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elias/Library/CloudStorage/Dropbox/Documents/EPFL/Doctorat/etr/papers/super-resolution-review/sim/subwavelength_emtr_review/data/"/>
    </mc:Choice>
  </mc:AlternateContent>
  <xr:revisionPtr revIDLastSave="0" documentId="13_ncr:1_{568E6EEE-42D6-154B-B8D8-692CB831445F}" xr6:coauthVersionLast="47" xr6:coauthVersionMax="47" xr10:uidLastSave="{00000000-0000-0000-0000-000000000000}"/>
  <bookViews>
    <workbookView xWindow="0" yWindow="840" windowWidth="34240" windowHeight="19920" xr2:uid="{00000000-000D-0000-FFFF-FFFF00000000}"/>
  </bookViews>
  <sheets>
    <sheet name="Pap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1" i="1" l="1"/>
  <c r="AC21" i="1" s="1"/>
  <c r="AB35" i="1"/>
  <c r="AC35" i="1" s="1"/>
  <c r="AB14" i="1"/>
  <c r="AC14" i="1" s="1"/>
  <c r="AB94" i="1"/>
  <c r="AC94" i="1" s="1"/>
  <c r="AB8" i="1"/>
  <c r="AC8" i="1" s="1"/>
  <c r="AB54" i="1"/>
  <c r="AC54" i="1" s="1"/>
  <c r="AB50" i="1"/>
  <c r="AC50" i="1" s="1"/>
  <c r="AB76" i="1"/>
  <c r="AC76" i="1" s="1"/>
  <c r="AB27" i="1"/>
  <c r="AC27" i="1" s="1"/>
  <c r="AB66" i="1"/>
  <c r="AC66" i="1" s="1"/>
  <c r="AB111" i="1"/>
  <c r="AC111" i="1" s="1"/>
  <c r="AB90" i="1"/>
  <c r="AC90" i="1" s="1"/>
  <c r="AB59" i="1"/>
  <c r="AC59" i="1"/>
  <c r="AB32" i="1"/>
  <c r="AC32" i="1" s="1"/>
  <c r="AB121" i="1"/>
  <c r="AC121" i="1" s="1"/>
  <c r="AB122" i="1"/>
  <c r="AC122" i="1" s="1"/>
  <c r="AB11" i="1"/>
  <c r="AC11" i="1" s="1"/>
  <c r="AB141" i="1"/>
  <c r="AC141" i="1"/>
  <c r="AB62" i="1"/>
  <c r="AC62" i="1" s="1"/>
  <c r="AB72" i="1"/>
  <c r="AC72" i="1" s="1"/>
  <c r="AB67" i="1"/>
  <c r="AC67" i="1" s="1"/>
  <c r="AB123" i="1"/>
  <c r="AC123" i="1" s="1"/>
  <c r="AB112" i="1"/>
  <c r="AC112" i="1" s="1"/>
  <c r="AB3" i="1"/>
  <c r="AC3" i="1" s="1"/>
  <c r="AB25" i="1"/>
  <c r="AC25" i="1" s="1"/>
  <c r="AB124" i="1"/>
  <c r="AC124" i="1" s="1"/>
  <c r="AB18" i="1"/>
  <c r="AC18" i="1" s="1"/>
  <c r="AB7" i="1"/>
  <c r="AC7" i="1" s="1"/>
  <c r="AB77" i="1"/>
  <c r="AC77" i="1" s="1"/>
  <c r="AB5" i="1"/>
  <c r="AC5" i="1" s="1"/>
  <c r="AB78" i="1"/>
  <c r="AC78" i="1" s="1"/>
  <c r="AB95" i="1"/>
  <c r="AC95" i="1" s="1"/>
  <c r="AB51" i="1"/>
  <c r="AC51" i="1" s="1"/>
  <c r="AB4" i="1"/>
  <c r="AC4" i="1"/>
  <c r="AB31" i="1"/>
  <c r="AC31" i="1" s="1"/>
  <c r="AB91" i="1"/>
  <c r="AC91" i="1" s="1"/>
  <c r="AB99" i="1"/>
  <c r="AC99" i="1" s="1"/>
  <c r="AB57" i="1"/>
  <c r="AC57" i="1" s="1"/>
  <c r="AB113" i="1"/>
  <c r="AC113" i="1" s="1"/>
  <c r="AB29" i="1"/>
  <c r="AC29" i="1" s="1"/>
  <c r="AB79" i="1"/>
  <c r="AC79" i="1" s="1"/>
  <c r="AB142" i="1"/>
  <c r="AC142" i="1" s="1"/>
  <c r="AB143" i="1"/>
  <c r="AC143" i="1" s="1"/>
  <c r="AB144" i="1"/>
  <c r="AC144" i="1" s="1"/>
  <c r="AB48" i="1"/>
  <c r="AC48" i="1"/>
  <c r="AB80" i="1"/>
  <c r="AC80" i="1" s="1"/>
  <c r="AB2" i="1"/>
  <c r="AC2" i="1" s="1"/>
  <c r="AB145" i="1"/>
  <c r="AC145" i="1"/>
  <c r="AB52" i="1"/>
  <c r="AC52" i="1" s="1"/>
  <c r="AB92" i="1"/>
  <c r="AC92" i="1" s="1"/>
  <c r="AB114" i="1"/>
  <c r="AC114" i="1" s="1"/>
  <c r="AB73" i="1"/>
  <c r="AC73" i="1" s="1"/>
  <c r="AB81" i="1"/>
  <c r="AC81" i="1" s="1"/>
  <c r="AB93" i="1"/>
  <c r="AC93" i="1" s="1"/>
  <c r="AB53" i="1"/>
  <c r="AC53" i="1" s="1"/>
  <c r="AB9" i="1"/>
  <c r="AC9" i="1" s="1"/>
  <c r="AB100" i="1"/>
  <c r="AC100" i="1" s="1"/>
  <c r="AB146" i="1"/>
  <c r="AC146" i="1"/>
  <c r="AB147" i="1"/>
  <c r="AC147" i="1" s="1"/>
  <c r="AB115" i="1"/>
  <c r="AC115" i="1" s="1"/>
  <c r="AB10" i="1"/>
  <c r="AC10" i="1" s="1"/>
  <c r="AB26" i="1"/>
  <c r="AC26" i="1" s="1"/>
  <c r="AB148" i="1"/>
  <c r="AC148" i="1" s="1"/>
  <c r="AB47" i="1"/>
  <c r="AC47" i="1" s="1"/>
  <c r="AB40" i="1"/>
  <c r="AC40" i="1" s="1"/>
  <c r="AB63" i="1"/>
  <c r="AC63" i="1" s="1"/>
  <c r="AB6" i="1"/>
  <c r="AC6" i="1"/>
  <c r="AB101" i="1"/>
  <c r="AC101" i="1" s="1"/>
  <c r="AB149" i="1"/>
  <c r="AC149" i="1" s="1"/>
  <c r="AB125" i="1"/>
  <c r="AC125" i="1" s="1"/>
  <c r="AB106" i="1"/>
  <c r="AC106" i="1" s="1"/>
  <c r="AB84" i="1"/>
  <c r="AC84" i="1" s="1"/>
  <c r="AB102" i="1"/>
  <c r="AC102" i="1"/>
  <c r="AB20" i="1"/>
  <c r="AC20" i="1" s="1"/>
  <c r="AB85" i="1"/>
  <c r="AC85" i="1"/>
  <c r="AB126" i="1"/>
  <c r="AC126" i="1" s="1"/>
  <c r="AB150" i="1"/>
  <c r="AC150" i="1"/>
  <c r="AB96" i="1"/>
  <c r="AC96" i="1" s="1"/>
  <c r="AB60" i="1"/>
  <c r="AC60" i="1" s="1"/>
  <c r="AB42" i="1"/>
  <c r="AC42" i="1" s="1"/>
  <c r="AB116" i="1"/>
  <c r="AC116" i="1" s="1"/>
  <c r="AB127" i="1"/>
  <c r="AC127" i="1" s="1"/>
  <c r="AB151" i="1"/>
  <c r="AC151" i="1"/>
  <c r="AB117" i="1"/>
  <c r="AC117" i="1" s="1"/>
  <c r="AB41" i="1"/>
  <c r="AC41" i="1" s="1"/>
  <c r="AB107" i="1"/>
  <c r="AC107" i="1" s="1"/>
  <c r="AB152" i="1"/>
  <c r="AC152" i="1"/>
  <c r="AB128" i="1"/>
  <c r="AC128" i="1" s="1"/>
  <c r="AB82" i="1"/>
  <c r="AC82" i="1" s="1"/>
  <c r="AB17" i="1"/>
  <c r="AC17" i="1" s="1"/>
  <c r="AB108" i="1"/>
  <c r="AC108" i="1" s="1"/>
  <c r="AB34" i="1"/>
  <c r="AC34" i="1" s="1"/>
  <c r="AB39" i="1"/>
  <c r="AC39" i="1" s="1"/>
  <c r="AB28" i="1"/>
  <c r="AC28" i="1" s="1"/>
  <c r="AB23" i="1"/>
  <c r="AC23" i="1" s="1"/>
  <c r="AB68" i="1"/>
  <c r="AC68" i="1" s="1"/>
  <c r="AB153" i="1"/>
  <c r="AC153" i="1" s="1"/>
  <c r="AB69" i="1"/>
  <c r="AC69" i="1"/>
  <c r="AB109" i="1"/>
  <c r="AC109" i="1" s="1"/>
  <c r="AB129" i="1"/>
  <c r="AC129" i="1" s="1"/>
  <c r="AB15" i="1"/>
  <c r="AC15" i="1" s="1"/>
  <c r="AB46" i="1"/>
  <c r="AC46" i="1" s="1"/>
  <c r="AB12" i="1"/>
  <c r="AC12" i="1" s="1"/>
  <c r="AB130" i="1"/>
  <c r="AC130" i="1" s="1"/>
  <c r="AB97" i="1"/>
  <c r="AC97" i="1" s="1"/>
  <c r="AB61" i="1"/>
  <c r="AC61" i="1" s="1"/>
  <c r="AB58" i="1"/>
  <c r="AC58" i="1" s="1"/>
  <c r="AB118" i="1"/>
  <c r="AC118" i="1"/>
  <c r="AB49" i="1"/>
  <c r="AC49" i="1" s="1"/>
  <c r="AB154" i="1"/>
  <c r="AC154" i="1" s="1"/>
  <c r="AB70" i="1"/>
  <c r="AC70" i="1" s="1"/>
  <c r="AB86" i="1"/>
  <c r="AC86" i="1" s="1"/>
  <c r="AB164" i="1"/>
  <c r="AC164" i="1" s="1"/>
  <c r="AB44" i="1"/>
  <c r="AC44" i="1" s="1"/>
  <c r="AB87" i="1"/>
  <c r="AC87" i="1" s="1"/>
  <c r="AB131" i="1"/>
  <c r="AC131" i="1" s="1"/>
  <c r="AB132" i="1"/>
  <c r="AC132" i="1"/>
  <c r="AB133" i="1"/>
  <c r="AC133" i="1"/>
  <c r="AB134" i="1"/>
  <c r="AC134" i="1" s="1"/>
  <c r="AB155" i="1"/>
  <c r="AC155" i="1" s="1"/>
  <c r="AB103" i="1"/>
  <c r="AC103" i="1" s="1"/>
  <c r="AB64" i="1"/>
  <c r="AC64" i="1" s="1"/>
  <c r="AB156" i="1"/>
  <c r="AC156" i="1" s="1"/>
  <c r="AB157" i="1"/>
  <c r="AC157" i="1" s="1"/>
  <c r="AB24" i="1"/>
  <c r="AC24" i="1" s="1"/>
  <c r="AB37" i="1"/>
  <c r="AC37" i="1" s="1"/>
  <c r="AB135" i="1"/>
  <c r="AC135" i="1" s="1"/>
  <c r="AB55" i="1"/>
  <c r="AC55" i="1" s="1"/>
  <c r="AB119" i="1"/>
  <c r="AC119" i="1" s="1"/>
  <c r="AB136" i="1"/>
  <c r="AC136" i="1" s="1"/>
  <c r="AB137" i="1"/>
  <c r="AC137" i="1" s="1"/>
  <c r="AB158" i="1"/>
  <c r="AC158" i="1" s="1"/>
  <c r="AB43" i="1"/>
  <c r="AC43" i="1" s="1"/>
  <c r="AB98" i="1"/>
  <c r="AC98" i="1" s="1"/>
  <c r="AB110" i="1"/>
  <c r="AC110" i="1"/>
  <c r="AB138" i="1"/>
  <c r="AC138" i="1" s="1"/>
  <c r="AB159" i="1"/>
  <c r="AC159" i="1" s="1"/>
  <c r="AB160" i="1"/>
  <c r="AC160" i="1"/>
  <c r="AB161" i="1"/>
  <c r="AC161" i="1" s="1"/>
  <c r="AB71" i="1"/>
  <c r="AC71" i="1" s="1"/>
  <c r="AB74" i="1"/>
  <c r="AC74" i="1" s="1"/>
  <c r="AB22" i="1"/>
  <c r="AC22" i="1" s="1"/>
  <c r="AB56" i="1"/>
  <c r="AC56" i="1"/>
  <c r="AB75" i="1"/>
  <c r="AC75" i="1" s="1"/>
  <c r="AB139" i="1"/>
  <c r="AC139" i="1" s="1"/>
  <c r="AB104" i="1"/>
  <c r="AC104" i="1" s="1"/>
  <c r="AB162" i="1"/>
  <c r="AC162" i="1" s="1"/>
  <c r="AB45" i="1"/>
  <c r="AC45" i="1"/>
  <c r="AB16" i="1"/>
  <c r="AC16" i="1" s="1"/>
  <c r="AB30" i="1"/>
  <c r="AC30" i="1" s="1"/>
  <c r="AB33" i="1"/>
  <c r="AC33" i="1" s="1"/>
  <c r="AB65" i="1"/>
  <c r="AC65" i="1" s="1"/>
  <c r="AB83" i="1"/>
  <c r="AC83" i="1"/>
  <c r="AB105" i="1"/>
  <c r="AC105" i="1" s="1"/>
  <c r="AB13" i="1"/>
  <c r="AC13" i="1" s="1"/>
  <c r="AB38" i="1"/>
  <c r="AC38" i="1" s="1"/>
  <c r="AB19" i="1"/>
  <c r="AC19" i="1"/>
  <c r="AB36" i="1"/>
  <c r="AC36" i="1"/>
  <c r="AB88" i="1"/>
  <c r="AC88" i="1" s="1"/>
  <c r="AB120" i="1"/>
  <c r="AC120" i="1" s="1"/>
  <c r="AB163" i="1"/>
  <c r="AC163" i="1" s="1"/>
  <c r="AB89" i="1"/>
  <c r="AC89" i="1" s="1"/>
  <c r="AB140" i="1"/>
  <c r="AC140" i="1" s="1"/>
  <c r="V34" i="1"/>
  <c r="U34" i="1"/>
  <c r="T114" i="1"/>
  <c r="T70" i="1"/>
  <c r="B55" i="1"/>
  <c r="B76" i="1"/>
  <c r="B7" i="1"/>
  <c r="A54" i="1"/>
  <c r="B17" i="1"/>
  <c r="U15" i="1"/>
  <c r="T15" i="1"/>
  <c r="V10" i="1"/>
  <c r="T10" i="1"/>
  <c r="A148" i="1"/>
  <c r="A159" i="1"/>
  <c r="A152" i="1"/>
  <c r="B2" i="1"/>
  <c r="B78" i="1"/>
  <c r="B19" i="1"/>
  <c r="B14" i="1"/>
  <c r="B38" i="1"/>
  <c r="B47" i="1"/>
  <c r="B104" i="1"/>
  <c r="B28" i="1"/>
  <c r="B105" i="1"/>
  <c r="B84" i="1"/>
  <c r="B23" i="1"/>
  <c r="B39" i="1"/>
  <c r="B33" i="1"/>
  <c r="B110" i="1"/>
  <c r="B118" i="1"/>
  <c r="B51" i="1"/>
  <c r="B57" i="1"/>
  <c r="B113" i="1"/>
  <c r="B18" i="1"/>
  <c r="A156" i="1"/>
  <c r="A62" i="1"/>
  <c r="A8" i="1"/>
  <c r="A97" i="1"/>
  <c r="AB165" i="1" l="1"/>
  <c r="AC165" i="1"/>
  <c r="AJ165" i="1" s="1"/>
  <c r="B154" i="1"/>
  <c r="B72" i="1"/>
  <c r="B13" i="1"/>
  <c r="B74" i="1"/>
  <c r="B123" i="1"/>
  <c r="B65" i="1"/>
  <c r="B37" i="1"/>
  <c r="B88" i="1"/>
  <c r="B143" i="1"/>
  <c r="B46" i="1"/>
  <c r="B35" i="1"/>
  <c r="B27" i="1"/>
  <c r="B15" i="1"/>
  <c r="B4" i="1"/>
  <c r="B24" i="1"/>
  <c r="B10" i="1"/>
  <c r="B26" i="1"/>
  <c r="B44" i="1"/>
  <c r="B151" i="1"/>
  <c r="B155" i="1"/>
  <c r="B53" i="1"/>
  <c r="B144" i="1"/>
  <c r="B136" i="1"/>
  <c r="B87" i="1"/>
  <c r="B85" i="1"/>
  <c r="B116" i="1"/>
  <c r="B132" i="1"/>
  <c r="B114" i="1"/>
  <c r="B52" i="1"/>
  <c r="B126" i="1"/>
  <c r="B42" i="1"/>
  <c r="B146" i="1"/>
  <c r="B127" i="1"/>
  <c r="B150" i="1"/>
  <c r="B137" i="1"/>
  <c r="B22" i="1"/>
  <c r="B100" i="1"/>
  <c r="B119" i="1"/>
  <c r="B133" i="1"/>
  <c r="B95" i="1"/>
  <c r="B140" i="1"/>
  <c r="B145" i="1"/>
  <c r="B103" i="1"/>
  <c r="B134" i="1"/>
  <c r="B142" i="1"/>
  <c r="B81" i="1"/>
  <c r="B109" i="1"/>
  <c r="B94" i="1"/>
  <c r="B158" i="1"/>
  <c r="B141" i="1"/>
  <c r="B93" i="1"/>
  <c r="B3" i="1"/>
  <c r="B12" i="1"/>
  <c r="B149" i="1"/>
  <c r="B6" i="1"/>
  <c r="B31" i="1"/>
  <c r="B163" i="1"/>
  <c r="B139" i="1"/>
  <c r="B29" i="1"/>
  <c r="B153" i="1"/>
</calcChain>
</file>

<file path=xl/sharedStrings.xml><?xml version="1.0" encoding="utf-8"?>
<sst xmlns="http://schemas.openxmlformats.org/spreadsheetml/2006/main" count="2661" uniqueCount="1285">
  <si>
    <t>DOI link</t>
  </si>
  <si>
    <t>DOI alone</t>
  </si>
  <si>
    <t>Citations</t>
  </si>
  <si>
    <t>Title</t>
  </si>
  <si>
    <t>Author 1</t>
  </si>
  <si>
    <t>Author 2</t>
  </si>
  <si>
    <t>Author 3</t>
  </si>
  <si>
    <t>Author 4</t>
  </si>
  <si>
    <t>Author 5</t>
  </si>
  <si>
    <t>Author 6</t>
  </si>
  <si>
    <t>Author 7</t>
  </si>
  <si>
    <t>Author 8</t>
  </si>
  <si>
    <t>Author 9</t>
  </si>
  <si>
    <t>Author 10</t>
  </si>
  <si>
    <t>Publication date</t>
  </si>
  <si>
    <t>Publication</t>
  </si>
  <si>
    <t>Article type</t>
  </si>
  <si>
    <t>Center freq. (GHz)</t>
  </si>
  <si>
    <t>Min. frequency (GHz)</t>
  </si>
  <si>
    <t>Max. frequency (GHz)</t>
  </si>
  <si>
    <t>Resolution</t>
  </si>
  <si>
    <t>Theory</t>
  </si>
  <si>
    <t>Simulation</t>
  </si>
  <si>
    <t>Experiment</t>
  </si>
  <si>
    <t>Note</t>
  </si>
  <si>
    <t>https://doi.org/10.1126/science.1134824</t>
  </si>
  <si>
    <t>Focusing beyond the diffraction limit with far-field time reversal</t>
  </si>
  <si>
    <t>Geoffrey Lerosey</t>
  </si>
  <si>
    <t>Julien de Rosny</t>
  </si>
  <si>
    <t>A. Tourin</t>
  </si>
  <si>
    <t>Mathias Fink</t>
  </si>
  <si>
    <t>Science</t>
  </si>
  <si>
    <t>Research Article</t>
  </si>
  <si>
    <t>https://doi.org/10.1103/PhysRevLett.89.124301</t>
  </si>
  <si>
    <t>Overcoming the Diffraction Limit in Wave Physics Using a Time-Reversal Mirror
and a Novel Acoustic Sink</t>
  </si>
  <si>
    <t xml:space="preserve">J. de Rosny </t>
  </si>
  <si>
    <t>M. Fink</t>
  </si>
  <si>
    <t>Physical Review Letters</t>
  </si>
  <si>
    <t>No</t>
  </si>
  <si>
    <t>Yes</t>
  </si>
  <si>
    <t>https://doi.org/10.1103/PhysRevLett.104.203901</t>
  </si>
  <si>
    <t>Resonant Metalenses for Breaking the Diffraction Barrier</t>
  </si>
  <si>
    <t>Fabrice Lemoult</t>
  </si>
  <si>
    <t>Geoffroy Lerosey</t>
  </si>
  <si>
    <t>10.1109/TAP.2005.846723</t>
  </si>
  <si>
    <t>Time reversal imaging of obscured targets from multistatic data</t>
  </si>
  <si>
    <t>A.J. Devaney</t>
  </si>
  <si>
    <t xml:space="preserve"> IEEE Transactions on Antennas and Propagation</t>
  </si>
  <si>
    <t>?</t>
  </si>
  <si>
    <t>https://doi.org/10.1126/science.1162087</t>
  </si>
  <si>
    <t>Time Reversal and Negative Refraction</t>
  </si>
  <si>
    <t>John Pendry</t>
  </si>
  <si>
    <t>10.1109/TAP.2005.854563</t>
  </si>
  <si>
    <t>Electromagnetic time-reversal imaging of a target in a cluttered environment</t>
  </si>
  <si>
    <t>IEEE Transactions on Antennas and Propagation</t>
  </si>
  <si>
    <t>https://doi.org/10.1109/TAP.2010.2052567</t>
  </si>
  <si>
    <t>10.1109/TAP.2010.2052567</t>
  </si>
  <si>
    <t>Theory of electromagnetic time-reversal mirrors</t>
  </si>
  <si>
    <t>https://doi.org/10.1121/1.1566975</t>
  </si>
  <si>
    <t>Transmission mode time-reversal super-resolution imaging</t>
  </si>
  <si>
    <t>Sean K. Lehman</t>
  </si>
  <si>
    <t>Anthony J. Devaney</t>
  </si>
  <si>
    <t>The Journal of the Acoustical Society of America</t>
  </si>
  <si>
    <t>Not reported</t>
  </si>
  <si>
    <t>https://doi.org/10.1364/OL.32.003107</t>
  </si>
  <si>
    <t>10.1364/OL.32.003107</t>
  </si>
  <si>
    <t>Theory of the time reversal cavity for electromagnetic fields</t>
  </si>
  <si>
    <t>Optics Letters</t>
  </si>
  <si>
    <t>https://doi.org/10.1103/PhysRevLett.93.243904</t>
  </si>
  <si>
    <t>Multipath-Enabled Super-Resolution for rf and Microwave Communication using Phase-Conjugate Arrays</t>
  </si>
  <si>
    <t xml:space="preserve">Benjamin E. Henty </t>
  </si>
  <si>
    <t>Daniel D. Stancil</t>
  </si>
  <si>
    <t>2.45 GHz</t>
  </si>
  <si>
    <t>2 MHz bandwidth</t>
  </si>
  <si>
    <t>minimum lambda/2</t>
  </si>
  <si>
    <t>Communication</t>
  </si>
  <si>
    <t>https://doi.org/10.1063/1.1604935</t>
  </si>
  <si>
    <t>Phase conjugation and perfect lensing</t>
  </si>
  <si>
    <t>Stanislav Maslovski</t>
  </si>
  <si>
    <t>Sergei Tretyakov</t>
  </si>
  <si>
    <t>Journal of Applied Physics</t>
  </si>
  <si>
    <t>YES</t>
  </si>
  <si>
    <t>https://doi.org/10.1088/0266-5611/19/6/058</t>
  </si>
  <si>
    <t>Theory and applications of time reversal and interferometric imaging</t>
  </si>
  <si>
    <t>Liliana Borcea</t>
  </si>
  <si>
    <t>George Papanicolaou</t>
  </si>
  <si>
    <t>Chrysoula Tsogka</t>
  </si>
  <si>
    <t>Inverse Problems</t>
  </si>
  <si>
    <t>NO</t>
  </si>
  <si>
    <t>https://doi.org/10.1038/s41377-020-00355-y</t>
  </si>
  <si>
    <t>10.1038/s41377-020-00355-y</t>
  </si>
  <si>
    <t>A plasmonic route for the integrated wireless communication of subdiffraction-limited signals</t>
  </si>
  <si>
    <t>Light: Science and Applications</t>
  </si>
  <si>
    <t>10.2528/PIER10052408</t>
  </si>
  <si>
    <t>Through-the-Wall Target Localization with Time Reversal MUSIC Method</t>
  </si>
  <si>
    <t>Wenji Zhang</t>
  </si>
  <si>
    <t>Ahmad Hoorfar</t>
  </si>
  <si>
    <t>Lim Li</t>
  </si>
  <si>
    <t>Progress In Electromagnetics Research</t>
  </si>
  <si>
    <t>https://doi.org/10.1103/PhysRevA.62.012712</t>
  </si>
  <si>
    <t>Reciprocity, unitarity, and time-reversal symmetry of the S matrix of fields containing evanescent components</t>
  </si>
  <si>
    <t>Rémi Carminati</t>
  </si>
  <si>
    <t>J. J. Sáenz</t>
  </si>
  <si>
    <t>J.-J. Greffet</t>
  </si>
  <si>
    <t>M. Nieto-Vesperinas</t>
  </si>
  <si>
    <t>Physical Review A</t>
  </si>
  <si>
    <t>https://doi.org/10.1137/S0036139902411107</t>
  </si>
  <si>
    <t>10.1137/S0036139902411107</t>
  </si>
  <si>
    <t>Statistical stability in time reversal</t>
  </si>
  <si>
    <t>SIAM Journal on Applied Mathematics</t>
  </si>
  <si>
    <t>https://doi.org/10.1137/S0036139902401082</t>
  </si>
  <si>
    <t>10.1137/S0036139902401082</t>
  </si>
  <si>
    <t>Time reversal and refocusing in random media</t>
  </si>
  <si>
    <t>https://doi.org/10.1177/1475921715623359</t>
  </si>
  <si>
    <t>Lamb wave-based subwavelength damage imaging using the DORT-MUSIC technique in metallic plates</t>
  </si>
  <si>
    <t>Jiaze He</t>
  </si>
  <si>
    <t>Fuh-Gwo Yuan</t>
  </si>
  <si>
    <t>Structural Health Monitoring</t>
  </si>
  <si>
    <t>https://doi.org/10.3390/rs1030466</t>
  </si>
  <si>
    <t>Ultrawideband Microwave Sensing and Imaging Using Time-Reversal Techniques: A Review</t>
  </si>
  <si>
    <t xml:space="preserve">Mehmet Emre Yavuz </t>
  </si>
  <si>
    <t>Fernando L. Teixeira</t>
  </si>
  <si>
    <t>Remote Sensing</t>
  </si>
  <si>
    <t>Review article</t>
  </si>
  <si>
    <t>Partially</t>
  </si>
  <si>
    <t>GPR</t>
  </si>
  <si>
    <t>http://dx.doi.org/10.1038/s41567-018-0082-3</t>
  </si>
  <si>
    <t>10.1038/s41567-018-0082-3</t>
  </si>
  <si>
    <t>Towards anti-causal Green's function for three-dimensional sub-diffraction focusing</t>
  </si>
  <si>
    <t>Nature Physics</t>
  </si>
  <si>
    <t>https://doi.org/10.1109/TSP.2007.906745</t>
  </si>
  <si>
    <t>Time Reversal Imaging by Adaptive Interference Canceling</t>
  </si>
  <si>
    <t>José M. F. Moura</t>
  </si>
  <si>
    <t>Yuanwei Jin</t>
  </si>
  <si>
    <t>IEEE Transactions on Signal Processing</t>
  </si>
  <si>
    <t>depends on the cases</t>
  </si>
  <si>
    <t>https://doi.org/10.1109/LAWP.2005.844117</t>
  </si>
  <si>
    <t>A Numerical Study of Time-Reversed UWB Electromagnetic Waves in Continuous Random Media</t>
  </si>
  <si>
    <t>IEEE Antennas And Wireless Propagation Letters</t>
  </si>
  <si>
    <t>0.5</t>
  </si>
  <si>
    <t>https://doi.org/10.1126/science.adi1267</t>
  </si>
  <si>
    <t>Overcoming losses in superlenses with synthetic waves of complex frequency</t>
  </si>
  <si>
    <t>Fuxin Guan</t>
  </si>
  <si>
    <t>Xiangdong Guo</t>
  </si>
  <si>
    <t>Kebo Zeng</t>
  </si>
  <si>
    <t xml:space="preserve"> Shu Zhang</t>
  </si>
  <si>
    <t xml:space="preserve"> Zhaoyu Nie</t>
  </si>
  <si>
    <t>Shaojie Ma</t>
  </si>
  <si>
    <t>Qing Dai</t>
  </si>
  <si>
    <t>Xiang Zhang</t>
  </si>
  <si>
    <t>Shuang Zhang</t>
  </si>
  <si>
    <t>https://doi.org/10.1103/PhysRevLett.117.134302</t>
  </si>
  <si>
    <t>10.1103/PhysRevLett.117.134302</t>
  </si>
  <si>
    <t>Spatiotemporal Wave Front Shaping in a Microwave Cavity</t>
  </si>
  <si>
    <t>https://doi.org/10.1080/17455030.2011.613954</t>
  </si>
  <si>
    <t>Far-field sub-wavelength imaging and focusing using a wire medium based resonant metalens</t>
  </si>
  <si>
    <t>Waves in Random and Complex Media</t>
  </si>
  <si>
    <t>https://doi.org/10.1103/PhysRevA.76.065801</t>
  </si>
  <si>
    <t>10.1103/PhysRevA.76.065801</t>
  </si>
  <si>
    <t>Focusing properties of near-field time reversal</t>
  </si>
  <si>
    <t>https://doi.org/10.1109/JSEN.2019.2903454</t>
  </si>
  <si>
    <t>10.1109/JSEN.2019.2903454</t>
  </si>
  <si>
    <t>Enhancement of microwave imaging using a metamaterial lens</t>
  </si>
  <si>
    <t>IEEE Sensors Journal</t>
  </si>
  <si>
    <t>https://doi.org/10.1088/1742-6596/124/1/012004</t>
  </si>
  <si>
    <t>Time-reversal waves and super resolution</t>
  </si>
  <si>
    <t>Journal of Physics: Conference Series</t>
  </si>
  <si>
    <t>best: lambda/2</t>
  </si>
  <si>
    <t>Review</t>
  </si>
  <si>
    <t>https://doi.org/10.1088/2040-8978/13/2/024017</t>
  </si>
  <si>
    <t>10.1088/2040-8978/13/2/024017</t>
  </si>
  <si>
    <t>Maxwell's fish-eye lens and the mirage of perfect imaging</t>
  </si>
  <si>
    <t>Merlin R.</t>
  </si>
  <si>
    <t>Journal of Optics</t>
  </si>
  <si>
    <t>https://doi.org/10.1063/5.0095328</t>
  </si>
  <si>
    <t xml:space="preserve">High resolution in non-destructive testing: A review </t>
  </si>
  <si>
    <t>Anish Kumar</t>
  </si>
  <si>
    <t>Walter Arnol</t>
  </si>
  <si>
    <t>https://doi.org/10.2528/PIER09071004</t>
  </si>
  <si>
    <t>10.2528/PIER09071004</t>
  </si>
  <si>
    <t>Influence of noise on subwavelength imaging of two close scatterers using time reversal method: Theory and experiments</t>
  </si>
  <si>
    <t>Progress in Electromagnetics Research</t>
  </si>
  <si>
    <t>https://doi.org/10.1080/17455030.2011.557404</t>
  </si>
  <si>
    <t>10.1080/17455030.2011.557404</t>
  </si>
  <si>
    <t>Imaging and tracking of targets in clutter using differential time-reversal techniques</t>
  </si>
  <si>
    <t>https://doi.org/10.1109/ACCESS.2020.3015973</t>
  </si>
  <si>
    <t>10.1109/ACCESS.2020.3015973</t>
  </si>
  <si>
    <t>Partial Discharge Localization Using Electromagnetic Time Reversal: A Performance Analysis</t>
  </si>
  <si>
    <t>IEEE Access</t>
  </si>
  <si>
    <t>https://doi.org/10.1109/TMTT.2014.2373367</t>
  </si>
  <si>
    <t>Computational Time Reversal—A Frontier in Electromagnetic Structure Synthesis and Design</t>
  </si>
  <si>
    <t>Wolfgang J. R. Hoefer</t>
  </si>
  <si>
    <t>IEEE Transactions on Microwave Theory and Techniques</t>
  </si>
  <si>
    <t>https://doi.org/10.7498/aps.58.8249</t>
  </si>
  <si>
    <t>Super-resolution characteristics of time-reversed electromagnetic wave</t>
  </si>
  <si>
    <t>Guang-Ding Ge</t>
  </si>
  <si>
    <t>Bing-Zhong Wang</t>
  </si>
  <si>
    <t>Hai-Yan Huang</t>
  </si>
  <si>
    <t>Gang Zheng</t>
  </si>
  <si>
    <t>Wuli Xuebao/Acta Physica Sinica</t>
  </si>
  <si>
    <t>lambda/35</t>
  </si>
  <si>
    <t>https://doi.org/10.1109/TAP.2011.2164190</t>
  </si>
  <si>
    <t>Subwavelength array of planar monopoles with complementary split rings based on far-field time reversal</t>
  </si>
  <si>
    <t>Duo Wang</t>
  </si>
  <si>
    <t>Deshuang Zhao</t>
  </si>
  <si>
    <t>Shuai Ding</t>
  </si>
  <si>
    <t>https://doi.org/10.1088/1367-2630/15/2/023025</t>
  </si>
  <si>
    <t>10.1088/1367-2630/15/2/023025</t>
  </si>
  <si>
    <t>Quantifying volume changing perturbations in a wave chaotic system</t>
  </si>
  <si>
    <t>New Journal of Physics</t>
  </si>
  <si>
    <t>https://doi.org/10.1109/TAP.2013.2242831</t>
  </si>
  <si>
    <t>10.1109/TAP.2013.2242831</t>
  </si>
  <si>
    <t>Sub-wavelength array with embedded chirped delay lines based on time reversal technique</t>
  </si>
  <si>
    <t>https://doi.org/10.1137/S1540345902414443</t>
  </si>
  <si>
    <t>10.1137/S1540345902414443</t>
  </si>
  <si>
    <t>Time-reversal aperture enhancement</t>
  </si>
  <si>
    <t>Multiscale Modeling &amp; Simulation</t>
  </si>
  <si>
    <t>https://doi.org/10.1109/TAP.2015.2496098</t>
  </si>
  <si>
    <t>Far-Field Super-Resolution Imaging With Compact and Multifrequency Planar Resonant Lens Based on Time Reversal</t>
  </si>
  <si>
    <t>Qiang Gao</t>
  </si>
  <si>
    <t>Xiao-Hua Wang</t>
  </si>
  <si>
    <t>https://doi.org/10.1049/el.2011.1144</t>
  </si>
  <si>
    <t>Sub-wavelength array of planar antennas with defect oval rings based on far-field time reversal</t>
  </si>
  <si>
    <t>Rui Zang</t>
  </si>
  <si>
    <t>Bin-Zhong Wang</t>
  </si>
  <si>
    <t>Electronics Letters</t>
  </si>
  <si>
    <t>10.1109/TSP.2007.893956</t>
  </si>
  <si>
    <t>Cramér–Rao Bound Analysis on Multiple Scattering in Multistatic Point-Scatterer Estimation</t>
  </si>
  <si>
    <t>https://doi.org/10.1016/j.crhy.2009.07.003</t>
  </si>
  <si>
    <t>Time-reversed waves and super-resolution</t>
  </si>
  <si>
    <t>Arnaud Tourin</t>
  </si>
  <si>
    <t>Comptes Rendus. Physique</t>
  </si>
  <si>
    <t>https://doi.org/10.1190/1.3104074</t>
  </si>
  <si>
    <t>10.1190/1.3104074</t>
  </si>
  <si>
    <t>Using super-stacking and super-resolution properties of time-reversal mirrors to locate trapped miners</t>
  </si>
  <si>
    <t>Leading Edge</t>
  </si>
  <si>
    <t>10.1109/TAP.2012.2201097</t>
  </si>
  <si>
    <t>Emulating an Anechoic Environment in a Wave-Diffusive Medium Through an Extended Time-Reversal Approach</t>
  </si>
  <si>
    <t>A. Cozza</t>
  </si>
  <si>
    <t>https://doi.org/10.1088/0266-5611/25/9/095010</t>
  </si>
  <si>
    <t>10.1088/0266-5611/25/9/095010</t>
  </si>
  <si>
    <t>On time reversal mirrors</t>
  </si>
  <si>
    <t>Fannjiang A.C.</t>
  </si>
  <si>
    <t>http://dx.doi.org/10.1109/TAP.2015.2448799</t>
  </si>
  <si>
    <t>10.1109/TAP.2015.2448799</t>
  </si>
  <si>
    <t>Compact Multiport Antenna With Radiator-Sharing Approach and Its Performance Evaluation of Time Reversal in an Intra-Car Environment</t>
  </si>
  <si>
    <t>https://doi.org/10.1109/LAWP.2016.2616289</t>
  </si>
  <si>
    <t>10.1109/LAWP.2016.2616289</t>
  </si>
  <si>
    <t>Efficient WLP-FDTD with Complex Frequency-Shifted PML for Super-Resolution Analysis</t>
  </si>
  <si>
    <t>IEEE Antennas and Wireless Propagation Letters</t>
  </si>
  <si>
    <t>https://doi.org/10.1121/1.3023060</t>
  </si>
  <si>
    <t>10.1121/1.3023060</t>
  </si>
  <si>
    <t>The prolate spheroidal wave functions as invariants of the time reversal operator for an extended scatterer in the Fraunhofer approximation</t>
  </si>
  <si>
    <t>Journal of the Acoustical Society of America</t>
  </si>
  <si>
    <t>https://doi.org/10.1109/LGRS.2013.2288516</t>
  </si>
  <si>
    <t>10.1109/LGRS.2013.2288516</t>
  </si>
  <si>
    <t>Some remarks on time-reversal MUSIC for two-dimensional thin PEC scatterers</t>
  </si>
  <si>
    <t>IEEE Geoscience and Remote Sensing Letters</t>
  </si>
  <si>
    <t>10.1109/TPWRD.2019.2949914</t>
  </si>
  <si>
    <t>On the Spatial Resolution of Fault-Location Techniques Based on Full-Fault Transients</t>
  </si>
  <si>
    <t>IEEE Transactions on Power Delivery</t>
  </si>
  <si>
    <t>https://doi.org/10.1103/PhysRevB.104.235409</t>
  </si>
  <si>
    <t>Subwavelength focusing by engineered power-flow conformal metamirrors</t>
  </si>
  <si>
    <t>Hamidreza Taghvaee</t>
  </si>
  <si>
    <t>Fu Liu</t>
  </si>
  <si>
    <t>Ana Díaz-Rubio</t>
  </si>
  <si>
    <t>Physical Review B</t>
  </si>
  <si>
    <t>https://doi.org/10.1029/2007RS003645</t>
  </si>
  <si>
    <t>10.1029/2007RS003645</t>
  </si>
  <si>
    <t>Time reversal effects in random scattering media on superresolution, shower curtain effects, and backscattering enhancement</t>
  </si>
  <si>
    <t>Radio Science</t>
  </si>
  <si>
    <t>https://doi.org/10.1063/1.4973210</t>
  </si>
  <si>
    <t>10.1063/1.4973210</t>
  </si>
  <si>
    <t>Electromagnetic time reversal focusing of near field waves in metamaterials</t>
  </si>
  <si>
    <t>Applied Physics Letters</t>
  </si>
  <si>
    <t>https://doi.org/10.1098/rsta.2015.0156</t>
  </si>
  <si>
    <t>10.1098/rsta.2015.0156</t>
  </si>
  <si>
    <t>From Loschmidt daemons to time-reversed waves</t>
  </si>
  <si>
    <t>Fink M.</t>
  </si>
  <si>
    <t>Philosophical Transactions of the Royal Society A: Mathematical, Physical and Engineering Sciences</t>
  </si>
  <si>
    <t>https://doi.org/10.1109/EMBC.2019.8857924</t>
  </si>
  <si>
    <t>10.1109/EMBC.2019.8857924</t>
  </si>
  <si>
    <t>Super-resolution radar imaging for breast cancer detection with microwaves: the integrated information selection criteria</t>
  </si>
  <si>
    <t>Conference proceedings : ... Annual International Conference of the IEEE Engineering in Medicine and Biology Society. IEEE Engineering in Medicine and Biology Society. Annual Conference</t>
  </si>
  <si>
    <t>Conference Paper</t>
  </si>
  <si>
    <t>http://dx.doi.org/10.1109/TAP.2018.2885239</t>
  </si>
  <si>
    <t>10.1109/TAP.2018.2885239</t>
  </si>
  <si>
    <t>Wireless Cloaking System Based on Time-Reversal Multipath Propagation Effects</t>
  </si>
  <si>
    <t>https://doi.org/10.1109/TAP.2022.3210691</t>
  </si>
  <si>
    <t>10.1109/TAP.2022.3210691</t>
  </si>
  <si>
    <t>Metasurface-Based Time-Reversal Focusing for Brain Tumor Microwave Hyperthermia</t>
  </si>
  <si>
    <t>https://doi.org/10.2528/PIER11021701</t>
  </si>
  <si>
    <t>10.2528/PIER11021701</t>
  </si>
  <si>
    <t>Subwavelength array of planar triangle monopoles with cross slots based on far-field time reversal</t>
  </si>
  <si>
    <t>https://doi.org/10.3390/s21103334</t>
  </si>
  <si>
    <t>10.3390/s21103334</t>
  </si>
  <si>
    <t>A local tr-music algorithm for damage imaging of aircraft structures</t>
  </si>
  <si>
    <t>Sensors</t>
  </si>
  <si>
    <t>https://doi.org/10.1137/18M1216894</t>
  </si>
  <si>
    <t>Time-Reversal by Time-Dependent Perturbations</t>
  </si>
  <si>
    <t>Guillaume Bal</t>
  </si>
  <si>
    <t>Olivier Pinaud</t>
  </si>
  <si>
    <t>https://doi.org/10.1109/ACCESS.2021.3056587</t>
  </si>
  <si>
    <t>Synthesis of Bessel Beam Using Time-Reversal Method Incorporating Metasurface</t>
  </si>
  <si>
    <t>Qing-Song Jia</t>
  </si>
  <si>
    <t>Hui-Bing Dong</t>
  </si>
  <si>
    <t>Xu Han</t>
  </si>
  <si>
    <t>Zhao-Jun Zhu</t>
  </si>
  <si>
    <t>Yong Mao Huang</t>
  </si>
  <si>
    <t>Maurizio Bozzi</t>
  </si>
  <si>
    <t>https://doi.org/10.1109/LAWP.2009.2025897</t>
  </si>
  <si>
    <t>10.1109/LAWP.2009.2025897</t>
  </si>
  <si>
    <t>Subwavelength target detection using ultrawideband time-reversal techniques with a multilayered dielectric slab</t>
  </si>
  <si>
    <t>http://dx.doi.org/10.1103/PhysRevLett.112.043902</t>
  </si>
  <si>
    <t>10.1103/PhysRevLett.112.043902</t>
  </si>
  <si>
    <t>Using Subwavelength Diffraction Gratings to Design Open Electromagnetic Cavities</t>
  </si>
  <si>
    <t>https://doi.org/10.1109/TAP.2015.2445414</t>
  </si>
  <si>
    <t>10.1109/TAP.2015.2445414</t>
  </si>
  <si>
    <t>Enhancement of Time-Reversal Subwavelength Wireless Transmission Using Pulse Shaping</t>
  </si>
  <si>
    <t>https://doi.org/10.1103/PhysRevB.93.180201</t>
  </si>
  <si>
    <t>10.1103/PhysRevB.93.180201</t>
  </si>
  <si>
    <t>Exploiting spatiotemporal degrees of freedom for far-field subwavelength focusing using time reversal in fractals</t>
  </si>
  <si>
    <t>http://dx.doi.org/10.2528/PIER09092902</t>
  </si>
  <si>
    <t>10.2528/PIER09092902</t>
  </si>
  <si>
    <t>Electromagnetic Subsurface Detection Using Subspace Signal Processing and Half-Space Dyadic Green's Function</t>
  </si>
  <si>
    <t>Xiao-Fei Liu</t>
  </si>
  <si>
    <t>Shaoqiu Xiao</t>
  </si>
  <si>
    <t>100 MHz single freq</t>
  </si>
  <si>
    <t>https://doi.org/10.2478/jee-2019-0032</t>
  </si>
  <si>
    <t>Numerical simulation study on bowtie antenna-based time reversal mirror for super-resolution target detection</t>
  </si>
  <si>
    <t>Baidenger Agyekum Twumasi</t>
  </si>
  <si>
    <t>Jia-Lin Li</t>
  </si>
  <si>
    <t>Journal of Electrical Engineering</t>
  </si>
  <si>
    <t>https://doi.org/10.2528/pier15050101</t>
  </si>
  <si>
    <t>10.2528/pier15050101</t>
  </si>
  <si>
    <t>Can Maxwell’s fish eye lens really give perfect imaging? Part III. A careful reconsideration of the “evidence for subwavelength imaging with positive refraction”</t>
  </si>
  <si>
    <t>https://doi.org/10.1109/TIE.2021.3135607</t>
  </si>
  <si>
    <t>10.1109/TIE.2021.3135607</t>
  </si>
  <si>
    <t>Selectively Powering Multiple Small-Size Devices Spaced at Diffraction Limited Distance With Point-Focused Electromagnetic Waves</t>
  </si>
  <si>
    <t>IEEE Transactions on Industrial Electronics</t>
  </si>
  <si>
    <t>https://doi.org/10.7498/aps.62.114101</t>
  </si>
  <si>
    <t>Super-resolution focusing of time reversal electromagnetic waves in metal wire array medium</t>
  </si>
  <si>
    <t>Hong-Cheng Zhou</t>
  </si>
  <si>
    <t>Hai-Yan Ou</t>
  </si>
  <si>
    <t>https://doi.org/10.1109/MWSYM.2014.6848292</t>
  </si>
  <si>
    <t>Source reconstruction with superresolution using TLM time reversal</t>
  </si>
  <si>
    <t>Poman P. M. So</t>
  </si>
  <si>
    <t>2014 IEEE MTT-S International Microwave Symposium (IMS2014)</t>
  </si>
  <si>
    <t>https://doi.org/10.1103/PhysRevApplied.19.034084</t>
  </si>
  <si>
    <t>Maximizing Focus Quality Through Random Media with Discrete-Phase-Sampling Lenses</t>
  </si>
  <si>
    <t>Qiyuan Wang</t>
  </si>
  <si>
    <t>Guancong Ma</t>
  </si>
  <si>
    <t>Physical Review Applied</t>
  </si>
  <si>
    <t>http://dx.doi.org/10.1137/080719492</t>
  </si>
  <si>
    <t>10.1137/080719492</t>
  </si>
  <si>
    <t>TIME-REVERSAL SUPERRESOLUTION IN RANDOM WAVEGUIDES</t>
  </si>
  <si>
    <t>Gomez, Christophe</t>
  </si>
  <si>
    <t>https://doi.org/10.1109/LAWP.2017.2748951</t>
  </si>
  <si>
    <t>10.1109/LAWP.2017.2748951</t>
  </si>
  <si>
    <t>Time-Reversal Focusing beyond the Diffraction Limit Using Near-Field Auxiliary Sources</t>
  </si>
  <si>
    <t>https://doi.org/10.1155/2011/425710</t>
  </si>
  <si>
    <t>Time Reversal in Subwavelength-Scaled Resonant Media: Beating the Diffraction Limit</t>
  </si>
  <si>
    <t>Abdelwaheb Ourir</t>
  </si>
  <si>
    <t>International Journal of Microwave Science and Technology</t>
  </si>
  <si>
    <t>https://doi.org/10.1088/1674-1056/23/6/064101</t>
  </si>
  <si>
    <t>Split-ring-based metamaterial for far-field subwavelength focusing based on time reversal</t>
  </si>
  <si>
    <t>Huang Hai-Yan</t>
  </si>
  <si>
    <t>Ding Shuai</t>
  </si>
  <si>
    <t>Wang Bing-Zhong</t>
  </si>
  <si>
    <t>Zang Rui</t>
  </si>
  <si>
    <t>Chinese Physics B</t>
  </si>
  <si>
    <t>10.1109/TEMC.2011.2160454</t>
  </si>
  <si>
    <t>Time-Reversal Method for Coexistence Between Ultrawideband Radios and IEEE802.11a Systems</t>
  </si>
  <si>
    <t>IEEE Transactions on Electromagnetic Compatibility</t>
  </si>
  <si>
    <t>https://doi.org/10.1016/j.jcp.2017.05.036</t>
  </si>
  <si>
    <t>10.1016/j.jcp.2017.05.036</t>
  </si>
  <si>
    <t>Newmark-Beta-FDTD method for super-resolution analysis of time reversal waves</t>
  </si>
  <si>
    <t>Journal of Computational Physics</t>
  </si>
  <si>
    <t>https://doi.org/10.3390/electronics10192448</t>
  </si>
  <si>
    <t>10.3390/electronics10192448</t>
  </si>
  <si>
    <t>Single-sensor emi source localization using time reversal: An experimental validation</t>
  </si>
  <si>
    <t>Electronics (Switzerland)</t>
  </si>
  <si>
    <t>https://doi.org/10.1109/JPHOT.2017.2657222</t>
  </si>
  <si>
    <t>Near-Field Periodic Subwavelength Holey Metallic Plate for Far-Field Superresolution Focusing</t>
  </si>
  <si>
    <t>Min Hu</t>
  </si>
  <si>
    <t>Peng Chen</t>
  </si>
  <si>
    <t>IEEE Photonics Journal</t>
  </si>
  <si>
    <t>https://doi.org/10.1137/20M1313908</t>
  </si>
  <si>
    <t>Superresolution in Recovering Embedded Electromagnetic Sources in High Contrast Media</t>
  </si>
  <si>
    <t>Habib Ammari</t>
  </si>
  <si>
    <t>Bowen Li</t>
  </si>
  <si>
    <t>Jun Zou</t>
  </si>
  <si>
    <t>SIAM Journal on Imaging Sciences</t>
  </si>
  <si>
    <t>https://doi.org/10.1587/transcom.E95.B.2377</t>
  </si>
  <si>
    <t>10.1587/transcom.E95.B.2377</t>
  </si>
  <si>
    <t>Time-reversal MUSIC imaging with time-domain gating technique</t>
  </si>
  <si>
    <t>IEICE Transactions on Communications</t>
  </si>
  <si>
    <t>https://doi.org/10.1080/09205071.2014.882797</t>
  </si>
  <si>
    <t>10.1080/09205071.2014.882797</t>
  </si>
  <si>
    <t>Time-reversal ESPRIT imaging method for the detection of single target</t>
  </si>
  <si>
    <t>Journal of Electromagnetic Waves and Applications</t>
  </si>
  <si>
    <t>https://doi.org/10.1109/ACCESS.2019.2925700</t>
  </si>
  <si>
    <t>10.1109/ACCESS.2019.2925700</t>
  </si>
  <si>
    <t>Subwavelength Field Shaping Approach Based on Time Reversal Technique and Defective Metasurfaces</t>
  </si>
  <si>
    <t>https://doi.org/10.1080/09205071.2016.1210037</t>
  </si>
  <si>
    <t>Super-resolution characteristics based on time-reversed single-frequency electromagnetic wave</t>
  </si>
  <si>
    <t>Huilin Tu</t>
  </si>
  <si>
    <t>Dominique Lesselier</t>
  </si>
  <si>
    <t>Mohammed Serhir</t>
  </si>
  <si>
    <t>https://doi.org/10.1109/ICMMT.2018.8563875</t>
  </si>
  <si>
    <t>On the Modeling and Diagnosis of a Micro-Structured Wire Antenna System</t>
  </si>
  <si>
    <t>Peipei Ran</t>
  </si>
  <si>
    <t>2018 International Conference on Microwave and Millimeter Wave Technology (ICMMT)</t>
  </si>
  <si>
    <t>https://doi.org/10.1049/iet-rsn.2012.0261</t>
  </si>
  <si>
    <t>10.1049/iet-rsn.2012.0261</t>
  </si>
  <si>
    <t>Multipath mitigation techniques based on time reversal concept and superresolution algorithms for inverse synthetic aperture radar imaging</t>
  </si>
  <si>
    <t>IET Radar, Sonar and Navigation</t>
  </si>
  <si>
    <t>10.1109/JSEE.2015.00005</t>
  </si>
  <si>
    <t>Efficient hybrid method for time reversal superresolution imaging</t>
  </si>
  <si>
    <t>Journal of Systems Engineering and Electronics</t>
  </si>
  <si>
    <t>https://doi.org/10.1016/j.ndteint.2019.102192</t>
  </si>
  <si>
    <t>10.1016/j.ndteint.2019.102192</t>
  </si>
  <si>
    <t>Enhancement of microwave time reversal imaging using metallic reflectors</t>
  </si>
  <si>
    <t>NDT and E International</t>
  </si>
  <si>
    <t>https://doi.org/10.1088/1361-6463/ab56b0</t>
  </si>
  <si>
    <t>Sensitivity enhancement of super resolution breast tumour imaging with far-field time reversal mirror integrating with multi-layered sub-wavelength patch scatterers</t>
  </si>
  <si>
    <t>Christian Dzah</t>
  </si>
  <si>
    <t>Journal of Physics D: Applied Physics</t>
  </si>
  <si>
    <t>https://doi.org/10.1080/17455030802244286</t>
  </si>
  <si>
    <t>10.1080/17455030802244286</t>
  </si>
  <si>
    <t>Numerical study of the time-reversal effects on super-resolution in random scattering media and comparison with an analytical model</t>
  </si>
  <si>
    <t>https://doi.org/10.1209/0295-5075/97/34001</t>
  </si>
  <si>
    <t>10.1209/0295-5075/97/34001</t>
  </si>
  <si>
    <t>Time-domain radiation and absorption by subwavelength sources</t>
  </si>
  <si>
    <t>EPL</t>
  </si>
  <si>
    <t>https://doi.org/10.1364/OE.26.009749</t>
  </si>
  <si>
    <t>10.1364/OE.26.009749</t>
  </si>
  <si>
    <t>Freeform engineered disordered metalenses for super-resolution imaging and communication</t>
  </si>
  <si>
    <t>Optics Express</t>
  </si>
  <si>
    <t>https://doi.org/10.1109/TAP.2021.3083741</t>
  </si>
  <si>
    <t>10.1109/TAP.2021.3083741</t>
  </si>
  <si>
    <t>Imaging of Subwavelength Microstructures by Time Reversal and Neural Networks, from Synthetic to Laboratory-Controlled Data</t>
  </si>
  <si>
    <t>http://dx.doi.org/10.2528/PIERM12041801</t>
  </si>
  <si>
    <t>10.2528/PIERM12041801</t>
  </si>
  <si>
    <t>Moving Target Tracking Using Time Reversal Method</t>
  </si>
  <si>
    <t>Siroos Bahrami</t>
  </si>
  <si>
    <t>Ahmad Cheldavi</t>
  </si>
  <si>
    <t>Ali Abdolali</t>
  </si>
  <si>
    <t>Progress In Electromagnetics Research M</t>
  </si>
  <si>
    <t>https://doi.org/10.1109/ICCPS.2014.7062245</t>
  </si>
  <si>
    <t>Sub-wavelength UWB antenna array with fractal slots and split ring resonators for time reversal super-resolution focusing</t>
  </si>
  <si>
    <t>Changxing Yang</t>
  </si>
  <si>
    <t>Min Zhu</t>
  </si>
  <si>
    <t>Cheng Zhou</t>
  </si>
  <si>
    <t>2014 IEEE International Conference on Communication Problem-Solving, ICCP 2014</t>
  </si>
  <si>
    <t>https://doi.org/10.1109/NEMO.2014.6995669</t>
  </si>
  <si>
    <t>A new look at computational time reversal in TLM</t>
  </si>
  <si>
    <t>2014 International Conference on Numerical Electromagnetic Modeling and Optimization for RF, Microwave, and Terahertz Applications (NEMO)</t>
  </si>
  <si>
    <t>https://doi.org/10.1109/COMPEM.2016.7588621</t>
  </si>
  <si>
    <t>Researches on far-field super-resolution imaging based on time-reversed electromagnetics at UESTC</t>
  </si>
  <si>
    <t>Ren Wang</t>
  </si>
  <si>
    <t>Zhi-Shuang Gong</t>
  </si>
  <si>
    <t>2016 IEEE International Conference on Computational Electromagnetics (ICCEM)</t>
  </si>
  <si>
    <t>https://doi.org/10.1023/B:RAQE.0000019867.57582.20</t>
  </si>
  <si>
    <t>10.1023/B:RAQE.0000019867.57582.20</t>
  </si>
  <si>
    <t>Spatial focusing of a time-reversed pulse</t>
  </si>
  <si>
    <t>Zverev V.A.</t>
  </si>
  <si>
    <t>Radiophysics and Quantum Electronics</t>
  </si>
  <si>
    <t>https://doi.org/10.1002/ima.20242</t>
  </si>
  <si>
    <t>10.1002/ima.20242</t>
  </si>
  <si>
    <t>Moving target detection using super-resolution algorithms with an ultra wideband radar</t>
  </si>
  <si>
    <t>International Journal of Imaging Systems and Technology</t>
  </si>
  <si>
    <t>10.1002/9781119079699.ch22</t>
  </si>
  <si>
    <t>Time-Reversal Imaging</t>
  </si>
  <si>
    <t>A. Ishimaru</t>
  </si>
  <si>
    <t>Electromagnetic Wave Propagation, Radiation, and Scattering: From Fundamentals to Applications</t>
  </si>
  <si>
    <t>https://doi.org/10.1103/PhysRevA.101.063818</t>
  </si>
  <si>
    <t>10.1103/PhysRevA.101.063818</t>
  </si>
  <si>
    <t>Three-dimensional-subwavelength field localization, time reversal of sources, and infinite, asymptotic degeneracy in spherical structures</t>
  </si>
  <si>
    <t>Farhi A.</t>
  </si>
  <si>
    <t>http://dx.doi.org/10.1016/j.wavemoti.2021.102803</t>
  </si>
  <si>
    <t>10.1016/j.wavemoti.2021.102803</t>
  </si>
  <si>
    <t>Spatio-temporal resolution improvement via weighted time-reversal</t>
  </si>
  <si>
    <t>Wave Motion</t>
  </si>
  <si>
    <t>https://doi.org/10.1080/02726343.2022.2161707</t>
  </si>
  <si>
    <t>10.1080/02726343.2022.2161707</t>
  </si>
  <si>
    <t>Time reversal mirror for hyperthermia of multi-focal breast tumors using electromagnetic time reversal technique</t>
  </si>
  <si>
    <t>Electromagnetics</t>
  </si>
  <si>
    <t>http://dx.doi.org/10.1029/2022RS007567</t>
  </si>
  <si>
    <t>10.1029/2022RS007567</t>
  </si>
  <si>
    <t>Influence of Time-Varying Atmospheric Channel on Time Reversal Spatial Power Combination of Sparse Array on Ground</t>
  </si>
  <si>
    <t>https://doi.org/10.3390/electronics12092104</t>
  </si>
  <si>
    <t>10.3390/electronics12092104</t>
  </si>
  <si>
    <t>Resolution-Enhanced and Accurate Cascade Time-Reversal Operator Decomposition (C-DORT) Approach for Positioning Radiated Passive Intermodulation Sources</t>
  </si>
  <si>
    <t>10.1029/2024RS007971</t>
  </si>
  <si>
    <t>Landmine detection using electromagnetic time reversal-based methods: 1. Classical TR, iterative TR, DORT and TR-MUSIC</t>
  </si>
  <si>
    <t>http://dx.doi.org/10.7498/aps.61.058402</t>
  </si>
  <si>
    <t>10.7498/aps.61.058402</t>
  </si>
  <si>
    <t>A subwavelength antenna array design for time reversal communication</t>
  </si>
  <si>
    <t>Zhi-Min Zhang</t>
  </si>
  <si>
    <t>https://doi.org/10.1109/iWEM.2013.6888758</t>
  </si>
  <si>
    <t>Recent researches on electromagnetic time reversal in UESTC</t>
  </si>
  <si>
    <t>2013 IEEE International Workshop on Electromagnetics, Applications and Student Innovation Competition</t>
  </si>
  <si>
    <t>https://doi.org/10.7498/aps.63.084102</t>
  </si>
  <si>
    <t>Research on the single-frequency super-resolution focusing of micro-structured antenna based on time reversal electromagnetic wave</t>
  </si>
  <si>
    <t>Zhi-Jie Yang</t>
  </si>
  <si>
    <t>https://doi.org/10.2528/PIER14123103</t>
  </si>
  <si>
    <t>Statistical maxwell’s electromagnetic theories applied to imaging of objects in geophysical and biological media</t>
  </si>
  <si>
    <t>Akira Ishimaru</t>
  </si>
  <si>
    <t>Ce Zhang</t>
  </si>
  <si>
    <t>Yasuo Kuga</t>
  </si>
  <si>
    <t>https://doi.org/10.1109/MWSYM.2015.7167031</t>
  </si>
  <si>
    <t>Reconstruction of non-simultaneous impulsive sources with superresolution in TLM by computational time reversal</t>
  </si>
  <si>
    <t>2015 IEEE MTT-S International Microwave Symposium</t>
  </si>
  <si>
    <t>https://doi.org/10.1109/APS.2015.7305040</t>
  </si>
  <si>
    <t>Superresolution imaging by computational time reversal in scattering media</t>
  </si>
  <si>
    <t>2015 IEEE International Symposium on Antennas and Propagation &amp; USNC/URSI National Radio Science Meeting</t>
  </si>
  <si>
    <t>https://doi.org/10.7498/aps.66.044101</t>
  </si>
  <si>
    <t>Far-field time reversal subwavelength imaging of sources based on grating structure</t>
  </si>
  <si>
    <t>https://doi.org/10.1515/freq-2016-0299</t>
  </si>
  <si>
    <t>Evanescent-Wave Reconstruction in Time Reversal System</t>
  </si>
  <si>
    <t>Frequenz</t>
  </si>
  <si>
    <t>https://doi.org/10.7498/aps.67.20172608</t>
  </si>
  <si>
    <t>Far-field super-resolution imaging based on wideband stereo-metalens</t>
  </si>
  <si>
    <t>https://doi.org/10.1103/PhysRevApplied.16.L011004</t>
  </si>
  <si>
    <t>Negative Transient Flux in the Near Field of a Subwavelength Source</t>
  </si>
  <si>
    <t>Xiao Li</t>
  </si>
  <si>
    <t>Pengqi Li</t>
  </si>
  <si>
    <t>Ming-Hui Lu</t>
  </si>
  <si>
    <t>https://doi.org/10.1063/5.0170815</t>
  </si>
  <si>
    <t xml:space="preserve">Subwavelength pulse focusing and perfect absorption in the Maxwell fish-eye </t>
  </si>
  <si>
    <t>Gautier Lefebvre</t>
  </si>
  <si>
    <t>Marc Dubois</t>
  </si>
  <si>
    <t>Younes Achaoui</t>
  </si>
  <si>
    <t>Ros Kiri Ing</t>
  </si>
  <si>
    <t>Sébastien Guenneau</t>
  </si>
  <si>
    <t>Patrick Sebbah</t>
  </si>
  <si>
    <t>https://doi.org/10.1063/1.2731958</t>
  </si>
  <si>
    <t>10.1063/1.2731958</t>
  </si>
  <si>
    <t>Time-reversed microwaves beat the diffraction limit</t>
  </si>
  <si>
    <t>Day C.</t>
  </si>
  <si>
    <t>Physics Today</t>
  </si>
  <si>
    <t>10.1109/MAP.2023.3262101</t>
  </si>
  <si>
    <t>Metamaterials Embrace the Temporal Dimension [Special Series: Guest Editorial]</t>
  </si>
  <si>
    <t>A. Alu</t>
  </si>
  <si>
    <t>IEEE Antennas and Propagation Magazine</t>
  </si>
  <si>
    <t>10.1029/2024RS007972</t>
  </si>
  <si>
    <t>Landmine detection using electromagnetic time reversal-based methods: 2. Performance analysis of TR-MUSIC</t>
  </si>
  <si>
    <t>https://doi.org/10.1109/JSEN.2024.3517607</t>
  </si>
  <si>
    <t>10.1109/JSEN.2024.3517607</t>
  </si>
  <si>
    <t>Simultaneous Localization and Recognition of Subwavelength Non-Cooperative Entities Based on SISO Time Reversal and Neural Networks</t>
  </si>
  <si>
    <t>10.1109/LGRS.2024.3463497</t>
  </si>
  <si>
    <t>Tree Roots GPR Detection Based on 3-D Time-Reversal Signal Processing</t>
  </si>
  <si>
    <t>http://dx.doi.org/10.3390/app142210671</t>
  </si>
  <si>
    <t>10.3390/app142210671</t>
  </si>
  <si>
    <t>Accurate Phase Calibration of Multistatic Imaging System for Medical and Industrial Applications</t>
  </si>
  <si>
    <t>Applied Sciences-Basel</t>
  </si>
  <si>
    <t>10.1109/JSEN.2024.3511655</t>
  </si>
  <si>
    <t>Tradeoff of Computational Complexity and Accuracy in Space‚ÄìFrequency Time Reversal Imaging</t>
  </si>
  <si>
    <t>https://doi.org/10.1109/TAP.2024.3513548</t>
  </si>
  <si>
    <t>10.1109/TAP.2024.3513548</t>
  </si>
  <si>
    <t>An Improved Entropy Regularization Method for Defect Detection in Multilayer Composites</t>
  </si>
  <si>
    <t>https://doi.org/10.1109/APMC.2009.5385451</t>
  </si>
  <si>
    <t>Time-divided multi-channel technique for EM-TRM based object detection system in complex environment</t>
  </si>
  <si>
    <t>Zhiru Yu</t>
  </si>
  <si>
    <t>Jin Pan</t>
  </si>
  <si>
    <t>Deqiang Yang</t>
  </si>
  <si>
    <t>Xuan Xie</t>
  </si>
  <si>
    <t>2009 Asia Pacific Microwave Conference</t>
  </si>
  <si>
    <t>1-3 ns pulse</t>
  </si>
  <si>
    <t>https://doi.org/10.1109/ICMMT.2010.5524959</t>
  </si>
  <si>
    <t>Design on super-resolution characteristics of planar microstructured antenna array</t>
  </si>
  <si>
    <t>Wei Shao</t>
  </si>
  <si>
    <t>2010 International Conference on Microwave and Millimeter Wave Technology</t>
  </si>
  <si>
    <t>https://doi.org/10.1109/ICMMT.2012.6229938</t>
  </si>
  <si>
    <t>A miniaturized subwavelength array of planar monopoles based on far-field time reversal</t>
  </si>
  <si>
    <t>Mu-Sheng Liang</t>
  </si>
  <si>
    <t>2012 International Conference on Microwave and Millimeter Wave Technology (ICMMT)</t>
  </si>
  <si>
    <t>https://doi.org/10.1109/LAWP.2014.2360671</t>
  </si>
  <si>
    <t>Simplified Pulse Shaping Network for Microwave Signal Focusing Based on Time Reversal</t>
  </si>
  <si>
    <t>IEEE ANTENNAS AND WIRELESS PROPAGATION LETTERS</t>
  </si>
  <si>
    <t>https://doi.org/10.1109/NEMO.2015.7415052</t>
  </si>
  <si>
    <t>A scattering slab and time reversal make a computational superlens</t>
  </si>
  <si>
    <t>2015 IEEE MTT-S International Conference on Numerical Electromagnetic and Multiphysics Modeling and Optimization (NEMO)</t>
  </si>
  <si>
    <t>https://doi.org/10.1109/APMC.2015.7411683</t>
  </si>
  <si>
    <t>Compact multiport antenna for time reversal communication system</t>
  </si>
  <si>
    <t>Yu Yang</t>
  </si>
  <si>
    <t>Xiao Deng</t>
  </si>
  <si>
    <t>2015 Asia-Pacific Microwave Conference (APMC)</t>
  </si>
  <si>
    <t>https://doi.org/10.1063/1.4948693</t>
  </si>
  <si>
    <t>10.1063/1.4948693</t>
  </si>
  <si>
    <t>Investigation of the effects of metal-wire resonators in sub-wavelength array based on time-reversal technique</t>
  </si>
  <si>
    <t>AIP Advances</t>
  </si>
  <si>
    <t>https://doi.org/10.1109/APCAP.2018.8538045</t>
  </si>
  <si>
    <t>A Compact MIMO Antenna and Its Time Reversal Super-Resolution Focusing</t>
  </si>
  <si>
    <t>Xue-Song Yang</t>
  </si>
  <si>
    <t>Man-Man Zhang</t>
  </si>
  <si>
    <t>Tong Li</t>
  </si>
  <si>
    <t>2018 IEEE Asia-Pacific Conference on Antennas and Propagation (APCAP)</t>
  </si>
  <si>
    <t>https://doi.org/10.1109/ICMMT45702.2019.8992137</t>
  </si>
  <si>
    <t>Wideband Far-field Super-resolution Focusing Based on Composite Metalens</t>
  </si>
  <si>
    <t>Xiao-Qiu Li</t>
  </si>
  <si>
    <t>2019 International Conference on Microwave and Millimeter Wave Technology (ICMMT)</t>
  </si>
  <si>
    <t>https://doi.org/10.1080/21642583.2019.1624222</t>
  </si>
  <si>
    <t>High-resolution imaging algorithm based on temporal focal characteristic of time-reversed signal</t>
  </si>
  <si>
    <t>Guangmin Zhang</t>
  </si>
  <si>
    <t>Junxiao Zhu</t>
  </si>
  <si>
    <t>Jiaquan Li</t>
  </si>
  <si>
    <t>Ning Wang</t>
  </si>
  <si>
    <t xml:space="preserve">Systems Science &amp; Control Engineering </t>
  </si>
  <si>
    <t>https://doi.org/10.1049/SBEW528E_ch26</t>
  </si>
  <si>
    <t>Electromagnetics of complex environments applied to geophysical and biological media</t>
  </si>
  <si>
    <t>Max Bright</t>
  </si>
  <si>
    <t>Advances in Mathematical Methods for Electromagnetics</t>
  </si>
  <si>
    <t>https://doi.org/10.1109/TAP.2022.3184482</t>
  </si>
  <si>
    <t>Tailoring Instantaneous Time Mirrors for Time Reversal Focusing in Absorbing Media</t>
  </si>
  <si>
    <t>Crystal T. Wu</t>
  </si>
  <si>
    <t>Nuno M. Nobre</t>
  </si>
  <si>
    <t>Emmanuel Fort</t>
  </si>
  <si>
    <t>Graham D. Riley</t>
  </si>
  <si>
    <t>Fumie Costen</t>
  </si>
  <si>
    <t>https://doi.org/10.23919/EuCAP57121.2023.10133656</t>
  </si>
  <si>
    <t>Funneling Electromagnetic Waves with PTD Symmetric Metastructures</t>
  </si>
  <si>
    <t>Kristy Hecht</t>
  </si>
  <si>
    <t>Mario Junior Mencagli</t>
  </si>
  <si>
    <t>2023 17th European Conference on Antennas and Propagation (EuCAP)</t>
  </si>
  <si>
    <t>https://doi.org/10.13052/2024.ACES.J.390410</t>
  </si>
  <si>
    <t>Selective Microwave Wireless Power Transfer to Sensors Embeddedin Concrete at Sub-wavelength Spacing using ElectromagneticTime-reversal Technique</t>
  </si>
  <si>
    <t>Faith Kwaku Deynu</t>
  </si>
  <si>
    <t>Ebenezer Tawiah Ashong</t>
  </si>
  <si>
    <t>Dustin Pomary</t>
  </si>
  <si>
    <t>Applied Computational Electromagnetics Society Journal (ACES)</t>
  </si>
  <si>
    <t>https://doi.org/10.1364/OL.510604</t>
  </si>
  <si>
    <t>Time-reversed electromagnetic fields in anisotropic media</t>
  </si>
  <si>
    <t>Elias Le Boudec</t>
  </si>
  <si>
    <t>Nicolas Mora</t>
  </si>
  <si>
    <t>Farhad Rachidi</t>
  </si>
  <si>
    <t>Marcos Rubinstein</t>
  </si>
  <si>
    <t>Felix Vega</t>
  </si>
  <si>
    <t>978-7-5641-4279-7</t>
  </si>
  <si>
    <t>Super-resolution and frequency spectrum characteristics of micro-structured array based on time reversal electromagnetic wave</t>
  </si>
  <si>
    <t>Jiang Xiong</t>
  </si>
  <si>
    <t>2013 Proceedings of the International Symposium on Antennas &amp; Propagation</t>
  </si>
  <si>
    <t>https://doi.org/10.1109/JPHOT.2016.2640661</t>
  </si>
  <si>
    <t>Far-Field Super-Resolution Imaging of Scatterers With a Time-Reversal System Aided by a Grating Plate</t>
  </si>
  <si>
    <t>https://doi.org/10.1109/TAP.2024.3414615</t>
  </si>
  <si>
    <t>Metasurface-Based Time-Reversal Interpolation Method for Electromagnetic Focusing in Complex Scattering Environments</t>
  </si>
  <si>
    <t>Weiping Chen</t>
  </si>
  <si>
    <t>Li Deng</t>
  </si>
  <si>
    <t>Kwok L. Chung</t>
  </si>
  <si>
    <t>Meijun Qu</t>
  </si>
  <si>
    <t>Botao Feng</t>
  </si>
  <si>
    <t>https://doi.org/10.29026/oea.2018.180013</t>
  </si>
  <si>
    <t>10.29026/oea.2018.180013</t>
  </si>
  <si>
    <t>Time-reversal Symmetry in Antenna Theory</t>
  </si>
  <si>
    <t>Mário G. Silveirinha</t>
  </si>
  <si>
    <t>Symmetry</t>
  </si>
  <si>
    <t>https://doi.org/10.1126/science.1154753</t>
  </si>
  <si>
    <t>10.1126/science.1154753</t>
  </si>
  <si>
    <t>Near-Field Plates: Subdiffraction Focusing with Patterned Surfaces</t>
  </si>
  <si>
    <t>Anthony Grbic</t>
  </si>
  <si>
    <t>Lei Jiang</t>
  </si>
  <si>
    <t>Roberto Merlin</t>
  </si>
  <si>
    <t>https://doi.org/10.1063/1.4748974</t>
  </si>
  <si>
    <t>Far field subwavelength imaging of magnetic patterns</t>
  </si>
  <si>
    <t>https://doi.org/10.1109/ACCESS.2024.3409936</t>
  </si>
  <si>
    <t>Near-Field Phased Array Diagnostics by a Subspace Projection Method</t>
  </si>
  <si>
    <t>Maria Antonia Maisto</t>
  </si>
  <si>
    <t>Mario Del Prete</t>
  </si>
  <si>
    <t>Antonio Cuccaro</t>
  </si>
  <si>
    <t>Raffaele Solimene</t>
  </si>
  <si>
    <t>https://doi.org/10.1109/JMW.2022.3199194</t>
  </si>
  <si>
    <t>A Microwave Tomography System Using Time-Reversal Imaging for Forestry Applications</t>
  </si>
  <si>
    <t>Saptarshi Mukerjee</t>
  </si>
  <si>
    <t>John Doroshewitz</t>
  </si>
  <si>
    <t>Jason M. Merlo</t>
  </si>
  <si>
    <t>Christopher Oakley</t>
  </si>
  <si>
    <t>Lalita Udpa</t>
  </si>
  <si>
    <t>David MacFarlane</t>
  </si>
  <si>
    <t>IEEE Journal of Microwaves</t>
  </si>
  <si>
    <t>https://doi.org/10.1109/JIOT.2020.3037836</t>
  </si>
  <si>
    <t>mmEye: Super-Resolution Millimeter Wave Imaging</t>
  </si>
  <si>
    <t>Feng Zhang</t>
  </si>
  <si>
    <t>Chenshu Wu</t>
  </si>
  <si>
    <t>Beibei Wang</t>
  </si>
  <si>
    <t>K. J. Ray Liu</t>
  </si>
  <si>
    <t>IEEE Internet of Things Journal</t>
  </si>
  <si>
    <t>https://doi.org/10.1109/TCI.2017.2737947</t>
  </si>
  <si>
    <t>Cancer Detection in Highly Dense Breasts Using Coherently Focused Time-Reversal Microwave Imaging</t>
  </si>
  <si>
    <t>Md. Delwar Hossain</t>
  </si>
  <si>
    <t>Ananda Sanagavarapu Mohan</t>
  </si>
  <si>
    <t>IEEE Transactions on Computational Imaging</t>
  </si>
  <si>
    <t>https://doi.org/10.1109/TBCAS.2017.2703588</t>
  </si>
  <si>
    <t>A COTS-Based Microwave Imaging System for Breast-Cancer Detection</t>
  </si>
  <si>
    <t>Mario R. Casu</t>
  </si>
  <si>
    <t>Marco Vacca</t>
  </si>
  <si>
    <t>Jorge A. Tobon</t>
  </si>
  <si>
    <t>Azzurra Pulimeno</t>
  </si>
  <si>
    <t>Imran Sarwar</t>
  </si>
  <si>
    <t>IEEE Transactions on Biomedical Circuits and Systems</t>
  </si>
  <si>
    <t>https://doi.org/10.1080/17415977.2015.1104308</t>
  </si>
  <si>
    <t>Comparison of imaging quality between linear sampling method and time reversal in microwave imaging problems</t>
  </si>
  <si>
    <t>M. Ghaderi Aram</t>
  </si>
  <si>
    <t>M. Haghparast</t>
  </si>
  <si>
    <t>M. S. Abrishamian</t>
  </si>
  <si>
    <t>A. Mirtaheri</t>
  </si>
  <si>
    <t>Inverse Problems in Science and Engineering</t>
  </si>
  <si>
    <t>https://doi.org/10.1109/TAP.2014.2322875</t>
  </si>
  <si>
    <t>Scattering and Imaging of Nonlinearly Loaded Antenna Structures in Half-Space Environments</t>
  </si>
  <si>
    <t>Dahan Liao</t>
  </si>
  <si>
    <t>https://doi.org/10.1109/LAWP.2013.2247018</t>
  </si>
  <si>
    <t>Beamspace Time-Reversal Microwave Imaging for Breast Cancer Detection</t>
  </si>
  <si>
    <t>Mohammed Jainul Abedin</t>
  </si>
  <si>
    <t xml:space="preserve">https://doi.org/10.1088/0266-5611/28/11/115004
</t>
  </si>
  <si>
    <t>A multi-dimensional sampling method for locating small scatterers</t>
  </si>
  <si>
    <t>Rencheng Song</t>
  </si>
  <si>
    <t>Yu Zhong</t>
  </si>
  <si>
    <t>Xudong Chen</t>
  </si>
  <si>
    <t>https://doi.org/10.2528/PIER12062103</t>
  </si>
  <si>
    <t>Interferometric Time Reversal MUSIC for Small Scatterer Localization</t>
  </si>
  <si>
    <t>Angela Dell'Aversano</t>
  </si>
  <si>
    <t>Giovanni Leone</t>
  </si>
  <si>
    <t>Progress In Electromagnetic Research</t>
  </si>
  <si>
    <t>https://doi.org/10.1137/090748639</t>
  </si>
  <si>
    <t>Enhanced resolution in structured media</t>
  </si>
  <si>
    <t>Eric Bonnetier</t>
  </si>
  <si>
    <t>Yves Capdeboscq</t>
  </si>
  <si>
    <t>https://doi.org/10.1103/PhysRevE.73.036619</t>
  </si>
  <si>
    <t>Multiple scattering: The key to unravel the subwavelength world from the far-field pattern of a scattered wave</t>
  </si>
  <si>
    <t>F. Simonetti</t>
  </si>
  <si>
    <t>Physical Review E</t>
  </si>
  <si>
    <t/>
  </si>
  <si>
    <t>Metamaterial</t>
  </si>
  <si>
    <t>Sink</t>
  </si>
  <si>
    <t>Antenna arrays; diffraction; microwaves; phase conjugate mirrors; plasmonic; sub-wavelength focusing; time-reversal; time-symmetry</t>
  </si>
  <si>
    <t>10.1155/2011/425710</t>
  </si>
  <si>
    <t>Complementary split ring; planar monopole; subwavelength array; super-resolution; time-reversed electromagnetic wave</t>
  </si>
  <si>
    <t>Chirped delay line; sub-wavelength array; super-resolution; time reversal</t>
  </si>
  <si>
    <t>Advanced numerical methods; design using electromagnetic (EM) simulators; simulation and modeling; super resolution techniques; time reversal techniques; transmission line matrix (TLM)</t>
  </si>
  <si>
    <t>Chirped delay line; focusing; pulse shaping; time reversal</t>
  </si>
  <si>
    <t>Auxiliary source; diffraction limit; super-resolution; time reversal (TR)</t>
  </si>
  <si>
    <t>FDTD method; Newmark-Beta algorithm; Super-resolution; TR waves</t>
  </si>
  <si>
    <t>Finite-difference time-domain (FDTD) method; perfectly matched layer (PML); reverse Cuthill-Mckee (RCM) scheme; time reversal (TR)</t>
  </si>
  <si>
    <t>Defective metasurfaces; subwavelength field shaping; time reversal</t>
  </si>
  <si>
    <t>electromagnetic time reversal; super-resolution; target detection; time reversal mirror</t>
  </si>
  <si>
    <t>Brain tumor; hyperthermia; metasurface; phase conjugation; time reversal</t>
  </si>
  <si>
    <t>Breast tumors; electromagnetic time reversal; hyperthermia; scatterer loaded monopole</t>
  </si>
  <si>
    <t>Diffraction limit; multiple point focusing; selective wireless power transfer; time reversal (TR)</t>
  </si>
  <si>
    <t>Far-field; planar resonant lens (PRL); super-resolution imaging; time-reversal (TR)</t>
  </si>
  <si>
    <t>SUBWAVELENGTH ARRAY; WIRE MEDIUM</t>
  </si>
  <si>
    <t>waves in random media; time reversal; refocusing; radiative transfer equations; diffusion approximation</t>
  </si>
  <si>
    <t>TRANSPORT-EQUATION; ACOUSTICS; WAVES</t>
  </si>
  <si>
    <t>Time-reversal mirror; Metamaterials</t>
  </si>
  <si>
    <t>STATISTICAL PROPERTIES; PHASE CONJUGATION; ULTRASONIC FIELDS; CHAOTIC CAVITIES; ACOUSTICS</t>
  </si>
  <si>
    <t>wave propagation; random medium; Liouville-Ito equation; stochastic flow; time reversal</t>
  </si>
  <si>
    <t>WIDEBAND NOISE DISTURBANCES; RANDOM-MEDIA; ASYMPTOTIC ANALYSIS; PHASE-CONJUGATION; WAVE-PROPAGATION; ACOUSTICS; SUPERRESOLUTION; APPROXIMATION; EQUATIONS; MIRROR</t>
  </si>
  <si>
    <t>WAVE-PROPAGATION; PHASE-CONJUGATION; APPROXIMATION</t>
  </si>
  <si>
    <t>electromagnetic time reversal; time-reversal cavity; electromagnetic interference source; source localization; electromagnetic compatibility</t>
  </si>
  <si>
    <t>acoustic waveguides; random media; asymptotic analysis</t>
  </si>
  <si>
    <t>LAYERED MEDIA; ACOUSTICS; SPACE</t>
  </si>
  <si>
    <t>WIRELESS; TRANSMISSION; EFFICIENCY; CAVITY</t>
  </si>
  <si>
    <t>MICROSCOPY; SUPERLENS; REFRACTION; CAVITY; INDEX</t>
  </si>
  <si>
    <t>adaptive interference cancelation; super-resolution; time reversal; waveform shaping; wideband radar imaging</t>
  </si>
  <si>
    <t>ACOUSTICS; TARGETS; OCEAN; SCATTERING; OPERATOR; MIRROR; FIELDS; MODE</t>
  </si>
  <si>
    <t>diffraction limit; subwavelength imaging; metamaterials</t>
  </si>
  <si>
    <t>FIELDS</t>
  </si>
  <si>
    <t>Electromagnetic inverse scattering; inverse problems; small scatterers; time-reversal MUSIC (TRM)</t>
  </si>
  <si>
    <t>METALLIC CYLINDERS; INVERSE PROBLEMS; HALF-SPACE; OPERATOR; DECOMPOSITION; ALGORITHM</t>
  </si>
  <si>
    <t>FIELDS; OPERATOR; ARRAYS; DORT</t>
  </si>
  <si>
    <t>GEOPHYSICAL DIFFRACTION TOMOGRAPHY; PROPAGATION; WAVE</t>
  </si>
  <si>
    <t>time reversal; evanescent wave; super resolution; imaging</t>
  </si>
  <si>
    <t>PHASE CONJUGATING LENS; SUBWAVELENGTH ARRAY; ENHANCEMENT</t>
  </si>
  <si>
    <t>Far-field; super-resolution; metallic plate; time-reversal; periodic structure</t>
  </si>
  <si>
    <t>SUPERLENS; METAMATERIALS; SURFACES; LENS</t>
  </si>
  <si>
    <t>DORT; radiated passive intermodulation source; positioning resolution; pseudo-spectrum</t>
  </si>
  <si>
    <t>SPACE-FREQUENCY</t>
  </si>
  <si>
    <t>Experimental analysis; partial discharge localization; time difference of arrival; electromagnetic time reversal process; transformer tank</t>
  </si>
  <si>
    <t>POWER TRANSFORMERS; LOCATION</t>
  </si>
  <si>
    <t>GREENS-FUNCTION; WAVES</t>
  </si>
  <si>
    <t>super resolution; breast imaging; multi-layered sub-wavelength patch scatterers; bowtie antenna time reversal mirror</t>
  </si>
  <si>
    <t>MICROWAVE CONFOCAL SYSTEM; DIELECTRIC-PROPERTIES; CANCER-DETECTION; ANTENNA-ARRAY; FDTD ANALYSIS; WIRE MEDIUM; TISSUES; FOCUS</t>
  </si>
  <si>
    <t>Time reversal mirrors; single-frequency signals; micro-structured media; sub-wavelength resonators; wire-loaded antenna array super-resolution; super-focusing</t>
  </si>
  <si>
    <t>NEAR-FIELD; INTERFERENCE</t>
  </si>
  <si>
    <t>PHASE CONJUGATING LENS; MICROSTRIP TECHNOLOGY; SPECTRUM ANALYSIS; SYSTEM; WAVE</t>
  </si>
  <si>
    <t>Metamaterials; microwave imaging; time reversal; NDE; composites</t>
  </si>
  <si>
    <t>TIME-REVERSAL; NONDESTRUCTIVE EVALUATION</t>
  </si>
  <si>
    <t>Microwave imaging; Nondestructive evaluation; Composite materials</t>
  </si>
  <si>
    <t>ULTRASONIC FIELDS; THERMAL THERAPY; BREAST; PATIENT; PERFORMANCE; CAVITY; MODEL</t>
  </si>
  <si>
    <t>time-reversal; metamaterial; subwavelength focusing</t>
  </si>
  <si>
    <t>EXPERIMENTAL-VERIFICATION; INDEX</t>
  </si>
  <si>
    <t>RADAR</t>
  </si>
  <si>
    <t>PHASE CONJUGATING LENS</t>
  </si>
  <si>
    <t>DOMAIN SIMULATION; DORT METHOD; DECOMPOSITION; OPERATOR; UWB; SUPERRESOLUTION; DOPPLER; RADAR</t>
  </si>
  <si>
    <t>Chirped delay lines (CDLs); pulse-shaping circuits (PSCs); subwavelength transmission; time reversal</t>
  </si>
  <si>
    <t>ARRAY; WAVE</t>
  </si>
  <si>
    <t>SUBWAVELENGTH ARRAY; FIELD</t>
  </si>
  <si>
    <t>Multipath effect; temporal and spatial focusing; time reversal; wave packet</t>
  </si>
  <si>
    <t>SUBWAVELENGTH ARRAY; PRINCIPLES; BAND</t>
  </si>
  <si>
    <t>imaging; phased array; time reversal</t>
  </si>
  <si>
    <t>INHOMOGENEOUS BACKGROUND MEDIA; INVERSE SCATTERING; WAVE-GUIDE; OPERATOR</t>
  </si>
  <si>
    <t>Decomposition of the time-reversal operator; time-reversal; multiple signal classification; subwavelength imaging; super-resolution; low frequency; non-contact; laser Doppler vibrometer</t>
  </si>
  <si>
    <t>TIME-REVERSAL OPERATOR; DIFFRACTION TOMOGRAPHY; MULTIPLE-SCATTERING; ULTRASONIC FIELDS; DECOMPOSITION</t>
  </si>
  <si>
    <t>MICROWAVE HYPERTHERMIA; SUBWAVELENGTH ARRAY; ANTENNA; CANCER</t>
  </si>
  <si>
    <t>Finite-difference time-domain (FDTD); multilayered dielectric slab; time-reversal (TR); ultrawideband (UWB)</t>
  </si>
  <si>
    <t>NONLINEAR INVERSE SCATTERING; ELECTROMAGNETIC-WAVES; ACOUSTICS</t>
  </si>
  <si>
    <t>FAR-FIELD; SPECKLE CORRELATIONS; DIFFRACTION LIMIT; SCATTERING LAYERS; SINGLE-SENSOR; MICROSCOPY</t>
  </si>
  <si>
    <t>Super-resolution imaging; far-field; time reversal (TR)</t>
  </si>
  <si>
    <t>SUPERLENS</t>
  </si>
  <si>
    <t>BREAST-CANCER DETECTION; CHIRPED DELAY-LINES; SUBWAVELENGTH ARRAY</t>
  </si>
  <si>
    <t>MULTIPLY SCATTERING MEDIUM; MULTIMODE OPTICAL-FIBER; TIME-REVERSAL; TRANSMISSION MATRIX; MEDIA; LIGHT; BIOPHOTONICS; PULSES</t>
  </si>
  <si>
    <t>WIRELESS POWER TRANSFER; RESONANT METALENS; GUIDE</t>
  </si>
  <si>
    <t>PHASE-CONJUGATION</t>
  </si>
  <si>
    <t>MULTIPLY SCATTERING MEDIUM; RESONANT METALENS; PHASE-CONJUGATION; WIRE MEDIUM; MEDIA; LIGHT; DIFFUSER; SPACE; WAVES; SLIT</t>
  </si>
  <si>
    <t>ANTENNA; DESIGN; POWER</t>
  </si>
  <si>
    <t>TIME-REVERSAL</t>
  </si>
  <si>
    <t>FIELDS; CAVITY</t>
  </si>
  <si>
    <t>time-reversal (TR) technique; TR-MUSIC imaging; ultra wideband (UWB); gating technique</t>
  </si>
  <si>
    <t>TARGETS; SCATTERING</t>
  </si>
  <si>
    <t>Compact multiport antenna; intra-car environment; sharing radiator; time reversal (TR)</t>
  </si>
  <si>
    <t>SUBWAVELENGTH ARRAY</t>
  </si>
  <si>
    <t>SCATTERING; RESOLUTION; EMISSION; LIMIT</t>
  </si>
  <si>
    <t>TIME-REVERSED ACOUSTICS; SOUND; METAMATERIALS; ABSORPTION; LIGHT</t>
  </si>
  <si>
    <t>ANTENNA; DESIGN</t>
  </si>
  <si>
    <t>PERTURBATION ANALYSIS; MULTIPLE-SCATTERING; DECOMPOSITION; OPERATOR</t>
  </si>
  <si>
    <t>PHASE-CONJUGATION; ACOUSTICS; FIELD</t>
  </si>
  <si>
    <t>MICROSCOPY</t>
  </si>
  <si>
    <t>NUMERICAL DISPERSION ANALYSIS; PERFECTLY MATCHED LAYER; 3-D MAXWELLS EQUATIONS; DOMAIN METHOD; ALGORITHM; SCHEME</t>
  </si>
  <si>
    <t>Improved entropy regularization method (IERM); microwave time reversal (MTR); multilayer composites; nondestructive testing (NDT); target initial reflection method (TIRM); Improved entropy regularization method (IERM); microwave time reversal (MTR); multilayer composites; nondestructive testing (NDT); target initial reflection method (TIRM)</t>
  </si>
  <si>
    <t>TIME-REVERSAL; MIGRATION; TARGET</t>
  </si>
  <si>
    <t>Recurrent neural networks; Imaging; Antennas; Transient analysis; Tools; Time-domain analysis; Receiving antennas; Convolutional neural network (CNN); finite difference time domain method (FD-TD) simulations; imaging; laboratory-controlled data; microwave anechoic chamber; recurrent neural network (RNN); subwavelength microstructure; time reversal (TR)</t>
  </si>
  <si>
    <t>SURFACE-PLASMONS; NEGATIVE REFRACTION; WAVE TRANSMISSION; SPOOF; MODES</t>
  </si>
  <si>
    <t>ACOUSTIC BLACK-HOLE; CHANNEL TIME-REVERSAL; INVISIBILITY; WAVES</t>
  </si>
  <si>
    <t>acoustic signal processing; bandlimited signals; eigenvalues and eigenfunctions; Green's function methods</t>
  </si>
  <si>
    <t>ULTRASONIC PULSE DISTORTION; ABDOMINAL-WALL MORPHOLOGY; ABERRATION CORRECTION; LEGENDRE POLYNOMIALS; DIFFUSE SCATTERERS; POINT REFLECTORS; DECOMPOSITION; SIGNALS</t>
  </si>
  <si>
    <t>time reversal technique; time-varying atmospheric channel; ground sparse array; spatial power combination</t>
  </si>
  <si>
    <t>DISPERSIVE DELAY-LINES; SUBWAVELENGTH ARRAY</t>
  </si>
  <si>
    <t>time reversal MUSIC; multistatic response; spatial smoothing; ultra wideband radar; detection ambiguity</t>
  </si>
  <si>
    <t>TIME; DECOMPOSITION; SCATTERERS</t>
  </si>
  <si>
    <t>VNA; phase calibration; multistatic; ECal; near field; dispersion; microwave imaging; multistatic imaging; reconstruction</t>
  </si>
  <si>
    <t>TIME-REVERSAL; MICROWAVE; ANTENNA</t>
  </si>
  <si>
    <t>REVERSAL; DIPOLE; ENERGY; FLOW</t>
  </si>
  <si>
    <t>INVERSE FILTER; TIME-REVERSAL; RESOLUTION</t>
  </si>
  <si>
    <t>TIME-REVERSAL MIRROR; QUANTUM GRAPHS; SCATTERING; FIDELITY; CONVERGENCE; ACOUSTICS</t>
  </si>
  <si>
    <t>Time-reversal; Resolution enhancement; Array optimization</t>
  </si>
  <si>
    <t>SOURCE RECONSTRUCTION; DIFFRACTION LIMIT; DESIGN; FIELD; SUPERRESOLUTION; PHASE; LIGHT; WAVES; ARRAY</t>
  </si>
  <si>
    <t>inverse source problem; spectral analysis; superresolution; high contrast; diffraction limit</t>
  </si>
  <si>
    <t>VOLUME INTEGRAL OPERATOR; SCATTERING; LOCALIZATION; NANOPARTICLES; RESONANCES; EQUATIONS; SPECTRUM</t>
  </si>
  <si>
    <t>DIFFRACTION LIMIT; OPTICAL HYPERLENS; TIME-REVERSAL; LIGHT</t>
  </si>
  <si>
    <t>TIME-REVERSAL; WAVE-FUNCTIONS; STATISTICS; MICROWAVE; BILLIARD; TRANSMISSION; RESONANCES; STADIUM; CHAOS</t>
  </si>
  <si>
    <t>TIME-REVERSAL; PHASE-CONJUGATION</t>
  </si>
  <si>
    <t>INTERNAL-REFLECTION TOMOGRAPHY; TIME-REVERSAL OPERATOR; INVERSE-SCATTERING; DIFFRACTION TOMOGRAPHY; SUPER-RESOLUTION; RYTOV APPROXIMATIONS; ACOUSTIC SCATTERING; EVANESCENT WAVES; SAMPLING METHOD; SUPERRESOLUTION</t>
  </si>
  <si>
    <t>Total</t>
  </si>
  <si>
    <t>https://doi.org/10.1103/PhysRevX.6.041018</t>
  </si>
  <si>
    <t>Parity-Time Symmetric Nonlocal Metasurfaces: All-Angle Negative Refraction and Volumetric Imaging</t>
  </si>
  <si>
    <t>Francesco Monticone</t>
  </si>
  <si>
    <t>Constantinos A. Valagiannopoulos</t>
  </si>
  <si>
    <t>Andrea Alu</t>
  </si>
  <si>
    <t>Physical Review X</t>
  </si>
  <si>
    <t>Dehong Liu</t>
  </si>
  <si>
    <t>Gang Kang</t>
  </si>
  <si>
    <t>Ling Li</t>
  </si>
  <si>
    <t>Ye Chen</t>
  </si>
  <si>
    <t>S. Vasudevan</t>
  </si>
  <si>
    <t>W. Joines</t>
  </si>
  <si>
    <t>Qing Huo Liu</t>
  </si>
  <si>
    <t>J. Krolik</t>
  </si>
  <si>
    <t>L. Carin</t>
  </si>
  <si>
    <t>https://doi.org/10.1088/2040-8978/14/11/114003</t>
  </si>
  <si>
    <t>Phase conjugation metamaterials: particle design and imaging experiments</t>
  </si>
  <si>
    <t>A R Katko</t>
  </si>
  <si>
    <t>G Shvets</t>
  </si>
  <si>
    <t>S A Cummer</t>
  </si>
  <si>
    <t>Journal Of Optics</t>
  </si>
  <si>
    <t>https://doi.org/10.1109/TAP.2012.2201097</t>
  </si>
  <si>
    <t>https://doi.org/10.1109/JSEE.2015.00005</t>
  </si>
  <si>
    <t>https://doi.org/10.1002/9781119079699.ch22</t>
  </si>
  <si>
    <t>https://doi.org/10.1029/2024RS007971</t>
  </si>
  <si>
    <t>Author keywords (WoS)</t>
  </si>
  <si>
    <t>Keywords Plus (WoS)</t>
  </si>
  <si>
    <t>time reversal; landmine; numerical method; high resolution localization</t>
  </si>
  <si>
    <t>BREAST-CANCER DETECTION; ULTRASONIC FIELDS; PULSE DESIGN; MIRROR; DECOMPOSITION; OPERATOR</t>
  </si>
  <si>
    <t>electromagnetic time reversal; landmine detection; numerical method; high resolution technique</t>
  </si>
  <si>
    <t>RESOLUTION</t>
  </si>
  <si>
    <t>EXPERIMENTAL-VERIFICATION; NEGATIVE INDEX; REFRACTION; PERMITTIVITY; PERMEABILITY; WAVE</t>
  </si>
  <si>
    <t>EDDY-CURRENT PROBE; X-RAY TOMOGRAPHY; ACOUSTIC MICROSCOPY; LATERAL RESOLUTION; ULTRASONIC FIELDS; SUPER RESOLUTION; TIME-REVERSAL; LINEAR-ARRAY; STEEL; DEFECTS</t>
  </si>
  <si>
    <t>OPERATOR; DECOMPOSITION; SCATTERING; MEDIA; DORT</t>
  </si>
  <si>
    <t>Inverse scattering; imaging quality; resolution; linear sampling method (LSM); time reversal (TR); 78A25; 78A46; 45B05; 78M05</t>
  </si>
  <si>
    <t>SHAPE RECONSTRUCTION; RESOLUTION; TOMOGRAPHY; ALGORITHMS; SCATTERING</t>
  </si>
  <si>
    <t>ELECTROMAGNETIC INVERSE SCATTERING; SIGNAL CLASSIFICATION METHOD; INCLUSIONS; ALGORITHM; RADAR</t>
  </si>
  <si>
    <t>metamaterials; nonlinear metamaterials; phase conjugation; time reversal</t>
  </si>
  <si>
    <t>TIME-REVERSAL; ARRAY</t>
  </si>
  <si>
    <t>Loschmidt daemons; time-reversed waves; wave propagation in complex media; subwavelength focusing; Green's functions</t>
  </si>
  <si>
    <t>ULTRASONIC FIELDS; WIRE MEDIUM; PULSES; LIGHT</t>
  </si>
  <si>
    <t>SURFACE-PLASMON POLARITONS; TUNNELING OPTICAL MICROSCOPY; NEAR-FIELD; PHASE-CONJUGATION; ULTRASONIC FIELDS; SCATTERING; BACKSCATTERING; TRANSMISSION; EXCITATIONS; PRINCIPLES</t>
  </si>
  <si>
    <t>SPATIOTEMPORAL INVERSE FILTER; TIME-REVERSAL; WAVES; LIGHT</t>
  </si>
  <si>
    <t>FIELD; LENS; PLATES</t>
  </si>
  <si>
    <t>RESOLUTION; MICROSCOPY; LIMIT; SUPERLENS</t>
  </si>
  <si>
    <t>Arbitrary direction tilted Bessel beam; time-reversal; high transmissivity; transmissive metasurface</t>
  </si>
  <si>
    <t>NONDIFFRACTING BEAMS; GENERATION; FIELD</t>
  </si>
  <si>
    <t>Array diagnostics; near field measurements; phased array; TR-MUSIC algorithm</t>
  </si>
  <si>
    <t>SPHEROIDAL WAVE-FUNCTIONS; INVERSE SOURCE; RESOLUTION; ELEMENTS</t>
  </si>
  <si>
    <t>Imaging; Wireless fidelity; Radar imaging; Radar; Sensors; Radar antennas; Spatial resolution; 60-GHz WiFi; millimeter wave (mmWave); multiple signal classification (MUSIC) algorithm; super-resolution imaging</t>
  </si>
  <si>
    <t>MODEL</t>
  </si>
  <si>
    <t>BREAST-CANCER DETECTION; CONFOCAL SYSTEM; FDTD ANALYSIS; RESOLUTION; TREE; WOOD; LOCALIZATION; DESIGN; TARGET</t>
  </si>
  <si>
    <t>time reversal (TR); decomposition of the time-reversal operator (DORT) method; multiple signal classification (MUSIC) method; superresolution; imaging</t>
  </si>
  <si>
    <t>OPERATOR; MEDIA; TARGETS; MIRRORS; DORT</t>
  </si>
  <si>
    <t>Computational complexity; estimation; imaging accuracy; space-frequency; time reversal (TR); estimation; imaging accuracy; space-frequency; time reversal (TR)</t>
  </si>
  <si>
    <t>MUSIC; SIGNALS; NUMBER</t>
  </si>
  <si>
    <t>electromagnetic propagation in random media; finite-difference time-domain (FDTD) methods; millimeter wave imaging; superresolution</t>
  </si>
  <si>
    <t>Beamspace processing; breast cancer detection; microwave imaging; time reversal (TR) techniques</t>
  </si>
  <si>
    <t>DIELECTRIC-PROPERTIES</t>
  </si>
  <si>
    <t>Ground penetrating radar; Ground penetrating radar (GPR); signal processing; time-reversal (TR) technique; tree roots detection; Ground penetrating radar; Ground penetrating radar (GPR); signal processing; time-reversal (TR) technique; tree roots detection</t>
  </si>
  <si>
    <t>GROUND-PENETRATING RADAR</t>
  </si>
  <si>
    <t>Special issues and sections; Metamaterials; Transforms; Time-frequency analysis; Scattering; Microstructure; Interference; Aerospace electronics</t>
  </si>
  <si>
    <t>imaging; phase conjugation; scattering</t>
  </si>
  <si>
    <t>ULTRASONIC FIELDS; DECOMPOSITION; SCATTERING</t>
  </si>
  <si>
    <t>Cavities; dyadic Green's functions; random media; test facilities; time-domain measurements; time reversal; wave focusing</t>
  </si>
  <si>
    <t>CHAOTIC CAVITIES; FIELDS; REPRODUCTION; GENERATION</t>
  </si>
  <si>
    <t>Computational electromagnetics; harmonic balance; linear and nonlinear electromagnetic scattering; method-of-moments; multistatic radar imaging; radiowave propagation; remote sensing; subspace-based imaging</t>
  </si>
  <si>
    <t>MULTIPLE SIGNAL CLASSIFICATION; TRANSIENT-RESPONSE; HARMONIC RADAR; ALGORITHMS; ARRAYS</t>
  </si>
  <si>
    <t>Attenuation; Transmission line measurements; Mirrors; Media; Permittivity; Electromagnetic scattering; Transceivers; Attenuation compensation; focusing; instantaneous time mirror (ITM); time reversal; time reversal mirror (TRM)</t>
  </si>
  <si>
    <t>ULTRASONIC FIELDS; OPTICAL INFORMATION; REFLECTION; FREQUENCY</t>
  </si>
  <si>
    <t>Focusing; Interpolation; Electromagnetics; Electromagnetic scattering; Metasurfaces; Splines (mathematics); Frequency-domain analysis; Complex scattering environment; cubic spline interpolation; electromagnetic focusing; focusing efficiency; low sampling; time-reversal interpolation metasurface</t>
  </si>
  <si>
    <t>POLARIZATION CONVERSION; PHASE; DESIGN; CAVITY</t>
  </si>
  <si>
    <t>Breast cancer detection; components off-the-shelf; microwave imaging</t>
  </si>
  <si>
    <t>DIELECTRIC CHARACTERIZATION; PROTOTYPE; PHANTOMS; RADAR</t>
  </si>
  <si>
    <t>Beamspace; breast cancer; coherent focusing; DORT; entropy; green's function; highly dense breasts; maximum likelihood; microwave imaging; multiple tumors; time of arrival; time reversal; TR-MUSIC</t>
  </si>
  <si>
    <t>DIELECTRIC-PROPERTIES; ANTENNA-ARRAY; PULSE DESIGN; RADAR; DOMAIN; LOCALIZATION; SYSTEM; TUMOR; FREQUENCIES; SCATTERING</t>
  </si>
  <si>
    <t>Coexistence; electromagnetic compatibility; finite-difference time domain (FDTD); time reversal; ultrawideband (UWB)</t>
  </si>
  <si>
    <t>Spatial resolution; Transient analysis; Resonant frequency; Probes; Fault location; Correlation; Fault location; fault transients; spatial resolution; power grids; correlation methods; characteristic frequencies</t>
  </si>
  <si>
    <t>TIME</t>
  </si>
  <si>
    <t>artificial scatterer; born approximation; Cramer-Rao bound (CRB); Foldy-Lax model; inhomogeneity; multiple scattering; multistatic</t>
  </si>
  <si>
    <t>TIME-REVERSED ACOUSTICS; TARGETS</t>
  </si>
  <si>
    <t>RESOLUTION; MICROSCOPE; SUPERLENS</t>
  </si>
  <si>
    <t>resolution; superresolution; defect; periodic background structure</t>
  </si>
  <si>
    <t>SMALL-DIAMETER; TIME-REVERSAL; ELECTROMAGNETIC-FIELDS; ASYMPTOTIC FORMULAS; INHOMOGENEITIES; PERTURBATIONS; IDENTIFICATION; EQUATIONS; OPERATOR</t>
  </si>
  <si>
    <t>time-reversal; time-dependent media; wave equation</t>
  </si>
  <si>
    <t>WAVES</t>
  </si>
  <si>
    <t>wave propagation; random media; superresolution; time-reversal; diffusion approximation</t>
  </si>
  <si>
    <t>PULSE STABILIZATION</t>
  </si>
  <si>
    <t>PTD symmetric structures; reflectionless media; zero backscattering</t>
  </si>
  <si>
    <t>TIME-REVERSAL-OPERATOR; MULTIPLE-SCATTERING; INVERSE SCATTERING; MUSIC ALGORITHM; WALL RADAR; DECOMPOSITION; TARGETS; TRM</t>
  </si>
  <si>
    <t>INVERSE SCATTERING; RADAR; DORT; UWB; TRM</t>
  </si>
  <si>
    <t>INCLUSIONS; ALGORITHM; SPACE</t>
  </si>
  <si>
    <t>metasurface; absorber; acoustic; electromagnetics</t>
  </si>
  <si>
    <t>BROAD-BAND; METAMATERIAL; METASURFACE; ABSORBERS; EMISSION; JAUMANN; DESIGN</t>
  </si>
  <si>
    <t>time-reversal; superresolution; ultrawideband electromagnetic waves; time-domain DORT method; space-frequency (SF) imaging; TR-MUSIC method; short-time Fourier transform; dispersion compensation</t>
  </si>
  <si>
    <t>BREAST-CANCER DETECTION; DOMAIN SIMULATION; SCATTERING MEDIA; MODE CONVERSION; ELASTIC-WAVES; PULSE DESIGN; DORT METHOD; LOCALIZATION; OPERATOR; DECOMPOSITION</t>
  </si>
  <si>
    <t>structural health monitoring; Lamb wave; damage imaging; local TR-MUSIC algorithm; superresolution</t>
  </si>
  <si>
    <t>GUIDED-WAVE TOMOGRAPHY; TIME-REVERSAL; LOCALIZATION; IMPROVEMENT</t>
  </si>
  <si>
    <t>time-reversed electromagnetic wave; time-reversal technique; super-resolution</t>
  </si>
  <si>
    <t>NEGATIVE REFRACTION; RESONANCE</t>
  </si>
  <si>
    <t>high-pressure RF-PECVD; hydrogenated microcrystalline silicon; incubation layer; hydrogen dilution profiling</t>
  </si>
  <si>
    <t>DEPOSITION; GROWTH</t>
  </si>
  <si>
    <t>time reversal; metal wire array; super-resolution focusing; off-site imaging</t>
  </si>
  <si>
    <t>SUBWAVELENGTH ARRAY; MONOPOLES</t>
  </si>
  <si>
    <t>single-frequency signal; time reversal technique; micro-structures; super-resolution</t>
  </si>
  <si>
    <t>SUBWAVELENGTH ARRAY; INTERFERENCE; MONOPOLES; PLATES; LENS</t>
  </si>
  <si>
    <t>grating structure; far-field; super-resolution; time reversal</t>
  </si>
  <si>
    <t>DIFFRACTION LIMIT</t>
  </si>
  <si>
    <t>far-field; super-resolution imaging; wideband; stereo-metalens</t>
  </si>
  <si>
    <t>NEGATIVE REFRACTION; RESONANT METALENS; TIME-REVERSAL; SUPERLENS; PLATES</t>
  </si>
  <si>
    <t>lambda/5</t>
  </si>
  <si>
    <t>Book chapter</t>
  </si>
  <si>
    <t>lambda/6</t>
  </si>
  <si>
    <t>lambda/10</t>
  </si>
  <si>
    <t>Davy M.</t>
  </si>
  <si>
    <t xml:space="preserve"> Minonzio J.-G.</t>
  </si>
  <si>
    <t xml:space="preserve"> de Rosny J.</t>
  </si>
  <si>
    <t xml:space="preserve"> Prada C.</t>
  </si>
  <si>
    <t xml:space="preserve"> Fink M.</t>
  </si>
  <si>
    <t>Ge G.-D.</t>
  </si>
  <si>
    <t xml:space="preserve"> Wang D.</t>
  </si>
  <si>
    <t xml:space="preserve"> Wang B.-Z.</t>
  </si>
  <si>
    <t>Choi H.</t>
  </si>
  <si>
    <t xml:space="preserve"> Ogawa Y.</t>
  </si>
  <si>
    <t xml:space="preserve"> Nishimura T.</t>
  </si>
  <si>
    <t xml:space="preserve"> Ohgane T.</t>
  </si>
  <si>
    <t>He S.</t>
  </si>
  <si>
    <t xml:space="preserve"> Sun F.</t>
  </si>
  <si>
    <t xml:space="preserve"> Guo S.</t>
  </si>
  <si>
    <t xml:space="preserve"> Zhong S.</t>
  </si>
  <si>
    <t xml:space="preserve"> Lan L.</t>
  </si>
  <si>
    <t xml:space="preserve"> Jiang W.</t>
  </si>
  <si>
    <t xml:space="preserve"> Ma Y.</t>
  </si>
  <si>
    <t xml:space="preserve"> Wu T.</t>
  </si>
  <si>
    <t>Wei X.-K.</t>
  </si>
  <si>
    <t xml:space="preserve"> Shao W.</t>
  </si>
  <si>
    <t xml:space="preserve"> Ou H.</t>
  </si>
  <si>
    <t>Wang K.</t>
  </si>
  <si>
    <t>Wang R.</t>
  </si>
  <si>
    <t xml:space="preserve"> Liu J.</t>
  </si>
  <si>
    <t xml:space="preserve"> Lv Y.</t>
  </si>
  <si>
    <t xml:space="preserve"> Wang Z.</t>
  </si>
  <si>
    <t xml:space="preserve"> Liu S.</t>
  </si>
  <si>
    <t xml:space="preserve"> Zhang M.</t>
  </si>
  <si>
    <t xml:space="preserve"> Ding S.</t>
  </si>
  <si>
    <t>Azadifar M.</t>
  </si>
  <si>
    <t xml:space="preserve"> Karami H.</t>
  </si>
  <si>
    <t xml:space="preserve"> Rubinstein M.</t>
  </si>
  <si>
    <t xml:space="preserve"> Rachidi F.</t>
  </si>
  <si>
    <t xml:space="preserve"> Ghasemi A.</t>
  </si>
  <si>
    <t xml:space="preserve"> Gharehpetian G.B.</t>
  </si>
  <si>
    <t>Wang Y.</t>
  </si>
  <si>
    <t xml:space="preserve"> Duan Y.</t>
  </si>
  <si>
    <t xml:space="preserve"> Ye Y.</t>
  </si>
  <si>
    <t xml:space="preserve"> Wang R.</t>
  </si>
  <si>
    <t xml:space="preserve"> Li B.</t>
  </si>
  <si>
    <t xml:space="preserve"> Jiang B.</t>
  </si>
  <si>
    <t xml:space="preserve"> Liu X.</t>
  </si>
  <si>
    <t>V. Rafael Neris Santos</t>
  </si>
  <si>
    <t xml:space="preserve"> D. Ferreira da Silva Filho</t>
  </si>
  <si>
    <t>Bal G.</t>
  </si>
  <si>
    <t xml:space="preserve"> Ryzhik L.</t>
  </si>
  <si>
    <t>Fouque J.-P.</t>
  </si>
  <si>
    <t xml:space="preserve"> Solna K.</t>
  </si>
  <si>
    <t>Papanicolaou G.</t>
  </si>
  <si>
    <t xml:space="preserve"> Sølna K.</t>
  </si>
  <si>
    <t>G. Shi</t>
  </si>
  <si>
    <t xml:space="preserve"> A. Nehorai</t>
  </si>
  <si>
    <t>Carminati R.</t>
  </si>
  <si>
    <t xml:space="preserve"> Pierrat R.</t>
  </si>
  <si>
    <t xml:space="preserve"> De Rosny J.</t>
  </si>
  <si>
    <t>Ishimaru A.</t>
  </si>
  <si>
    <t xml:space="preserve"> Jaruwatanadilok S.</t>
  </si>
  <si>
    <t xml:space="preserve"> Kuga Y.</t>
  </si>
  <si>
    <t>De Rosny J.</t>
  </si>
  <si>
    <t>Chan T.</t>
  </si>
  <si>
    <t xml:space="preserve"> Ishimaru A.</t>
  </si>
  <si>
    <t>Liao T.-H.</t>
  </si>
  <si>
    <t xml:space="preserve"> Hsieh P.-C.</t>
  </si>
  <si>
    <t xml:space="preserve"> Chen F.-C.</t>
  </si>
  <si>
    <t>Robert J.-L.</t>
  </si>
  <si>
    <t>Hanafy S.M.</t>
  </si>
  <si>
    <t xml:space="preserve"> Cao W.</t>
  </si>
  <si>
    <t xml:space="preserve"> McCarter K.</t>
  </si>
  <si>
    <t xml:space="preserve"> Schuster T.</t>
  </si>
  <si>
    <t>Engin E.</t>
  </si>
  <si>
    <t xml:space="preserve"> Özcan M.</t>
  </si>
  <si>
    <t xml:space="preserve"> Lerosey G.</t>
  </si>
  <si>
    <t>J. Liu</t>
  </si>
  <si>
    <t xml:space="preserve"> D. Zhao</t>
  </si>
  <si>
    <t xml:space="preserve"> B. -Z. Wang</t>
  </si>
  <si>
    <t xml:space="preserve"> J. Dou</t>
  </si>
  <si>
    <t xml:space="preserve"> G. Ge</t>
  </si>
  <si>
    <t>Bossy E.</t>
  </si>
  <si>
    <t xml:space="preserve"> Carminati R.</t>
  </si>
  <si>
    <t>Fouda A.E.</t>
  </si>
  <si>
    <t xml:space="preserve"> Teixeira F.L.</t>
  </si>
  <si>
    <t>Taddese B.T.</t>
  </si>
  <si>
    <t xml:space="preserve"> Gradoni G.</t>
  </si>
  <si>
    <t xml:space="preserve"> Moglie F.</t>
  </si>
  <si>
    <t xml:space="preserve"> Antonsen T.M.</t>
  </si>
  <si>
    <t xml:space="preserve"> Ott E.</t>
  </si>
  <si>
    <t xml:space="preserve"> Anlage S.M.</t>
  </si>
  <si>
    <t>De Arriba-Ruiz I.</t>
  </si>
  <si>
    <t xml:space="preserve"> Muñoz-Ferreras J.M.</t>
  </si>
  <si>
    <t xml:space="preserve"> Pérez-Martínez F.</t>
  </si>
  <si>
    <t>Ding S.</t>
  </si>
  <si>
    <t xml:space="preserve"> Ge G.</t>
  </si>
  <si>
    <t xml:space="preserve"> Zhao D.</t>
  </si>
  <si>
    <t>Dupre, Matthieu</t>
  </si>
  <si>
    <t xml:space="preserve"> Fink, Mathias</t>
  </si>
  <si>
    <t xml:space="preserve"> Lerosey, Geoffroy</t>
  </si>
  <si>
    <t>Gao W.</t>
  </si>
  <si>
    <t xml:space="preserve"> Wang X.-H.</t>
  </si>
  <si>
    <t>Solimene R.</t>
  </si>
  <si>
    <t xml:space="preserve"> Dell'Aversano A.</t>
  </si>
  <si>
    <t>X. Wang</t>
  </si>
  <si>
    <t xml:space="preserve"> W. Gao</t>
  </si>
  <si>
    <t xml:space="preserve"> B. Wang</t>
  </si>
  <si>
    <t xml:space="preserve"> Gupta S.</t>
  </si>
  <si>
    <t xml:space="preserve"> Zang R.</t>
  </si>
  <si>
    <t xml:space="preserve"> Zou L.</t>
  </si>
  <si>
    <t xml:space="preserve"> Caloz C.</t>
  </si>
  <si>
    <t>Wang, Ren</t>
  </si>
  <si>
    <t xml:space="preserve"> Wang, Bing-Zhong</t>
  </si>
  <si>
    <t xml:space="preserve"> Gong, Zhi-Shuang</t>
  </si>
  <si>
    <t xml:space="preserve"> Ding, Xiao</t>
  </si>
  <si>
    <t>Dupré M.</t>
  </si>
  <si>
    <t xml:space="preserve"> Lemoult F.</t>
  </si>
  <si>
    <t>Del Hougne P.</t>
  </si>
  <si>
    <t>Chabalko M.J.</t>
  </si>
  <si>
    <t xml:space="preserve"> Sample A.P.</t>
  </si>
  <si>
    <t>Shi S.-B.</t>
  </si>
  <si>
    <t xml:space="preserve"> Ma J.</t>
  </si>
  <si>
    <t xml:space="preserve"> Jin C.</t>
  </si>
  <si>
    <t>Ma, Guancong</t>
  </si>
  <si>
    <t xml:space="preserve"> Fan, Xiying</t>
  </si>
  <si>
    <t xml:space="preserve"> Ma, Fuyin</t>
  </si>
  <si>
    <t xml:space="preserve"> de Rosny, Julien</t>
  </si>
  <si>
    <t xml:space="preserve"> Sheng, Ping</t>
  </si>
  <si>
    <t>Haghtalab M.</t>
  </si>
  <si>
    <t xml:space="preserve"> Safavi-Naeini S.</t>
  </si>
  <si>
    <t>Ding, Shuai</t>
  </si>
  <si>
    <t xml:space="preserve"> Fang, Yong</t>
  </si>
  <si>
    <t xml:space="preserve"> Zhu, Jin-Feng</t>
  </si>
  <si>
    <t xml:space="preserve"> Yang, Yu</t>
  </si>
  <si>
    <t>Fasoula A.</t>
  </si>
  <si>
    <t xml:space="preserve"> Moloney B.M.</t>
  </si>
  <si>
    <t xml:space="preserve"> Duchesne L.</t>
  </si>
  <si>
    <t xml:space="preserve"> Cano J.D.G.</t>
  </si>
  <si>
    <t xml:space="preserve"> Oliveira B.L.</t>
  </si>
  <si>
    <t xml:space="preserve"> Bernard J.-G.</t>
  </si>
  <si>
    <t xml:space="preserve"> Kerin M.J.</t>
  </si>
  <si>
    <t>Mukherjee S.</t>
  </si>
  <si>
    <t xml:space="preserve"> Su Z.</t>
  </si>
  <si>
    <t xml:space="preserve"> Udpa L.</t>
  </si>
  <si>
    <t xml:space="preserve"> Udpa S.</t>
  </si>
  <si>
    <t xml:space="preserve"> Tamburrino A.</t>
  </si>
  <si>
    <t xml:space="preserve"> Shi X.</t>
  </si>
  <si>
    <t xml:space="preserve"> Datta S.</t>
  </si>
  <si>
    <t xml:space="preserve"> Deng Y.</t>
  </si>
  <si>
    <t>S. -y. He</t>
  </si>
  <si>
    <t xml:space="preserve"> A. Cozza</t>
  </si>
  <si>
    <t xml:space="preserve"> Y. -z. Xie</t>
  </si>
  <si>
    <t>Zhang H.C.</t>
  </si>
  <si>
    <t xml:space="preserve"> Zhang L.P.</t>
  </si>
  <si>
    <t xml:space="preserve"> He P.H.</t>
  </si>
  <si>
    <t xml:space="preserve"> Xu J.</t>
  </si>
  <si>
    <t xml:space="preserve"> Qian C.</t>
  </si>
  <si>
    <t xml:space="preserve"> Garcia-Vidal F.J.</t>
  </si>
  <si>
    <t xml:space="preserve"> Cui T.J.</t>
  </si>
  <si>
    <t>Fan S.</t>
  </si>
  <si>
    <t xml:space="preserve"> Zhang A.</t>
  </si>
  <si>
    <t xml:space="preserve"> Sun H.</t>
  </si>
  <si>
    <t xml:space="preserve"> Yun F.</t>
  </si>
  <si>
    <t>Karami H.</t>
  </si>
  <si>
    <t xml:space="preserve"> Azadifar M.</t>
  </si>
  <si>
    <t>Jaimes, Manuel A.</t>
  </si>
  <si>
    <t xml:space="preserve"> Snieder, Roel</t>
  </si>
  <si>
    <t>Ran P.</t>
  </si>
  <si>
    <t xml:space="preserve"> Chen S.</t>
  </si>
  <si>
    <t xml:space="preserve"> Serhir M.</t>
  </si>
  <si>
    <t xml:space="preserve"> Lesselier D.</t>
  </si>
  <si>
    <t>Twumasi B.A.</t>
  </si>
  <si>
    <t xml:space="preserve"> Li J.-L.</t>
  </si>
  <si>
    <t xml:space="preserve"> Ashong E.T.</t>
  </si>
  <si>
    <t xml:space="preserve"> Dzah C.</t>
  </si>
  <si>
    <t xml:space="preserve"> Pomary D.</t>
  </si>
  <si>
    <t>Hajiahmadi M.J.</t>
  </si>
  <si>
    <t xml:space="preserve"> Faraji-Dana R.</t>
  </si>
  <si>
    <t>Cheng Z.-H.</t>
  </si>
  <si>
    <t xml:space="preserve"> Li T.</t>
  </si>
  <si>
    <t xml:space="preserve"> Hu L.</t>
  </si>
  <si>
    <t xml:space="preserve"> Ma X.</t>
  </si>
  <si>
    <t xml:space="preserve"> Liang F.</t>
  </si>
  <si>
    <t>Du, Yunlong</t>
  </si>
  <si>
    <t xml:space="preserve"> He, Junlong</t>
  </si>
  <si>
    <t xml:space="preserve"> Zhao, Deshuang</t>
  </si>
  <si>
    <t>Guo Z.</t>
  </si>
  <si>
    <t xml:space="preserve"> Cheng Z.</t>
  </si>
  <si>
    <t xml:space="preserve"> Chen L.</t>
  </si>
  <si>
    <t>H. Karami</t>
  </si>
  <si>
    <t xml:space="preserve"> A. Koch</t>
  </si>
  <si>
    <t xml:space="preserve"> C. Romero</t>
  </si>
  <si>
    <t xml:space="preserve"> M. Rubinstein</t>
  </si>
  <si>
    <t xml:space="preserve"> F. Rachidi</t>
  </si>
  <si>
    <t>Tabata, Hiroshi</t>
  </si>
  <si>
    <t xml:space="preserve"> Asakawa, Makoto R.</t>
  </si>
  <si>
    <t xml:space="preserve"> Yamaguchi, Soichiro</t>
  </si>
  <si>
    <t>Z. -H. Cheng</t>
  </si>
  <si>
    <t xml:space="preserve"> H. Li</t>
  </si>
  <si>
    <t xml:space="preserve"> C. Huang</t>
  </si>
  <si>
    <t>An K.</t>
  </si>
  <si>
    <t xml:space="preserve"> Li C.</t>
  </si>
  <si>
    <t xml:space="preserve"> Long G.</t>
  </si>
  <si>
    <t xml:space="preserve"> Ding J.</t>
  </si>
  <si>
    <t>closed form expression</t>
  </si>
  <si>
    <t>lambda/2</t>
  </si>
  <si>
    <t>lambda/25</t>
  </si>
  <si>
    <t>lambda/15</t>
  </si>
  <si>
    <t>lambda/20</t>
  </si>
  <si>
    <t>lambda/1</t>
  </si>
  <si>
    <t>to be investigated by Hamid</t>
  </si>
  <si>
    <t>lambda/33</t>
  </si>
  <si>
    <t>lambda/3</t>
  </si>
  <si>
    <t>Acoustic (40 kHz)</t>
  </si>
  <si>
    <t>lambda/30</t>
  </si>
  <si>
    <t>ACOUSTICS or EM</t>
  </si>
  <si>
    <t>dw/w = 0.05</t>
  </si>
  <si>
    <t>lambda/18</t>
  </si>
  <si>
    <t>1.025 GHz single frequency</t>
  </si>
  <si>
    <t>not reported</t>
  </si>
  <si>
    <t>https://doi.org/10.1080/17455030.2010.528065</t>
  </si>
  <si>
    <t>Imaging through random multiple scattering media using integration of propagation and array signal processing</t>
  </si>
  <si>
    <t>Sermsak Jaruwatanadilok</t>
  </si>
  <si>
    <t>6.85</t>
  </si>
  <si>
    <t>Single 3GHz</t>
  </si>
  <si>
    <t>1.7</t>
  </si>
  <si>
    <t>795 Hz acoustics</t>
  </si>
  <si>
    <t>lambda/2.5</t>
  </si>
  <si>
    <t>lambda/1.6</t>
  </si>
  <si>
    <t>increased aperture</t>
  </si>
  <si>
    <t>to be discussed</t>
  </si>
  <si>
    <t>Medical imaging</t>
  </si>
  <si>
    <t>N/A</t>
  </si>
  <si>
    <t>claimed: lambda/12</t>
  </si>
  <si>
    <t>improvement with low sampling</t>
  </si>
  <si>
    <t>multiple</t>
  </si>
  <si>
    <t>increase in safe operation distance</t>
  </si>
  <si>
    <t>improvement with clutter</t>
  </si>
  <si>
    <t>improvement for noisy data</t>
  </si>
  <si>
    <t>more important: signal to clutter ratio</t>
  </si>
  <si>
    <t>volume change of 54 ppm</t>
  </si>
  <si>
    <t>improvement in Doppler resolution</t>
  </si>
  <si>
    <t>Disqualified</t>
  </si>
  <si>
    <t>Noise dependent</t>
  </si>
  <si>
    <t>lambda/12</t>
  </si>
  <si>
    <t>Qualified</t>
  </si>
  <si>
    <t>Only two points used</t>
  </si>
  <si>
    <t>apparently super-resolution</t>
  </si>
  <si>
    <t>Secure communication</t>
  </si>
  <si>
    <t>improvement without lens</t>
  </si>
  <si>
    <t>super-resolution</t>
  </si>
  <si>
    <t>improvement with metal guides</t>
  </si>
  <si>
    <t>sqrt(2) better</t>
  </si>
  <si>
    <t>unclear</t>
  </si>
  <si>
    <t>lambda/4</t>
  </si>
  <si>
    <t>lambda/2? Issue with x-axes</t>
  </si>
  <si>
    <t>Classification 1</t>
  </si>
  <si>
    <t>Classification 2</t>
  </si>
  <si>
    <t>TR MUSIC</t>
  </si>
  <si>
    <t>Classification 3</t>
  </si>
  <si>
    <t>Effective aperture</t>
  </si>
  <si>
    <t>Random media</t>
  </si>
  <si>
    <t>Multiple scattering</t>
  </si>
  <si>
    <t>Microstructured antenna</t>
  </si>
  <si>
    <t>Resonant cavity</t>
  </si>
  <si>
    <t>Time-reversal cavity</t>
  </si>
  <si>
    <t>Lens</t>
  </si>
  <si>
    <t>Time-reversal mirror</t>
  </si>
  <si>
    <t>Subsurface imaging</t>
  </si>
  <si>
    <t>Radar imaging</t>
  </si>
  <si>
    <t>Through-wall imaging</t>
  </si>
  <si>
    <t>lambda/14</t>
  </si>
  <si>
    <t>Comparison</t>
  </si>
  <si>
    <t>Negative transient-flux</t>
  </si>
  <si>
    <t>DORT</t>
  </si>
  <si>
    <t>EMC</t>
  </si>
  <si>
    <t>Breast cancer</t>
  </si>
  <si>
    <t>Transmission-line matrix</t>
  </si>
  <si>
    <t>Time boundaries</t>
  </si>
  <si>
    <t>Numerical methods</t>
  </si>
  <si>
    <t>Wireless power transfer</t>
  </si>
  <si>
    <t>Non-destructive evaluation</t>
  </si>
  <si>
    <t>Fault localization</t>
  </si>
  <si>
    <t>Phased-array diagnostics</t>
  </si>
  <si>
    <t>ToC 1</t>
  </si>
  <si>
    <t>ToC 2</t>
  </si>
  <si>
    <t>ToC 3</t>
  </si>
  <si>
    <t>1 Theory</t>
  </si>
  <si>
    <t>1 Multiple scattering</t>
  </si>
  <si>
    <t>2 Random media</t>
  </si>
  <si>
    <t>1 Multiple scattering and random media</t>
  </si>
  <si>
    <t>3 Time-reversal cavity</t>
  </si>
  <si>
    <t>2 Time-reversal mirror</t>
  </si>
  <si>
    <t>5 Time boundaries</t>
  </si>
  <si>
    <t>6 Negative transient-flux</t>
  </si>
  <si>
    <t>2 Methods</t>
  </si>
  <si>
    <t>1 Time-reversal sink</t>
  </si>
  <si>
    <t>2 Metamaterials</t>
  </si>
  <si>
    <t>1 Lenses</t>
  </si>
  <si>
    <t>2 Misc</t>
  </si>
  <si>
    <t>3 Microstructured antenna</t>
  </si>
  <si>
    <t>3 Algorithms</t>
  </si>
  <si>
    <t>3 Applications</t>
  </si>
  <si>
    <t>3 TR MUSIC</t>
  </si>
  <si>
    <t>4 Numerical methods</t>
  </si>
  <si>
    <t>1 Radar imaging</t>
  </si>
  <si>
    <t>2 Medical imaging and focusing</t>
  </si>
  <si>
    <t>2 Subsurface imaging</t>
  </si>
  <si>
    <t>3 Through-wall imaging</t>
  </si>
  <si>
    <t>4 Non-destructive evaluation</t>
  </si>
  <si>
    <t>1 General</t>
  </si>
  <si>
    <t>3 Communication</t>
  </si>
  <si>
    <t>4 EMC</t>
  </si>
  <si>
    <t>5 Phased-array diagnostics</t>
  </si>
  <si>
    <t>6 Resonant cavities</t>
  </si>
  <si>
    <t>7 Wireless power transfer</t>
  </si>
  <si>
    <t>4 Transmission-line networks</t>
  </si>
  <si>
    <t>3.5 Other radar</t>
  </si>
  <si>
    <t>1.5 GPR</t>
  </si>
  <si>
    <t>Written</t>
  </si>
  <si>
    <t>does not qualify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</si>
</sst>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1"/>
      <color theme="1"/>
      <name val="Aptos Narrow"/>
      <scheme val="minor"/>
    </font>
    <font>
      <sz val="12"/>
      <color rgb="FF006100"/>
      <name val="Aptos Narrow"/>
      <family val="2"/>
      <scheme val="minor"/>
    </font>
    <font>
      <u/>
      <sz val="11"/>
      <color theme="10"/>
      <name val="Aptos Narrow"/>
      <scheme val="minor"/>
    </font>
    <font>
      <sz val="11"/>
      <color rgb="FF000000"/>
      <name val="Aptos Narrow"/>
      <scheme val="minor"/>
    </font>
    <font>
      <sz val="11"/>
      <color rgb="FF242424"/>
      <name val="Aptos Narrow"/>
      <scheme val="minor"/>
    </font>
    <font>
      <sz val="11"/>
      <color theme="10"/>
      <name val="Aptos Narrow"/>
      <scheme val="minor"/>
    </font>
    <font>
      <sz val="11"/>
      <name val="Aptos Narrow"/>
      <scheme val="minor"/>
    </font>
    <font>
      <sz val="11"/>
      <color rgb="FF333333"/>
      <name val="Aptos Narrow"/>
      <scheme val="minor"/>
    </font>
    <font>
      <sz val="11"/>
      <color rgb="FF9C0006"/>
      <name val="Aptos Narrow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Aptos Narrow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E6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</cellStyleXfs>
  <cellXfs count="52">
    <xf numFmtId="0" fontId="0" fillId="0" borderId="0" xfId="0"/>
    <xf numFmtId="14" fontId="0" fillId="0" borderId="0" xfId="0" applyNumberFormat="1"/>
    <xf numFmtId="0" fontId="1" fillId="0" borderId="0" xfId="1"/>
    <xf numFmtId="49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/>
    <xf numFmtId="15" fontId="0" fillId="0" borderId="0" xfId="0" applyNumberFormat="1"/>
    <xf numFmtId="0" fontId="3" fillId="0" borderId="0" xfId="0" applyFont="1"/>
    <xf numFmtId="0" fontId="2" fillId="4" borderId="0" xfId="2"/>
    <xf numFmtId="0" fontId="3" fillId="0" borderId="0" xfId="0" applyFont="1" applyAlignment="1">
      <alignment horizontal="center"/>
    </xf>
    <xf numFmtId="0" fontId="5" fillId="0" borderId="0" xfId="1" applyFont="1" applyAlignment="1"/>
    <xf numFmtId="0" fontId="3" fillId="0" borderId="0" xfId="0" applyFont="1" applyAlignment="1">
      <alignment horizontal="center" vertical="center"/>
    </xf>
    <xf numFmtId="0" fontId="5" fillId="3" borderId="0" xfId="1" applyFont="1" applyFill="1" applyAlignment="1"/>
    <xf numFmtId="0" fontId="8" fillId="0" borderId="0" xfId="1" applyFont="1" applyFill="1" applyAlignment="1"/>
    <xf numFmtId="0" fontId="1" fillId="0" borderId="0" xfId="1" applyAlignment="1"/>
    <xf numFmtId="0" fontId="2" fillId="4" borderId="0" xfId="2" applyAlignment="1"/>
    <xf numFmtId="0" fontId="4" fillId="5" borderId="0" xfId="3" applyAlignment="1"/>
    <xf numFmtId="14" fontId="3" fillId="0" borderId="0" xfId="0" applyNumberFormat="1" applyFont="1"/>
    <xf numFmtId="49" fontId="3" fillId="0" borderId="0" xfId="0" applyNumberFormat="1" applyFont="1"/>
    <xf numFmtId="0" fontId="9" fillId="0" borderId="0" xfId="0" applyFont="1"/>
    <xf numFmtId="14" fontId="9" fillId="0" borderId="0" xfId="0" applyNumberFormat="1" applyFont="1"/>
    <xf numFmtId="15" fontId="3" fillId="0" borderId="0" xfId="0" applyNumberFormat="1" applyFont="1"/>
    <xf numFmtId="0" fontId="10" fillId="0" borderId="0" xfId="0" applyFont="1"/>
    <xf numFmtId="0" fontId="7" fillId="0" borderId="0" xfId="0" applyFont="1"/>
    <xf numFmtId="0" fontId="6" fillId="0" borderId="0" xfId="0" applyFont="1"/>
    <xf numFmtId="0" fontId="6" fillId="2" borderId="0" xfId="0" applyFont="1" applyFill="1"/>
    <xf numFmtId="15" fontId="2" fillId="4" borderId="0" xfId="2" applyNumberFormat="1" applyAlignment="1"/>
    <xf numFmtId="0" fontId="2" fillId="4" borderId="0" xfId="2" applyAlignment="1">
      <alignment horizontal="center"/>
    </xf>
    <xf numFmtId="0" fontId="11" fillId="4" borderId="0" xfId="2" applyFont="1" applyAlignment="1"/>
    <xf numFmtId="0" fontId="12" fillId="0" borderId="0" xfId="0" applyFont="1"/>
    <xf numFmtId="49" fontId="2" fillId="4" borderId="0" xfId="2" applyNumberFormat="1" applyAlignment="1"/>
    <xf numFmtId="14" fontId="2" fillId="4" borderId="0" xfId="2" applyNumberFormat="1" applyAlignment="1"/>
    <xf numFmtId="0" fontId="2" fillId="4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49" fontId="2" fillId="4" borderId="0" xfId="2" applyNumberFormat="1" applyBorder="1" applyAlignment="1"/>
    <xf numFmtId="14" fontId="2" fillId="4" borderId="0" xfId="2" applyNumberFormat="1"/>
    <xf numFmtId="49" fontId="2" fillId="4" borderId="0" xfId="2" applyNumberFormat="1"/>
    <xf numFmtId="0" fontId="13" fillId="0" borderId="0" xfId="0" applyFont="1"/>
    <xf numFmtId="9" fontId="3" fillId="0" borderId="0" xfId="0" applyNumberFormat="1" applyFont="1"/>
    <xf numFmtId="0" fontId="14" fillId="0" borderId="0" xfId="0" applyFont="1"/>
    <xf numFmtId="0" fontId="14" fillId="0" borderId="0" xfId="0" applyFont="1" applyAlignment="1">
      <alignment horizontal="center"/>
    </xf>
    <xf numFmtId="15" fontId="2" fillId="4" borderId="0" xfId="2" applyNumberFormat="1"/>
    <xf numFmtId="0" fontId="2" fillId="4" borderId="0" xfId="2" applyNumberFormat="1" applyAlignment="1">
      <alignment horizontal="center"/>
    </xf>
    <xf numFmtId="0" fontId="15" fillId="0" borderId="0" xfId="0" applyFont="1"/>
    <xf numFmtId="49" fontId="2" fillId="4" borderId="0" xfId="2" applyNumberFormat="1" applyAlignment="1">
      <alignment horizontal="center" vertical="center"/>
    </xf>
    <xf numFmtId="17" fontId="2" fillId="4" borderId="0" xfId="2" applyNumberFormat="1" applyAlignment="1">
      <alignment horizontal="center" vertical="center"/>
    </xf>
    <xf numFmtId="9" fontId="0" fillId="0" borderId="0" xfId="0" applyNumberFormat="1"/>
    <xf numFmtId="49" fontId="2" fillId="4" borderId="0" xfId="2" applyNumberFormat="1" applyBorder="1"/>
    <xf numFmtId="0" fontId="0" fillId="0" borderId="0" xfId="0" applyBorder="1"/>
    <xf numFmtId="49" fontId="3" fillId="0" borderId="1" xfId="0" applyNumberFormat="1" applyFont="1" applyBorder="1"/>
    <xf numFmtId="49" fontId="3" fillId="0" borderId="0" xfId="0" applyNumberFormat="1" applyFont="1" applyBorder="1"/>
  </cellXfs>
  <cellStyles count="4">
    <cellStyle name="Bad" xfId="2" builtinId="27"/>
    <cellStyle name="Good" xfId="3" builtinId="26"/>
    <cellStyle name="Hyperlink" xfId="1" builtinId="8"/>
    <cellStyle name="Normal" xfId="0" builtinId="0"/>
  </cellStyles>
  <dxfs count="59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strike val="0"/>
        <outline val="0"/>
        <shadow val="0"/>
        <vertAlign val="baseline"/>
        <sz val="11"/>
        <name val="Aptos Narrow"/>
        <scheme val="minor"/>
      </font>
      <numFmt numFmtId="0" formatCode="General"/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numFmt numFmtId="0" formatCode="General"/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numFmt numFmtId="30" formatCode="@"/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numFmt numFmtId="19" formatCode="dd/mm/yyyy"/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numFmt numFmtId="30" formatCode="@"/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numFmt numFmtId="0" formatCode="General"/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ptos Narrow"/>
        <scheme val="minor"/>
      </font>
      <alignment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44125F3B-E12B-4D80-AD0B-F4548197E692}">
    <nsvFilter filterId="{E118A8BE-7883-462C-A901-F591F6143905}" ref="A1:AJ164" tableId="2">
      <sortRules>
        <sortRule colId="14" id="{656DD436-8308-40FD-8FF5-197BAA7F6EEA}">
          <sortCondition descending="1" ref="O1:O164"/>
        </sortRule>
      </sortRules>
    </nsvFilter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18A8BE-7883-462C-A901-F591F6143905}" name="Table2" displayName="Table2" ref="A1:AJ165" totalsRowCount="1" dataDxfId="58">
  <autoFilter ref="A1:AJ164" xr:uid="{E118A8BE-7883-462C-A901-F591F6143905}"/>
  <sortState xmlns:xlrd2="http://schemas.microsoft.com/office/spreadsheetml/2017/richdata2" ref="A2:AJ164">
    <sortCondition descending="1" ref="C1:C164"/>
  </sortState>
  <tableColumns count="36">
    <tableColumn id="1" xr3:uid="{2185B0A2-B239-4177-B192-DDF623799B88}" name="DOI link" totalsRowLabel="Total" dataDxfId="57" totalsRowDxfId="28"/>
    <tableColumn id="19" xr3:uid="{273E9D0F-9E91-4DB8-BFB4-0843F99ACDC3}" name="DOI alone" dataDxfId="56" totalsRowDxfId="27">
      <calculatedColumnFormula>SUBSTITUTE(Table2[[#This Row],[DOI link]], "https://doi.org/", "")</calculatedColumnFormula>
    </tableColumn>
    <tableColumn id="122" xr3:uid="{174E7311-03B4-7642-9BD7-59F4F8BDDA40}" name="Citations" dataDxfId="55" totalsRowDxfId="26"/>
    <tableColumn id="15" xr3:uid="{5B9272AD-F8A6-4D82-9CC1-162EE6EF4EB4}" name="Title" dataDxfId="54" totalsRowDxfId="25"/>
    <tableColumn id="2" xr3:uid="{E2366677-8417-4617-B6A4-885AEC297696}" name="Author 1" dataDxfId="53" totalsRowDxfId="24"/>
    <tableColumn id="3" xr3:uid="{12BD2672-ECFB-47FC-9E49-B879971D8798}" name="Author 2" dataDxfId="52" totalsRowDxfId="23"/>
    <tableColumn id="4" xr3:uid="{CBB84712-5857-43D8-8786-90AD38A577ED}" name="Author 3" dataDxfId="51" totalsRowDxfId="22"/>
    <tableColumn id="5" xr3:uid="{F36731B8-6046-4074-B1DE-794C878A56E3}" name="Author 4" dataDxfId="50" totalsRowDxfId="21"/>
    <tableColumn id="6" xr3:uid="{7C7C7BDB-91B0-4136-BA41-2F81885C1821}" name="Author 5" dataDxfId="49" totalsRowDxfId="20"/>
    <tableColumn id="7" xr3:uid="{37336E16-DD00-4389-BB10-06DD740DC3AD}" name="Author 6" dataDxfId="48" totalsRowDxfId="19"/>
    <tableColumn id="8" xr3:uid="{D2AE3822-72E7-4ED8-88C4-45D0EA6A5ED8}" name="Author 7" dataDxfId="47" totalsRowDxfId="18"/>
    <tableColumn id="118" xr3:uid="{4D9AA9C1-49F7-4DC2-B37F-860B9BD10714}" name="Author 8" dataDxfId="46" totalsRowDxfId="17"/>
    <tableColumn id="119" xr3:uid="{16EB2E01-C31E-40EA-B866-6B932FEB85E8}" name="Author 9" dataDxfId="45" totalsRowDxfId="16"/>
    <tableColumn id="120" xr3:uid="{6D2607DA-986C-46C5-9C7F-9A707ED84079}" name="Author 10" dataDxfId="44" totalsRowDxfId="15"/>
    <tableColumn id="9" xr3:uid="{656DD436-8308-40FD-8FF5-197BAA7F6EEA}" name="Publication date" dataDxfId="43" totalsRowDxfId="14"/>
    <tableColumn id="10" xr3:uid="{2160EF47-EA1A-4A94-A3EB-69729726067E}" name="Publication" dataDxfId="42" totalsRowDxfId="13"/>
    <tableColumn id="18" xr3:uid="{2EDAF7CE-9C79-4A73-8713-C0BDF30AD97C}" name="Article type" dataDxfId="41" totalsRowDxfId="12"/>
    <tableColumn id="24" xr3:uid="{35F12DC2-BBBD-4835-B101-43EDED4B07D0}" name="Author keywords (WoS)" dataDxfId="40" totalsRowDxfId="11"/>
    <tableColumn id="25" xr3:uid="{A813AE45-C722-41C0-AF4A-ABC8CFF9B506}" name="Keywords Plus (WoS)" dataDxfId="39" totalsRowDxfId="10"/>
    <tableColumn id="28" xr3:uid="{B9A92F09-669E-4D9F-929F-65D1BB7408E2}" name="Center freq. (GHz)" dataDxfId="38" totalsRowDxfId="9"/>
    <tableColumn id="11" xr3:uid="{4A9A51B6-147D-4B3E-A9A4-BFAAD3E8E09F}" name="Min. frequency (GHz)" dataDxfId="37" totalsRowDxfId="8"/>
    <tableColumn id="12" xr3:uid="{CD4FF39A-0697-4981-811C-E4B6DEDEFC96}" name="Max. frequency (GHz)" dataDxfId="36" totalsRowDxfId="7"/>
    <tableColumn id="14" xr3:uid="{1DAA0A9F-EE5A-44B8-AD43-5C12011D17D9}" name="Resolution" dataDxfId="35" totalsRowDxfId="6">
      <calculatedColumnFormula>100/#REF!</calculatedColumnFormula>
    </tableColumn>
    <tableColumn id="17" xr3:uid="{9E6D04E7-196F-4944-BDCA-26AC48FDEFFD}" name="Theory" dataDxfId="34" totalsRowDxfId="5"/>
    <tableColumn id="20" xr3:uid="{E63CC746-72CA-4714-8924-D95B8D51B096}" name="Simulation" dataDxfId="33" totalsRowDxfId="4"/>
    <tableColumn id="21" xr3:uid="{3419B035-E127-4196-B4C3-27A279D3F61C}" name="Experiment" dataDxfId="32" totalsRowDxfId="3"/>
    <tableColumn id="27" xr3:uid="{61DF6D6A-9B72-4D18-B83E-4F653CFF254E}" name="Note" dataDxfId="31" totalsRowDxfId="2"/>
    <tableColumn id="13" xr3:uid="{9E5475A5-A055-A54A-8459-8DFBDB399F16}" name="Disqualified" totalsRowFunction="custom" dataDxfId="30" totalsRowDxfId="1">
      <calculatedColumnFormula>IF(ISNUMBER(SEARCH("not qualify",Table2[[#This Row],[Note]])),1,0)</calculatedColumnFormula>
      <totalsRowFormula>SUBTOTAL(1,Table2[Disqualified])</totalsRowFormula>
    </tableColumn>
    <tableColumn id="30" xr3:uid="{9E1C16D8-E786-0A49-846F-B536527453B1}" name="Qualified" totalsRowFunction="custom" dataDxfId="29">
      <calculatedColumnFormula>1-Table2[[#This Row],[Disqualified]]</calculatedColumnFormula>
      <totalsRowFormula>SUBTOTAL(9,Table2[Qualified])</totalsRowFormula>
    </tableColumn>
    <tableColumn id="31" xr3:uid="{C1246A5F-4920-5844-8390-36873124D792}" name="Classification 1" dataCellStyle="Normal"/>
    <tableColumn id="32" xr3:uid="{E885AA70-F619-D149-BDD5-BAB48D84DD92}" name="Classification 2" dataCellStyle="Normal"/>
    <tableColumn id="33" xr3:uid="{841C2A25-B659-134A-A446-682B7D8F9A95}" name="Classification 3" dataCellStyle="Normal"/>
    <tableColumn id="34" xr3:uid="{6CB0402E-D87E-034C-AA9A-FEB120F755E8}" name="ToC 1" dataCellStyle="Normal"/>
    <tableColumn id="35" xr3:uid="{2E90233F-0468-004C-9317-E7F29FFD67BD}" name="ToC 2" dataCellStyle="Normal"/>
    <tableColumn id="36" xr3:uid="{FF7C9F18-FAA2-4145-9D5C-8808657F079F}" name="ToC 3" dataCellStyle="Normal"/>
    <tableColumn id="37" xr3:uid="{B0BE3055-41B1-A447-97B1-A30E2E8F1D46}" name="Written" totalsRowFunction="custom" totalsRowDxfId="0" dataCellStyle="Normal">
      <totalsRowFormula>SUM(Table2[Written])/Table2[[#Totals],[Qualified]]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109/TIE.2021.3135607" TargetMode="External"/><Relationship Id="rId21" Type="http://schemas.openxmlformats.org/officeDocument/2006/relationships/hyperlink" Target="https://doi.org/10.1109/MWSYM.2014.6848292" TargetMode="External"/><Relationship Id="rId42" Type="http://schemas.openxmlformats.org/officeDocument/2006/relationships/hyperlink" Target="https://doi.org/10.7498/aps.67.20172608" TargetMode="External"/><Relationship Id="rId63" Type="http://schemas.openxmlformats.org/officeDocument/2006/relationships/hyperlink" Target="https://doi.org/10.1103/PhysRevB.104.235409" TargetMode="External"/><Relationship Id="rId84" Type="http://schemas.openxmlformats.org/officeDocument/2006/relationships/hyperlink" Target="https://doi.org/10.29026/oea.2018.180013" TargetMode="External"/><Relationship Id="rId138" Type="http://schemas.openxmlformats.org/officeDocument/2006/relationships/table" Target="../tables/table1.xml"/><Relationship Id="rId16" Type="http://schemas.openxmlformats.org/officeDocument/2006/relationships/hyperlink" Target="http://dx.doi.org/10.7498/aps.61.058402" TargetMode="External"/><Relationship Id="rId107" Type="http://schemas.openxmlformats.org/officeDocument/2006/relationships/hyperlink" Target="https://doi.org/10.1109/TAP.2013.2242831" TargetMode="External"/><Relationship Id="rId11" Type="http://schemas.openxmlformats.org/officeDocument/2006/relationships/hyperlink" Target="https://doi.org/10.1016/j.crhy.2009.07.003" TargetMode="External"/><Relationship Id="rId32" Type="http://schemas.openxmlformats.org/officeDocument/2006/relationships/hyperlink" Target="https://doi.org/10.1177/1475921715623359" TargetMode="External"/><Relationship Id="rId37" Type="http://schemas.openxmlformats.org/officeDocument/2006/relationships/hyperlink" Target="https://doi.org/10.7498/aps.66.044101" TargetMode="External"/><Relationship Id="rId53" Type="http://schemas.openxmlformats.org/officeDocument/2006/relationships/hyperlink" Target="https://www.tandfonline.com/author/Wang%2C+Ning" TargetMode="External"/><Relationship Id="rId58" Type="http://schemas.openxmlformats.org/officeDocument/2006/relationships/hyperlink" Target="https://doi.org/10.1063/5.0170815" TargetMode="External"/><Relationship Id="rId74" Type="http://schemas.openxmlformats.org/officeDocument/2006/relationships/hyperlink" Target="http://dx.doi.org/10.1038/s41567-018-0082-3" TargetMode="External"/><Relationship Id="rId79" Type="http://schemas.openxmlformats.org/officeDocument/2006/relationships/hyperlink" Target="https://doi.org/10.1002/ima.20242" TargetMode="External"/><Relationship Id="rId102" Type="http://schemas.openxmlformats.org/officeDocument/2006/relationships/hyperlink" Target="https://doi.org/10.1109/TAP.2010.2052567" TargetMode="External"/><Relationship Id="rId123" Type="http://schemas.openxmlformats.org/officeDocument/2006/relationships/hyperlink" Target="https://doi.org/10.1080/17455030802244286" TargetMode="External"/><Relationship Id="rId128" Type="http://schemas.openxmlformats.org/officeDocument/2006/relationships/hyperlink" Target="https://doi.org/10.1103/PhysRevLett.93.243904" TargetMode="External"/><Relationship Id="rId5" Type="http://schemas.openxmlformats.org/officeDocument/2006/relationships/hyperlink" Target="https://doi.org/10.1109/LAWP.2005.844117" TargetMode="External"/><Relationship Id="rId90" Type="http://schemas.openxmlformats.org/officeDocument/2006/relationships/hyperlink" Target="https://doi.org/10.1109/TCI.2017.2737947" TargetMode="External"/><Relationship Id="rId95" Type="http://schemas.openxmlformats.org/officeDocument/2006/relationships/hyperlink" Target="https://doi.org/10.1088/0266-5611/28/11/115004" TargetMode="External"/><Relationship Id="rId22" Type="http://schemas.openxmlformats.org/officeDocument/2006/relationships/hyperlink" Target="https://doi.org/10.1109/NEMO.2014.6995669" TargetMode="External"/><Relationship Id="rId27" Type="http://schemas.openxmlformats.org/officeDocument/2006/relationships/hyperlink" Target="https://doi.org/10.1109/TMTT.2014.2373367" TargetMode="External"/><Relationship Id="rId43" Type="http://schemas.openxmlformats.org/officeDocument/2006/relationships/hyperlink" Target="https://doi.org/10.1109/ICMMT45702.2019.8992137" TargetMode="External"/><Relationship Id="rId48" Type="http://schemas.openxmlformats.org/officeDocument/2006/relationships/hyperlink" Target="https://doi.org/10.1364/OL.510604" TargetMode="External"/><Relationship Id="rId64" Type="http://schemas.openxmlformats.org/officeDocument/2006/relationships/hyperlink" Target="https://doi.org/10.1103/PhysRevApplied.16.L011004" TargetMode="External"/><Relationship Id="rId69" Type="http://schemas.openxmlformats.org/officeDocument/2006/relationships/hyperlink" Target="https://doi.org/10.13052/2024.ACES.J.390410" TargetMode="External"/><Relationship Id="rId113" Type="http://schemas.openxmlformats.org/officeDocument/2006/relationships/hyperlink" Target="https://doi.org/10.1109/EMBC.2019.8857924" TargetMode="External"/><Relationship Id="rId118" Type="http://schemas.openxmlformats.org/officeDocument/2006/relationships/hyperlink" Target="https://doi.org/10.1109/LAWP.2017.2748951" TargetMode="External"/><Relationship Id="rId134" Type="http://schemas.openxmlformats.org/officeDocument/2006/relationships/hyperlink" Target="https://doi.org/10.1137/S1540345902414443" TargetMode="External"/><Relationship Id="rId139" Type="http://schemas.microsoft.com/office/2019/04/relationships/namedSheetView" Target="../namedSheetViews/namedSheetView1.xml"/><Relationship Id="rId80" Type="http://schemas.openxmlformats.org/officeDocument/2006/relationships/hyperlink" Target="https://doi.org/10.1023/B:RAQE.0000019867.57582.20" TargetMode="External"/><Relationship Id="rId85" Type="http://schemas.openxmlformats.org/officeDocument/2006/relationships/hyperlink" Target="https://doi.org/10.1126/science.1154753" TargetMode="External"/><Relationship Id="rId12" Type="http://schemas.openxmlformats.org/officeDocument/2006/relationships/hyperlink" Target="http://dx.doi.org/10.2528/PIER09092902" TargetMode="External"/><Relationship Id="rId17" Type="http://schemas.openxmlformats.org/officeDocument/2006/relationships/hyperlink" Target="https://doi.org/10.1109/ICMMT.2012.6229938" TargetMode="External"/><Relationship Id="rId33" Type="http://schemas.openxmlformats.org/officeDocument/2006/relationships/hyperlink" Target="https://doi.org/10.1063/1.4948693" TargetMode="External"/><Relationship Id="rId38" Type="http://schemas.openxmlformats.org/officeDocument/2006/relationships/hyperlink" Target="https://doi.org/10.1109/JPHOT.2017.2657222" TargetMode="External"/><Relationship Id="rId59" Type="http://schemas.openxmlformats.org/officeDocument/2006/relationships/hyperlink" Target="https://doi.org/10.1126/science.adi1267" TargetMode="External"/><Relationship Id="rId103" Type="http://schemas.openxmlformats.org/officeDocument/2006/relationships/hyperlink" Target="https://doi.org/10.1038/s41377-020-00355-y" TargetMode="External"/><Relationship Id="rId108" Type="http://schemas.openxmlformats.org/officeDocument/2006/relationships/hyperlink" Target="https://doi.org/10.1109/TAP.2012.2201097" TargetMode="External"/><Relationship Id="rId124" Type="http://schemas.openxmlformats.org/officeDocument/2006/relationships/hyperlink" Target="https://doi.org/10.1364/OE.26.009749" TargetMode="External"/><Relationship Id="rId129" Type="http://schemas.openxmlformats.org/officeDocument/2006/relationships/hyperlink" Target="https://doi.org/10.1109/ACCESS.2020.3015973" TargetMode="External"/><Relationship Id="rId54" Type="http://schemas.openxmlformats.org/officeDocument/2006/relationships/hyperlink" Target="http://dx.doi.org/10.2528/PIER10052408" TargetMode="External"/><Relationship Id="rId70" Type="http://schemas.openxmlformats.org/officeDocument/2006/relationships/hyperlink" Target="https://doi.org/10.1088/1674-1056/23/6/064101" TargetMode="External"/><Relationship Id="rId75" Type="http://schemas.openxmlformats.org/officeDocument/2006/relationships/hyperlink" Target="http://dx.doi.org/10.1029/2022RS007567" TargetMode="External"/><Relationship Id="rId91" Type="http://schemas.openxmlformats.org/officeDocument/2006/relationships/hyperlink" Target="https://doi.org/10.1109/TBCAS.2017.2703588" TargetMode="External"/><Relationship Id="rId96" Type="http://schemas.openxmlformats.org/officeDocument/2006/relationships/hyperlink" Target="https://doi.org/10.2528/PIER12062103" TargetMode="External"/><Relationship Id="rId1" Type="http://schemas.openxmlformats.org/officeDocument/2006/relationships/hyperlink" Target="https://doi.org/10.1103/PhysRevLett.104.203901" TargetMode="External"/><Relationship Id="rId6" Type="http://schemas.openxmlformats.org/officeDocument/2006/relationships/hyperlink" Target="https://doi.org/10.1121/1.1566975" TargetMode="External"/><Relationship Id="rId23" Type="http://schemas.openxmlformats.org/officeDocument/2006/relationships/hyperlink" Target="https://doi.org/10.7498/aps.63.084102" TargetMode="External"/><Relationship Id="rId28" Type="http://schemas.openxmlformats.org/officeDocument/2006/relationships/hyperlink" Target="https://doi.org/10.1109/LAWP.2014.2360671" TargetMode="External"/><Relationship Id="rId49" Type="http://schemas.openxmlformats.org/officeDocument/2006/relationships/hyperlink" Target="https://iopscience.iop.org/journal/1674-1056" TargetMode="External"/><Relationship Id="rId114" Type="http://schemas.openxmlformats.org/officeDocument/2006/relationships/hyperlink" Target="https://doi.org/10.1109/TAP.2022.3210691" TargetMode="External"/><Relationship Id="rId119" Type="http://schemas.openxmlformats.org/officeDocument/2006/relationships/hyperlink" Target="https://doi.org/10.1016/j.jcp.2017.05.036" TargetMode="External"/><Relationship Id="rId44" Type="http://schemas.openxmlformats.org/officeDocument/2006/relationships/hyperlink" Target="https://doi.org/10.2478/jee-2019-0032" TargetMode="External"/><Relationship Id="rId60" Type="http://schemas.openxmlformats.org/officeDocument/2006/relationships/hyperlink" Target="https://doi.org/10.1103/PhysRevApplied.19.034084" TargetMode="External"/><Relationship Id="rId65" Type="http://schemas.openxmlformats.org/officeDocument/2006/relationships/hyperlink" Target="https://doi.org/10.1109/ACCESS.2021.3056587" TargetMode="External"/><Relationship Id="rId81" Type="http://schemas.openxmlformats.org/officeDocument/2006/relationships/hyperlink" Target="https://doi.org/10.1103/PhysRevA.62.012712" TargetMode="External"/><Relationship Id="rId86" Type="http://schemas.openxmlformats.org/officeDocument/2006/relationships/hyperlink" Target="https://doi.org/10.1063/1.4748974" TargetMode="External"/><Relationship Id="rId130" Type="http://schemas.openxmlformats.org/officeDocument/2006/relationships/hyperlink" Target="https://doi.org/10.2528/PIER11021701" TargetMode="External"/><Relationship Id="rId135" Type="http://schemas.openxmlformats.org/officeDocument/2006/relationships/hyperlink" Target="https://doi.org/10.1364/OL.32.003107" TargetMode="External"/><Relationship Id="rId13" Type="http://schemas.openxmlformats.org/officeDocument/2006/relationships/hyperlink" Target="https://doi.org/10.1109/ICMMT.2010.5524959" TargetMode="External"/><Relationship Id="rId18" Type="http://schemas.openxmlformats.org/officeDocument/2006/relationships/hyperlink" Target="http://dx.doi.org/10.2528/PIERM12041801" TargetMode="External"/><Relationship Id="rId39" Type="http://schemas.openxmlformats.org/officeDocument/2006/relationships/hyperlink" Target="https://doi.org/10.1515/freq-2016-0299" TargetMode="External"/><Relationship Id="rId109" Type="http://schemas.openxmlformats.org/officeDocument/2006/relationships/hyperlink" Target="https://doi.org/10.1088/0266-5611/25/9/095010" TargetMode="External"/><Relationship Id="rId34" Type="http://schemas.openxmlformats.org/officeDocument/2006/relationships/hyperlink" Target="https://doi.org/10.1080/09205071.2016.1210037" TargetMode="External"/><Relationship Id="rId50" Type="http://schemas.openxmlformats.org/officeDocument/2006/relationships/hyperlink" Target="https://doi.org/10.1103/PhysRevLett.89.124301" TargetMode="External"/><Relationship Id="rId55" Type="http://schemas.openxmlformats.org/officeDocument/2006/relationships/hyperlink" Target="https://doi.org/10.1109/TAP.2005.846723" TargetMode="External"/><Relationship Id="rId76" Type="http://schemas.openxmlformats.org/officeDocument/2006/relationships/hyperlink" Target="http://dx.doi.org/10.3390/app142210671" TargetMode="External"/><Relationship Id="rId97" Type="http://schemas.openxmlformats.org/officeDocument/2006/relationships/hyperlink" Target="https://doi.org/10.1137/090748639" TargetMode="External"/><Relationship Id="rId104" Type="http://schemas.openxmlformats.org/officeDocument/2006/relationships/hyperlink" Target="https://doi.org/10.1137/S0036139902411107" TargetMode="External"/><Relationship Id="rId120" Type="http://schemas.openxmlformats.org/officeDocument/2006/relationships/hyperlink" Target="https://doi.org/10.1587/transcom.E95.B.2377" TargetMode="External"/><Relationship Id="rId125" Type="http://schemas.openxmlformats.org/officeDocument/2006/relationships/hyperlink" Target="https://doi.org/10.1002/9781119079699.ch22" TargetMode="External"/><Relationship Id="rId7" Type="http://schemas.openxmlformats.org/officeDocument/2006/relationships/hyperlink" Target="https://doi.org/10.1088/1742-6596/124/1/012004" TargetMode="External"/><Relationship Id="rId71" Type="http://schemas.openxmlformats.org/officeDocument/2006/relationships/hyperlink" Target="http://dx.doi.org/10.1137/080719492" TargetMode="External"/><Relationship Id="rId92" Type="http://schemas.openxmlformats.org/officeDocument/2006/relationships/hyperlink" Target="https://doi.org/10.1080/17415977.2015.1104308" TargetMode="External"/><Relationship Id="rId2" Type="http://schemas.openxmlformats.org/officeDocument/2006/relationships/hyperlink" Target="https://doi.org/10.3390/rs1030466" TargetMode="External"/><Relationship Id="rId29" Type="http://schemas.openxmlformats.org/officeDocument/2006/relationships/hyperlink" Target="https://doi.org/10.1109/APS.2015.7305040" TargetMode="External"/><Relationship Id="rId24" Type="http://schemas.openxmlformats.org/officeDocument/2006/relationships/hyperlink" Target="https://doi.org/10.1109/ICCPS.2014.7062245" TargetMode="External"/><Relationship Id="rId40" Type="http://schemas.openxmlformats.org/officeDocument/2006/relationships/hyperlink" Target="https://doi.org/10.1109/APCAP.2018.8538045" TargetMode="External"/><Relationship Id="rId45" Type="http://schemas.openxmlformats.org/officeDocument/2006/relationships/hyperlink" Target="https://doi.org/10.1088/1361-6463/ab56b0" TargetMode="External"/><Relationship Id="rId66" Type="http://schemas.openxmlformats.org/officeDocument/2006/relationships/hyperlink" Target="https://doi.org/10.1063/1.1604935" TargetMode="External"/><Relationship Id="rId87" Type="http://schemas.openxmlformats.org/officeDocument/2006/relationships/hyperlink" Target="https://doi.org/10.1109/ACCESS.2024.3409936" TargetMode="External"/><Relationship Id="rId110" Type="http://schemas.openxmlformats.org/officeDocument/2006/relationships/hyperlink" Target="https://doi.org/10.1109/LAWP.2016.2616289" TargetMode="External"/><Relationship Id="rId115" Type="http://schemas.openxmlformats.org/officeDocument/2006/relationships/hyperlink" Target="https://doi.org/10.3390/s21103334" TargetMode="External"/><Relationship Id="rId131" Type="http://schemas.openxmlformats.org/officeDocument/2006/relationships/hyperlink" Target="https://doi.org/10.2528/pier15050101" TargetMode="External"/><Relationship Id="rId136" Type="http://schemas.openxmlformats.org/officeDocument/2006/relationships/hyperlink" Target="https://doi.org/10.1080/17455030.2010.528065" TargetMode="External"/><Relationship Id="rId61" Type="http://schemas.openxmlformats.org/officeDocument/2006/relationships/hyperlink" Target="https://doi.org/10.1109/TAP.2022.3184482" TargetMode="External"/><Relationship Id="rId82" Type="http://schemas.openxmlformats.org/officeDocument/2006/relationships/hyperlink" Target="https://doi.org/10.1109/TAP.2024.3414615" TargetMode="External"/><Relationship Id="rId19" Type="http://schemas.openxmlformats.org/officeDocument/2006/relationships/hyperlink" Target="https://doi.org/10.1109/iWEM.2013.6888758" TargetMode="External"/><Relationship Id="rId14" Type="http://schemas.openxmlformats.org/officeDocument/2006/relationships/hyperlink" Target="https://doi.org/10.1049/el.2011.1144" TargetMode="External"/><Relationship Id="rId30" Type="http://schemas.openxmlformats.org/officeDocument/2006/relationships/hyperlink" Target="https://doi.org/10.1109/NEMO.2015.7415052" TargetMode="External"/><Relationship Id="rId35" Type="http://schemas.openxmlformats.org/officeDocument/2006/relationships/hyperlink" Target="https://doi.org/10.1109/COMPEM.2016.7588621" TargetMode="External"/><Relationship Id="rId56" Type="http://schemas.openxmlformats.org/officeDocument/2006/relationships/hyperlink" Target="https://doi.org/10.1080/17455030.2011.613954" TargetMode="External"/><Relationship Id="rId77" Type="http://schemas.openxmlformats.org/officeDocument/2006/relationships/hyperlink" Target="http://dx.doi.org/10.1016/j.wavemoti.2021.102803" TargetMode="External"/><Relationship Id="rId100" Type="http://schemas.openxmlformats.org/officeDocument/2006/relationships/hyperlink" Target="https://doi.org/10.1088/2040-8978/14/11/114003" TargetMode="External"/><Relationship Id="rId105" Type="http://schemas.openxmlformats.org/officeDocument/2006/relationships/hyperlink" Target="https://doi.org/10.1088/2040-8978/13/2/024017" TargetMode="External"/><Relationship Id="rId126" Type="http://schemas.openxmlformats.org/officeDocument/2006/relationships/hyperlink" Target="https://doi.org/10.1029/2024RS007971" TargetMode="External"/><Relationship Id="rId8" Type="http://schemas.openxmlformats.org/officeDocument/2006/relationships/hyperlink" Target="https://doi.org/10.1109/TSP.2007.906745" TargetMode="External"/><Relationship Id="rId51" Type="http://schemas.openxmlformats.org/officeDocument/2006/relationships/hyperlink" Target="https://journals.aps.org/prl/abstract/10.1103/PhysRevLett.89.219901" TargetMode="External"/><Relationship Id="rId72" Type="http://schemas.openxmlformats.org/officeDocument/2006/relationships/hyperlink" Target="http://dx.doi.org/10.1109/TAP.2018.2885239" TargetMode="External"/><Relationship Id="rId93" Type="http://schemas.openxmlformats.org/officeDocument/2006/relationships/hyperlink" Target="https://doi.org/10.1109/TAP.2014.2322875" TargetMode="External"/><Relationship Id="rId98" Type="http://schemas.openxmlformats.org/officeDocument/2006/relationships/hyperlink" Target="https://doi.org/10.1103/PhysRevE.73.036619" TargetMode="External"/><Relationship Id="rId121" Type="http://schemas.openxmlformats.org/officeDocument/2006/relationships/hyperlink" Target="https://doi.org/10.1109/ACCESS.2019.2925700" TargetMode="External"/><Relationship Id="rId3" Type="http://schemas.openxmlformats.org/officeDocument/2006/relationships/hyperlink" Target="https://doi.org/10.1155/2011/425710" TargetMode="External"/><Relationship Id="rId25" Type="http://schemas.openxmlformats.org/officeDocument/2006/relationships/hyperlink" Target="https://doi.org/10.1109/TAP.2015.2496098" TargetMode="External"/><Relationship Id="rId46" Type="http://schemas.openxmlformats.org/officeDocument/2006/relationships/hyperlink" Target="https://doi.org/10.1137/20M1313908" TargetMode="External"/><Relationship Id="rId67" Type="http://schemas.openxmlformats.org/officeDocument/2006/relationships/hyperlink" Target="https://doi.org/10.1126/science.1162087" TargetMode="External"/><Relationship Id="rId116" Type="http://schemas.openxmlformats.org/officeDocument/2006/relationships/hyperlink" Target="https://doi.org/10.1103/PhysRevB.93.180201" TargetMode="External"/><Relationship Id="rId137" Type="http://schemas.openxmlformats.org/officeDocument/2006/relationships/hyperlink" Target="https://doi.org/10.1209/0295-5075/97/34001" TargetMode="External"/><Relationship Id="rId20" Type="http://schemas.openxmlformats.org/officeDocument/2006/relationships/hyperlink" Target="https://doi.org/10.7498/aps.62.114101" TargetMode="External"/><Relationship Id="rId41" Type="http://schemas.openxmlformats.org/officeDocument/2006/relationships/hyperlink" Target="https://doi.org/10.1109/ICMMT.2018.8563875" TargetMode="External"/><Relationship Id="rId62" Type="http://schemas.openxmlformats.org/officeDocument/2006/relationships/hyperlink" Target="https://doi.org/10.1063/5.0095328" TargetMode="External"/><Relationship Id="rId83" Type="http://schemas.openxmlformats.org/officeDocument/2006/relationships/hyperlink" Target="https://doi.org/10.1109/JPHOT.2016.2640661" TargetMode="External"/><Relationship Id="rId88" Type="http://schemas.openxmlformats.org/officeDocument/2006/relationships/hyperlink" Target="https://doi.org/10.1109/JIOT.2020.3037836" TargetMode="External"/><Relationship Id="rId111" Type="http://schemas.openxmlformats.org/officeDocument/2006/relationships/hyperlink" Target="https://doi.org/10.1109/LGRS.2013.2288516" TargetMode="External"/><Relationship Id="rId132" Type="http://schemas.openxmlformats.org/officeDocument/2006/relationships/hyperlink" Target="https://doi.org/10.1109/JSEN.2024.3517607" TargetMode="External"/><Relationship Id="rId15" Type="http://schemas.openxmlformats.org/officeDocument/2006/relationships/hyperlink" Target="https://doi.org/10.1109/TAP.2011.2164190" TargetMode="External"/><Relationship Id="rId36" Type="http://schemas.openxmlformats.org/officeDocument/2006/relationships/hyperlink" Target="https://doi.org/10.1109/APMC.2015.7411683" TargetMode="External"/><Relationship Id="rId57" Type="http://schemas.openxmlformats.org/officeDocument/2006/relationships/hyperlink" Target="https://doi.org/10.23919/EuCAP57121.2023.10133656" TargetMode="External"/><Relationship Id="rId106" Type="http://schemas.openxmlformats.org/officeDocument/2006/relationships/hyperlink" Target="https://doi.org/10.2528/PIER09071004" TargetMode="External"/><Relationship Id="rId127" Type="http://schemas.openxmlformats.org/officeDocument/2006/relationships/hyperlink" Target="https://doi.org/10.1063/1.2731958" TargetMode="External"/><Relationship Id="rId10" Type="http://schemas.openxmlformats.org/officeDocument/2006/relationships/hyperlink" Target="https://doi.org/10.1109/APMC.2009.5385451" TargetMode="External"/><Relationship Id="rId31" Type="http://schemas.openxmlformats.org/officeDocument/2006/relationships/hyperlink" Target="https://doi.org/10.2528/PIER14123103" TargetMode="External"/><Relationship Id="rId52" Type="http://schemas.openxmlformats.org/officeDocument/2006/relationships/hyperlink" Target="https://doi.org/10.1080/21642583.2019.1624222" TargetMode="External"/><Relationship Id="rId73" Type="http://schemas.openxmlformats.org/officeDocument/2006/relationships/hyperlink" Target="http://dx.doi.org/10.1109/TAP.2015.2448799" TargetMode="External"/><Relationship Id="rId78" Type="http://schemas.openxmlformats.org/officeDocument/2006/relationships/hyperlink" Target="http://dx.doi.org/10.1103/PhysRevLett.112.043902" TargetMode="External"/><Relationship Id="rId94" Type="http://schemas.openxmlformats.org/officeDocument/2006/relationships/hyperlink" Target="https://doi.org/10.1109/LAWP.2013.2247018" TargetMode="External"/><Relationship Id="rId99" Type="http://schemas.openxmlformats.org/officeDocument/2006/relationships/hyperlink" Target="https://doi.org/10.1103/PhysRevX.6.041018" TargetMode="External"/><Relationship Id="rId101" Type="http://schemas.openxmlformats.org/officeDocument/2006/relationships/hyperlink" Target="https://doi.org/10.1126/science.1134824" TargetMode="External"/><Relationship Id="rId122" Type="http://schemas.openxmlformats.org/officeDocument/2006/relationships/hyperlink" Target="https://doi.org/10.1109/JSEE.2015.00005" TargetMode="External"/><Relationship Id="rId4" Type="http://schemas.openxmlformats.org/officeDocument/2006/relationships/hyperlink" Target="https://doi.org/10.1088/0266-5611/19/6/058" TargetMode="External"/><Relationship Id="rId9" Type="http://schemas.openxmlformats.org/officeDocument/2006/relationships/hyperlink" Target="https://doi.org/10.7498/aps.58.8249" TargetMode="External"/><Relationship Id="rId26" Type="http://schemas.openxmlformats.org/officeDocument/2006/relationships/hyperlink" Target="https://doi.org/10.1109/MWSYM.2015.7167031" TargetMode="External"/><Relationship Id="rId47" Type="http://schemas.openxmlformats.org/officeDocument/2006/relationships/hyperlink" Target="https://doi.org/10.1049/SBEW528E_ch26" TargetMode="External"/><Relationship Id="rId68" Type="http://schemas.openxmlformats.org/officeDocument/2006/relationships/hyperlink" Target="https://doi.org/10.1137/18M1216894" TargetMode="External"/><Relationship Id="rId89" Type="http://schemas.openxmlformats.org/officeDocument/2006/relationships/hyperlink" Target="https://doi.org/10.1109/JMW.2022.3199194" TargetMode="External"/><Relationship Id="rId112" Type="http://schemas.openxmlformats.org/officeDocument/2006/relationships/hyperlink" Target="https://doi.org/10.1063/1.4973210" TargetMode="External"/><Relationship Id="rId133" Type="http://schemas.openxmlformats.org/officeDocument/2006/relationships/hyperlink" Target="https://doi.org/10.1137/S0036139902401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65"/>
  <sheetViews>
    <sheetView tabSelected="1" topLeftCell="Y1" zoomScale="200" zoomScaleNormal="200" workbookViewId="0">
      <pane ySplit="1" topLeftCell="A2" activePane="bottomLeft" state="frozen"/>
      <selection pane="bottomLeft" activeCell="AA7" sqref="AA7"/>
    </sheetView>
  </sheetViews>
  <sheetFormatPr baseColWidth="10" defaultColWidth="8.83203125" defaultRowHeight="15" x14ac:dyDescent="0.2"/>
  <cols>
    <col min="1" max="1" width="7.5" customWidth="1"/>
    <col min="2" max="2" width="12.5" customWidth="1"/>
    <col min="3" max="3" width="5.33203125" customWidth="1"/>
    <col min="4" max="4" width="36" style="3" customWidth="1"/>
    <col min="5" max="5" width="6.6640625" customWidth="1"/>
    <col min="6" max="6" width="8.5" customWidth="1"/>
    <col min="7" max="7" width="8" customWidth="1"/>
    <col min="8" max="14" width="20.6640625" hidden="1" customWidth="1"/>
    <col min="15" max="15" width="10.5" style="1" customWidth="1"/>
    <col min="16" max="16" width="15.83203125" style="3" customWidth="1"/>
    <col min="17" max="17" width="17.5" customWidth="1"/>
    <col min="18" max="18" width="32" customWidth="1"/>
    <col min="19" max="19" width="26.83203125" customWidth="1"/>
    <col min="20" max="20" width="11.83203125" customWidth="1"/>
    <col min="21" max="21" width="5.33203125" customWidth="1"/>
    <col min="22" max="22" width="7" customWidth="1"/>
    <col min="23" max="23" width="14.33203125" customWidth="1"/>
    <col min="24" max="24" width="8.83203125" style="4" customWidth="1"/>
    <col min="25" max="25" width="11.1640625" style="4" customWidth="1"/>
    <col min="26" max="26" width="11.6640625" style="4" customWidth="1"/>
    <col min="27" max="27" width="48.1640625" customWidth="1"/>
    <col min="28" max="28" width="21.83203125" customWidth="1"/>
    <col min="29" max="29" width="8.83203125" customWidth="1"/>
    <col min="34" max="34" width="14.5" customWidth="1"/>
    <col min="35" max="35" width="18.5" customWidth="1"/>
  </cols>
  <sheetData>
    <row r="1" spans="1:68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s="3" t="s">
        <v>15</v>
      </c>
      <c r="Q1" t="s">
        <v>16</v>
      </c>
      <c r="R1" t="s">
        <v>877</v>
      </c>
      <c r="S1" t="s">
        <v>878</v>
      </c>
      <c r="T1" t="s">
        <v>17</v>
      </c>
      <c r="U1" t="s">
        <v>18</v>
      </c>
      <c r="V1" t="s">
        <v>19</v>
      </c>
      <c r="W1" t="s">
        <v>20</v>
      </c>
      <c r="X1" s="4" t="s">
        <v>21</v>
      </c>
      <c r="Y1" s="4" t="s">
        <v>22</v>
      </c>
      <c r="Z1" s="4" t="s">
        <v>23</v>
      </c>
      <c r="AA1" t="s">
        <v>24</v>
      </c>
      <c r="AB1" t="s">
        <v>1206</v>
      </c>
      <c r="AC1" t="s">
        <v>1209</v>
      </c>
      <c r="AD1" t="s">
        <v>1220</v>
      </c>
      <c r="AE1" t="s">
        <v>1221</v>
      </c>
      <c r="AF1" t="s">
        <v>1223</v>
      </c>
      <c r="AG1" t="s">
        <v>1248</v>
      </c>
      <c r="AH1" t="s">
        <v>1249</v>
      </c>
      <c r="AI1" t="s">
        <v>1250</v>
      </c>
      <c r="AJ1" t="s">
        <v>1283</v>
      </c>
    </row>
    <row r="2" spans="1:68" ht="16" x14ac:dyDescent="0.2">
      <c r="A2" s="14" t="s">
        <v>25</v>
      </c>
      <c r="B2" s="7" t="str">
        <f>SUBSTITUTE(Table2[[#This Row],[DOI link]], "https://doi.org/", "")</f>
        <v>10.1126/science.1134824</v>
      </c>
      <c r="C2" s="16">
        <v>571</v>
      </c>
      <c r="D2" s="7" t="s">
        <v>26</v>
      </c>
      <c r="E2" t="s">
        <v>27</v>
      </c>
      <c r="F2" t="s">
        <v>28</v>
      </c>
      <c r="G2" t="s">
        <v>29</v>
      </c>
      <c r="H2" t="s">
        <v>30</v>
      </c>
      <c r="I2" s="7"/>
      <c r="J2" s="7"/>
      <c r="K2" s="7"/>
      <c r="L2" s="7"/>
      <c r="M2" s="7"/>
      <c r="N2" s="7"/>
      <c r="O2" s="17">
        <v>39136</v>
      </c>
      <c r="P2" s="7" t="s">
        <v>31</v>
      </c>
      <c r="Q2" s="7" t="s">
        <v>32</v>
      </c>
      <c r="R2" s="7" t="s">
        <v>731</v>
      </c>
      <c r="S2" s="7" t="s">
        <v>761</v>
      </c>
      <c r="T2">
        <v>2.4500000000000002</v>
      </c>
      <c r="U2" s="7"/>
      <c r="V2" s="7"/>
      <c r="W2" s="7" t="s">
        <v>1178</v>
      </c>
      <c r="X2" s="9" t="s">
        <v>88</v>
      </c>
      <c r="Y2" s="9" t="s">
        <v>81</v>
      </c>
      <c r="Z2" s="9" t="s">
        <v>81</v>
      </c>
      <c r="AB2" s="7">
        <f>IF(ISNUMBER(SEARCH("not qualify",Table2[[#This Row],[Note]])),1,0)</f>
        <v>0</v>
      </c>
      <c r="AC2" s="7">
        <f>1-Table2[[#This Row],[Disqualified]]</f>
        <v>1</v>
      </c>
      <c r="AD2" t="s">
        <v>732</v>
      </c>
      <c r="AE2" t="s">
        <v>1227</v>
      </c>
      <c r="AG2" t="s">
        <v>1259</v>
      </c>
      <c r="AH2" t="s">
        <v>1261</v>
      </c>
      <c r="AI2" t="s">
        <v>1264</v>
      </c>
      <c r="AJ2">
        <v>1</v>
      </c>
    </row>
    <row r="3" spans="1:68" ht="16" x14ac:dyDescent="0.2">
      <c r="A3" s="14" t="s">
        <v>33</v>
      </c>
      <c r="B3" s="7" t="str">
        <f>SUBSTITUTE(Table2[[#This Row],[DOI link]], "https://doi.org/", "")</f>
        <v>10.1103/PhysRevLett.89.124301</v>
      </c>
      <c r="C3" s="16">
        <v>209</v>
      </c>
      <c r="D3" s="18" t="s">
        <v>34</v>
      </c>
      <c r="E3" s="7" t="s">
        <v>35</v>
      </c>
      <c r="F3" s="23" t="s">
        <v>36</v>
      </c>
      <c r="G3" s="7"/>
      <c r="H3" s="7"/>
      <c r="I3" s="7"/>
      <c r="J3" s="7"/>
      <c r="K3" s="7"/>
      <c r="L3" s="7"/>
      <c r="M3" s="7"/>
      <c r="N3" s="7"/>
      <c r="O3" s="17">
        <v>37498</v>
      </c>
      <c r="P3" s="12" t="s">
        <v>37</v>
      </c>
      <c r="Q3" s="7" t="s">
        <v>32</v>
      </c>
      <c r="R3" s="7" t="s">
        <v>731</v>
      </c>
      <c r="S3" s="7" t="s">
        <v>815</v>
      </c>
      <c r="T3" s="7"/>
      <c r="U3" s="7"/>
      <c r="V3" s="7"/>
      <c r="W3" s="5" t="s">
        <v>1235</v>
      </c>
      <c r="X3" s="9" t="s">
        <v>38</v>
      </c>
      <c r="Y3" s="9" t="s">
        <v>38</v>
      </c>
      <c r="Z3" s="9" t="s">
        <v>39</v>
      </c>
      <c r="AB3" s="7">
        <f>IF(ISNUMBER(SEARCH("not qualify",Table2[[#This Row],[Note]])),1,0)</f>
        <v>0</v>
      </c>
      <c r="AC3" s="7">
        <f>1-Table2[[#This Row],[Disqualified]]</f>
        <v>1</v>
      </c>
      <c r="AD3" t="s">
        <v>733</v>
      </c>
      <c r="AG3" t="s">
        <v>1259</v>
      </c>
      <c r="AH3" t="s">
        <v>1260</v>
      </c>
      <c r="AJ3">
        <v>1</v>
      </c>
    </row>
    <row r="4" spans="1:68" ht="16" x14ac:dyDescent="0.2">
      <c r="A4" s="14" t="s">
        <v>40</v>
      </c>
      <c r="B4" s="7" t="str">
        <f>SUBSTITUTE(Table2[[#This Row],[DOI link]], "https://doi.org/", "")</f>
        <v>10.1103/PhysRevLett.104.203901</v>
      </c>
      <c r="C4" s="16">
        <v>205</v>
      </c>
      <c r="D4" s="18" t="s">
        <v>41</v>
      </c>
      <c r="E4" s="7" t="s">
        <v>42</v>
      </c>
      <c r="F4" s="7" t="s">
        <v>43</v>
      </c>
      <c r="G4" s="7" t="s">
        <v>28</v>
      </c>
      <c r="H4" s="7" t="s">
        <v>30</v>
      </c>
      <c r="I4" s="7"/>
      <c r="J4" s="7"/>
      <c r="K4" s="7"/>
      <c r="L4" s="7"/>
      <c r="M4" s="7"/>
      <c r="N4" s="7"/>
      <c r="O4" s="17">
        <v>40316</v>
      </c>
      <c r="P4" s="18" t="s">
        <v>37</v>
      </c>
      <c r="Q4" s="7" t="s">
        <v>32</v>
      </c>
      <c r="R4" s="7" t="s">
        <v>731</v>
      </c>
      <c r="S4" s="7" t="s">
        <v>896</v>
      </c>
      <c r="T4" s="11">
        <v>0.3</v>
      </c>
      <c r="U4" s="11"/>
      <c r="V4" s="11"/>
      <c r="W4" s="33" t="s">
        <v>1170</v>
      </c>
      <c r="X4" s="33" t="s">
        <v>81</v>
      </c>
      <c r="Y4" s="33" t="s">
        <v>81</v>
      </c>
      <c r="Z4" s="33" t="s">
        <v>81</v>
      </c>
      <c r="AA4" s="33"/>
      <c r="AB4" s="7">
        <f>IF(ISNUMBER(SEARCH("not qualify",Table2[[#This Row],[Note]])),1,0)</f>
        <v>0</v>
      </c>
      <c r="AC4" s="7">
        <f>1-Table2[[#This Row],[Disqualified]]</f>
        <v>1</v>
      </c>
      <c r="AD4" t="s">
        <v>732</v>
      </c>
      <c r="AG4" t="s">
        <v>1259</v>
      </c>
      <c r="AH4" t="s">
        <v>1261</v>
      </c>
      <c r="AI4" t="s">
        <v>1263</v>
      </c>
      <c r="AJ4">
        <v>1</v>
      </c>
    </row>
    <row r="5" spans="1:68" s="8" customFormat="1" ht="16" x14ac:dyDescent="0.2">
      <c r="A5" s="14" t="s">
        <v>657</v>
      </c>
      <c r="B5" s="7" t="s">
        <v>658</v>
      </c>
      <c r="C5" s="15">
        <v>201</v>
      </c>
      <c r="D5" s="3" t="s">
        <v>659</v>
      </c>
      <c r="E5" t="s">
        <v>660</v>
      </c>
      <c r="F5" t="s">
        <v>661</v>
      </c>
      <c r="G5" t="s">
        <v>662</v>
      </c>
      <c r="H5" s="7"/>
      <c r="I5" s="7"/>
      <c r="J5" s="7"/>
      <c r="K5" s="7"/>
      <c r="L5" s="7"/>
      <c r="M5" s="7"/>
      <c r="N5" s="7"/>
      <c r="O5" s="17">
        <v>39563</v>
      </c>
      <c r="P5" s="3" t="s">
        <v>31</v>
      </c>
      <c r="Q5" t="s">
        <v>32</v>
      </c>
      <c r="R5" s="7" t="s">
        <v>731</v>
      </c>
      <c r="S5" s="7" t="s">
        <v>933</v>
      </c>
      <c r="T5" s="7" t="s">
        <v>1182</v>
      </c>
      <c r="U5" s="7"/>
      <c r="V5" s="7"/>
      <c r="W5" t="s">
        <v>1172</v>
      </c>
      <c r="X5" s="9" t="s">
        <v>88</v>
      </c>
      <c r="Y5" s="9" t="s">
        <v>88</v>
      </c>
      <c r="Z5" s="9" t="s">
        <v>81</v>
      </c>
      <c r="AA5" s="7"/>
      <c r="AB5" s="7">
        <f>IF(ISNUMBER(SEARCH("not qualify",Table2[[#This Row],[Note]])),1,0)</f>
        <v>0</v>
      </c>
      <c r="AC5" s="7">
        <f>1-Table2[[#This Row],[Disqualified]]</f>
        <v>1</v>
      </c>
      <c r="AD5" t="s">
        <v>1230</v>
      </c>
      <c r="AE5" t="s">
        <v>732</v>
      </c>
      <c r="AF5"/>
      <c r="AG5" t="s">
        <v>1259</v>
      </c>
      <c r="AH5" t="s">
        <v>1261</v>
      </c>
      <c r="AI5" t="s">
        <v>1262</v>
      </c>
      <c r="AJ5">
        <v>1</v>
      </c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</row>
    <row r="6" spans="1:68" ht="16" x14ac:dyDescent="0.2">
      <c r="A6" s="14" t="s">
        <v>44</v>
      </c>
      <c r="B6" s="7" t="str">
        <f>SUBSTITUTE(Table2[[#This Row],[DOI link]], "https://doi.org/", "")</f>
        <v>10.1109/TAP.2005.846723</v>
      </c>
      <c r="C6" s="16">
        <v>200</v>
      </c>
      <c r="D6" s="18" t="s">
        <v>45</v>
      </c>
      <c r="E6" s="7" t="s">
        <v>46</v>
      </c>
      <c r="F6" s="7"/>
      <c r="G6" s="7"/>
      <c r="H6" s="7"/>
      <c r="I6" s="7"/>
      <c r="J6" s="7"/>
      <c r="K6" s="7"/>
      <c r="L6" s="7"/>
      <c r="M6" s="7"/>
      <c r="N6" s="7"/>
      <c r="O6" s="17">
        <v>38481</v>
      </c>
      <c r="P6" s="18" t="s">
        <v>47</v>
      </c>
      <c r="Q6" s="7" t="s">
        <v>32</v>
      </c>
      <c r="R6" s="7" t="s">
        <v>798</v>
      </c>
      <c r="S6" s="7" t="s">
        <v>799</v>
      </c>
      <c r="T6" s="7"/>
      <c r="U6" s="7"/>
      <c r="V6" s="7"/>
      <c r="W6" s="7"/>
      <c r="X6" s="9" t="s">
        <v>39</v>
      </c>
      <c r="Y6" s="9" t="s">
        <v>39</v>
      </c>
      <c r="Z6" s="9" t="s">
        <v>38</v>
      </c>
      <c r="AA6" s="44"/>
      <c r="AB6" s="7">
        <f>IF(ISNUMBER(SEARCH("not qualify",Table2[[#This Row],[Note]])),1,0)</f>
        <v>0</v>
      </c>
      <c r="AC6" s="7">
        <f>1-Table2[[#This Row],[Disqualified]]</f>
        <v>1</v>
      </c>
      <c r="AD6" t="s">
        <v>1233</v>
      </c>
      <c r="AE6" t="s">
        <v>1222</v>
      </c>
      <c r="AG6" t="s">
        <v>1259</v>
      </c>
      <c r="AH6" t="s">
        <v>1265</v>
      </c>
      <c r="AI6" t="s">
        <v>1267</v>
      </c>
      <c r="AJ6">
        <v>1</v>
      </c>
    </row>
    <row r="7" spans="1:68" ht="16" x14ac:dyDescent="0.2">
      <c r="A7" s="14" t="s">
        <v>49</v>
      </c>
      <c r="B7" s="7" t="str">
        <f>SUBSTITUTE(Table2[[#This Row],[DOI link]], "https://doi.org/", "")</f>
        <v>10.1126/science.1162087</v>
      </c>
      <c r="C7" s="16">
        <v>183</v>
      </c>
      <c r="D7" s="50" t="s">
        <v>50</v>
      </c>
      <c r="E7" s="7" t="s">
        <v>51</v>
      </c>
      <c r="F7" s="7"/>
      <c r="G7" s="7"/>
      <c r="H7" s="7"/>
      <c r="I7" s="7"/>
      <c r="J7" s="7"/>
      <c r="K7" s="7"/>
      <c r="L7" s="7"/>
      <c r="M7" s="7"/>
      <c r="N7" s="7"/>
      <c r="O7" s="17">
        <v>39724</v>
      </c>
      <c r="P7" s="18" t="s">
        <v>31</v>
      </c>
      <c r="Q7" s="7" t="s">
        <v>32</v>
      </c>
      <c r="R7" s="7" t="s">
        <v>731</v>
      </c>
      <c r="S7" s="7" t="s">
        <v>811</v>
      </c>
      <c r="T7" s="11"/>
      <c r="U7" s="11"/>
      <c r="V7" s="11"/>
      <c r="W7" s="11"/>
      <c r="X7" s="33" t="s">
        <v>81</v>
      </c>
      <c r="Y7" s="33" t="s">
        <v>88</v>
      </c>
      <c r="Z7" s="33" t="s">
        <v>88</v>
      </c>
      <c r="AA7" s="33"/>
      <c r="AB7" s="7">
        <f>IF(ISNUMBER(SEARCH("not qualify",Table2[[#This Row],[Note]])),1,0)</f>
        <v>0</v>
      </c>
      <c r="AC7" s="7">
        <f>1-Table2[[#This Row],[Disqualified]]</f>
        <v>1</v>
      </c>
      <c r="AD7" t="s">
        <v>1230</v>
      </c>
      <c r="AG7" t="s">
        <v>1259</v>
      </c>
      <c r="AH7" t="s">
        <v>1261</v>
      </c>
      <c r="AI7" t="s">
        <v>1262</v>
      </c>
      <c r="AJ7">
        <v>1</v>
      </c>
    </row>
    <row r="8" spans="1:68" x14ac:dyDescent="0.2">
      <c r="A8" s="7" t="str">
        <f>_xlfn.CONCAT("https://doi.org/",Table2[[#This Row],[DOI alone]])</f>
        <v>https://doi.org/10.1109/TAP.2005.854563</v>
      </c>
      <c r="B8" s="7" t="s">
        <v>52</v>
      </c>
      <c r="C8" s="7">
        <v>131</v>
      </c>
      <c r="D8" s="7" t="s">
        <v>53</v>
      </c>
      <c r="E8" t="s">
        <v>858</v>
      </c>
      <c r="F8" s="6" t="s">
        <v>859</v>
      </c>
      <c r="G8" s="7" t="s">
        <v>860</v>
      </c>
      <c r="H8" t="s">
        <v>861</v>
      </c>
      <c r="I8" t="s">
        <v>862</v>
      </c>
      <c r="J8" t="s">
        <v>863</v>
      </c>
      <c r="K8" t="s">
        <v>864</v>
      </c>
      <c r="L8" t="s">
        <v>865</v>
      </c>
      <c r="M8" t="s">
        <v>866</v>
      </c>
      <c r="N8" s="7"/>
      <c r="O8" s="17">
        <v>38596</v>
      </c>
      <c r="P8" s="7" t="s">
        <v>54</v>
      </c>
      <c r="Q8" s="7" t="s">
        <v>32</v>
      </c>
      <c r="R8" s="7" t="s">
        <v>914</v>
      </c>
      <c r="S8" s="7" t="s">
        <v>915</v>
      </c>
      <c r="T8" s="7"/>
      <c r="U8" s="7">
        <v>0.5</v>
      </c>
      <c r="V8" s="7">
        <v>10.5</v>
      </c>
      <c r="W8" s="7" t="s">
        <v>63</v>
      </c>
      <c r="X8" s="9" t="s">
        <v>88</v>
      </c>
      <c r="Y8" s="9" t="s">
        <v>88</v>
      </c>
      <c r="Z8" s="9" t="s">
        <v>81</v>
      </c>
      <c r="AB8" s="7">
        <f>IF(ISNUMBER(SEARCH("not qualify",Table2[[#This Row],[Note]])),1,0)</f>
        <v>0</v>
      </c>
      <c r="AC8" s="7">
        <f>1-Table2[[#This Row],[Disqualified]]</f>
        <v>1</v>
      </c>
      <c r="AD8" t="s">
        <v>1225</v>
      </c>
      <c r="AG8" t="s">
        <v>1251</v>
      </c>
      <c r="AH8" t="s">
        <v>1254</v>
      </c>
      <c r="AI8" t="s">
        <v>1252</v>
      </c>
      <c r="AJ8">
        <v>1</v>
      </c>
    </row>
    <row r="9" spans="1:68" s="8" customFormat="1" ht="16" x14ac:dyDescent="0.2">
      <c r="A9" s="14" t="s">
        <v>55</v>
      </c>
      <c r="B9" s="7" t="s">
        <v>56</v>
      </c>
      <c r="C9" s="7">
        <v>125</v>
      </c>
      <c r="D9" s="7" t="s">
        <v>57</v>
      </c>
      <c r="E9" s="29" t="s">
        <v>1026</v>
      </c>
      <c r="F9" s="29" t="s">
        <v>1039</v>
      </c>
      <c r="G9" s="29" t="s">
        <v>970</v>
      </c>
      <c r="H9" s="7"/>
      <c r="I9" s="7"/>
      <c r="J9" s="7"/>
      <c r="K9" s="7"/>
      <c r="L9" s="7"/>
      <c r="M9" s="7"/>
      <c r="N9" s="7"/>
      <c r="O9" s="17">
        <v>40452</v>
      </c>
      <c r="P9" s="7" t="s">
        <v>54</v>
      </c>
      <c r="Q9" s="7" t="s">
        <v>32</v>
      </c>
      <c r="R9" s="7" t="s">
        <v>734</v>
      </c>
      <c r="S9" s="7" t="s">
        <v>768</v>
      </c>
      <c r="T9" s="7">
        <v>0.3</v>
      </c>
      <c r="U9" s="7"/>
      <c r="V9" s="7"/>
      <c r="W9"/>
      <c r="X9" s="4" t="s">
        <v>81</v>
      </c>
      <c r="Y9" s="4" t="s">
        <v>81</v>
      </c>
      <c r="Z9" s="4" t="s">
        <v>88</v>
      </c>
      <c r="AA9"/>
      <c r="AB9" s="7">
        <f>IF(ISNUMBER(SEARCH("not qualify",Table2[[#This Row],[Note]])),1,0)</f>
        <v>0</v>
      </c>
      <c r="AC9" s="7">
        <f>1-Table2[[#This Row],[Disqualified]]</f>
        <v>1</v>
      </c>
      <c r="AD9" t="s">
        <v>732</v>
      </c>
      <c r="AE9" t="s">
        <v>1227</v>
      </c>
      <c r="AF9"/>
      <c r="AG9" t="s">
        <v>1259</v>
      </c>
      <c r="AH9" t="s">
        <v>1261</v>
      </c>
      <c r="AI9" t="s">
        <v>1264</v>
      </c>
      <c r="AJ9">
        <v>1</v>
      </c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 x14ac:dyDescent="0.2">
      <c r="A10" s="14" t="s">
        <v>58</v>
      </c>
      <c r="B10" s="7" t="str">
        <f>SUBSTITUTE(Table2[[#This Row],[DOI link]], "https://doi.org/", "")</f>
        <v>10.1121/1.1566975</v>
      </c>
      <c r="C10" s="7">
        <v>124</v>
      </c>
      <c r="D10" s="18" t="s">
        <v>59</v>
      </c>
      <c r="E10" s="7" t="s">
        <v>60</v>
      </c>
      <c r="F10" s="24" t="s">
        <v>61</v>
      </c>
      <c r="G10" s="7"/>
      <c r="H10" s="7"/>
      <c r="I10" s="7"/>
      <c r="J10" s="7"/>
      <c r="K10" s="7"/>
      <c r="L10" s="7"/>
      <c r="M10" s="7"/>
      <c r="N10" s="7"/>
      <c r="O10" s="17">
        <v>37746</v>
      </c>
      <c r="P10" s="18" t="s">
        <v>62</v>
      </c>
      <c r="Q10" s="7" t="s">
        <v>32</v>
      </c>
      <c r="R10" s="7" t="s">
        <v>731</v>
      </c>
      <c r="S10" s="7" t="s">
        <v>769</v>
      </c>
      <c r="T10">
        <f>500/1000000000</f>
        <v>4.9999999999999998E-7</v>
      </c>
      <c r="U10" s="7">
        <v>0</v>
      </c>
      <c r="V10">
        <f>1000/1000000000</f>
        <v>9.9999999999999995E-7</v>
      </c>
      <c r="W10" s="7" t="s">
        <v>63</v>
      </c>
      <c r="X10" s="9" t="s">
        <v>39</v>
      </c>
      <c r="Y10" s="9" t="s">
        <v>39</v>
      </c>
      <c r="Z10" s="9" t="s">
        <v>38</v>
      </c>
      <c r="AA10" s="44"/>
      <c r="AB10" s="28">
        <f>IF(ISNUMBER(SEARCH("not qualify",Table2[[#This Row],[Note]])),1,0)</f>
        <v>0</v>
      </c>
      <c r="AC10" s="28">
        <f>1-Table2[[#This Row],[Disqualified]]</f>
        <v>1</v>
      </c>
      <c r="AD10" t="s">
        <v>1222</v>
      </c>
      <c r="AG10" t="s">
        <v>1259</v>
      </c>
      <c r="AH10" t="s">
        <v>1265</v>
      </c>
      <c r="AI10" t="s">
        <v>1267</v>
      </c>
      <c r="AJ10">
        <v>1</v>
      </c>
    </row>
    <row r="11" spans="1:68" s="8" customFormat="1" ht="16" x14ac:dyDescent="0.2">
      <c r="A11" s="2" t="s">
        <v>64</v>
      </c>
      <c r="B11" s="7" t="s">
        <v>65</v>
      </c>
      <c r="C11" s="7">
        <v>114</v>
      </c>
      <c r="D11" s="7" t="s">
        <v>66</v>
      </c>
      <c r="E11" s="7" t="s">
        <v>1020</v>
      </c>
      <c r="F11" s="7" t="s">
        <v>1021</v>
      </c>
      <c r="G11" s="7" t="s">
        <v>1022</v>
      </c>
      <c r="H11" s="7" t="s">
        <v>970</v>
      </c>
      <c r="I11" s="7"/>
      <c r="J11" s="7"/>
      <c r="K11" s="7"/>
      <c r="L11" s="7"/>
      <c r="M11" s="7"/>
      <c r="N11" s="7"/>
      <c r="O11" s="17">
        <v>39374</v>
      </c>
      <c r="P11" s="7" t="s">
        <v>67</v>
      </c>
      <c r="Q11" s="7" t="s">
        <v>32</v>
      </c>
      <c r="R11" s="7" t="s">
        <v>731</v>
      </c>
      <c r="S11" s="7" t="s">
        <v>731</v>
      </c>
      <c r="T11" s="7"/>
      <c r="U11" s="7"/>
      <c r="V11" s="7"/>
      <c r="W11" s="7"/>
      <c r="X11" s="9" t="s">
        <v>81</v>
      </c>
      <c r="Y11" s="9" t="s">
        <v>88</v>
      </c>
      <c r="Z11" s="9" t="s">
        <v>88</v>
      </c>
      <c r="AA11"/>
      <c r="AB11" s="7">
        <f>IF(ISNUMBER(SEARCH("not qualify",Table2[[#This Row],[Note]])),1,0)</f>
        <v>0</v>
      </c>
      <c r="AC11" s="7">
        <f>1-Table2[[#This Row],[Disqualified]]</f>
        <v>1</v>
      </c>
      <c r="AD11" t="s">
        <v>1229</v>
      </c>
      <c r="AE11"/>
      <c r="AF11"/>
      <c r="AG11" t="s">
        <v>1251</v>
      </c>
      <c r="AH11" t="s">
        <v>1255</v>
      </c>
      <c r="AI11"/>
      <c r="AJ11">
        <v>1</v>
      </c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</row>
    <row r="12" spans="1:68" x14ac:dyDescent="0.2">
      <c r="A12" s="14" t="s">
        <v>68</v>
      </c>
      <c r="B12" s="7" t="str">
        <f>SUBSTITUTE(Table2[[#This Row],[DOI link]], "https://doi.org/", "")</f>
        <v>10.1103/PhysRevLett.93.243904</v>
      </c>
      <c r="C12" s="7">
        <v>104</v>
      </c>
      <c r="D12" s="18" t="s">
        <v>69</v>
      </c>
      <c r="E12" s="7" t="s">
        <v>70</v>
      </c>
      <c r="F12" s="23" t="s">
        <v>71</v>
      </c>
      <c r="G12" s="7"/>
      <c r="H12" s="7"/>
      <c r="I12" s="7"/>
      <c r="J12" s="7"/>
      <c r="K12" s="7"/>
      <c r="L12" s="7"/>
      <c r="M12" s="7"/>
      <c r="N12" s="7"/>
      <c r="O12" s="17">
        <v>38331</v>
      </c>
      <c r="P12" s="13" t="s">
        <v>37</v>
      </c>
      <c r="Q12" s="7" t="s">
        <v>32</v>
      </c>
      <c r="R12" s="7" t="s">
        <v>731</v>
      </c>
      <c r="S12" s="7" t="s">
        <v>731</v>
      </c>
      <c r="T12" s="7" t="s">
        <v>72</v>
      </c>
      <c r="U12" s="7" t="s">
        <v>73</v>
      </c>
      <c r="V12" s="7"/>
      <c r="W12" s="7" t="s">
        <v>74</v>
      </c>
      <c r="X12" s="9" t="s">
        <v>38</v>
      </c>
      <c r="Y12" s="9" t="s">
        <v>39</v>
      </c>
      <c r="Z12" s="9" t="s">
        <v>38</v>
      </c>
      <c r="AA12" s="7"/>
      <c r="AB12" s="28">
        <f>IF(ISNUMBER(SEARCH("not qualify",Table2[[#This Row],[Note]])),1,0)</f>
        <v>0</v>
      </c>
      <c r="AC12" s="28">
        <f>1-Table2[[#This Row],[Disqualified]]</f>
        <v>1</v>
      </c>
      <c r="AD12" t="s">
        <v>75</v>
      </c>
      <c r="AE12" t="s">
        <v>1225</v>
      </c>
      <c r="AG12" t="s">
        <v>1266</v>
      </c>
      <c r="AH12" t="s">
        <v>1275</v>
      </c>
      <c r="AJ12">
        <v>1</v>
      </c>
    </row>
    <row r="13" spans="1:68" ht="16" x14ac:dyDescent="0.2">
      <c r="A13" s="15" t="s">
        <v>76</v>
      </c>
      <c r="B13" s="15" t="str">
        <f>SUBSTITUTE(Table2[[#This Row],[DOI link]], "https://doi.org/", "")</f>
        <v>10.1063/1.1604935</v>
      </c>
      <c r="C13" s="15">
        <v>93</v>
      </c>
      <c r="D13" s="30" t="s">
        <v>77</v>
      </c>
      <c r="E13" s="15" t="s">
        <v>78</v>
      </c>
      <c r="F13" s="15" t="s">
        <v>79</v>
      </c>
      <c r="G13" s="15"/>
      <c r="H13" s="15"/>
      <c r="I13" s="15"/>
      <c r="J13" s="15"/>
      <c r="K13" s="15"/>
      <c r="L13" s="15"/>
      <c r="M13" s="15"/>
      <c r="N13" s="15"/>
      <c r="O13" s="31">
        <v>37895</v>
      </c>
      <c r="P13" s="30" t="s">
        <v>80</v>
      </c>
      <c r="Q13" s="15" t="s">
        <v>32</v>
      </c>
      <c r="R13" s="15" t="s">
        <v>731</v>
      </c>
      <c r="S13" s="15" t="s">
        <v>883</v>
      </c>
      <c r="T13" s="32"/>
      <c r="U13" s="32"/>
      <c r="V13" s="32"/>
      <c r="W13" s="32"/>
      <c r="X13" s="32" t="s">
        <v>81</v>
      </c>
      <c r="Y13" s="32"/>
      <c r="Z13" s="32"/>
      <c r="AA13" s="32" t="s">
        <v>1284</v>
      </c>
      <c r="AB13" s="7">
        <f>IF(ISNUMBER(SEARCH("not qualify",Table2[[#This Row],[Note]])),1,0)</f>
        <v>1</v>
      </c>
      <c r="AC13" s="7">
        <f>1-Table2[[#This Row],[Disqualified]]</f>
        <v>0</v>
      </c>
      <c r="AD13" t="s">
        <v>1196</v>
      </c>
    </row>
    <row r="14" spans="1:68" x14ac:dyDescent="0.2">
      <c r="A14" s="14" t="s">
        <v>727</v>
      </c>
      <c r="B14" s="7" t="str">
        <f>SUBSTITUTE(Table2[[#This Row],[DOI link]], "https://doi.org/", "")</f>
        <v>10.1103/PhysRevE.73.036619</v>
      </c>
      <c r="C14" s="7">
        <v>91</v>
      </c>
      <c r="D14" s="3" t="s">
        <v>728</v>
      </c>
      <c r="E14" t="s">
        <v>729</v>
      </c>
      <c r="F14" s="7"/>
      <c r="G14" s="7"/>
      <c r="H14" s="7"/>
      <c r="I14" s="7"/>
      <c r="J14" s="7"/>
      <c r="K14" s="7"/>
      <c r="L14" s="7"/>
      <c r="M14" s="7"/>
      <c r="N14" s="7"/>
      <c r="O14" s="17">
        <v>38800</v>
      </c>
      <c r="P14" s="3" t="s">
        <v>730</v>
      </c>
      <c r="Q14" t="s">
        <v>32</v>
      </c>
      <c r="R14" s="7" t="s">
        <v>731</v>
      </c>
      <c r="S14" s="7" t="s">
        <v>850</v>
      </c>
      <c r="T14" s="7"/>
      <c r="U14" s="7"/>
      <c r="V14" s="7" t="s">
        <v>1177</v>
      </c>
      <c r="W14" s="7" t="s">
        <v>1176</v>
      </c>
      <c r="X14" s="4" t="s">
        <v>81</v>
      </c>
      <c r="Y14" s="9" t="s">
        <v>88</v>
      </c>
      <c r="Z14" s="9" t="s">
        <v>81</v>
      </c>
      <c r="AB14" s="7">
        <f>IF(ISNUMBER(SEARCH("not qualify",Table2[[#This Row],[Note]])),1,0)</f>
        <v>0</v>
      </c>
      <c r="AC14" s="7">
        <f>1-Table2[[#This Row],[Disqualified]]</f>
        <v>1</v>
      </c>
      <c r="AD14" t="s">
        <v>1226</v>
      </c>
      <c r="AG14" t="s">
        <v>1251</v>
      </c>
      <c r="AH14" t="s">
        <v>1254</v>
      </c>
      <c r="AI14" t="s">
        <v>1252</v>
      </c>
      <c r="AJ14">
        <v>1</v>
      </c>
    </row>
    <row r="15" spans="1:68" x14ac:dyDescent="0.2">
      <c r="A15" s="14" t="s">
        <v>82</v>
      </c>
      <c r="B15" s="7" t="str">
        <f>SUBSTITUTE(Table2[[#This Row],[DOI link]], "https://doi.org/", "")</f>
        <v>10.1088/0266-5611/19/6/058</v>
      </c>
      <c r="C15" s="7">
        <v>89</v>
      </c>
      <c r="D15" s="18" t="s">
        <v>83</v>
      </c>
      <c r="E15" s="7" t="s">
        <v>84</v>
      </c>
      <c r="F15" s="7" t="s">
        <v>85</v>
      </c>
      <c r="G15" s="7" t="s">
        <v>86</v>
      </c>
      <c r="H15" s="7"/>
      <c r="I15" s="7"/>
      <c r="J15" s="7"/>
      <c r="K15" s="7"/>
      <c r="L15" s="7"/>
      <c r="M15" s="7"/>
      <c r="N15" s="7"/>
      <c r="O15" s="17">
        <v>37937</v>
      </c>
      <c r="P15" s="18" t="s">
        <v>87</v>
      </c>
      <c r="Q15" s="7" t="s">
        <v>32</v>
      </c>
      <c r="R15" s="7" t="s">
        <v>731</v>
      </c>
      <c r="S15" s="7" t="s">
        <v>756</v>
      </c>
      <c r="T15" s="7">
        <f>3/1000</f>
        <v>3.0000000000000001E-3</v>
      </c>
      <c r="U15" s="7">
        <f>2/1000</f>
        <v>2E-3</v>
      </c>
      <c r="V15" s="7"/>
      <c r="W15" t="s">
        <v>1168</v>
      </c>
      <c r="X15" s="9" t="s">
        <v>81</v>
      </c>
      <c r="Y15" s="9" t="s">
        <v>81</v>
      </c>
      <c r="Z15" s="9" t="s">
        <v>88</v>
      </c>
      <c r="AA15" s="44"/>
      <c r="AB15" s="28">
        <f>IF(ISNUMBER(SEARCH("not qualify",Table2[[#This Row],[Note]])),1,0)</f>
        <v>0</v>
      </c>
      <c r="AC15" s="28">
        <f>1-Table2[[#This Row],[Disqualified]]</f>
        <v>1</v>
      </c>
      <c r="AD15" t="s">
        <v>75</v>
      </c>
      <c r="AE15" t="s">
        <v>1224</v>
      </c>
      <c r="AF15" t="s">
        <v>1212</v>
      </c>
      <c r="AG15" t="s">
        <v>1266</v>
      </c>
      <c r="AH15" t="s">
        <v>1275</v>
      </c>
      <c r="AJ15">
        <v>1</v>
      </c>
    </row>
    <row r="16" spans="1:68" ht="16" x14ac:dyDescent="0.2">
      <c r="A16" s="15" t="s">
        <v>89</v>
      </c>
      <c r="B16" s="8" t="s">
        <v>90</v>
      </c>
      <c r="C16" s="8">
        <v>88</v>
      </c>
      <c r="D16" s="8" t="s">
        <v>91</v>
      </c>
      <c r="E16" s="8" t="s">
        <v>1116</v>
      </c>
      <c r="F16" s="8" t="s">
        <v>1117</v>
      </c>
      <c r="G16" s="8" t="s">
        <v>1118</v>
      </c>
      <c r="H16" s="8" t="s">
        <v>1119</v>
      </c>
      <c r="I16" s="8" t="s">
        <v>1120</v>
      </c>
      <c r="J16" s="8" t="s">
        <v>1121</v>
      </c>
      <c r="K16" s="8" t="s">
        <v>1122</v>
      </c>
      <c r="L16" s="8"/>
      <c r="M16" s="8"/>
      <c r="N16" s="8"/>
      <c r="O16" s="36">
        <v>44014</v>
      </c>
      <c r="P16" s="8" t="s">
        <v>92</v>
      </c>
      <c r="Q16" s="8" t="s">
        <v>32</v>
      </c>
      <c r="R16" s="8" t="s">
        <v>731</v>
      </c>
      <c r="S16" s="8" t="s">
        <v>830</v>
      </c>
      <c r="T16" s="8"/>
      <c r="U16" s="8"/>
      <c r="V16" s="8"/>
      <c r="W16" s="8"/>
      <c r="X16" s="27"/>
      <c r="Y16" s="27"/>
      <c r="Z16" s="27"/>
      <c r="AA16" s="32" t="s">
        <v>1284</v>
      </c>
      <c r="AB16" s="7">
        <f>IF(ISNUMBER(SEARCH("not qualify",Table2[[#This Row],[Note]])),1,0)</f>
        <v>1</v>
      </c>
      <c r="AC16" s="7">
        <f>1-Table2[[#This Row],[Disqualified]]</f>
        <v>0</v>
      </c>
      <c r="AD16" t="s">
        <v>1196</v>
      </c>
    </row>
    <row r="17" spans="1:68" x14ac:dyDescent="0.2">
      <c r="A17" s="10" t="s">
        <v>93</v>
      </c>
      <c r="B17" s="7" t="str">
        <f>SUBSTITUTE(Table2[[#This Row],[DOI link]], "https://doi.org/", "")</f>
        <v>10.2528/PIER10052408</v>
      </c>
      <c r="C17" s="7">
        <v>86</v>
      </c>
      <c r="D17" s="18" t="s">
        <v>94</v>
      </c>
      <c r="E17" s="7" t="s">
        <v>95</v>
      </c>
      <c r="F17" s="7" t="s">
        <v>96</v>
      </c>
      <c r="G17" s="7" t="s">
        <v>97</v>
      </c>
      <c r="H17" s="7"/>
      <c r="I17" s="7"/>
      <c r="J17" s="7"/>
      <c r="K17" s="7"/>
      <c r="L17" s="7"/>
      <c r="M17" s="7"/>
      <c r="N17" s="7"/>
      <c r="O17" s="17">
        <v>40179</v>
      </c>
      <c r="P17" s="18" t="s">
        <v>98</v>
      </c>
      <c r="Q17" s="7" t="s">
        <v>32</v>
      </c>
      <c r="R17" s="7" t="s">
        <v>731</v>
      </c>
      <c r="S17" s="7" t="s">
        <v>942</v>
      </c>
      <c r="T17" s="11" t="s">
        <v>1188</v>
      </c>
      <c r="U17" s="11"/>
      <c r="V17" s="11"/>
      <c r="W17" s="11" t="s">
        <v>63</v>
      </c>
      <c r="X17" s="11" t="s">
        <v>88</v>
      </c>
      <c r="Y17" s="11" t="s">
        <v>81</v>
      </c>
      <c r="Z17" s="11" t="s">
        <v>88</v>
      </c>
      <c r="AA17" s="11"/>
      <c r="AB17" s="7">
        <f>IF(ISNUMBER(SEARCH("not qualify",Table2[[#This Row],[Note]])),1,0)</f>
        <v>0</v>
      </c>
      <c r="AC17" s="7">
        <f>1-Table2[[#This Row],[Disqualified]]</f>
        <v>1</v>
      </c>
      <c r="AD17" t="s">
        <v>1234</v>
      </c>
      <c r="AE17" t="s">
        <v>1222</v>
      </c>
      <c r="AG17" t="s">
        <v>1266</v>
      </c>
      <c r="AH17" t="s">
        <v>1269</v>
      </c>
      <c r="AI17" t="s">
        <v>1272</v>
      </c>
      <c r="AJ17">
        <v>1</v>
      </c>
    </row>
    <row r="18" spans="1:68" s="8" customFormat="1" ht="16" x14ac:dyDescent="0.2">
      <c r="A18" s="14" t="s">
        <v>99</v>
      </c>
      <c r="B18" s="7" t="str">
        <f>SUBSTITUTE(Table2[[#This Row],[DOI link]], "https://doi.org/", "")</f>
        <v>10.1103/PhysRevA.62.012712</v>
      </c>
      <c r="C18" s="7">
        <v>84</v>
      </c>
      <c r="D18" s="18" t="s">
        <v>100</v>
      </c>
      <c r="E18" s="7" t="s">
        <v>101</v>
      </c>
      <c r="F18" s="7" t="s">
        <v>102</v>
      </c>
      <c r="G18" s="7" t="s">
        <v>103</v>
      </c>
      <c r="H18" s="7" t="s">
        <v>104</v>
      </c>
      <c r="I18" s="7"/>
      <c r="J18" s="7"/>
      <c r="K18" s="7"/>
      <c r="L18" s="7"/>
      <c r="M18" s="7"/>
      <c r="N18" s="7"/>
      <c r="O18" s="17">
        <v>36693</v>
      </c>
      <c r="P18" s="18" t="s">
        <v>105</v>
      </c>
      <c r="Q18" s="7" t="s">
        <v>32</v>
      </c>
      <c r="R18" s="7" t="s">
        <v>731</v>
      </c>
      <c r="S18" s="7" t="s">
        <v>893</v>
      </c>
      <c r="T18" s="7"/>
      <c r="U18" s="7"/>
      <c r="V18" s="7"/>
      <c r="W18" s="7"/>
      <c r="X18" s="4" t="s">
        <v>39</v>
      </c>
      <c r="Y18" s="4" t="s">
        <v>38</v>
      </c>
      <c r="Z18" s="4" t="s">
        <v>38</v>
      </c>
      <c r="AA18"/>
      <c r="AB18" s="7">
        <f>IF(ISNUMBER(SEARCH("not qualify",Table2[[#This Row],[Note]])),1,0)</f>
        <v>0</v>
      </c>
      <c r="AC18" s="7">
        <f>1-Table2[[#This Row],[Disqualified]]</f>
        <v>1</v>
      </c>
      <c r="AD18" t="s">
        <v>733</v>
      </c>
      <c r="AE18" t="s">
        <v>1229</v>
      </c>
      <c r="AF18"/>
      <c r="AG18" t="s">
        <v>1259</v>
      </c>
      <c r="AH18" t="s">
        <v>1260</v>
      </c>
      <c r="AI18"/>
      <c r="AJ18">
        <v>1</v>
      </c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</row>
    <row r="19" spans="1:68" ht="16" x14ac:dyDescent="0.2">
      <c r="A19" s="15" t="s">
        <v>852</v>
      </c>
      <c r="B19" s="8" t="str">
        <f>SUBSTITUTE(Table2[[#This Row],[DOI link]], "https://doi.org/", "")</f>
        <v>10.1103/PhysRevX.6.041018</v>
      </c>
      <c r="C19" s="8">
        <v>82</v>
      </c>
      <c r="D19" s="37" t="s">
        <v>853</v>
      </c>
      <c r="E19" s="8" t="s">
        <v>854</v>
      </c>
      <c r="F19" s="8" t="s">
        <v>855</v>
      </c>
      <c r="G19" s="8" t="s">
        <v>856</v>
      </c>
      <c r="H19" s="8"/>
      <c r="I19" s="8"/>
      <c r="J19" s="8"/>
      <c r="K19" s="8"/>
      <c r="L19" s="8"/>
      <c r="M19" s="8"/>
      <c r="N19" s="8"/>
      <c r="O19" s="36">
        <v>42668</v>
      </c>
      <c r="P19" s="37" t="s">
        <v>857</v>
      </c>
      <c r="Q19" s="8" t="s">
        <v>32</v>
      </c>
      <c r="R19" s="8" t="s">
        <v>731</v>
      </c>
      <c r="S19" s="8" t="s">
        <v>731</v>
      </c>
      <c r="T19" s="8"/>
      <c r="U19" s="8"/>
      <c r="V19" s="8"/>
      <c r="W19" s="8"/>
      <c r="X19" s="27"/>
      <c r="Y19" s="27"/>
      <c r="Z19" s="27"/>
      <c r="AA19" s="32" t="s">
        <v>1284</v>
      </c>
      <c r="AB19" s="8">
        <f>IF(ISNUMBER(SEARCH("not qualify",Table2[[#This Row],[Note]])),1,0)</f>
        <v>1</v>
      </c>
      <c r="AC19" s="8">
        <f>1-Table2[[#This Row],[Disqualified]]</f>
        <v>0</v>
      </c>
      <c r="AD19" t="s">
        <v>1196</v>
      </c>
    </row>
    <row r="20" spans="1:68" x14ac:dyDescent="0.2">
      <c r="A20" s="14" t="s">
        <v>106</v>
      </c>
      <c r="B20" s="7" t="s">
        <v>107</v>
      </c>
      <c r="C20" s="7">
        <v>81</v>
      </c>
      <c r="D20" s="7" t="s">
        <v>108</v>
      </c>
      <c r="E20" s="7" t="s">
        <v>1016</v>
      </c>
      <c r="F20" s="7" t="s">
        <v>1013</v>
      </c>
      <c r="G20" s="7" t="s">
        <v>1017</v>
      </c>
      <c r="H20" s="7"/>
      <c r="I20" s="7"/>
      <c r="J20" s="7"/>
      <c r="K20" s="7"/>
      <c r="L20" s="7"/>
      <c r="M20" s="7"/>
      <c r="N20" s="7"/>
      <c r="O20" s="17">
        <v>37987</v>
      </c>
      <c r="P20" s="7" t="s">
        <v>109</v>
      </c>
      <c r="Q20" s="7" t="s">
        <v>32</v>
      </c>
      <c r="R20" s="7" t="s">
        <v>754</v>
      </c>
      <c r="S20" s="7" t="s">
        <v>755</v>
      </c>
      <c r="T20" s="7"/>
      <c r="U20" s="7"/>
      <c r="V20" s="7"/>
      <c r="W20" s="7"/>
      <c r="X20" s="4" t="s">
        <v>81</v>
      </c>
      <c r="Y20" s="4" t="s">
        <v>88</v>
      </c>
      <c r="Z20" s="4" t="s">
        <v>88</v>
      </c>
      <c r="AB20" s="7">
        <f>IF(ISNUMBER(SEARCH("not qualify",Table2[[#This Row],[Note]])),1,0)</f>
        <v>0</v>
      </c>
      <c r="AC20" s="7">
        <f>1-Table2[[#This Row],[Disqualified]]</f>
        <v>1</v>
      </c>
      <c r="AD20" t="s">
        <v>1225</v>
      </c>
      <c r="AG20" t="s">
        <v>1259</v>
      </c>
      <c r="AH20" t="s">
        <v>1265</v>
      </c>
      <c r="AI20" t="s">
        <v>1281</v>
      </c>
      <c r="AJ20">
        <v>1</v>
      </c>
    </row>
    <row r="21" spans="1:68" x14ac:dyDescent="0.2">
      <c r="A21" s="2" t="s">
        <v>110</v>
      </c>
      <c r="B21" s="7" t="s">
        <v>111</v>
      </c>
      <c r="C21" s="7">
        <v>71</v>
      </c>
      <c r="D21" s="7" t="s">
        <v>112</v>
      </c>
      <c r="E21" s="7" t="s">
        <v>1012</v>
      </c>
      <c r="F21" s="7" t="s">
        <v>1013</v>
      </c>
      <c r="G21" s="7"/>
      <c r="H21" s="7"/>
      <c r="I21" s="7"/>
      <c r="J21" s="7"/>
      <c r="K21" s="7"/>
      <c r="L21" s="7"/>
      <c r="M21" s="7"/>
      <c r="N21" s="7"/>
      <c r="O21" s="17">
        <v>37784</v>
      </c>
      <c r="P21" s="7" t="s">
        <v>109</v>
      </c>
      <c r="Q21" s="7" t="s">
        <v>32</v>
      </c>
      <c r="R21" s="7" t="s">
        <v>750</v>
      </c>
      <c r="S21" s="7" t="s">
        <v>751</v>
      </c>
      <c r="T21" s="7"/>
      <c r="U21" s="7"/>
      <c r="V21" s="7" t="s">
        <v>63</v>
      </c>
      <c r="W21" s="38" t="s">
        <v>63</v>
      </c>
      <c r="X21" s="9" t="s">
        <v>81</v>
      </c>
      <c r="Y21" s="9" t="s">
        <v>39</v>
      </c>
      <c r="Z21" s="9" t="s">
        <v>88</v>
      </c>
      <c r="AB21" s="7">
        <f>IF(ISNUMBER(SEARCH("not qualify",Table2[[#This Row],[Note]])),1,0)</f>
        <v>0</v>
      </c>
      <c r="AC21" s="7">
        <f>1-Table2[[#This Row],[Disqualified]]</f>
        <v>1</v>
      </c>
      <c r="AD21" t="s">
        <v>1226</v>
      </c>
      <c r="AG21" t="s">
        <v>1251</v>
      </c>
      <c r="AH21" t="s">
        <v>1254</v>
      </c>
      <c r="AI21" t="s">
        <v>1252</v>
      </c>
      <c r="AJ21">
        <v>1</v>
      </c>
    </row>
    <row r="22" spans="1:68" ht="16" x14ac:dyDescent="0.2">
      <c r="A22" s="15" t="s">
        <v>113</v>
      </c>
      <c r="B22" s="8" t="str">
        <f>SUBSTITUTE(Table2[[#This Row],[DOI link]], "https://doi.org/", "")</f>
        <v>10.1177/1475921715623359</v>
      </c>
      <c r="C22" s="8">
        <v>71</v>
      </c>
      <c r="D22" s="37" t="s">
        <v>114</v>
      </c>
      <c r="E22" s="8" t="s">
        <v>115</v>
      </c>
      <c r="F22" s="8" t="s">
        <v>116</v>
      </c>
      <c r="G22" s="8"/>
      <c r="H22" s="8"/>
      <c r="I22" s="8"/>
      <c r="J22" s="8"/>
      <c r="K22" s="8"/>
      <c r="L22" s="8"/>
      <c r="M22" s="8"/>
      <c r="N22" s="8"/>
      <c r="O22" s="36">
        <v>42376</v>
      </c>
      <c r="P22" s="37" t="s">
        <v>117</v>
      </c>
      <c r="Q22" s="8" t="s">
        <v>32</v>
      </c>
      <c r="R22" s="8" t="s">
        <v>800</v>
      </c>
      <c r="S22" s="8" t="s">
        <v>801</v>
      </c>
      <c r="T22" s="32"/>
      <c r="U22" s="32"/>
      <c r="V22" s="32"/>
      <c r="W22" s="32"/>
      <c r="X22" s="32"/>
      <c r="Y22" s="32"/>
      <c r="Z22" s="32"/>
      <c r="AA22" s="32" t="s">
        <v>1284</v>
      </c>
      <c r="AB22" s="7">
        <f>IF(ISNUMBER(SEARCH("not qualify",Table2[[#This Row],[Note]])),1,0)</f>
        <v>1</v>
      </c>
      <c r="AC22" s="7">
        <f>1-Table2[[#This Row],[Disqualified]]</f>
        <v>0</v>
      </c>
      <c r="AD22" t="s">
        <v>1196</v>
      </c>
    </row>
    <row r="23" spans="1:68" x14ac:dyDescent="0.2">
      <c r="A23" s="14" t="s">
        <v>692</v>
      </c>
      <c r="B23" s="7" t="str">
        <f>SUBSTITUTE(Table2[[#This Row],[DOI link]], "https://doi.org/", "")</f>
        <v>10.1109/TBCAS.2017.2703588</v>
      </c>
      <c r="C23" s="7">
        <v>67</v>
      </c>
      <c r="D23" s="3" t="s">
        <v>693</v>
      </c>
      <c r="E23" t="s">
        <v>694</v>
      </c>
      <c r="F23" t="s">
        <v>695</v>
      </c>
      <c r="G23" t="s">
        <v>696</v>
      </c>
      <c r="H23" t="s">
        <v>697</v>
      </c>
      <c r="I23" t="s">
        <v>698</v>
      </c>
      <c r="J23" t="s">
        <v>670</v>
      </c>
      <c r="K23" s="7"/>
      <c r="L23" s="7"/>
      <c r="M23" s="7"/>
      <c r="N23" s="7"/>
      <c r="O23" s="17">
        <v>42934</v>
      </c>
      <c r="P23" s="3" t="s">
        <v>699</v>
      </c>
      <c r="Q23" t="s">
        <v>32</v>
      </c>
      <c r="R23" s="7" t="s">
        <v>924</v>
      </c>
      <c r="S23" s="7" t="s">
        <v>925</v>
      </c>
      <c r="T23" s="7">
        <v>1.5</v>
      </c>
      <c r="U23" s="7">
        <v>1.4</v>
      </c>
      <c r="V23" s="7">
        <v>1.6</v>
      </c>
      <c r="W23" t="s">
        <v>1196</v>
      </c>
      <c r="X23" s="4" t="s">
        <v>88</v>
      </c>
      <c r="Y23" s="4" t="s">
        <v>88</v>
      </c>
      <c r="Z23" s="4" t="s">
        <v>81</v>
      </c>
      <c r="AB23" s="7">
        <f>IF(ISNUMBER(SEARCH("not qualify",Table2[[#This Row],[Note]])),1,0)</f>
        <v>0</v>
      </c>
      <c r="AC23" s="7">
        <f>1-Table2[[#This Row],[Disqualified]]</f>
        <v>1</v>
      </c>
      <c r="AD23" t="s">
        <v>1240</v>
      </c>
      <c r="AE23" t="s">
        <v>1222</v>
      </c>
      <c r="AG23" t="s">
        <v>1266</v>
      </c>
      <c r="AH23" t="s">
        <v>1270</v>
      </c>
      <c r="AJ23">
        <v>1</v>
      </c>
    </row>
    <row r="24" spans="1:68" ht="16" x14ac:dyDescent="0.2">
      <c r="A24" s="15" t="s">
        <v>118</v>
      </c>
      <c r="B24" s="8" t="str">
        <f>SUBSTITUTE(Table2[[#This Row],[DOI link]], "https://doi.org/", "")</f>
        <v>10.3390/rs1030466</v>
      </c>
      <c r="C24" s="8">
        <v>65</v>
      </c>
      <c r="D24" s="37" t="s">
        <v>119</v>
      </c>
      <c r="E24" s="8" t="s">
        <v>120</v>
      </c>
      <c r="F24" s="8" t="s">
        <v>121</v>
      </c>
      <c r="G24" s="8"/>
      <c r="H24" s="8"/>
      <c r="I24" s="8"/>
      <c r="J24" s="8"/>
      <c r="K24" s="8"/>
      <c r="L24" s="8"/>
      <c r="M24" s="8"/>
      <c r="N24" s="8"/>
      <c r="O24" s="36">
        <v>40049</v>
      </c>
      <c r="P24" s="37" t="s">
        <v>122</v>
      </c>
      <c r="Q24" s="8" t="s">
        <v>123</v>
      </c>
      <c r="R24" s="8" t="s">
        <v>946</v>
      </c>
      <c r="S24" s="8" t="s">
        <v>947</v>
      </c>
      <c r="T24" s="32">
        <v>0.5</v>
      </c>
      <c r="U24" s="32">
        <v>0</v>
      </c>
      <c r="V24" s="32">
        <v>1</v>
      </c>
      <c r="W24" s="32" t="s">
        <v>48</v>
      </c>
      <c r="X24" s="32" t="s">
        <v>124</v>
      </c>
      <c r="Y24" s="32" t="s">
        <v>39</v>
      </c>
      <c r="Z24" s="32" t="s">
        <v>38</v>
      </c>
      <c r="AA24" s="32" t="s">
        <v>1284</v>
      </c>
      <c r="AB24" s="15">
        <f>IF(ISNUMBER(SEARCH("not qualify",Table2[[#This Row],[Note]])),1,0)</f>
        <v>1</v>
      </c>
      <c r="AC24" s="28">
        <f>1-Table2[[#This Row],[Disqualified]]</f>
        <v>0</v>
      </c>
      <c r="AD24" t="s">
        <v>1196</v>
      </c>
    </row>
    <row r="25" spans="1:68" x14ac:dyDescent="0.2">
      <c r="A25" s="14" t="s">
        <v>126</v>
      </c>
      <c r="B25" s="19" t="s">
        <v>127</v>
      </c>
      <c r="C25" s="7">
        <v>54</v>
      </c>
      <c r="D25" s="19" t="s">
        <v>128</v>
      </c>
      <c r="E25" s="19" t="s">
        <v>1087</v>
      </c>
      <c r="F25" s="7" t="s">
        <v>1088</v>
      </c>
      <c r="G25" s="19" t="s">
        <v>1089</v>
      </c>
      <c r="H25" s="7" t="s">
        <v>1090</v>
      </c>
      <c r="I25" s="19" t="s">
        <v>1091</v>
      </c>
      <c r="J25" s="19" t="s">
        <v>1062</v>
      </c>
      <c r="K25" s="19"/>
      <c r="L25" s="19"/>
      <c r="M25" s="19"/>
      <c r="N25" s="19"/>
      <c r="O25" s="20">
        <v>43178</v>
      </c>
      <c r="P25" s="19" t="s">
        <v>129</v>
      </c>
      <c r="Q25" s="7" t="s">
        <v>32</v>
      </c>
      <c r="R25" s="7" t="s">
        <v>731</v>
      </c>
      <c r="S25" s="7" t="s">
        <v>821</v>
      </c>
      <c r="T25" s="40" t="s">
        <v>1190</v>
      </c>
      <c r="U25" s="19"/>
      <c r="V25" s="19"/>
      <c r="W25" s="40" t="s">
        <v>1191</v>
      </c>
      <c r="X25" s="41" t="s">
        <v>81</v>
      </c>
      <c r="Y25" s="41" t="s">
        <v>38</v>
      </c>
      <c r="Z25" s="41" t="s">
        <v>81</v>
      </c>
      <c r="AA25" s="40"/>
      <c r="AB25" s="7">
        <f>IF(ISNUMBER(SEARCH("not qualify",Table2[[#This Row],[Note]])),1,0)</f>
        <v>0</v>
      </c>
      <c r="AC25" s="7">
        <f>1-Table2[[#This Row],[Disqualified]]</f>
        <v>1</v>
      </c>
      <c r="AD25" t="s">
        <v>733</v>
      </c>
      <c r="AG25" t="s">
        <v>1259</v>
      </c>
      <c r="AH25" t="s">
        <v>1260</v>
      </c>
      <c r="AJ25">
        <v>1</v>
      </c>
    </row>
    <row r="26" spans="1:68" x14ac:dyDescent="0.2">
      <c r="A26" s="14" t="s">
        <v>130</v>
      </c>
      <c r="B26" s="7" t="str">
        <f>SUBSTITUTE(Table2[[#This Row],[DOI link]], "https://doi.org/", "")</f>
        <v>10.1109/TSP.2007.906745</v>
      </c>
      <c r="C26" s="7">
        <v>54</v>
      </c>
      <c r="D26" s="18" t="s">
        <v>131</v>
      </c>
      <c r="E26" s="7" t="s">
        <v>132</v>
      </c>
      <c r="F26" s="7" t="s">
        <v>133</v>
      </c>
      <c r="G26" s="7"/>
      <c r="H26" s="7"/>
      <c r="I26" s="7"/>
      <c r="J26" s="7"/>
      <c r="K26" s="7"/>
      <c r="L26" s="7"/>
      <c r="M26" s="7"/>
      <c r="N26" s="7"/>
      <c r="O26" s="17">
        <v>39434</v>
      </c>
      <c r="P26" s="18" t="s">
        <v>134</v>
      </c>
      <c r="Q26" s="7" t="s">
        <v>32</v>
      </c>
      <c r="R26" s="7" t="s">
        <v>762</v>
      </c>
      <c r="S26" s="7" t="s">
        <v>763</v>
      </c>
      <c r="T26" s="11">
        <v>5</v>
      </c>
      <c r="U26" s="11">
        <v>4</v>
      </c>
      <c r="V26" s="11">
        <v>6</v>
      </c>
      <c r="W26" s="11" t="s">
        <v>135</v>
      </c>
      <c r="X26" s="11" t="s">
        <v>39</v>
      </c>
      <c r="Y26" s="11" t="s">
        <v>38</v>
      </c>
      <c r="Z26" s="11" t="s">
        <v>39</v>
      </c>
      <c r="AA26" s="11"/>
      <c r="AB26" s="7">
        <f>IF(ISNUMBER(SEARCH("not qualify",Table2[[#This Row],[Note]])),1,0)</f>
        <v>0</v>
      </c>
      <c r="AC26" s="7">
        <f>1-Table2[[#This Row],[Disqualified]]</f>
        <v>1</v>
      </c>
      <c r="AD26" t="s">
        <v>1233</v>
      </c>
      <c r="AE26" t="s">
        <v>1222</v>
      </c>
      <c r="AG26" t="s">
        <v>1259</v>
      </c>
      <c r="AH26" t="s">
        <v>1265</v>
      </c>
      <c r="AI26" t="s">
        <v>1267</v>
      </c>
      <c r="AJ26">
        <v>1</v>
      </c>
    </row>
    <row r="27" spans="1:68" s="8" customFormat="1" ht="16" x14ac:dyDescent="0.2">
      <c r="A27" s="14" t="s">
        <v>136</v>
      </c>
      <c r="B27" s="7" t="str">
        <f>SUBSTITUTE(Table2[[#This Row],[DOI link]], "https://doi.org/", "")</f>
        <v>10.1109/LAWP.2005.844117</v>
      </c>
      <c r="C27" s="7">
        <v>53</v>
      </c>
      <c r="D27" s="18" t="s">
        <v>137</v>
      </c>
      <c r="E27" s="7" t="s">
        <v>120</v>
      </c>
      <c r="F27" s="7" t="s">
        <v>121</v>
      </c>
      <c r="G27" s="7"/>
      <c r="H27" s="7"/>
      <c r="I27" s="7"/>
      <c r="J27" s="7"/>
      <c r="K27" s="7"/>
      <c r="L27" s="7"/>
      <c r="M27" s="7"/>
      <c r="N27" s="7"/>
      <c r="O27" s="17">
        <v>38492</v>
      </c>
      <c r="P27" s="18" t="s">
        <v>138</v>
      </c>
      <c r="Q27" s="7" t="s">
        <v>32</v>
      </c>
      <c r="R27" s="7" t="s">
        <v>908</v>
      </c>
      <c r="S27" s="7" t="s">
        <v>731</v>
      </c>
      <c r="T27" s="11" t="s">
        <v>139</v>
      </c>
      <c r="U27" s="11"/>
      <c r="V27" s="11"/>
      <c r="W27" s="33" t="s">
        <v>48</v>
      </c>
      <c r="X27" s="11" t="s">
        <v>88</v>
      </c>
      <c r="Y27" s="11" t="s">
        <v>81</v>
      </c>
      <c r="Z27" s="11" t="s">
        <v>88</v>
      </c>
      <c r="AA27" s="33"/>
      <c r="AB27" s="7">
        <f>IF(ISNUMBER(SEARCH("not qualify",Table2[[#This Row],[Note]])),1,0)</f>
        <v>0</v>
      </c>
      <c r="AC27" s="7">
        <f>1-Table2[[#This Row],[Disqualified]]</f>
        <v>1</v>
      </c>
      <c r="AD27" t="s">
        <v>1225</v>
      </c>
      <c r="AE27"/>
      <c r="AF27"/>
      <c r="AG27" t="s">
        <v>1251</v>
      </c>
      <c r="AH27" t="s">
        <v>1254</v>
      </c>
      <c r="AI27" t="s">
        <v>1253</v>
      </c>
      <c r="AJ27">
        <v>1</v>
      </c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</row>
    <row r="28" spans="1:68" x14ac:dyDescent="0.2">
      <c r="A28" s="14" t="s">
        <v>710</v>
      </c>
      <c r="B28" s="7" t="str">
        <f>SUBSTITUTE(Table2[[#This Row],[DOI link]], "https://doi.org/", "")</f>
        <v>10.1109/LAWP.2013.2247018</v>
      </c>
      <c r="C28" s="7">
        <v>53</v>
      </c>
      <c r="D28" s="18" t="s">
        <v>711</v>
      </c>
      <c r="E28" t="s">
        <v>689</v>
      </c>
      <c r="F28" t="s">
        <v>690</v>
      </c>
      <c r="G28" t="s">
        <v>712</v>
      </c>
      <c r="H28" s="7"/>
      <c r="I28" s="7"/>
      <c r="J28" s="7"/>
      <c r="K28" s="7"/>
      <c r="L28" s="7"/>
      <c r="M28" s="7"/>
      <c r="N28" s="7"/>
      <c r="O28" s="17">
        <v>41318</v>
      </c>
      <c r="P28" s="3" t="s">
        <v>249</v>
      </c>
      <c r="Q28" t="s">
        <v>32</v>
      </c>
      <c r="R28" s="7" t="s">
        <v>909</v>
      </c>
      <c r="S28" s="7" t="s">
        <v>910</v>
      </c>
      <c r="T28" s="7">
        <v>4.5</v>
      </c>
      <c r="U28" s="7">
        <v>2</v>
      </c>
      <c r="V28" s="7">
        <v>7</v>
      </c>
      <c r="W28" t="s">
        <v>1203</v>
      </c>
      <c r="X28" s="4" t="s">
        <v>81</v>
      </c>
      <c r="Y28" s="4" t="s">
        <v>81</v>
      </c>
      <c r="Z28" s="4" t="s">
        <v>88</v>
      </c>
      <c r="AB28" s="7">
        <f>IF(ISNUMBER(SEARCH("not qualify",Table2[[#This Row],[Note]])),1,0)</f>
        <v>0</v>
      </c>
      <c r="AC28" s="7">
        <f>1-Table2[[#This Row],[Disqualified]]</f>
        <v>1</v>
      </c>
      <c r="AD28" t="s">
        <v>1240</v>
      </c>
      <c r="AE28" t="s">
        <v>1222</v>
      </c>
      <c r="AF28" t="s">
        <v>1238</v>
      </c>
      <c r="AG28" t="s">
        <v>1266</v>
      </c>
      <c r="AH28" t="s">
        <v>1270</v>
      </c>
      <c r="AJ28">
        <v>1</v>
      </c>
    </row>
    <row r="29" spans="1:68" x14ac:dyDescent="0.2">
      <c r="A29" s="14" t="s">
        <v>140</v>
      </c>
      <c r="B29" s="7" t="str">
        <f>SUBSTITUTE(Table2[[#This Row],[DOI link]], "https://doi.org/", "")</f>
        <v>10.1126/science.adi1267</v>
      </c>
      <c r="C29" s="7">
        <v>50</v>
      </c>
      <c r="D29" s="18" t="s">
        <v>141</v>
      </c>
      <c r="E29" s="7" t="s">
        <v>142</v>
      </c>
      <c r="F29" s="7" t="s">
        <v>143</v>
      </c>
      <c r="G29" s="7" t="s">
        <v>144</v>
      </c>
      <c r="H29" s="7" t="s">
        <v>145</v>
      </c>
      <c r="I29" s="7" t="s">
        <v>146</v>
      </c>
      <c r="J29" s="7" t="s">
        <v>147</v>
      </c>
      <c r="K29" s="7" t="s">
        <v>148</v>
      </c>
      <c r="L29" s="7" t="s">
        <v>51</v>
      </c>
      <c r="M29" s="7" t="s">
        <v>149</v>
      </c>
      <c r="N29" s="7" t="s">
        <v>150</v>
      </c>
      <c r="O29" s="17">
        <v>45155</v>
      </c>
      <c r="P29" s="18" t="s">
        <v>31</v>
      </c>
      <c r="Q29" s="7" t="s">
        <v>32</v>
      </c>
      <c r="R29" s="7" t="s">
        <v>731</v>
      </c>
      <c r="S29" s="7" t="s">
        <v>849</v>
      </c>
      <c r="T29" s="11">
        <v>6.5</v>
      </c>
      <c r="U29" s="11"/>
      <c r="V29" s="11"/>
      <c r="W29" s="33" t="s">
        <v>964</v>
      </c>
      <c r="X29" s="33" t="s">
        <v>81</v>
      </c>
      <c r="Y29" s="33" t="s">
        <v>81</v>
      </c>
      <c r="Z29" s="33" t="s">
        <v>81</v>
      </c>
      <c r="AA29" s="33"/>
      <c r="AB29" s="7">
        <f>IF(ISNUMBER(SEARCH("not qualify",Table2[[#This Row],[Note]])),1,0)</f>
        <v>0</v>
      </c>
      <c r="AC29" s="7">
        <f>1-Table2[[#This Row],[Disqualified]]</f>
        <v>1</v>
      </c>
      <c r="AD29" t="s">
        <v>732</v>
      </c>
      <c r="AG29" t="s">
        <v>1259</v>
      </c>
      <c r="AH29" t="s">
        <v>1261</v>
      </c>
      <c r="AI29" t="s">
        <v>1263</v>
      </c>
      <c r="AJ29">
        <v>1</v>
      </c>
    </row>
    <row r="30" spans="1:68" ht="16" x14ac:dyDescent="0.2">
      <c r="A30" s="8" t="s">
        <v>151</v>
      </c>
      <c r="B30" s="8" t="s">
        <v>152</v>
      </c>
      <c r="C30" s="8">
        <v>47</v>
      </c>
      <c r="D30" s="8" t="s">
        <v>153</v>
      </c>
      <c r="E30" s="8" t="s">
        <v>1081</v>
      </c>
      <c r="F30" s="8" t="s">
        <v>1080</v>
      </c>
      <c r="G30" s="8" t="s">
        <v>970</v>
      </c>
      <c r="H30" s="8" t="s">
        <v>1039</v>
      </c>
      <c r="I30" s="8"/>
      <c r="J30" s="8"/>
      <c r="K30" s="8"/>
      <c r="L30" s="8"/>
      <c r="M30" s="8"/>
      <c r="N30" s="8"/>
      <c r="O30" s="36">
        <v>42635</v>
      </c>
      <c r="P30" s="8" t="s">
        <v>37</v>
      </c>
      <c r="Q30" s="8" t="s">
        <v>32</v>
      </c>
      <c r="R30" s="8" t="s">
        <v>731</v>
      </c>
      <c r="S30" s="8" t="s">
        <v>809</v>
      </c>
      <c r="T30" s="8"/>
      <c r="U30" s="8"/>
      <c r="V30" s="8"/>
      <c r="W30" s="8"/>
      <c r="X30" s="27"/>
      <c r="Y30" s="27"/>
      <c r="Z30" s="27"/>
      <c r="AA30" s="32" t="s">
        <v>1284</v>
      </c>
      <c r="AB30" s="8">
        <f>IF(ISNUMBER(SEARCH("not qualify",Table2[[#This Row],[Note]])),1,0)</f>
        <v>1</v>
      </c>
      <c r="AC30" s="8">
        <f>1-Table2[[#This Row],[Disqualified]]</f>
        <v>0</v>
      </c>
      <c r="AD30" t="s">
        <v>1196</v>
      </c>
    </row>
    <row r="31" spans="1:68" s="8" customFormat="1" ht="16" x14ac:dyDescent="0.2">
      <c r="A31" s="14" t="s">
        <v>154</v>
      </c>
      <c r="B31" s="7" t="str">
        <f>SUBSTITUTE(Table2[[#This Row],[DOI link]], "https://doi.org/", "")</f>
        <v>10.1080/17455030.2011.613954</v>
      </c>
      <c r="C31" s="7">
        <v>45</v>
      </c>
      <c r="D31" s="18" t="s">
        <v>155</v>
      </c>
      <c r="E31" s="7" t="s">
        <v>42</v>
      </c>
      <c r="F31" s="7" t="s">
        <v>30</v>
      </c>
      <c r="G31" s="7" t="s">
        <v>43</v>
      </c>
      <c r="H31" s="7"/>
      <c r="I31" s="7"/>
      <c r="J31" s="7"/>
      <c r="K31" s="7"/>
      <c r="L31" s="7"/>
      <c r="M31" s="7"/>
      <c r="N31" s="7"/>
      <c r="O31" s="17">
        <v>40659</v>
      </c>
      <c r="P31" s="18" t="s">
        <v>156</v>
      </c>
      <c r="Q31" s="7" t="s">
        <v>32</v>
      </c>
      <c r="R31" s="7" t="s">
        <v>731</v>
      </c>
      <c r="S31" s="7" t="s">
        <v>841</v>
      </c>
      <c r="T31" s="11">
        <v>0.3</v>
      </c>
      <c r="U31" s="11"/>
      <c r="V31" s="11"/>
      <c r="W31" s="33" t="s">
        <v>1171</v>
      </c>
      <c r="X31" s="33" t="s">
        <v>88</v>
      </c>
      <c r="Y31" s="33" t="s">
        <v>81</v>
      </c>
      <c r="Z31" s="33" t="s">
        <v>81</v>
      </c>
      <c r="AA31" s="33"/>
      <c r="AB31" s="7">
        <f>IF(ISNUMBER(SEARCH("not qualify",Table2[[#This Row],[Note]])),1,0)</f>
        <v>0</v>
      </c>
      <c r="AC31" s="7">
        <f>1-Table2[[#This Row],[Disqualified]]</f>
        <v>1</v>
      </c>
      <c r="AD31" t="s">
        <v>732</v>
      </c>
      <c r="AE31"/>
      <c r="AF31"/>
      <c r="AG31" t="s">
        <v>1259</v>
      </c>
      <c r="AH31" t="s">
        <v>1261</v>
      </c>
      <c r="AI31" t="s">
        <v>1263</v>
      </c>
      <c r="AJ31">
        <v>1</v>
      </c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</row>
    <row r="32" spans="1:68" s="8" customFormat="1" ht="16" x14ac:dyDescent="0.2">
      <c r="A32" s="7" t="s">
        <v>157</v>
      </c>
      <c r="B32" s="7" t="s">
        <v>158</v>
      </c>
      <c r="C32" s="7">
        <v>43</v>
      </c>
      <c r="D32" s="7" t="s">
        <v>159</v>
      </c>
      <c r="E32" s="7" t="s">
        <v>1026</v>
      </c>
      <c r="F32" s="7" t="s">
        <v>970</v>
      </c>
      <c r="G32" s="7"/>
      <c r="H32" s="7"/>
      <c r="I32" s="7"/>
      <c r="J32" s="7"/>
      <c r="K32" s="7"/>
      <c r="L32" s="7"/>
      <c r="M32" s="7"/>
      <c r="N32" s="7"/>
      <c r="O32" s="17">
        <v>39422</v>
      </c>
      <c r="P32" s="7" t="s">
        <v>105</v>
      </c>
      <c r="Q32" s="7" t="s">
        <v>32</v>
      </c>
      <c r="R32" s="7" t="s">
        <v>731</v>
      </c>
      <c r="S32" s="7" t="s">
        <v>825</v>
      </c>
      <c r="T32" s="7" t="s">
        <v>63</v>
      </c>
      <c r="U32" s="7"/>
      <c r="V32" s="7"/>
      <c r="W32" s="7" t="s">
        <v>63</v>
      </c>
      <c r="X32" s="9" t="s">
        <v>81</v>
      </c>
      <c r="Y32" s="9" t="s">
        <v>88</v>
      </c>
      <c r="Z32" s="9" t="s">
        <v>88</v>
      </c>
      <c r="AA32" s="7"/>
      <c r="AB32" s="7">
        <f>IF(ISNUMBER(SEARCH("not qualify",Table2[[#This Row],[Note]])),1,0)</f>
        <v>0</v>
      </c>
      <c r="AC32" s="7">
        <f>1-Table2[[#This Row],[Disqualified]]</f>
        <v>1</v>
      </c>
      <c r="AD32" t="s">
        <v>1229</v>
      </c>
      <c r="AE32"/>
      <c r="AF32"/>
      <c r="AG32" t="s">
        <v>1251</v>
      </c>
      <c r="AH32" t="s">
        <v>1256</v>
      </c>
      <c r="AI32"/>
      <c r="AJ32">
        <v>1</v>
      </c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</row>
    <row r="33" spans="1:68" ht="16" x14ac:dyDescent="0.2">
      <c r="A33" s="15" t="s">
        <v>680</v>
      </c>
      <c r="B33" s="8" t="str">
        <f>SUBSTITUTE(Table2[[#This Row],[DOI link]], "https://doi.org/", "")</f>
        <v>10.1109/JIOT.2020.3037836</v>
      </c>
      <c r="C33" s="8">
        <v>42</v>
      </c>
      <c r="D33" s="37" t="s">
        <v>681</v>
      </c>
      <c r="E33" s="8" t="s">
        <v>682</v>
      </c>
      <c r="F33" s="8" t="s">
        <v>683</v>
      </c>
      <c r="G33" s="8" t="s">
        <v>684</v>
      </c>
      <c r="H33" s="8" t="s">
        <v>685</v>
      </c>
      <c r="I33" s="8"/>
      <c r="J33" s="8"/>
      <c r="K33" s="8"/>
      <c r="L33" s="8"/>
      <c r="M33" s="8"/>
      <c r="N33" s="8"/>
      <c r="O33" s="36">
        <v>44147</v>
      </c>
      <c r="P33" s="37" t="s">
        <v>686</v>
      </c>
      <c r="Q33" s="8" t="s">
        <v>32</v>
      </c>
      <c r="R33" s="8" t="s">
        <v>901</v>
      </c>
      <c r="S33" s="8" t="s">
        <v>902</v>
      </c>
      <c r="T33" s="8">
        <v>60</v>
      </c>
      <c r="U33" s="8">
        <v>58.24</v>
      </c>
      <c r="V33" s="8">
        <v>61.76</v>
      </c>
      <c r="W33" s="8" t="s">
        <v>1193</v>
      </c>
      <c r="X33" s="27" t="s">
        <v>81</v>
      </c>
      <c r="Y33" s="27" t="s">
        <v>88</v>
      </c>
      <c r="Z33" s="27" t="s">
        <v>81</v>
      </c>
      <c r="AA33" s="32" t="s">
        <v>1284</v>
      </c>
      <c r="AB33" s="7">
        <f>IF(ISNUMBER(SEARCH("not qualify",Table2[[#This Row],[Note]])),1,0)</f>
        <v>1</v>
      </c>
      <c r="AC33" s="7">
        <f>1-Table2[[#This Row],[Disqualified]]</f>
        <v>0</v>
      </c>
      <c r="AD33" t="s">
        <v>1196</v>
      </c>
    </row>
    <row r="34" spans="1:68" x14ac:dyDescent="0.2">
      <c r="A34" s="7" t="s">
        <v>160</v>
      </c>
      <c r="B34" s="7" t="s">
        <v>161</v>
      </c>
      <c r="C34" s="7">
        <v>38</v>
      </c>
      <c r="D34" s="7" t="s">
        <v>162</v>
      </c>
      <c r="E34" s="7" t="s">
        <v>1105</v>
      </c>
      <c r="F34" s="7" t="s">
        <v>1106</v>
      </c>
      <c r="G34" s="7" t="s">
        <v>1107</v>
      </c>
      <c r="H34" s="7" t="s">
        <v>1108</v>
      </c>
      <c r="I34" s="7" t="s">
        <v>1109</v>
      </c>
      <c r="J34" s="7"/>
      <c r="K34" s="7"/>
      <c r="L34" s="7"/>
      <c r="M34" s="7"/>
      <c r="N34" s="7"/>
      <c r="O34" s="17">
        <v>43647</v>
      </c>
      <c r="P34" s="7" t="s">
        <v>163</v>
      </c>
      <c r="Q34" s="7" t="s">
        <v>32</v>
      </c>
      <c r="R34" s="7" t="s">
        <v>784</v>
      </c>
      <c r="S34" s="7" t="s">
        <v>785</v>
      </c>
      <c r="T34" s="7">
        <v>14.7</v>
      </c>
      <c r="U34" s="7">
        <f>14.7-6</f>
        <v>8.6999999999999993</v>
      </c>
      <c r="V34" s="7">
        <f>14.7+6</f>
        <v>20.7</v>
      </c>
      <c r="W34" t="s">
        <v>1213</v>
      </c>
      <c r="X34" s="4" t="s">
        <v>81</v>
      </c>
      <c r="Y34" s="4" t="s">
        <v>81</v>
      </c>
      <c r="Z34" s="4" t="s">
        <v>88</v>
      </c>
      <c r="AB34" s="7">
        <f>IF(ISNUMBER(SEARCH("not qualify",Table2[[#This Row],[Note]])),1,0)</f>
        <v>0</v>
      </c>
      <c r="AC34" s="7">
        <f>1-Table2[[#This Row],[Disqualified]]</f>
        <v>1</v>
      </c>
      <c r="AD34" t="s">
        <v>1245</v>
      </c>
      <c r="AE34" t="s">
        <v>1233</v>
      </c>
      <c r="AG34" t="s">
        <v>1266</v>
      </c>
      <c r="AH34" t="s">
        <v>1269</v>
      </c>
      <c r="AI34" t="s">
        <v>1273</v>
      </c>
      <c r="AJ34">
        <v>1</v>
      </c>
    </row>
    <row r="35" spans="1:68" x14ac:dyDescent="0.2">
      <c r="A35" s="14" t="s">
        <v>164</v>
      </c>
      <c r="B35" s="7" t="str">
        <f>SUBSTITUTE(Table2[[#This Row],[DOI link]], "https://doi.org/", "")</f>
        <v>10.1088/1742-6596/124/1/012004</v>
      </c>
      <c r="C35" s="7">
        <v>36</v>
      </c>
      <c r="D35" s="25" t="s">
        <v>165</v>
      </c>
      <c r="E35" s="7" t="s">
        <v>30</v>
      </c>
      <c r="F35" s="7"/>
      <c r="G35" s="7"/>
      <c r="H35" s="7"/>
      <c r="I35" s="7"/>
      <c r="J35" s="7"/>
      <c r="K35" s="7"/>
      <c r="L35" s="7"/>
      <c r="M35" s="7"/>
      <c r="N35" s="7"/>
      <c r="O35" s="17">
        <v>39264</v>
      </c>
      <c r="P35" s="18" t="s">
        <v>166</v>
      </c>
      <c r="Q35" s="7" t="s">
        <v>32</v>
      </c>
      <c r="R35" s="7"/>
      <c r="S35" s="7"/>
      <c r="T35" s="7" t="s">
        <v>48</v>
      </c>
      <c r="U35" s="7"/>
      <c r="V35" s="7"/>
      <c r="W35" s="7" t="s">
        <v>167</v>
      </c>
      <c r="X35" s="9" t="s">
        <v>168</v>
      </c>
      <c r="Y35" s="9" t="s">
        <v>38</v>
      </c>
      <c r="Z35" s="9" t="s">
        <v>39</v>
      </c>
      <c r="AB35" s="7">
        <f>IF(ISNUMBER(SEARCH("not qualify",Table2[[#This Row],[Note]])),1,0)</f>
        <v>0</v>
      </c>
      <c r="AC35" s="7">
        <f>1-Table2[[#This Row],[Disqualified]]</f>
        <v>1</v>
      </c>
      <c r="AD35" t="s">
        <v>1226</v>
      </c>
      <c r="AE35" t="s">
        <v>1228</v>
      </c>
      <c r="AF35" t="s">
        <v>168</v>
      </c>
      <c r="AG35" t="s">
        <v>1251</v>
      </c>
      <c r="AH35" t="s">
        <v>1254</v>
      </c>
      <c r="AI35" t="s">
        <v>1252</v>
      </c>
      <c r="AJ35">
        <v>1</v>
      </c>
    </row>
    <row r="36" spans="1:68" s="8" customFormat="1" ht="16" x14ac:dyDescent="0.2">
      <c r="A36" s="15" t="s">
        <v>169</v>
      </c>
      <c r="B36" s="8" t="s">
        <v>170</v>
      </c>
      <c r="C36" s="8">
        <v>32</v>
      </c>
      <c r="D36" s="8" t="s">
        <v>171</v>
      </c>
      <c r="E36" s="8" t="s">
        <v>172</v>
      </c>
      <c r="O36" s="36">
        <v>40564</v>
      </c>
      <c r="P36" s="8" t="s">
        <v>173</v>
      </c>
      <c r="Q36" s="8" t="s">
        <v>32</v>
      </c>
      <c r="R36" s="8" t="s">
        <v>764</v>
      </c>
      <c r="S36" s="8" t="s">
        <v>765</v>
      </c>
      <c r="X36" s="27"/>
      <c r="Y36" s="27"/>
      <c r="Z36" s="27"/>
      <c r="AA36" s="32" t="s">
        <v>1284</v>
      </c>
      <c r="AB36" s="7">
        <f>IF(ISNUMBER(SEARCH("not qualify",Table2[[#This Row],[Note]])),1,0)</f>
        <v>1</v>
      </c>
      <c r="AC36" s="7">
        <f>1-Table2[[#This Row],[Disqualified]]</f>
        <v>0</v>
      </c>
      <c r="AD36" t="s">
        <v>1196</v>
      </c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</row>
    <row r="37" spans="1:68" ht="16" x14ac:dyDescent="0.2">
      <c r="A37" s="15" t="s">
        <v>174</v>
      </c>
      <c r="B37" s="8" t="str">
        <f>SUBSTITUTE(Table2[[#This Row],[DOI link]], "https://doi.org/", "")</f>
        <v>10.1063/5.0095328</v>
      </c>
      <c r="C37" s="8">
        <v>31</v>
      </c>
      <c r="D37" s="37" t="s">
        <v>175</v>
      </c>
      <c r="E37" s="8" t="s">
        <v>176</v>
      </c>
      <c r="F37" s="8" t="s">
        <v>177</v>
      </c>
      <c r="G37" s="8"/>
      <c r="H37" s="8"/>
      <c r="I37" s="8"/>
      <c r="J37" s="8"/>
      <c r="K37" s="8"/>
      <c r="L37" s="8"/>
      <c r="M37" s="8"/>
      <c r="N37" s="8"/>
      <c r="O37" s="36">
        <v>44813</v>
      </c>
      <c r="P37" s="37" t="s">
        <v>80</v>
      </c>
      <c r="Q37" s="8" t="s">
        <v>123</v>
      </c>
      <c r="R37" s="8" t="s">
        <v>731</v>
      </c>
      <c r="S37" s="8" t="s">
        <v>884</v>
      </c>
      <c r="T37" s="32"/>
      <c r="U37" s="32"/>
      <c r="V37" s="32"/>
      <c r="W37" s="32"/>
      <c r="X37" s="32"/>
      <c r="Y37" s="32"/>
      <c r="Z37" s="32"/>
      <c r="AA37" s="32" t="s">
        <v>1284</v>
      </c>
      <c r="AB37" s="8">
        <f>IF(ISNUMBER(SEARCH("not qualify",Table2[[#This Row],[Note]])),1,0)</f>
        <v>1</v>
      </c>
      <c r="AC37" s="8">
        <f>1-Table2[[#This Row],[Disqualified]]</f>
        <v>0</v>
      </c>
      <c r="AD37" t="s">
        <v>1196</v>
      </c>
    </row>
    <row r="38" spans="1:68" ht="16" x14ac:dyDescent="0.2">
      <c r="A38" s="15" t="s">
        <v>723</v>
      </c>
      <c r="B38" s="15" t="str">
        <f>SUBSTITUTE(Table2[[#This Row],[DOI link]], "https://doi.org/", "")</f>
        <v>10.1137/090748639</v>
      </c>
      <c r="C38" s="15">
        <v>31</v>
      </c>
      <c r="D38" s="30" t="s">
        <v>724</v>
      </c>
      <c r="E38" s="15" t="s">
        <v>389</v>
      </c>
      <c r="F38" s="15" t="s">
        <v>725</v>
      </c>
      <c r="G38" s="15" t="s">
        <v>726</v>
      </c>
      <c r="H38" s="15"/>
      <c r="I38" s="15"/>
      <c r="J38" s="15"/>
      <c r="K38" s="15"/>
      <c r="L38" s="15"/>
      <c r="M38" s="15"/>
      <c r="N38" s="15"/>
      <c r="O38" s="31">
        <v>40142</v>
      </c>
      <c r="P38" s="30" t="s">
        <v>109</v>
      </c>
      <c r="Q38" s="15" t="s">
        <v>32</v>
      </c>
      <c r="R38" s="15" t="s">
        <v>934</v>
      </c>
      <c r="S38" s="15" t="s">
        <v>935</v>
      </c>
      <c r="T38" s="15"/>
      <c r="U38" s="15"/>
      <c r="V38" s="15"/>
      <c r="W38" s="15"/>
      <c r="X38" s="27"/>
      <c r="Y38" s="27"/>
      <c r="Z38" s="27"/>
      <c r="AA38" s="32" t="s">
        <v>1284</v>
      </c>
      <c r="AB38" s="28">
        <f>IF(ISNUMBER(SEARCH("not qualify",Table2[[#This Row],[Note]])),1,0)</f>
        <v>1</v>
      </c>
      <c r="AC38" s="28">
        <f>1-Table2[[#This Row],[Disqualified]]</f>
        <v>0</v>
      </c>
      <c r="AD38" t="s">
        <v>1196</v>
      </c>
    </row>
    <row r="39" spans="1:68" x14ac:dyDescent="0.2">
      <c r="A39" s="14" t="s">
        <v>687</v>
      </c>
      <c r="B39" s="7" t="str">
        <f>SUBSTITUTE(Table2[[#This Row],[DOI link]], "https://doi.org/", "")</f>
        <v>10.1109/TCI.2017.2737947</v>
      </c>
      <c r="C39" s="7">
        <v>30</v>
      </c>
      <c r="D39" s="3" t="s">
        <v>688</v>
      </c>
      <c r="E39" t="s">
        <v>689</v>
      </c>
      <c r="F39" t="s">
        <v>690</v>
      </c>
      <c r="G39" s="7"/>
      <c r="H39" s="7"/>
      <c r="I39" s="7"/>
      <c r="J39" s="7"/>
      <c r="K39" s="7"/>
      <c r="L39" s="7"/>
      <c r="M39" s="7"/>
      <c r="N39" s="7"/>
      <c r="O39" s="17">
        <v>42956</v>
      </c>
      <c r="P39" s="3" t="s">
        <v>691</v>
      </c>
      <c r="Q39" t="s">
        <v>32</v>
      </c>
      <c r="R39" s="7" t="s">
        <v>926</v>
      </c>
      <c r="S39" s="7" t="s">
        <v>927</v>
      </c>
      <c r="T39" s="7"/>
      <c r="U39" s="7"/>
      <c r="V39" s="7"/>
      <c r="W39" s="7"/>
      <c r="X39" s="4" t="s">
        <v>81</v>
      </c>
      <c r="Y39" s="4" t="s">
        <v>81</v>
      </c>
      <c r="Z39" s="4" t="s">
        <v>88</v>
      </c>
      <c r="AB39" s="7">
        <f>IF(ISNUMBER(SEARCH("not qualify",Table2[[#This Row],[Note]])),1,0)</f>
        <v>0</v>
      </c>
      <c r="AC39" s="7">
        <f>1-Table2[[#This Row],[Disqualified]]</f>
        <v>1</v>
      </c>
      <c r="AD39" t="s">
        <v>1240</v>
      </c>
      <c r="AG39" t="s">
        <v>1266</v>
      </c>
      <c r="AH39" t="s">
        <v>1270</v>
      </c>
      <c r="AJ39">
        <v>1</v>
      </c>
    </row>
    <row r="40" spans="1:68" x14ac:dyDescent="0.2">
      <c r="A40" s="14" t="s">
        <v>178</v>
      </c>
      <c r="B40" s="7" t="s">
        <v>179</v>
      </c>
      <c r="C40" s="7">
        <v>29</v>
      </c>
      <c r="D40" s="7" t="s">
        <v>180</v>
      </c>
      <c r="E40" s="7" t="s">
        <v>966</v>
      </c>
      <c r="F40" s="7" t="s">
        <v>967</v>
      </c>
      <c r="G40" s="7" t="s">
        <v>968</v>
      </c>
      <c r="H40" s="7" t="s">
        <v>969</v>
      </c>
      <c r="I40" s="7" t="s">
        <v>970</v>
      </c>
      <c r="J40" s="7"/>
      <c r="K40" s="7"/>
      <c r="L40" s="7"/>
      <c r="M40" s="7"/>
      <c r="N40" s="7"/>
      <c r="O40" s="17">
        <v>40119</v>
      </c>
      <c r="P40" s="7" t="s">
        <v>181</v>
      </c>
      <c r="Q40" s="7" t="s">
        <v>32</v>
      </c>
      <c r="R40" s="7" t="s">
        <v>731</v>
      </c>
      <c r="S40" s="7" t="s">
        <v>823</v>
      </c>
      <c r="T40" s="7"/>
      <c r="U40" s="7">
        <v>2.6</v>
      </c>
      <c r="V40" s="7">
        <v>4</v>
      </c>
      <c r="W40" t="s">
        <v>964</v>
      </c>
      <c r="X40" s="4" t="s">
        <v>81</v>
      </c>
      <c r="Y40" s="4" t="s">
        <v>81</v>
      </c>
      <c r="Z40" s="4" t="s">
        <v>81</v>
      </c>
      <c r="AB40" s="7">
        <f>IF(ISNUMBER(SEARCH("not qualify",Table2[[#This Row],[Note]])),1,0)</f>
        <v>0</v>
      </c>
      <c r="AC40" s="7">
        <f>1-Table2[[#This Row],[Disqualified]]</f>
        <v>1</v>
      </c>
      <c r="AD40" t="s">
        <v>1222</v>
      </c>
      <c r="AG40" t="s">
        <v>1259</v>
      </c>
      <c r="AH40" t="s">
        <v>1265</v>
      </c>
      <c r="AI40" t="s">
        <v>1267</v>
      </c>
      <c r="AJ40">
        <v>1</v>
      </c>
    </row>
    <row r="41" spans="1:68" x14ac:dyDescent="0.2">
      <c r="A41" s="7" t="s">
        <v>182</v>
      </c>
      <c r="B41" s="7" t="s">
        <v>183</v>
      </c>
      <c r="C41" s="7">
        <v>29</v>
      </c>
      <c r="D41" s="7" t="s">
        <v>184</v>
      </c>
      <c r="E41" s="7" t="s">
        <v>1047</v>
      </c>
      <c r="F41" s="7" t="s">
        <v>1048</v>
      </c>
      <c r="G41" s="7"/>
      <c r="H41" s="7"/>
      <c r="I41" s="7"/>
      <c r="J41" s="7"/>
      <c r="K41" s="7"/>
      <c r="L41" s="7"/>
      <c r="M41" s="7"/>
      <c r="N41" s="7"/>
      <c r="O41" s="17">
        <v>40940</v>
      </c>
      <c r="P41" s="7" t="s">
        <v>156</v>
      </c>
      <c r="Q41" s="7" t="s">
        <v>32</v>
      </c>
      <c r="R41" s="7" t="s">
        <v>731</v>
      </c>
      <c r="S41" s="7" t="s">
        <v>792</v>
      </c>
      <c r="T41" t="s">
        <v>1199</v>
      </c>
      <c r="U41" s="7"/>
      <c r="V41" s="7"/>
      <c r="W41" t="s">
        <v>1201</v>
      </c>
      <c r="X41" s="4" t="s">
        <v>81</v>
      </c>
      <c r="Y41" s="4" t="s">
        <v>81</v>
      </c>
      <c r="Z41" s="4" t="s">
        <v>88</v>
      </c>
      <c r="AB41" s="28">
        <f>IF(ISNUMBER(SEARCH("not qualify",Table2[[#This Row],[Note]])),1,0)</f>
        <v>0</v>
      </c>
      <c r="AC41">
        <f>1-Table2[[#This Row],[Disqualified]]</f>
        <v>1</v>
      </c>
      <c r="AD41" t="s">
        <v>1233</v>
      </c>
      <c r="AE41" t="s">
        <v>1238</v>
      </c>
      <c r="AG41" t="s">
        <v>1266</v>
      </c>
      <c r="AH41" t="s">
        <v>1269</v>
      </c>
      <c r="AI41" t="s">
        <v>1274</v>
      </c>
      <c r="AJ41">
        <v>1</v>
      </c>
    </row>
    <row r="42" spans="1:68" x14ac:dyDescent="0.2">
      <c r="A42" s="10" t="s">
        <v>189</v>
      </c>
      <c r="B42" s="7" t="str">
        <f>SUBSTITUTE(Table2[[#This Row],[DOI link]], "https://doi.org/", "")</f>
        <v>10.1109/TMTT.2014.2373367</v>
      </c>
      <c r="C42" s="7">
        <v>28</v>
      </c>
      <c r="D42" s="18" t="s">
        <v>190</v>
      </c>
      <c r="E42" s="7" t="s">
        <v>191</v>
      </c>
      <c r="F42" s="7"/>
      <c r="G42" s="7"/>
      <c r="H42" s="7"/>
      <c r="I42" s="7"/>
      <c r="J42" s="7"/>
      <c r="K42" s="7"/>
      <c r="L42" s="7"/>
      <c r="M42" s="7"/>
      <c r="N42" s="7"/>
      <c r="O42" s="17">
        <v>41976</v>
      </c>
      <c r="P42" s="18" t="s">
        <v>192</v>
      </c>
      <c r="Q42" s="7" t="s">
        <v>32</v>
      </c>
      <c r="R42" s="7" t="s">
        <v>738</v>
      </c>
      <c r="S42" s="7" t="s">
        <v>731</v>
      </c>
      <c r="T42" s="11"/>
      <c r="U42" s="11"/>
      <c r="V42" s="11"/>
      <c r="W42" s="11"/>
      <c r="X42" s="33" t="s">
        <v>81</v>
      </c>
      <c r="Y42" s="33" t="s">
        <v>81</v>
      </c>
      <c r="Z42" s="33" t="s">
        <v>88</v>
      </c>
      <c r="AA42" s="33"/>
      <c r="AB42" s="7">
        <f>IF(ISNUMBER(SEARCH("not qualify",Table2[[#This Row],[Note]])),1,0)</f>
        <v>0</v>
      </c>
      <c r="AC42" s="7">
        <f>1-Table2[[#This Row],[Disqualified]]</f>
        <v>1</v>
      </c>
      <c r="AD42" t="s">
        <v>1243</v>
      </c>
      <c r="AE42" t="s">
        <v>1241</v>
      </c>
      <c r="AG42" t="s">
        <v>1259</v>
      </c>
      <c r="AH42" t="s">
        <v>1265</v>
      </c>
      <c r="AI42" t="s">
        <v>1268</v>
      </c>
      <c r="AJ42">
        <v>1</v>
      </c>
    </row>
    <row r="43" spans="1:68" ht="16" x14ac:dyDescent="0.2">
      <c r="A43" s="15" t="s">
        <v>185</v>
      </c>
      <c r="B43" s="15" t="s">
        <v>186</v>
      </c>
      <c r="C43" s="15">
        <v>28</v>
      </c>
      <c r="D43" s="15" t="s">
        <v>187</v>
      </c>
      <c r="E43" s="15" t="s">
        <v>997</v>
      </c>
      <c r="F43" s="28" t="s">
        <v>998</v>
      </c>
      <c r="G43" s="28" t="s">
        <v>993</v>
      </c>
      <c r="H43" s="28" t="s">
        <v>999</v>
      </c>
      <c r="I43" s="28" t="s">
        <v>1000</v>
      </c>
      <c r="J43" s="28" t="s">
        <v>998</v>
      </c>
      <c r="K43" s="28" t="s">
        <v>1001</v>
      </c>
      <c r="L43" s="28" t="s">
        <v>1002</v>
      </c>
      <c r="M43" s="28"/>
      <c r="N43" s="28"/>
      <c r="O43" s="31">
        <v>44055</v>
      </c>
      <c r="P43" s="15" t="s">
        <v>188</v>
      </c>
      <c r="Q43" s="15" t="s">
        <v>32</v>
      </c>
      <c r="R43" s="15" t="s">
        <v>776</v>
      </c>
      <c r="S43" s="15" t="s">
        <v>777</v>
      </c>
      <c r="T43" s="15"/>
      <c r="U43" s="15"/>
      <c r="V43" s="15"/>
      <c r="W43" s="15"/>
      <c r="X43" s="27"/>
      <c r="Y43" s="27"/>
      <c r="Z43" s="27"/>
      <c r="AA43" s="32" t="s">
        <v>1284</v>
      </c>
      <c r="AB43" s="7">
        <f>IF(ISNUMBER(SEARCH("not qualify",Table2[[#This Row],[Note]])),1,0)</f>
        <v>1</v>
      </c>
      <c r="AC43" s="7">
        <f>1-Table2[[#This Row],[Disqualified]]</f>
        <v>0</v>
      </c>
      <c r="AD43" t="s">
        <v>1196</v>
      </c>
    </row>
    <row r="44" spans="1:68" ht="16" x14ac:dyDescent="0.2">
      <c r="A44" s="15" t="s">
        <v>193</v>
      </c>
      <c r="B44" s="8" t="str">
        <f>SUBSTITUTE(Table2[[#This Row],[DOI link]], "https://doi.org/", "")</f>
        <v>10.7498/aps.58.8249</v>
      </c>
      <c r="C44" s="8">
        <v>27</v>
      </c>
      <c r="D44" s="37" t="s">
        <v>194</v>
      </c>
      <c r="E44" s="8" t="s">
        <v>195</v>
      </c>
      <c r="F44" s="8" t="s">
        <v>196</v>
      </c>
      <c r="G44" s="8" t="s">
        <v>197</v>
      </c>
      <c r="H44" s="8" t="s">
        <v>198</v>
      </c>
      <c r="I44" s="8"/>
      <c r="J44" s="8"/>
      <c r="K44" s="8"/>
      <c r="L44" s="8"/>
      <c r="M44" s="8"/>
      <c r="N44" s="8"/>
      <c r="O44" s="36">
        <v>40148</v>
      </c>
      <c r="P44" s="37" t="s">
        <v>199</v>
      </c>
      <c r="Q44" s="8" t="s">
        <v>32</v>
      </c>
      <c r="R44" s="8" t="s">
        <v>950</v>
      </c>
      <c r="S44" s="8" t="s">
        <v>951</v>
      </c>
      <c r="T44" s="45"/>
      <c r="U44" s="32">
        <v>2</v>
      </c>
      <c r="V44" s="32">
        <v>6</v>
      </c>
      <c r="W44" s="46" t="s">
        <v>200</v>
      </c>
      <c r="X44" s="32" t="s">
        <v>38</v>
      </c>
      <c r="Y44" s="32" t="s">
        <v>39</v>
      </c>
      <c r="Z44" s="32" t="s">
        <v>38</v>
      </c>
      <c r="AA44" s="32" t="s">
        <v>1284</v>
      </c>
      <c r="AB44" s="7">
        <f>IF(ISNUMBER(SEARCH("not qualify",Table2[[#This Row],[Note]])),1,0)</f>
        <v>1</v>
      </c>
      <c r="AC44" s="7">
        <f>1-Table2[[#This Row],[Disqualified]]</f>
        <v>0</v>
      </c>
      <c r="AD44" t="s">
        <v>1196</v>
      </c>
    </row>
    <row r="45" spans="1:68" s="8" customFormat="1" ht="16" x14ac:dyDescent="0.2">
      <c r="A45" s="15" t="s">
        <v>652</v>
      </c>
      <c r="B45" s="8" t="s">
        <v>653</v>
      </c>
      <c r="C45" s="8">
        <v>26</v>
      </c>
      <c r="D45" s="37" t="s">
        <v>654</v>
      </c>
      <c r="E45" s="8" t="s">
        <v>655</v>
      </c>
      <c r="O45" s="36">
        <v>43559</v>
      </c>
      <c r="P45" s="37" t="s">
        <v>656</v>
      </c>
      <c r="Q45" s="8" t="s">
        <v>32</v>
      </c>
      <c r="R45" s="8" t="s">
        <v>944</v>
      </c>
      <c r="S45" s="8" t="s">
        <v>945</v>
      </c>
      <c r="X45" s="27"/>
      <c r="Y45" s="27"/>
      <c r="Z45" s="27"/>
      <c r="AA45" s="32" t="s">
        <v>1284</v>
      </c>
      <c r="AB45" s="7">
        <f>IF(ISNUMBER(SEARCH("not qualify",Table2[[#This Row],[Note]])),1,0)</f>
        <v>1</v>
      </c>
      <c r="AC45" s="7">
        <f>1-Table2[[#This Row],[Disqualified]]</f>
        <v>0</v>
      </c>
      <c r="AD45" t="s">
        <v>1196</v>
      </c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</row>
    <row r="46" spans="1:68" x14ac:dyDescent="0.2">
      <c r="A46" s="10" t="s">
        <v>201</v>
      </c>
      <c r="B46" s="7" t="str">
        <f>SUBSTITUTE(Table2[[#This Row],[DOI link]], "https://doi.org/", "")</f>
        <v>10.1109/TAP.2011.2164190</v>
      </c>
      <c r="C46" s="7">
        <v>25</v>
      </c>
      <c r="D46" s="18" t="s">
        <v>202</v>
      </c>
      <c r="E46" s="7" t="s">
        <v>195</v>
      </c>
      <c r="F46" s="7" t="s">
        <v>196</v>
      </c>
      <c r="G46" s="7" t="s">
        <v>203</v>
      </c>
      <c r="H46" s="7" t="s">
        <v>204</v>
      </c>
      <c r="I46" s="7" t="s">
        <v>205</v>
      </c>
      <c r="J46" s="7"/>
      <c r="K46" s="7"/>
      <c r="L46" s="7"/>
      <c r="M46" s="7"/>
      <c r="N46" s="7"/>
      <c r="O46" s="17">
        <v>40766</v>
      </c>
      <c r="P46" s="18" t="s">
        <v>54</v>
      </c>
      <c r="Q46" s="7" t="s">
        <v>32</v>
      </c>
      <c r="R46" s="7" t="s">
        <v>736</v>
      </c>
      <c r="S46" s="7" t="s">
        <v>791</v>
      </c>
      <c r="T46" s="11">
        <v>3.5</v>
      </c>
      <c r="U46" s="11">
        <v>2.5</v>
      </c>
      <c r="V46" s="11">
        <v>4.5</v>
      </c>
      <c r="W46" s="33" t="s">
        <v>1172</v>
      </c>
      <c r="X46" s="33" t="s">
        <v>88</v>
      </c>
      <c r="Y46" s="33" t="s">
        <v>81</v>
      </c>
      <c r="Z46" s="33" t="s">
        <v>81</v>
      </c>
      <c r="AA46" s="33"/>
      <c r="AB46" s="28">
        <f>IF(ISNUMBER(SEARCH("not qualify",Table2[[#This Row],[Note]])),1,0)</f>
        <v>0</v>
      </c>
      <c r="AC46" s="28">
        <f>1-Table2[[#This Row],[Disqualified]]</f>
        <v>1</v>
      </c>
      <c r="AD46" t="s">
        <v>75</v>
      </c>
      <c r="AE46" t="s">
        <v>732</v>
      </c>
      <c r="AF46" t="s">
        <v>1227</v>
      </c>
      <c r="AG46" t="s">
        <v>1266</v>
      </c>
      <c r="AH46" t="s">
        <v>1275</v>
      </c>
      <c r="AJ46">
        <v>1</v>
      </c>
    </row>
    <row r="47" spans="1:68" x14ac:dyDescent="0.2">
      <c r="A47" s="14" t="s">
        <v>718</v>
      </c>
      <c r="B47" s="7" t="str">
        <f>SUBSTITUTE(Table2[[#This Row],[DOI link]], "https://doi.org/", "")</f>
        <v>10.2528/PIER12062103</v>
      </c>
      <c r="C47" s="7">
        <v>23</v>
      </c>
      <c r="D47" s="3" t="s">
        <v>719</v>
      </c>
      <c r="E47" t="s">
        <v>670</v>
      </c>
      <c r="F47" t="s">
        <v>720</v>
      </c>
      <c r="G47" t="s">
        <v>721</v>
      </c>
      <c r="H47" s="7"/>
      <c r="I47" s="7"/>
      <c r="J47" s="7"/>
      <c r="K47" s="7"/>
      <c r="L47" s="7"/>
      <c r="M47" s="7"/>
      <c r="N47" s="7"/>
      <c r="O47" s="17">
        <v>41163</v>
      </c>
      <c r="P47" s="3" t="s">
        <v>722</v>
      </c>
      <c r="Q47" t="s">
        <v>32</v>
      </c>
      <c r="R47" s="7" t="s">
        <v>731</v>
      </c>
      <c r="S47" s="7" t="s">
        <v>943</v>
      </c>
      <c r="T47" s="7"/>
      <c r="U47" s="7"/>
      <c r="V47" s="7"/>
      <c r="W47" t="s">
        <v>1174</v>
      </c>
      <c r="X47" s="4" t="s">
        <v>81</v>
      </c>
      <c r="Y47" s="4" t="s">
        <v>81</v>
      </c>
      <c r="Z47" s="4" t="s">
        <v>88</v>
      </c>
      <c r="AB47" s="7">
        <f>IF(ISNUMBER(SEARCH("not qualify",Table2[[#This Row],[Note]])),1,0)</f>
        <v>0</v>
      </c>
      <c r="AC47" s="7">
        <f>1-Table2[[#This Row],[Disqualified]]</f>
        <v>1</v>
      </c>
      <c r="AD47" t="s">
        <v>1233</v>
      </c>
      <c r="AE47" t="s">
        <v>1222</v>
      </c>
      <c r="AG47" t="s">
        <v>1259</v>
      </c>
      <c r="AH47" t="s">
        <v>1265</v>
      </c>
      <c r="AI47" t="s">
        <v>1267</v>
      </c>
      <c r="AJ47">
        <v>1</v>
      </c>
    </row>
    <row r="48" spans="1:68" x14ac:dyDescent="0.2">
      <c r="A48" s="14" t="s">
        <v>210</v>
      </c>
      <c r="B48" s="7" t="s">
        <v>211</v>
      </c>
      <c r="C48" s="7">
        <v>21</v>
      </c>
      <c r="D48" s="7" t="s">
        <v>212</v>
      </c>
      <c r="E48" s="7" t="s">
        <v>1058</v>
      </c>
      <c r="F48" s="7" t="s">
        <v>973</v>
      </c>
      <c r="G48" s="7" t="s">
        <v>1059</v>
      </c>
      <c r="H48" s="7" t="s">
        <v>1060</v>
      </c>
      <c r="I48" s="7"/>
      <c r="J48" s="7"/>
      <c r="K48" s="7"/>
      <c r="L48" s="7"/>
      <c r="M48" s="7"/>
      <c r="N48" s="7"/>
      <c r="O48" s="17">
        <v>41395</v>
      </c>
      <c r="P48" s="7" t="s">
        <v>54</v>
      </c>
      <c r="Q48" s="7" t="s">
        <v>32</v>
      </c>
      <c r="R48" s="7" t="s">
        <v>737</v>
      </c>
      <c r="S48" s="7" t="s">
        <v>783</v>
      </c>
      <c r="T48" s="7">
        <v>4.5</v>
      </c>
      <c r="U48" s="7">
        <v>3</v>
      </c>
      <c r="V48" s="7">
        <v>6</v>
      </c>
      <c r="W48" t="s">
        <v>1175</v>
      </c>
      <c r="X48" s="4" t="s">
        <v>81</v>
      </c>
      <c r="Y48" s="4" t="s">
        <v>81</v>
      </c>
      <c r="Z48" s="4" t="s">
        <v>81</v>
      </c>
      <c r="AB48" s="7">
        <f>IF(ISNUMBER(SEARCH("not qualify",Table2[[#This Row],[Note]])),1,0)</f>
        <v>0</v>
      </c>
      <c r="AC48" s="7">
        <f>1-Table2[[#This Row],[Disqualified]]</f>
        <v>1</v>
      </c>
      <c r="AD48" t="s">
        <v>732</v>
      </c>
      <c r="AE48" t="s">
        <v>1227</v>
      </c>
      <c r="AG48" t="s">
        <v>1259</v>
      </c>
      <c r="AH48" t="s">
        <v>1261</v>
      </c>
      <c r="AI48" t="s">
        <v>1264</v>
      </c>
      <c r="AJ48">
        <v>1</v>
      </c>
    </row>
    <row r="49" spans="1:68" s="8" customFormat="1" ht="16" x14ac:dyDescent="0.2">
      <c r="A49" s="7" t="s">
        <v>206</v>
      </c>
      <c r="B49" s="7" t="s">
        <v>207</v>
      </c>
      <c r="C49" s="7">
        <v>21</v>
      </c>
      <c r="D49" s="7" t="s">
        <v>208</v>
      </c>
      <c r="E49" s="7" t="s">
        <v>1049</v>
      </c>
      <c r="F49" s="7" t="s">
        <v>1050</v>
      </c>
      <c r="G49" s="7" t="s">
        <v>1051</v>
      </c>
      <c r="H49" s="7" t="s">
        <v>1052</v>
      </c>
      <c r="I49" s="7" t="s">
        <v>1053</v>
      </c>
      <c r="J49" s="7" t="s">
        <v>1054</v>
      </c>
      <c r="K49" s="7"/>
      <c r="L49" s="7"/>
      <c r="M49" s="7"/>
      <c r="N49" s="7"/>
      <c r="O49" s="17">
        <v>41320</v>
      </c>
      <c r="P49" s="7" t="s">
        <v>209</v>
      </c>
      <c r="Q49" s="7" t="s">
        <v>32</v>
      </c>
      <c r="R49" s="7" t="s">
        <v>731</v>
      </c>
      <c r="S49" s="7" t="s">
        <v>842</v>
      </c>
      <c r="T49" s="7">
        <v>7</v>
      </c>
      <c r="U49" s="7">
        <v>6.5</v>
      </c>
      <c r="V49" s="7">
        <v>7.5</v>
      </c>
      <c r="W49" t="s">
        <v>1204</v>
      </c>
      <c r="X49" s="4" t="s">
        <v>88</v>
      </c>
      <c r="Y49" s="4" t="s">
        <v>81</v>
      </c>
      <c r="Z49" s="4" t="s">
        <v>81</v>
      </c>
      <c r="AA49"/>
      <c r="AB49" s="7">
        <f>IF(ISNUMBER(SEARCH("not qualify",Table2[[#This Row],[Note]])),1,0)</f>
        <v>0</v>
      </c>
      <c r="AC49" s="7">
        <f>1-Table2[[#This Row],[Disqualified]]</f>
        <v>1</v>
      </c>
      <c r="AD49" t="s">
        <v>1228</v>
      </c>
      <c r="AE49"/>
      <c r="AF49"/>
      <c r="AG49" t="s">
        <v>1266</v>
      </c>
      <c r="AH49" t="s">
        <v>1278</v>
      </c>
      <c r="AI49"/>
      <c r="AJ49">
        <v>1</v>
      </c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</row>
    <row r="50" spans="1:68" x14ac:dyDescent="0.2">
      <c r="A50" s="2" t="s">
        <v>213</v>
      </c>
      <c r="B50" s="7" t="s">
        <v>214</v>
      </c>
      <c r="C50" s="7">
        <v>19</v>
      </c>
      <c r="D50" s="7" t="s">
        <v>215</v>
      </c>
      <c r="E50" s="7" t="s">
        <v>1014</v>
      </c>
      <c r="F50" s="7" t="s">
        <v>1015</v>
      </c>
      <c r="G50" s="7"/>
      <c r="H50" s="7"/>
      <c r="I50" s="7"/>
      <c r="J50" s="7"/>
      <c r="K50" s="7"/>
      <c r="L50" s="7"/>
      <c r="M50" s="7"/>
      <c r="N50" s="7"/>
      <c r="O50" s="17">
        <v>37742</v>
      </c>
      <c r="P50" s="7" t="s">
        <v>216</v>
      </c>
      <c r="Q50" s="7" t="s">
        <v>32</v>
      </c>
      <c r="R50" s="7" t="s">
        <v>938</v>
      </c>
      <c r="S50" s="7" t="s">
        <v>939</v>
      </c>
      <c r="T50" s="7"/>
      <c r="U50" s="7"/>
      <c r="V50" s="38" t="s">
        <v>63</v>
      </c>
      <c r="W50" s="38" t="s">
        <v>63</v>
      </c>
      <c r="X50" s="9" t="s">
        <v>39</v>
      </c>
      <c r="Y50" s="9" t="s">
        <v>38</v>
      </c>
      <c r="Z50" s="9" t="s">
        <v>88</v>
      </c>
      <c r="AB50" s="7">
        <f>IF(ISNUMBER(SEARCH("not qualify",Table2[[#This Row],[Note]])),1,0)</f>
        <v>0</v>
      </c>
      <c r="AC50" s="7">
        <f>1-Table2[[#This Row],[Disqualified]]</f>
        <v>1</v>
      </c>
      <c r="AD50" t="s">
        <v>1225</v>
      </c>
      <c r="AG50" t="s">
        <v>1251</v>
      </c>
      <c r="AH50" t="s">
        <v>1254</v>
      </c>
      <c r="AI50" t="s">
        <v>1253</v>
      </c>
      <c r="AJ50">
        <v>1</v>
      </c>
    </row>
    <row r="51" spans="1:68" x14ac:dyDescent="0.2">
      <c r="A51" s="14" t="s">
        <v>663</v>
      </c>
      <c r="B51" s="7" t="str">
        <f>SUBSTITUTE(Table2[[#This Row],[DOI link]], "https://doi.org/", "")</f>
        <v>10.1063/1.4748974</v>
      </c>
      <c r="C51" s="7">
        <v>19</v>
      </c>
      <c r="D51" s="3" t="s">
        <v>664</v>
      </c>
      <c r="E51" t="s">
        <v>362</v>
      </c>
      <c r="F51" t="s">
        <v>43</v>
      </c>
      <c r="G51" t="s">
        <v>42</v>
      </c>
      <c r="H51" t="s">
        <v>30</v>
      </c>
      <c r="I51" t="s">
        <v>28</v>
      </c>
      <c r="J51" s="7"/>
      <c r="K51" s="7"/>
      <c r="L51" s="7"/>
      <c r="M51" s="7"/>
      <c r="N51" s="7"/>
      <c r="O51" s="17">
        <v>41162</v>
      </c>
      <c r="P51" s="3" t="s">
        <v>274</v>
      </c>
      <c r="Q51" t="s">
        <v>32</v>
      </c>
      <c r="R51" s="7" t="s">
        <v>731</v>
      </c>
      <c r="S51" s="7" t="s">
        <v>847</v>
      </c>
      <c r="T51" s="7">
        <v>2</v>
      </c>
      <c r="U51" s="7">
        <v>1.8</v>
      </c>
      <c r="V51" s="7">
        <v>2.1</v>
      </c>
      <c r="W51" t="s">
        <v>1171</v>
      </c>
      <c r="X51" s="4" t="s">
        <v>88</v>
      </c>
      <c r="Y51" s="4" t="s">
        <v>81</v>
      </c>
      <c r="Z51" s="4" t="s">
        <v>81</v>
      </c>
      <c r="AB51" s="7">
        <f>IF(ISNUMBER(SEARCH("not qualify",Table2[[#This Row],[Note]])),1,0)</f>
        <v>0</v>
      </c>
      <c r="AC51" s="7">
        <f>1-Table2[[#This Row],[Disqualified]]</f>
        <v>1</v>
      </c>
      <c r="AD51" t="s">
        <v>732</v>
      </c>
      <c r="AG51" t="s">
        <v>1259</v>
      </c>
      <c r="AH51" t="s">
        <v>1261</v>
      </c>
      <c r="AI51" t="s">
        <v>1263</v>
      </c>
      <c r="AJ51">
        <v>1</v>
      </c>
    </row>
    <row r="52" spans="1:68" x14ac:dyDescent="0.2">
      <c r="A52" s="14" t="s">
        <v>217</v>
      </c>
      <c r="B52" s="7" t="str">
        <f>SUBSTITUTE(Table2[[#This Row],[DOI link]], "https://doi.org/", "")</f>
        <v>10.1109/TAP.2015.2496098</v>
      </c>
      <c r="C52" s="7">
        <v>19</v>
      </c>
      <c r="D52" s="18" t="s">
        <v>218</v>
      </c>
      <c r="E52" s="7" t="s">
        <v>219</v>
      </c>
      <c r="F52" s="7" t="s">
        <v>196</v>
      </c>
      <c r="G52" s="7" t="s">
        <v>220</v>
      </c>
      <c r="H52" s="7"/>
      <c r="I52" s="7"/>
      <c r="J52" s="7"/>
      <c r="K52" s="7"/>
      <c r="L52" s="7"/>
      <c r="M52" s="7"/>
      <c r="N52" s="7"/>
      <c r="O52" s="17">
        <v>42306</v>
      </c>
      <c r="P52" s="18" t="s">
        <v>54</v>
      </c>
      <c r="Q52" s="7" t="s">
        <v>32</v>
      </c>
      <c r="R52" s="7" t="s">
        <v>748</v>
      </c>
      <c r="S52" s="7" t="s">
        <v>749</v>
      </c>
      <c r="T52" s="11">
        <v>1.5</v>
      </c>
      <c r="U52" s="11">
        <v>1</v>
      </c>
      <c r="V52" s="11">
        <v>2</v>
      </c>
      <c r="W52" s="33" t="s">
        <v>965</v>
      </c>
      <c r="X52" s="33" t="s">
        <v>81</v>
      </c>
      <c r="Y52" s="33" t="s">
        <v>81</v>
      </c>
      <c r="Z52" s="33" t="s">
        <v>81</v>
      </c>
      <c r="AA52" s="33"/>
      <c r="AB52" s="7">
        <f>IF(ISNUMBER(SEARCH("not qualify",Table2[[#This Row],[Note]])),1,0)</f>
        <v>0</v>
      </c>
      <c r="AC52" s="7">
        <f>1-Table2[[#This Row],[Disqualified]]</f>
        <v>1</v>
      </c>
      <c r="AD52" t="s">
        <v>732</v>
      </c>
      <c r="AE52" t="s">
        <v>1227</v>
      </c>
      <c r="AG52" t="s">
        <v>1259</v>
      </c>
      <c r="AH52" t="s">
        <v>1261</v>
      </c>
      <c r="AI52" t="s">
        <v>1264</v>
      </c>
      <c r="AJ52">
        <v>1</v>
      </c>
    </row>
    <row r="53" spans="1:68" s="8" customFormat="1" ht="16" x14ac:dyDescent="0.2">
      <c r="A53" s="14" t="s">
        <v>221</v>
      </c>
      <c r="B53" s="7" t="str">
        <f>SUBSTITUTE(Table2[[#This Row],[DOI link]], "https://doi.org/", "")</f>
        <v>10.1049/el.2011.1144</v>
      </c>
      <c r="C53" s="7">
        <v>17</v>
      </c>
      <c r="D53" s="18" t="s">
        <v>222</v>
      </c>
      <c r="E53" s="7" t="s">
        <v>195</v>
      </c>
      <c r="F53" s="7" t="s">
        <v>223</v>
      </c>
      <c r="G53" s="7" t="s">
        <v>203</v>
      </c>
      <c r="H53" s="7" t="s">
        <v>205</v>
      </c>
      <c r="I53" s="7" t="s">
        <v>224</v>
      </c>
      <c r="J53" s="7"/>
      <c r="K53" s="7"/>
      <c r="L53" s="7"/>
      <c r="M53" s="7"/>
      <c r="N53" s="7"/>
      <c r="O53" s="17">
        <v>40759</v>
      </c>
      <c r="P53" s="18" t="s">
        <v>225</v>
      </c>
      <c r="Q53" s="7" t="s">
        <v>32</v>
      </c>
      <c r="R53" s="7" t="s">
        <v>731</v>
      </c>
      <c r="S53" s="7" t="s">
        <v>731</v>
      </c>
      <c r="T53" s="11">
        <v>3.5</v>
      </c>
      <c r="U53" s="11">
        <v>2.5</v>
      </c>
      <c r="V53" s="11">
        <v>4.5</v>
      </c>
      <c r="W53" s="33" t="s">
        <v>1172</v>
      </c>
      <c r="X53" s="33" t="s">
        <v>88</v>
      </c>
      <c r="Y53" s="33" t="s">
        <v>88</v>
      </c>
      <c r="Z53" s="33" t="s">
        <v>81</v>
      </c>
      <c r="AA53" s="33"/>
      <c r="AB53" s="7">
        <f>IF(ISNUMBER(SEARCH("not qualify",Table2[[#This Row],[Note]])),1,0)</f>
        <v>0</v>
      </c>
      <c r="AC53" s="7">
        <f>1-Table2[[#This Row],[Disqualified]]</f>
        <v>1</v>
      </c>
      <c r="AD53" t="s">
        <v>732</v>
      </c>
      <c r="AE53" t="s">
        <v>1227</v>
      </c>
      <c r="AF53"/>
      <c r="AG53" t="s">
        <v>1259</v>
      </c>
      <c r="AH53" t="s">
        <v>1261</v>
      </c>
      <c r="AI53" t="s">
        <v>1264</v>
      </c>
      <c r="AJ53">
        <v>1</v>
      </c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</row>
    <row r="54" spans="1:68" s="8" customFormat="1" ht="16" x14ac:dyDescent="0.2">
      <c r="A54" s="7" t="str">
        <f>_xlfn.CONCAT("https://doi.org/",Table2[[#This Row],[DOI alone]])</f>
        <v>https://doi.org/10.1109/TSP.2007.893956</v>
      </c>
      <c r="B54" s="7" t="s">
        <v>226</v>
      </c>
      <c r="C54" s="7">
        <v>16</v>
      </c>
      <c r="D54" s="49" t="s">
        <v>227</v>
      </c>
      <c r="E54" s="29" t="s">
        <v>1018</v>
      </c>
      <c r="F54" s="29" t="s">
        <v>1019</v>
      </c>
      <c r="G54" s="7"/>
      <c r="H54" s="7"/>
      <c r="I54" s="7"/>
      <c r="J54" s="7"/>
      <c r="K54" s="7"/>
      <c r="L54" s="7"/>
      <c r="M54" s="7"/>
      <c r="N54" s="7"/>
      <c r="O54" s="17">
        <v>39234</v>
      </c>
      <c r="P54" s="7" t="s">
        <v>134</v>
      </c>
      <c r="Q54" s="7" t="s">
        <v>32</v>
      </c>
      <c r="R54" s="7" t="s">
        <v>931</v>
      </c>
      <c r="S54" s="7" t="s">
        <v>932</v>
      </c>
      <c r="T54" s="7"/>
      <c r="U54" s="7"/>
      <c r="V54" s="7"/>
      <c r="W54" s="7" t="s">
        <v>63</v>
      </c>
      <c r="X54" s="9" t="s">
        <v>81</v>
      </c>
      <c r="Y54" s="9" t="s">
        <v>81</v>
      </c>
      <c r="Z54" s="9" t="s">
        <v>88</v>
      </c>
      <c r="AA54"/>
      <c r="AB54" s="28">
        <f>IF(ISNUMBER(SEARCH("not qualify",Table2[[#This Row],[Note]])),1,0)</f>
        <v>0</v>
      </c>
      <c r="AC54" s="28">
        <f>1-Table2[[#This Row],[Disqualified]]</f>
        <v>1</v>
      </c>
      <c r="AD54" t="s">
        <v>1226</v>
      </c>
      <c r="AE54"/>
      <c r="AF54"/>
      <c r="AG54" t="s">
        <v>1251</v>
      </c>
      <c r="AH54" t="s">
        <v>1254</v>
      </c>
      <c r="AI54" t="s">
        <v>1252</v>
      </c>
      <c r="AJ54">
        <v>1</v>
      </c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</row>
    <row r="55" spans="1:68" ht="16" x14ac:dyDescent="0.2">
      <c r="A55" s="15" t="s">
        <v>228</v>
      </c>
      <c r="B55" s="8" t="str">
        <f>SUBSTITUTE(Table2[[#This Row],[DOI link]], "https://doi.org/", "")</f>
        <v>10.1016/j.crhy.2009.07.003</v>
      </c>
      <c r="C55" s="8">
        <v>16</v>
      </c>
      <c r="D55" s="37" t="s">
        <v>229</v>
      </c>
      <c r="E55" s="8" t="s">
        <v>30</v>
      </c>
      <c r="F55" s="8" t="s">
        <v>28</v>
      </c>
      <c r="G55" s="8" t="s">
        <v>43</v>
      </c>
      <c r="H55" s="8" t="s">
        <v>230</v>
      </c>
      <c r="I55" s="8"/>
      <c r="J55" s="8"/>
      <c r="K55" s="8"/>
      <c r="L55" s="8"/>
      <c r="M55" s="8"/>
      <c r="N55" s="8"/>
      <c r="O55" s="36">
        <v>39965</v>
      </c>
      <c r="P55" s="37" t="s">
        <v>231</v>
      </c>
      <c r="Q55" s="8" t="s">
        <v>123</v>
      </c>
      <c r="R55" s="8" t="s">
        <v>752</v>
      </c>
      <c r="S55" s="8" t="s">
        <v>753</v>
      </c>
      <c r="T55" s="32">
        <v>0.5</v>
      </c>
      <c r="U55" s="32">
        <v>0</v>
      </c>
      <c r="V55" s="32">
        <v>1</v>
      </c>
      <c r="W55" s="32" t="s">
        <v>48</v>
      </c>
      <c r="X55" s="32"/>
      <c r="Y55" s="32"/>
      <c r="Z55" s="32"/>
      <c r="AA55" s="32" t="s">
        <v>1284</v>
      </c>
      <c r="AB55" s="15">
        <f>IF(ISNUMBER(SEARCH("not qualify",Table2[[#This Row],[Note]])),1,0)</f>
        <v>1</v>
      </c>
      <c r="AC55" s="28">
        <f>1-Table2[[#This Row],[Disqualified]]</f>
        <v>0</v>
      </c>
      <c r="AD55" t="s">
        <v>1196</v>
      </c>
    </row>
    <row r="56" spans="1:68" ht="16" x14ac:dyDescent="0.2">
      <c r="A56" s="8" t="s">
        <v>232</v>
      </c>
      <c r="B56" s="8" t="s">
        <v>233</v>
      </c>
      <c r="C56" s="8">
        <v>14</v>
      </c>
      <c r="D56" s="8" t="s">
        <v>234</v>
      </c>
      <c r="E56" s="8" t="s">
        <v>1033</v>
      </c>
      <c r="F56" s="8" t="s">
        <v>1034</v>
      </c>
      <c r="G56" s="8" t="s">
        <v>1035</v>
      </c>
      <c r="H56" s="8" t="s">
        <v>1036</v>
      </c>
      <c r="I56" s="8"/>
      <c r="J56" s="8"/>
      <c r="K56" s="8"/>
      <c r="L56" s="8"/>
      <c r="M56" s="8"/>
      <c r="N56" s="8"/>
      <c r="O56" s="36">
        <v>39873</v>
      </c>
      <c r="P56" s="8" t="s">
        <v>235</v>
      </c>
      <c r="Q56" s="8" t="s">
        <v>32</v>
      </c>
      <c r="R56" s="8"/>
      <c r="S56" s="8"/>
      <c r="T56" s="8"/>
      <c r="U56" s="8"/>
      <c r="V56" s="8"/>
      <c r="W56" s="8"/>
      <c r="X56" s="27"/>
      <c r="Y56" s="27"/>
      <c r="Z56" s="27"/>
      <c r="AA56" s="32" t="s">
        <v>1284</v>
      </c>
      <c r="AB56" s="7">
        <f>IF(ISNUMBER(SEARCH("not qualify",Table2[[#This Row],[Note]])),1,0)</f>
        <v>1</v>
      </c>
      <c r="AC56" s="7">
        <f>1-Table2[[#This Row],[Disqualified]]</f>
        <v>0</v>
      </c>
      <c r="AD56" t="s">
        <v>1196</v>
      </c>
    </row>
    <row r="57" spans="1:68" x14ac:dyDescent="0.2">
      <c r="A57" s="14" t="s">
        <v>643</v>
      </c>
      <c r="B57" s="7" t="str">
        <f>SUBSTITUTE(Table2[[#This Row],[DOI link]], "https://doi.org/", "")</f>
        <v>10.1109/JPHOT.2016.2640661</v>
      </c>
      <c r="C57" s="7">
        <v>13</v>
      </c>
      <c r="D57" s="3" t="s">
        <v>644</v>
      </c>
      <c r="E57" t="s">
        <v>461</v>
      </c>
      <c r="F57" t="s">
        <v>196</v>
      </c>
      <c r="G57" t="s">
        <v>586</v>
      </c>
      <c r="H57" t="s">
        <v>342</v>
      </c>
      <c r="I57" t="s">
        <v>205</v>
      </c>
      <c r="J57" t="s">
        <v>220</v>
      </c>
      <c r="K57" s="7"/>
      <c r="L57" s="7"/>
      <c r="M57" s="7"/>
      <c r="N57" s="7"/>
      <c r="O57" s="17">
        <v>42719</v>
      </c>
      <c r="P57" s="3" t="s">
        <v>386</v>
      </c>
      <c r="Q57" t="s">
        <v>32</v>
      </c>
      <c r="R57" s="7" t="s">
        <v>806</v>
      </c>
      <c r="S57" s="7" t="s">
        <v>807</v>
      </c>
      <c r="T57" s="7">
        <v>6</v>
      </c>
      <c r="U57" s="7">
        <v>4.0999999999999996</v>
      </c>
      <c r="V57" s="7">
        <v>7.9</v>
      </c>
      <c r="W57" t="s">
        <v>965</v>
      </c>
      <c r="X57" s="4" t="s">
        <v>81</v>
      </c>
      <c r="Y57" s="4" t="s">
        <v>88</v>
      </c>
      <c r="Z57" s="4" t="s">
        <v>81</v>
      </c>
      <c r="AB57" s="7">
        <f>IF(ISNUMBER(SEARCH("not qualify",Table2[[#This Row],[Note]])),1,0)</f>
        <v>0</v>
      </c>
      <c r="AC57" s="7">
        <f>1-Table2[[#This Row],[Disqualified]]</f>
        <v>1</v>
      </c>
      <c r="AD57" t="s">
        <v>732</v>
      </c>
      <c r="AG57" t="s">
        <v>1259</v>
      </c>
      <c r="AH57" t="s">
        <v>1261</v>
      </c>
      <c r="AI57" t="s">
        <v>1263</v>
      </c>
      <c r="AJ57">
        <v>1</v>
      </c>
    </row>
    <row r="58" spans="1:68" x14ac:dyDescent="0.2">
      <c r="A58" s="14" t="s">
        <v>873</v>
      </c>
      <c r="B58" s="7" t="s">
        <v>236</v>
      </c>
      <c r="C58" s="7">
        <v>13</v>
      </c>
      <c r="D58" s="7" t="s">
        <v>237</v>
      </c>
      <c r="E58" s="7" t="s">
        <v>238</v>
      </c>
      <c r="F58" s="21"/>
      <c r="G58" s="7"/>
      <c r="H58" s="7"/>
      <c r="I58" s="7"/>
      <c r="J58" s="7"/>
      <c r="K58" s="7"/>
      <c r="L58" s="7"/>
      <c r="M58" s="7"/>
      <c r="N58" s="7"/>
      <c r="O58" s="17">
        <v>41122</v>
      </c>
      <c r="P58" s="7" t="s">
        <v>54</v>
      </c>
      <c r="Q58" s="7" t="s">
        <v>32</v>
      </c>
      <c r="R58" s="7" t="s">
        <v>916</v>
      </c>
      <c r="S58" s="7" t="s">
        <v>917</v>
      </c>
      <c r="T58" s="7"/>
      <c r="U58" s="7"/>
      <c r="V58" s="7"/>
      <c r="W58" t="s">
        <v>1173</v>
      </c>
      <c r="X58" s="4" t="s">
        <v>81</v>
      </c>
      <c r="Y58" s="4" t="s">
        <v>81</v>
      </c>
      <c r="Z58" s="4" t="s">
        <v>88</v>
      </c>
      <c r="AB58" s="7">
        <f>IF(ISNUMBER(SEARCH("not qualify",Table2[[#This Row],[Note]])),1,0)</f>
        <v>0</v>
      </c>
      <c r="AC58" s="7">
        <f>1-Table2[[#This Row],[Disqualified]]</f>
        <v>1</v>
      </c>
      <c r="AD58" t="s">
        <v>1239</v>
      </c>
      <c r="AE58" t="s">
        <v>1228</v>
      </c>
      <c r="AG58" t="s">
        <v>1266</v>
      </c>
      <c r="AH58" t="s">
        <v>1276</v>
      </c>
      <c r="AJ58">
        <v>1</v>
      </c>
    </row>
    <row r="59" spans="1:68" x14ac:dyDescent="0.2">
      <c r="A59" s="14" t="s">
        <v>239</v>
      </c>
      <c r="B59" s="7" t="s">
        <v>240</v>
      </c>
      <c r="C59" s="7">
        <v>12</v>
      </c>
      <c r="D59" s="7" t="s">
        <v>241</v>
      </c>
      <c r="E59" s="7" t="s">
        <v>242</v>
      </c>
      <c r="F59" s="7"/>
      <c r="G59" s="7"/>
      <c r="H59" s="7"/>
      <c r="I59" s="7"/>
      <c r="J59" s="7"/>
      <c r="K59" s="7"/>
      <c r="L59" s="7"/>
      <c r="M59" s="7"/>
      <c r="N59" s="7"/>
      <c r="O59" s="17">
        <v>40057</v>
      </c>
      <c r="P59" s="7" t="s">
        <v>87</v>
      </c>
      <c r="Q59" s="7" t="s">
        <v>32</v>
      </c>
      <c r="R59" s="7" t="s">
        <v>731</v>
      </c>
      <c r="S59" s="7" t="s">
        <v>824</v>
      </c>
      <c r="T59" s="7"/>
      <c r="U59" s="7"/>
      <c r="V59" s="7"/>
      <c r="W59" s="7"/>
      <c r="X59" s="4" t="s">
        <v>81</v>
      </c>
      <c r="Y59" s="4" t="s">
        <v>88</v>
      </c>
      <c r="Z59" s="4" t="s">
        <v>88</v>
      </c>
      <c r="AB59" s="7">
        <f>IF(ISNUMBER(SEARCH("not qualify",Table2[[#This Row],[Note]])),1,0)</f>
        <v>0</v>
      </c>
      <c r="AC59" s="7">
        <f>1-Table2[[#This Row],[Disqualified]]</f>
        <v>1</v>
      </c>
      <c r="AD59" t="s">
        <v>1231</v>
      </c>
      <c r="AG59" t="s">
        <v>1251</v>
      </c>
      <c r="AH59" t="s">
        <v>1256</v>
      </c>
      <c r="AJ59">
        <v>1</v>
      </c>
    </row>
    <row r="60" spans="1:68" x14ac:dyDescent="0.2">
      <c r="A60" s="14" t="s">
        <v>246</v>
      </c>
      <c r="B60" s="7" t="s">
        <v>247</v>
      </c>
      <c r="C60" s="7">
        <v>12</v>
      </c>
      <c r="D60" s="7" t="s">
        <v>248</v>
      </c>
      <c r="E60" s="7" t="s">
        <v>986</v>
      </c>
      <c r="F60" s="7" t="s">
        <v>987</v>
      </c>
      <c r="G60" s="7" t="s">
        <v>988</v>
      </c>
      <c r="H60" s="7" t="s">
        <v>973</v>
      </c>
      <c r="I60" s="7"/>
      <c r="J60" s="7"/>
      <c r="K60" s="7"/>
      <c r="L60" s="7"/>
      <c r="M60" s="7"/>
      <c r="N60" s="7"/>
      <c r="O60" s="17">
        <v>42653</v>
      </c>
      <c r="P60" s="7" t="s">
        <v>249</v>
      </c>
      <c r="Q60" s="7" t="s">
        <v>32</v>
      </c>
      <c r="R60" s="7" t="s">
        <v>742</v>
      </c>
      <c r="S60" s="7" t="s">
        <v>814</v>
      </c>
      <c r="T60" s="7">
        <v>0.5</v>
      </c>
      <c r="U60" s="7"/>
      <c r="V60" s="7">
        <v>1</v>
      </c>
      <c r="W60" t="s">
        <v>962</v>
      </c>
      <c r="X60" s="4" t="s">
        <v>81</v>
      </c>
      <c r="Y60" s="4" t="s">
        <v>81</v>
      </c>
      <c r="Z60" s="4" t="s">
        <v>88</v>
      </c>
      <c r="AB60" s="7">
        <f>IF(ISNUMBER(SEARCH("not qualify",Table2[[#This Row],[Note]])),1,0)</f>
        <v>0</v>
      </c>
      <c r="AC60" s="7">
        <f>1-Table2[[#This Row],[Disqualified]]</f>
        <v>1</v>
      </c>
      <c r="AD60" t="s">
        <v>1243</v>
      </c>
      <c r="AE60" t="s">
        <v>732</v>
      </c>
      <c r="AF60" t="s">
        <v>1227</v>
      </c>
      <c r="AG60" t="s">
        <v>1259</v>
      </c>
      <c r="AH60" t="s">
        <v>1265</v>
      </c>
      <c r="AI60" t="s">
        <v>1268</v>
      </c>
      <c r="AJ60">
        <v>1</v>
      </c>
    </row>
    <row r="61" spans="1:68" ht="16" x14ac:dyDescent="0.2">
      <c r="A61" s="10" t="s">
        <v>243</v>
      </c>
      <c r="B61" s="19" t="s">
        <v>244</v>
      </c>
      <c r="C61" s="7">
        <v>12</v>
      </c>
      <c r="D61" s="19" t="s">
        <v>245</v>
      </c>
      <c r="E61" s="29" t="s">
        <v>1075</v>
      </c>
      <c r="F61" s="29" t="s">
        <v>1076</v>
      </c>
      <c r="G61" s="29" t="s">
        <v>1077</v>
      </c>
      <c r="H61" s="29" t="s">
        <v>1078</v>
      </c>
      <c r="I61" s="29"/>
      <c r="J61" s="29"/>
      <c r="K61" s="19"/>
      <c r="L61" s="19"/>
      <c r="M61" s="19"/>
      <c r="N61" s="19"/>
      <c r="O61" s="20">
        <v>42248</v>
      </c>
      <c r="P61" s="19" t="s">
        <v>54</v>
      </c>
      <c r="Q61" s="7" t="s">
        <v>32</v>
      </c>
      <c r="R61" s="7" t="s">
        <v>818</v>
      </c>
      <c r="S61" s="7" t="s">
        <v>819</v>
      </c>
      <c r="T61" s="40" t="s">
        <v>1199</v>
      </c>
      <c r="U61" s="19"/>
      <c r="V61" s="19"/>
      <c r="W61" s="19"/>
      <c r="X61" s="41" t="s">
        <v>88</v>
      </c>
      <c r="Y61" s="41" t="s">
        <v>81</v>
      </c>
      <c r="Z61" s="41" t="s">
        <v>88</v>
      </c>
      <c r="AA61" s="40"/>
      <c r="AB61" s="28">
        <f>IF(ISNUMBER(SEARCH("not qualify",Table2[[#This Row],[Note]])),1,0)</f>
        <v>0</v>
      </c>
      <c r="AC61" s="28">
        <f>1-Table2[[#This Row],[Disqualified]]</f>
        <v>1</v>
      </c>
      <c r="AD61" t="s">
        <v>75</v>
      </c>
      <c r="AE61" t="s">
        <v>732</v>
      </c>
      <c r="AG61" t="s">
        <v>1266</v>
      </c>
      <c r="AH61" t="s">
        <v>1275</v>
      </c>
      <c r="AJ61">
        <v>1</v>
      </c>
    </row>
    <row r="62" spans="1:68" x14ac:dyDescent="0.2">
      <c r="A62" s="7" t="str">
        <f>_xlfn.CONCAT("https://doi.org/",Table2[[#This Row],[DOI alone]])</f>
        <v>https://doi.org/10.1109/TPWRD.2019.2949914</v>
      </c>
      <c r="B62" s="7" t="s">
        <v>258</v>
      </c>
      <c r="C62" s="7">
        <v>11</v>
      </c>
      <c r="D62" s="7" t="s">
        <v>259</v>
      </c>
      <c r="E62" s="7" t="s">
        <v>1113</v>
      </c>
      <c r="F62" s="21" t="s">
        <v>1114</v>
      </c>
      <c r="G62" s="7" t="s">
        <v>1115</v>
      </c>
      <c r="H62" s="7"/>
      <c r="I62" s="7"/>
      <c r="J62" s="7"/>
      <c r="K62" s="7"/>
      <c r="L62" s="7"/>
      <c r="M62" s="7"/>
      <c r="N62" s="7"/>
      <c r="O62" s="17">
        <v>43983</v>
      </c>
      <c r="P62" s="7" t="s">
        <v>260</v>
      </c>
      <c r="Q62" s="7" t="s">
        <v>32</v>
      </c>
      <c r="R62" s="7" t="s">
        <v>929</v>
      </c>
      <c r="S62" s="7" t="s">
        <v>930</v>
      </c>
      <c r="T62" s="7"/>
      <c r="U62" s="7"/>
      <c r="V62" s="7"/>
      <c r="W62" s="7"/>
      <c r="X62" s="4" t="s">
        <v>81</v>
      </c>
      <c r="Y62" s="4" t="s">
        <v>81</v>
      </c>
      <c r="Z62" s="4" t="s">
        <v>88</v>
      </c>
      <c r="AB62" s="7">
        <f>IF(ISNUMBER(SEARCH("not qualify",Table2[[#This Row],[Note]])),1,0)</f>
        <v>0</v>
      </c>
      <c r="AC62" s="7">
        <f>1-Table2[[#This Row],[Disqualified]]</f>
        <v>1</v>
      </c>
      <c r="AD62" t="s">
        <v>1246</v>
      </c>
      <c r="AG62" t="s">
        <v>1251</v>
      </c>
      <c r="AH62" t="s">
        <v>1280</v>
      </c>
      <c r="AJ62">
        <v>1</v>
      </c>
    </row>
    <row r="63" spans="1:68" x14ac:dyDescent="0.2">
      <c r="A63" s="14" t="s">
        <v>254</v>
      </c>
      <c r="B63" s="7" t="s">
        <v>255</v>
      </c>
      <c r="C63" s="7">
        <v>11</v>
      </c>
      <c r="D63" s="7" t="s">
        <v>256</v>
      </c>
      <c r="E63" s="7" t="s">
        <v>1066</v>
      </c>
      <c r="F63" s="7" t="s">
        <v>1067</v>
      </c>
      <c r="G63" s="7"/>
      <c r="H63" s="7"/>
      <c r="I63" s="7"/>
      <c r="J63" s="7"/>
      <c r="K63" s="7"/>
      <c r="L63" s="7"/>
      <c r="M63" s="7"/>
      <c r="N63" s="7"/>
      <c r="O63" s="17">
        <v>41791</v>
      </c>
      <c r="P63" s="7" t="s">
        <v>257</v>
      </c>
      <c r="Q63" s="7" t="s">
        <v>32</v>
      </c>
      <c r="R63" s="7" t="s">
        <v>766</v>
      </c>
      <c r="S63" s="7" t="s">
        <v>767</v>
      </c>
      <c r="T63" s="7"/>
      <c r="U63" s="7"/>
      <c r="V63" s="7"/>
      <c r="W63" s="7"/>
      <c r="X63" s="4" t="s">
        <v>81</v>
      </c>
      <c r="Y63" s="4" t="s">
        <v>81</v>
      </c>
      <c r="Z63" s="4" t="s">
        <v>88</v>
      </c>
      <c r="AB63" s="7">
        <f>IF(ISNUMBER(SEARCH("not qualify",Table2[[#This Row],[Note]])),1,0)</f>
        <v>0</v>
      </c>
      <c r="AC63" s="7">
        <f>1-Table2[[#This Row],[Disqualified]]</f>
        <v>1</v>
      </c>
      <c r="AD63" t="s">
        <v>1233</v>
      </c>
      <c r="AE63" t="s">
        <v>1222</v>
      </c>
      <c r="AG63" t="s">
        <v>1259</v>
      </c>
      <c r="AH63" t="s">
        <v>1265</v>
      </c>
      <c r="AI63" t="s">
        <v>1267</v>
      </c>
      <c r="AJ63">
        <v>1</v>
      </c>
    </row>
    <row r="64" spans="1:68" ht="16" x14ac:dyDescent="0.2">
      <c r="A64" s="8" t="s">
        <v>250</v>
      </c>
      <c r="B64" s="8" t="s">
        <v>251</v>
      </c>
      <c r="C64" s="8">
        <v>11</v>
      </c>
      <c r="D64" s="8" t="s">
        <v>252</v>
      </c>
      <c r="E64" s="8" t="s">
        <v>1032</v>
      </c>
      <c r="F64" s="8" t="s">
        <v>970</v>
      </c>
      <c r="G64" s="8"/>
      <c r="H64" s="8"/>
      <c r="I64" s="8"/>
      <c r="J64" s="8"/>
      <c r="K64" s="8"/>
      <c r="L64" s="8"/>
      <c r="M64" s="8"/>
      <c r="N64" s="8"/>
      <c r="O64" s="36">
        <v>39814</v>
      </c>
      <c r="P64" s="8" t="s">
        <v>253</v>
      </c>
      <c r="Q64" s="8" t="s">
        <v>32</v>
      </c>
      <c r="R64" s="8" t="s">
        <v>832</v>
      </c>
      <c r="S64" s="8" t="s">
        <v>833</v>
      </c>
      <c r="T64" s="8"/>
      <c r="U64" s="8"/>
      <c r="V64" s="8"/>
      <c r="W64" s="8" t="s">
        <v>1183</v>
      </c>
      <c r="X64" s="27" t="s">
        <v>81</v>
      </c>
      <c r="Y64" s="27" t="s">
        <v>81</v>
      </c>
      <c r="Z64" s="27" t="s">
        <v>88</v>
      </c>
      <c r="AA64" s="32" t="s">
        <v>1284</v>
      </c>
      <c r="AB64" s="28">
        <f>IF(ISNUMBER(SEARCH("not qualify",Table2[[#This Row],[Note]])),1,0)</f>
        <v>1</v>
      </c>
      <c r="AC64" s="28">
        <f>1-Table2[[#This Row],[Disqualified]]</f>
        <v>0</v>
      </c>
      <c r="AD64" t="s">
        <v>1196</v>
      </c>
    </row>
    <row r="65" spans="1:68" ht="16" x14ac:dyDescent="0.2">
      <c r="A65" s="15" t="s">
        <v>261</v>
      </c>
      <c r="B65" s="8" t="str">
        <f>SUBSTITUTE(Table2[[#This Row],[DOI link]], "https://doi.org/", "")</f>
        <v>10.1103/PhysRevB.104.235409</v>
      </c>
      <c r="C65" s="8">
        <v>11</v>
      </c>
      <c r="D65" s="37" t="s">
        <v>262</v>
      </c>
      <c r="E65" s="8" t="s">
        <v>263</v>
      </c>
      <c r="F65" s="8" t="s">
        <v>264</v>
      </c>
      <c r="G65" s="8" t="s">
        <v>265</v>
      </c>
      <c r="H65" s="8" t="s">
        <v>79</v>
      </c>
      <c r="I65" s="8"/>
      <c r="J65" s="8"/>
      <c r="K65" s="8"/>
      <c r="L65" s="8"/>
      <c r="M65" s="8"/>
      <c r="N65" s="8"/>
      <c r="O65" s="36">
        <v>44538</v>
      </c>
      <c r="P65" s="37" t="s">
        <v>266</v>
      </c>
      <c r="Q65" s="8" t="s">
        <v>32</v>
      </c>
      <c r="R65" s="8" t="s">
        <v>731</v>
      </c>
      <c r="S65" s="8" t="s">
        <v>895</v>
      </c>
      <c r="T65" s="32"/>
      <c r="U65" s="32"/>
      <c r="V65" s="32"/>
      <c r="W65" s="32"/>
      <c r="X65" s="32"/>
      <c r="Y65" s="32"/>
      <c r="Z65" s="32"/>
      <c r="AA65" s="32" t="s">
        <v>1284</v>
      </c>
      <c r="AB65" s="7">
        <f>IF(ISNUMBER(SEARCH("not qualify",Table2[[#This Row],[Note]])),1,0)</f>
        <v>1</v>
      </c>
      <c r="AC65" s="7">
        <f>1-Table2[[#This Row],[Disqualified]]</f>
        <v>0</v>
      </c>
      <c r="AD65" t="s">
        <v>1196</v>
      </c>
    </row>
    <row r="66" spans="1:68" x14ac:dyDescent="0.2">
      <c r="A66" s="7" t="s">
        <v>267</v>
      </c>
      <c r="B66" s="7" t="s">
        <v>268</v>
      </c>
      <c r="C66" s="7">
        <v>10</v>
      </c>
      <c r="D66" s="7" t="s">
        <v>269</v>
      </c>
      <c r="E66" s="7" t="s">
        <v>1023</v>
      </c>
      <c r="F66" s="7" t="s">
        <v>1024</v>
      </c>
      <c r="G66" s="7" t="s">
        <v>1025</v>
      </c>
      <c r="H66" s="7"/>
      <c r="I66" s="7"/>
      <c r="J66" s="7"/>
      <c r="K66" s="7"/>
      <c r="L66" s="7"/>
      <c r="M66" s="7"/>
      <c r="N66" s="7"/>
      <c r="O66" s="17">
        <v>39387</v>
      </c>
      <c r="P66" s="7" t="s">
        <v>270</v>
      </c>
      <c r="Q66" s="7" t="s">
        <v>32</v>
      </c>
      <c r="R66" s="7" t="s">
        <v>731</v>
      </c>
      <c r="S66" s="7" t="s">
        <v>1179</v>
      </c>
      <c r="T66" s="7" t="s">
        <v>1180</v>
      </c>
      <c r="U66" s="7"/>
      <c r="V66" s="7"/>
      <c r="W66" s="7" t="s">
        <v>63</v>
      </c>
      <c r="X66" s="9" t="s">
        <v>81</v>
      </c>
      <c r="Y66" s="9" t="s">
        <v>88</v>
      </c>
      <c r="Z66" s="9" t="s">
        <v>88</v>
      </c>
      <c r="AA66" s="7"/>
      <c r="AB66" s="7">
        <f>IF(ISNUMBER(SEARCH("not qualify",Table2[[#This Row],[Note]])),1,0)</f>
        <v>0</v>
      </c>
      <c r="AC66" s="7">
        <f>1-Table2[[#This Row],[Disqualified]]</f>
        <v>1</v>
      </c>
      <c r="AD66" t="s">
        <v>1225</v>
      </c>
      <c r="AG66" t="s">
        <v>1251</v>
      </c>
      <c r="AH66" t="s">
        <v>1254</v>
      </c>
      <c r="AI66" t="s">
        <v>1253</v>
      </c>
      <c r="AJ66">
        <v>1</v>
      </c>
    </row>
    <row r="67" spans="1:68" s="8" customFormat="1" ht="16" x14ac:dyDescent="0.2">
      <c r="A67" s="7" t="s">
        <v>275</v>
      </c>
      <c r="B67" s="7" t="s">
        <v>276</v>
      </c>
      <c r="C67" s="7">
        <v>10</v>
      </c>
      <c r="D67" s="7" t="s">
        <v>277</v>
      </c>
      <c r="E67" s="7" t="s">
        <v>278</v>
      </c>
      <c r="F67" s="7"/>
      <c r="G67" s="7"/>
      <c r="H67" s="7"/>
      <c r="I67" s="7"/>
      <c r="J67" s="7"/>
      <c r="K67" s="7"/>
      <c r="L67" s="7"/>
      <c r="M67" s="7"/>
      <c r="N67" s="7"/>
      <c r="O67" s="17">
        <v>42534</v>
      </c>
      <c r="P67" s="7" t="s">
        <v>279</v>
      </c>
      <c r="Q67" s="7" t="s">
        <v>32</v>
      </c>
      <c r="R67" s="7" t="s">
        <v>891</v>
      </c>
      <c r="S67" s="7" t="s">
        <v>892</v>
      </c>
      <c r="T67" s="7"/>
      <c r="U67" s="7"/>
      <c r="V67" s="7"/>
      <c r="W67" s="7"/>
      <c r="X67" s="4" t="s">
        <v>81</v>
      </c>
      <c r="Y67" s="4" t="s">
        <v>88</v>
      </c>
      <c r="Z67" s="4" t="s">
        <v>88</v>
      </c>
      <c r="AA67"/>
      <c r="AB67" s="28">
        <f>IF(ISNUMBER(SEARCH("not qualify",Table2[[#This Row],[Note]])),1,0)</f>
        <v>0</v>
      </c>
      <c r="AC67" s="28">
        <f>1-Table2[[#This Row],[Disqualified]]</f>
        <v>1</v>
      </c>
      <c r="AD67" t="s">
        <v>1242</v>
      </c>
      <c r="AE67"/>
      <c r="AF67"/>
      <c r="AG67" t="s">
        <v>1251</v>
      </c>
      <c r="AH67" t="s">
        <v>1257</v>
      </c>
      <c r="AI67"/>
      <c r="AJ67">
        <v>1</v>
      </c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</row>
    <row r="68" spans="1:68" x14ac:dyDescent="0.2">
      <c r="A68" s="14" t="s">
        <v>280</v>
      </c>
      <c r="B68" s="7" t="s">
        <v>281</v>
      </c>
      <c r="C68" s="7">
        <v>10</v>
      </c>
      <c r="D68" s="7" t="s">
        <v>282</v>
      </c>
      <c r="E68" s="7" t="s">
        <v>1098</v>
      </c>
      <c r="F68" s="7" t="s">
        <v>1099</v>
      </c>
      <c r="G68" s="7" t="s">
        <v>1100</v>
      </c>
      <c r="H68" s="7" t="s">
        <v>1101</v>
      </c>
      <c r="I68" s="7" t="s">
        <v>1102</v>
      </c>
      <c r="J68" s="7" t="s">
        <v>1103</v>
      </c>
      <c r="K68" s="7" t="s">
        <v>1104</v>
      </c>
      <c r="L68" s="7"/>
      <c r="M68" s="7"/>
      <c r="N68" s="7"/>
      <c r="O68" s="17">
        <v>43647</v>
      </c>
      <c r="P68" s="7" t="s">
        <v>283</v>
      </c>
      <c r="Q68" s="7" t="s">
        <v>284</v>
      </c>
      <c r="R68" s="7" t="s">
        <v>731</v>
      </c>
      <c r="S68" s="7" t="s">
        <v>731</v>
      </c>
      <c r="T68" s="7"/>
      <c r="U68" s="7"/>
      <c r="V68" s="7"/>
      <c r="W68" s="7"/>
      <c r="X68" s="9"/>
      <c r="Y68" s="9"/>
      <c r="Z68" s="9"/>
      <c r="AB68" s="7">
        <f>IF(ISNUMBER(SEARCH("not qualify",Table2[[#This Row],[Note]])),1,0)</f>
        <v>0</v>
      </c>
      <c r="AC68" s="7">
        <f>1-Table2[[#This Row],[Disqualified]]</f>
        <v>1</v>
      </c>
      <c r="AD68" t="s">
        <v>1240</v>
      </c>
      <c r="AE68" t="s">
        <v>1222</v>
      </c>
      <c r="AG68" t="s">
        <v>1266</v>
      </c>
      <c r="AH68" t="s">
        <v>1270</v>
      </c>
      <c r="AJ68">
        <v>1</v>
      </c>
    </row>
    <row r="69" spans="1:68" s="8" customFormat="1" ht="16" x14ac:dyDescent="0.2">
      <c r="A69" s="14" t="s">
        <v>288</v>
      </c>
      <c r="B69" s="7" t="s">
        <v>289</v>
      </c>
      <c r="C69" s="7">
        <v>10</v>
      </c>
      <c r="D69" s="7" t="s">
        <v>290</v>
      </c>
      <c r="E69" s="7" t="s">
        <v>1140</v>
      </c>
      <c r="F69" s="7" t="s">
        <v>1141</v>
      </c>
      <c r="G69" s="7" t="s">
        <v>1074</v>
      </c>
      <c r="H69" s="7"/>
      <c r="I69" s="7"/>
      <c r="J69" s="7"/>
      <c r="K69" s="7"/>
      <c r="L69" s="7"/>
      <c r="M69" s="7"/>
      <c r="N69" s="7"/>
      <c r="O69" s="17">
        <v>44896</v>
      </c>
      <c r="P69" s="7" t="s">
        <v>54</v>
      </c>
      <c r="Q69" s="7" t="s">
        <v>32</v>
      </c>
      <c r="R69" s="7" t="s">
        <v>745</v>
      </c>
      <c r="S69" s="7" t="s">
        <v>787</v>
      </c>
      <c r="T69" s="7">
        <v>2</v>
      </c>
      <c r="U69" s="7"/>
      <c r="V69" s="7"/>
      <c r="W69" t="s">
        <v>1196</v>
      </c>
      <c r="X69" s="4" t="s">
        <v>88</v>
      </c>
      <c r="Y69" s="4" t="s">
        <v>81</v>
      </c>
      <c r="Z69" s="4" t="s">
        <v>88</v>
      </c>
      <c r="AA69"/>
      <c r="AB69" s="7">
        <f>IF(ISNUMBER(SEARCH("not qualify",Table2[[#This Row],[Note]])),1,0)</f>
        <v>0</v>
      </c>
      <c r="AC69" s="7">
        <f>1-Table2[[#This Row],[Disqualified]]</f>
        <v>1</v>
      </c>
      <c r="AD69" t="s">
        <v>1240</v>
      </c>
      <c r="AE69" t="s">
        <v>732</v>
      </c>
      <c r="AF69"/>
      <c r="AG69" t="s">
        <v>1266</v>
      </c>
      <c r="AH69" t="s">
        <v>1270</v>
      </c>
      <c r="AI69"/>
      <c r="AJ69">
        <v>1</v>
      </c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</row>
    <row r="70" spans="1:68" x14ac:dyDescent="0.2">
      <c r="A70" s="14" t="s">
        <v>271</v>
      </c>
      <c r="B70" s="7" t="s">
        <v>272</v>
      </c>
      <c r="C70" s="7">
        <v>10</v>
      </c>
      <c r="D70" s="7" t="s">
        <v>273</v>
      </c>
      <c r="E70" s="7" t="s">
        <v>1082</v>
      </c>
      <c r="F70" s="7" t="s">
        <v>1083</v>
      </c>
      <c r="G70" s="7"/>
      <c r="H70" s="7"/>
      <c r="I70" s="7"/>
      <c r="J70" s="7"/>
      <c r="K70" s="7"/>
      <c r="L70" s="7"/>
      <c r="M70" s="7"/>
      <c r="N70" s="7"/>
      <c r="O70" s="17">
        <v>42730</v>
      </c>
      <c r="P70" s="7" t="s">
        <v>274</v>
      </c>
      <c r="Q70" s="7" t="s">
        <v>32</v>
      </c>
      <c r="R70" s="7" t="s">
        <v>731</v>
      </c>
      <c r="S70" s="7" t="s">
        <v>810</v>
      </c>
      <c r="T70" s="33">
        <f>44.25/1000000</f>
        <v>4.4249999999999998E-5</v>
      </c>
      <c r="U70" s="7"/>
      <c r="V70" s="7"/>
      <c r="W70" s="7"/>
      <c r="X70" s="9"/>
      <c r="Y70" s="9"/>
      <c r="Z70" s="9"/>
      <c r="AB70" s="7">
        <f>IF(ISNUMBER(SEARCH("not qualify",Table2[[#This Row],[Note]])),1,0)</f>
        <v>0</v>
      </c>
      <c r="AC70" s="7">
        <f>1-Table2[[#This Row],[Disqualified]]</f>
        <v>1</v>
      </c>
      <c r="AD70" t="s">
        <v>1244</v>
      </c>
      <c r="AE70" t="s">
        <v>732</v>
      </c>
      <c r="AG70" t="s">
        <v>1266</v>
      </c>
      <c r="AH70" t="s">
        <v>1279</v>
      </c>
      <c r="AJ70">
        <v>1</v>
      </c>
    </row>
    <row r="71" spans="1:68" ht="16" x14ac:dyDescent="0.2">
      <c r="A71" s="15" t="s">
        <v>285</v>
      </c>
      <c r="B71" s="8" t="s">
        <v>286</v>
      </c>
      <c r="C71" s="8">
        <v>10</v>
      </c>
      <c r="D71" s="8" t="s">
        <v>287</v>
      </c>
      <c r="E71" s="8" t="s">
        <v>1094</v>
      </c>
      <c r="F71" s="8" t="s">
        <v>1095</v>
      </c>
      <c r="G71" s="8" t="s">
        <v>1096</v>
      </c>
      <c r="H71" s="8" t="s">
        <v>1097</v>
      </c>
      <c r="I71" s="8" t="s">
        <v>1076</v>
      </c>
      <c r="J71" s="8"/>
      <c r="K71" s="8"/>
      <c r="L71" s="8"/>
      <c r="M71" s="8"/>
      <c r="N71" s="8"/>
      <c r="O71" s="36">
        <v>43497</v>
      </c>
      <c r="P71" s="8" t="s">
        <v>54</v>
      </c>
      <c r="Q71" s="8" t="s">
        <v>32</v>
      </c>
      <c r="R71" s="8" t="s">
        <v>796</v>
      </c>
      <c r="S71" s="8" t="s">
        <v>797</v>
      </c>
      <c r="T71" s="8"/>
      <c r="U71" s="8"/>
      <c r="V71" s="8"/>
      <c r="W71" s="8" t="s">
        <v>1196</v>
      </c>
      <c r="X71" s="27" t="s">
        <v>81</v>
      </c>
      <c r="Y71" s="27" t="s">
        <v>81</v>
      </c>
      <c r="Z71" s="27" t="s">
        <v>81</v>
      </c>
      <c r="AA71" s="32" t="s">
        <v>1284</v>
      </c>
      <c r="AB71" s="15">
        <f>IF(ISNUMBER(SEARCH("not qualify",Table2[[#This Row],[Note]])),1,0)</f>
        <v>1</v>
      </c>
      <c r="AC71" s="15">
        <f>1-Table2[[#This Row],[Disqualified]]</f>
        <v>0</v>
      </c>
      <c r="AD71" t="s">
        <v>1196</v>
      </c>
    </row>
    <row r="72" spans="1:68" x14ac:dyDescent="0.2">
      <c r="A72" s="10" t="s">
        <v>298</v>
      </c>
      <c r="B72" s="7" t="str">
        <f>SUBSTITUTE(Table2[[#This Row],[DOI link]], "https://doi.org/", "")</f>
        <v>10.1137/18M1216894</v>
      </c>
      <c r="C72" s="7">
        <v>9</v>
      </c>
      <c r="D72" s="18" t="s">
        <v>299</v>
      </c>
      <c r="E72" s="7" t="s">
        <v>300</v>
      </c>
      <c r="F72" s="7" t="s">
        <v>30</v>
      </c>
      <c r="G72" s="7" t="s">
        <v>301</v>
      </c>
      <c r="H72" s="7"/>
      <c r="I72" s="7"/>
      <c r="J72" s="7"/>
      <c r="K72" s="7"/>
      <c r="L72" s="7"/>
      <c r="M72" s="7"/>
      <c r="N72" s="7"/>
      <c r="O72" s="17">
        <v>43594</v>
      </c>
      <c r="P72" s="18" t="s">
        <v>109</v>
      </c>
      <c r="Q72" s="7" t="s">
        <v>32</v>
      </c>
      <c r="R72" s="7" t="s">
        <v>936</v>
      </c>
      <c r="S72" s="7" t="s">
        <v>937</v>
      </c>
      <c r="T72" s="11"/>
      <c r="U72" s="11"/>
      <c r="V72" s="11"/>
      <c r="W72" s="11"/>
      <c r="X72" s="33" t="s">
        <v>81</v>
      </c>
      <c r="Y72" s="33" t="s">
        <v>81</v>
      </c>
      <c r="Z72" s="33" t="s">
        <v>88</v>
      </c>
      <c r="AA72" s="33"/>
      <c r="AB72" s="7">
        <f>IF(ISNUMBER(SEARCH("not qualify",Table2[[#This Row],[Note]])),1,0)</f>
        <v>0</v>
      </c>
      <c r="AC72" s="7">
        <f>1-Table2[[#This Row],[Disqualified]]</f>
        <v>1</v>
      </c>
      <c r="AD72" t="s">
        <v>1242</v>
      </c>
      <c r="AG72" t="s">
        <v>1251</v>
      </c>
      <c r="AH72" t="s">
        <v>1257</v>
      </c>
      <c r="AJ72">
        <v>1</v>
      </c>
    </row>
    <row r="73" spans="1:68" s="8" customFormat="1" ht="16" x14ac:dyDescent="0.2">
      <c r="A73" s="2" t="s">
        <v>291</v>
      </c>
      <c r="B73" s="7" t="s">
        <v>292</v>
      </c>
      <c r="C73" s="7">
        <v>9</v>
      </c>
      <c r="D73" s="7" t="s">
        <v>293</v>
      </c>
      <c r="E73" s="7" t="s">
        <v>971</v>
      </c>
      <c r="F73" s="7" t="s">
        <v>972</v>
      </c>
      <c r="G73" s="7" t="s">
        <v>973</v>
      </c>
      <c r="H73" s="7"/>
      <c r="I73" s="7"/>
      <c r="J73" s="7"/>
      <c r="K73" s="7"/>
      <c r="L73" s="7"/>
      <c r="M73" s="7"/>
      <c r="N73" s="7"/>
      <c r="O73" s="17">
        <v>40612</v>
      </c>
      <c r="P73" s="7" t="s">
        <v>181</v>
      </c>
      <c r="Q73" s="7" t="s">
        <v>32</v>
      </c>
      <c r="R73" s="7" t="s">
        <v>731</v>
      </c>
      <c r="S73" s="7" t="s">
        <v>813</v>
      </c>
      <c r="T73" s="7"/>
      <c r="U73" s="7">
        <v>2.4</v>
      </c>
      <c r="V73" s="7">
        <v>5.5</v>
      </c>
      <c r="W73" s="7" t="s">
        <v>1172</v>
      </c>
      <c r="X73" s="9" t="s">
        <v>88</v>
      </c>
      <c r="Y73" s="9" t="s">
        <v>88</v>
      </c>
      <c r="Z73" s="9" t="s">
        <v>81</v>
      </c>
      <c r="AA73"/>
      <c r="AB73" s="7">
        <f>IF(ISNUMBER(SEARCH("not qualify",Table2[[#This Row],[Note]])),1,0)</f>
        <v>0</v>
      </c>
      <c r="AC73" s="7">
        <f>1-Table2[[#This Row],[Disqualified]]</f>
        <v>1</v>
      </c>
      <c r="AD73" t="s">
        <v>732</v>
      </c>
      <c r="AE73" t="s">
        <v>1227</v>
      </c>
      <c r="AF73"/>
      <c r="AG73" t="s">
        <v>1259</v>
      </c>
      <c r="AH73" t="s">
        <v>1261</v>
      </c>
      <c r="AI73" t="s">
        <v>1264</v>
      </c>
      <c r="AJ73">
        <v>1</v>
      </c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</row>
    <row r="74" spans="1:68" ht="16" x14ac:dyDescent="0.2">
      <c r="A74" s="15" t="s">
        <v>302</v>
      </c>
      <c r="B74" s="8" t="str">
        <f>SUBSTITUTE(Table2[[#This Row],[DOI link]], "https://doi.org/", "")</f>
        <v>10.1109/ACCESS.2021.3056587</v>
      </c>
      <c r="C74" s="8">
        <v>9</v>
      </c>
      <c r="D74" s="37" t="s">
        <v>303</v>
      </c>
      <c r="E74" s="8" t="s">
        <v>304</v>
      </c>
      <c r="F74" s="8" t="s">
        <v>205</v>
      </c>
      <c r="G74" s="8" t="s">
        <v>305</v>
      </c>
      <c r="H74" s="8" t="s">
        <v>306</v>
      </c>
      <c r="I74" s="8" t="s">
        <v>307</v>
      </c>
      <c r="J74" s="8" t="s">
        <v>196</v>
      </c>
      <c r="K74" s="8" t="s">
        <v>308</v>
      </c>
      <c r="L74" s="8" t="s">
        <v>309</v>
      </c>
      <c r="M74" s="8"/>
      <c r="N74" s="8"/>
      <c r="O74" s="36">
        <v>44229</v>
      </c>
      <c r="P74" s="37" t="s">
        <v>188</v>
      </c>
      <c r="Q74" s="8" t="s">
        <v>32</v>
      </c>
      <c r="R74" s="8" t="s">
        <v>897</v>
      </c>
      <c r="S74" s="8" t="s">
        <v>898</v>
      </c>
      <c r="T74" s="32"/>
      <c r="U74" s="32"/>
      <c r="V74" s="32"/>
      <c r="W74" s="32"/>
      <c r="X74" s="32"/>
      <c r="Y74" s="32"/>
      <c r="Z74" s="32"/>
      <c r="AA74" s="32" t="s">
        <v>1284</v>
      </c>
      <c r="AB74" s="7">
        <f>IF(ISNUMBER(SEARCH("not qualify",Table2[[#This Row],[Note]])),1,0)</f>
        <v>1</v>
      </c>
      <c r="AC74" s="7">
        <f>1-Table2[[#This Row],[Disqualified]]</f>
        <v>0</v>
      </c>
      <c r="AD74" t="s">
        <v>1196</v>
      </c>
    </row>
    <row r="75" spans="1:68" s="8" customFormat="1" ht="16" x14ac:dyDescent="0.2">
      <c r="A75" s="15" t="s">
        <v>294</v>
      </c>
      <c r="B75" s="8" t="s">
        <v>295</v>
      </c>
      <c r="C75" s="8">
        <v>9</v>
      </c>
      <c r="D75" s="8" t="s">
        <v>296</v>
      </c>
      <c r="E75" s="8" t="s">
        <v>1123</v>
      </c>
      <c r="F75" s="8" t="s">
        <v>1124</v>
      </c>
      <c r="G75" s="8" t="s">
        <v>1125</v>
      </c>
      <c r="H75" s="8" t="s">
        <v>1126</v>
      </c>
      <c r="O75" s="36">
        <v>44327</v>
      </c>
      <c r="P75" s="8" t="s">
        <v>297</v>
      </c>
      <c r="Q75" s="8" t="s">
        <v>32</v>
      </c>
      <c r="R75" s="8" t="s">
        <v>948</v>
      </c>
      <c r="S75" s="8" t="s">
        <v>949</v>
      </c>
      <c r="X75" s="27"/>
      <c r="Y75" s="27"/>
      <c r="Z75" s="27"/>
      <c r="AA75" s="32" t="s">
        <v>1284</v>
      </c>
      <c r="AB75" s="28">
        <f>IF(ISNUMBER(SEARCH("not qualify",Table2[[#This Row],[Note]])),1,0)</f>
        <v>1</v>
      </c>
      <c r="AC75" s="28">
        <f>1-Table2[[#This Row],[Disqualified]]</f>
        <v>0</v>
      </c>
      <c r="AD75" t="s">
        <v>1196</v>
      </c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</row>
    <row r="76" spans="1:68" x14ac:dyDescent="0.2">
      <c r="A76" s="14" t="s">
        <v>1184</v>
      </c>
      <c r="B76" s="7" t="str">
        <f>SUBSTITUTE(Table2[[#This Row],[DOI link]], "https://doi.org/", "")</f>
        <v>10.1080/17455030.2010.528065</v>
      </c>
      <c r="C76" s="7">
        <v>8</v>
      </c>
      <c r="D76" s="3" t="s">
        <v>1185</v>
      </c>
      <c r="E76" t="s">
        <v>508</v>
      </c>
      <c r="F76" t="s">
        <v>1186</v>
      </c>
      <c r="G76" t="s">
        <v>510</v>
      </c>
      <c r="H76" s="7"/>
      <c r="I76" s="7"/>
      <c r="J76" s="7"/>
      <c r="K76" s="7"/>
      <c r="L76" s="7"/>
      <c r="M76" s="7"/>
      <c r="N76" s="7"/>
      <c r="O76" s="17">
        <v>40609</v>
      </c>
      <c r="P76" s="3" t="s">
        <v>156</v>
      </c>
      <c r="Q76" t="s">
        <v>32</v>
      </c>
      <c r="R76" s="7"/>
      <c r="S76" s="7"/>
      <c r="T76" s="7"/>
      <c r="U76" s="7"/>
      <c r="V76" s="7"/>
      <c r="W76" s="7"/>
      <c r="X76" s="9"/>
      <c r="Y76" s="9"/>
      <c r="Z76" s="9"/>
      <c r="AB76" s="28">
        <f>IF(ISNUMBER(SEARCH("not qualify",Table2[[#This Row],[Note]])),1,0)</f>
        <v>0</v>
      </c>
      <c r="AC76" s="28">
        <f>1-Table2[[#This Row],[Disqualified]]</f>
        <v>1</v>
      </c>
      <c r="AD76" t="s">
        <v>1225</v>
      </c>
      <c r="AG76" t="s">
        <v>1251</v>
      </c>
      <c r="AH76" t="s">
        <v>1254</v>
      </c>
      <c r="AI76" t="s">
        <v>1253</v>
      </c>
      <c r="AJ76">
        <v>1</v>
      </c>
    </row>
    <row r="77" spans="1:68" x14ac:dyDescent="0.2">
      <c r="A77" s="7" t="s">
        <v>310</v>
      </c>
      <c r="B77" s="7" t="s">
        <v>311</v>
      </c>
      <c r="C77" s="7">
        <v>8</v>
      </c>
      <c r="D77" s="7" t="s">
        <v>312</v>
      </c>
      <c r="E77" s="7" t="s">
        <v>1029</v>
      </c>
      <c r="F77" s="7" t="s">
        <v>1030</v>
      </c>
      <c r="G77" s="7" t="s">
        <v>1031</v>
      </c>
      <c r="H77" s="7"/>
      <c r="I77" s="7"/>
      <c r="J77" s="7"/>
      <c r="K77" s="7"/>
      <c r="L77" s="7"/>
      <c r="M77" s="7"/>
      <c r="N77" s="7"/>
      <c r="O77" s="17">
        <v>39814</v>
      </c>
      <c r="P77" s="7" t="s">
        <v>249</v>
      </c>
      <c r="Q77" s="7" t="s">
        <v>32</v>
      </c>
      <c r="R77" s="7" t="s">
        <v>803</v>
      </c>
      <c r="S77" s="7" t="s">
        <v>804</v>
      </c>
      <c r="T77" s="7" t="s">
        <v>1187</v>
      </c>
      <c r="U77" s="7"/>
      <c r="V77" s="7"/>
      <c r="W77" s="7" t="s">
        <v>1169</v>
      </c>
      <c r="X77" s="9" t="s">
        <v>88</v>
      </c>
      <c r="Y77" s="9" t="s">
        <v>81</v>
      </c>
      <c r="Z77" s="9" t="s">
        <v>88</v>
      </c>
      <c r="AA77" s="7"/>
      <c r="AB77" s="7">
        <f>IF(ISNUMBER(SEARCH("not qualify",Table2[[#This Row],[Note]])),1,0)</f>
        <v>0</v>
      </c>
      <c r="AC77" s="7">
        <f>1-Table2[[#This Row],[Disqualified]]</f>
        <v>1</v>
      </c>
      <c r="AD77" t="s">
        <v>1230</v>
      </c>
      <c r="AG77" t="s">
        <v>1259</v>
      </c>
      <c r="AH77" t="s">
        <v>1261</v>
      </c>
      <c r="AI77" t="s">
        <v>1262</v>
      </c>
      <c r="AJ77">
        <v>1</v>
      </c>
    </row>
    <row r="78" spans="1:68" x14ac:dyDescent="0.2">
      <c r="A78" s="14" t="s">
        <v>867</v>
      </c>
      <c r="B78" s="7" t="str">
        <f>SUBSTITUTE(Table2[[#This Row],[DOI link]], "https://doi.org/", "")</f>
        <v>10.1088/2040-8978/14/11/114003</v>
      </c>
      <c r="C78" s="7">
        <v>8</v>
      </c>
      <c r="D78" s="3" t="s">
        <v>868</v>
      </c>
      <c r="E78" t="s">
        <v>869</v>
      </c>
      <c r="F78" t="s">
        <v>870</v>
      </c>
      <c r="G78" t="s">
        <v>871</v>
      </c>
      <c r="H78" s="7"/>
      <c r="I78" s="7"/>
      <c r="J78" s="7"/>
      <c r="K78" s="7"/>
      <c r="L78" s="7"/>
      <c r="M78" s="7"/>
      <c r="N78" s="7"/>
      <c r="O78" s="17">
        <v>41117</v>
      </c>
      <c r="P78" s="3" t="s">
        <v>872</v>
      </c>
      <c r="Q78" t="s">
        <v>32</v>
      </c>
      <c r="R78" s="7" t="s">
        <v>889</v>
      </c>
      <c r="S78" s="7" t="s">
        <v>890</v>
      </c>
      <c r="T78" s="7">
        <v>0.9</v>
      </c>
      <c r="U78" s="7"/>
      <c r="V78" s="7"/>
      <c r="W78" t="s">
        <v>63</v>
      </c>
      <c r="X78" s="4" t="s">
        <v>81</v>
      </c>
      <c r="Y78" s="4" t="s">
        <v>81</v>
      </c>
      <c r="Z78" s="4" t="s">
        <v>81</v>
      </c>
      <c r="AB78" s="7">
        <f>IF(ISNUMBER(SEARCH("not qualify",Table2[[#This Row],[Note]])),1,0)</f>
        <v>0</v>
      </c>
      <c r="AC78" s="7">
        <f>1-Table2[[#This Row],[Disqualified]]</f>
        <v>1</v>
      </c>
      <c r="AD78" t="s">
        <v>1230</v>
      </c>
      <c r="AE78" t="s">
        <v>732</v>
      </c>
      <c r="AG78" t="s">
        <v>1259</v>
      </c>
      <c r="AH78" t="s">
        <v>1261</v>
      </c>
      <c r="AI78" t="s">
        <v>1262</v>
      </c>
      <c r="AJ78">
        <v>1</v>
      </c>
    </row>
    <row r="79" spans="1:68" x14ac:dyDescent="0.2">
      <c r="A79" s="14" t="s">
        <v>319</v>
      </c>
      <c r="B79" s="7" t="s">
        <v>320</v>
      </c>
      <c r="C79" s="7">
        <v>8</v>
      </c>
      <c r="D79" s="7" t="s">
        <v>321</v>
      </c>
      <c r="E79" s="7" t="s">
        <v>1079</v>
      </c>
      <c r="F79" s="7" t="s">
        <v>1080</v>
      </c>
      <c r="G79" s="7" t="s">
        <v>970</v>
      </c>
      <c r="H79" s="7" t="s">
        <v>1039</v>
      </c>
      <c r="I79" s="7"/>
      <c r="J79" s="7"/>
      <c r="K79" s="7"/>
      <c r="L79" s="7"/>
      <c r="M79" s="7"/>
      <c r="N79" s="7"/>
      <c r="O79" s="17">
        <v>42495</v>
      </c>
      <c r="P79" s="7" t="s">
        <v>266</v>
      </c>
      <c r="Q79" s="7" t="s">
        <v>32</v>
      </c>
      <c r="R79" s="7" t="s">
        <v>731</v>
      </c>
      <c r="S79" s="7" t="s">
        <v>812</v>
      </c>
      <c r="T79" s="7">
        <v>2.25</v>
      </c>
      <c r="U79" s="7">
        <v>1.5</v>
      </c>
      <c r="V79" s="7">
        <v>3</v>
      </c>
      <c r="W79" t="s">
        <v>1171</v>
      </c>
      <c r="X79" s="4" t="s">
        <v>81</v>
      </c>
      <c r="Y79" s="4" t="s">
        <v>81</v>
      </c>
      <c r="Z79" s="4" t="s">
        <v>81</v>
      </c>
      <c r="AB79" s="7">
        <f>IF(ISNUMBER(SEARCH("not qualify",Table2[[#This Row],[Note]])),1,0)</f>
        <v>0</v>
      </c>
      <c r="AC79" s="7">
        <f>1-Table2[[#This Row],[Disqualified]]</f>
        <v>1</v>
      </c>
      <c r="AD79" t="s">
        <v>732</v>
      </c>
      <c r="AE79" t="s">
        <v>1228</v>
      </c>
      <c r="AG79" t="s">
        <v>1259</v>
      </c>
      <c r="AH79" t="s">
        <v>1261</v>
      </c>
      <c r="AI79" t="s">
        <v>1263</v>
      </c>
      <c r="AJ79">
        <v>1</v>
      </c>
    </row>
    <row r="80" spans="1:68" ht="16" x14ac:dyDescent="0.2">
      <c r="A80" s="7" t="s">
        <v>316</v>
      </c>
      <c r="B80" s="7" t="s">
        <v>317</v>
      </c>
      <c r="C80" s="7">
        <v>8</v>
      </c>
      <c r="D80" s="7" t="s">
        <v>318</v>
      </c>
      <c r="E80" s="29" t="s">
        <v>1058</v>
      </c>
      <c r="F80" s="29" t="s">
        <v>1071</v>
      </c>
      <c r="G80" s="29" t="s">
        <v>1072</v>
      </c>
      <c r="H80" s="29" t="s">
        <v>1073</v>
      </c>
      <c r="I80" s="29" t="s">
        <v>973</v>
      </c>
      <c r="J80" s="29" t="s">
        <v>1074</v>
      </c>
      <c r="K80" s="7"/>
      <c r="L80" s="7"/>
      <c r="M80" s="7"/>
      <c r="N80" s="7"/>
      <c r="O80" s="17">
        <v>42248</v>
      </c>
      <c r="P80" s="7" t="s">
        <v>54</v>
      </c>
      <c r="Q80" s="7" t="s">
        <v>32</v>
      </c>
      <c r="R80" s="7" t="s">
        <v>793</v>
      </c>
      <c r="S80" s="7" t="s">
        <v>794</v>
      </c>
      <c r="T80" s="7">
        <v>5</v>
      </c>
      <c r="U80" s="7">
        <v>3.5</v>
      </c>
      <c r="V80" s="7">
        <v>6.5</v>
      </c>
      <c r="W80" t="s">
        <v>1210</v>
      </c>
      <c r="X80" s="4" t="s">
        <v>81</v>
      </c>
      <c r="Y80" s="4" t="s">
        <v>88</v>
      </c>
      <c r="Z80" s="4" t="s">
        <v>81</v>
      </c>
      <c r="AB80" s="7">
        <f>IF(ISNUMBER(SEARCH("not qualify",Table2[[#This Row],[Note]])),1,0)</f>
        <v>0</v>
      </c>
      <c r="AC80" s="7">
        <f>1-Table2[[#This Row],[Disqualified]]</f>
        <v>1</v>
      </c>
      <c r="AD80" t="s">
        <v>732</v>
      </c>
      <c r="AE80" t="s">
        <v>1227</v>
      </c>
      <c r="AG80" t="s">
        <v>1259</v>
      </c>
      <c r="AH80" t="s">
        <v>1261</v>
      </c>
      <c r="AI80" t="s">
        <v>1264</v>
      </c>
      <c r="AJ80">
        <v>1</v>
      </c>
    </row>
    <row r="81" spans="1:68" x14ac:dyDescent="0.2">
      <c r="A81" s="10" t="s">
        <v>328</v>
      </c>
      <c r="B81" s="7" t="str">
        <f>SUBSTITUTE(Table2[[#This Row],[DOI link]], "https://doi.org/", "")</f>
        <v>10.2478/jee-2019-0032</v>
      </c>
      <c r="C81" s="7">
        <v>8</v>
      </c>
      <c r="D81" s="18" t="s">
        <v>329</v>
      </c>
      <c r="E81" s="7" t="s">
        <v>330</v>
      </c>
      <c r="F81" s="7" t="s">
        <v>331</v>
      </c>
      <c r="G81" s="7"/>
      <c r="H81" s="7"/>
      <c r="I81" s="7"/>
      <c r="J81" s="7"/>
      <c r="K81" s="7"/>
      <c r="L81" s="7"/>
      <c r="M81" s="7"/>
      <c r="N81" s="7"/>
      <c r="O81" s="17">
        <v>43664</v>
      </c>
      <c r="P81" s="18" t="s">
        <v>332</v>
      </c>
      <c r="Q81" s="7" t="s">
        <v>32</v>
      </c>
      <c r="R81" s="7" t="s">
        <v>744</v>
      </c>
      <c r="S81" s="7" t="s">
        <v>795</v>
      </c>
      <c r="T81" s="33" t="s">
        <v>1199</v>
      </c>
      <c r="U81" s="11"/>
      <c r="V81" s="11"/>
      <c r="W81" s="33" t="s">
        <v>1214</v>
      </c>
      <c r="X81" s="33" t="s">
        <v>88</v>
      </c>
      <c r="Y81" s="33" t="s">
        <v>81</v>
      </c>
      <c r="Z81" s="33" t="s">
        <v>88</v>
      </c>
      <c r="AA81" s="33"/>
      <c r="AB81" s="7">
        <f>IF(ISNUMBER(SEARCH("not qualify",Table2[[#This Row],[Note]])),1,0)</f>
        <v>0</v>
      </c>
      <c r="AC81" s="7">
        <f>1-Table2[[#This Row],[Disqualified]]</f>
        <v>1</v>
      </c>
      <c r="AD81" t="s">
        <v>732</v>
      </c>
      <c r="AE81" t="s">
        <v>1227</v>
      </c>
      <c r="AG81" t="s">
        <v>1259</v>
      </c>
      <c r="AH81" t="s">
        <v>1261</v>
      </c>
      <c r="AI81" t="s">
        <v>1264</v>
      </c>
      <c r="AJ81">
        <v>1</v>
      </c>
    </row>
    <row r="82" spans="1:68" x14ac:dyDescent="0.2">
      <c r="A82" s="14" t="s">
        <v>322</v>
      </c>
      <c r="B82" s="7" t="s">
        <v>323</v>
      </c>
      <c r="C82" s="7">
        <v>8</v>
      </c>
      <c r="D82" s="18" t="s">
        <v>324</v>
      </c>
      <c r="E82" s="7" t="s">
        <v>325</v>
      </c>
      <c r="F82" s="7" t="s">
        <v>196</v>
      </c>
      <c r="G82" s="7" t="s">
        <v>326</v>
      </c>
      <c r="H82" s="7"/>
      <c r="I82" s="7"/>
      <c r="J82" s="7"/>
      <c r="K82" s="7"/>
      <c r="L82" s="7"/>
      <c r="M82" s="7"/>
      <c r="N82" s="7"/>
      <c r="O82" s="17">
        <v>40119</v>
      </c>
      <c r="P82" s="18" t="s">
        <v>98</v>
      </c>
      <c r="Q82" s="7" t="s">
        <v>32</v>
      </c>
      <c r="R82" s="7" t="s">
        <v>731</v>
      </c>
      <c r="S82" s="7" t="s">
        <v>941</v>
      </c>
      <c r="T82" s="11" t="s">
        <v>327</v>
      </c>
      <c r="U82" s="11"/>
      <c r="V82" s="11"/>
      <c r="W82" s="11" t="s">
        <v>48</v>
      </c>
      <c r="X82" s="11" t="s">
        <v>38</v>
      </c>
      <c r="Y82" s="11" t="s">
        <v>39</v>
      </c>
      <c r="Z82" s="11" t="s">
        <v>38</v>
      </c>
      <c r="AA82" s="11"/>
      <c r="AB82" s="7">
        <f>IF(ISNUMBER(SEARCH("not qualify",Table2[[#This Row],[Note]])),1,0)</f>
        <v>0</v>
      </c>
      <c r="AC82" s="7">
        <f>1-Table2[[#This Row],[Disqualified]]</f>
        <v>1</v>
      </c>
      <c r="AD82" t="s">
        <v>1232</v>
      </c>
      <c r="AE82" t="s">
        <v>1222</v>
      </c>
      <c r="AG82" t="s">
        <v>1266</v>
      </c>
      <c r="AH82" t="s">
        <v>1269</v>
      </c>
      <c r="AI82" t="s">
        <v>1271</v>
      </c>
      <c r="AJ82">
        <v>1</v>
      </c>
    </row>
    <row r="83" spans="1:68" ht="16" x14ac:dyDescent="0.2">
      <c r="A83" s="15" t="s">
        <v>313</v>
      </c>
      <c r="B83" s="8" t="s">
        <v>314</v>
      </c>
      <c r="C83" s="8">
        <v>8</v>
      </c>
      <c r="D83" s="8" t="s">
        <v>315</v>
      </c>
      <c r="E83" s="8" t="s">
        <v>1061</v>
      </c>
      <c r="F83" s="8" t="s">
        <v>1062</v>
      </c>
      <c r="G83" s="8" t="s">
        <v>1063</v>
      </c>
      <c r="H83" s="8"/>
      <c r="I83" s="8"/>
      <c r="J83" s="8"/>
      <c r="K83" s="8"/>
      <c r="L83" s="8"/>
      <c r="M83" s="8"/>
      <c r="N83" s="8"/>
      <c r="O83" s="36">
        <v>41668</v>
      </c>
      <c r="P83" s="8" t="s">
        <v>37</v>
      </c>
      <c r="Q83" s="8" t="s">
        <v>32</v>
      </c>
      <c r="R83" s="8" t="s">
        <v>731</v>
      </c>
      <c r="S83" s="8" t="s">
        <v>848</v>
      </c>
      <c r="T83" s="8"/>
      <c r="U83" s="8"/>
      <c r="V83" s="8"/>
      <c r="W83" s="8"/>
      <c r="X83" s="27"/>
      <c r="Y83" s="27"/>
      <c r="Z83" s="27"/>
      <c r="AA83" s="32" t="s">
        <v>1284</v>
      </c>
      <c r="AB83" s="7">
        <f>IF(ISNUMBER(SEARCH("not qualify",Table2[[#This Row],[Note]])),1,0)</f>
        <v>1</v>
      </c>
      <c r="AC83" s="7">
        <f>1-Table2[[#This Row],[Disqualified]]</f>
        <v>0</v>
      </c>
      <c r="AD83" t="s">
        <v>1196</v>
      </c>
    </row>
    <row r="84" spans="1:68" x14ac:dyDescent="0.2">
      <c r="A84" s="14" t="s">
        <v>700</v>
      </c>
      <c r="B84" s="7" t="str">
        <f>SUBSTITUTE(Table2[[#This Row],[DOI link]], "https://doi.org/", "")</f>
        <v>10.1080/17415977.2015.1104308</v>
      </c>
      <c r="C84" s="7">
        <v>7</v>
      </c>
      <c r="D84" s="3" t="s">
        <v>701</v>
      </c>
      <c r="E84" t="s">
        <v>702</v>
      </c>
      <c r="F84" t="s">
        <v>703</v>
      </c>
      <c r="G84" t="s">
        <v>704</v>
      </c>
      <c r="H84" t="s">
        <v>705</v>
      </c>
      <c r="I84" s="7"/>
      <c r="J84" s="7"/>
      <c r="K84" s="7"/>
      <c r="L84" s="7"/>
      <c r="M84" s="7"/>
      <c r="N84" s="7"/>
      <c r="O84" s="17">
        <v>42306</v>
      </c>
      <c r="P84" s="3" t="s">
        <v>706</v>
      </c>
      <c r="Q84" t="s">
        <v>32</v>
      </c>
      <c r="R84" s="7" t="s">
        <v>886</v>
      </c>
      <c r="S84" s="7" t="s">
        <v>887</v>
      </c>
      <c r="T84" s="7"/>
      <c r="U84" s="7"/>
      <c r="V84" s="7"/>
      <c r="W84" s="7"/>
      <c r="X84" s="9"/>
      <c r="Y84" s="9"/>
      <c r="Z84" s="9"/>
      <c r="AB84" s="7">
        <f>IF(ISNUMBER(SEARCH("not qualify",Table2[[#This Row],[Note]])),1,0)</f>
        <v>0</v>
      </c>
      <c r="AC84" s="7">
        <f>1-Table2[[#This Row],[Disqualified]]</f>
        <v>1</v>
      </c>
      <c r="AD84" t="s">
        <v>1236</v>
      </c>
      <c r="AG84" t="s">
        <v>1259</v>
      </c>
      <c r="AH84" t="s">
        <v>1265</v>
      </c>
      <c r="AI84" t="s">
        <v>1281</v>
      </c>
      <c r="AJ84">
        <v>1</v>
      </c>
    </row>
    <row r="85" spans="1:68" x14ac:dyDescent="0.2">
      <c r="A85" s="14" t="s">
        <v>344</v>
      </c>
      <c r="B85" s="7" t="str">
        <f>SUBSTITUTE(Table2[[#This Row],[DOI link]], "https://doi.org/", "")</f>
        <v>10.1109/MWSYM.2014.6848292</v>
      </c>
      <c r="C85" s="7">
        <v>7</v>
      </c>
      <c r="D85" s="18" t="s">
        <v>345</v>
      </c>
      <c r="E85" s="7" t="s">
        <v>346</v>
      </c>
      <c r="F85" s="7" t="s">
        <v>191</v>
      </c>
      <c r="G85" s="7"/>
      <c r="H85" s="7"/>
      <c r="I85" s="7"/>
      <c r="J85" s="7"/>
      <c r="K85" s="7"/>
      <c r="L85" s="7"/>
      <c r="M85" s="7"/>
      <c r="N85" s="7"/>
      <c r="O85" s="17">
        <v>41791</v>
      </c>
      <c r="P85" s="18" t="s">
        <v>347</v>
      </c>
      <c r="Q85" s="7" t="s">
        <v>284</v>
      </c>
      <c r="R85" s="7"/>
      <c r="S85" s="7"/>
      <c r="T85" s="11"/>
      <c r="U85" s="11"/>
      <c r="V85" s="11"/>
      <c r="W85" s="11"/>
      <c r="X85" s="33" t="s">
        <v>81</v>
      </c>
      <c r="Y85" s="33" t="s">
        <v>81</v>
      </c>
      <c r="Z85" s="33" t="s">
        <v>88</v>
      </c>
      <c r="AA85" s="33"/>
      <c r="AB85" s="7">
        <f>IF(ISNUMBER(SEARCH("not qualify",Table2[[#This Row],[Note]])),1,0)</f>
        <v>0</v>
      </c>
      <c r="AC85" s="7">
        <f>1-Table2[[#This Row],[Disqualified]]</f>
        <v>1</v>
      </c>
      <c r="AD85" t="s">
        <v>1243</v>
      </c>
      <c r="AE85" t="s">
        <v>1241</v>
      </c>
      <c r="AG85" t="s">
        <v>1259</v>
      </c>
      <c r="AH85" t="s">
        <v>1265</v>
      </c>
      <c r="AI85" t="s">
        <v>1268</v>
      </c>
      <c r="AJ85">
        <v>1</v>
      </c>
    </row>
    <row r="86" spans="1:68" x14ac:dyDescent="0.2">
      <c r="A86" s="14" t="s">
        <v>336</v>
      </c>
      <c r="B86" s="7" t="s">
        <v>337</v>
      </c>
      <c r="C86" s="7">
        <v>7</v>
      </c>
      <c r="D86" s="7" t="s">
        <v>338</v>
      </c>
      <c r="E86" s="7" t="s">
        <v>1142</v>
      </c>
      <c r="F86" s="7" t="s">
        <v>1143</v>
      </c>
      <c r="G86" s="7" t="s">
        <v>1144</v>
      </c>
      <c r="H86" s="7" t="s">
        <v>1145</v>
      </c>
      <c r="I86" s="7" t="s">
        <v>1146</v>
      </c>
      <c r="J86" s="7" t="s">
        <v>1060</v>
      </c>
      <c r="K86" s="7" t="s">
        <v>973</v>
      </c>
      <c r="L86" s="7"/>
      <c r="M86" s="7"/>
      <c r="N86" s="7"/>
      <c r="O86" s="17">
        <v>44896</v>
      </c>
      <c r="P86" s="7" t="s">
        <v>339</v>
      </c>
      <c r="Q86" s="7" t="s">
        <v>32</v>
      </c>
      <c r="R86" s="7" t="s">
        <v>747</v>
      </c>
      <c r="S86" s="7" t="s">
        <v>760</v>
      </c>
      <c r="T86" s="7">
        <v>2.4500000000000002</v>
      </c>
      <c r="U86" s="7"/>
      <c r="V86" s="7"/>
      <c r="W86" t="s">
        <v>1169</v>
      </c>
      <c r="X86" s="4" t="s">
        <v>81</v>
      </c>
      <c r="Y86" s="4" t="s">
        <v>81</v>
      </c>
      <c r="Z86" s="4" t="s">
        <v>81</v>
      </c>
      <c r="AB86" s="7">
        <f>IF(ISNUMBER(SEARCH("not qualify",Table2[[#This Row],[Note]])),1,0)</f>
        <v>0</v>
      </c>
      <c r="AC86" s="7">
        <f>1-Table2[[#This Row],[Disqualified]]</f>
        <v>1</v>
      </c>
      <c r="AD86" t="s">
        <v>1244</v>
      </c>
      <c r="AE86" t="s">
        <v>1231</v>
      </c>
      <c r="AG86" t="s">
        <v>1266</v>
      </c>
      <c r="AH86" t="s">
        <v>1279</v>
      </c>
      <c r="AJ86">
        <v>1</v>
      </c>
    </row>
    <row r="87" spans="1:68" s="8" customFormat="1" ht="16" x14ac:dyDescent="0.2">
      <c r="A87" s="15" t="s">
        <v>340</v>
      </c>
      <c r="B87" s="8" t="str">
        <f>SUBSTITUTE(Table2[[#This Row],[DOI link]], "https://doi.org/", "")</f>
        <v>10.7498/aps.62.114101</v>
      </c>
      <c r="C87" s="8">
        <v>7</v>
      </c>
      <c r="D87" s="37" t="s">
        <v>341</v>
      </c>
      <c r="E87" s="8" t="s">
        <v>342</v>
      </c>
      <c r="F87" s="8" t="s">
        <v>196</v>
      </c>
      <c r="G87" s="8" t="s">
        <v>205</v>
      </c>
      <c r="H87" s="8" t="s">
        <v>343</v>
      </c>
      <c r="O87" s="36">
        <v>41430</v>
      </c>
      <c r="P87" s="37" t="s">
        <v>199</v>
      </c>
      <c r="Q87" s="8" t="s">
        <v>32</v>
      </c>
      <c r="R87" s="8" t="s">
        <v>954</v>
      </c>
      <c r="S87" s="8" t="s">
        <v>955</v>
      </c>
      <c r="T87" s="32"/>
      <c r="U87" s="32"/>
      <c r="V87" s="32"/>
      <c r="W87" s="32"/>
      <c r="X87" s="32"/>
      <c r="Y87" s="32"/>
      <c r="Z87" s="32"/>
      <c r="AA87" s="32" t="s">
        <v>1284</v>
      </c>
      <c r="AB87" s="28">
        <f>IF(ISNUMBER(SEARCH("not qualify",Table2[[#This Row],[Note]])),1,0)</f>
        <v>1</v>
      </c>
      <c r="AC87" s="28">
        <f>1-Table2[[#This Row],[Disqualified]]</f>
        <v>0</v>
      </c>
      <c r="AD87" t="s">
        <v>1196</v>
      </c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</row>
    <row r="88" spans="1:68" ht="16" x14ac:dyDescent="0.2">
      <c r="A88" s="15" t="s">
        <v>348</v>
      </c>
      <c r="B88" s="8" t="str">
        <f>SUBSTITUTE(Table2[[#This Row],[DOI link]], "https://doi.org/", "")</f>
        <v>10.1103/PhysRevApplied.19.034084</v>
      </c>
      <c r="C88" s="8">
        <v>7</v>
      </c>
      <c r="D88" s="37" t="s">
        <v>349</v>
      </c>
      <c r="E88" s="8" t="s">
        <v>350</v>
      </c>
      <c r="F88" s="8" t="s">
        <v>30</v>
      </c>
      <c r="G88" s="8" t="s">
        <v>351</v>
      </c>
      <c r="H88" s="8"/>
      <c r="I88" s="8"/>
      <c r="J88" s="8"/>
      <c r="K88" s="8"/>
      <c r="L88" s="8"/>
      <c r="M88" s="8"/>
      <c r="N88" s="8"/>
      <c r="O88" s="36">
        <v>45012</v>
      </c>
      <c r="P88" s="37" t="s">
        <v>352</v>
      </c>
      <c r="Q88" s="8" t="s">
        <v>32</v>
      </c>
      <c r="R88" s="8" t="s">
        <v>731</v>
      </c>
      <c r="S88" s="8" t="s">
        <v>894</v>
      </c>
      <c r="T88" s="32"/>
      <c r="U88" s="32"/>
      <c r="V88" s="32"/>
      <c r="W88" s="32"/>
      <c r="X88" s="32"/>
      <c r="Y88" s="32"/>
      <c r="Z88" s="32"/>
      <c r="AA88" s="32" t="s">
        <v>1284</v>
      </c>
      <c r="AB88" s="8">
        <f>IF(ISNUMBER(SEARCH("not qualify",Table2[[#This Row],[Note]])),1,0)</f>
        <v>1</v>
      </c>
      <c r="AC88" s="8">
        <f>1-Table2[[#This Row],[Disqualified]]</f>
        <v>0</v>
      </c>
      <c r="AD88" t="s">
        <v>1196</v>
      </c>
    </row>
    <row r="89" spans="1:68" ht="16" x14ac:dyDescent="0.2">
      <c r="A89" s="8" t="s">
        <v>333</v>
      </c>
      <c r="B89" s="8" t="s">
        <v>334</v>
      </c>
      <c r="C89" s="8">
        <v>7</v>
      </c>
      <c r="D89" s="8" t="s">
        <v>335</v>
      </c>
      <c r="E89" s="8" t="s">
        <v>978</v>
      </c>
      <c r="F89" s="8" t="s">
        <v>979</v>
      </c>
      <c r="G89" s="8" t="s">
        <v>980</v>
      </c>
      <c r="H89" s="8" t="s">
        <v>981</v>
      </c>
      <c r="I89" s="8" t="s">
        <v>982</v>
      </c>
      <c r="J89" s="8" t="s">
        <v>983</v>
      </c>
      <c r="K89" s="8" t="s">
        <v>984</v>
      </c>
      <c r="L89" s="8" t="s">
        <v>985</v>
      </c>
      <c r="M89" s="8"/>
      <c r="N89" s="8"/>
      <c r="O89" s="36">
        <v>42157</v>
      </c>
      <c r="P89" s="8" t="s">
        <v>181</v>
      </c>
      <c r="Q89" s="8" t="s">
        <v>32</v>
      </c>
      <c r="R89" s="8" t="s">
        <v>731</v>
      </c>
      <c r="S89" s="8" t="s">
        <v>825</v>
      </c>
      <c r="T89" s="8"/>
      <c r="U89" s="8"/>
      <c r="V89" s="8"/>
      <c r="W89" s="8" t="s">
        <v>63</v>
      </c>
      <c r="X89" s="27" t="s">
        <v>88</v>
      </c>
      <c r="Y89" s="27" t="s">
        <v>88</v>
      </c>
      <c r="Z89" s="27" t="s">
        <v>81</v>
      </c>
      <c r="AA89" s="32" t="s">
        <v>1284</v>
      </c>
      <c r="AB89" s="7">
        <f>IF(ISNUMBER(SEARCH("not qualify",Table2[[#This Row],[Note]])),1,0)</f>
        <v>1</v>
      </c>
      <c r="AC89" s="7">
        <f>1-Table2[[#This Row],[Disqualified]]</f>
        <v>0</v>
      </c>
      <c r="AD89" t="s">
        <v>1196</v>
      </c>
    </row>
    <row r="90" spans="1:68" x14ac:dyDescent="0.2">
      <c r="A90" s="10" t="s">
        <v>353</v>
      </c>
      <c r="B90" s="19" t="s">
        <v>354</v>
      </c>
      <c r="C90" s="7">
        <v>6</v>
      </c>
      <c r="D90" s="40" t="s">
        <v>355</v>
      </c>
      <c r="E90" s="19" t="s">
        <v>356</v>
      </c>
      <c r="F90" s="7"/>
      <c r="G90" s="19"/>
      <c r="H90" s="7"/>
      <c r="I90" s="19"/>
      <c r="J90" s="19"/>
      <c r="K90" s="19"/>
      <c r="L90" s="19"/>
      <c r="M90" s="19"/>
      <c r="N90" s="19"/>
      <c r="O90" s="20">
        <v>39814</v>
      </c>
      <c r="P90" s="19" t="s">
        <v>216</v>
      </c>
      <c r="Q90" s="7" t="s">
        <v>32</v>
      </c>
      <c r="R90" s="7" t="s">
        <v>758</v>
      </c>
      <c r="S90" s="7" t="s">
        <v>759</v>
      </c>
      <c r="T90" s="19"/>
      <c r="U90" s="19"/>
      <c r="V90" s="19"/>
      <c r="W90" s="19" t="s">
        <v>63</v>
      </c>
      <c r="X90" s="34" t="s">
        <v>81</v>
      </c>
      <c r="Y90" s="34" t="s">
        <v>81</v>
      </c>
      <c r="Z90" s="34" t="s">
        <v>38</v>
      </c>
      <c r="AA90" s="19"/>
      <c r="AB90" s="7">
        <f>IF(ISNUMBER(SEARCH("not qualify",Table2[[#This Row],[Note]])),1,0)</f>
        <v>0</v>
      </c>
      <c r="AC90" s="7">
        <f>1-Table2[[#This Row],[Disqualified]]</f>
        <v>1</v>
      </c>
      <c r="AD90" t="s">
        <v>1225</v>
      </c>
      <c r="AG90" t="s">
        <v>1251</v>
      </c>
      <c r="AH90" t="s">
        <v>1254</v>
      </c>
      <c r="AI90" t="s">
        <v>1253</v>
      </c>
      <c r="AJ90">
        <v>1</v>
      </c>
    </row>
    <row r="91" spans="1:68" x14ac:dyDescent="0.2">
      <c r="A91" s="14" t="s">
        <v>360</v>
      </c>
      <c r="B91" s="19" t="s">
        <v>735</v>
      </c>
      <c r="C91" s="7">
        <v>6</v>
      </c>
      <c r="D91" s="18" t="s">
        <v>361</v>
      </c>
      <c r="E91" s="7" t="s">
        <v>42</v>
      </c>
      <c r="F91" s="7" t="s">
        <v>362</v>
      </c>
      <c r="G91" s="7" t="s">
        <v>28</v>
      </c>
      <c r="H91" s="7" t="s">
        <v>230</v>
      </c>
      <c r="I91" s="7" t="s">
        <v>30</v>
      </c>
      <c r="J91" s="7" t="s">
        <v>43</v>
      </c>
      <c r="K91" s="7"/>
      <c r="L91" s="7"/>
      <c r="M91" s="7"/>
      <c r="N91" s="7"/>
      <c r="O91" s="17">
        <v>40814</v>
      </c>
      <c r="P91" s="18" t="s">
        <v>363</v>
      </c>
      <c r="Q91" s="7" t="s">
        <v>32</v>
      </c>
      <c r="R91" s="7"/>
      <c r="S91" s="7"/>
      <c r="T91" s="11" t="s">
        <v>1189</v>
      </c>
      <c r="U91" s="11"/>
      <c r="V91" s="11"/>
      <c r="W91" s="11" t="s">
        <v>1181</v>
      </c>
      <c r="X91" s="11" t="s">
        <v>81</v>
      </c>
      <c r="Y91" s="11" t="s">
        <v>88</v>
      </c>
      <c r="Z91" s="11" t="s">
        <v>81</v>
      </c>
      <c r="AA91" s="33"/>
      <c r="AB91" s="7">
        <f>IF(ISNUMBER(SEARCH("not qualify",Table2[[#This Row],[Note]])),1,0)</f>
        <v>0</v>
      </c>
      <c r="AC91" s="7">
        <f>1-Table2[[#This Row],[Disqualified]]</f>
        <v>1</v>
      </c>
      <c r="AD91" t="s">
        <v>732</v>
      </c>
      <c r="AG91" t="s">
        <v>1259</v>
      </c>
      <c r="AH91" t="s">
        <v>1261</v>
      </c>
      <c r="AI91" t="s">
        <v>1263</v>
      </c>
      <c r="AJ91">
        <v>1</v>
      </c>
    </row>
    <row r="92" spans="1:68" x14ac:dyDescent="0.2">
      <c r="A92" s="14" t="s">
        <v>357</v>
      </c>
      <c r="B92" s="7" t="s">
        <v>358</v>
      </c>
      <c r="C92" s="7">
        <v>6</v>
      </c>
      <c r="D92" s="7" t="s">
        <v>359</v>
      </c>
      <c r="E92" s="7" t="s">
        <v>989</v>
      </c>
      <c r="F92" s="7" t="s">
        <v>987</v>
      </c>
      <c r="G92" s="7" t="s">
        <v>988</v>
      </c>
      <c r="H92" s="7" t="s">
        <v>973</v>
      </c>
      <c r="I92" s="7"/>
      <c r="J92" s="7"/>
      <c r="K92" s="7"/>
      <c r="L92" s="7"/>
      <c r="M92" s="7"/>
      <c r="N92" s="7"/>
      <c r="O92" s="17">
        <v>42982</v>
      </c>
      <c r="P92" s="7" t="s">
        <v>249</v>
      </c>
      <c r="Q92" s="7" t="s">
        <v>32</v>
      </c>
      <c r="R92" s="7" t="s">
        <v>740</v>
      </c>
      <c r="S92" s="7" t="s">
        <v>731</v>
      </c>
      <c r="T92" s="7">
        <v>1</v>
      </c>
      <c r="U92" s="7"/>
      <c r="V92" s="7">
        <v>2</v>
      </c>
      <c r="W92" t="s">
        <v>1218</v>
      </c>
      <c r="X92" s="4" t="s">
        <v>88</v>
      </c>
      <c r="Y92" s="4" t="s">
        <v>81</v>
      </c>
      <c r="Z92" s="4" t="s">
        <v>88</v>
      </c>
      <c r="AB92" s="7">
        <f>IF(ISNUMBER(SEARCH("not qualify",Table2[[#This Row],[Note]])),1,0)</f>
        <v>0</v>
      </c>
      <c r="AC92" s="7">
        <f>1-Table2[[#This Row],[Disqualified]]</f>
        <v>1</v>
      </c>
      <c r="AD92" t="s">
        <v>732</v>
      </c>
      <c r="AE92" t="s">
        <v>1227</v>
      </c>
      <c r="AG92" t="s">
        <v>1259</v>
      </c>
      <c r="AH92" t="s">
        <v>1261</v>
      </c>
      <c r="AI92" t="s">
        <v>1264</v>
      </c>
      <c r="AJ92">
        <v>1</v>
      </c>
    </row>
    <row r="93" spans="1:68" s="8" customFormat="1" ht="16" x14ac:dyDescent="0.2">
      <c r="A93" s="14" t="s">
        <v>364</v>
      </c>
      <c r="B93" s="7" t="str">
        <f>SUBSTITUTE(Table2[[#This Row],[DOI link]], "https://doi.org/", "")</f>
        <v>10.1088/1674-1056/23/6/064101</v>
      </c>
      <c r="C93" s="7">
        <v>6</v>
      </c>
      <c r="D93" s="18" t="s">
        <v>365</v>
      </c>
      <c r="E93" s="22" t="s">
        <v>366</v>
      </c>
      <c r="F93" s="22" t="s">
        <v>367</v>
      </c>
      <c r="G93" s="22" t="s">
        <v>368</v>
      </c>
      <c r="H93" s="22" t="s">
        <v>369</v>
      </c>
      <c r="I93" s="7"/>
      <c r="J93" s="7"/>
      <c r="K93" s="7"/>
      <c r="L93" s="7"/>
      <c r="M93" s="7"/>
      <c r="N93" s="7"/>
      <c r="O93" s="17">
        <v>41739</v>
      </c>
      <c r="P93" s="10" t="s">
        <v>370</v>
      </c>
      <c r="Q93" s="7" t="s">
        <v>32</v>
      </c>
      <c r="R93" s="7" t="s">
        <v>788</v>
      </c>
      <c r="S93" s="7" t="s">
        <v>789</v>
      </c>
      <c r="T93" s="11">
        <v>4</v>
      </c>
      <c r="U93" s="11">
        <v>2</v>
      </c>
      <c r="V93" s="11">
        <v>6</v>
      </c>
      <c r="W93" s="33" t="s">
        <v>1171</v>
      </c>
      <c r="X93" s="33" t="s">
        <v>81</v>
      </c>
      <c r="Y93" s="33" t="s">
        <v>81</v>
      </c>
      <c r="Z93" s="33" t="s">
        <v>81</v>
      </c>
      <c r="AA93" s="33"/>
      <c r="AB93" s="7">
        <f>IF(ISNUMBER(SEARCH("not qualify",Table2[[#This Row],[Note]])),1,0)</f>
        <v>0</v>
      </c>
      <c r="AC93" s="7">
        <f>1-Table2[[#This Row],[Disqualified]]</f>
        <v>1</v>
      </c>
      <c r="AD93" t="s">
        <v>732</v>
      </c>
      <c r="AE93" t="s">
        <v>1227</v>
      </c>
      <c r="AF93"/>
      <c r="AG93" t="s">
        <v>1259</v>
      </c>
      <c r="AH93" t="s">
        <v>1261</v>
      </c>
      <c r="AI93" t="s">
        <v>1264</v>
      </c>
      <c r="AJ93">
        <v>1</v>
      </c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</row>
    <row r="94" spans="1:68" x14ac:dyDescent="0.2">
      <c r="A94" s="10" t="s">
        <v>387</v>
      </c>
      <c r="B94" s="7" t="str">
        <f>SUBSTITUTE(Table2[[#This Row],[DOI link]], "https://doi.org/", "")</f>
        <v>10.1137/20M1313908</v>
      </c>
      <c r="C94" s="7">
        <v>5</v>
      </c>
      <c r="D94" s="18" t="s">
        <v>388</v>
      </c>
      <c r="E94" s="7" t="s">
        <v>389</v>
      </c>
      <c r="F94" s="7" t="s">
        <v>390</v>
      </c>
      <c r="G94" s="7" t="s">
        <v>391</v>
      </c>
      <c r="H94" s="7"/>
      <c r="I94" s="7"/>
      <c r="J94" s="7"/>
      <c r="K94" s="7"/>
      <c r="L94" s="7"/>
      <c r="M94" s="7"/>
      <c r="N94" s="7"/>
      <c r="O94" s="17">
        <v>44074</v>
      </c>
      <c r="P94" s="18" t="s">
        <v>392</v>
      </c>
      <c r="Q94" s="7" t="s">
        <v>32</v>
      </c>
      <c r="R94" s="7" t="s">
        <v>845</v>
      </c>
      <c r="S94" s="7" t="s">
        <v>846</v>
      </c>
      <c r="T94" s="11"/>
      <c r="U94" s="11"/>
      <c r="V94" s="11"/>
      <c r="W94" s="11"/>
      <c r="X94" s="33" t="s">
        <v>81</v>
      </c>
      <c r="Y94" s="33" t="s">
        <v>81</v>
      </c>
      <c r="Z94" s="33" t="s">
        <v>88</v>
      </c>
      <c r="AA94" s="33"/>
      <c r="AB94" s="28">
        <f>IF(ISNUMBER(SEARCH("not qualify",Table2[[#This Row],[Note]])),1,0)</f>
        <v>0</v>
      </c>
      <c r="AC94" s="28">
        <f>1-Table2[[#This Row],[Disqualified]]</f>
        <v>1</v>
      </c>
      <c r="AD94" t="s">
        <v>1226</v>
      </c>
      <c r="AG94" t="s">
        <v>1251</v>
      </c>
      <c r="AH94" t="s">
        <v>1254</v>
      </c>
      <c r="AI94" t="s">
        <v>1252</v>
      </c>
      <c r="AJ94">
        <v>1</v>
      </c>
    </row>
    <row r="95" spans="1:68" x14ac:dyDescent="0.2">
      <c r="A95" s="14" t="s">
        <v>382</v>
      </c>
      <c r="B95" s="7" t="str">
        <f>SUBSTITUTE(Table2[[#This Row],[DOI link]], "https://doi.org/", "")</f>
        <v>10.1109/JPHOT.2017.2657222</v>
      </c>
      <c r="C95" s="7">
        <v>5</v>
      </c>
      <c r="D95" s="18" t="s">
        <v>383</v>
      </c>
      <c r="E95" s="7" t="s">
        <v>220</v>
      </c>
      <c r="F95" s="7" t="s">
        <v>384</v>
      </c>
      <c r="G95" s="7" t="s">
        <v>196</v>
      </c>
      <c r="H95" s="7" t="s">
        <v>198</v>
      </c>
      <c r="I95" s="7" t="s">
        <v>385</v>
      </c>
      <c r="J95" s="7"/>
      <c r="K95" s="7"/>
      <c r="L95" s="7"/>
      <c r="M95" s="7"/>
      <c r="N95" s="7"/>
      <c r="O95" s="17">
        <v>42758</v>
      </c>
      <c r="P95" s="18" t="s">
        <v>386</v>
      </c>
      <c r="Q95" s="7" t="s">
        <v>32</v>
      </c>
      <c r="R95" s="7" t="s">
        <v>772</v>
      </c>
      <c r="S95" s="7" t="s">
        <v>773</v>
      </c>
      <c r="T95" s="7">
        <v>1.5</v>
      </c>
      <c r="U95" s="11">
        <v>1</v>
      </c>
      <c r="V95" s="11">
        <v>2</v>
      </c>
      <c r="W95" s="11"/>
      <c r="X95" s="33" t="s">
        <v>81</v>
      </c>
      <c r="Y95" s="33" t="s">
        <v>81</v>
      </c>
      <c r="Z95" s="33" t="s">
        <v>81</v>
      </c>
      <c r="AA95" s="33"/>
      <c r="AB95" s="7">
        <f>IF(ISNUMBER(SEARCH("not qualify",Table2[[#This Row],[Note]])),1,0)</f>
        <v>0</v>
      </c>
      <c r="AC95" s="7">
        <f>1-Table2[[#This Row],[Disqualified]]</f>
        <v>1</v>
      </c>
      <c r="AD95" t="s">
        <v>732</v>
      </c>
      <c r="AG95" t="s">
        <v>1259</v>
      </c>
      <c r="AH95" t="s">
        <v>1261</v>
      </c>
      <c r="AI95" t="s">
        <v>1263</v>
      </c>
      <c r="AJ95">
        <v>1</v>
      </c>
    </row>
    <row r="96" spans="1:68" s="8" customFormat="1" ht="16" x14ac:dyDescent="0.2">
      <c r="A96" s="14" t="s">
        <v>374</v>
      </c>
      <c r="B96" s="7" t="s">
        <v>375</v>
      </c>
      <c r="C96" s="7">
        <v>5</v>
      </c>
      <c r="D96" s="7" t="s">
        <v>376</v>
      </c>
      <c r="E96" s="7" t="s">
        <v>1084</v>
      </c>
      <c r="F96" s="7" t="s">
        <v>987</v>
      </c>
      <c r="G96" s="7" t="s">
        <v>1085</v>
      </c>
      <c r="H96" s="7" t="s">
        <v>1086</v>
      </c>
      <c r="I96" s="7" t="s">
        <v>1065</v>
      </c>
      <c r="J96" s="7"/>
      <c r="K96" s="7"/>
      <c r="L96" s="7"/>
      <c r="M96" s="7"/>
      <c r="N96" s="7"/>
      <c r="O96" s="17">
        <v>42979</v>
      </c>
      <c r="P96" s="7" t="s">
        <v>377</v>
      </c>
      <c r="Q96" s="7" t="s">
        <v>32</v>
      </c>
      <c r="R96" t="s">
        <v>741</v>
      </c>
      <c r="S96" t="s">
        <v>826</v>
      </c>
      <c r="T96" s="7"/>
      <c r="U96" s="7"/>
      <c r="V96" s="7"/>
      <c r="W96" s="7"/>
      <c r="X96" s="9"/>
      <c r="Y96" s="9"/>
      <c r="Z96" s="9"/>
      <c r="AA96"/>
      <c r="AB96" s="28">
        <f>IF(ISNUMBER(SEARCH("not qualify",Table2[[#This Row],[Note]])),1,0)</f>
        <v>0</v>
      </c>
      <c r="AC96">
        <f>1-Table2[[#This Row],[Disqualified]]</f>
        <v>1</v>
      </c>
      <c r="AD96" t="s">
        <v>1243</v>
      </c>
      <c r="AE96" t="s">
        <v>732</v>
      </c>
      <c r="AF96"/>
      <c r="AG96" t="s">
        <v>1259</v>
      </c>
      <c r="AH96" t="s">
        <v>1265</v>
      </c>
      <c r="AI96" t="s">
        <v>1268</v>
      </c>
      <c r="AJ96">
        <v>1</v>
      </c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</row>
    <row r="97" spans="1:68" x14ac:dyDescent="0.2">
      <c r="A97" s="7" t="str">
        <f>_xlfn.CONCAT("https://doi.org/",Table2[[#This Row],[DOI alone]])</f>
        <v>https://doi.org/10.1109/TEMC.2011.2160454</v>
      </c>
      <c r="B97" s="7" t="s">
        <v>371</v>
      </c>
      <c r="C97" s="7">
        <v>5</v>
      </c>
      <c r="D97" s="7" t="s">
        <v>372</v>
      </c>
      <c r="E97" s="7" t="s">
        <v>1040</v>
      </c>
      <c r="F97" s="21" t="s">
        <v>1041</v>
      </c>
      <c r="G97" s="7" t="s">
        <v>1042</v>
      </c>
      <c r="H97" s="7" t="s">
        <v>1043</v>
      </c>
      <c r="I97" s="7" t="s">
        <v>1044</v>
      </c>
      <c r="J97" s="7"/>
      <c r="K97" s="7"/>
      <c r="L97" s="7"/>
      <c r="M97" s="7"/>
      <c r="N97" s="7"/>
      <c r="O97" s="17">
        <v>40848</v>
      </c>
      <c r="P97" s="7" t="s">
        <v>373</v>
      </c>
      <c r="Q97" s="7" t="s">
        <v>32</v>
      </c>
      <c r="R97" s="7" t="s">
        <v>928</v>
      </c>
      <c r="S97" s="7" t="s">
        <v>731</v>
      </c>
      <c r="T97" s="7">
        <v>1</v>
      </c>
      <c r="U97" s="7">
        <v>0.66</v>
      </c>
      <c r="V97" s="7">
        <v>1.5</v>
      </c>
      <c r="W97" t="s">
        <v>1200</v>
      </c>
      <c r="X97" s="4" t="s">
        <v>88</v>
      </c>
      <c r="Y97" s="4" t="s">
        <v>81</v>
      </c>
      <c r="Z97" s="4" t="s">
        <v>81</v>
      </c>
      <c r="AB97" s="7">
        <f>IF(ISNUMBER(SEARCH("not qualify",Table2[[#This Row],[Note]])),1,0)</f>
        <v>0</v>
      </c>
      <c r="AC97" s="7">
        <f>1-Table2[[#This Row],[Disqualified]]</f>
        <v>1</v>
      </c>
      <c r="AD97" t="s">
        <v>75</v>
      </c>
      <c r="AG97" t="s">
        <v>1266</v>
      </c>
      <c r="AH97" t="s">
        <v>1275</v>
      </c>
      <c r="AJ97">
        <v>1</v>
      </c>
    </row>
    <row r="98" spans="1:68" s="8" customFormat="1" ht="16" x14ac:dyDescent="0.2">
      <c r="A98" s="8" t="s">
        <v>378</v>
      </c>
      <c r="B98" s="8" t="s">
        <v>379</v>
      </c>
      <c r="C98" s="8">
        <v>5</v>
      </c>
      <c r="D98" s="8" t="s">
        <v>380</v>
      </c>
      <c r="E98" s="8" t="s">
        <v>1127</v>
      </c>
      <c r="F98" s="8" t="s">
        <v>1128</v>
      </c>
      <c r="G98" s="8" t="s">
        <v>993</v>
      </c>
      <c r="H98" s="8" t="s">
        <v>999</v>
      </c>
      <c r="I98" s="8" t="s">
        <v>1000</v>
      </c>
      <c r="O98" s="36">
        <v>44477</v>
      </c>
      <c r="P98" s="8" t="s">
        <v>381</v>
      </c>
      <c r="Q98" s="8" t="s">
        <v>32</v>
      </c>
      <c r="R98" s="8" t="s">
        <v>757</v>
      </c>
      <c r="S98" s="8" t="s">
        <v>731</v>
      </c>
      <c r="X98" s="27"/>
      <c r="Y98" s="27"/>
      <c r="Z98" s="27"/>
      <c r="AA98" s="32" t="s">
        <v>1284</v>
      </c>
      <c r="AB98" s="8">
        <f>IF(ISNUMBER(SEARCH("not qualify",Table2[[#This Row],[Note]])),1,0)</f>
        <v>1</v>
      </c>
      <c r="AC98" s="8">
        <f>1-Table2[[#This Row],[Disqualified]]</f>
        <v>0</v>
      </c>
      <c r="AD98" t="s">
        <v>1196</v>
      </c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</row>
    <row r="99" spans="1:68" x14ac:dyDescent="0.2">
      <c r="A99" s="14" t="s">
        <v>401</v>
      </c>
      <c r="B99" s="7" t="s">
        <v>402</v>
      </c>
      <c r="C99" s="7">
        <v>4</v>
      </c>
      <c r="D99" s="7" t="s">
        <v>403</v>
      </c>
      <c r="E99" s="7" t="s">
        <v>990</v>
      </c>
      <c r="F99" s="7" t="s">
        <v>991</v>
      </c>
      <c r="G99" s="7" t="s">
        <v>992</v>
      </c>
      <c r="H99" s="7" t="s">
        <v>993</v>
      </c>
      <c r="I99" s="7" t="s">
        <v>994</v>
      </c>
      <c r="J99" s="7" t="s">
        <v>995</v>
      </c>
      <c r="K99" s="7" t="s">
        <v>996</v>
      </c>
      <c r="L99" s="7" t="s">
        <v>973</v>
      </c>
      <c r="M99" s="7"/>
      <c r="N99" s="7"/>
      <c r="O99" s="17">
        <v>43644</v>
      </c>
      <c r="P99" s="7" t="s">
        <v>188</v>
      </c>
      <c r="Q99" s="7" t="s">
        <v>32</v>
      </c>
      <c r="R99" s="7" t="s">
        <v>743</v>
      </c>
      <c r="S99" s="7" t="s">
        <v>791</v>
      </c>
      <c r="T99" s="7">
        <v>3.5</v>
      </c>
      <c r="U99" s="7">
        <v>3</v>
      </c>
      <c r="V99" s="7">
        <v>4</v>
      </c>
      <c r="W99" t="s">
        <v>965</v>
      </c>
      <c r="X99" s="4" t="s">
        <v>88</v>
      </c>
      <c r="Y99" s="4" t="s">
        <v>81</v>
      </c>
      <c r="Z99" s="4" t="s">
        <v>81</v>
      </c>
      <c r="AB99" s="7">
        <f>IF(ISNUMBER(SEARCH("not qualify",Table2[[#This Row],[Note]])),1,0)</f>
        <v>0</v>
      </c>
      <c r="AC99" s="7">
        <f>1-Table2[[#This Row],[Disqualified]]</f>
        <v>1</v>
      </c>
      <c r="AD99" t="s">
        <v>732</v>
      </c>
      <c r="AG99" t="s">
        <v>1259</v>
      </c>
      <c r="AH99" t="s">
        <v>1261</v>
      </c>
      <c r="AI99" t="s">
        <v>1263</v>
      </c>
      <c r="AJ99">
        <v>1</v>
      </c>
    </row>
    <row r="100" spans="1:68" s="8" customFormat="1" ht="16" x14ac:dyDescent="0.2">
      <c r="A100" s="10" t="s">
        <v>404</v>
      </c>
      <c r="B100" s="7" t="str">
        <f>SUBSTITUTE(Table2[[#This Row],[DOI link]], "https://doi.org/", "")</f>
        <v>10.1080/09205071.2016.1210037</v>
      </c>
      <c r="C100" s="7">
        <v>4</v>
      </c>
      <c r="D100" s="18" t="s">
        <v>405</v>
      </c>
      <c r="E100" s="7" t="s">
        <v>406</v>
      </c>
      <c r="F100" s="7" t="s">
        <v>326</v>
      </c>
      <c r="G100" s="7" t="s">
        <v>407</v>
      </c>
      <c r="H100" s="7" t="s">
        <v>408</v>
      </c>
      <c r="I100" s="7"/>
      <c r="J100" s="7"/>
      <c r="K100" s="7"/>
      <c r="L100" s="7"/>
      <c r="M100" s="7"/>
      <c r="N100" s="7"/>
      <c r="O100" s="17">
        <v>42578</v>
      </c>
      <c r="P100" s="18" t="s">
        <v>400</v>
      </c>
      <c r="Q100" s="7" t="s">
        <v>32</v>
      </c>
      <c r="R100" s="7" t="s">
        <v>781</v>
      </c>
      <c r="S100" s="7" t="s">
        <v>782</v>
      </c>
      <c r="T100" s="11"/>
      <c r="U100" s="11">
        <v>2</v>
      </c>
      <c r="V100" s="11">
        <v>6</v>
      </c>
      <c r="W100" s="11"/>
      <c r="X100" s="33" t="s">
        <v>81</v>
      </c>
      <c r="Y100" s="33" t="s">
        <v>81</v>
      </c>
      <c r="Z100" s="33" t="s">
        <v>88</v>
      </c>
      <c r="AA100" s="33"/>
      <c r="AB100" s="7">
        <f>IF(ISNUMBER(SEARCH("not qualify",Table2[[#This Row],[Note]])),1,0)</f>
        <v>0</v>
      </c>
      <c r="AC100" s="7">
        <f>1-Table2[[#This Row],[Disqualified]]</f>
        <v>1</v>
      </c>
      <c r="AD100" t="s">
        <v>732</v>
      </c>
      <c r="AE100" t="s">
        <v>1227</v>
      </c>
      <c r="AF100"/>
      <c r="AG100" t="s">
        <v>1259</v>
      </c>
      <c r="AH100" t="s">
        <v>1261</v>
      </c>
      <c r="AI100" t="s">
        <v>1264</v>
      </c>
      <c r="AJ100">
        <v>1</v>
      </c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</row>
    <row r="101" spans="1:68" x14ac:dyDescent="0.2">
      <c r="A101" s="14" t="s">
        <v>393</v>
      </c>
      <c r="B101" s="7" t="s">
        <v>394</v>
      </c>
      <c r="C101" s="7">
        <v>4</v>
      </c>
      <c r="D101" s="7" t="s">
        <v>395</v>
      </c>
      <c r="E101" s="7" t="s">
        <v>974</v>
      </c>
      <c r="F101" s="7" t="s">
        <v>975</v>
      </c>
      <c r="G101" s="7" t="s">
        <v>976</v>
      </c>
      <c r="H101" s="7" t="s">
        <v>977</v>
      </c>
      <c r="I101" s="7"/>
      <c r="J101" s="7"/>
      <c r="K101" s="7"/>
      <c r="L101" s="7"/>
      <c r="M101" s="7"/>
      <c r="N101" s="7"/>
      <c r="O101" s="17">
        <v>41091</v>
      </c>
      <c r="P101" s="7" t="s">
        <v>396</v>
      </c>
      <c r="Q101" s="7" t="s">
        <v>32</v>
      </c>
      <c r="R101" s="7" t="s">
        <v>816</v>
      </c>
      <c r="S101" s="7" t="s">
        <v>817</v>
      </c>
      <c r="T101" s="7"/>
      <c r="U101" s="7">
        <v>2</v>
      </c>
      <c r="V101" s="7">
        <v>3</v>
      </c>
      <c r="W101" t="s">
        <v>1202</v>
      </c>
      <c r="X101" s="4" t="s">
        <v>81</v>
      </c>
      <c r="Y101" s="4" t="s">
        <v>81</v>
      </c>
      <c r="Z101" s="4" t="s">
        <v>88</v>
      </c>
      <c r="AB101" s="7">
        <f>IF(ISNUMBER(SEARCH("not qualify",Table2[[#This Row],[Note]])),1,0)</f>
        <v>0</v>
      </c>
      <c r="AC101" s="7">
        <f>1-Table2[[#This Row],[Disqualified]]</f>
        <v>1</v>
      </c>
      <c r="AD101" t="s">
        <v>1233</v>
      </c>
      <c r="AE101" t="s">
        <v>1222</v>
      </c>
      <c r="AG101" t="s">
        <v>1259</v>
      </c>
      <c r="AH101" t="s">
        <v>1265</v>
      </c>
      <c r="AI101" t="s">
        <v>1267</v>
      </c>
      <c r="AJ101">
        <v>1</v>
      </c>
    </row>
    <row r="102" spans="1:68" x14ac:dyDescent="0.2">
      <c r="A102" s="7" t="s">
        <v>397</v>
      </c>
      <c r="B102" s="7" t="s">
        <v>398</v>
      </c>
      <c r="C102" s="7">
        <v>4</v>
      </c>
      <c r="D102" s="7" t="s">
        <v>399</v>
      </c>
      <c r="E102" s="7" t="s">
        <v>1064</v>
      </c>
      <c r="F102" s="7" t="s">
        <v>1065</v>
      </c>
      <c r="G102" s="7" t="s">
        <v>973</v>
      </c>
      <c r="H102" s="7"/>
      <c r="I102" s="7"/>
      <c r="J102" s="7"/>
      <c r="K102" s="7"/>
      <c r="L102" s="7"/>
      <c r="M102" s="7"/>
      <c r="N102" s="7"/>
      <c r="O102" s="17">
        <v>41675</v>
      </c>
      <c r="P102" s="7" t="s">
        <v>400</v>
      </c>
      <c r="Q102" s="7" t="s">
        <v>32</v>
      </c>
      <c r="R102" s="7" t="s">
        <v>731</v>
      </c>
      <c r="S102" s="7" t="s">
        <v>885</v>
      </c>
      <c r="T102" s="7">
        <v>1</v>
      </c>
      <c r="U102" s="7"/>
      <c r="V102" s="7"/>
      <c r="W102" t="s">
        <v>1207</v>
      </c>
      <c r="X102" s="4" t="s">
        <v>81</v>
      </c>
      <c r="Y102" s="4" t="s">
        <v>81</v>
      </c>
      <c r="Z102" s="4" t="s">
        <v>88</v>
      </c>
      <c r="AB102" s="7">
        <f>IF(ISNUMBER(SEARCH("not qualify",Table2[[#This Row],[Note]])),1,0)</f>
        <v>0</v>
      </c>
      <c r="AC102" s="7">
        <f>1-Table2[[#This Row],[Disqualified]]</f>
        <v>1</v>
      </c>
      <c r="AD102" t="s">
        <v>1233</v>
      </c>
      <c r="AE102" t="s">
        <v>1238</v>
      </c>
      <c r="AG102" t="s">
        <v>1259</v>
      </c>
      <c r="AH102" t="s">
        <v>1265</v>
      </c>
      <c r="AI102" t="s">
        <v>1281</v>
      </c>
      <c r="AJ102">
        <v>1</v>
      </c>
    </row>
    <row r="103" spans="1:68" ht="16" x14ac:dyDescent="0.2">
      <c r="A103" s="15" t="s">
        <v>409</v>
      </c>
      <c r="B103" s="8" t="str">
        <f>SUBSTITUTE(Table2[[#This Row],[DOI link]], "https://doi.org/", "")</f>
        <v>10.1109/ICMMT.2018.8563875</v>
      </c>
      <c r="C103" s="8">
        <v>4</v>
      </c>
      <c r="D103" s="37" t="s">
        <v>410</v>
      </c>
      <c r="E103" s="8" t="s">
        <v>406</v>
      </c>
      <c r="F103" s="8" t="s">
        <v>408</v>
      </c>
      <c r="G103" s="8" t="s">
        <v>411</v>
      </c>
      <c r="H103" s="8" t="s">
        <v>407</v>
      </c>
      <c r="I103" s="8"/>
      <c r="J103" s="8"/>
      <c r="K103" s="8"/>
      <c r="L103" s="8"/>
      <c r="M103" s="8"/>
      <c r="N103" s="8"/>
      <c r="O103" s="36">
        <v>43227</v>
      </c>
      <c r="P103" s="37" t="s">
        <v>412</v>
      </c>
      <c r="Q103" s="8" t="s">
        <v>284</v>
      </c>
      <c r="R103" s="8"/>
      <c r="S103" s="8"/>
      <c r="T103" s="32"/>
      <c r="U103" s="32"/>
      <c r="V103" s="32"/>
      <c r="W103" s="32"/>
      <c r="X103" s="32"/>
      <c r="Y103" s="32"/>
      <c r="Z103" s="32"/>
      <c r="AA103" s="32" t="s">
        <v>1284</v>
      </c>
      <c r="AB103" s="28">
        <f>IF(ISNUMBER(SEARCH("not qualify",Table2[[#This Row],[Note]])),1,0)</f>
        <v>1</v>
      </c>
      <c r="AC103" s="28">
        <f>1-Table2[[#This Row],[Disqualified]]</f>
        <v>0</v>
      </c>
      <c r="AD103" t="s">
        <v>1196</v>
      </c>
    </row>
    <row r="104" spans="1:68" s="8" customFormat="1" ht="16" x14ac:dyDescent="0.2">
      <c r="A104" s="15" t="s">
        <v>713</v>
      </c>
      <c r="B104" s="8" t="str">
        <f>SUBSTITUTE(Table2[[#This Row],[DOI link]], "https://doi.org/", "")</f>
        <v xml:space="preserve">10.1088/0266-5611/28/11/115004
</v>
      </c>
      <c r="C104" s="8">
        <v>4</v>
      </c>
      <c r="D104" s="37" t="s">
        <v>714</v>
      </c>
      <c r="E104" s="8" t="s">
        <v>715</v>
      </c>
      <c r="F104" s="8" t="s">
        <v>716</v>
      </c>
      <c r="G104" s="8" t="s">
        <v>717</v>
      </c>
      <c r="O104" s="36">
        <v>41180</v>
      </c>
      <c r="P104" s="37" t="s">
        <v>87</v>
      </c>
      <c r="Q104" s="8" t="s">
        <v>32</v>
      </c>
      <c r="R104" s="8" t="s">
        <v>731</v>
      </c>
      <c r="S104" s="8" t="s">
        <v>888</v>
      </c>
      <c r="X104" s="27"/>
      <c r="Y104" s="27"/>
      <c r="Z104" s="27"/>
      <c r="AA104" s="32" t="s">
        <v>1284</v>
      </c>
      <c r="AB104" s="7">
        <f>IF(ISNUMBER(SEARCH("not qualify",Table2[[#This Row],[Note]])),1,0)</f>
        <v>1</v>
      </c>
      <c r="AC104" s="7">
        <f>1-Table2[[#This Row],[Disqualified]]</f>
        <v>0</v>
      </c>
      <c r="AD104" t="s">
        <v>1196</v>
      </c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</row>
    <row r="105" spans="1:68" ht="16" x14ac:dyDescent="0.2">
      <c r="A105" s="15" t="s">
        <v>707</v>
      </c>
      <c r="B105" s="8" t="str">
        <f>SUBSTITUTE(Table2[[#This Row],[DOI link]], "https://doi.org/", "")</f>
        <v>10.1109/TAP.2014.2322875</v>
      </c>
      <c r="C105" s="8">
        <v>4</v>
      </c>
      <c r="D105" s="37" t="s">
        <v>708</v>
      </c>
      <c r="E105" s="8" t="s">
        <v>709</v>
      </c>
      <c r="F105" s="8"/>
      <c r="G105" s="8"/>
      <c r="H105" s="8"/>
      <c r="I105" s="8"/>
      <c r="J105" s="8"/>
      <c r="K105" s="8"/>
      <c r="L105" s="8"/>
      <c r="M105" s="8"/>
      <c r="N105" s="8"/>
      <c r="O105" s="36">
        <v>41768</v>
      </c>
      <c r="P105" s="37" t="s">
        <v>54</v>
      </c>
      <c r="Q105" s="8" t="s">
        <v>32</v>
      </c>
      <c r="R105" s="8" t="s">
        <v>918</v>
      </c>
      <c r="S105" s="8" t="s">
        <v>919</v>
      </c>
      <c r="T105" s="8"/>
      <c r="U105" s="8"/>
      <c r="V105" s="8"/>
      <c r="W105" s="8"/>
      <c r="X105" s="27"/>
      <c r="Y105" s="27"/>
      <c r="Z105" s="27"/>
      <c r="AA105" s="32" t="s">
        <v>1284</v>
      </c>
      <c r="AB105" s="15">
        <f>IF(ISNUMBER(SEARCH("not qualify",Table2[[#This Row],[Note]])),1,0)</f>
        <v>1</v>
      </c>
      <c r="AC105" s="28">
        <f>1-Table2[[#This Row],[Disqualified]]</f>
        <v>0</v>
      </c>
      <c r="AD105" t="s">
        <v>1196</v>
      </c>
    </row>
    <row r="106" spans="1:68" x14ac:dyDescent="0.2">
      <c r="A106" s="14" t="s">
        <v>874</v>
      </c>
      <c r="B106" t="s">
        <v>417</v>
      </c>
      <c r="C106" s="7">
        <v>3</v>
      </c>
      <c r="D106" s="7" t="s">
        <v>418</v>
      </c>
      <c r="E106" s="7" t="s">
        <v>1068</v>
      </c>
      <c r="F106" s="21" t="s">
        <v>1069</v>
      </c>
      <c r="G106" s="7" t="s">
        <v>1070</v>
      </c>
      <c r="H106" s="7"/>
      <c r="I106" s="7"/>
      <c r="J106" s="7"/>
      <c r="K106" s="7"/>
      <c r="L106" s="7"/>
      <c r="M106" s="7"/>
      <c r="N106" s="7"/>
      <c r="O106" s="17">
        <v>42036</v>
      </c>
      <c r="P106" s="7" t="s">
        <v>419</v>
      </c>
      <c r="Q106" s="7" t="s">
        <v>32</v>
      </c>
      <c r="R106" s="7" t="s">
        <v>904</v>
      </c>
      <c r="S106" s="7" t="s">
        <v>905</v>
      </c>
      <c r="T106" s="7">
        <v>0.3</v>
      </c>
      <c r="U106" s="7"/>
      <c r="V106" s="7"/>
      <c r="W106" t="s">
        <v>1172</v>
      </c>
      <c r="X106" s="4" t="s">
        <v>81</v>
      </c>
      <c r="Y106" s="4" t="s">
        <v>81</v>
      </c>
      <c r="Z106" s="4" t="s">
        <v>88</v>
      </c>
      <c r="AB106" s="7">
        <f>IF(ISNUMBER(SEARCH("not qualify",Table2[[#This Row],[Note]])),1,0)</f>
        <v>0</v>
      </c>
      <c r="AC106" s="7">
        <f>1-Table2[[#This Row],[Disqualified]]</f>
        <v>1</v>
      </c>
      <c r="AD106" t="s">
        <v>1233</v>
      </c>
      <c r="AE106" t="s">
        <v>1222</v>
      </c>
      <c r="AF106" t="s">
        <v>1238</v>
      </c>
      <c r="AG106" t="s">
        <v>1259</v>
      </c>
      <c r="AH106" t="s">
        <v>1265</v>
      </c>
      <c r="AI106" t="s">
        <v>1281</v>
      </c>
      <c r="AJ106">
        <v>1</v>
      </c>
    </row>
    <row r="107" spans="1:68" x14ac:dyDescent="0.2">
      <c r="A107" s="7" t="s">
        <v>413</v>
      </c>
      <c r="B107" s="7" t="s">
        <v>414</v>
      </c>
      <c r="C107" s="7">
        <v>3</v>
      </c>
      <c r="D107" s="7" t="s">
        <v>415</v>
      </c>
      <c r="E107" s="7" t="s">
        <v>1055</v>
      </c>
      <c r="F107" s="7" t="s">
        <v>1056</v>
      </c>
      <c r="G107" s="7" t="s">
        <v>1057</v>
      </c>
      <c r="H107" s="7"/>
      <c r="I107" s="7"/>
      <c r="J107" s="7"/>
      <c r="K107" s="7"/>
      <c r="L107" s="7"/>
      <c r="M107" s="7"/>
      <c r="N107" s="7"/>
      <c r="O107" s="17">
        <v>41365</v>
      </c>
      <c r="P107" s="7" t="s">
        <v>416</v>
      </c>
      <c r="Q107" s="7" t="s">
        <v>32</v>
      </c>
      <c r="R107" s="7" t="s">
        <v>731</v>
      </c>
      <c r="S107" s="7" t="s">
        <v>882</v>
      </c>
      <c r="T107" s="7">
        <v>28.5</v>
      </c>
      <c r="U107" s="7">
        <v>28</v>
      </c>
      <c r="V107" s="7">
        <v>29</v>
      </c>
      <c r="W107" t="s">
        <v>1205</v>
      </c>
      <c r="X107" s="4" t="s">
        <v>81</v>
      </c>
      <c r="Y107" s="4" t="s">
        <v>88</v>
      </c>
      <c r="Z107" s="4" t="s">
        <v>81</v>
      </c>
      <c r="AB107" s="7">
        <f>IF(ISNUMBER(SEARCH("not qualify",Table2[[#This Row],[Note]])),1,0)</f>
        <v>0</v>
      </c>
      <c r="AC107" s="7">
        <f>1-Table2[[#This Row],[Disqualified]]</f>
        <v>1</v>
      </c>
      <c r="AD107" t="s">
        <v>1233</v>
      </c>
      <c r="AE107" t="s">
        <v>1222</v>
      </c>
      <c r="AG107" t="s">
        <v>1266</v>
      </c>
      <c r="AH107" t="s">
        <v>1269</v>
      </c>
      <c r="AI107" t="s">
        <v>1274</v>
      </c>
      <c r="AJ107">
        <v>1</v>
      </c>
    </row>
    <row r="108" spans="1:68" x14ac:dyDescent="0.2">
      <c r="A108" s="7" t="s">
        <v>420</v>
      </c>
      <c r="B108" s="7" t="s">
        <v>421</v>
      </c>
      <c r="C108" s="7">
        <v>3</v>
      </c>
      <c r="D108" s="7" t="s">
        <v>422</v>
      </c>
      <c r="E108" s="7" t="s">
        <v>1105</v>
      </c>
      <c r="F108" s="7" t="s">
        <v>1110</v>
      </c>
      <c r="G108" s="7" t="s">
        <v>1111</v>
      </c>
      <c r="H108" s="7" t="s">
        <v>1112</v>
      </c>
      <c r="I108" s="7" t="s">
        <v>1108</v>
      </c>
      <c r="J108" s="7" t="s">
        <v>1107</v>
      </c>
      <c r="K108" s="7"/>
      <c r="L108" s="7"/>
      <c r="M108" s="7"/>
      <c r="N108" s="7"/>
      <c r="O108" s="17">
        <v>43891</v>
      </c>
      <c r="P108" s="7" t="s">
        <v>423</v>
      </c>
      <c r="Q108" s="7" t="s">
        <v>32</v>
      </c>
      <c r="R108" t="s">
        <v>786</v>
      </c>
      <c r="S108" t="s">
        <v>731</v>
      </c>
      <c r="T108" s="7"/>
      <c r="U108" s="7">
        <v>3</v>
      </c>
      <c r="V108" s="7">
        <v>10</v>
      </c>
      <c r="W108" t="s">
        <v>1215</v>
      </c>
      <c r="X108" s="4" t="s">
        <v>88</v>
      </c>
      <c r="Y108" s="4" t="s">
        <v>81</v>
      </c>
      <c r="Z108" s="4" t="s">
        <v>81</v>
      </c>
      <c r="AB108" s="7">
        <f>IF(ISNUMBER(SEARCH("not qualify",Table2[[#This Row],[Note]])),1,0)</f>
        <v>0</v>
      </c>
      <c r="AC108" s="7">
        <f>1-Table2[[#This Row],[Disqualified]]</f>
        <v>1</v>
      </c>
      <c r="AD108" t="s">
        <v>1245</v>
      </c>
      <c r="AE108" t="s">
        <v>1233</v>
      </c>
      <c r="AG108" t="s">
        <v>1266</v>
      </c>
      <c r="AH108" t="s">
        <v>1269</v>
      </c>
      <c r="AI108" t="s">
        <v>1273</v>
      </c>
      <c r="AJ108">
        <v>1</v>
      </c>
    </row>
    <row r="109" spans="1:68" s="8" customFormat="1" ht="16" x14ac:dyDescent="0.2">
      <c r="A109" s="14" t="s">
        <v>424</v>
      </c>
      <c r="B109" s="7" t="str">
        <f>SUBSTITUTE(Table2[[#This Row],[DOI link]], "https://doi.org/", "")</f>
        <v>10.1088/1361-6463/ab56b0</v>
      </c>
      <c r="C109" s="7">
        <v>3</v>
      </c>
      <c r="D109" s="18" t="s">
        <v>425</v>
      </c>
      <c r="E109" s="7" t="s">
        <v>330</v>
      </c>
      <c r="F109" s="7" t="s">
        <v>331</v>
      </c>
      <c r="G109" s="7" t="s">
        <v>426</v>
      </c>
      <c r="H109" s="7"/>
      <c r="I109" s="7"/>
      <c r="J109" s="7"/>
      <c r="K109" s="7"/>
      <c r="L109" s="7"/>
      <c r="M109" s="7"/>
      <c r="N109" s="7"/>
      <c r="O109" s="17">
        <v>43808</v>
      </c>
      <c r="P109" s="18" t="s">
        <v>427</v>
      </c>
      <c r="Q109" s="7" t="s">
        <v>32</v>
      </c>
      <c r="R109" s="7" t="s">
        <v>779</v>
      </c>
      <c r="S109" s="7" t="s">
        <v>780</v>
      </c>
      <c r="T109" s="11">
        <v>2.4500000000000002</v>
      </c>
      <c r="U109" s="11"/>
      <c r="V109" s="11"/>
      <c r="W109" s="33" t="s">
        <v>1196</v>
      </c>
      <c r="X109" s="33" t="s">
        <v>88</v>
      </c>
      <c r="Y109" s="33" t="s">
        <v>81</v>
      </c>
      <c r="Z109" s="33" t="s">
        <v>88</v>
      </c>
      <c r="AA109" s="33"/>
      <c r="AB109" s="7">
        <f>IF(ISNUMBER(SEARCH("not qualify",Table2[[#This Row],[Note]])),1,0)</f>
        <v>0</v>
      </c>
      <c r="AC109" s="7">
        <f>1-Table2[[#This Row],[Disqualified]]</f>
        <v>1</v>
      </c>
      <c r="AD109" t="s">
        <v>1240</v>
      </c>
      <c r="AE109" t="s">
        <v>732</v>
      </c>
      <c r="AF109" t="s">
        <v>1227</v>
      </c>
      <c r="AG109" t="s">
        <v>1266</v>
      </c>
      <c r="AH109" t="s">
        <v>1270</v>
      </c>
      <c r="AI109"/>
      <c r="AJ109">
        <v>1</v>
      </c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</row>
    <row r="110" spans="1:68" ht="16" x14ac:dyDescent="0.2">
      <c r="A110" s="15" t="s">
        <v>671</v>
      </c>
      <c r="B110" s="8" t="str">
        <f>SUBSTITUTE(Table2[[#This Row],[DOI link]], "https://doi.org/", "")</f>
        <v>10.1109/JMW.2022.3199194</v>
      </c>
      <c r="C110" s="8">
        <v>3</v>
      </c>
      <c r="D110" s="37" t="s">
        <v>672</v>
      </c>
      <c r="E110" s="8" t="s">
        <v>673</v>
      </c>
      <c r="F110" s="8" t="s">
        <v>674</v>
      </c>
      <c r="G110" s="8" t="s">
        <v>675</v>
      </c>
      <c r="H110" s="8" t="s">
        <v>676</v>
      </c>
      <c r="I110" s="8" t="s">
        <v>677</v>
      </c>
      <c r="J110" s="8" t="s">
        <v>678</v>
      </c>
      <c r="K110" s="8"/>
      <c r="L110" s="8"/>
      <c r="M110" s="8"/>
      <c r="N110" s="8"/>
      <c r="O110" s="36">
        <v>44803</v>
      </c>
      <c r="P110" s="37" t="s">
        <v>679</v>
      </c>
      <c r="Q110" s="8" t="s">
        <v>32</v>
      </c>
      <c r="R110" s="8" t="s">
        <v>731</v>
      </c>
      <c r="S110" s="8" t="s">
        <v>903</v>
      </c>
      <c r="T110" s="8"/>
      <c r="U110" s="8"/>
      <c r="V110" s="8"/>
      <c r="W110" s="8"/>
      <c r="X110" s="27"/>
      <c r="Y110" s="27"/>
      <c r="Z110" s="27"/>
      <c r="AA110" s="32" t="s">
        <v>1284</v>
      </c>
      <c r="AB110" s="8">
        <f>IF(ISNUMBER(SEARCH("not qualify",Table2[[#This Row],[Note]])),1,0)</f>
        <v>1</v>
      </c>
      <c r="AC110" s="8">
        <f>1-Table2[[#This Row],[Disqualified]]</f>
        <v>0</v>
      </c>
      <c r="AD110" t="s">
        <v>1196</v>
      </c>
    </row>
    <row r="111" spans="1:68" x14ac:dyDescent="0.2">
      <c r="A111" s="14" t="s">
        <v>428</v>
      </c>
      <c r="B111" s="7" t="s">
        <v>429</v>
      </c>
      <c r="C111" s="7">
        <v>2</v>
      </c>
      <c r="D111" s="7" t="s">
        <v>430</v>
      </c>
      <c r="E111" s="7" t="s">
        <v>1027</v>
      </c>
      <c r="F111" s="7" t="s">
        <v>1024</v>
      </c>
      <c r="G111" s="7" t="s">
        <v>1025</v>
      </c>
      <c r="H111" s="7" t="s">
        <v>1028</v>
      </c>
      <c r="I111" s="7"/>
      <c r="J111" s="7"/>
      <c r="K111" s="7"/>
      <c r="L111" s="7"/>
      <c r="M111" s="7"/>
      <c r="N111" s="7"/>
      <c r="O111" s="17">
        <v>39737</v>
      </c>
      <c r="P111" s="7" t="s">
        <v>156</v>
      </c>
      <c r="Q111" s="7" t="s">
        <v>32</v>
      </c>
      <c r="R111" s="7" t="s">
        <v>731</v>
      </c>
      <c r="S111" s="7" t="s">
        <v>731</v>
      </c>
      <c r="T111" s="9">
        <v>100</v>
      </c>
      <c r="U111" s="7"/>
      <c r="V111" s="7"/>
      <c r="W111" t="s">
        <v>1169</v>
      </c>
      <c r="X111" s="4" t="s">
        <v>88</v>
      </c>
      <c r="Y111" s="4" t="s">
        <v>81</v>
      </c>
      <c r="Z111" s="4" t="s">
        <v>88</v>
      </c>
      <c r="AB111" s="7">
        <f>IF(ISNUMBER(SEARCH("not qualify",Table2[[#This Row],[Note]])),1,0)</f>
        <v>0</v>
      </c>
      <c r="AC111" s="7">
        <f>1-Table2[[#This Row],[Disqualified]]</f>
        <v>1</v>
      </c>
      <c r="AD111" t="s">
        <v>1225</v>
      </c>
      <c r="AG111" t="s">
        <v>1251</v>
      </c>
      <c r="AH111" t="s">
        <v>1254</v>
      </c>
      <c r="AI111" t="s">
        <v>1253</v>
      </c>
      <c r="AJ111">
        <v>1</v>
      </c>
    </row>
    <row r="112" spans="1:68" x14ac:dyDescent="0.2">
      <c r="A112" s="2" t="s">
        <v>431</v>
      </c>
      <c r="B112" s="7" t="s">
        <v>432</v>
      </c>
      <c r="C112" s="7">
        <v>2</v>
      </c>
      <c r="D112" s="7" t="s">
        <v>433</v>
      </c>
      <c r="E112" s="7" t="s">
        <v>1045</v>
      </c>
      <c r="F112" s="7" t="s">
        <v>1046</v>
      </c>
      <c r="G112" s="7"/>
      <c r="H112" s="7"/>
      <c r="I112" s="7"/>
      <c r="J112" s="7"/>
      <c r="K112" s="7"/>
      <c r="L112" s="7"/>
      <c r="M112" s="7"/>
      <c r="N112" s="7"/>
      <c r="O112" s="17">
        <v>40912</v>
      </c>
      <c r="P112" t="s">
        <v>434</v>
      </c>
      <c r="Q112" s="7" t="s">
        <v>32</v>
      </c>
      <c r="R112" s="7" t="s">
        <v>731</v>
      </c>
      <c r="S112" s="7" t="s">
        <v>840</v>
      </c>
      <c r="T112" s="7"/>
      <c r="U112" s="7"/>
      <c r="V112" s="7"/>
      <c r="W112" s="7"/>
      <c r="X112" s="4" t="s">
        <v>81</v>
      </c>
      <c r="Y112" s="4" t="s">
        <v>88</v>
      </c>
      <c r="Z112" s="4" t="s">
        <v>88</v>
      </c>
      <c r="AB112" s="7">
        <f>IF(ISNUMBER(SEARCH("not qualify",Table2[[#This Row],[Note]])),1,0)</f>
        <v>0</v>
      </c>
      <c r="AC112" s="7">
        <f>1-Table2[[#This Row],[Disqualified]]</f>
        <v>1</v>
      </c>
      <c r="AD112" t="s">
        <v>1237</v>
      </c>
      <c r="AE112" t="s">
        <v>733</v>
      </c>
      <c r="AG112" t="s">
        <v>1251</v>
      </c>
      <c r="AH112" t="s">
        <v>1258</v>
      </c>
      <c r="AJ112">
        <v>1</v>
      </c>
    </row>
    <row r="113" spans="1:68" s="8" customFormat="1" ht="16" x14ac:dyDescent="0.2">
      <c r="A113" s="14" t="s">
        <v>645</v>
      </c>
      <c r="B113" s="7" t="str">
        <f>SUBSTITUTE(Table2[[#This Row],[DOI link]], "https://doi.org/", "")</f>
        <v>10.1109/TAP.2024.3414615</v>
      </c>
      <c r="C113" s="7">
        <v>2</v>
      </c>
      <c r="D113" s="18" t="s">
        <v>646</v>
      </c>
      <c r="E113" t="s">
        <v>647</v>
      </c>
      <c r="F113" t="s">
        <v>648</v>
      </c>
      <c r="G113" t="s">
        <v>649</v>
      </c>
      <c r="H113" t="s">
        <v>650</v>
      </c>
      <c r="I113" t="s">
        <v>651</v>
      </c>
      <c r="J113" s="7"/>
      <c r="K113" s="7"/>
      <c r="L113" s="7"/>
      <c r="M113" s="7"/>
      <c r="N113" s="7"/>
      <c r="O113" s="17">
        <v>45463</v>
      </c>
      <c r="P113" s="3" t="s">
        <v>54</v>
      </c>
      <c r="Q113" t="s">
        <v>32</v>
      </c>
      <c r="R113" s="7" t="s">
        <v>922</v>
      </c>
      <c r="S113" s="7" t="s">
        <v>923</v>
      </c>
      <c r="T113" s="7">
        <v>5.8</v>
      </c>
      <c r="U113" s="7"/>
      <c r="V113" s="7"/>
      <c r="W113" t="s">
        <v>1198</v>
      </c>
      <c r="X113" s="4" t="s">
        <v>81</v>
      </c>
      <c r="Y113" s="4" t="s">
        <v>81</v>
      </c>
      <c r="Z113" s="4" t="s">
        <v>81</v>
      </c>
      <c r="AA113"/>
      <c r="AB113" s="7">
        <f>IF(ISNUMBER(SEARCH("not qualify",Table2[[#This Row],[Note]])),1,0)</f>
        <v>0</v>
      </c>
      <c r="AC113" s="7">
        <f>1-Table2[[#This Row],[Disqualified]]</f>
        <v>1</v>
      </c>
      <c r="AD113" t="s">
        <v>732</v>
      </c>
      <c r="AE113"/>
      <c r="AF113"/>
      <c r="AG113" t="s">
        <v>1259</v>
      </c>
      <c r="AH113" t="s">
        <v>1261</v>
      </c>
      <c r="AI113" t="s">
        <v>1263</v>
      </c>
      <c r="AJ113">
        <v>1</v>
      </c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</row>
    <row r="114" spans="1:68" s="8" customFormat="1" ht="16" x14ac:dyDescent="0.2">
      <c r="A114" s="10" t="s">
        <v>449</v>
      </c>
      <c r="B114" s="7" t="str">
        <f>SUBSTITUTE(Table2[[#This Row],[DOI link]], "https://doi.org/", "")</f>
        <v>10.1109/ICCPS.2014.7062245</v>
      </c>
      <c r="C114" s="7">
        <v>2</v>
      </c>
      <c r="D114" s="18" t="s">
        <v>450</v>
      </c>
      <c r="E114" s="7" t="s">
        <v>451</v>
      </c>
      <c r="F114" s="7" t="s">
        <v>452</v>
      </c>
      <c r="G114" s="7" t="s">
        <v>453</v>
      </c>
      <c r="H114" s="7" t="s">
        <v>204</v>
      </c>
      <c r="I114" s="7"/>
      <c r="J114" s="7"/>
      <c r="K114" s="7"/>
      <c r="L114" s="7"/>
      <c r="M114" s="7"/>
      <c r="N114" s="7"/>
      <c r="O114" s="17">
        <v>41715</v>
      </c>
      <c r="P114" s="18" t="s">
        <v>454</v>
      </c>
      <c r="Q114" s="7" t="s">
        <v>284</v>
      </c>
      <c r="R114" s="7"/>
      <c r="S114" s="7"/>
      <c r="T114" s="11">
        <f>(2.5+5)/2</f>
        <v>3.75</v>
      </c>
      <c r="U114" s="11">
        <v>2.5</v>
      </c>
      <c r="V114" s="11">
        <v>5</v>
      </c>
      <c r="W114" s="33" t="s">
        <v>1208</v>
      </c>
      <c r="X114" s="33" t="s">
        <v>88</v>
      </c>
      <c r="Y114" s="33" t="s">
        <v>81</v>
      </c>
      <c r="Z114" s="33" t="s">
        <v>88</v>
      </c>
      <c r="AA114" s="33"/>
      <c r="AB114" s="7">
        <f>IF(ISNUMBER(SEARCH("not qualify",Table2[[#This Row],[Note]])),1,0)</f>
        <v>0</v>
      </c>
      <c r="AC114" s="7">
        <f>1-Table2[[#This Row],[Disqualified]]</f>
        <v>1</v>
      </c>
      <c r="AD114" t="s">
        <v>732</v>
      </c>
      <c r="AE114" t="s">
        <v>1227</v>
      </c>
      <c r="AF114"/>
      <c r="AG114" t="s">
        <v>1259</v>
      </c>
      <c r="AH114" t="s">
        <v>1261</v>
      </c>
      <c r="AI114" t="s">
        <v>1264</v>
      </c>
      <c r="AJ114">
        <v>1</v>
      </c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</row>
    <row r="115" spans="1:68" x14ac:dyDescent="0.2">
      <c r="A115" s="7" t="s">
        <v>439</v>
      </c>
      <c r="B115" s="7" t="s">
        <v>440</v>
      </c>
      <c r="C115" s="7">
        <v>2</v>
      </c>
      <c r="D115" s="7" t="s">
        <v>441</v>
      </c>
      <c r="E115" s="7" t="s">
        <v>1131</v>
      </c>
      <c r="F115" s="7" t="s">
        <v>1132</v>
      </c>
      <c r="G115" s="7" t="s">
        <v>1133</v>
      </c>
      <c r="H115" s="7" t="s">
        <v>1134</v>
      </c>
      <c r="I115" s="7"/>
      <c r="J115" s="7"/>
      <c r="K115" s="7"/>
      <c r="L115" s="7"/>
      <c r="M115" s="7"/>
      <c r="N115" s="7"/>
      <c r="O115" s="17">
        <v>44531</v>
      </c>
      <c r="P115" s="7" t="s">
        <v>54</v>
      </c>
      <c r="Q115" s="7" t="s">
        <v>32</v>
      </c>
      <c r="R115" s="7" t="s">
        <v>829</v>
      </c>
      <c r="S115" s="7" t="s">
        <v>731</v>
      </c>
      <c r="T115" s="7">
        <v>3</v>
      </c>
      <c r="U115" s="7"/>
      <c r="V115" s="7"/>
      <c r="W115" t="s">
        <v>962</v>
      </c>
      <c r="X115" s="4" t="s">
        <v>88</v>
      </c>
      <c r="Y115" s="4" t="s">
        <v>81</v>
      </c>
      <c r="Z115" s="4" t="s">
        <v>81</v>
      </c>
      <c r="AB115" s="7">
        <f>IF(ISNUMBER(SEARCH("not qualify",Table2[[#This Row],[Note]])),1,0)</f>
        <v>0</v>
      </c>
      <c r="AC115" s="7">
        <f>1-Table2[[#This Row],[Disqualified]]</f>
        <v>1</v>
      </c>
      <c r="AD115" t="s">
        <v>732</v>
      </c>
      <c r="AE115" t="s">
        <v>1227</v>
      </c>
      <c r="AG115" t="s">
        <v>1259</v>
      </c>
      <c r="AH115" t="s">
        <v>1261</v>
      </c>
      <c r="AI115" t="s">
        <v>1264</v>
      </c>
      <c r="AJ115">
        <v>1</v>
      </c>
    </row>
    <row r="116" spans="1:68" s="8" customFormat="1" ht="16" x14ac:dyDescent="0.2">
      <c r="A116" s="14" t="s">
        <v>455</v>
      </c>
      <c r="B116" s="7" t="str">
        <f>SUBSTITUTE(Table2[[#This Row],[DOI link]], "https://doi.org/", "")</f>
        <v>10.1109/NEMO.2014.6995669</v>
      </c>
      <c r="C116" s="7">
        <v>2</v>
      </c>
      <c r="D116" s="18" t="s">
        <v>456</v>
      </c>
      <c r="E116" s="7" t="s">
        <v>346</v>
      </c>
      <c r="F116" s="7" t="s">
        <v>191</v>
      </c>
      <c r="G116" s="7"/>
      <c r="H116" s="7"/>
      <c r="I116" s="7"/>
      <c r="J116" s="7"/>
      <c r="K116" s="7"/>
      <c r="L116" s="7"/>
      <c r="M116" s="7"/>
      <c r="N116" s="7"/>
      <c r="O116" s="17">
        <v>41773</v>
      </c>
      <c r="P116" s="18" t="s">
        <v>457</v>
      </c>
      <c r="Q116" s="7" t="s">
        <v>284</v>
      </c>
      <c r="R116" s="7"/>
      <c r="S116" s="7"/>
      <c r="T116" s="11"/>
      <c r="U116" s="11"/>
      <c r="V116" s="11"/>
      <c r="W116" s="11"/>
      <c r="X116" s="33" t="s">
        <v>81</v>
      </c>
      <c r="Y116" s="33" t="s">
        <v>81</v>
      </c>
      <c r="Z116" s="33" t="s">
        <v>88</v>
      </c>
      <c r="AA116" s="33"/>
      <c r="AB116" s="7">
        <f>IF(ISNUMBER(SEARCH("not qualify",Table2[[#This Row],[Note]])),1,0)</f>
        <v>0</v>
      </c>
      <c r="AC116" s="7">
        <f>1-Table2[[#This Row],[Disqualified]]</f>
        <v>1</v>
      </c>
      <c r="AD116" t="s">
        <v>1243</v>
      </c>
      <c r="AE116" t="s">
        <v>1241</v>
      </c>
      <c r="AF116"/>
      <c r="AG116" t="s">
        <v>1259</v>
      </c>
      <c r="AH116" t="s">
        <v>1265</v>
      </c>
      <c r="AI116" t="s">
        <v>1268</v>
      </c>
      <c r="AJ116">
        <v>1</v>
      </c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</row>
    <row r="117" spans="1:68" x14ac:dyDescent="0.2">
      <c r="A117" s="14" t="s">
        <v>442</v>
      </c>
      <c r="B117" s="7" t="s">
        <v>443</v>
      </c>
      <c r="C117" s="7">
        <v>2</v>
      </c>
      <c r="D117" s="18" t="s">
        <v>444</v>
      </c>
      <c r="E117" s="7" t="s">
        <v>445</v>
      </c>
      <c r="F117" s="7" t="s">
        <v>446</v>
      </c>
      <c r="G117" s="7" t="s">
        <v>447</v>
      </c>
      <c r="H117" s="7"/>
      <c r="I117" s="7"/>
      <c r="J117" s="7"/>
      <c r="K117" s="7"/>
      <c r="L117" s="7"/>
      <c r="M117" s="7"/>
      <c r="N117" s="7"/>
      <c r="O117" s="17">
        <v>41080</v>
      </c>
      <c r="P117" s="18" t="s">
        <v>448</v>
      </c>
      <c r="Q117" s="7" t="s">
        <v>32</v>
      </c>
      <c r="R117" s="7"/>
      <c r="S117" s="7"/>
      <c r="T117" s="11">
        <v>1</v>
      </c>
      <c r="U117" s="11"/>
      <c r="V117" s="11"/>
      <c r="W117" s="11"/>
      <c r="X117" s="33" t="s">
        <v>81</v>
      </c>
      <c r="Y117" s="33" t="s">
        <v>81</v>
      </c>
      <c r="Z117" s="33" t="s">
        <v>88</v>
      </c>
      <c r="AA117" s="33"/>
      <c r="AB117" s="7">
        <f>IF(ISNUMBER(SEARCH("not qualify",Table2[[#This Row],[Note]])),1,0)</f>
        <v>0</v>
      </c>
      <c r="AC117" s="7">
        <f>1-Table2[[#This Row],[Disqualified]]</f>
        <v>1</v>
      </c>
      <c r="AD117" t="s">
        <v>1233</v>
      </c>
      <c r="AG117" t="s">
        <v>1266</v>
      </c>
      <c r="AH117" t="s">
        <v>1269</v>
      </c>
      <c r="AI117" t="s">
        <v>1274</v>
      </c>
      <c r="AJ117">
        <v>1</v>
      </c>
    </row>
    <row r="118" spans="1:68" x14ac:dyDescent="0.2">
      <c r="A118" s="14" t="s">
        <v>665</v>
      </c>
      <c r="B118" s="7" t="str">
        <f>SUBSTITUTE(Table2[[#This Row],[DOI link]], "https://doi.org/", "")</f>
        <v>10.1109/ACCESS.2024.3409936</v>
      </c>
      <c r="C118" s="7">
        <v>2</v>
      </c>
      <c r="D118" s="3" t="s">
        <v>666</v>
      </c>
      <c r="E118" t="s">
        <v>667</v>
      </c>
      <c r="F118" t="s">
        <v>668</v>
      </c>
      <c r="G118" t="s">
        <v>669</v>
      </c>
      <c r="H118" t="s">
        <v>670</v>
      </c>
      <c r="I118" s="7"/>
      <c r="J118" s="7"/>
      <c r="K118" s="7"/>
      <c r="L118" s="7"/>
      <c r="M118" s="7"/>
      <c r="N118" s="7"/>
      <c r="O118" s="17">
        <v>45448</v>
      </c>
      <c r="P118" s="3" t="s">
        <v>188</v>
      </c>
      <c r="Q118" t="s">
        <v>32</v>
      </c>
      <c r="R118" s="7" t="s">
        <v>899</v>
      </c>
      <c r="S118" s="7" t="s">
        <v>900</v>
      </c>
      <c r="T118" s="7">
        <v>5</v>
      </c>
      <c r="U118" s="7"/>
      <c r="V118" s="7"/>
      <c r="W118" t="s">
        <v>1219</v>
      </c>
      <c r="X118" s="4" t="s">
        <v>81</v>
      </c>
      <c r="Y118" s="4" t="s">
        <v>81</v>
      </c>
      <c r="Z118" s="4" t="s">
        <v>88</v>
      </c>
      <c r="AB118" s="7">
        <f>IF(ISNUMBER(SEARCH("not qualify",Table2[[#This Row],[Note]])),1,0)</f>
        <v>0</v>
      </c>
      <c r="AC118" s="7">
        <f>1-Table2[[#This Row],[Disqualified]]</f>
        <v>1</v>
      </c>
      <c r="AD118" t="s">
        <v>1247</v>
      </c>
      <c r="AE118" t="s">
        <v>1222</v>
      </c>
      <c r="AG118" t="s">
        <v>1266</v>
      </c>
      <c r="AH118" t="s">
        <v>1277</v>
      </c>
      <c r="AJ118">
        <v>1</v>
      </c>
    </row>
    <row r="119" spans="1:68" s="8" customFormat="1" ht="16" x14ac:dyDescent="0.2">
      <c r="A119" s="15" t="s">
        <v>458</v>
      </c>
      <c r="B119" s="8" t="str">
        <f>SUBSTITUTE(Table2[[#This Row],[DOI link]], "https://doi.org/", "")</f>
        <v>10.1109/COMPEM.2016.7588621</v>
      </c>
      <c r="C119" s="8">
        <v>2</v>
      </c>
      <c r="D119" s="37" t="s">
        <v>459</v>
      </c>
      <c r="E119" s="8" t="s">
        <v>196</v>
      </c>
      <c r="F119" s="8" t="s">
        <v>460</v>
      </c>
      <c r="G119" s="8" t="s">
        <v>461</v>
      </c>
      <c r="H119" s="8" t="s">
        <v>219</v>
      </c>
      <c r="I119" s="8" t="s">
        <v>220</v>
      </c>
      <c r="O119" s="36">
        <v>42423</v>
      </c>
      <c r="P119" s="37" t="s">
        <v>462</v>
      </c>
      <c r="Q119" s="8" t="s">
        <v>284</v>
      </c>
      <c r="T119" s="32"/>
      <c r="U119" s="32"/>
      <c r="V119" s="32"/>
      <c r="W119" s="32"/>
      <c r="X119" s="32"/>
      <c r="Y119" s="32"/>
      <c r="Z119" s="32"/>
      <c r="AA119" s="32" t="s">
        <v>1284</v>
      </c>
      <c r="AB119" s="8">
        <f>IF(ISNUMBER(SEARCH("not qualify",Table2[[#This Row],[Note]])),1,0)</f>
        <v>1</v>
      </c>
      <c r="AC119" s="8">
        <f>1-Table2[[#This Row],[Disqualified]]</f>
        <v>0</v>
      </c>
      <c r="AD119" t="s">
        <v>1196</v>
      </c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</row>
    <row r="120" spans="1:68" ht="16" x14ac:dyDescent="0.2">
      <c r="A120" s="15" t="s">
        <v>435</v>
      </c>
      <c r="B120" s="8" t="s">
        <v>436</v>
      </c>
      <c r="C120" s="8">
        <v>2</v>
      </c>
      <c r="D120" s="8" t="s">
        <v>437</v>
      </c>
      <c r="E120" s="8" t="s">
        <v>1092</v>
      </c>
      <c r="F120" s="8" t="s">
        <v>1093</v>
      </c>
      <c r="G120" s="8"/>
      <c r="H120" s="8"/>
      <c r="I120" s="8"/>
      <c r="J120" s="8"/>
      <c r="K120" s="8"/>
      <c r="L120" s="8"/>
      <c r="M120" s="8"/>
      <c r="N120" s="8"/>
      <c r="O120" s="36">
        <v>43194</v>
      </c>
      <c r="P120" s="8" t="s">
        <v>438</v>
      </c>
      <c r="Q120" s="8" t="s">
        <v>32</v>
      </c>
      <c r="R120" s="8" t="s">
        <v>731</v>
      </c>
      <c r="S120" s="8" t="s">
        <v>805</v>
      </c>
      <c r="T120" s="8"/>
      <c r="U120" s="8"/>
      <c r="V120" s="8"/>
      <c r="W120" s="8"/>
      <c r="X120" s="27"/>
      <c r="Y120" s="27"/>
      <c r="Z120" s="27"/>
      <c r="AA120" s="32" t="s">
        <v>1284</v>
      </c>
      <c r="AB120" s="7">
        <f>IF(ISNUMBER(SEARCH("not qualify",Table2[[#This Row],[Note]])),1,0)</f>
        <v>1</v>
      </c>
      <c r="AC120" s="7">
        <f>1-Table2[[#This Row],[Disqualified]]</f>
        <v>0</v>
      </c>
      <c r="AD120" t="s">
        <v>1196</v>
      </c>
    </row>
    <row r="121" spans="1:68" x14ac:dyDescent="0.2">
      <c r="A121" s="14" t="s">
        <v>480</v>
      </c>
      <c r="B121" s="19" t="s">
        <v>481</v>
      </c>
      <c r="C121" s="7">
        <v>1</v>
      </c>
      <c r="D121" s="19" t="s">
        <v>482</v>
      </c>
      <c r="E121" s="19" t="s">
        <v>1129</v>
      </c>
      <c r="F121" s="7" t="s">
        <v>1130</v>
      </c>
      <c r="G121" s="19"/>
      <c r="H121" s="7"/>
      <c r="I121" s="19"/>
      <c r="J121" s="19"/>
      <c r="K121" s="19"/>
      <c r="L121" s="19"/>
      <c r="M121" s="19"/>
      <c r="N121" s="19"/>
      <c r="O121" s="20">
        <v>44501</v>
      </c>
      <c r="P121" s="19" t="s">
        <v>483</v>
      </c>
      <c r="Q121" s="7" t="s">
        <v>32</v>
      </c>
      <c r="R121" t="s">
        <v>843</v>
      </c>
      <c r="S121" t="s">
        <v>844</v>
      </c>
      <c r="T121" s="19"/>
      <c r="U121" s="19"/>
      <c r="V121" s="19"/>
      <c r="W121" s="19"/>
      <c r="X121" s="41" t="s">
        <v>81</v>
      </c>
      <c r="Y121" s="41" t="s">
        <v>81</v>
      </c>
      <c r="Z121" s="41" t="s">
        <v>88</v>
      </c>
      <c r="AA121" s="40"/>
      <c r="AB121" s="7">
        <f>IF(ISNUMBER(SEARCH("not qualify",Table2[[#This Row],[Note]])),1,0)</f>
        <v>0</v>
      </c>
      <c r="AC121" s="7">
        <f>1-Table2[[#This Row],[Disqualified]]</f>
        <v>1</v>
      </c>
      <c r="AD121" t="s">
        <v>1231</v>
      </c>
      <c r="AG121" t="s">
        <v>1251</v>
      </c>
      <c r="AH121" t="s">
        <v>1256</v>
      </c>
      <c r="AJ121">
        <v>1</v>
      </c>
    </row>
    <row r="122" spans="1:68" x14ac:dyDescent="0.2">
      <c r="A122" s="7" t="s">
        <v>476</v>
      </c>
      <c r="B122" s="7" t="s">
        <v>477</v>
      </c>
      <c r="C122" s="7">
        <v>1</v>
      </c>
      <c r="D122" s="7" t="s">
        <v>478</v>
      </c>
      <c r="E122" s="7" t="s">
        <v>479</v>
      </c>
      <c r="F122" s="7"/>
      <c r="G122" s="7"/>
      <c r="H122" s="7"/>
      <c r="I122" s="7"/>
      <c r="J122" s="7"/>
      <c r="K122" s="7"/>
      <c r="L122" s="7"/>
      <c r="M122" s="7"/>
      <c r="N122" s="7"/>
      <c r="O122" s="17">
        <v>44001</v>
      </c>
      <c r="P122" s="7" t="s">
        <v>105</v>
      </c>
      <c r="Q122" s="7" t="s">
        <v>32</v>
      </c>
      <c r="R122" s="7" t="s">
        <v>731</v>
      </c>
      <c r="S122" s="7" t="s">
        <v>820</v>
      </c>
      <c r="T122" s="7"/>
      <c r="U122" s="7"/>
      <c r="V122" s="7"/>
      <c r="W122" t="s">
        <v>1216</v>
      </c>
      <c r="X122" s="4" t="s">
        <v>81</v>
      </c>
      <c r="Y122" s="4" t="s">
        <v>81</v>
      </c>
      <c r="Z122" s="4" t="s">
        <v>88</v>
      </c>
      <c r="AB122" s="7">
        <f>IF(ISNUMBER(SEARCH("not qualify",Table2[[#This Row],[Note]])),1,0)</f>
        <v>0</v>
      </c>
      <c r="AC122" s="7">
        <f>1-Table2[[#This Row],[Disqualified]]</f>
        <v>1</v>
      </c>
      <c r="AD122" t="s">
        <v>1229</v>
      </c>
      <c r="AG122" t="s">
        <v>1251</v>
      </c>
      <c r="AH122" t="s">
        <v>1255</v>
      </c>
      <c r="AJ122">
        <v>1</v>
      </c>
    </row>
    <row r="123" spans="1:68" x14ac:dyDescent="0.2">
      <c r="A123" s="14" t="s">
        <v>524</v>
      </c>
      <c r="B123" s="7" t="str">
        <f>SUBSTITUTE(Table2[[#This Row],[DOI link]], "https://doi.org/", "")</f>
        <v>10.1103/PhysRevApplied.16.L011004</v>
      </c>
      <c r="C123" s="7">
        <v>1</v>
      </c>
      <c r="D123" s="18" t="s">
        <v>525</v>
      </c>
      <c r="E123" s="7" t="s">
        <v>526</v>
      </c>
      <c r="F123" s="7" t="s">
        <v>527</v>
      </c>
      <c r="G123" s="7" t="s">
        <v>528</v>
      </c>
      <c r="H123" s="7" t="s">
        <v>30</v>
      </c>
      <c r="I123" s="7" t="s">
        <v>351</v>
      </c>
      <c r="J123" s="7"/>
      <c r="K123" s="7"/>
      <c r="L123" s="7"/>
      <c r="M123" s="7"/>
      <c r="N123" s="7"/>
      <c r="O123" s="17">
        <v>44400</v>
      </c>
      <c r="P123" s="18" t="s">
        <v>352</v>
      </c>
      <c r="Q123" s="7" t="s">
        <v>32</v>
      </c>
      <c r="R123" s="7" t="s">
        <v>731</v>
      </c>
      <c r="S123" s="7" t="s">
        <v>731</v>
      </c>
      <c r="T123" s="11"/>
      <c r="U123" s="11"/>
      <c r="V123" s="11"/>
      <c r="W123" s="11"/>
      <c r="X123" s="11" t="s">
        <v>81</v>
      </c>
      <c r="Y123" s="11" t="s">
        <v>88</v>
      </c>
      <c r="Z123" s="11" t="s">
        <v>81</v>
      </c>
      <c r="AA123" s="33"/>
      <c r="AB123" s="28">
        <f>IF(ISNUMBER(SEARCH("not qualify",Table2[[#This Row],[Note]])),1,0)</f>
        <v>0</v>
      </c>
      <c r="AC123" s="28">
        <f>1-Table2[[#This Row],[Disqualified]]</f>
        <v>1</v>
      </c>
      <c r="AD123" t="s">
        <v>1237</v>
      </c>
      <c r="AG123" t="s">
        <v>1251</v>
      </c>
      <c r="AH123" t="s">
        <v>1258</v>
      </c>
      <c r="AJ123">
        <v>1</v>
      </c>
    </row>
    <row r="124" spans="1:68" x14ac:dyDescent="0.2">
      <c r="A124" s="14" t="s">
        <v>463</v>
      </c>
      <c r="B124" s="7" t="s">
        <v>464</v>
      </c>
      <c r="C124" s="7">
        <v>1</v>
      </c>
      <c r="D124" s="7" t="s">
        <v>465</v>
      </c>
      <c r="E124" s="7" t="s">
        <v>466</v>
      </c>
      <c r="F124" s="7"/>
      <c r="G124" s="7"/>
      <c r="H124" s="7"/>
      <c r="I124" s="7"/>
      <c r="J124" s="7"/>
      <c r="K124" s="7"/>
      <c r="L124" s="7"/>
      <c r="M124" s="7"/>
      <c r="N124" s="7"/>
      <c r="O124" s="1">
        <v>37803</v>
      </c>
      <c r="P124" s="7" t="s">
        <v>467</v>
      </c>
      <c r="Q124" s="7" t="s">
        <v>32</v>
      </c>
      <c r="R124" s="7"/>
      <c r="S124" s="7"/>
      <c r="T124" s="7"/>
      <c r="U124" s="7"/>
      <c r="V124" s="7"/>
      <c r="W124" s="7"/>
      <c r="X124" s="4" t="s">
        <v>81</v>
      </c>
      <c r="Y124" s="4" t="s">
        <v>88</v>
      </c>
      <c r="Z124" s="4" t="s">
        <v>88</v>
      </c>
      <c r="AB124" s="7">
        <f>IF(ISNUMBER(SEARCH("not qualify",Table2[[#This Row],[Note]])),1,0)</f>
        <v>0</v>
      </c>
      <c r="AC124" s="7">
        <f>1-Table2[[#This Row],[Disqualified]]</f>
        <v>1</v>
      </c>
      <c r="AD124" t="s">
        <v>733</v>
      </c>
      <c r="AG124" t="s">
        <v>1259</v>
      </c>
      <c r="AH124" t="s">
        <v>1260</v>
      </c>
      <c r="AJ124">
        <v>1</v>
      </c>
    </row>
    <row r="125" spans="1:68" ht="16" x14ac:dyDescent="0.2">
      <c r="A125" s="10" t="s">
        <v>468</v>
      </c>
      <c r="B125" s="7" t="s">
        <v>469</v>
      </c>
      <c r="C125" s="7">
        <v>1</v>
      </c>
      <c r="D125" s="7" t="s">
        <v>470</v>
      </c>
      <c r="E125" s="29" t="s">
        <v>1037</v>
      </c>
      <c r="F125" s="29" t="s">
        <v>1038</v>
      </c>
      <c r="G125" s="29"/>
      <c r="H125" s="7"/>
      <c r="I125" s="7"/>
      <c r="J125" s="7"/>
      <c r="K125" s="7"/>
      <c r="L125" s="7"/>
      <c r="M125" s="7"/>
      <c r="N125" s="7"/>
      <c r="O125" s="17">
        <v>40406</v>
      </c>
      <c r="P125" s="7" t="s">
        <v>471</v>
      </c>
      <c r="Q125" s="7" t="s">
        <v>32</v>
      </c>
      <c r="R125" t="s">
        <v>836</v>
      </c>
      <c r="S125" t="s">
        <v>837</v>
      </c>
      <c r="T125" s="7"/>
      <c r="U125" s="7">
        <v>1.85</v>
      </c>
      <c r="V125" s="7">
        <v>6.3</v>
      </c>
      <c r="W125" s="7"/>
      <c r="X125" s="4" t="s">
        <v>81</v>
      </c>
      <c r="Y125" s="4" t="s">
        <v>81</v>
      </c>
      <c r="Z125" s="4" t="s">
        <v>81</v>
      </c>
      <c r="AB125" s="7">
        <f>IF(ISNUMBER(SEARCH("not qualify",Table2[[#This Row],[Note]])),1,0)</f>
        <v>0</v>
      </c>
      <c r="AC125" s="7">
        <f>1-Table2[[#This Row],[Disqualified]]</f>
        <v>1</v>
      </c>
      <c r="AD125" t="s">
        <v>1233</v>
      </c>
      <c r="AE125" t="s">
        <v>1222</v>
      </c>
      <c r="AG125" t="s">
        <v>1259</v>
      </c>
      <c r="AH125" t="s">
        <v>1265</v>
      </c>
      <c r="AI125" t="s">
        <v>1281</v>
      </c>
      <c r="AJ125">
        <v>1</v>
      </c>
    </row>
    <row r="126" spans="1:68" x14ac:dyDescent="0.2">
      <c r="A126" s="10" t="s">
        <v>511</v>
      </c>
      <c r="B126" s="7" t="str">
        <f>SUBSTITUTE(Table2[[#This Row],[DOI link]], "https://doi.org/", "")</f>
        <v>10.1109/MWSYM.2015.7167031</v>
      </c>
      <c r="C126" s="7">
        <v>1</v>
      </c>
      <c r="D126" s="18" t="s">
        <v>512</v>
      </c>
      <c r="E126" s="7" t="s">
        <v>191</v>
      </c>
      <c r="F126" s="7" t="s">
        <v>346</v>
      </c>
      <c r="G126" s="7"/>
      <c r="H126" s="7"/>
      <c r="I126" s="7"/>
      <c r="J126" s="7"/>
      <c r="K126" s="7"/>
      <c r="L126" s="7"/>
      <c r="M126" s="7"/>
      <c r="N126" s="7"/>
      <c r="O126" s="17">
        <v>42141</v>
      </c>
      <c r="P126" s="18" t="s">
        <v>513</v>
      </c>
      <c r="Q126" s="7" t="s">
        <v>284</v>
      </c>
      <c r="R126" s="7"/>
      <c r="S126" s="7"/>
      <c r="T126" s="11"/>
      <c r="U126" s="11"/>
      <c r="V126" s="11"/>
      <c r="W126" s="11"/>
      <c r="X126" s="33" t="s">
        <v>88</v>
      </c>
      <c r="Y126" s="33" t="s">
        <v>81</v>
      </c>
      <c r="Z126" s="33" t="s">
        <v>88</v>
      </c>
      <c r="AA126" s="33"/>
      <c r="AB126" s="7">
        <f>IF(ISNUMBER(SEARCH("not qualify",Table2[[#This Row],[Note]])),1,0)</f>
        <v>0</v>
      </c>
      <c r="AC126" s="7">
        <f>1-Table2[[#This Row],[Disqualified]]</f>
        <v>1</v>
      </c>
      <c r="AD126" t="s">
        <v>1243</v>
      </c>
      <c r="AE126" t="s">
        <v>1241</v>
      </c>
      <c r="AG126" t="s">
        <v>1259</v>
      </c>
      <c r="AH126" t="s">
        <v>1265</v>
      </c>
      <c r="AI126" t="s">
        <v>1268</v>
      </c>
      <c r="AJ126">
        <v>1</v>
      </c>
    </row>
    <row r="127" spans="1:68" x14ac:dyDescent="0.2">
      <c r="A127" s="14" t="s">
        <v>514</v>
      </c>
      <c r="B127" s="7" t="str">
        <f>SUBSTITUTE(Table2[[#This Row],[DOI link]], "https://doi.org/", "")</f>
        <v>10.1109/APS.2015.7305040</v>
      </c>
      <c r="C127" s="7">
        <v>1</v>
      </c>
      <c r="D127" s="18" t="s">
        <v>515</v>
      </c>
      <c r="E127" s="7" t="s">
        <v>191</v>
      </c>
      <c r="F127" s="7"/>
      <c r="G127" s="7"/>
      <c r="H127" s="7"/>
      <c r="I127" s="7"/>
      <c r="J127" s="7"/>
      <c r="K127" s="7"/>
      <c r="L127" s="7"/>
      <c r="M127" s="7"/>
      <c r="N127" s="7"/>
      <c r="O127" s="17">
        <v>42204</v>
      </c>
      <c r="P127" s="18" t="s">
        <v>516</v>
      </c>
      <c r="Q127" s="7" t="s">
        <v>284</v>
      </c>
      <c r="R127" s="7"/>
      <c r="S127" s="7"/>
      <c r="T127" s="11"/>
      <c r="U127" s="11"/>
      <c r="V127" s="11"/>
      <c r="W127" s="11"/>
      <c r="X127" s="33" t="s">
        <v>81</v>
      </c>
      <c r="Y127" s="33" t="s">
        <v>81</v>
      </c>
      <c r="Z127" s="33" t="s">
        <v>88</v>
      </c>
      <c r="AA127" s="33"/>
      <c r="AB127" s="7">
        <f>IF(ISNUMBER(SEARCH("not qualify",Table2[[#This Row],[Note]])),1,0)</f>
        <v>0</v>
      </c>
      <c r="AC127" s="7">
        <f>1-Table2[[#This Row],[Disqualified]]</f>
        <v>1</v>
      </c>
      <c r="AD127" t="s">
        <v>1243</v>
      </c>
      <c r="AE127" t="s">
        <v>1241</v>
      </c>
      <c r="AG127" t="s">
        <v>1259</v>
      </c>
      <c r="AH127" t="s">
        <v>1265</v>
      </c>
      <c r="AI127" t="s">
        <v>1268</v>
      </c>
      <c r="AJ127">
        <v>1</v>
      </c>
    </row>
    <row r="128" spans="1:68" x14ac:dyDescent="0.2">
      <c r="A128" s="14" t="s">
        <v>876</v>
      </c>
      <c r="B128" s="7" t="s">
        <v>494</v>
      </c>
      <c r="C128" s="7">
        <v>1</v>
      </c>
      <c r="D128" s="7" t="s">
        <v>495</v>
      </c>
      <c r="E128" s="7" t="s">
        <v>1153</v>
      </c>
      <c r="F128" s="21" t="s">
        <v>1154</v>
      </c>
      <c r="G128" s="7" t="s">
        <v>1155</v>
      </c>
      <c r="H128" s="7" t="s">
        <v>1156</v>
      </c>
      <c r="I128" s="7" t="s">
        <v>1157</v>
      </c>
      <c r="J128" s="7"/>
      <c r="K128" s="7"/>
      <c r="L128" s="7"/>
      <c r="M128" s="7"/>
      <c r="N128" s="7"/>
      <c r="O128" s="17">
        <v>45566</v>
      </c>
      <c r="P128" s="7" t="s">
        <v>270</v>
      </c>
      <c r="Q128" s="7" t="s">
        <v>32</v>
      </c>
      <c r="R128" s="7" t="s">
        <v>879</v>
      </c>
      <c r="S128" s="7" t="s">
        <v>880</v>
      </c>
      <c r="T128" t="s">
        <v>1199</v>
      </c>
      <c r="U128" s="7"/>
      <c r="V128" s="7"/>
      <c r="W128" t="s">
        <v>965</v>
      </c>
      <c r="X128" s="4" t="s">
        <v>88</v>
      </c>
      <c r="Y128" s="4" t="s">
        <v>81</v>
      </c>
      <c r="Z128" s="4" t="s">
        <v>88</v>
      </c>
      <c r="AB128" s="7">
        <f>IF(ISNUMBER(SEARCH("not qualify",Table2[[#This Row],[Note]])),1,0)</f>
        <v>0</v>
      </c>
      <c r="AC128" s="7">
        <f>1-Table2[[#This Row],[Disqualified]]</f>
        <v>1</v>
      </c>
      <c r="AD128" t="s">
        <v>1233</v>
      </c>
      <c r="AE128" t="s">
        <v>125</v>
      </c>
      <c r="AG128" t="s">
        <v>1266</v>
      </c>
      <c r="AH128" t="s">
        <v>1269</v>
      </c>
      <c r="AI128" t="s">
        <v>1282</v>
      </c>
      <c r="AJ128">
        <v>1</v>
      </c>
    </row>
    <row r="129" spans="1:68" x14ac:dyDescent="0.2">
      <c r="A129" s="7" t="s">
        <v>484</v>
      </c>
      <c r="B129" s="7" t="s">
        <v>485</v>
      </c>
      <c r="C129" s="7">
        <v>1</v>
      </c>
      <c r="D129" s="7" t="s">
        <v>486</v>
      </c>
      <c r="E129" s="7" t="s">
        <v>1135</v>
      </c>
      <c r="F129" s="7" t="s">
        <v>1136</v>
      </c>
      <c r="G129" s="7" t="s">
        <v>1137</v>
      </c>
      <c r="H129" s="7" t="s">
        <v>1138</v>
      </c>
      <c r="I129" s="7" t="s">
        <v>1139</v>
      </c>
      <c r="J129" s="7"/>
      <c r="K129" s="7"/>
      <c r="L129" s="7"/>
      <c r="M129" s="7"/>
      <c r="N129" s="7"/>
      <c r="O129" s="17">
        <v>44882</v>
      </c>
      <c r="P129" s="7" t="s">
        <v>487</v>
      </c>
      <c r="Q129" s="7" t="s">
        <v>32</v>
      </c>
      <c r="R129" s="7" t="s">
        <v>746</v>
      </c>
      <c r="S129" s="7" t="s">
        <v>802</v>
      </c>
      <c r="T129" s="7">
        <v>2.4500000000000002</v>
      </c>
      <c r="U129" s="7"/>
      <c r="V129" s="7"/>
      <c r="W129" t="s">
        <v>1217</v>
      </c>
      <c r="X129" s="4" t="s">
        <v>88</v>
      </c>
      <c r="Y129" s="4" t="s">
        <v>81</v>
      </c>
      <c r="Z129" s="4" t="s">
        <v>88</v>
      </c>
      <c r="AB129" s="7">
        <f>IF(ISNUMBER(SEARCH("not qualify",Table2[[#This Row],[Note]])),1,0)</f>
        <v>0</v>
      </c>
      <c r="AC129" s="7">
        <f>1-Table2[[#This Row],[Disqualified]]</f>
        <v>1</v>
      </c>
      <c r="AD129" t="s">
        <v>1240</v>
      </c>
      <c r="AE129" t="s">
        <v>732</v>
      </c>
      <c r="AF129" t="s">
        <v>1227</v>
      </c>
      <c r="AG129" t="s">
        <v>1266</v>
      </c>
      <c r="AH129" t="s">
        <v>1270</v>
      </c>
      <c r="AJ129">
        <v>1</v>
      </c>
    </row>
    <row r="130" spans="1:68" x14ac:dyDescent="0.2">
      <c r="A130" s="7" t="s">
        <v>491</v>
      </c>
      <c r="B130" s="7" t="s">
        <v>492</v>
      </c>
      <c r="C130" s="7">
        <v>1</v>
      </c>
      <c r="D130" s="7" t="s">
        <v>493</v>
      </c>
      <c r="E130" s="7" t="s">
        <v>1150</v>
      </c>
      <c r="F130" s="7" t="s">
        <v>1151</v>
      </c>
      <c r="G130" s="7" t="s">
        <v>1152</v>
      </c>
      <c r="H130" s="7" t="s">
        <v>1060</v>
      </c>
      <c r="I130" s="7"/>
      <c r="J130" s="7"/>
      <c r="K130" s="7"/>
      <c r="L130" s="7"/>
      <c r="M130" s="7"/>
      <c r="N130" s="7"/>
      <c r="O130" s="17">
        <v>45050</v>
      </c>
      <c r="P130" s="7" t="s">
        <v>381</v>
      </c>
      <c r="Q130" s="7" t="s">
        <v>32</v>
      </c>
      <c r="R130" s="7" t="s">
        <v>774</v>
      </c>
      <c r="S130" s="7" t="s">
        <v>775</v>
      </c>
      <c r="T130" s="7">
        <v>1.75</v>
      </c>
      <c r="U130" s="7">
        <v>1</v>
      </c>
      <c r="V130" s="7">
        <v>2.5</v>
      </c>
      <c r="W130" t="s">
        <v>1218</v>
      </c>
      <c r="X130" s="4" t="s">
        <v>81</v>
      </c>
      <c r="Y130" s="4" t="s">
        <v>81</v>
      </c>
      <c r="Z130" s="4" t="s">
        <v>88</v>
      </c>
      <c r="AB130" s="7">
        <f>IF(ISNUMBER(SEARCH("not qualify",Table2[[#This Row],[Note]])),1,0)</f>
        <v>0</v>
      </c>
      <c r="AC130" s="7">
        <f>1-Table2[[#This Row],[Disqualified]]</f>
        <v>1</v>
      </c>
      <c r="AD130" t="s">
        <v>1238</v>
      </c>
      <c r="AG130" t="s">
        <v>1266</v>
      </c>
      <c r="AH130" t="s">
        <v>1275</v>
      </c>
      <c r="AJ130">
        <v>1</v>
      </c>
    </row>
    <row r="131" spans="1:68" s="8" customFormat="1" ht="16" x14ac:dyDescent="0.2">
      <c r="A131" s="15" t="s">
        <v>496</v>
      </c>
      <c r="B131" s="8" t="s">
        <v>497</v>
      </c>
      <c r="C131" s="8">
        <v>1</v>
      </c>
      <c r="D131" s="37" t="s">
        <v>498</v>
      </c>
      <c r="E131" s="8" t="s">
        <v>499</v>
      </c>
      <c r="F131" s="8" t="s">
        <v>196</v>
      </c>
      <c r="G131" s="8" t="s">
        <v>195</v>
      </c>
      <c r="O131" s="36">
        <v>40973</v>
      </c>
      <c r="P131" s="37" t="s">
        <v>199</v>
      </c>
      <c r="Q131" s="8" t="s">
        <v>32</v>
      </c>
      <c r="R131" s="8" t="s">
        <v>952</v>
      </c>
      <c r="S131" s="8" t="s">
        <v>953</v>
      </c>
      <c r="T131" s="32"/>
      <c r="U131" s="32"/>
      <c r="V131" s="32"/>
      <c r="W131" s="32"/>
      <c r="X131" s="32"/>
      <c r="Y131" s="32"/>
      <c r="Z131" s="32"/>
      <c r="AA131" s="32" t="s">
        <v>1284</v>
      </c>
      <c r="AB131" s="28">
        <f>IF(ISNUMBER(SEARCH("not qualify",Table2[[#This Row],[Note]])),1,0)</f>
        <v>1</v>
      </c>
      <c r="AC131" s="28">
        <f>1-Table2[[#This Row],[Disqualified]]</f>
        <v>0</v>
      </c>
      <c r="AD131" t="s">
        <v>1196</v>
      </c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</row>
    <row r="132" spans="1:68" ht="16" x14ac:dyDescent="0.2">
      <c r="A132" s="15" t="s">
        <v>503</v>
      </c>
      <c r="B132" s="8" t="str">
        <f>SUBSTITUTE(Table2[[#This Row],[DOI link]], "https://doi.org/", "")</f>
        <v>10.7498/aps.63.084102</v>
      </c>
      <c r="C132" s="8">
        <v>1</v>
      </c>
      <c r="D132" s="37" t="s">
        <v>504</v>
      </c>
      <c r="E132" s="8" t="s">
        <v>406</v>
      </c>
      <c r="F132" s="8" t="s">
        <v>326</v>
      </c>
      <c r="G132" s="8" t="s">
        <v>505</v>
      </c>
      <c r="H132" s="8" t="s">
        <v>196</v>
      </c>
      <c r="I132" s="8"/>
      <c r="J132" s="8"/>
      <c r="K132" s="8"/>
      <c r="L132" s="8"/>
      <c r="M132" s="8"/>
      <c r="N132" s="8"/>
      <c r="O132" s="36">
        <v>41734</v>
      </c>
      <c r="P132" s="37" t="s">
        <v>199</v>
      </c>
      <c r="Q132" s="8" t="s">
        <v>32</v>
      </c>
      <c r="R132" s="8" t="s">
        <v>956</v>
      </c>
      <c r="S132" s="8" t="s">
        <v>957</v>
      </c>
      <c r="T132" s="32"/>
      <c r="U132" s="32"/>
      <c r="V132" s="32"/>
      <c r="W132" s="32"/>
      <c r="X132" s="32"/>
      <c r="Y132" s="32"/>
      <c r="Z132" s="32"/>
      <c r="AA132" s="32" t="s">
        <v>1284</v>
      </c>
      <c r="AB132" s="15">
        <f>IF(ISNUMBER(SEARCH("not qualify",Table2[[#This Row],[Note]])),1,0)</f>
        <v>1</v>
      </c>
      <c r="AC132" s="28">
        <f>1-Table2[[#This Row],[Disqualified]]</f>
        <v>0</v>
      </c>
      <c r="AD132" t="s">
        <v>1196</v>
      </c>
    </row>
    <row r="133" spans="1:68" s="8" customFormat="1" ht="16" x14ac:dyDescent="0.2">
      <c r="A133" s="15" t="s">
        <v>517</v>
      </c>
      <c r="B133" s="8" t="str">
        <f>SUBSTITUTE(Table2[[#This Row],[DOI link]], "https://doi.org/", "")</f>
        <v>10.7498/aps.66.044101</v>
      </c>
      <c r="C133" s="8">
        <v>1</v>
      </c>
      <c r="D133" s="48" t="s">
        <v>518</v>
      </c>
      <c r="E133" s="8" t="s">
        <v>461</v>
      </c>
      <c r="F133" s="8" t="s">
        <v>196</v>
      </c>
      <c r="G133" s="8" t="s">
        <v>460</v>
      </c>
      <c r="H133" s="8" t="s">
        <v>223</v>
      </c>
      <c r="I133" s="8" t="s">
        <v>220</v>
      </c>
      <c r="O133" s="36">
        <v>42786</v>
      </c>
      <c r="P133" s="37" t="s">
        <v>199</v>
      </c>
      <c r="Q133" s="8" t="s">
        <v>32</v>
      </c>
      <c r="R133" s="8" t="s">
        <v>958</v>
      </c>
      <c r="S133" s="8" t="s">
        <v>959</v>
      </c>
      <c r="T133" s="32"/>
      <c r="U133" s="32"/>
      <c r="V133" s="32"/>
      <c r="W133" s="32"/>
      <c r="X133" s="32"/>
      <c r="Y133" s="32"/>
      <c r="Z133" s="32"/>
      <c r="AA133" s="32" t="s">
        <v>1284</v>
      </c>
      <c r="AB133" s="8">
        <f>IF(ISNUMBER(SEARCH("not qualify",Table2[[#This Row],[Note]])),1,0)</f>
        <v>1</v>
      </c>
      <c r="AC133" s="8">
        <f>1-Table2[[#This Row],[Disqualified]]</f>
        <v>0</v>
      </c>
      <c r="AD133" t="s">
        <v>1196</v>
      </c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</row>
    <row r="134" spans="1:68" ht="16" x14ac:dyDescent="0.2">
      <c r="A134" s="15" t="s">
        <v>522</v>
      </c>
      <c r="B134" s="8" t="str">
        <f>SUBSTITUTE(Table2[[#This Row],[DOI link]], "https://doi.org/", "")</f>
        <v>10.7498/aps.67.20172608</v>
      </c>
      <c r="C134" s="8">
        <v>1</v>
      </c>
      <c r="D134" s="37" t="s">
        <v>523</v>
      </c>
      <c r="E134" s="8" t="s">
        <v>219</v>
      </c>
      <c r="F134" s="8" t="s">
        <v>220</v>
      </c>
      <c r="G134" s="8" t="s">
        <v>196</v>
      </c>
      <c r="H134" s="8"/>
      <c r="I134" s="8"/>
      <c r="J134" s="8"/>
      <c r="K134" s="8"/>
      <c r="L134" s="8"/>
      <c r="M134" s="8"/>
      <c r="N134" s="8"/>
      <c r="O134" s="36">
        <v>43225</v>
      </c>
      <c r="P134" s="37" t="s">
        <v>199</v>
      </c>
      <c r="Q134" s="8" t="s">
        <v>32</v>
      </c>
      <c r="R134" s="8" t="s">
        <v>960</v>
      </c>
      <c r="S134" s="8" t="s">
        <v>961</v>
      </c>
      <c r="T134" s="32"/>
      <c r="U134" s="32"/>
      <c r="V134" s="32"/>
      <c r="W134" s="32"/>
      <c r="X134" s="32"/>
      <c r="Y134" s="32"/>
      <c r="Z134" s="32"/>
      <c r="AA134" s="32" t="s">
        <v>1284</v>
      </c>
      <c r="AB134" s="8">
        <f>IF(ISNUMBER(SEARCH("not qualify",Table2[[#This Row],[Note]])),1,0)</f>
        <v>1</v>
      </c>
      <c r="AC134" s="8">
        <f>1-Table2[[#This Row],[Disqualified]]</f>
        <v>0</v>
      </c>
      <c r="AD134" t="s">
        <v>1196</v>
      </c>
    </row>
    <row r="135" spans="1:68" s="8" customFormat="1" ht="16" x14ac:dyDescent="0.2">
      <c r="A135" s="15" t="s">
        <v>875</v>
      </c>
      <c r="B135" s="8" t="s">
        <v>472</v>
      </c>
      <c r="C135" s="8">
        <v>1</v>
      </c>
      <c r="D135" s="8" t="s">
        <v>473</v>
      </c>
      <c r="E135" s="8" t="s">
        <v>474</v>
      </c>
      <c r="O135" s="36">
        <v>42885</v>
      </c>
      <c r="P135" s="8" t="s">
        <v>475</v>
      </c>
      <c r="Q135" s="8" t="s">
        <v>963</v>
      </c>
      <c r="X135" s="27" t="s">
        <v>81</v>
      </c>
      <c r="Y135" s="27" t="s">
        <v>88</v>
      </c>
      <c r="Z135" s="27" t="s">
        <v>88</v>
      </c>
      <c r="AA135" s="32" t="s">
        <v>1284</v>
      </c>
      <c r="AB135" s="7">
        <f>IF(ISNUMBER(SEARCH("not qualify",Table2[[#This Row],[Note]])),1,0)</f>
        <v>1</v>
      </c>
      <c r="AC135" s="7">
        <f>1-Table2[[#This Row],[Disqualified]]</f>
        <v>0</v>
      </c>
      <c r="AD135" t="s">
        <v>1196</v>
      </c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</row>
    <row r="136" spans="1:68" s="8" customFormat="1" ht="16" x14ac:dyDescent="0.2">
      <c r="A136" s="15" t="s">
        <v>500</v>
      </c>
      <c r="B136" s="8" t="str">
        <f>SUBSTITUTE(Table2[[#This Row],[DOI link]], "https://doi.org/", "")</f>
        <v>10.1109/iWEM.2013.6888758</v>
      </c>
      <c r="C136" s="8">
        <v>1</v>
      </c>
      <c r="D136" s="37" t="s">
        <v>501</v>
      </c>
      <c r="E136" s="8" t="s">
        <v>331</v>
      </c>
      <c r="F136" s="8" t="s">
        <v>196</v>
      </c>
      <c r="G136" s="8" t="s">
        <v>204</v>
      </c>
      <c r="H136" s="8" t="s">
        <v>205</v>
      </c>
      <c r="O136" s="36">
        <v>41487</v>
      </c>
      <c r="P136" s="37" t="s">
        <v>502</v>
      </c>
      <c r="Q136" s="8" t="s">
        <v>284</v>
      </c>
      <c r="T136" s="32"/>
      <c r="U136" s="32"/>
      <c r="V136" s="32"/>
      <c r="W136" s="32"/>
      <c r="X136" s="32"/>
      <c r="Y136" s="32"/>
      <c r="Z136" s="32"/>
      <c r="AA136" s="32" t="s">
        <v>1284</v>
      </c>
      <c r="AB136" s="7">
        <f>IF(ISNUMBER(SEARCH("not qualify",Table2[[#This Row],[Note]])),1,0)</f>
        <v>1</v>
      </c>
      <c r="AC136" s="7">
        <f>1-Table2[[#This Row],[Disqualified]]</f>
        <v>0</v>
      </c>
      <c r="AD136" t="s">
        <v>1196</v>
      </c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</row>
    <row r="137" spans="1:68" s="8" customFormat="1" ht="16" x14ac:dyDescent="0.2">
      <c r="A137" s="15" t="s">
        <v>506</v>
      </c>
      <c r="B137" s="8" t="str">
        <f>SUBSTITUTE(Table2[[#This Row],[DOI link]], "https://doi.org/", "")</f>
        <v>10.2528/PIER14123103</v>
      </c>
      <c r="C137" s="8">
        <v>1</v>
      </c>
      <c r="D137" s="37" t="s">
        <v>507</v>
      </c>
      <c r="E137" s="8" t="s">
        <v>508</v>
      </c>
      <c r="F137" s="8" t="s">
        <v>509</v>
      </c>
      <c r="G137" s="8" t="s">
        <v>510</v>
      </c>
      <c r="O137" s="36">
        <v>42094</v>
      </c>
      <c r="P137" s="37" t="s">
        <v>98</v>
      </c>
      <c r="Q137" s="8" t="s">
        <v>123</v>
      </c>
      <c r="R137" s="8" t="s">
        <v>731</v>
      </c>
      <c r="S137" s="8" t="s">
        <v>731</v>
      </c>
      <c r="T137" s="32"/>
      <c r="U137" s="32"/>
      <c r="V137" s="32"/>
      <c r="W137" s="32"/>
      <c r="X137" s="32"/>
      <c r="Y137" s="32"/>
      <c r="Z137" s="32"/>
      <c r="AA137" s="32" t="s">
        <v>1284</v>
      </c>
      <c r="AB137" s="7">
        <f>IF(ISNUMBER(SEARCH("not qualify",Table2[[#This Row],[Note]])),1,0)</f>
        <v>1</v>
      </c>
      <c r="AC137" s="7">
        <f>1-Table2[[#This Row],[Disqualified]]</f>
        <v>0</v>
      </c>
      <c r="AD137" t="s">
        <v>1196</v>
      </c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</row>
    <row r="138" spans="1:68" ht="16" x14ac:dyDescent="0.2">
      <c r="A138" s="15" t="s">
        <v>488</v>
      </c>
      <c r="B138" s="8" t="s">
        <v>489</v>
      </c>
      <c r="C138" s="8">
        <v>1</v>
      </c>
      <c r="D138" s="8" t="s">
        <v>490</v>
      </c>
      <c r="E138" s="8" t="s">
        <v>1147</v>
      </c>
      <c r="F138" s="8" t="s">
        <v>1148</v>
      </c>
      <c r="G138" s="8" t="s">
        <v>1149</v>
      </c>
      <c r="H138" s="8"/>
      <c r="I138" s="8"/>
      <c r="J138" s="8"/>
      <c r="K138" s="8"/>
      <c r="L138" s="8"/>
      <c r="M138" s="8"/>
      <c r="N138" s="8"/>
      <c r="O138" s="36">
        <v>44986</v>
      </c>
      <c r="P138" s="8" t="s">
        <v>270</v>
      </c>
      <c r="Q138" s="8" t="s">
        <v>32</v>
      </c>
      <c r="R138" s="8" t="s">
        <v>834</v>
      </c>
      <c r="S138" s="8" t="s">
        <v>835</v>
      </c>
      <c r="T138" s="8"/>
      <c r="U138" s="8"/>
      <c r="V138" s="8"/>
      <c r="W138" s="8"/>
      <c r="X138" s="27"/>
      <c r="Y138" s="27"/>
      <c r="Z138" s="27"/>
      <c r="AA138" s="32" t="s">
        <v>1284</v>
      </c>
      <c r="AB138" s="7">
        <f>IF(ISNUMBER(SEARCH("not qualify",Table2[[#This Row],[Note]])),1,0)</f>
        <v>1</v>
      </c>
      <c r="AC138" s="7">
        <f>1-Table2[[#This Row],[Disqualified]]</f>
        <v>0</v>
      </c>
      <c r="AD138" t="s">
        <v>1196</v>
      </c>
    </row>
    <row r="139" spans="1:68" ht="16" x14ac:dyDescent="0.2">
      <c r="A139" s="15" t="s">
        <v>529</v>
      </c>
      <c r="B139" s="8" t="str">
        <f>SUBSTITUTE(Table2[[#This Row],[DOI link]], "https://doi.org/", "")</f>
        <v>10.1063/5.0170815</v>
      </c>
      <c r="C139" s="8">
        <v>1</v>
      </c>
      <c r="D139" s="37" t="s">
        <v>530</v>
      </c>
      <c r="E139" s="8" t="s">
        <v>531</v>
      </c>
      <c r="F139" s="8" t="s">
        <v>532</v>
      </c>
      <c r="G139" s="8" t="s">
        <v>533</v>
      </c>
      <c r="H139" s="8" t="s">
        <v>534</v>
      </c>
      <c r="I139" s="8" t="s">
        <v>30</v>
      </c>
      <c r="J139" s="8" t="s">
        <v>535</v>
      </c>
      <c r="K139" s="8" t="s">
        <v>536</v>
      </c>
      <c r="L139" s="8"/>
      <c r="M139" s="8"/>
      <c r="N139" s="8"/>
      <c r="O139" s="36">
        <v>45196</v>
      </c>
      <c r="P139" s="37" t="s">
        <v>274</v>
      </c>
      <c r="Q139" s="8" t="s">
        <v>32</v>
      </c>
      <c r="R139" s="8" t="s">
        <v>731</v>
      </c>
      <c r="S139" s="8" t="s">
        <v>831</v>
      </c>
      <c r="T139" s="32"/>
      <c r="U139" s="32"/>
      <c r="V139" s="32"/>
      <c r="W139" s="32"/>
      <c r="X139" s="32"/>
      <c r="Y139" s="32"/>
      <c r="Z139" s="32"/>
      <c r="AA139" s="32" t="s">
        <v>1284</v>
      </c>
      <c r="AB139" s="8">
        <f>IF(ISNUMBER(SEARCH("not qualify",Table2[[#This Row],[Note]])),1,0)</f>
        <v>1</v>
      </c>
      <c r="AC139" s="8">
        <f>1-Table2[[#This Row],[Disqualified]]</f>
        <v>0</v>
      </c>
      <c r="AD139" t="s">
        <v>1196</v>
      </c>
    </row>
    <row r="140" spans="1:68" ht="16" x14ac:dyDescent="0.2">
      <c r="A140" s="15" t="s">
        <v>519</v>
      </c>
      <c r="B140" s="8" t="str">
        <f>SUBSTITUTE(Table2[[#This Row],[DOI link]], "https://doi.org/", "")</f>
        <v>10.1515/freq-2016-0299</v>
      </c>
      <c r="C140" s="8">
        <v>1</v>
      </c>
      <c r="D140" s="37" t="s">
        <v>520</v>
      </c>
      <c r="E140" s="8" t="s">
        <v>223</v>
      </c>
      <c r="F140" s="8" t="s">
        <v>196</v>
      </c>
      <c r="G140" s="8" t="s">
        <v>205</v>
      </c>
      <c r="H140" s="8" t="s">
        <v>461</v>
      </c>
      <c r="I140" s="8"/>
      <c r="J140" s="8"/>
      <c r="K140" s="8"/>
      <c r="L140" s="8"/>
      <c r="M140" s="8"/>
      <c r="N140" s="8"/>
      <c r="O140" s="36">
        <v>42917</v>
      </c>
      <c r="P140" s="37" t="s">
        <v>521</v>
      </c>
      <c r="Q140" s="8" t="s">
        <v>32</v>
      </c>
      <c r="R140" s="8" t="s">
        <v>770</v>
      </c>
      <c r="S140" s="8" t="s">
        <v>771</v>
      </c>
      <c r="T140" s="32"/>
      <c r="U140" s="32"/>
      <c r="V140" s="32"/>
      <c r="W140" s="32"/>
      <c r="X140" s="32"/>
      <c r="Y140" s="32"/>
      <c r="Z140" s="32"/>
      <c r="AA140" s="32" t="s">
        <v>1284</v>
      </c>
      <c r="AB140" s="7">
        <f>IF(ISNUMBER(SEARCH("not qualify",Table2[[#This Row],[Note]])),1,0)</f>
        <v>1</v>
      </c>
      <c r="AC140" s="7">
        <f>1-Table2[[#This Row],[Disqualified]]</f>
        <v>0</v>
      </c>
      <c r="AD140" t="s">
        <v>1196</v>
      </c>
    </row>
    <row r="141" spans="1:68" s="8" customFormat="1" ht="16" x14ac:dyDescent="0.2">
      <c r="A141" s="10" t="s">
        <v>632</v>
      </c>
      <c r="B141" s="7" t="str">
        <f>SUBSTITUTE(Table2[[#This Row],[DOI link]], "https://doi.org/", "")</f>
        <v>10.1364/OL.510604</v>
      </c>
      <c r="C141" s="7">
        <v>0</v>
      </c>
      <c r="D141" s="18" t="s">
        <v>633</v>
      </c>
      <c r="E141" s="7" t="s">
        <v>634</v>
      </c>
      <c r="F141" s="7" t="s">
        <v>635</v>
      </c>
      <c r="G141" s="7" t="s">
        <v>636</v>
      </c>
      <c r="H141" s="7" t="s">
        <v>637</v>
      </c>
      <c r="I141" s="7" t="s">
        <v>638</v>
      </c>
      <c r="J141" s="7"/>
      <c r="K141" s="7"/>
      <c r="L141" s="7"/>
      <c r="M141" s="7"/>
      <c r="N141" s="7"/>
      <c r="O141" s="17">
        <v>45379</v>
      </c>
      <c r="P141" s="18" t="s">
        <v>67</v>
      </c>
      <c r="Q141" s="7" t="s">
        <v>32</v>
      </c>
      <c r="R141" s="7" t="s">
        <v>731</v>
      </c>
      <c r="S141" s="7" t="s">
        <v>778</v>
      </c>
      <c r="T141" s="11"/>
      <c r="U141" s="11"/>
      <c r="V141" s="11"/>
      <c r="W141" s="11"/>
      <c r="X141" s="33" t="s">
        <v>81</v>
      </c>
      <c r="Y141" s="33" t="s">
        <v>88</v>
      </c>
      <c r="Z141" s="33" t="s">
        <v>88</v>
      </c>
      <c r="AA141" s="33"/>
      <c r="AB141" s="7">
        <f>IF(ISNUMBER(SEARCH("not qualify",Table2[[#This Row],[Note]])),1,0)</f>
        <v>0</v>
      </c>
      <c r="AC141" s="7">
        <f>1-Table2[[#This Row],[Disqualified]]</f>
        <v>1</v>
      </c>
      <c r="AD141" t="s">
        <v>1229</v>
      </c>
      <c r="AE141"/>
      <c r="AF141"/>
      <c r="AG141" t="s">
        <v>1251</v>
      </c>
      <c r="AH141" t="s">
        <v>1255</v>
      </c>
      <c r="AI141"/>
      <c r="AJ141">
        <v>1</v>
      </c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</row>
    <row r="142" spans="1:68" s="8" customFormat="1" ht="16" x14ac:dyDescent="0.2">
      <c r="A142" s="10" t="s">
        <v>599</v>
      </c>
      <c r="B142" s="7" t="str">
        <f>SUBSTITUTE(Table2[[#This Row],[DOI link]], "https://doi.org/", "")</f>
        <v>10.1109/ICMMT45702.2019.8992137</v>
      </c>
      <c r="C142" s="7">
        <v>0</v>
      </c>
      <c r="D142" s="18" t="s">
        <v>600</v>
      </c>
      <c r="E142" s="7" t="s">
        <v>219</v>
      </c>
      <c r="F142" s="7" t="s">
        <v>601</v>
      </c>
      <c r="G142" s="7"/>
      <c r="H142" s="7"/>
      <c r="I142" s="7"/>
      <c r="J142" s="7"/>
      <c r="K142" s="7"/>
      <c r="L142" s="7"/>
      <c r="M142" s="7"/>
      <c r="N142" s="7"/>
      <c r="O142" s="17">
        <v>43604</v>
      </c>
      <c r="P142" s="18" t="s">
        <v>602</v>
      </c>
      <c r="Q142" s="7" t="s">
        <v>284</v>
      </c>
      <c r="R142" s="7" t="s">
        <v>731</v>
      </c>
      <c r="S142" s="7" t="s">
        <v>731</v>
      </c>
      <c r="T142" s="11"/>
      <c r="U142" s="11">
        <v>0.8</v>
      </c>
      <c r="V142" s="11">
        <v>1.8</v>
      </c>
      <c r="W142" s="33" t="s">
        <v>1170</v>
      </c>
      <c r="X142" s="33" t="s">
        <v>88</v>
      </c>
      <c r="Y142" s="33" t="s">
        <v>81</v>
      </c>
      <c r="Z142" s="33" t="s">
        <v>88</v>
      </c>
      <c r="AA142" s="33"/>
      <c r="AB142" s="28">
        <f>IF(ISNUMBER(SEARCH("not qualify",Table2[[#This Row],[Note]])),1,0)</f>
        <v>0</v>
      </c>
      <c r="AC142" s="28">
        <f>1-Table2[[#This Row],[Disqualified]]</f>
        <v>1</v>
      </c>
      <c r="AD142" t="s">
        <v>732</v>
      </c>
      <c r="AE142" t="s">
        <v>1227</v>
      </c>
      <c r="AF142"/>
      <c r="AG142" t="s">
        <v>1259</v>
      </c>
      <c r="AH142" t="s">
        <v>1261</v>
      </c>
      <c r="AI142" t="s">
        <v>1264</v>
      </c>
      <c r="AJ142">
        <v>1</v>
      </c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</row>
    <row r="143" spans="1:68" s="8" customFormat="1" ht="16" x14ac:dyDescent="0.2">
      <c r="A143" s="14" t="s">
        <v>584</v>
      </c>
      <c r="B143" s="7" t="str">
        <f>SUBSTITUTE(Table2[[#This Row],[DOI link]], "https://doi.org/", "")</f>
        <v>10.1109/APMC.2015.7411683</v>
      </c>
      <c r="C143" s="7">
        <v>0</v>
      </c>
      <c r="D143" s="18" t="s">
        <v>585</v>
      </c>
      <c r="E143" s="7" t="s">
        <v>460</v>
      </c>
      <c r="F143" s="7" t="s">
        <v>196</v>
      </c>
      <c r="G143" s="7" t="s">
        <v>586</v>
      </c>
      <c r="H143" s="7" t="s">
        <v>576</v>
      </c>
      <c r="I143" s="7" t="s">
        <v>461</v>
      </c>
      <c r="J143" s="7" t="s">
        <v>587</v>
      </c>
      <c r="K143" s="7"/>
      <c r="L143" s="7"/>
      <c r="M143" s="7"/>
      <c r="N143" s="7"/>
      <c r="O143" s="17">
        <v>42344</v>
      </c>
      <c r="P143" s="18" t="s">
        <v>588</v>
      </c>
      <c r="Q143" s="7" t="s">
        <v>284</v>
      </c>
      <c r="R143" s="7"/>
      <c r="S143" s="7"/>
      <c r="T143" s="11">
        <v>2.5</v>
      </c>
      <c r="U143" s="11"/>
      <c r="V143" s="11"/>
      <c r="W143" s="33" t="s">
        <v>1172</v>
      </c>
      <c r="X143" s="33" t="s">
        <v>88</v>
      </c>
      <c r="Y143" s="33" t="s">
        <v>81</v>
      </c>
      <c r="Z143" s="33" t="s">
        <v>81</v>
      </c>
      <c r="AA143" s="33"/>
      <c r="AB143" s="7">
        <f>IF(ISNUMBER(SEARCH("not qualify",Table2[[#This Row],[Note]])),1,0)</f>
        <v>0</v>
      </c>
      <c r="AC143" s="7">
        <f>1-Table2[[#This Row],[Disqualified]]</f>
        <v>1</v>
      </c>
      <c r="AD143" t="s">
        <v>732</v>
      </c>
      <c r="AE143" t="s">
        <v>1227</v>
      </c>
      <c r="AF143"/>
      <c r="AG143" t="s">
        <v>1259</v>
      </c>
      <c r="AH143" t="s">
        <v>1261</v>
      </c>
      <c r="AI143" t="s">
        <v>1264</v>
      </c>
      <c r="AJ143">
        <v>1</v>
      </c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</row>
    <row r="144" spans="1:68" x14ac:dyDescent="0.2">
      <c r="A144" s="10" t="s">
        <v>574</v>
      </c>
      <c r="B144" s="7" t="str">
        <f>SUBSTITUTE(Table2[[#This Row],[DOI link]], "https://doi.org/", "")</f>
        <v>10.1109/ICMMT.2012.6229938</v>
      </c>
      <c r="C144" s="7">
        <v>0</v>
      </c>
      <c r="D144" s="18" t="s">
        <v>575</v>
      </c>
      <c r="E144" s="7" t="s">
        <v>576</v>
      </c>
      <c r="F144" s="7" t="s">
        <v>196</v>
      </c>
      <c r="G144" s="7"/>
      <c r="H144" s="7"/>
      <c r="I144" s="7"/>
      <c r="J144" s="7"/>
      <c r="K144" s="7"/>
      <c r="L144" s="7"/>
      <c r="M144" s="7"/>
      <c r="N144" s="7"/>
      <c r="O144" s="17">
        <v>41034</v>
      </c>
      <c r="P144" s="18" t="s">
        <v>577</v>
      </c>
      <c r="Q144" s="7" t="s">
        <v>284</v>
      </c>
      <c r="R144" s="7"/>
      <c r="S144" s="7"/>
      <c r="T144" s="11">
        <v>4.5</v>
      </c>
      <c r="U144" s="11">
        <v>3.15</v>
      </c>
      <c r="V144" s="11">
        <v>10</v>
      </c>
      <c r="W144" s="33" t="s">
        <v>1172</v>
      </c>
      <c r="X144" s="33" t="s">
        <v>88</v>
      </c>
      <c r="Y144" s="33" t="s">
        <v>88</v>
      </c>
      <c r="Z144" s="33" t="s">
        <v>81</v>
      </c>
      <c r="AA144" s="33"/>
      <c r="AB144" s="7">
        <f>IF(ISNUMBER(SEARCH("not qualify",Table2[[#This Row],[Note]])),1,0)</f>
        <v>0</v>
      </c>
      <c r="AC144" s="7">
        <f>1-Table2[[#This Row],[Disqualified]]</f>
        <v>1</v>
      </c>
      <c r="AD144" t="s">
        <v>732</v>
      </c>
      <c r="AE144" t="s">
        <v>1227</v>
      </c>
      <c r="AG144" t="s">
        <v>1259</v>
      </c>
      <c r="AH144" t="s">
        <v>1261</v>
      </c>
      <c r="AI144" t="s">
        <v>1264</v>
      </c>
      <c r="AJ144">
        <v>1</v>
      </c>
    </row>
    <row r="145" spans="1:68" x14ac:dyDescent="0.2">
      <c r="A145" s="14" t="s">
        <v>593</v>
      </c>
      <c r="B145" s="7" t="str">
        <f>SUBSTITUTE(Table2[[#This Row],[DOI link]], "https://doi.org/", "")</f>
        <v>10.1109/APCAP.2018.8538045</v>
      </c>
      <c r="C145" s="7">
        <v>0</v>
      </c>
      <c r="D145" s="18" t="s">
        <v>594</v>
      </c>
      <c r="E145" s="7" t="s">
        <v>595</v>
      </c>
      <c r="F145" s="7" t="s">
        <v>596</v>
      </c>
      <c r="G145" s="7" t="s">
        <v>597</v>
      </c>
      <c r="H145" s="7" t="s">
        <v>196</v>
      </c>
      <c r="I145" s="7"/>
      <c r="J145" s="7"/>
      <c r="K145" s="7"/>
      <c r="L145" s="7"/>
      <c r="M145" s="7"/>
      <c r="N145" s="7"/>
      <c r="O145" s="17">
        <v>43317</v>
      </c>
      <c r="P145" s="18" t="s">
        <v>598</v>
      </c>
      <c r="Q145" s="7" t="s">
        <v>284</v>
      </c>
      <c r="R145" s="7"/>
      <c r="S145" s="7"/>
      <c r="T145" s="11">
        <v>2.6</v>
      </c>
      <c r="U145" s="11">
        <v>2.4</v>
      </c>
      <c r="V145" s="11">
        <v>2.8</v>
      </c>
      <c r="W145" s="33" t="s">
        <v>1192</v>
      </c>
      <c r="X145" s="33" t="s">
        <v>38</v>
      </c>
      <c r="Y145" s="33" t="s">
        <v>81</v>
      </c>
      <c r="Z145" s="33" t="s">
        <v>88</v>
      </c>
      <c r="AA145" s="33"/>
      <c r="AB145" s="7">
        <f>IF(ISNUMBER(SEARCH("not qualify",Table2[[#This Row],[Note]])),1,0)</f>
        <v>0</v>
      </c>
      <c r="AC145" s="7">
        <f>1-Table2[[#This Row],[Disqualified]]</f>
        <v>1</v>
      </c>
      <c r="AD145" t="s">
        <v>732</v>
      </c>
      <c r="AE145" t="s">
        <v>1227</v>
      </c>
      <c r="AG145" t="s">
        <v>1259</v>
      </c>
      <c r="AH145" t="s">
        <v>1261</v>
      </c>
      <c r="AI145" t="s">
        <v>1264</v>
      </c>
      <c r="AJ145">
        <v>1</v>
      </c>
    </row>
    <row r="146" spans="1:68" x14ac:dyDescent="0.2">
      <c r="A146" s="14" t="s">
        <v>578</v>
      </c>
      <c r="B146" s="7" t="str">
        <f>SUBSTITUTE(Table2[[#This Row],[DOI link]], "https://doi.org/", "")</f>
        <v>10.1109/LAWP.2014.2360671</v>
      </c>
      <c r="C146" s="7">
        <v>0</v>
      </c>
      <c r="D146" s="51" t="s">
        <v>579</v>
      </c>
      <c r="E146" s="7" t="s">
        <v>576</v>
      </c>
      <c r="F146" s="7" t="s">
        <v>196</v>
      </c>
      <c r="G146" s="7" t="s">
        <v>499</v>
      </c>
      <c r="H146" s="7" t="s">
        <v>205</v>
      </c>
      <c r="I146" s="7"/>
      <c r="J146" s="7"/>
      <c r="K146" s="7"/>
      <c r="L146" s="7"/>
      <c r="M146" s="7"/>
      <c r="N146" s="7"/>
      <c r="O146" s="17">
        <v>41911</v>
      </c>
      <c r="P146" s="18" t="s">
        <v>580</v>
      </c>
      <c r="Q146" s="7" t="s">
        <v>32</v>
      </c>
      <c r="R146" s="7" t="s">
        <v>739</v>
      </c>
      <c r="S146" s="7" t="s">
        <v>808</v>
      </c>
      <c r="T146" s="11"/>
      <c r="U146" s="11"/>
      <c r="V146" s="11"/>
      <c r="W146" s="11"/>
      <c r="X146" s="33" t="s">
        <v>81</v>
      </c>
      <c r="Y146" s="33" t="s">
        <v>81</v>
      </c>
      <c r="Z146" s="33" t="s">
        <v>81</v>
      </c>
      <c r="AA146" s="33"/>
      <c r="AB146" s="7">
        <f>IF(ISNUMBER(SEARCH("not qualify",Table2[[#This Row],[Note]])),1,0)</f>
        <v>0</v>
      </c>
      <c r="AC146" s="7">
        <f>1-Table2[[#This Row],[Disqualified]]</f>
        <v>1</v>
      </c>
      <c r="AD146" t="s">
        <v>732</v>
      </c>
      <c r="AE146" t="s">
        <v>1227</v>
      </c>
      <c r="AG146" t="s">
        <v>1259</v>
      </c>
      <c r="AH146" t="s">
        <v>1261</v>
      </c>
      <c r="AI146" t="s">
        <v>1264</v>
      </c>
      <c r="AJ146">
        <v>1</v>
      </c>
    </row>
    <row r="147" spans="1:68" x14ac:dyDescent="0.2">
      <c r="A147" s="10" t="s">
        <v>589</v>
      </c>
      <c r="B147" s="7" t="s">
        <v>590</v>
      </c>
      <c r="C147" s="7">
        <v>0</v>
      </c>
      <c r="D147" s="18" t="s">
        <v>591</v>
      </c>
      <c r="E147" s="7" t="s">
        <v>406</v>
      </c>
      <c r="F147" s="7" t="s">
        <v>326</v>
      </c>
      <c r="G147" s="7"/>
      <c r="H147" s="7"/>
      <c r="I147" s="7"/>
      <c r="J147" s="7"/>
      <c r="K147" s="7"/>
      <c r="L147" s="7"/>
      <c r="M147" s="7"/>
      <c r="N147" s="7"/>
      <c r="O147" s="17">
        <v>42492</v>
      </c>
      <c r="P147" s="18" t="s">
        <v>592</v>
      </c>
      <c r="Q147" s="7" t="s">
        <v>32</v>
      </c>
      <c r="R147" s="7" t="s">
        <v>731</v>
      </c>
      <c r="S147" s="7" t="s">
        <v>790</v>
      </c>
      <c r="T147" s="33" t="s">
        <v>1199</v>
      </c>
      <c r="U147" s="11"/>
      <c r="V147" s="11"/>
      <c r="W147" s="33" t="s">
        <v>1211</v>
      </c>
      <c r="X147" s="33" t="s">
        <v>88</v>
      </c>
      <c r="Y147" s="33" t="s">
        <v>81</v>
      </c>
      <c r="Z147" s="33" t="s">
        <v>81</v>
      </c>
      <c r="AA147" s="33"/>
      <c r="AB147" s="7">
        <f>IF(ISNUMBER(SEARCH("not qualify",Table2[[#This Row],[Note]])),1,0)</f>
        <v>0</v>
      </c>
      <c r="AC147" s="7">
        <f>1-Table2[[#This Row],[Disqualified]]</f>
        <v>1</v>
      </c>
      <c r="AD147" t="s">
        <v>732</v>
      </c>
      <c r="AE147" t="s">
        <v>1227</v>
      </c>
      <c r="AG147" t="s">
        <v>1259</v>
      </c>
      <c r="AH147" t="s">
        <v>1261</v>
      </c>
      <c r="AI147" t="s">
        <v>1264</v>
      </c>
      <c r="AJ147">
        <v>1</v>
      </c>
    </row>
    <row r="148" spans="1:68" s="8" customFormat="1" ht="16" x14ac:dyDescent="0.2">
      <c r="A148" s="7" t="str">
        <f>_xlfn.CONCAT("https://doi.org/",Table2[[#This Row],[DOI alone]])</f>
        <v>https://doi.org/10.1109/JSEN.2024.3511655</v>
      </c>
      <c r="B148" s="7" t="s">
        <v>557</v>
      </c>
      <c r="C148" s="7">
        <v>0</v>
      </c>
      <c r="D148" s="7" t="s">
        <v>558</v>
      </c>
      <c r="E148" s="7" t="s">
        <v>1161</v>
      </c>
      <c r="F148" s="21" t="s">
        <v>1162</v>
      </c>
      <c r="G148" s="7" t="s">
        <v>1163</v>
      </c>
      <c r="H148" s="7" t="s">
        <v>1041</v>
      </c>
      <c r="I148" s="7" t="s">
        <v>1042</v>
      </c>
      <c r="J148" s="7"/>
      <c r="K148" s="7"/>
      <c r="L148" s="7"/>
      <c r="M148" s="7"/>
      <c r="N148" s="7"/>
      <c r="O148" s="17">
        <v>45689</v>
      </c>
      <c r="P148" s="7" t="s">
        <v>163</v>
      </c>
      <c r="Q148" s="7" t="s">
        <v>32</v>
      </c>
      <c r="R148" s="7" t="s">
        <v>906</v>
      </c>
      <c r="S148" s="7" t="s">
        <v>907</v>
      </c>
      <c r="T148" s="7">
        <v>1.7</v>
      </c>
      <c r="U148" s="7">
        <v>1.6</v>
      </c>
      <c r="V148" s="7">
        <v>1.8</v>
      </c>
      <c r="W148" t="s">
        <v>1199</v>
      </c>
      <c r="X148" s="4" t="s">
        <v>81</v>
      </c>
      <c r="Y148" s="4" t="s">
        <v>81</v>
      </c>
      <c r="Z148" s="4" t="s">
        <v>88</v>
      </c>
      <c r="AA148"/>
      <c r="AB148" s="7">
        <f>IF(ISNUMBER(SEARCH("not qualify",Table2[[#This Row],[Note]])),1,0)</f>
        <v>0</v>
      </c>
      <c r="AC148" s="7">
        <f>1-Table2[[#This Row],[Disqualified]]</f>
        <v>1</v>
      </c>
      <c r="AD148" t="s">
        <v>1222</v>
      </c>
      <c r="AE148"/>
      <c r="AF148"/>
      <c r="AG148" t="s">
        <v>1259</v>
      </c>
      <c r="AH148" t="s">
        <v>1265</v>
      </c>
      <c r="AI148" t="s">
        <v>1267</v>
      </c>
      <c r="AJ148">
        <v>1</v>
      </c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</row>
    <row r="149" spans="1:68" s="8" customFormat="1" ht="16" x14ac:dyDescent="0.2">
      <c r="A149" s="14" t="s">
        <v>603</v>
      </c>
      <c r="B149" s="7" t="str">
        <f>SUBSTITUTE(Table2[[#This Row],[DOI link]], "https://doi.org/", "")</f>
        <v>10.1080/21642583.2019.1624222</v>
      </c>
      <c r="C149" s="7">
        <v>0</v>
      </c>
      <c r="D149" s="18" t="s">
        <v>604</v>
      </c>
      <c r="E149" s="7" t="s">
        <v>605</v>
      </c>
      <c r="F149" s="10" t="s">
        <v>606</v>
      </c>
      <c r="G149" s="7" t="s">
        <v>607</v>
      </c>
      <c r="H149" s="10" t="s">
        <v>608</v>
      </c>
      <c r="I149" s="7"/>
      <c r="J149" s="7"/>
      <c r="K149" s="7"/>
      <c r="L149" s="7"/>
      <c r="M149" s="7"/>
      <c r="N149" s="7"/>
      <c r="O149" s="17">
        <v>43619</v>
      </c>
      <c r="P149" s="18" t="s">
        <v>609</v>
      </c>
      <c r="Q149" s="7" t="s">
        <v>32</v>
      </c>
      <c r="R149" s="7"/>
      <c r="S149" s="7"/>
      <c r="T149" s="11">
        <v>6.85</v>
      </c>
      <c r="U149" s="11">
        <v>3</v>
      </c>
      <c r="V149" s="11">
        <v>10.7</v>
      </c>
      <c r="W149" s="33" t="s">
        <v>1191</v>
      </c>
      <c r="X149" s="33" t="s">
        <v>81</v>
      </c>
      <c r="Y149" s="33" t="s">
        <v>81</v>
      </c>
      <c r="Z149" s="33" t="s">
        <v>81</v>
      </c>
      <c r="AA149" s="33"/>
      <c r="AB149" s="7">
        <f>IF(ISNUMBER(SEARCH("not qualify",Table2[[#This Row],[Note]])),1,0)</f>
        <v>0</v>
      </c>
      <c r="AC149" s="7">
        <f>1-Table2[[#This Row],[Disqualified]]</f>
        <v>1</v>
      </c>
      <c r="AD149" t="s">
        <v>1233</v>
      </c>
      <c r="AE149"/>
      <c r="AF149"/>
      <c r="AG149" t="s">
        <v>1259</v>
      </c>
      <c r="AH149" t="s">
        <v>1265</v>
      </c>
      <c r="AI149" t="s">
        <v>1281</v>
      </c>
      <c r="AJ149">
        <v>1</v>
      </c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</row>
    <row r="150" spans="1:68" x14ac:dyDescent="0.2">
      <c r="A150" s="10" t="s">
        <v>581</v>
      </c>
      <c r="B150" s="7" t="str">
        <f>SUBSTITUTE(Table2[[#This Row],[DOI link]], "https://doi.org/", "")</f>
        <v>10.1109/NEMO.2015.7415052</v>
      </c>
      <c r="C150" s="7">
        <v>0</v>
      </c>
      <c r="D150" s="18" t="s">
        <v>582</v>
      </c>
      <c r="E150" s="7" t="s">
        <v>191</v>
      </c>
      <c r="F150" s="7" t="s">
        <v>346</v>
      </c>
      <c r="G150" s="7"/>
      <c r="H150" s="7"/>
      <c r="I150" s="7"/>
      <c r="J150" s="7"/>
      <c r="K150" s="7"/>
      <c r="L150" s="7"/>
      <c r="M150" s="7"/>
      <c r="N150" s="7"/>
      <c r="O150" s="17">
        <v>42227</v>
      </c>
      <c r="P150" s="18" t="s">
        <v>583</v>
      </c>
      <c r="Q150" s="7" t="s">
        <v>284</v>
      </c>
      <c r="R150" s="7"/>
      <c r="S150" s="7"/>
      <c r="T150" s="11"/>
      <c r="U150" s="11"/>
      <c r="V150" s="11"/>
      <c r="W150" s="11"/>
      <c r="X150" s="33" t="s">
        <v>88</v>
      </c>
      <c r="Y150" s="33" t="s">
        <v>81</v>
      </c>
      <c r="Z150" s="33" t="s">
        <v>88</v>
      </c>
      <c r="AA150" s="33"/>
      <c r="AB150" s="7">
        <f>IF(ISNUMBER(SEARCH("not qualify",Table2[[#This Row],[Note]])),1,0)</f>
        <v>0</v>
      </c>
      <c r="AC150" s="7">
        <f>1-Table2[[#This Row],[Disqualified]]</f>
        <v>1</v>
      </c>
      <c r="AD150" t="s">
        <v>1243</v>
      </c>
      <c r="AE150" t="s">
        <v>1241</v>
      </c>
      <c r="AG150" t="s">
        <v>1259</v>
      </c>
      <c r="AH150" t="s">
        <v>1265</v>
      </c>
      <c r="AI150" t="s">
        <v>1268</v>
      </c>
      <c r="AJ150">
        <v>1</v>
      </c>
    </row>
    <row r="151" spans="1:68" s="8" customFormat="1" ht="16" x14ac:dyDescent="0.2">
      <c r="A151" s="14" t="s">
        <v>562</v>
      </c>
      <c r="B151" s="7" t="str">
        <f>SUBSTITUTE(Table2[[#This Row],[DOI link]], "https://doi.org/", "")</f>
        <v>10.1109/APMC.2009.5385451</v>
      </c>
      <c r="C151" s="7">
        <v>0</v>
      </c>
      <c r="D151" s="18" t="s">
        <v>563</v>
      </c>
      <c r="E151" s="7" t="s">
        <v>564</v>
      </c>
      <c r="F151" s="7" t="s">
        <v>565</v>
      </c>
      <c r="G151" s="7" t="s">
        <v>566</v>
      </c>
      <c r="H151" s="7" t="s">
        <v>567</v>
      </c>
      <c r="I151" s="7"/>
      <c r="J151" s="7"/>
      <c r="K151" s="7"/>
      <c r="L151" s="7"/>
      <c r="M151" s="7"/>
      <c r="N151" s="7"/>
      <c r="O151" s="17">
        <v>40154</v>
      </c>
      <c r="P151" s="18" t="s">
        <v>568</v>
      </c>
      <c r="Q151" s="7" t="s">
        <v>284</v>
      </c>
      <c r="R151" s="7"/>
      <c r="S151" s="7"/>
      <c r="T151" s="11" t="s">
        <v>569</v>
      </c>
      <c r="U151" s="11"/>
      <c r="V151" s="11"/>
      <c r="W151" s="11" t="s">
        <v>48</v>
      </c>
      <c r="X151" s="11" t="s">
        <v>38</v>
      </c>
      <c r="Y151" s="11" t="s">
        <v>38</v>
      </c>
      <c r="Z151" s="11" t="s">
        <v>39</v>
      </c>
      <c r="AA151" s="11"/>
      <c r="AB151" s="7">
        <f>IF(ISNUMBER(SEARCH("not qualify",Table2[[#This Row],[Note]])),1,0)</f>
        <v>0</v>
      </c>
      <c r="AC151" s="7">
        <f>1-Table2[[#This Row],[Disqualified]]</f>
        <v>1</v>
      </c>
      <c r="AD151" t="s">
        <v>1233</v>
      </c>
      <c r="AE151"/>
      <c r="AF151"/>
      <c r="AG151" t="s">
        <v>1266</v>
      </c>
      <c r="AH151" t="s">
        <v>1269</v>
      </c>
      <c r="AI151" t="s">
        <v>1274</v>
      </c>
      <c r="AJ151">
        <v>1</v>
      </c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</row>
    <row r="152" spans="1:68" x14ac:dyDescent="0.2">
      <c r="A152" s="7" t="str">
        <f>_xlfn.CONCAT("https://doi.org/",Table2[[#This Row],[DOI alone]])</f>
        <v>https://doi.org/10.1029/2024RS007972</v>
      </c>
      <c r="B152" s="7" t="s">
        <v>546</v>
      </c>
      <c r="C152" s="7">
        <v>0</v>
      </c>
      <c r="D152" s="7" t="s">
        <v>547</v>
      </c>
      <c r="E152" s="7" t="s">
        <v>1153</v>
      </c>
      <c r="F152" s="21" t="s">
        <v>1154</v>
      </c>
      <c r="G152" s="7" t="s">
        <v>1155</v>
      </c>
      <c r="H152" s="7" t="s">
        <v>1156</v>
      </c>
      <c r="I152" s="7" t="s">
        <v>1157</v>
      </c>
      <c r="J152" s="7"/>
      <c r="K152" s="7"/>
      <c r="L152" s="7"/>
      <c r="M152" s="7"/>
      <c r="N152" s="7"/>
      <c r="O152" s="17">
        <v>45566</v>
      </c>
      <c r="P152" s="7" t="s">
        <v>270</v>
      </c>
      <c r="Q152" s="7" t="s">
        <v>32</v>
      </c>
      <c r="R152" s="7" t="s">
        <v>881</v>
      </c>
      <c r="S152" s="7" t="s">
        <v>731</v>
      </c>
      <c r="T152" t="s">
        <v>1199</v>
      </c>
      <c r="U152" s="7"/>
      <c r="V152" s="7"/>
      <c r="W152" t="s">
        <v>965</v>
      </c>
      <c r="X152" s="4" t="s">
        <v>88</v>
      </c>
      <c r="Y152" s="4" t="s">
        <v>81</v>
      </c>
      <c r="Z152" s="4" t="s">
        <v>88</v>
      </c>
      <c r="AB152" s="7">
        <f>IF(ISNUMBER(SEARCH("not qualify",Table2[[#This Row],[Note]])),1,0)</f>
        <v>0</v>
      </c>
      <c r="AC152" s="7">
        <f>1-Table2[[#This Row],[Disqualified]]</f>
        <v>1</v>
      </c>
      <c r="AD152" t="s">
        <v>1233</v>
      </c>
      <c r="AE152" t="s">
        <v>125</v>
      </c>
      <c r="AG152" t="s">
        <v>1266</v>
      </c>
      <c r="AH152" t="s">
        <v>1269</v>
      </c>
      <c r="AI152" t="s">
        <v>1282</v>
      </c>
      <c r="AJ152">
        <v>1</v>
      </c>
    </row>
    <row r="153" spans="1:68" s="8" customFormat="1" ht="16" x14ac:dyDescent="0.2">
      <c r="A153" s="14" t="s">
        <v>614</v>
      </c>
      <c r="B153" s="7" t="str">
        <f>SUBSTITUTE(Table2[[#This Row],[DOI link]], "https://doi.org/", "")</f>
        <v>10.1109/TAP.2022.3184482</v>
      </c>
      <c r="C153" s="7">
        <v>0</v>
      </c>
      <c r="D153" s="18" t="s">
        <v>615</v>
      </c>
      <c r="E153" s="7" t="s">
        <v>616</v>
      </c>
      <c r="F153" s="7" t="s">
        <v>617</v>
      </c>
      <c r="G153" s="7" t="s">
        <v>618</v>
      </c>
      <c r="H153" s="7" t="s">
        <v>619</v>
      </c>
      <c r="I153" s="7" t="s">
        <v>620</v>
      </c>
      <c r="J153" s="7"/>
      <c r="K153" s="7"/>
      <c r="L153" s="7"/>
      <c r="M153" s="7"/>
      <c r="N153" s="7"/>
      <c r="O153" s="17">
        <v>44736</v>
      </c>
      <c r="P153" s="18" t="s">
        <v>54</v>
      </c>
      <c r="Q153" s="7" t="s">
        <v>32</v>
      </c>
      <c r="R153" s="7" t="s">
        <v>920</v>
      </c>
      <c r="S153" s="7" t="s">
        <v>921</v>
      </c>
      <c r="T153" s="11">
        <v>3</v>
      </c>
      <c r="U153" s="11">
        <v>0.1</v>
      </c>
      <c r="V153" s="11">
        <v>7.5</v>
      </c>
      <c r="W153" s="33" t="s">
        <v>1194</v>
      </c>
      <c r="X153" s="33" t="s">
        <v>88</v>
      </c>
      <c r="Y153" s="33" t="s">
        <v>81</v>
      </c>
      <c r="Z153" s="33" t="s">
        <v>88</v>
      </c>
      <c r="AA153" s="33"/>
      <c r="AB153" s="28">
        <f>IF(ISNUMBER(SEARCH("not qualify",Table2[[#This Row],[Note]])),1,0)</f>
        <v>0</v>
      </c>
      <c r="AC153" s="28">
        <f>1-Table2[[#This Row],[Disqualified]]</f>
        <v>1</v>
      </c>
      <c r="AD153" t="s">
        <v>1195</v>
      </c>
      <c r="AE153" t="s">
        <v>1242</v>
      </c>
      <c r="AF153"/>
      <c r="AG153" t="s">
        <v>1266</v>
      </c>
      <c r="AH153" t="s">
        <v>1270</v>
      </c>
      <c r="AI153"/>
      <c r="AJ153">
        <v>1</v>
      </c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</row>
    <row r="154" spans="1:68" x14ac:dyDescent="0.2">
      <c r="A154" s="14" t="s">
        <v>626</v>
      </c>
      <c r="B154" s="7" t="str">
        <f>SUBSTITUTE(Table2[[#This Row],[DOI link]], "https://doi.org/", "")</f>
        <v>10.13052/2024.ACES.J.390410</v>
      </c>
      <c r="C154" s="7">
        <v>0</v>
      </c>
      <c r="D154" s="18" t="s">
        <v>627</v>
      </c>
      <c r="E154" s="7" t="s">
        <v>330</v>
      </c>
      <c r="F154" s="7" t="s">
        <v>331</v>
      </c>
      <c r="G154" s="7" t="s">
        <v>628</v>
      </c>
      <c r="H154" s="7" t="s">
        <v>629</v>
      </c>
      <c r="I154" s="7" t="s">
        <v>426</v>
      </c>
      <c r="J154" s="7" t="s">
        <v>630</v>
      </c>
      <c r="K154" s="7"/>
      <c r="L154" s="7"/>
      <c r="M154" s="7"/>
      <c r="N154" s="7"/>
      <c r="O154" s="17">
        <v>45295</v>
      </c>
      <c r="P154" s="18" t="s">
        <v>631</v>
      </c>
      <c r="Q154" s="7" t="s">
        <v>32</v>
      </c>
      <c r="R154" s="7" t="s">
        <v>731</v>
      </c>
      <c r="S154" s="7" t="s">
        <v>822</v>
      </c>
      <c r="T154" s="11">
        <v>2.4500000000000002</v>
      </c>
      <c r="U154" s="11"/>
      <c r="V154" s="11"/>
      <c r="W154" s="33" t="s">
        <v>1197</v>
      </c>
      <c r="X154" s="33" t="s">
        <v>88</v>
      </c>
      <c r="Y154" s="33" t="s">
        <v>81</v>
      </c>
      <c r="Z154" s="33" t="s">
        <v>38</v>
      </c>
      <c r="AA154" s="33"/>
      <c r="AB154" s="7">
        <f>IF(ISNUMBER(SEARCH("not qualify",Table2[[#This Row],[Note]])),1,0)</f>
        <v>0</v>
      </c>
      <c r="AC154" s="7">
        <f>1-Table2[[#This Row],[Disqualified]]</f>
        <v>1</v>
      </c>
      <c r="AD154" t="s">
        <v>1244</v>
      </c>
      <c r="AE154" t="s">
        <v>732</v>
      </c>
      <c r="AG154" t="s">
        <v>1266</v>
      </c>
      <c r="AH154" t="s">
        <v>1279</v>
      </c>
      <c r="AJ154">
        <v>1</v>
      </c>
    </row>
    <row r="155" spans="1:68" ht="16" x14ac:dyDescent="0.2">
      <c r="A155" s="15" t="s">
        <v>570</v>
      </c>
      <c r="B155" s="15" t="str">
        <f>SUBSTITUTE(Table2[[#This Row],[DOI link]], "https://doi.org/", "")</f>
        <v>10.1109/ICMMT.2010.5524959</v>
      </c>
      <c r="C155" s="15">
        <v>0</v>
      </c>
      <c r="D155" s="35" t="s">
        <v>571</v>
      </c>
      <c r="E155" s="15" t="s">
        <v>195</v>
      </c>
      <c r="F155" s="15" t="s">
        <v>196</v>
      </c>
      <c r="G155" s="15" t="s">
        <v>204</v>
      </c>
      <c r="H155" s="15" t="s">
        <v>572</v>
      </c>
      <c r="I155" s="15" t="s">
        <v>205</v>
      </c>
      <c r="J155" s="15" t="s">
        <v>325</v>
      </c>
      <c r="K155" s="15"/>
      <c r="L155" s="15"/>
      <c r="M155" s="15"/>
      <c r="N155" s="15"/>
      <c r="O155" s="31">
        <v>40306</v>
      </c>
      <c r="P155" s="30" t="s">
        <v>573</v>
      </c>
      <c r="Q155" s="15" t="s">
        <v>284</v>
      </c>
      <c r="R155" s="15"/>
      <c r="S155" s="15"/>
      <c r="T155" s="32"/>
      <c r="U155" s="32"/>
      <c r="V155" s="32"/>
      <c r="W155" s="32"/>
      <c r="X155" s="32"/>
      <c r="Y155" s="32"/>
      <c r="Z155" s="32"/>
      <c r="AA155" s="32" t="s">
        <v>1284</v>
      </c>
      <c r="AB155" s="7">
        <f>IF(ISNUMBER(SEARCH("not qualify",Table2[[#This Row],[Note]])),1,0)</f>
        <v>1</v>
      </c>
      <c r="AC155" s="7">
        <f>1-Table2[[#This Row],[Disqualified]]</f>
        <v>0</v>
      </c>
      <c r="AD155" t="s">
        <v>1196</v>
      </c>
    </row>
    <row r="156" spans="1:68" ht="16" x14ac:dyDescent="0.2">
      <c r="A156" s="8" t="str">
        <f>_xlfn.CONCAT("https://doi.org/",Table2[[#This Row],[DOI alone]])</f>
        <v>https://doi.org/10.1109/MAP.2023.3262101</v>
      </c>
      <c r="B156" s="8" t="s">
        <v>542</v>
      </c>
      <c r="C156" s="8">
        <v>0</v>
      </c>
      <c r="D156" s="8" t="s">
        <v>543</v>
      </c>
      <c r="E156" s="8" t="s">
        <v>544</v>
      </c>
      <c r="F156" s="42"/>
      <c r="G156" s="8"/>
      <c r="H156" s="8"/>
      <c r="I156" s="8"/>
      <c r="J156" s="8"/>
      <c r="K156" s="8"/>
      <c r="L156" s="8"/>
      <c r="M156" s="8"/>
      <c r="N156" s="8"/>
      <c r="O156" s="36">
        <v>45139</v>
      </c>
      <c r="P156" s="8" t="s">
        <v>545</v>
      </c>
      <c r="Q156" s="8" t="s">
        <v>32</v>
      </c>
      <c r="R156" s="8" t="s">
        <v>913</v>
      </c>
      <c r="S156" s="8" t="s">
        <v>731</v>
      </c>
      <c r="T156" s="15"/>
      <c r="U156" s="15"/>
      <c r="V156" s="15"/>
      <c r="W156" s="8"/>
      <c r="X156" s="43"/>
      <c r="Y156" s="27"/>
      <c r="Z156" s="27"/>
      <c r="AA156" s="32" t="s">
        <v>1284</v>
      </c>
      <c r="AB156" s="8">
        <f>IF(ISNUMBER(SEARCH("not qualify",Table2[[#This Row],[Note]])),1,0)</f>
        <v>1</v>
      </c>
      <c r="AC156" s="8">
        <f>1-Table2[[#This Row],[Disqualified]]</f>
        <v>0</v>
      </c>
      <c r="AD156" t="s">
        <v>1196</v>
      </c>
    </row>
    <row r="157" spans="1:68" ht="16" x14ac:dyDescent="0.2">
      <c r="A157" s="15" t="s">
        <v>537</v>
      </c>
      <c r="B157" s="15" t="s">
        <v>538</v>
      </c>
      <c r="C157" s="15">
        <v>0</v>
      </c>
      <c r="D157" s="15" t="s">
        <v>539</v>
      </c>
      <c r="E157" s="15" t="s">
        <v>540</v>
      </c>
      <c r="F157" s="15"/>
      <c r="G157" s="15"/>
      <c r="H157" s="15"/>
      <c r="I157" s="15"/>
      <c r="J157" s="15"/>
      <c r="K157" s="15"/>
      <c r="L157" s="15"/>
      <c r="M157" s="15"/>
      <c r="N157" s="15"/>
      <c r="O157" s="31">
        <v>39173</v>
      </c>
      <c r="P157" s="15" t="s">
        <v>541</v>
      </c>
      <c r="Q157" s="15" t="s">
        <v>32</v>
      </c>
      <c r="R157" s="15" t="s">
        <v>731</v>
      </c>
      <c r="S157" s="15" t="s">
        <v>731</v>
      </c>
      <c r="T157" s="15"/>
      <c r="U157" s="15"/>
      <c r="V157" s="15"/>
      <c r="W157" s="15"/>
      <c r="X157" s="27"/>
      <c r="Y157" s="27"/>
      <c r="Z157" s="27"/>
      <c r="AA157" s="32" t="s">
        <v>1284</v>
      </c>
      <c r="AB157" s="7">
        <f>IF(ISNUMBER(SEARCH("not qualify",Table2[[#This Row],[Note]])),1,0)</f>
        <v>1</v>
      </c>
      <c r="AC157" s="7">
        <f>1-Table2[[#This Row],[Disqualified]]</f>
        <v>0</v>
      </c>
      <c r="AD157" t="s">
        <v>1196</v>
      </c>
    </row>
    <row r="158" spans="1:68" ht="16" x14ac:dyDescent="0.2">
      <c r="A158" s="15" t="s">
        <v>610</v>
      </c>
      <c r="B158" s="8" t="str">
        <f>SUBSTITUTE(Table2[[#This Row],[DOI link]], "https://doi.org/", "")</f>
        <v>10.1049/SBEW528E_ch26</v>
      </c>
      <c r="C158" s="8">
        <v>0</v>
      </c>
      <c r="D158" s="37" t="s">
        <v>611</v>
      </c>
      <c r="E158" s="8" t="s">
        <v>508</v>
      </c>
      <c r="F158" s="8" t="s">
        <v>510</v>
      </c>
      <c r="G158" s="8" t="s">
        <v>612</v>
      </c>
      <c r="H158" s="8"/>
      <c r="I158" s="8"/>
      <c r="J158" s="8"/>
      <c r="K158" s="8"/>
      <c r="L158" s="8"/>
      <c r="M158" s="8"/>
      <c r="N158" s="8"/>
      <c r="O158" s="36">
        <v>44197</v>
      </c>
      <c r="P158" s="37" t="s">
        <v>613</v>
      </c>
      <c r="Q158" s="8" t="s">
        <v>123</v>
      </c>
      <c r="R158" s="8"/>
      <c r="S158" s="8"/>
      <c r="T158" s="32"/>
      <c r="U158" s="32"/>
      <c r="V158" s="32"/>
      <c r="W158" s="32"/>
      <c r="X158" s="32"/>
      <c r="Y158" s="32"/>
      <c r="Z158" s="32"/>
      <c r="AA158" s="32" t="s">
        <v>1284</v>
      </c>
      <c r="AB158" s="15">
        <f>IF(ISNUMBER(SEARCH("not qualify",Table2[[#This Row],[Note]])),1,0)</f>
        <v>1</v>
      </c>
      <c r="AC158" s="15">
        <f>1-Table2[[#This Row],[Disqualified]]</f>
        <v>0</v>
      </c>
      <c r="AD158" t="s">
        <v>1196</v>
      </c>
    </row>
    <row r="159" spans="1:68" ht="16" x14ac:dyDescent="0.2">
      <c r="A159" s="15" t="str">
        <f>_xlfn.CONCAT("https://doi.org/",Table2[[#This Row],[DOI alone]])</f>
        <v>https://doi.org/10.1109/LGRS.2024.3463497</v>
      </c>
      <c r="B159" s="15" t="s">
        <v>551</v>
      </c>
      <c r="C159" s="15">
        <v>0</v>
      </c>
      <c r="D159" s="15" t="s">
        <v>552</v>
      </c>
      <c r="E159" s="26" t="s">
        <v>1010</v>
      </c>
      <c r="F159" s="28" t="s">
        <v>1011</v>
      </c>
      <c r="G159" s="28"/>
      <c r="H159" s="28"/>
      <c r="I159" s="28"/>
      <c r="J159" s="28"/>
      <c r="K159" s="28"/>
      <c r="L159" s="28"/>
      <c r="M159" s="28"/>
      <c r="N159" s="28"/>
      <c r="O159" s="31">
        <v>45553</v>
      </c>
      <c r="P159" s="15" t="s">
        <v>257</v>
      </c>
      <c r="Q159" s="15" t="s">
        <v>32</v>
      </c>
      <c r="R159" s="15" t="s">
        <v>911</v>
      </c>
      <c r="S159" s="15" t="s">
        <v>912</v>
      </c>
      <c r="T159" s="15"/>
      <c r="U159" s="15"/>
      <c r="V159" s="15"/>
      <c r="W159" s="15"/>
      <c r="X159" s="27"/>
      <c r="Y159" s="27"/>
      <c r="Z159" s="27"/>
      <c r="AA159" s="32" t="s">
        <v>1284</v>
      </c>
      <c r="AB159" s="7">
        <f>IF(ISNUMBER(SEARCH("not qualify",Table2[[#This Row],[Note]])),1,0)</f>
        <v>1</v>
      </c>
      <c r="AC159" s="7">
        <f>1-Table2[[#This Row],[Disqualified]]</f>
        <v>0</v>
      </c>
      <c r="AD159" t="s">
        <v>1196</v>
      </c>
    </row>
    <row r="160" spans="1:68" ht="16" x14ac:dyDescent="0.2">
      <c r="A160" s="15" t="s">
        <v>553</v>
      </c>
      <c r="B160" s="8" t="s">
        <v>554</v>
      </c>
      <c r="C160" s="8">
        <v>0</v>
      </c>
      <c r="D160" s="8" t="s">
        <v>555</v>
      </c>
      <c r="E160" s="8" t="s">
        <v>1158</v>
      </c>
      <c r="F160" s="8" t="s">
        <v>1159</v>
      </c>
      <c r="G160" s="8" t="s">
        <v>1160</v>
      </c>
      <c r="H160" s="8"/>
      <c r="I160" s="8"/>
      <c r="J160" s="8"/>
      <c r="K160" s="8"/>
      <c r="L160" s="8"/>
      <c r="M160" s="8"/>
      <c r="N160" s="8"/>
      <c r="O160" s="36">
        <v>45615</v>
      </c>
      <c r="P160" s="8" t="s">
        <v>556</v>
      </c>
      <c r="Q160" s="8" t="s">
        <v>32</v>
      </c>
      <c r="R160" s="8" t="s">
        <v>838</v>
      </c>
      <c r="S160" s="8" t="s">
        <v>839</v>
      </c>
      <c r="T160" s="8"/>
      <c r="U160" s="8"/>
      <c r="V160" s="8"/>
      <c r="W160" s="8"/>
      <c r="X160" s="27"/>
      <c r="Y160" s="27"/>
      <c r="Z160" s="27"/>
      <c r="AA160" s="32" t="s">
        <v>1284</v>
      </c>
      <c r="AB160" s="8">
        <f>IF(ISNUMBER(SEARCH("not qualify",Table2[[#This Row],[Note]])),1,0)</f>
        <v>1</v>
      </c>
      <c r="AC160" s="8">
        <f>1-Table2[[#This Row],[Disqualified]]</f>
        <v>0</v>
      </c>
      <c r="AD160" t="s">
        <v>1196</v>
      </c>
    </row>
    <row r="161" spans="1:68" s="8" customFormat="1" ht="16" x14ac:dyDescent="0.2">
      <c r="A161" s="8" t="s">
        <v>559</v>
      </c>
      <c r="B161" s="8" t="s">
        <v>560</v>
      </c>
      <c r="C161" s="8">
        <v>0</v>
      </c>
      <c r="D161" s="8" t="s">
        <v>561</v>
      </c>
      <c r="E161" s="8" t="s">
        <v>1164</v>
      </c>
      <c r="F161" s="8" t="s">
        <v>1165</v>
      </c>
      <c r="G161" s="8" t="s">
        <v>1166</v>
      </c>
      <c r="H161" s="8" t="s">
        <v>1167</v>
      </c>
      <c r="O161" s="36">
        <v>45689</v>
      </c>
      <c r="P161" s="8" t="s">
        <v>54</v>
      </c>
      <c r="Q161" s="8" t="s">
        <v>32</v>
      </c>
      <c r="R161" s="8" t="s">
        <v>827</v>
      </c>
      <c r="S161" s="8" t="s">
        <v>828</v>
      </c>
      <c r="U161" s="8">
        <v>0</v>
      </c>
      <c r="V161" s="8">
        <v>20</v>
      </c>
      <c r="X161" s="27"/>
      <c r="Y161" s="27"/>
      <c r="Z161" s="27"/>
      <c r="AA161" s="32" t="s">
        <v>1284</v>
      </c>
      <c r="AB161" s="8">
        <f>IF(ISNUMBER(SEARCH("not qualify",Table2[[#This Row],[Note]])),1,0)</f>
        <v>1</v>
      </c>
      <c r="AC161" s="8">
        <f>1-Table2[[#This Row],[Disqualified]]</f>
        <v>0</v>
      </c>
      <c r="AD161" t="s">
        <v>1196</v>
      </c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</row>
    <row r="162" spans="1:68" ht="16" x14ac:dyDescent="0.2">
      <c r="A162" s="8" t="s">
        <v>548</v>
      </c>
      <c r="B162" s="8" t="s">
        <v>549</v>
      </c>
      <c r="C162" s="8">
        <v>0</v>
      </c>
      <c r="D162" s="8" t="s">
        <v>550</v>
      </c>
      <c r="E162" s="8" t="s">
        <v>1003</v>
      </c>
      <c r="F162" s="8" t="s">
        <v>1004</v>
      </c>
      <c r="G162" s="8" t="s">
        <v>1005</v>
      </c>
      <c r="H162" s="8" t="s">
        <v>1006</v>
      </c>
      <c r="I162" s="8" t="s">
        <v>1007</v>
      </c>
      <c r="J162" s="8" t="s">
        <v>1008</v>
      </c>
      <c r="K162" s="8" t="s">
        <v>1009</v>
      </c>
      <c r="L162" s="8" t="s">
        <v>973</v>
      </c>
      <c r="M162" s="8"/>
      <c r="N162" s="8"/>
      <c r="O162" s="36">
        <v>45649</v>
      </c>
      <c r="P162" s="8" t="s">
        <v>163</v>
      </c>
      <c r="Q162" s="8" t="s">
        <v>32</v>
      </c>
      <c r="R162" s="8"/>
      <c r="S162" s="8"/>
      <c r="T162" s="8"/>
      <c r="U162" s="8">
        <v>2</v>
      </c>
      <c r="V162" s="8">
        <v>3</v>
      </c>
      <c r="W162" s="8" t="s">
        <v>63</v>
      </c>
      <c r="X162" s="27" t="s">
        <v>88</v>
      </c>
      <c r="Y162" s="27" t="s">
        <v>88</v>
      </c>
      <c r="Z162" s="27" t="s">
        <v>81</v>
      </c>
      <c r="AA162" s="32" t="s">
        <v>1284</v>
      </c>
      <c r="AB162" s="7">
        <f>IF(ISNUMBER(SEARCH("not qualify",Table2[[#This Row],[Note]])),1,0)</f>
        <v>1</v>
      </c>
      <c r="AC162" s="7">
        <f>1-Table2[[#This Row],[Disqualified]]</f>
        <v>0</v>
      </c>
      <c r="AD162" t="s">
        <v>1196</v>
      </c>
    </row>
    <row r="163" spans="1:68" ht="16" x14ac:dyDescent="0.2">
      <c r="A163" s="15" t="s">
        <v>621</v>
      </c>
      <c r="B163" s="8" t="str">
        <f>SUBSTITUTE(Table2[[#This Row],[DOI link]], "https://doi.org/", "")</f>
        <v>10.23919/EuCAP57121.2023.10133656</v>
      </c>
      <c r="C163" s="8">
        <v>0</v>
      </c>
      <c r="D163" s="37" t="s">
        <v>622</v>
      </c>
      <c r="E163" s="8" t="s">
        <v>623</v>
      </c>
      <c r="F163" s="8" t="s">
        <v>624</v>
      </c>
      <c r="G163" s="8"/>
      <c r="H163" s="8"/>
      <c r="I163" s="8"/>
      <c r="J163" s="8"/>
      <c r="K163" s="8"/>
      <c r="L163" s="8"/>
      <c r="M163" s="8"/>
      <c r="N163" s="8"/>
      <c r="O163" s="36">
        <v>45011</v>
      </c>
      <c r="P163" s="37" t="s">
        <v>625</v>
      </c>
      <c r="Q163" s="8" t="s">
        <v>284</v>
      </c>
      <c r="R163" s="8" t="s">
        <v>940</v>
      </c>
      <c r="S163" s="8" t="s">
        <v>731</v>
      </c>
      <c r="T163" s="32"/>
      <c r="U163" s="32"/>
      <c r="V163" s="32"/>
      <c r="W163" s="32"/>
      <c r="X163" s="32"/>
      <c r="Y163" s="32"/>
      <c r="Z163" s="32"/>
      <c r="AA163" s="32" t="s">
        <v>1284</v>
      </c>
      <c r="AB163" s="15">
        <f>IF(ISNUMBER(SEARCH("not qualify",Table2[[#This Row],[Note]])),1,0)</f>
        <v>1</v>
      </c>
      <c r="AC163" s="15">
        <f>1-Table2[[#This Row],[Disqualified]]</f>
        <v>0</v>
      </c>
      <c r="AD163" t="s">
        <v>1196</v>
      </c>
    </row>
    <row r="164" spans="1:68" s="8" customFormat="1" ht="16" x14ac:dyDescent="0.2">
      <c r="B164" s="8" t="s">
        <v>639</v>
      </c>
      <c r="D164" s="37" t="s">
        <v>640</v>
      </c>
      <c r="E164" s="8" t="s">
        <v>406</v>
      </c>
      <c r="F164" s="8" t="s">
        <v>326</v>
      </c>
      <c r="G164" s="8" t="s">
        <v>641</v>
      </c>
      <c r="H164" s="8" t="s">
        <v>196</v>
      </c>
      <c r="O164" s="36">
        <v>41570</v>
      </c>
      <c r="P164" s="37" t="s">
        <v>642</v>
      </c>
      <c r="Q164" s="8" t="s">
        <v>284</v>
      </c>
      <c r="T164" s="32"/>
      <c r="U164" s="32"/>
      <c r="V164" s="32"/>
      <c r="W164" s="32"/>
      <c r="X164" s="32"/>
      <c r="Y164" s="32"/>
      <c r="Z164" s="32"/>
      <c r="AA164" s="32" t="s">
        <v>1284</v>
      </c>
      <c r="AB164" s="15">
        <f>IF(ISNUMBER(SEARCH("not qualify",Table2[[#This Row],[Note]])),1,0)</f>
        <v>1</v>
      </c>
      <c r="AC164" s="28">
        <f>1-Table2[[#This Row],[Disqualified]]</f>
        <v>0</v>
      </c>
      <c r="AD164" t="s">
        <v>1196</v>
      </c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</row>
    <row r="165" spans="1:68" x14ac:dyDescent="0.2">
      <c r="A165" s="7" t="s">
        <v>851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9"/>
      <c r="Y165" s="9"/>
      <c r="Z165" s="9"/>
      <c r="AA165" s="7"/>
      <c r="AB165" s="39">
        <f>SUBTOTAL(1,Table2[Disqualified])</f>
        <v>0.31288343558282211</v>
      </c>
      <c r="AC165">
        <f>SUBTOTAL(9,Table2[Qualified])</f>
        <v>112</v>
      </c>
      <c r="AJ165" s="47">
        <f>SUM(Table2[Written])/Table2[[#Totals],[Qualified]]</f>
        <v>1</v>
      </c>
    </row>
  </sheetData>
  <phoneticPr fontId="16" type="noConversion"/>
  <conditionalFormatting sqref="AJ165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{25515310-34FE-8E49-9049-1313D68FEDBE}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{6C9F18B6-4608-F64D-93BE-156F01082AE9}</x14:id>
        </ext>
      </extLst>
    </cfRule>
  </conditionalFormatting>
  <conditionalFormatting sqref="X166:X1048576 X152:X163 X130:X150 X1:X6 X8 X10:X62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165"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{20621B89-6E06-B040-A200-1DB456746144}</x14:id>
        </ext>
      </extLst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{EEB7E736-195F-7F4C-83A3-0D13CE1D2130}</x14:id>
        </ext>
      </extLst>
    </cfRule>
  </conditionalFormatting>
  <hyperlinks>
    <hyperlink ref="A4" r:id="rId1" xr:uid="{246CD244-544C-4ABF-A1F7-AA024E5031E6}"/>
    <hyperlink ref="A24" r:id="rId2" xr:uid="{7E086A07-E36B-42B1-A752-019972963E91}"/>
    <hyperlink ref="A91" r:id="rId3" xr:uid="{FDFA96C4-4443-403E-A89A-2741033F0F8B}"/>
    <hyperlink ref="A15" r:id="rId4" xr:uid="{ABFF84CC-2166-4363-AF84-789E37E2C9AB}"/>
    <hyperlink ref="A27" r:id="rId5" xr:uid="{EADA7960-192A-4560-843E-49722CC69465}"/>
    <hyperlink ref="A10" r:id="rId6" xr:uid="{57A40E79-417D-4DBF-B2C9-32E543C8AE93}"/>
    <hyperlink ref="A35" r:id="rId7" xr:uid="{814BD1E8-12BF-4C8C-A3EA-0EB12681AC81}"/>
    <hyperlink ref="A26" r:id="rId8" xr:uid="{42CD40A6-FFC4-4508-9717-3EDE1465D80E}"/>
    <hyperlink ref="A44" r:id="rId9" xr:uid="{08018E47-392D-4FD1-BE7A-D994A33E52EB}"/>
    <hyperlink ref="A151" r:id="rId10" xr:uid="{CC9D99F2-DDBB-4FA3-8437-5EAA9F2A5C01}"/>
    <hyperlink ref="A55" r:id="rId11" xr:uid="{0D1D225F-1347-4387-9DAC-A231A662CE02}"/>
    <hyperlink ref="A82" r:id="rId12" xr:uid="{230E6397-050C-4656-98DD-8AF449D87DD7}"/>
    <hyperlink ref="A155" r:id="rId13" xr:uid="{D24F9898-8A89-4C1E-B41B-E891A3E6E242}"/>
    <hyperlink ref="A53" r:id="rId14" xr:uid="{3934335F-886E-4238-AF78-25219CD2AB5E}"/>
    <hyperlink ref="A46" r:id="rId15" xr:uid="{B698BB97-A0C6-4A9F-8148-1C4DCE9AA71B}"/>
    <hyperlink ref="A131" r:id="rId16" xr:uid="{FB68C087-8003-4D58-AC91-2DDAD6E32BCB}"/>
    <hyperlink ref="A144" r:id="rId17" xr:uid="{A5CBFC09-7029-4207-B95F-DAA00A46CFF4}"/>
    <hyperlink ref="A117" r:id="rId18" xr:uid="{948045DD-1253-40F9-8F37-6239F5ADEABA}"/>
    <hyperlink ref="A136" r:id="rId19" xr:uid="{E1C0122A-7BBD-4A80-9B6D-BED1A5FE998F}"/>
    <hyperlink ref="A87" r:id="rId20" xr:uid="{244B8287-F4A1-47CC-9899-772A72591607}"/>
    <hyperlink ref="A85" r:id="rId21" xr:uid="{408D4B9F-A75D-41C8-A42B-06708E7A70AB}"/>
    <hyperlink ref="A116" r:id="rId22" xr:uid="{954E6416-D94A-49A2-BEFF-F77A777FC0C1}"/>
    <hyperlink ref="A132" r:id="rId23" xr:uid="{DF403EAF-C5B4-4565-B4EC-C889A3CE6A42}"/>
    <hyperlink ref="A114" r:id="rId24" xr:uid="{3A4A979C-0B00-455D-8077-438FE6E1AACE}"/>
    <hyperlink ref="A52" r:id="rId25" xr:uid="{D341B01C-D925-4753-8BBB-5FDA93AEAB69}"/>
    <hyperlink ref="A126" r:id="rId26" xr:uid="{6241485A-897B-4539-964A-A04B18714AC7}"/>
    <hyperlink ref="A42" r:id="rId27" xr:uid="{4921CD9E-3005-4182-99B4-5D56CFB3B2A8}"/>
    <hyperlink ref="A146" r:id="rId28" xr:uid="{52C15C1F-4499-4467-B7F4-BF89BF8A54D0}"/>
    <hyperlink ref="A127" r:id="rId29" xr:uid="{153977DD-E03E-432B-9E17-E33EE4EB7ACB}"/>
    <hyperlink ref="A150" r:id="rId30" xr:uid="{5501FBFF-BD8C-4F35-AB7B-CFDDA0A1FE1A}"/>
    <hyperlink ref="A137" r:id="rId31" xr:uid="{B6CBED47-2B4C-455F-896E-A8A6A50210E5}"/>
    <hyperlink ref="A22" r:id="rId32" xr:uid="{41E09955-7800-42D7-BDDF-7FC36A3DB1CD}"/>
    <hyperlink ref="A147" r:id="rId33" xr:uid="{0290972B-451C-4D73-8A49-EDE0900433BD}"/>
    <hyperlink ref="A100" r:id="rId34" xr:uid="{DA8348A7-37E2-400B-8006-4EF3B48EA323}"/>
    <hyperlink ref="A119" r:id="rId35" xr:uid="{7ACBE4FC-3A00-4334-92E4-A2A60D7A1418}"/>
    <hyperlink ref="A143" r:id="rId36" xr:uid="{D0762021-908A-4D01-88C4-90B8093E2D1C}"/>
    <hyperlink ref="A133" r:id="rId37" xr:uid="{F5F062E0-D6AA-470B-A49A-477A73D5C004}"/>
    <hyperlink ref="A95" r:id="rId38" xr:uid="{95F44628-4E72-438E-BCA8-D92C3B550E7E}"/>
    <hyperlink ref="A140" r:id="rId39" xr:uid="{AC7B5D25-4D77-473B-9ECC-87F0E24FCCF9}"/>
    <hyperlink ref="A145" r:id="rId40" xr:uid="{1482B082-BE02-41E7-87F2-BB5C2018586C}"/>
    <hyperlink ref="A103" r:id="rId41" xr:uid="{30BF445C-46B1-4072-8A0C-1D57A94E49BD}"/>
    <hyperlink ref="A134" r:id="rId42" xr:uid="{BB2B79CB-0D61-4437-8F8C-9E886827CC4C}"/>
    <hyperlink ref="A142" r:id="rId43" xr:uid="{E8BA2D99-D3C8-436D-B783-B27925CBB41E}"/>
    <hyperlink ref="A81" r:id="rId44" xr:uid="{6731726C-74F2-4A1F-8F9C-E2092D066514}"/>
    <hyperlink ref="A109" r:id="rId45" xr:uid="{25F6BFC0-CD0A-4A21-AC98-02AD5F3F0229}"/>
    <hyperlink ref="A94" r:id="rId46" xr:uid="{32C266FB-8496-43DF-94E2-534551FAEDB2}"/>
    <hyperlink ref="A158" r:id="rId47" xr:uid="{B035C819-9334-456A-AD4F-316EF7C10A0D}"/>
    <hyperlink ref="A141" r:id="rId48" xr:uid="{F5FF5911-1009-41A8-AD21-FD5EBE9C68CC}"/>
    <hyperlink ref="P93" r:id="rId49" xr:uid="{B62AD8D9-6BD0-4807-9184-6F07BE0014F0}"/>
    <hyperlink ref="A3" r:id="rId50" xr:uid="{05C04A07-83D8-4DF1-BA8B-DD681E78B0B7}"/>
    <hyperlink ref="P3" r:id="rId51" xr:uid="{2F1285F4-11F8-4632-BF19-7E21838E1C14}"/>
    <hyperlink ref="A149" r:id="rId52" xr:uid="{6434F973-EA68-425B-934E-6544B0D8141B}"/>
    <hyperlink ref="H149" r:id="rId53" xr:uid="{AE2B50D9-2225-4707-80A8-320E533E0BC3}"/>
    <hyperlink ref="A17" r:id="rId54" xr:uid="{95C82C84-D6DD-4EFB-A70C-ECA87A14FA22}"/>
    <hyperlink ref="A6" r:id="rId55" xr:uid="{303489CA-295E-4D60-8DF9-A5B6C184B1C5}"/>
    <hyperlink ref="A31" r:id="rId56" xr:uid="{B4343D0C-FB81-4917-A887-2DA6FB2641B0}"/>
    <hyperlink ref="A163" r:id="rId57" xr:uid="{2590A086-EE74-43A0-8AF7-3C92E6C6BABD}"/>
    <hyperlink ref="A139" r:id="rId58" xr:uid="{ADE069FB-3AF5-4569-954E-60A424F4FC4E}"/>
    <hyperlink ref="A29" r:id="rId59" xr:uid="{FAABE647-DAFE-4128-9648-FE2754CC7D37}"/>
    <hyperlink ref="A88" r:id="rId60" xr:uid="{8CB01A9D-28C7-4D89-AA1A-95C1AFEE7952}"/>
    <hyperlink ref="A153" r:id="rId61" xr:uid="{86E814FD-ABE1-4554-B1EB-79040B7E54B1}"/>
    <hyperlink ref="A37" r:id="rId62" xr:uid="{0801CEFE-6FBD-4F6A-A694-448E4626590B}"/>
    <hyperlink ref="A65" r:id="rId63" xr:uid="{B4263411-0912-49B6-9027-DB568F83707D}"/>
    <hyperlink ref="A123" r:id="rId64" xr:uid="{B72D1195-05DF-481E-81DB-23BF35601DCA}"/>
    <hyperlink ref="A74" r:id="rId65" xr:uid="{39E9CA3A-9E66-4950-ABAA-BA269229D097}"/>
    <hyperlink ref="A13" r:id="rId66" xr:uid="{1D67153E-F55B-4BD0-8D58-A435C65F84B5}"/>
    <hyperlink ref="A7" r:id="rId67" xr:uid="{47145466-C7BC-4033-97BF-D5F7472D5119}"/>
    <hyperlink ref="A72" r:id="rId68" xr:uid="{47F137DD-B6E0-FE4F-9BF4-C075D43BBBCA}"/>
    <hyperlink ref="A154" r:id="rId69" xr:uid="{04D5BB50-7163-4483-AA86-06A747998CD4}"/>
    <hyperlink ref="A93" r:id="rId70" xr:uid="{FD035E5B-404A-F646-8050-15FFBD86286F}"/>
    <hyperlink ref="A90" r:id="rId71" xr:uid="{0A11DCF5-6167-3E46-9CB7-0B1908593061}"/>
    <hyperlink ref="A71" r:id="rId72" xr:uid="{EDB00551-881F-5F40-AFE0-C03ADBF09F43}"/>
    <hyperlink ref="A61" r:id="rId73" xr:uid="{FE911438-D3F9-4C4C-840C-04D07B5766C9}"/>
    <hyperlink ref="A25" r:id="rId74" xr:uid="{F8FF71E3-97CC-5F45-A7EC-B9F1D0D8D6EC}"/>
    <hyperlink ref="A138" r:id="rId75" xr:uid="{EAAC261C-85D7-F545-97F8-8B4DB6318354}"/>
    <hyperlink ref="A160" r:id="rId76" xr:uid="{84945E40-6EEA-4741-8584-1904894CE2EC}"/>
    <hyperlink ref="A121" r:id="rId77" xr:uid="{BB966186-C1FA-EC4A-B3F2-4B98D731DB81}"/>
    <hyperlink ref="A83" r:id="rId78" xr:uid="{489EF885-E3BA-CD4C-9D0D-83A9F23DA563}"/>
    <hyperlink ref="A125" r:id="rId79" xr:uid="{3B565BCB-4DED-4B93-8AE9-A113E9B09C7A}"/>
    <hyperlink ref="A124" r:id="rId80" xr:uid="{F381B2E8-F922-4827-87B4-72A26E0F7AC3}"/>
    <hyperlink ref="A18" r:id="rId81" xr:uid="{0C6236A4-0009-8340-972B-725A1A5CFD34}"/>
    <hyperlink ref="A113" r:id="rId82" xr:uid="{C73B7061-2DBC-2548-8307-E5BA86AC5D81}"/>
    <hyperlink ref="A57" r:id="rId83" xr:uid="{CDCADE72-45F3-CD4C-8399-7637C241CD8F}"/>
    <hyperlink ref="A45" r:id="rId84" xr:uid="{97E0F1C0-665A-AD40-A8F0-19B20AB87BA6}"/>
    <hyperlink ref="A5" r:id="rId85" xr:uid="{35331240-8B14-6045-9540-3032F052F6F7}"/>
    <hyperlink ref="A51" r:id="rId86" xr:uid="{60767C67-DFE1-B240-B042-CAF2386B7C36}"/>
    <hyperlink ref="A118" r:id="rId87" xr:uid="{8AF1ABEA-228E-4216-8A14-326CBD93689C}"/>
    <hyperlink ref="A33" r:id="rId88" xr:uid="{0DF7F65F-F36A-4BE1-A8D5-F028087687CE}"/>
    <hyperlink ref="A110" r:id="rId89" xr:uid="{910BD315-48E7-4FCA-835A-272A7AA33AAA}"/>
    <hyperlink ref="A39" r:id="rId90" xr:uid="{A575B591-3548-4039-AA56-B962AC9A4FFE}"/>
    <hyperlink ref="A23" r:id="rId91" xr:uid="{FA0F376D-6F28-4F43-83F1-D3DB06F4B786}"/>
    <hyperlink ref="A84" r:id="rId92" xr:uid="{E4F9AE56-25E4-4DF0-9C1D-D417923F1F0B}"/>
    <hyperlink ref="A105" r:id="rId93" xr:uid="{8AFD00A6-21A3-4B3A-82F1-EF15A3B559D8}"/>
    <hyperlink ref="A28" r:id="rId94" xr:uid="{CCF419FA-03FC-46DC-8175-8AB7421B57AC}"/>
    <hyperlink ref="A104" r:id="rId95" xr:uid="{FBA8B02C-8A4D-482B-AFCB-FDC0E164FB53}"/>
    <hyperlink ref="A47" r:id="rId96" xr:uid="{0D59B11B-6CFF-420B-B811-FE25DB5D9F24}"/>
    <hyperlink ref="A38" r:id="rId97" xr:uid="{EA38DD1A-B17A-4352-9287-6261EBF175CF}"/>
    <hyperlink ref="A14" r:id="rId98" xr:uid="{71730B8A-1F77-4316-8B52-CB6BBDFCBB68}"/>
    <hyperlink ref="A19" r:id="rId99" xr:uid="{9D5FE076-059B-3143-9B03-E81DAF8FBE47}"/>
    <hyperlink ref="A78" r:id="rId100" xr:uid="{261FFE97-B86E-2049-A0C4-65EC1935090A}"/>
    <hyperlink ref="A2" r:id="rId101" xr:uid="{9FC740D1-C492-6844-BCEE-042FE9F0EEA8}"/>
    <hyperlink ref="A9" r:id="rId102" xr:uid="{E078F727-D928-F540-A8D8-2BC27CBD6FC9}"/>
    <hyperlink ref="A16" r:id="rId103" xr:uid="{58B4701E-ADE0-9941-80C3-A53AAB2FBD2E}"/>
    <hyperlink ref="A20" r:id="rId104" xr:uid="{5BD2C972-914F-244C-B7CB-A5BBE6A2AD32}"/>
    <hyperlink ref="A36" r:id="rId105" xr:uid="{91C46B06-3144-604E-8FEF-055DCF553853}"/>
    <hyperlink ref="A40" r:id="rId106" xr:uid="{4A37E57B-1FAD-9D47-9208-3947A0860B38}"/>
    <hyperlink ref="A48" r:id="rId107" xr:uid="{73C061F7-77C9-7F47-8BDD-93B1DAC48A30}"/>
    <hyperlink ref="A58" r:id="rId108" xr:uid="{DEDB8302-9498-684A-ABC3-61050EF1A55F}"/>
    <hyperlink ref="A59" r:id="rId109" xr:uid="{3BB1C11A-5384-E146-8C16-7E35ABC8271C}"/>
    <hyperlink ref="A60" r:id="rId110" xr:uid="{10296D64-8FA2-1848-BA46-32B2C0DB526D}"/>
    <hyperlink ref="A63" r:id="rId111" xr:uid="{844F9A14-8034-5342-BB0C-EDA806D91686}"/>
    <hyperlink ref="A70" r:id="rId112" xr:uid="{B5D795BF-3213-644D-8787-5B47DCC1BA31}"/>
    <hyperlink ref="A68" r:id="rId113" xr:uid="{D1BBDEAE-7B17-844E-9D65-E50215580CD6}"/>
    <hyperlink ref="A69" r:id="rId114" xr:uid="{A0EA66BD-9C86-F749-9C04-D8307E6223B6}"/>
    <hyperlink ref="A75" r:id="rId115" xr:uid="{C613081C-C0E3-D544-8025-B56411BBAF69}"/>
    <hyperlink ref="A79" r:id="rId116" xr:uid="{5B0D4D80-B9F3-9145-B48B-4F406DE20FA6}"/>
    <hyperlink ref="A86" r:id="rId117" xr:uid="{C4FC1936-6483-D749-AA87-72ACF690F746}"/>
    <hyperlink ref="A92" r:id="rId118" xr:uid="{FC6F1753-2605-4948-8F76-548753CA0E89}"/>
    <hyperlink ref="A96" r:id="rId119" xr:uid="{734C017C-0707-794A-9638-801E611A7E4F}"/>
    <hyperlink ref="A101" r:id="rId120" xr:uid="{9A1D142B-BEAB-234A-8B63-C567FB128177}"/>
    <hyperlink ref="A99" r:id="rId121" xr:uid="{EFFD84A4-CB9B-6B44-A110-83EA8F54C8BF}"/>
    <hyperlink ref="A106" r:id="rId122" xr:uid="{6DDE0F49-9919-3B42-BE92-043589D70932}"/>
    <hyperlink ref="A111" r:id="rId123" xr:uid="{75B38F81-8AE4-CF4F-B0AB-0A49CFB4056B}"/>
    <hyperlink ref="A120" r:id="rId124" xr:uid="{1FCE91D4-F397-4843-977D-BB25FC6597E7}"/>
    <hyperlink ref="A135" r:id="rId125" xr:uid="{48C0ED7D-E005-A040-BCFD-9D353AE537C0}"/>
    <hyperlink ref="A128" r:id="rId126" xr:uid="{32220BDE-AF2B-9843-9904-D5844DD9E82F}"/>
    <hyperlink ref="A157" r:id="rId127" xr:uid="{28A6D886-9FD7-7B42-9F43-AD1325E35783}"/>
    <hyperlink ref="A12" r:id="rId128" xr:uid="{3CB6ABFB-D4D1-1F4D-AEDF-434CCEED3E79}"/>
    <hyperlink ref="A43" r:id="rId129" xr:uid="{7C7E2201-F8A9-B843-B4BC-542495924BCB}"/>
    <hyperlink ref="A73" r:id="rId130" xr:uid="{FF06445E-DA78-428E-B7AA-841485009B1A}"/>
    <hyperlink ref="A89" r:id="rId131" xr:uid="{1AF2FC39-4E88-4FB5-BC51-9A58AA2B7CE1}"/>
    <hyperlink ref="A162" r:id="rId132" xr:uid="{A93AB6D8-4071-4241-8FE2-919FCF6660A8}"/>
    <hyperlink ref="A21" r:id="rId133" xr:uid="{AD5B65A7-9514-4766-BE21-337531AD303F}"/>
    <hyperlink ref="A50" r:id="rId134" xr:uid="{FA518656-3D1F-48DD-8432-1D081FFC3ED1}"/>
    <hyperlink ref="A11" r:id="rId135" xr:uid="{A36C0B56-A6FF-4488-976E-090D6C6F31EE}"/>
    <hyperlink ref="A76" r:id="rId136" xr:uid="{FAF58948-7540-544C-A2A9-3F74BDC753BB}"/>
    <hyperlink ref="A112" r:id="rId137" xr:uid="{7F7CE54C-641E-3E4C-9303-BFC38EDDC159}"/>
  </hyperlinks>
  <pageMargins left="0.7" right="0.7" top="0.75" bottom="0.75" header="0.3" footer="0.3"/>
  <pageSetup paperSize="9" orientation="portrait" horizontalDpi="0" verticalDpi="0"/>
  <tableParts count="1">
    <tablePart r:id="rId13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515310-34FE-8E49-9049-1313D68FED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C9F18B6-4608-F64D-93BE-156F01082A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AJ165</xm:sqref>
        </x14:conditionalFormatting>
        <x14:conditionalFormatting xmlns:xm="http://schemas.microsoft.com/office/excel/2006/main">
          <x14:cfRule type="dataBar" id="{20621B89-6E06-B040-A200-1DB4567461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EB7E736-195F-7F4C-83A3-0D13CE1D2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Elias Le Boudec</cp:lastModifiedBy>
  <cp:revision/>
  <dcterms:created xsi:type="dcterms:W3CDTF">2024-05-06T11:13:52Z</dcterms:created>
  <dcterms:modified xsi:type="dcterms:W3CDTF">2025-07-15T23:20:55Z</dcterms:modified>
  <cp:category/>
  <cp:contentStatus/>
</cp:coreProperties>
</file>