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18ddac6f01582a/Documents/"/>
    </mc:Choice>
  </mc:AlternateContent>
  <xr:revisionPtr revIDLastSave="197" documentId="8_{3BE64BD9-709F-4923-9968-C2C47C4E563B}" xr6:coauthVersionLast="47" xr6:coauthVersionMax="47" xr10:uidLastSave="{95491843-4D09-44B7-B06B-42FB4BD49C20}"/>
  <bookViews>
    <workbookView xWindow="-120" yWindow="-120" windowWidth="38640" windowHeight="21120" xr2:uid="{D6DFE3A0-E617-4EEF-8507-55AF94ED2F92}"/>
  </bookViews>
  <sheets>
    <sheet name="Triple Sla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I30" i="1"/>
  <c r="H30" i="1" s="1"/>
  <c r="J30" i="1"/>
  <c r="K30" i="1"/>
  <c r="I31" i="1"/>
  <c r="J31" i="1"/>
  <c r="H31" i="1" s="1"/>
  <c r="K31" i="1"/>
  <c r="I32" i="1"/>
  <c r="H32" i="1" s="1"/>
  <c r="J32" i="1"/>
  <c r="K32" i="1"/>
  <c r="I33" i="1"/>
  <c r="H33" i="1" s="1"/>
  <c r="J33" i="1"/>
  <c r="K33" i="1"/>
  <c r="I34" i="1"/>
  <c r="H34" i="1" s="1"/>
  <c r="J34" i="1"/>
  <c r="K34" i="1"/>
  <c r="I35" i="1"/>
  <c r="H35" i="1" s="1"/>
  <c r="J35" i="1"/>
  <c r="K35" i="1"/>
  <c r="M28" i="1"/>
  <c r="R29" i="1"/>
  <c r="R30" i="1"/>
  <c r="R31" i="1"/>
  <c r="R32" i="1"/>
  <c r="R33" i="1"/>
  <c r="R34" i="1"/>
  <c r="R35" i="1"/>
  <c r="F33" i="1"/>
  <c r="S33" i="1" s="1"/>
  <c r="F32" i="1"/>
  <c r="S32" i="1" s="1"/>
  <c r="F31" i="1"/>
  <c r="S31" i="1" s="1"/>
  <c r="F34" i="1"/>
  <c r="G34" i="1" s="1"/>
  <c r="O34" i="1" s="1"/>
  <c r="F35" i="1"/>
  <c r="G35" i="1" s="1"/>
  <c r="O35" i="1" s="1"/>
  <c r="F36" i="1"/>
  <c r="F30" i="1"/>
  <c r="Q30" i="1" s="1"/>
  <c r="F28" i="1"/>
  <c r="G28" i="1" s="1"/>
  <c r="F29" i="1"/>
  <c r="F25" i="1"/>
  <c r="J25" i="1" s="1"/>
  <c r="O25" i="1" s="1"/>
  <c r="F24" i="1"/>
  <c r="I24" i="1" s="1"/>
  <c r="N24" i="1" s="1"/>
  <c r="F23" i="1"/>
  <c r="J23" i="1" s="1"/>
  <c r="O23" i="1" s="1"/>
  <c r="F22" i="1"/>
  <c r="J22" i="1" s="1"/>
  <c r="O22" i="1" s="1"/>
  <c r="F21" i="1"/>
  <c r="J21" i="1" s="1"/>
  <c r="O21" i="1" s="1"/>
  <c r="F15" i="1"/>
  <c r="I15" i="1" s="1"/>
  <c r="F16" i="1"/>
  <c r="I16" i="1" s="1"/>
  <c r="O16" i="1" s="1"/>
  <c r="F17" i="1"/>
  <c r="G17" i="1" s="1"/>
  <c r="F18" i="1"/>
  <c r="G18" i="1" s="1"/>
  <c r="M18" i="1" s="1"/>
  <c r="F14" i="1"/>
  <c r="G14" i="1" s="1"/>
  <c r="M14" i="1" s="1"/>
  <c r="G16" i="1"/>
  <c r="M16" i="1" s="1"/>
  <c r="M9" i="1"/>
  <c r="N9" i="1" s="1"/>
  <c r="M10" i="1"/>
  <c r="N10" i="1" s="1"/>
  <c r="M8" i="1"/>
  <c r="N8" i="1" s="1"/>
  <c r="H9" i="1"/>
  <c r="H10" i="1"/>
  <c r="H8" i="1"/>
  <c r="G9" i="1"/>
  <c r="G10" i="1"/>
  <c r="G8" i="1"/>
  <c r="I3" i="1"/>
  <c r="K3" i="1" s="1"/>
  <c r="I4" i="1"/>
  <c r="K4" i="1" s="1"/>
  <c r="I2" i="1"/>
  <c r="K2" i="1" s="1"/>
  <c r="H3" i="1"/>
  <c r="H4" i="1"/>
  <c r="H2" i="1"/>
  <c r="K36" i="1" l="1"/>
  <c r="S36" i="1" s="1"/>
  <c r="J36" i="1"/>
  <c r="I36" i="1"/>
  <c r="S29" i="1"/>
  <c r="I14" i="1"/>
  <c r="O14" i="1" s="1"/>
  <c r="I28" i="1"/>
  <c r="J28" i="1"/>
  <c r="R28" i="1" s="1"/>
  <c r="K28" i="1"/>
  <c r="K16" i="1"/>
  <c r="Q16" i="1" s="1"/>
  <c r="K8" i="1"/>
  <c r="K14" i="1"/>
  <c r="Q14" i="1" s="1"/>
  <c r="G15" i="1"/>
  <c r="M15" i="1" s="1"/>
  <c r="K15" i="1"/>
  <c r="Q15" i="1" s="1"/>
  <c r="G31" i="1"/>
  <c r="Q31" i="1"/>
  <c r="G32" i="1"/>
  <c r="Q32" i="1"/>
  <c r="G33" i="1"/>
  <c r="Q33" i="1"/>
  <c r="K18" i="1"/>
  <c r="Q18" i="1" s="1"/>
  <c r="I18" i="1"/>
  <c r="S35" i="1"/>
  <c r="Q35" i="1"/>
  <c r="S34" i="1"/>
  <c r="J8" i="1"/>
  <c r="J10" i="1"/>
  <c r="J9" i="1"/>
  <c r="S28" i="1"/>
  <c r="M17" i="1"/>
  <c r="K10" i="1"/>
  <c r="K9" i="1"/>
  <c r="H18" i="1"/>
  <c r="N18" i="1" s="1"/>
  <c r="K17" i="1"/>
  <c r="Q17" i="1" s="1"/>
  <c r="I17" i="1"/>
  <c r="L18" i="1"/>
  <c r="G30" i="1"/>
  <c r="O30" i="1" s="1"/>
  <c r="S30" i="1"/>
  <c r="G36" i="1"/>
  <c r="Q36" i="1"/>
  <c r="O10" i="1"/>
  <c r="Q10" i="1" s="1"/>
  <c r="H15" i="1"/>
  <c r="N15" i="1" s="1"/>
  <c r="O18" i="1"/>
  <c r="R18" i="1" s="1"/>
  <c r="O17" i="1"/>
  <c r="O15" i="1"/>
  <c r="O28" i="1"/>
  <c r="Q28" i="1"/>
  <c r="G29" i="1"/>
  <c r="Q29" i="1"/>
  <c r="G24" i="1"/>
  <c r="J24" i="1"/>
  <c r="O24" i="1" s="1"/>
  <c r="G22" i="1"/>
  <c r="G21" i="1"/>
  <c r="I21" i="1"/>
  <c r="N21" i="1" s="1"/>
  <c r="I22" i="1"/>
  <c r="N22" i="1" s="1"/>
  <c r="G23" i="1"/>
  <c r="I23" i="1"/>
  <c r="N23" i="1" s="1"/>
  <c r="H24" i="1"/>
  <c r="M24" i="1" s="1"/>
  <c r="G25" i="1"/>
  <c r="I25" i="1"/>
  <c r="N25" i="1" s="1"/>
  <c r="O8" i="1"/>
  <c r="T8" i="1" s="1"/>
  <c r="I8" i="1"/>
  <c r="I10" i="1"/>
  <c r="O9" i="1"/>
  <c r="T9" i="1" s="1"/>
  <c r="P10" i="1"/>
  <c r="H14" i="1"/>
  <c r="N14" i="1" s="1"/>
  <c r="R14" i="1" s="1"/>
  <c r="H16" i="1"/>
  <c r="N16" i="1" s="1"/>
  <c r="R16" i="1" s="1"/>
  <c r="D2" i="1"/>
  <c r="D4" i="1"/>
  <c r="D3" i="1"/>
  <c r="Q2" i="1"/>
  <c r="Q4" i="1"/>
  <c r="Q3" i="1"/>
  <c r="J2" i="1"/>
  <c r="J4" i="1"/>
  <c r="L4" i="1" s="1"/>
  <c r="J3" i="1"/>
  <c r="L3" i="1" s="1"/>
  <c r="H36" i="1" l="1"/>
  <c r="R36" i="1"/>
  <c r="I9" i="1"/>
  <c r="L9" i="1" s="1"/>
  <c r="O33" i="1"/>
  <c r="O32" i="1"/>
  <c r="N32" i="1"/>
  <c r="O31" i="1"/>
  <c r="H17" i="1"/>
  <c r="N17" i="1" s="1"/>
  <c r="R17" i="1" s="1"/>
  <c r="Q34" i="1"/>
  <c r="R15" i="1"/>
  <c r="P9" i="1"/>
  <c r="L22" i="1"/>
  <c r="L24" i="1"/>
  <c r="P24" i="1" s="1"/>
  <c r="K24" i="1"/>
  <c r="S10" i="1"/>
  <c r="T10" i="1"/>
  <c r="N30" i="1"/>
  <c r="L15" i="1"/>
  <c r="L16" i="1"/>
  <c r="L14" i="1"/>
  <c r="L17" i="1"/>
  <c r="O36" i="1"/>
  <c r="N36" i="1"/>
  <c r="O29" i="1"/>
  <c r="H28" i="1"/>
  <c r="H23" i="1"/>
  <c r="M23" i="1" s="1"/>
  <c r="H25" i="1"/>
  <c r="M25" i="1" s="1"/>
  <c r="L25" i="1"/>
  <c r="L23" i="1"/>
  <c r="H22" i="1"/>
  <c r="K22" i="1" s="1"/>
  <c r="H21" i="1"/>
  <c r="M21" i="1" s="1"/>
  <c r="L21" i="1"/>
  <c r="R10" i="1"/>
  <c r="U10" i="1" s="1"/>
  <c r="L10" i="1"/>
  <c r="R8" i="1"/>
  <c r="L8" i="1"/>
  <c r="Q9" i="1"/>
  <c r="P8" i="1"/>
  <c r="Q8" i="1"/>
  <c r="R9" i="1"/>
  <c r="S9" i="1"/>
  <c r="S8" i="1"/>
  <c r="L2" i="1"/>
  <c r="O3" i="1"/>
  <c r="T3" i="1" s="1"/>
  <c r="O4" i="1"/>
  <c r="T4" i="1" s="1"/>
  <c r="N2" i="1"/>
  <c r="S2" i="1" s="1"/>
  <c r="N3" i="1"/>
  <c r="N4" i="1"/>
  <c r="O2" i="1"/>
  <c r="T2" i="1" s="1"/>
  <c r="P29" i="1" l="1"/>
  <c r="L29" i="1"/>
  <c r="M29" i="1"/>
  <c r="P36" i="1"/>
  <c r="T36" i="1" s="1"/>
  <c r="L36" i="1"/>
  <c r="M36" i="1"/>
  <c r="L34" i="1"/>
  <c r="M34" i="1"/>
  <c r="P30" i="1"/>
  <c r="T30" i="1" s="1"/>
  <c r="L30" i="1"/>
  <c r="M30" i="1"/>
  <c r="P31" i="1"/>
  <c r="L31" i="1"/>
  <c r="M31" i="1"/>
  <c r="P32" i="1"/>
  <c r="L32" i="1"/>
  <c r="M32" i="1"/>
  <c r="P33" i="1"/>
  <c r="L33" i="1"/>
  <c r="M33" i="1"/>
  <c r="L35" i="1"/>
  <c r="M35" i="1"/>
  <c r="N28" i="1"/>
  <c r="L28" i="1"/>
  <c r="N31" i="1"/>
  <c r="T32" i="1"/>
  <c r="N33" i="1"/>
  <c r="N35" i="1"/>
  <c r="P35" i="1"/>
  <c r="T35" i="1" s="1"/>
  <c r="T31" i="1"/>
  <c r="T33" i="1"/>
  <c r="N34" i="1"/>
  <c r="P34" i="1"/>
  <c r="T34" i="1" s="1"/>
  <c r="N29" i="1"/>
  <c r="K21" i="1"/>
  <c r="K23" i="1"/>
  <c r="K25" i="1"/>
  <c r="P28" i="1"/>
  <c r="T28" i="1" s="1"/>
  <c r="T29" i="1"/>
  <c r="P23" i="1"/>
  <c r="P25" i="1"/>
  <c r="P21" i="1"/>
  <c r="M22" i="1"/>
  <c r="P22" i="1" s="1"/>
  <c r="U8" i="1"/>
  <c r="U9" i="1"/>
  <c r="M4" i="1"/>
  <c r="S4" i="1"/>
  <c r="M3" i="1"/>
  <c r="S3" i="1"/>
  <c r="M2" i="1"/>
  <c r="R2" i="1" l="1"/>
  <c r="U2" i="1" s="1"/>
  <c r="P2" i="1"/>
  <c r="R3" i="1"/>
  <c r="U3" i="1" s="1"/>
  <c r="P3" i="1"/>
  <c r="R4" i="1"/>
  <c r="U4" i="1" s="1"/>
  <c r="P4" i="1"/>
</calcChain>
</file>

<file path=xl/sharedStrings.xml><?xml version="1.0" encoding="utf-8"?>
<sst xmlns="http://schemas.openxmlformats.org/spreadsheetml/2006/main" count="115" uniqueCount="40">
  <si>
    <t>BA</t>
  </si>
  <si>
    <t>OBP</t>
  </si>
  <si>
    <t>SLG</t>
  </si>
  <si>
    <t>Player</t>
  </si>
  <si>
    <t>A</t>
  </si>
  <si>
    <t>B</t>
  </si>
  <si>
    <t>C</t>
  </si>
  <si>
    <t>PA</t>
  </si>
  <si>
    <t>Times on Base</t>
  </si>
  <si>
    <t>Total Hits</t>
  </si>
  <si>
    <t>Total Bases</t>
  </si>
  <si>
    <t>% Time on Base Due to Base Hit</t>
  </si>
  <si>
    <t>Est Walks</t>
  </si>
  <si>
    <t>AB</t>
  </si>
  <si>
    <t>1B</t>
  </si>
  <si>
    <t>2B</t>
  </si>
  <si>
    <t>HR</t>
  </si>
  <si>
    <t>SLG Check</t>
  </si>
  <si>
    <t>BB</t>
  </si>
  <si>
    <t>Out</t>
  </si>
  <si>
    <t>Hits</t>
  </si>
  <si>
    <t>Bases</t>
  </si>
  <si>
    <t>OBP Check</t>
  </si>
  <si>
    <t>BB/AB</t>
  </si>
  <si>
    <t>BB/PA</t>
  </si>
  <si>
    <t>Check</t>
  </si>
  <si>
    <t>D</t>
  </si>
  <si>
    <t>E</t>
  </si>
  <si>
    <t>1B Value</t>
  </si>
  <si>
    <t>BB Value</t>
  </si>
  <si>
    <t>2B Value</t>
  </si>
  <si>
    <t>HR Value</t>
  </si>
  <si>
    <t>Value</t>
  </si>
  <si>
    <t>F</t>
  </si>
  <si>
    <t>G</t>
  </si>
  <si>
    <t>H</t>
  </si>
  <si>
    <t>I</t>
  </si>
  <si>
    <t>3B</t>
  </si>
  <si>
    <t>3B Value</t>
  </si>
  <si>
    <t>BA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</si>
</sst>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"/>
    <numFmt numFmtId="166" formatCode="0.0%"/>
    <numFmt numFmtId="167" formatCode="_-* #,##0.000_-;\-* #,##0.0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2" applyFont="1"/>
    <xf numFmtId="166" fontId="0" fillId="0" borderId="0" xfId="0" applyNumberFormat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4" xfId="1" applyNumberFormat="1" applyFont="1" applyBorder="1"/>
    <xf numFmtId="167" fontId="0" fillId="0" borderId="9" xfId="1" applyNumberFormat="1" applyFont="1" applyBorder="1"/>
    <xf numFmtId="167" fontId="0" fillId="0" borderId="6" xfId="1" applyNumberFormat="1" applyFont="1" applyBorder="1"/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A64E-1DC9-430E-8BDE-851F2F373292}">
  <dimension ref="B1:U36"/>
  <sheetViews>
    <sheetView showGridLines="0" tabSelected="1" workbookViewId="0">
      <selection activeCell="Y25" sqref="Y25"/>
    </sheetView>
  </sheetViews>
  <sheetFormatPr defaultRowHeight="15" x14ac:dyDescent="0.25"/>
  <cols>
    <col min="2" max="2" width="6.42578125" bestFit="1" customWidth="1"/>
    <col min="3" max="5" width="5.5703125" bestFit="1" customWidth="1"/>
    <col min="6" max="6" width="6.28515625" bestFit="1" customWidth="1"/>
    <col min="7" max="8" width="7.140625" bestFit="1" customWidth="1"/>
    <col min="9" max="10" width="6.140625" bestFit="1" customWidth="1"/>
    <col min="11" max="11" width="7.140625" bestFit="1" customWidth="1"/>
    <col min="12" max="12" width="9" bestFit="1" customWidth="1"/>
    <col min="13" max="13" width="9.85546875" bestFit="1" customWidth="1"/>
    <col min="14" max="14" width="10.42578125" bestFit="1" customWidth="1"/>
    <col min="15" max="15" width="8.85546875" bestFit="1" customWidth="1"/>
    <col min="16" max="16" width="9" bestFit="1" customWidth="1"/>
  </cols>
  <sheetData>
    <row r="1" spans="2:21" x14ac:dyDescent="0.25">
      <c r="B1" t="s">
        <v>3</v>
      </c>
      <c r="C1" t="s">
        <v>7</v>
      </c>
      <c r="D1" t="s">
        <v>13</v>
      </c>
      <c r="E1" t="s">
        <v>0</v>
      </c>
      <c r="F1" t="s">
        <v>1</v>
      </c>
      <c r="G1" t="s">
        <v>2</v>
      </c>
      <c r="H1" t="s">
        <v>8</v>
      </c>
      <c r="I1" t="s">
        <v>12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14</v>
      </c>
      <c r="S1" t="s">
        <v>15</v>
      </c>
      <c r="T1" t="s">
        <v>16</v>
      </c>
      <c r="U1" t="s">
        <v>19</v>
      </c>
    </row>
    <row r="2" spans="2:21" x14ac:dyDescent="0.25">
      <c r="B2" t="s">
        <v>4</v>
      </c>
      <c r="C2">
        <v>600</v>
      </c>
      <c r="D2" s="1">
        <f>C2-I2</f>
        <v>540</v>
      </c>
      <c r="E2" s="4">
        <v>0.3</v>
      </c>
      <c r="F2" s="4">
        <v>0.4</v>
      </c>
      <c r="G2" s="4">
        <v>0.5</v>
      </c>
      <c r="H2">
        <f>F2*C2</f>
        <v>240</v>
      </c>
      <c r="I2" s="1">
        <f>(F2-E2)*C2</f>
        <v>60.000000000000021</v>
      </c>
      <c r="J2" s="2">
        <f>E2*(C2-I2)</f>
        <v>162</v>
      </c>
      <c r="K2">
        <f>G2*(C2-I2)</f>
        <v>270</v>
      </c>
      <c r="L2" s="5">
        <f>J2/H2</f>
        <v>0.67500000000000004</v>
      </c>
      <c r="M2" s="2">
        <f>J2-SUM(N2:O2)</f>
        <v>108</v>
      </c>
      <c r="N2" s="2">
        <f>(K2-J2)/4</f>
        <v>27</v>
      </c>
      <c r="O2" s="2">
        <f>(K2-J2)/4</f>
        <v>27</v>
      </c>
      <c r="P2" s="3">
        <f>(M2+2*N2+4*O2)/D2</f>
        <v>0.5</v>
      </c>
      <c r="Q2" s="5">
        <f>I2/C2</f>
        <v>0.10000000000000003</v>
      </c>
      <c r="R2" s="5">
        <f>M2/C2</f>
        <v>0.18</v>
      </c>
      <c r="S2" s="5">
        <f>N2/C2</f>
        <v>4.4999999999999998E-2</v>
      </c>
      <c r="T2" s="5">
        <f>O2/C2</f>
        <v>4.4999999999999998E-2</v>
      </c>
      <c r="U2" s="6">
        <f>1-SUM(Q2:T2)</f>
        <v>0.63</v>
      </c>
    </row>
    <row r="3" spans="2:21" x14ac:dyDescent="0.25">
      <c r="B3" t="s">
        <v>5</v>
      </c>
      <c r="C3">
        <v>600</v>
      </c>
      <c r="D3" s="1">
        <f t="shared" ref="D3:D4" si="0">C3-I3</f>
        <v>510</v>
      </c>
      <c r="E3" s="4">
        <v>0.25</v>
      </c>
      <c r="F3" s="4">
        <v>0.4</v>
      </c>
      <c r="G3" s="4">
        <v>0.5</v>
      </c>
      <c r="H3">
        <f t="shared" ref="H3:H4" si="1">F3*C3</f>
        <v>240</v>
      </c>
      <c r="I3" s="1">
        <f t="shared" ref="I3:I4" si="2">(F3-E3)*C3</f>
        <v>90.000000000000014</v>
      </c>
      <c r="J3" s="2">
        <f t="shared" ref="J3:J4" si="3">E3*(C3-I3)</f>
        <v>127.5</v>
      </c>
      <c r="K3">
        <f t="shared" ref="K3:K4" si="4">G3*(C3-I3)</f>
        <v>255</v>
      </c>
      <c r="L3" s="5">
        <f t="shared" ref="L3:L4" si="5">J3/H3</f>
        <v>0.53125</v>
      </c>
      <c r="M3" s="2">
        <f t="shared" ref="M3:M4" si="6">J3-SUM(N3:O3)</f>
        <v>63.75</v>
      </c>
      <c r="N3" s="2">
        <f t="shared" ref="N3:N4" si="7">(K3-J3)/4</f>
        <v>31.875</v>
      </c>
      <c r="O3" s="2">
        <f t="shared" ref="O3:O4" si="8">(K3-J3)/4</f>
        <v>31.875</v>
      </c>
      <c r="P3" s="3">
        <f t="shared" ref="P3:P4" si="9">(M3+2*N3+4*O3)/D3</f>
        <v>0.5</v>
      </c>
      <c r="Q3" s="5">
        <f t="shared" ref="Q3:Q4" si="10">I3/C3</f>
        <v>0.15000000000000002</v>
      </c>
      <c r="R3" s="5">
        <f t="shared" ref="R3:R4" si="11">M3/C3</f>
        <v>0.10625</v>
      </c>
      <c r="S3" s="5">
        <f t="shared" ref="S3:S4" si="12">N3/C3</f>
        <v>5.3124999999999999E-2</v>
      </c>
      <c r="T3" s="5">
        <f t="shared" ref="T3:T4" si="13">O3/C3</f>
        <v>5.3124999999999999E-2</v>
      </c>
      <c r="U3" s="6">
        <f t="shared" ref="U3:U4" si="14">1-SUM(Q3:T3)</f>
        <v>0.63749999999999996</v>
      </c>
    </row>
    <row r="4" spans="2:21" x14ac:dyDescent="0.25">
      <c r="B4" t="s">
        <v>6</v>
      </c>
      <c r="C4">
        <v>600</v>
      </c>
      <c r="D4" s="1">
        <f t="shared" si="0"/>
        <v>480</v>
      </c>
      <c r="E4" s="4">
        <v>0.2</v>
      </c>
      <c r="F4" s="4">
        <v>0.4</v>
      </c>
      <c r="G4" s="4">
        <v>0.5</v>
      </c>
      <c r="H4">
        <f t="shared" si="1"/>
        <v>240</v>
      </c>
      <c r="I4" s="1">
        <f t="shared" si="2"/>
        <v>120</v>
      </c>
      <c r="J4" s="2">
        <f t="shared" si="3"/>
        <v>96</v>
      </c>
      <c r="K4">
        <f t="shared" si="4"/>
        <v>240</v>
      </c>
      <c r="L4" s="5">
        <f t="shared" si="5"/>
        <v>0.4</v>
      </c>
      <c r="M4" s="2">
        <f t="shared" si="6"/>
        <v>24</v>
      </c>
      <c r="N4" s="2">
        <f t="shared" si="7"/>
        <v>36</v>
      </c>
      <c r="O4" s="2">
        <f t="shared" si="8"/>
        <v>36</v>
      </c>
      <c r="P4" s="3">
        <f t="shared" si="9"/>
        <v>0.5</v>
      </c>
      <c r="Q4" s="5">
        <f t="shared" si="10"/>
        <v>0.2</v>
      </c>
      <c r="R4" s="5">
        <f t="shared" si="11"/>
        <v>0.04</v>
      </c>
      <c r="S4" s="5">
        <f t="shared" si="12"/>
        <v>0.06</v>
      </c>
      <c r="T4" s="5">
        <f t="shared" si="13"/>
        <v>0.06</v>
      </c>
      <c r="U4" s="6">
        <f t="shared" si="14"/>
        <v>0.6399999999999999</v>
      </c>
    </row>
    <row r="7" spans="2:21" x14ac:dyDescent="0.25">
      <c r="B7" t="s">
        <v>3</v>
      </c>
      <c r="C7" t="s">
        <v>13</v>
      </c>
      <c r="D7" t="s">
        <v>0</v>
      </c>
      <c r="E7" t="s">
        <v>1</v>
      </c>
      <c r="F7" t="s">
        <v>2</v>
      </c>
      <c r="G7" t="s">
        <v>20</v>
      </c>
      <c r="H7" t="s">
        <v>21</v>
      </c>
      <c r="I7" t="s">
        <v>14</v>
      </c>
      <c r="J7" t="s">
        <v>15</v>
      </c>
      <c r="K7" t="s">
        <v>16</v>
      </c>
      <c r="L7" t="s">
        <v>17</v>
      </c>
      <c r="M7" t="s">
        <v>23</v>
      </c>
      <c r="N7" t="s">
        <v>18</v>
      </c>
      <c r="O7" t="s">
        <v>7</v>
      </c>
      <c r="P7" t="s">
        <v>22</v>
      </c>
      <c r="Q7" t="s">
        <v>24</v>
      </c>
      <c r="R7" t="s">
        <v>14</v>
      </c>
      <c r="S7" t="s">
        <v>15</v>
      </c>
      <c r="T7" t="s">
        <v>16</v>
      </c>
      <c r="U7" t="s">
        <v>19</v>
      </c>
    </row>
    <row r="8" spans="2:21" x14ac:dyDescent="0.25">
      <c r="B8" t="s">
        <v>4</v>
      </c>
      <c r="C8">
        <v>500</v>
      </c>
      <c r="D8" s="4">
        <v>0.3</v>
      </c>
      <c r="E8" s="4">
        <v>0.4</v>
      </c>
      <c r="F8" s="4">
        <v>0.5</v>
      </c>
      <c r="G8">
        <f>D8*C8</f>
        <v>150</v>
      </c>
      <c r="H8">
        <f>F8*C8</f>
        <v>250</v>
      </c>
      <c r="I8" s="1">
        <f>G8-SUM(J8:K8)</f>
        <v>100</v>
      </c>
      <c r="J8" s="1">
        <f>(H8-G8)/4</f>
        <v>25</v>
      </c>
      <c r="K8" s="1">
        <f>(H8-G8)/4</f>
        <v>25</v>
      </c>
      <c r="L8" s="4">
        <f>(I8+2*J8+4*K8)/C8</f>
        <v>0.5</v>
      </c>
      <c r="M8" s="5">
        <f>(E8-D8)/(1-E8)</f>
        <v>0.16666666666666674</v>
      </c>
      <c r="N8" s="1">
        <f>M8*C8</f>
        <v>83.333333333333371</v>
      </c>
      <c r="O8" s="1">
        <f>N8+C8</f>
        <v>583.33333333333337</v>
      </c>
      <c r="P8" s="4">
        <f>(N8+G8)/O8</f>
        <v>0.4</v>
      </c>
      <c r="Q8" s="5">
        <f>N8/O8</f>
        <v>0.1428571428571429</v>
      </c>
      <c r="R8" s="5">
        <f>I8/$O8</f>
        <v>0.17142857142857143</v>
      </c>
      <c r="S8" s="7">
        <f t="shared" ref="S8:T8" si="15">J8/$O8</f>
        <v>4.2857142857142858E-2</v>
      </c>
      <c r="T8" s="5">
        <f t="shared" si="15"/>
        <v>4.2857142857142858E-2</v>
      </c>
      <c r="U8" s="6">
        <f>1-SUM(Q8:T8)</f>
        <v>0.59999999999999987</v>
      </c>
    </row>
    <row r="9" spans="2:21" x14ac:dyDescent="0.25">
      <c r="B9" t="s">
        <v>5</v>
      </c>
      <c r="C9">
        <v>500</v>
      </c>
      <c r="D9" s="4">
        <v>0.25</v>
      </c>
      <c r="E9" s="4">
        <v>0.4</v>
      </c>
      <c r="F9" s="4">
        <v>0.5</v>
      </c>
      <c r="G9">
        <f t="shared" ref="G9:G10" si="16">D9*C9</f>
        <v>125</v>
      </c>
      <c r="H9">
        <f t="shared" ref="H9:H10" si="17">F9*C9</f>
        <v>250</v>
      </c>
      <c r="I9" s="1">
        <f t="shared" ref="I9:I10" si="18">G9-SUM(J9:K9)</f>
        <v>62.5</v>
      </c>
      <c r="J9" s="1">
        <f t="shared" ref="J9:J10" si="19">(H9-G9)/4</f>
        <v>31.25</v>
      </c>
      <c r="K9" s="1">
        <f t="shared" ref="K9:K10" si="20">(H9-G9)/4</f>
        <v>31.25</v>
      </c>
      <c r="L9" s="4">
        <f t="shared" ref="L9:L10" si="21">(I9+2*J9+4*K9)/C9</f>
        <v>0.5</v>
      </c>
      <c r="M9" s="5">
        <f t="shared" ref="M9:M10" si="22">(E9-D9)/(1-E9)</f>
        <v>0.25000000000000006</v>
      </c>
      <c r="N9" s="1">
        <f t="shared" ref="N9:N10" si="23">M9*C9</f>
        <v>125.00000000000003</v>
      </c>
      <c r="O9" s="1">
        <f t="shared" ref="O9:O10" si="24">N9+C9</f>
        <v>625</v>
      </c>
      <c r="P9" s="4">
        <f t="shared" ref="P9:P10" si="25">(N9+G9)/O9</f>
        <v>0.4</v>
      </c>
      <c r="Q9" s="5">
        <f t="shared" ref="Q9:Q10" si="26">N9/O9</f>
        <v>0.20000000000000004</v>
      </c>
      <c r="R9" s="5">
        <f t="shared" ref="R9:R10" si="27">I9/$O9</f>
        <v>0.1</v>
      </c>
      <c r="S9" s="7">
        <f t="shared" ref="S9:S10" si="28">J9/$O9</f>
        <v>0.05</v>
      </c>
      <c r="T9" s="5">
        <f t="shared" ref="T9:T10" si="29">K9/$O9</f>
        <v>0.05</v>
      </c>
      <c r="U9" s="6">
        <f t="shared" ref="U9:U10" si="30">1-SUM(Q9:T9)</f>
        <v>0.6</v>
      </c>
    </row>
    <row r="10" spans="2:21" x14ac:dyDescent="0.25">
      <c r="B10" t="s">
        <v>6</v>
      </c>
      <c r="C10">
        <v>500</v>
      </c>
      <c r="D10" s="4">
        <v>0.2</v>
      </c>
      <c r="E10" s="4">
        <v>0.4</v>
      </c>
      <c r="F10" s="4">
        <v>0.5</v>
      </c>
      <c r="G10">
        <f t="shared" si="16"/>
        <v>100</v>
      </c>
      <c r="H10">
        <f t="shared" si="17"/>
        <v>250</v>
      </c>
      <c r="I10" s="1">
        <f t="shared" si="18"/>
        <v>25</v>
      </c>
      <c r="J10" s="1">
        <f t="shared" si="19"/>
        <v>37.5</v>
      </c>
      <c r="K10" s="1">
        <f t="shared" si="20"/>
        <v>37.5</v>
      </c>
      <c r="L10" s="4">
        <f t="shared" si="21"/>
        <v>0.5</v>
      </c>
      <c r="M10" s="5">
        <f t="shared" si="22"/>
        <v>0.33333333333333337</v>
      </c>
      <c r="N10" s="1">
        <f t="shared" si="23"/>
        <v>166.66666666666669</v>
      </c>
      <c r="O10" s="1">
        <f t="shared" si="24"/>
        <v>666.66666666666674</v>
      </c>
      <c r="P10" s="4">
        <f t="shared" si="25"/>
        <v>0.39999999999999997</v>
      </c>
      <c r="Q10" s="5">
        <f t="shared" si="26"/>
        <v>0.25</v>
      </c>
      <c r="R10" s="5">
        <f t="shared" si="27"/>
        <v>3.7499999999999999E-2</v>
      </c>
      <c r="S10" s="7">
        <f t="shared" si="28"/>
        <v>5.6249999999999994E-2</v>
      </c>
      <c r="T10" s="5">
        <f t="shared" si="29"/>
        <v>5.6249999999999994E-2</v>
      </c>
      <c r="U10" s="6">
        <f t="shared" si="30"/>
        <v>0.6</v>
      </c>
    </row>
    <row r="13" spans="2:21" x14ac:dyDescent="0.25">
      <c r="B13" t="s">
        <v>3</v>
      </c>
      <c r="C13" t="s">
        <v>0</v>
      </c>
      <c r="D13" t="s">
        <v>1</v>
      </c>
      <c r="E13" t="s">
        <v>2</v>
      </c>
      <c r="F13" t="s">
        <v>23</v>
      </c>
      <c r="G13" t="s">
        <v>24</v>
      </c>
      <c r="H13" t="s">
        <v>14</v>
      </c>
      <c r="I13" t="s">
        <v>15</v>
      </c>
      <c r="J13" t="s">
        <v>37</v>
      </c>
      <c r="K13" t="s">
        <v>16</v>
      </c>
      <c r="L13" t="s">
        <v>25</v>
      </c>
      <c r="M13" t="s">
        <v>29</v>
      </c>
      <c r="N13" t="s">
        <v>28</v>
      </c>
      <c r="O13" t="s">
        <v>30</v>
      </c>
      <c r="Q13" t="s">
        <v>31</v>
      </c>
      <c r="R13" t="s">
        <v>32</v>
      </c>
    </row>
    <row r="14" spans="2:21" x14ac:dyDescent="0.25">
      <c r="B14" t="s">
        <v>4</v>
      </c>
      <c r="C14" s="4">
        <v>0.3</v>
      </c>
      <c r="D14" s="4">
        <v>0.4</v>
      </c>
      <c r="E14" s="4">
        <v>0.5</v>
      </c>
      <c r="F14" s="3">
        <f>(D14-C14)/(1-D14)</f>
        <v>0.16666666666666674</v>
      </c>
      <c r="G14" s="7">
        <f>F14/(1+F14)</f>
        <v>0.1428571428571429</v>
      </c>
      <c r="H14" s="7">
        <f>C14/(1+F14)-SUM(I14:K14)</f>
        <v>0.1714285714285714</v>
      </c>
      <c r="I14" s="7">
        <f>(E14-C14)/4/(1+F14)</f>
        <v>4.2857142857142858E-2</v>
      </c>
      <c r="J14" s="7"/>
      <c r="K14" s="7">
        <f>(E14-C14)/4/(1+F14)</f>
        <v>4.2857142857142858E-2</v>
      </c>
      <c r="L14" s="8">
        <f>SUM(G14:K14)</f>
        <v>0.4</v>
      </c>
      <c r="M14" s="8">
        <f>G14*0.689</f>
        <v>9.8428571428571449E-2</v>
      </c>
      <c r="N14" s="9">
        <f>H14*0.882</f>
        <v>0.15119999999999997</v>
      </c>
      <c r="O14" s="9">
        <f>I14*1.254</f>
        <v>5.3742857142857141E-2</v>
      </c>
      <c r="P14" s="9"/>
      <c r="Q14" s="9">
        <f>K14*2.05</f>
        <v>8.7857142857142856E-2</v>
      </c>
      <c r="R14" s="9">
        <f>SUM(M14:Q14)</f>
        <v>0.39122857142857143</v>
      </c>
    </row>
    <row r="15" spans="2:21" x14ac:dyDescent="0.25">
      <c r="B15" t="s">
        <v>5</v>
      </c>
      <c r="C15" s="4">
        <v>0.27500000000000002</v>
      </c>
      <c r="D15" s="4">
        <v>0.4</v>
      </c>
      <c r="E15" s="4">
        <v>0.5</v>
      </c>
      <c r="F15" s="3">
        <f t="shared" ref="F15:F18" si="31">(D15-C15)/(1-D15)</f>
        <v>0.20833333333333334</v>
      </c>
      <c r="G15" s="7">
        <f t="shared" ref="G15:G18" si="32">F15/(1+F15)</f>
        <v>0.17241379310344829</v>
      </c>
      <c r="H15" s="7">
        <f>C15/(1+F15)-SUM(I15:K15)</f>
        <v>0.1344827586206897</v>
      </c>
      <c r="I15" s="7">
        <f t="shared" ref="I15:I17" si="33">(E15-C15)/4/(1+F15)</f>
        <v>4.655172413793103E-2</v>
      </c>
      <c r="J15" s="7"/>
      <c r="K15" s="7">
        <f>(E15-C15)/4/(1+F15)</f>
        <v>4.655172413793103E-2</v>
      </c>
      <c r="L15" s="8">
        <f>SUM(G15:K15)</f>
        <v>0.4</v>
      </c>
      <c r="M15" s="8">
        <f>G15*0.689</f>
        <v>0.11879310344827586</v>
      </c>
      <c r="N15" s="9">
        <f>H15*0.882</f>
        <v>0.11861379310344831</v>
      </c>
      <c r="O15" s="9">
        <f>I15*1.254</f>
        <v>5.8375862068965514E-2</v>
      </c>
      <c r="P15" s="9"/>
      <c r="Q15" s="9">
        <f>K15*2.05</f>
        <v>9.5431034482758609E-2</v>
      </c>
      <c r="R15" s="9">
        <f>SUM(M15:Q15)</f>
        <v>0.39121379310344828</v>
      </c>
    </row>
    <row r="16" spans="2:21" x14ac:dyDescent="0.25">
      <c r="B16" t="s">
        <v>6</v>
      </c>
      <c r="C16" s="4">
        <v>0.25</v>
      </c>
      <c r="D16" s="4">
        <v>0.4</v>
      </c>
      <c r="E16" s="4">
        <v>0.5</v>
      </c>
      <c r="F16" s="3">
        <f t="shared" si="31"/>
        <v>0.25000000000000006</v>
      </c>
      <c r="G16" s="7">
        <f t="shared" si="32"/>
        <v>0.20000000000000004</v>
      </c>
      <c r="H16" s="7">
        <f>C16/(1+F16)-SUM(I16:K16)</f>
        <v>0.1</v>
      </c>
      <c r="I16" s="7">
        <f t="shared" si="33"/>
        <v>0.05</v>
      </c>
      <c r="J16" s="7"/>
      <c r="K16" s="7">
        <f>(E16-C16)/4/(1+F16)</f>
        <v>0.05</v>
      </c>
      <c r="L16" s="8">
        <f>SUM(G16:K16)</f>
        <v>0.4</v>
      </c>
      <c r="M16" s="8">
        <f>G16*0.689</f>
        <v>0.13780000000000001</v>
      </c>
      <c r="N16" s="9">
        <f>H16*0.882</f>
        <v>8.8200000000000001E-2</v>
      </c>
      <c r="O16" s="9">
        <f>I16*1.254</f>
        <v>6.2700000000000006E-2</v>
      </c>
      <c r="P16" s="9"/>
      <c r="Q16" s="9">
        <f>K16*2.05</f>
        <v>0.10249999999999999</v>
      </c>
      <c r="R16" s="9">
        <f>SUM(M16:Q16)</f>
        <v>0.39119999999999999</v>
      </c>
    </row>
    <row r="17" spans="2:20" x14ac:dyDescent="0.25">
      <c r="B17" t="s">
        <v>26</v>
      </c>
      <c r="C17" s="4">
        <v>0.22500000000000001</v>
      </c>
      <c r="D17" s="4">
        <v>0.4</v>
      </c>
      <c r="E17" s="4">
        <v>0.5</v>
      </c>
      <c r="F17" s="3">
        <f t="shared" si="31"/>
        <v>0.29166666666666669</v>
      </c>
      <c r="G17" s="7">
        <f t="shared" si="32"/>
        <v>0.22580645161290322</v>
      </c>
      <c r="H17" s="7">
        <f>C17/(1+F17)-SUM(I17:K17)</f>
        <v>6.774193548387096E-2</v>
      </c>
      <c r="I17" s="7">
        <f t="shared" si="33"/>
        <v>5.3225806451612907E-2</v>
      </c>
      <c r="J17" s="7"/>
      <c r="K17" s="7">
        <f>(E17-C17)/4/(1+F17)</f>
        <v>5.3225806451612907E-2</v>
      </c>
      <c r="L17" s="8">
        <f>SUM(G17:K17)</f>
        <v>0.39999999999999997</v>
      </c>
      <c r="M17" s="8">
        <f>G17*0.689</f>
        <v>0.1555806451612903</v>
      </c>
      <c r="N17" s="9">
        <f>H17*0.882</f>
        <v>5.9748387096774186E-2</v>
      </c>
      <c r="O17" s="9">
        <f>I17*1.254</f>
        <v>6.6745161290322583E-2</v>
      </c>
      <c r="P17" s="9"/>
      <c r="Q17" s="9">
        <f>K17*2.05</f>
        <v>0.10911290322580645</v>
      </c>
      <c r="R17" s="9">
        <f>SUM(M17:Q17)</f>
        <v>0.39118709677419355</v>
      </c>
    </row>
    <row r="18" spans="2:20" x14ac:dyDescent="0.25">
      <c r="B18" t="s">
        <v>27</v>
      </c>
      <c r="C18" s="4">
        <v>0.2</v>
      </c>
      <c r="D18" s="4">
        <v>0.4</v>
      </c>
      <c r="E18" s="4">
        <v>0.5</v>
      </c>
      <c r="F18" s="3">
        <f t="shared" si="31"/>
        <v>0.33333333333333337</v>
      </c>
      <c r="G18" s="7">
        <f t="shared" si="32"/>
        <v>0.25</v>
      </c>
      <c r="H18" s="7">
        <f>C18/(1+F18)-SUM(I18:K18)</f>
        <v>3.7500000000000006E-2</v>
      </c>
      <c r="I18" s="7">
        <f t="shared" ref="I18" si="34">(E18-C18)/4/(1+F18)</f>
        <v>5.6249999999999994E-2</v>
      </c>
      <c r="J18" s="7"/>
      <c r="K18" s="7">
        <f>(E18-C18)/4/(1+F18)</f>
        <v>5.6249999999999994E-2</v>
      </c>
      <c r="L18" s="8">
        <f>SUM(G18:K18)</f>
        <v>0.4</v>
      </c>
      <c r="M18" s="8">
        <f>G18*0.689</f>
        <v>0.17224999999999999</v>
      </c>
      <c r="N18" s="9">
        <f>H18*0.882</f>
        <v>3.3075000000000007E-2</v>
      </c>
      <c r="O18" s="9">
        <f>I18*1.254</f>
        <v>7.0537499999999989E-2</v>
      </c>
      <c r="P18" s="9"/>
      <c r="Q18" s="9">
        <f>K18*2.05</f>
        <v>0.11531249999999998</v>
      </c>
      <c r="R18" s="9">
        <f>SUM(M18:Q18)</f>
        <v>0.39117499999999994</v>
      </c>
    </row>
    <row r="19" spans="2:20" x14ac:dyDescent="0.25">
      <c r="C19" s="4"/>
      <c r="D19" s="4"/>
      <c r="E19" s="4"/>
      <c r="F19" s="3"/>
      <c r="G19" s="7"/>
      <c r="H19" s="7"/>
      <c r="I19" s="7"/>
      <c r="J19" s="7"/>
      <c r="K19" s="8"/>
      <c r="L19" s="4"/>
    </row>
    <row r="20" spans="2:20" x14ac:dyDescent="0.25">
      <c r="B20" t="s">
        <v>3</v>
      </c>
      <c r="C20" t="s">
        <v>0</v>
      </c>
      <c r="D20" t="s">
        <v>1</v>
      </c>
      <c r="E20" t="s">
        <v>2</v>
      </c>
      <c r="F20" t="s">
        <v>23</v>
      </c>
      <c r="G20" t="s">
        <v>24</v>
      </c>
      <c r="H20" t="s">
        <v>14</v>
      </c>
      <c r="I20" t="s">
        <v>15</v>
      </c>
      <c r="J20" t="s">
        <v>16</v>
      </c>
      <c r="K20" t="s">
        <v>25</v>
      </c>
      <c r="L20" t="s">
        <v>29</v>
      </c>
      <c r="M20" t="s">
        <v>28</v>
      </c>
      <c r="N20" t="s">
        <v>30</v>
      </c>
      <c r="O20" t="s">
        <v>31</v>
      </c>
      <c r="P20" t="s">
        <v>32</v>
      </c>
    </row>
    <row r="21" spans="2:20" x14ac:dyDescent="0.25">
      <c r="B21" t="s">
        <v>4</v>
      </c>
      <c r="C21" s="4">
        <v>0.3</v>
      </c>
      <c r="D21" s="4">
        <v>0.35</v>
      </c>
      <c r="E21" s="4">
        <v>0.45</v>
      </c>
      <c r="F21" s="3">
        <f>(D21-C21)/(1-D21)</f>
        <v>7.69230769230769E-2</v>
      </c>
      <c r="G21" s="7">
        <f>F21/(1+F21)</f>
        <v>7.1428571428571411E-2</v>
      </c>
      <c r="H21" s="7">
        <f>C21/(1+F21)-SUM(I21:J21)</f>
        <v>0.20892857142857141</v>
      </c>
      <c r="I21" s="7">
        <f>(E21-C21)/4/(1+F21)</f>
        <v>3.482142857142858E-2</v>
      </c>
      <c r="J21" s="7">
        <f>(E21-C21)/4/(1+F21)</f>
        <v>3.482142857142858E-2</v>
      </c>
      <c r="K21" s="8">
        <f>SUM(G21:J21)</f>
        <v>0.34999999999999992</v>
      </c>
      <c r="L21" s="8">
        <f>G21*0.689</f>
        <v>4.9214285714285697E-2</v>
      </c>
      <c r="M21" s="9">
        <f>H21*0.882</f>
        <v>0.18427499999999999</v>
      </c>
      <c r="N21" s="9">
        <f>I21*1.254</f>
        <v>4.3666071428571436E-2</v>
      </c>
      <c r="O21" s="9">
        <f>J21*2.05</f>
        <v>7.1383928571428584E-2</v>
      </c>
      <c r="P21" s="9">
        <f>SUM(L21:O21)</f>
        <v>0.34853928571428572</v>
      </c>
    </row>
    <row r="22" spans="2:20" x14ac:dyDescent="0.25">
      <c r="B22" t="s">
        <v>5</v>
      </c>
      <c r="C22" s="4">
        <v>0.27500000000000002</v>
      </c>
      <c r="D22" s="4">
        <v>0.35</v>
      </c>
      <c r="E22" s="4">
        <v>0.45</v>
      </c>
      <c r="F22" s="3">
        <f t="shared" ref="F22:F25" si="35">(D22-C22)/(1-D22)</f>
        <v>0.11538461538461531</v>
      </c>
      <c r="G22" s="7">
        <f t="shared" ref="G22:G25" si="36">F22/(1+F22)</f>
        <v>0.10344827586206889</v>
      </c>
      <c r="H22" s="7">
        <f t="shared" ref="H22:H25" si="37">C22/(1+F22)-SUM(I22:J22)</f>
        <v>0.1681034482758621</v>
      </c>
      <c r="I22" s="7">
        <f t="shared" ref="I22:I25" si="38">(E22-C22)/4/(1+F22)</f>
        <v>3.9224137931034478E-2</v>
      </c>
      <c r="J22" s="7">
        <f t="shared" ref="J22:J25" si="39">(E22-C22)/4/(1+F22)</f>
        <v>3.9224137931034478E-2</v>
      </c>
      <c r="K22" s="8">
        <f t="shared" ref="K22:K24" si="40">SUM(G22:J22)</f>
        <v>0.34999999999999992</v>
      </c>
      <c r="L22" s="8">
        <f t="shared" ref="L22:L25" si="41">G22*0.689</f>
        <v>7.1275862068965468E-2</v>
      </c>
      <c r="M22" s="9">
        <f t="shared" ref="M22:M25" si="42">H22*0.882</f>
        <v>0.14826724137931038</v>
      </c>
      <c r="N22" s="9">
        <f t="shared" ref="N22:N25" si="43">I22*1.254</f>
        <v>4.9187068965517236E-2</v>
      </c>
      <c r="O22" s="9">
        <f t="shared" ref="O22:O25" si="44">J22*2.05</f>
        <v>8.0409482758620671E-2</v>
      </c>
      <c r="P22" s="9">
        <f t="shared" ref="P22:P25" si="45">SUM(L22:O22)</f>
        <v>0.34913965517241374</v>
      </c>
    </row>
    <row r="23" spans="2:20" x14ac:dyDescent="0.25">
      <c r="B23" t="s">
        <v>6</v>
      </c>
      <c r="C23" s="4">
        <v>0.25</v>
      </c>
      <c r="D23" s="4">
        <v>0.35</v>
      </c>
      <c r="E23" s="4">
        <v>0.45</v>
      </c>
      <c r="F23" s="3">
        <f t="shared" si="35"/>
        <v>0.1538461538461538</v>
      </c>
      <c r="G23" s="7">
        <f t="shared" si="36"/>
        <v>0.1333333333333333</v>
      </c>
      <c r="H23" s="7">
        <f t="shared" si="37"/>
        <v>0.13</v>
      </c>
      <c r="I23" s="7">
        <f t="shared" si="38"/>
        <v>4.3333333333333342E-2</v>
      </c>
      <c r="J23" s="7">
        <f t="shared" si="39"/>
        <v>4.3333333333333342E-2</v>
      </c>
      <c r="K23" s="8">
        <f t="shared" si="40"/>
        <v>0.35</v>
      </c>
      <c r="L23" s="8">
        <f t="shared" si="41"/>
        <v>9.1866666666666638E-2</v>
      </c>
      <c r="M23" s="9">
        <f t="shared" si="42"/>
        <v>0.11466</v>
      </c>
      <c r="N23" s="9">
        <f t="shared" si="43"/>
        <v>5.4340000000000013E-2</v>
      </c>
      <c r="O23" s="9">
        <f t="shared" si="44"/>
        <v>8.8833333333333347E-2</v>
      </c>
      <c r="P23" s="9">
        <f t="shared" si="45"/>
        <v>0.34970000000000001</v>
      </c>
    </row>
    <row r="24" spans="2:20" x14ac:dyDescent="0.25">
      <c r="B24" t="s">
        <v>26</v>
      </c>
      <c r="C24" s="4">
        <v>0.22500000000000001</v>
      </c>
      <c r="D24" s="4">
        <v>0.35</v>
      </c>
      <c r="E24" s="4">
        <v>0.45</v>
      </c>
      <c r="F24" s="3">
        <f t="shared" si="35"/>
        <v>0.19230769230769226</v>
      </c>
      <c r="G24" s="7">
        <f t="shared" si="36"/>
        <v>0.16129032258064513</v>
      </c>
      <c r="H24" s="7">
        <f t="shared" si="37"/>
        <v>9.4354838709677424E-2</v>
      </c>
      <c r="I24" s="7">
        <f t="shared" si="38"/>
        <v>4.7177419354838712E-2</v>
      </c>
      <c r="J24" s="7">
        <f t="shared" si="39"/>
        <v>4.7177419354838712E-2</v>
      </c>
      <c r="K24" s="8">
        <f t="shared" si="40"/>
        <v>0.35</v>
      </c>
      <c r="L24" s="8">
        <f t="shared" si="41"/>
        <v>0.11112903225806449</v>
      </c>
      <c r="M24" s="9">
        <f t="shared" si="42"/>
        <v>8.3220967741935492E-2</v>
      </c>
      <c r="N24" s="9">
        <f t="shared" si="43"/>
        <v>5.9160483870967742E-2</v>
      </c>
      <c r="O24" s="9">
        <f t="shared" si="44"/>
        <v>9.6713709677419352E-2</v>
      </c>
      <c r="P24" s="9">
        <f t="shared" si="45"/>
        <v>0.35022419354838707</v>
      </c>
    </row>
    <row r="25" spans="2:20" x14ac:dyDescent="0.25">
      <c r="B25" t="s">
        <v>27</v>
      </c>
      <c r="C25" s="4">
        <v>0.2</v>
      </c>
      <c r="D25" s="4">
        <v>0.35</v>
      </c>
      <c r="E25" s="4">
        <v>0.45</v>
      </c>
      <c r="F25" s="3">
        <f t="shared" si="35"/>
        <v>0.2307692307692307</v>
      </c>
      <c r="G25" s="7">
        <f t="shared" si="36"/>
        <v>0.18749999999999997</v>
      </c>
      <c r="H25" s="7">
        <f t="shared" si="37"/>
        <v>6.0937500000000019E-2</v>
      </c>
      <c r="I25" s="7">
        <f t="shared" si="38"/>
        <v>5.0781250000000007E-2</v>
      </c>
      <c r="J25" s="7">
        <f t="shared" si="39"/>
        <v>5.0781250000000007E-2</v>
      </c>
      <c r="K25" s="8">
        <f>SUM(G25:J25)</f>
        <v>0.35</v>
      </c>
      <c r="L25" s="8">
        <f t="shared" si="41"/>
        <v>0.12918749999999998</v>
      </c>
      <c r="M25" s="9">
        <f t="shared" si="42"/>
        <v>5.374687500000002E-2</v>
      </c>
      <c r="N25" s="9">
        <f t="shared" si="43"/>
        <v>6.3679687500000012E-2</v>
      </c>
      <c r="O25" s="9">
        <f t="shared" si="44"/>
        <v>0.10410156250000001</v>
      </c>
      <c r="P25" s="9">
        <f t="shared" si="45"/>
        <v>0.35071562500000003</v>
      </c>
    </row>
    <row r="26" spans="2:20" ht="15.75" thickBot="1" x14ac:dyDescent="0.3"/>
    <row r="27" spans="2:20" ht="15.75" thickBot="1" x14ac:dyDescent="0.3">
      <c r="B27" s="21" t="s">
        <v>3</v>
      </c>
      <c r="C27" s="22" t="s">
        <v>0</v>
      </c>
      <c r="D27" s="22" t="s">
        <v>1</v>
      </c>
      <c r="E27" s="22" t="s">
        <v>2</v>
      </c>
      <c r="F27" s="22" t="s">
        <v>23</v>
      </c>
      <c r="G27" s="22" t="s">
        <v>24</v>
      </c>
      <c r="H27" s="22" t="s">
        <v>14</v>
      </c>
      <c r="I27" s="22" t="s">
        <v>15</v>
      </c>
      <c r="J27" s="22" t="s">
        <v>37</v>
      </c>
      <c r="K27" s="22" t="s">
        <v>16</v>
      </c>
      <c r="L27" s="22" t="s">
        <v>39</v>
      </c>
      <c r="M27" s="22" t="s">
        <v>17</v>
      </c>
      <c r="N27" s="23" t="s">
        <v>22</v>
      </c>
      <c r="O27" s="22" t="s">
        <v>29</v>
      </c>
      <c r="P27" s="22" t="s">
        <v>28</v>
      </c>
      <c r="Q27" s="22" t="s">
        <v>30</v>
      </c>
      <c r="R27" s="22" t="s">
        <v>38</v>
      </c>
      <c r="S27" s="22" t="s">
        <v>31</v>
      </c>
      <c r="T27" s="24" t="s">
        <v>32</v>
      </c>
    </row>
    <row r="28" spans="2:20" x14ac:dyDescent="0.25">
      <c r="B28" s="10" t="s">
        <v>4</v>
      </c>
      <c r="C28" s="25">
        <v>0.315</v>
      </c>
      <c r="D28" s="25">
        <v>0.36499999999999999</v>
      </c>
      <c r="E28" s="25">
        <v>0.51</v>
      </c>
      <c r="F28" s="26">
        <f>(D28-C28)/(1-D28)</f>
        <v>7.8740157480314946E-2</v>
      </c>
      <c r="G28" s="33">
        <f>F28/(1+F28)</f>
        <v>7.2992700729926988E-2</v>
      </c>
      <c r="H28" s="33">
        <f>C28/(1+F28)-SUM(I28:K28)</f>
        <v>0.19322783295440943</v>
      </c>
      <c r="I28" s="33">
        <f>(E28-C28)*0.56/1.83/(1+F28)</f>
        <v>5.531650113677157E-2</v>
      </c>
      <c r="J28" s="33">
        <f>(E28-C28)*0.05/1.83/(1+F28)</f>
        <v>4.9389733157831758E-3</v>
      </c>
      <c r="K28" s="33">
        <f>(E28-C28)*0.39/1.83/(1+F28)</f>
        <v>3.8523991863108772E-2</v>
      </c>
      <c r="L28" s="32">
        <f>SUM(H28:K28)*(1+F28)</f>
        <v>0.315</v>
      </c>
      <c r="M28" s="32">
        <f>(H28+2*I28+3*J28+4*K28)*(1+F28)</f>
        <v>0.51</v>
      </c>
      <c r="N28" s="27">
        <f t="shared" ref="N28:N36" si="46">SUM(G28:K28)</f>
        <v>0.36499999999999994</v>
      </c>
      <c r="O28" s="14">
        <f t="shared" ref="O28:O36" si="47">G28*0.689</f>
        <v>5.0291970802919687E-2</v>
      </c>
      <c r="P28" s="15">
        <f t="shared" ref="P28:P36" si="48">H28*0.882</f>
        <v>0.17042694866578911</v>
      </c>
      <c r="Q28" s="15">
        <f t="shared" ref="Q28:Q36" si="49">I28*1.254</f>
        <v>6.9366892425511556E-2</v>
      </c>
      <c r="R28" s="15">
        <f t="shared" ref="R28:R36" si="50">J28*1.59</f>
        <v>7.8529675720952503E-3</v>
      </c>
      <c r="S28" s="15">
        <f t="shared" ref="S28:S36" si="51">K28*2.05</f>
        <v>7.8974183319372976E-2</v>
      </c>
      <c r="T28" s="30">
        <f t="shared" ref="T28:T36" si="52">SUM(O28:S28)</f>
        <v>0.37691296278568853</v>
      </c>
    </row>
    <row r="29" spans="2:20" ht="15.75" thickBot="1" x14ac:dyDescent="0.3">
      <c r="B29" s="16" t="s">
        <v>5</v>
      </c>
      <c r="C29" s="17">
        <v>0.26</v>
      </c>
      <c r="D29" s="17">
        <v>0.36499999999999999</v>
      </c>
      <c r="E29" s="17">
        <v>0.51</v>
      </c>
      <c r="F29" s="18">
        <f t="shared" ref="F29" si="53">(D29-C29)/(1-D29)</f>
        <v>0.16535433070866137</v>
      </c>
      <c r="G29" s="34">
        <f t="shared" ref="G29:G36" si="54">F29/(1+F29)</f>
        <v>0.14189189189189186</v>
      </c>
      <c r="H29" s="34">
        <f t="shared" ref="H29:H36" si="55">C29/(1+F29)-SUM(I29:K29)</f>
        <v>0.10588022448678189</v>
      </c>
      <c r="I29" s="34">
        <f t="shared" ref="I29:I36" si="56">(E29-C29)*0.56/1.83/(1+F29)</f>
        <v>6.5647614827942707E-2</v>
      </c>
      <c r="J29" s="34">
        <f t="shared" ref="J29:J36" si="57">(E29-C29)*0.05/1.83/(1+F29)</f>
        <v>5.8613941810663128E-3</v>
      </c>
      <c r="K29" s="34">
        <f t="shared" ref="K29:K36" si="58">(E29-C29)*0.39/1.83/(1+F29)</f>
        <v>4.5718874612317238E-2</v>
      </c>
      <c r="L29" s="19">
        <f t="shared" ref="L29:L36" si="59">SUM(H29:K29)*(1+F29)</f>
        <v>0.26000000000000006</v>
      </c>
      <c r="M29" s="19">
        <f t="shared" ref="M29:M36" si="60">(H29+2*I29+3*J29+4*K29)*(1+F29)</f>
        <v>0.51</v>
      </c>
      <c r="N29" s="28">
        <f t="shared" si="46"/>
        <v>0.36499999999999999</v>
      </c>
      <c r="O29" s="19">
        <f t="shared" si="47"/>
        <v>9.7763513513513478E-2</v>
      </c>
      <c r="P29" s="20">
        <f t="shared" si="48"/>
        <v>9.3386357997341629E-2</v>
      </c>
      <c r="Q29" s="20">
        <f t="shared" si="49"/>
        <v>8.2322108994240153E-2</v>
      </c>
      <c r="R29" s="20">
        <f t="shared" si="50"/>
        <v>9.3196167478954376E-3</v>
      </c>
      <c r="S29" s="20">
        <f t="shared" si="51"/>
        <v>9.3723692955250335E-2</v>
      </c>
      <c r="T29" s="31">
        <f t="shared" si="52"/>
        <v>0.37651529020824104</v>
      </c>
    </row>
    <row r="30" spans="2:20" x14ac:dyDescent="0.25">
      <c r="B30" s="10" t="s">
        <v>6</v>
      </c>
      <c r="C30" s="25">
        <v>0.36499999999999999</v>
      </c>
      <c r="D30" s="25">
        <v>0.36499999999999999</v>
      </c>
      <c r="E30" s="25">
        <v>0.51</v>
      </c>
      <c r="F30" s="26">
        <f>(D30-C30)/(1-D30)</f>
        <v>0</v>
      </c>
      <c r="G30" s="33">
        <f>F30/(1+F30)</f>
        <v>0</v>
      </c>
      <c r="H30" s="33">
        <f t="shared" si="55"/>
        <v>0.28576502732240433</v>
      </c>
      <c r="I30" s="33">
        <f t="shared" si="56"/>
        <v>4.4371584699453563E-2</v>
      </c>
      <c r="J30" s="33">
        <f t="shared" si="57"/>
        <v>3.9617486338797822E-3</v>
      </c>
      <c r="K30" s="33">
        <f t="shared" si="58"/>
        <v>3.0901639344262301E-2</v>
      </c>
      <c r="L30" s="32">
        <f t="shared" si="59"/>
        <v>0.36499999999999999</v>
      </c>
      <c r="M30" s="32">
        <f t="shared" si="60"/>
        <v>0.51</v>
      </c>
      <c r="N30" s="27">
        <f t="shared" si="46"/>
        <v>0.36499999999999999</v>
      </c>
      <c r="O30" s="14">
        <f t="shared" si="47"/>
        <v>0</v>
      </c>
      <c r="P30" s="15">
        <f t="shared" si="48"/>
        <v>0.25204475409836063</v>
      </c>
      <c r="Q30" s="15">
        <f t="shared" si="49"/>
        <v>5.5641967213114769E-2</v>
      </c>
      <c r="R30" s="15">
        <f t="shared" si="50"/>
        <v>6.2991803278688542E-3</v>
      </c>
      <c r="S30" s="15">
        <f t="shared" si="51"/>
        <v>6.3348360655737707E-2</v>
      </c>
      <c r="T30" s="30">
        <f t="shared" si="52"/>
        <v>0.37733426229508193</v>
      </c>
    </row>
    <row r="31" spans="2:20" x14ac:dyDescent="0.25">
      <c r="B31" s="11" t="s">
        <v>26</v>
      </c>
      <c r="C31" s="12">
        <v>0.32500000000000001</v>
      </c>
      <c r="D31" s="12">
        <v>0.36499999999999999</v>
      </c>
      <c r="E31" s="12">
        <v>0.51</v>
      </c>
      <c r="F31" s="13">
        <f t="shared" ref="F31:F33" si="61">(D31-C31)/(1-D31)</f>
        <v>6.299212598425194E-2</v>
      </c>
      <c r="G31" s="35">
        <f t="shared" ref="G31:G35" si="62">F31/(1+F31)</f>
        <v>5.9259259259259241E-2</v>
      </c>
      <c r="H31" s="35">
        <f t="shared" si="55"/>
        <v>0.21063853470957297</v>
      </c>
      <c r="I31" s="35">
        <f t="shared" si="56"/>
        <v>5.3257235377453964E-2</v>
      </c>
      <c r="J31" s="35">
        <f t="shared" si="57"/>
        <v>4.7551103015583893E-3</v>
      </c>
      <c r="K31" s="35">
        <f t="shared" si="58"/>
        <v>3.7089860352155439E-2</v>
      </c>
      <c r="L31" s="14">
        <f t="shared" si="59"/>
        <v>0.32500000000000001</v>
      </c>
      <c r="M31" s="14">
        <f t="shared" si="60"/>
        <v>0.51</v>
      </c>
      <c r="N31" s="29">
        <f t="shared" si="46"/>
        <v>0.36500000000000005</v>
      </c>
      <c r="O31" s="14">
        <f t="shared" si="47"/>
        <v>4.0829629629629612E-2</v>
      </c>
      <c r="P31" s="15">
        <f t="shared" si="48"/>
        <v>0.18578318761384335</v>
      </c>
      <c r="Q31" s="15">
        <f t="shared" si="49"/>
        <v>6.6784573163327268E-2</v>
      </c>
      <c r="R31" s="15">
        <f t="shared" si="50"/>
        <v>7.5606253794778394E-3</v>
      </c>
      <c r="S31" s="15">
        <f t="shared" si="51"/>
        <v>7.6034213721918639E-2</v>
      </c>
      <c r="T31" s="30">
        <f t="shared" si="52"/>
        <v>0.37699222950819672</v>
      </c>
    </row>
    <row r="32" spans="2:20" x14ac:dyDescent="0.25">
      <c r="B32" s="11" t="s">
        <v>27</v>
      </c>
      <c r="C32" s="12">
        <v>0.32</v>
      </c>
      <c r="D32" s="12">
        <v>0.36499999999999999</v>
      </c>
      <c r="E32" s="12">
        <v>0.51</v>
      </c>
      <c r="F32" s="13">
        <f t="shared" si="61"/>
        <v>7.0866141732283436E-2</v>
      </c>
      <c r="G32" s="35">
        <f t="shared" si="62"/>
        <v>6.6176470588235281E-2</v>
      </c>
      <c r="H32" s="35">
        <f t="shared" si="55"/>
        <v>0.20186917389906789</v>
      </c>
      <c r="I32" s="35">
        <f t="shared" si="56"/>
        <v>5.4294439087110263E-2</v>
      </c>
      <c r="J32" s="35">
        <f t="shared" si="57"/>
        <v>4.8477177756348451E-3</v>
      </c>
      <c r="K32" s="35">
        <f t="shared" si="58"/>
        <v>3.7812198649951785E-2</v>
      </c>
      <c r="L32" s="14">
        <f t="shared" si="59"/>
        <v>0.32000000000000006</v>
      </c>
      <c r="M32" s="14">
        <f t="shared" si="60"/>
        <v>0.51</v>
      </c>
      <c r="N32" s="29">
        <f t="shared" si="46"/>
        <v>0.3650000000000001</v>
      </c>
      <c r="O32" s="14">
        <f t="shared" si="47"/>
        <v>4.5595588235294103E-2</v>
      </c>
      <c r="P32" s="15">
        <f t="shared" si="48"/>
        <v>0.17804861137897787</v>
      </c>
      <c r="Q32" s="15">
        <f t="shared" si="49"/>
        <v>6.8085226615236277E-2</v>
      </c>
      <c r="R32" s="15">
        <f t="shared" si="50"/>
        <v>7.7078712632594037E-3</v>
      </c>
      <c r="S32" s="15">
        <f t="shared" si="51"/>
        <v>7.7515007232401151E-2</v>
      </c>
      <c r="T32" s="30">
        <f t="shared" si="52"/>
        <v>0.37695230472516883</v>
      </c>
    </row>
    <row r="33" spans="2:20" x14ac:dyDescent="0.25">
      <c r="B33" s="11" t="s">
        <v>33</v>
      </c>
      <c r="C33" s="12">
        <v>0.31</v>
      </c>
      <c r="D33" s="12">
        <v>0.36499999999999999</v>
      </c>
      <c r="E33" s="12">
        <v>0.51</v>
      </c>
      <c r="F33" s="13">
        <f t="shared" si="61"/>
        <v>8.6614173228346442E-2</v>
      </c>
      <c r="G33" s="35">
        <f t="shared" si="62"/>
        <v>7.9710144927536211E-2</v>
      </c>
      <c r="H33" s="35">
        <f t="shared" si="55"/>
        <v>0.184711728835036</v>
      </c>
      <c r="I33" s="35">
        <f t="shared" si="56"/>
        <v>5.6323750692959536E-2</v>
      </c>
      <c r="J33" s="35">
        <f t="shared" si="57"/>
        <v>5.0289063118713869E-3</v>
      </c>
      <c r="K33" s="35">
        <f t="shared" si="58"/>
        <v>3.9225469232596816E-2</v>
      </c>
      <c r="L33" s="14">
        <f t="shared" si="59"/>
        <v>0.31</v>
      </c>
      <c r="M33" s="14">
        <f t="shared" si="60"/>
        <v>0.51</v>
      </c>
      <c r="N33" s="29">
        <f t="shared" si="46"/>
        <v>0.36499999999999988</v>
      </c>
      <c r="O33" s="14">
        <f t="shared" si="47"/>
        <v>5.4920289855072447E-2</v>
      </c>
      <c r="P33" s="15">
        <f t="shared" si="48"/>
        <v>0.16291574483250176</v>
      </c>
      <c r="Q33" s="15">
        <f t="shared" si="49"/>
        <v>7.0629983368971264E-2</v>
      </c>
      <c r="R33" s="15">
        <f t="shared" si="50"/>
        <v>7.995961035875505E-3</v>
      </c>
      <c r="S33" s="15">
        <f t="shared" si="51"/>
        <v>8.0412211926823463E-2</v>
      </c>
      <c r="T33" s="30">
        <f t="shared" si="52"/>
        <v>0.37687419101924446</v>
      </c>
    </row>
    <row r="34" spans="2:20" x14ac:dyDescent="0.25">
      <c r="B34" s="11" t="s">
        <v>34</v>
      </c>
      <c r="C34" s="12">
        <v>0.22</v>
      </c>
      <c r="D34" s="12">
        <v>0.36499999999999999</v>
      </c>
      <c r="E34" s="12">
        <v>0.51</v>
      </c>
      <c r="F34" s="13">
        <f t="shared" ref="F34:F35" si="63">(D34-C34)/(1-D34)</f>
        <v>0.22834645669291337</v>
      </c>
      <c r="G34" s="35">
        <f t="shared" si="62"/>
        <v>0.18589743589743588</v>
      </c>
      <c r="H34" s="35">
        <f t="shared" si="55"/>
        <v>5.0091775255709653E-2</v>
      </c>
      <c r="I34" s="35">
        <f t="shared" si="56"/>
        <v>7.2246041754238488E-2</v>
      </c>
      <c r="J34" s="35">
        <f t="shared" si="57"/>
        <v>6.4505394423427223E-3</v>
      </c>
      <c r="K34" s="35">
        <f t="shared" si="58"/>
        <v>5.0314207650273231E-2</v>
      </c>
      <c r="L34" s="14">
        <f t="shared" si="59"/>
        <v>0.22</v>
      </c>
      <c r="M34" s="14">
        <f t="shared" si="60"/>
        <v>0.51000000000000012</v>
      </c>
      <c r="N34" s="29">
        <f t="shared" si="46"/>
        <v>0.36499999999999994</v>
      </c>
      <c r="O34" s="14">
        <f t="shared" si="47"/>
        <v>0.1280833333333333</v>
      </c>
      <c r="P34" s="15">
        <f t="shared" si="48"/>
        <v>4.4180945775535913E-2</v>
      </c>
      <c r="Q34" s="15">
        <f t="shared" si="49"/>
        <v>9.0596536359815058E-2</v>
      </c>
      <c r="R34" s="15">
        <f t="shared" si="50"/>
        <v>1.0256357713324929E-2</v>
      </c>
      <c r="S34" s="15">
        <f t="shared" si="51"/>
        <v>0.10314412568306011</v>
      </c>
      <c r="T34" s="30">
        <f t="shared" si="52"/>
        <v>0.37626129886506932</v>
      </c>
    </row>
    <row r="35" spans="2:20" x14ac:dyDescent="0.25">
      <c r="B35" s="11" t="s">
        <v>35</v>
      </c>
      <c r="C35" s="12">
        <v>0.2</v>
      </c>
      <c r="D35" s="12">
        <v>0.36499999999999999</v>
      </c>
      <c r="E35" s="12">
        <v>0.51</v>
      </c>
      <c r="F35" s="13">
        <f t="shared" si="63"/>
        <v>0.25984251968503935</v>
      </c>
      <c r="G35" s="35">
        <f t="shared" si="62"/>
        <v>0.20624999999999999</v>
      </c>
      <c r="H35" s="35">
        <f t="shared" si="55"/>
        <v>2.4289617486338788E-2</v>
      </c>
      <c r="I35" s="35">
        <f t="shared" si="56"/>
        <v>7.5297814207650277E-2</v>
      </c>
      <c r="J35" s="35">
        <f t="shared" si="57"/>
        <v>6.7230191256830597E-3</v>
      </c>
      <c r="K35" s="35">
        <f t="shared" si="58"/>
        <v>5.243954918032788E-2</v>
      </c>
      <c r="L35" s="14">
        <f t="shared" si="59"/>
        <v>0.2</v>
      </c>
      <c r="M35" s="14">
        <f t="shared" si="60"/>
        <v>0.51</v>
      </c>
      <c r="N35" s="29">
        <f t="shared" si="46"/>
        <v>0.36499999999999999</v>
      </c>
      <c r="O35" s="14">
        <f t="shared" si="47"/>
        <v>0.14210624999999999</v>
      </c>
      <c r="P35" s="15">
        <f t="shared" si="48"/>
        <v>2.142344262295081E-2</v>
      </c>
      <c r="Q35" s="15">
        <f t="shared" si="49"/>
        <v>9.4423459016393443E-2</v>
      </c>
      <c r="R35" s="15">
        <f t="shared" si="50"/>
        <v>1.0689600409836065E-2</v>
      </c>
      <c r="S35" s="15">
        <f t="shared" si="51"/>
        <v>0.10750107581967214</v>
      </c>
      <c r="T35" s="30">
        <f t="shared" si="52"/>
        <v>0.37614382786885248</v>
      </c>
    </row>
    <row r="36" spans="2:20" ht="15.75" thickBot="1" x14ac:dyDescent="0.3">
      <c r="B36" s="16" t="s">
        <v>36</v>
      </c>
      <c r="C36" s="17">
        <v>0.185</v>
      </c>
      <c r="D36" s="17">
        <v>0.36499999999999999</v>
      </c>
      <c r="E36" s="17">
        <v>0.51</v>
      </c>
      <c r="F36" s="18">
        <f t="shared" ref="F36" si="64">(D36-C36)/(1-D36)</f>
        <v>0.28346456692913385</v>
      </c>
      <c r="G36" s="34">
        <f t="shared" si="54"/>
        <v>0.22085889570552147</v>
      </c>
      <c r="H36" s="34">
        <f t="shared" si="55"/>
        <v>5.7690502531093923E-3</v>
      </c>
      <c r="I36" s="34">
        <f t="shared" si="56"/>
        <v>7.7488350263166722E-2</v>
      </c>
      <c r="J36" s="34">
        <f t="shared" si="57"/>
        <v>6.9186027020684566E-3</v>
      </c>
      <c r="K36" s="34">
        <f t="shared" si="58"/>
        <v>5.3965101076133969E-2</v>
      </c>
      <c r="L36" s="19">
        <f t="shared" si="59"/>
        <v>0.18500000000000003</v>
      </c>
      <c r="M36" s="19">
        <f t="shared" si="60"/>
        <v>0.51</v>
      </c>
      <c r="N36" s="28">
        <f t="shared" si="46"/>
        <v>0.36499999999999999</v>
      </c>
      <c r="O36" s="19">
        <f t="shared" si="47"/>
        <v>0.15217177914110427</v>
      </c>
      <c r="P36" s="20">
        <f t="shared" si="48"/>
        <v>5.0883023232424843E-3</v>
      </c>
      <c r="Q36" s="20">
        <f t="shared" si="49"/>
        <v>9.7170391230011074E-2</v>
      </c>
      <c r="R36" s="20">
        <f t="shared" si="50"/>
        <v>1.1000578296288846E-2</v>
      </c>
      <c r="S36" s="20">
        <f t="shared" si="51"/>
        <v>0.11062845720607463</v>
      </c>
      <c r="T36" s="31">
        <f t="shared" si="52"/>
        <v>0.37605950819672129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 Slash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Ben-Porat</dc:creator>
  <cp:lastModifiedBy>Eli Ben-Porat</cp:lastModifiedBy>
  <dcterms:created xsi:type="dcterms:W3CDTF">2024-10-03T19:58:56Z</dcterms:created>
  <dcterms:modified xsi:type="dcterms:W3CDTF">2024-10-14T18:01:14Z</dcterms:modified>
</cp:coreProperties>
</file>