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3DC8357C-61ED-724E-8807-A9D284356FDE}" xr6:coauthVersionLast="47" xr6:coauthVersionMax="47" xr10:uidLastSave="{00000000-0000-0000-0000-000000000000}"/>
  <bookViews>
    <workbookView xWindow="47620" yWindow="-7600" windowWidth="32380" windowHeight="28800" activeTab="5" xr2:uid="{D714E13E-F220-A449-A120-4F700FCC0D01}"/>
  </bookViews>
  <sheets>
    <sheet name="Start here" sheetId="6" r:id="rId1"/>
    <sheet name="Input" sheetId="7" r:id="rId2"/>
    <sheet name="Sales &amp; Prod" sheetId="8" r:id="rId3"/>
    <sheet name="RM &amp; DL &amp; FG" sheetId="9" r:id="rId4"/>
    <sheet name="SGA &amp; PL &amp; BS" sheetId="10" r:id="rId5"/>
    <sheet name="Dash" sheetId="11" r:id="rId6"/>
  </sheets>
  <definedNames>
    <definedName name="unit">Input!$C$1:$C$1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1" l="1"/>
  <c r="E34" i="11"/>
  <c r="F34" i="11"/>
  <c r="G34" i="11"/>
  <c r="H34" i="11"/>
  <c r="C34" i="11"/>
  <c r="D3" i="11"/>
  <c r="E3" i="11"/>
  <c r="F3" i="11"/>
  <c r="G3" i="11"/>
  <c r="H3" i="11"/>
  <c r="C3" i="11"/>
  <c r="D5" i="11"/>
  <c r="E5" i="11"/>
  <c r="F5" i="11"/>
  <c r="G5" i="11"/>
  <c r="H5" i="11"/>
  <c r="C5" i="11"/>
  <c r="D4" i="11"/>
  <c r="E4" i="11"/>
  <c r="F4" i="11"/>
  <c r="G4" i="11"/>
  <c r="H4" i="11"/>
  <c r="C4" i="11"/>
  <c r="D9" i="11"/>
  <c r="E9" i="11"/>
  <c r="F9" i="11"/>
  <c r="G9" i="11"/>
  <c r="H9" i="11"/>
  <c r="C9" i="11"/>
  <c r="D10" i="11"/>
  <c r="D13" i="11" s="1"/>
  <c r="D14" i="11" s="1"/>
  <c r="E10" i="11"/>
  <c r="F10" i="11"/>
  <c r="G10" i="11"/>
  <c r="H10" i="11"/>
  <c r="H13" i="11" s="1"/>
  <c r="H14" i="11" s="1"/>
  <c r="C10" i="11"/>
  <c r="D11" i="11"/>
  <c r="E11" i="11"/>
  <c r="F11" i="11"/>
  <c r="G11" i="11"/>
  <c r="H11" i="11"/>
  <c r="C11" i="11"/>
  <c r="D17" i="11"/>
  <c r="D18" i="11" s="1"/>
  <c r="D19" i="11" s="1"/>
  <c r="E17" i="11"/>
  <c r="E18" i="11" s="1"/>
  <c r="E19" i="11" s="1"/>
  <c r="F17" i="11"/>
  <c r="F18" i="11" s="1"/>
  <c r="F19" i="11" s="1"/>
  <c r="G17" i="11"/>
  <c r="G18" i="11" s="1"/>
  <c r="G19" i="11" s="1"/>
  <c r="H17" i="11"/>
  <c r="H18" i="11" s="1"/>
  <c r="H19" i="11" s="1"/>
  <c r="C17" i="11"/>
  <c r="C27" i="9"/>
  <c r="C61" i="10"/>
  <c r="D65" i="10"/>
  <c r="E65" i="10"/>
  <c r="F65" i="10"/>
  <c r="G65" i="10"/>
  <c r="H65" i="10"/>
  <c r="C65" i="10"/>
  <c r="H2" i="11"/>
  <c r="D2" i="11"/>
  <c r="E2" i="11"/>
  <c r="F2" i="11"/>
  <c r="G2" i="11"/>
  <c r="C2" i="11"/>
  <c r="F13" i="10"/>
  <c r="F67" i="10" s="1"/>
  <c r="G13" i="10"/>
  <c r="G67" i="10" s="1"/>
  <c r="H13" i="10"/>
  <c r="D55" i="7"/>
  <c r="E55" i="7" s="1"/>
  <c r="F55" i="7" s="1"/>
  <c r="G55" i="7" s="1"/>
  <c r="H55" i="7" s="1"/>
  <c r="D43" i="7" a="1"/>
  <c r="D43" i="7"/>
  <c r="E43" i="7" a="1"/>
  <c r="E43" i="7"/>
  <c r="F43" i="7" a="1"/>
  <c r="F43" i="7"/>
  <c r="G43" i="7" a="1"/>
  <c r="G43" i="7"/>
  <c r="H43" i="7" a="1"/>
  <c r="H43" i="7"/>
  <c r="C43" i="7" a="1"/>
  <c r="C43" i="7"/>
  <c r="C6" i="8" a="1"/>
  <c r="C6" i="8"/>
  <c r="D90" i="10"/>
  <c r="E90" i="10"/>
  <c r="F90" i="10"/>
  <c r="G90" i="10"/>
  <c r="H90" i="10"/>
  <c r="C90" i="10"/>
  <c r="D11" i="10"/>
  <c r="D62" i="10" s="1"/>
  <c r="E11" i="10"/>
  <c r="E62" i="10" s="1"/>
  <c r="F11" i="10"/>
  <c r="F62" i="10" s="1"/>
  <c r="G11" i="10"/>
  <c r="G62" i="10" s="1"/>
  <c r="H11" i="10"/>
  <c r="H62" i="10" s="1"/>
  <c r="D12" i="10"/>
  <c r="D63" i="10" s="1"/>
  <c r="E12" i="10"/>
  <c r="E63" i="10" s="1"/>
  <c r="F12" i="10"/>
  <c r="F63" i="10" s="1"/>
  <c r="G12" i="10"/>
  <c r="G63" i="10" s="1"/>
  <c r="H12" i="10"/>
  <c r="H63" i="10" s="1"/>
  <c r="D13" i="10"/>
  <c r="D67" i="10" s="1"/>
  <c r="E13" i="10"/>
  <c r="C12" i="10"/>
  <c r="C63" i="10" s="1"/>
  <c r="C13" i="10"/>
  <c r="C11" i="10"/>
  <c r="C62" i="10" s="1"/>
  <c r="C5" i="8" a="1"/>
  <c r="C5" i="8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C57" i="10" s="1"/>
  <c r="C81" i="10" s="1"/>
  <c r="D71" i="9"/>
  <c r="E71" i="9"/>
  <c r="F71" i="9"/>
  <c r="G71" i="9"/>
  <c r="H71" i="9"/>
  <c r="C71" i="9"/>
  <c r="D61" i="9"/>
  <c r="E61" i="9"/>
  <c r="F61" i="9"/>
  <c r="G61" i="9"/>
  <c r="H61" i="9"/>
  <c r="D6" i="8"/>
  <c r="E6" i="8"/>
  <c r="F6" i="8"/>
  <c r="G6" i="8"/>
  <c r="H6" i="8"/>
  <c r="E42" i="7" a="1"/>
  <c r="E42" i="7"/>
  <c r="E15" i="10" s="1"/>
  <c r="E19" i="10" s="1"/>
  <c r="C61" i="9"/>
  <c r="D42" i="7" a="1"/>
  <c r="D42" i="7"/>
  <c r="D15" i="10" s="1"/>
  <c r="D19" i="10" s="1"/>
  <c r="F42" i="7" a="1"/>
  <c r="F42" i="7"/>
  <c r="F15" i="10" s="1"/>
  <c r="F19" i="10" s="1"/>
  <c r="G42" i="7" a="1"/>
  <c r="G42" i="7"/>
  <c r="G15" i="10" s="1"/>
  <c r="G19" i="10" s="1"/>
  <c r="H42" i="7" a="1"/>
  <c r="H42" i="7"/>
  <c r="H15" i="10" s="1"/>
  <c r="H19" i="10" s="1"/>
  <c r="D14" i="10"/>
  <c r="E14" i="10"/>
  <c r="E67" i="10" s="1"/>
  <c r="F14" i="10"/>
  <c r="G14" i="10"/>
  <c r="H14" i="10"/>
  <c r="H67" i="10" s="1"/>
  <c r="C14" i="10"/>
  <c r="C67" i="10" s="1"/>
  <c r="C42" i="7" a="1"/>
  <c r="C42" i="7"/>
  <c r="C15" i="10" s="1"/>
  <c r="C66" i="10" s="1"/>
  <c r="D50" i="9"/>
  <c r="E50" i="9"/>
  <c r="F50" i="9"/>
  <c r="G50" i="9"/>
  <c r="H50" i="9"/>
  <c r="C50" i="9"/>
  <c r="D46" i="9" a="1"/>
  <c r="D46" i="9"/>
  <c r="E46" i="9" a="1"/>
  <c r="E46" i="9"/>
  <c r="F46" i="9" a="1"/>
  <c r="F46" i="9"/>
  <c r="G46" i="9" a="1"/>
  <c r="G46" i="9"/>
  <c r="H46" i="9" a="1"/>
  <c r="H46" i="9"/>
  <c r="C46" i="9" a="1"/>
  <c r="C46" i="9"/>
  <c r="D47" i="9"/>
  <c r="D48" i="9" s="1"/>
  <c r="D36" i="10" s="1"/>
  <c r="E47" i="9"/>
  <c r="E48" i="9" s="1"/>
  <c r="E36" i="10" s="1"/>
  <c r="F47" i="9"/>
  <c r="F48" i="9" s="1"/>
  <c r="F36" i="10" s="1"/>
  <c r="G47" i="9"/>
  <c r="G48" i="9" s="1"/>
  <c r="G36" i="10" s="1"/>
  <c r="H47" i="9"/>
  <c r="H48" i="9" s="1"/>
  <c r="H36" i="10" s="1"/>
  <c r="C47" i="9"/>
  <c r="C48" i="9" s="1"/>
  <c r="C41" i="9"/>
  <c r="C42" i="9" s="1" a="1"/>
  <c r="C42" i="9" s="1"/>
  <c r="C35" i="10" s="1"/>
  <c r="E41" i="9"/>
  <c r="E42" i="9" s="1" a="1"/>
  <c r="E42" i="9" s="1"/>
  <c r="E35" i="10" s="1"/>
  <c r="F41" i="9"/>
  <c r="F42" i="9" s="1" a="1"/>
  <c r="F42" i="9" s="1"/>
  <c r="F35" i="10" s="1"/>
  <c r="G41" i="9"/>
  <c r="G42" i="9" s="1" a="1"/>
  <c r="G42" i="9" s="1"/>
  <c r="G35" i="10" s="1"/>
  <c r="H41" i="9"/>
  <c r="H42" i="9" s="1" a="1"/>
  <c r="H42" i="9" s="1"/>
  <c r="H35" i="10" s="1"/>
  <c r="D41" i="9"/>
  <c r="D42" i="9" s="1" a="1"/>
  <c r="D42" i="9" s="1"/>
  <c r="D35" i="10" s="1"/>
  <c r="D30" i="7"/>
  <c r="D47" i="7" s="1"/>
  <c r="D52" i="7" s="1"/>
  <c r="E30" i="7"/>
  <c r="E47" i="7" s="1"/>
  <c r="E52" i="7" s="1"/>
  <c r="F30" i="7"/>
  <c r="F47" i="7" s="1"/>
  <c r="F52" i="7" s="1"/>
  <c r="G30" i="7"/>
  <c r="G47" i="7" s="1"/>
  <c r="G52" i="7" s="1"/>
  <c r="H30" i="7"/>
  <c r="H47" i="7" s="1"/>
  <c r="H52" i="7" s="1"/>
  <c r="C30" i="7"/>
  <c r="C47" i="7" s="1"/>
  <c r="C52" i="7" s="1"/>
  <c r="D23" i="9"/>
  <c r="E23" i="9"/>
  <c r="F23" i="9"/>
  <c r="G23" i="9"/>
  <c r="H23" i="9"/>
  <c r="C23" i="9"/>
  <c r="D12" i="9"/>
  <c r="E12" i="9"/>
  <c r="F12" i="9"/>
  <c r="G12" i="9"/>
  <c r="H12" i="9"/>
  <c r="C12" i="9"/>
  <c r="D4" i="9"/>
  <c r="D31" i="9" s="1"/>
  <c r="D40" i="9" s="1"/>
  <c r="D45" i="9" s="1"/>
  <c r="D58" i="9" s="1"/>
  <c r="E4" i="9"/>
  <c r="E31" i="9" s="1"/>
  <c r="E40" i="9" s="1"/>
  <c r="E45" i="9" s="1"/>
  <c r="E58" i="9" s="1"/>
  <c r="F4" i="9"/>
  <c r="F31" i="9" s="1"/>
  <c r="F40" i="9" s="1"/>
  <c r="F45" i="9" s="1"/>
  <c r="F58" i="9" s="1"/>
  <c r="G4" i="9"/>
  <c r="G31" i="9" s="1"/>
  <c r="G40" i="9" s="1"/>
  <c r="G45" i="9" s="1"/>
  <c r="G58" i="9" s="1"/>
  <c r="H4" i="9"/>
  <c r="H31" i="9" s="1"/>
  <c r="H40" i="9" s="1"/>
  <c r="H45" i="9" s="1"/>
  <c r="H58" i="9" s="1"/>
  <c r="C4" i="9"/>
  <c r="C31" i="9" s="1"/>
  <c r="C40" i="9" s="1"/>
  <c r="C45" i="9" s="1"/>
  <c r="C58" i="9" s="1"/>
  <c r="B27" i="8"/>
  <c r="C10" i="8"/>
  <c r="B4" i="8"/>
  <c r="C3" i="8"/>
  <c r="G4" i="8"/>
  <c r="G15" i="8" s="1"/>
  <c r="G26" i="8" s="1"/>
  <c r="H4" i="8"/>
  <c r="H15" i="8" s="1"/>
  <c r="H26" i="8" s="1"/>
  <c r="D4" i="8"/>
  <c r="D15" i="8" s="1"/>
  <c r="D26" i="8" s="1"/>
  <c r="E4" i="8"/>
  <c r="E15" i="8" s="1"/>
  <c r="E26" i="8" s="1"/>
  <c r="F4" i="8"/>
  <c r="F15" i="8" s="1"/>
  <c r="F26" i="8" s="1"/>
  <c r="C4" i="8"/>
  <c r="C15" i="8" s="1"/>
  <c r="C26" i="8" s="1"/>
  <c r="C13" i="11" l="1"/>
  <c r="C15" i="11" s="1"/>
  <c r="E13" i="11"/>
  <c r="E14" i="11" s="1"/>
  <c r="E27" i="11" s="1"/>
  <c r="C18" i="11"/>
  <c r="H15" i="11"/>
  <c r="H28" i="11" s="1"/>
  <c r="H29" i="11" s="1"/>
  <c r="D15" i="11"/>
  <c r="D28" i="11" s="1"/>
  <c r="D29" i="11" s="1"/>
  <c r="D27" i="11"/>
  <c r="H27" i="11"/>
  <c r="C6" i="11"/>
  <c r="G13" i="11"/>
  <c r="H6" i="11"/>
  <c r="D6" i="11"/>
  <c r="E6" i="11"/>
  <c r="G6" i="11"/>
  <c r="F13" i="11"/>
  <c r="F6" i="11"/>
  <c r="G66" i="10"/>
  <c r="F66" i="10"/>
  <c r="E66" i="10"/>
  <c r="H66" i="10"/>
  <c r="D66" i="10"/>
  <c r="C91" i="10"/>
  <c r="C101" i="10"/>
  <c r="C53" i="9" a="1"/>
  <c r="C53" i="9" s="1"/>
  <c r="C36" i="10"/>
  <c r="C16" i="10"/>
  <c r="C70" i="10" s="1"/>
  <c r="C19" i="10"/>
  <c r="H16" i="10"/>
  <c r="H70" i="10" s="1"/>
  <c r="G16" i="10"/>
  <c r="G70" i="10" s="1"/>
  <c r="F16" i="10"/>
  <c r="F70" i="10" s="1"/>
  <c r="E16" i="10"/>
  <c r="E70" i="10" s="1"/>
  <c r="D16" i="10"/>
  <c r="D70" i="10" s="1"/>
  <c r="H53" i="9" a="1"/>
  <c r="H53" i="9" s="1"/>
  <c r="G53" i="9" a="1"/>
  <c r="G53" i="9" s="1"/>
  <c r="F53" i="9" a="1"/>
  <c r="F53" i="9" s="1"/>
  <c r="E53" i="9" a="1"/>
  <c r="E53" i="9" s="1"/>
  <c r="D53" i="9" a="1"/>
  <c r="D53" i="9" s="1"/>
  <c r="C9" i="8"/>
  <c r="C11" i="8" s="1"/>
  <c r="C58" i="10" s="1"/>
  <c r="C17" i="8"/>
  <c r="C20" i="8" s="1"/>
  <c r="C30" i="10" s="1"/>
  <c r="C31" i="10" s="1"/>
  <c r="D10" i="8"/>
  <c r="C7" i="8"/>
  <c r="C6" i="10" s="1"/>
  <c r="C7" i="10" s="1"/>
  <c r="D5" i="8"/>
  <c r="D9" i="8" s="1"/>
  <c r="D11" i="8" s="1"/>
  <c r="D58" i="10" s="1"/>
  <c r="C14" i="11" l="1"/>
  <c r="E15" i="11"/>
  <c r="E28" i="11" s="1"/>
  <c r="E29" i="11" s="1"/>
  <c r="C19" i="11"/>
  <c r="C28" i="11" s="1"/>
  <c r="C29" i="11" s="1"/>
  <c r="G14" i="11"/>
  <c r="G27" i="11" s="1"/>
  <c r="G15" i="11"/>
  <c r="G28" i="11" s="1"/>
  <c r="G29" i="11" s="1"/>
  <c r="F14" i="11"/>
  <c r="F27" i="11" s="1"/>
  <c r="F15" i="11"/>
  <c r="F28" i="11" s="1"/>
  <c r="F29" i="11" s="1"/>
  <c r="D7" i="11"/>
  <c r="D8" i="11"/>
  <c r="D24" i="11" s="1"/>
  <c r="D25" i="11" s="1"/>
  <c r="H7" i="11"/>
  <c r="H8" i="11"/>
  <c r="H24" i="11" s="1"/>
  <c r="H25" i="11" s="1"/>
  <c r="E7" i="11"/>
  <c r="E8" i="11"/>
  <c r="E24" i="11" s="1"/>
  <c r="E25" i="11" s="1"/>
  <c r="G7" i="11"/>
  <c r="G8" i="11"/>
  <c r="G24" i="11" s="1"/>
  <c r="G25" i="11" s="1"/>
  <c r="F7" i="11"/>
  <c r="F8" i="11"/>
  <c r="F24" i="11" s="1"/>
  <c r="F25" i="11" s="1"/>
  <c r="C7" i="11"/>
  <c r="C8" i="11"/>
  <c r="C24" i="11" s="1"/>
  <c r="C25" i="11" s="1"/>
  <c r="C60" i="10"/>
  <c r="C8" i="10"/>
  <c r="C18" i="10" s="1"/>
  <c r="C20" i="10" s="1"/>
  <c r="C37" i="10" s="1"/>
  <c r="C59" i="10"/>
  <c r="D101" i="10"/>
  <c r="D91" i="10"/>
  <c r="C35" i="8"/>
  <c r="C34" i="8"/>
  <c r="C27" i="8"/>
  <c r="D17" i="8"/>
  <c r="F19" i="8"/>
  <c r="E18" i="8"/>
  <c r="D18" i="8"/>
  <c r="C84" i="10" s="1"/>
  <c r="E19" i="8"/>
  <c r="E10" i="8"/>
  <c r="D7" i="8"/>
  <c r="E5" i="8"/>
  <c r="E9" i="8" s="1"/>
  <c r="E11" i="8" s="1"/>
  <c r="E58" i="10" s="1"/>
  <c r="C27" i="11" l="1"/>
  <c r="F23" i="11"/>
  <c r="E23" i="11"/>
  <c r="D23" i="11"/>
  <c r="G23" i="11"/>
  <c r="H23" i="11"/>
  <c r="C23" i="11"/>
  <c r="E101" i="10"/>
  <c r="E91" i="10"/>
  <c r="D84" i="10"/>
  <c r="D27" i="8"/>
  <c r="D6" i="10"/>
  <c r="D7" i="10" s="1"/>
  <c r="C62" i="9"/>
  <c r="D62" i="9"/>
  <c r="E62" i="9"/>
  <c r="F62" i="9"/>
  <c r="G62" i="9"/>
  <c r="H62" i="9"/>
  <c r="C72" i="9"/>
  <c r="D72" i="9"/>
  <c r="E72" i="9"/>
  <c r="F72" i="9"/>
  <c r="G72" i="9"/>
  <c r="H72" i="9"/>
  <c r="D28" i="8"/>
  <c r="D29" i="8"/>
  <c r="C28" i="8"/>
  <c r="C29" i="8"/>
  <c r="C32" i="8" s="1"/>
  <c r="E17" i="8"/>
  <c r="E20" i="8" s="1"/>
  <c r="E30" i="10" s="1"/>
  <c r="E31" i="10" s="1"/>
  <c r="G19" i="8"/>
  <c r="F18" i="8"/>
  <c r="E84" i="10" s="1"/>
  <c r="D20" i="8"/>
  <c r="D30" i="10" s="1"/>
  <c r="D31" i="10" s="1"/>
  <c r="F10" i="8"/>
  <c r="E7" i="8"/>
  <c r="F5" i="8"/>
  <c r="F9" i="8" s="1"/>
  <c r="F11" i="8" s="1"/>
  <c r="F58" i="10" s="1"/>
  <c r="D8" i="10" l="1"/>
  <c r="D18" i="10" s="1"/>
  <c r="D20" i="10" s="1"/>
  <c r="D37" i="10" s="1"/>
  <c r="D59" i="10"/>
  <c r="D60" i="10" s="1"/>
  <c r="F101" i="10"/>
  <c r="F91" i="10"/>
  <c r="E27" i="8"/>
  <c r="E6" i="10"/>
  <c r="E7" i="10" s="1"/>
  <c r="D31" i="8"/>
  <c r="C75" i="9"/>
  <c r="C65" i="9"/>
  <c r="E31" i="8"/>
  <c r="D75" i="9"/>
  <c r="D65" i="9"/>
  <c r="C5" i="9"/>
  <c r="C6" i="9" s="1"/>
  <c r="C8" i="9" s="1"/>
  <c r="C16" i="9"/>
  <c r="C17" i="9" s="1"/>
  <c r="E28" i="8"/>
  <c r="E29" i="8"/>
  <c r="E32" i="8" s="1"/>
  <c r="D32" i="8"/>
  <c r="F17" i="8"/>
  <c r="F20" i="8" s="1"/>
  <c r="F30" i="10" s="1"/>
  <c r="F31" i="10" s="1"/>
  <c r="H19" i="8"/>
  <c r="G18" i="8"/>
  <c r="F84" i="10" s="1"/>
  <c r="H10" i="8"/>
  <c r="G10" i="8"/>
  <c r="F7" i="8"/>
  <c r="G5" i="8"/>
  <c r="G9" i="8" s="1"/>
  <c r="G11" i="8" s="1"/>
  <c r="E8" i="10" l="1"/>
  <c r="E18" i="10" s="1"/>
  <c r="E20" i="10" s="1"/>
  <c r="E37" i="10" s="1"/>
  <c r="E59" i="10"/>
  <c r="E60" i="10" s="1"/>
  <c r="H101" i="10"/>
  <c r="G101" i="10"/>
  <c r="H91" i="10"/>
  <c r="G91" i="10"/>
  <c r="I19" i="8"/>
  <c r="G58" i="10"/>
  <c r="F27" i="8"/>
  <c r="F6" i="10"/>
  <c r="F7" i="10" s="1"/>
  <c r="F31" i="8"/>
  <c r="E75" i="9"/>
  <c r="E65" i="9"/>
  <c r="D5" i="9"/>
  <c r="D16" i="9"/>
  <c r="D17" i="9" s="1"/>
  <c r="D19" i="9" s="1"/>
  <c r="E5" i="9"/>
  <c r="E16" i="9"/>
  <c r="E17" i="9" s="1"/>
  <c r="C19" i="9"/>
  <c r="C21" i="9"/>
  <c r="C24" i="9" s="1"/>
  <c r="C70" i="9" s="1"/>
  <c r="C73" i="9" s="1"/>
  <c r="C76" i="9" s="1"/>
  <c r="D9" i="9"/>
  <c r="C10" i="9"/>
  <c r="C13" i="9" s="1"/>
  <c r="F28" i="8"/>
  <c r="F29" i="8"/>
  <c r="F32" i="8" s="1"/>
  <c r="G17" i="8"/>
  <c r="G20" i="8" s="1"/>
  <c r="G30" i="10" s="1"/>
  <c r="G31" i="10" s="1"/>
  <c r="H18" i="8"/>
  <c r="G84" i="10" s="1"/>
  <c r="G7" i="8"/>
  <c r="H5" i="8"/>
  <c r="F8" i="10" l="1"/>
  <c r="F18" i="10" s="1"/>
  <c r="F20" i="10" s="1"/>
  <c r="F37" i="10" s="1"/>
  <c r="F59" i="10"/>
  <c r="F60" i="10" s="1"/>
  <c r="D20" i="9"/>
  <c r="D21" i="9" s="1"/>
  <c r="D24" i="9" s="1"/>
  <c r="D70" i="9" s="1"/>
  <c r="D73" i="9" s="1"/>
  <c r="D76" i="9" s="1"/>
  <c r="C85" i="10"/>
  <c r="E20" i="9"/>
  <c r="D85" i="10"/>
  <c r="G27" i="8"/>
  <c r="G6" i="10"/>
  <c r="G7" i="10" s="1"/>
  <c r="G31" i="8"/>
  <c r="F75" i="9"/>
  <c r="F65" i="9"/>
  <c r="C34" i="10"/>
  <c r="C60" i="9"/>
  <c r="C63" i="9" s="1"/>
  <c r="C66" i="9" s="1"/>
  <c r="C78" i="9" s="1"/>
  <c r="C86" i="10" s="1"/>
  <c r="E6" i="9"/>
  <c r="D6" i="9"/>
  <c r="F5" i="9"/>
  <c r="F16" i="9"/>
  <c r="F17" i="9" s="1"/>
  <c r="E19" i="9"/>
  <c r="E21" i="9"/>
  <c r="E24" i="9" s="1"/>
  <c r="E70" i="9" s="1"/>
  <c r="E73" i="9" s="1"/>
  <c r="E76" i="9" s="1"/>
  <c r="E35" i="9"/>
  <c r="D34" i="9"/>
  <c r="C96" i="10" s="1"/>
  <c r="C98" i="10" s="1"/>
  <c r="C33" i="9"/>
  <c r="C36" i="9" s="1"/>
  <c r="G28" i="8"/>
  <c r="G29" i="8"/>
  <c r="G32" i="8" s="1"/>
  <c r="H7" i="8"/>
  <c r="H9" i="8"/>
  <c r="H11" i="8" s="1"/>
  <c r="G8" i="10" l="1"/>
  <c r="G18" i="10" s="1"/>
  <c r="G20" i="10" s="1"/>
  <c r="G37" i="10" s="1"/>
  <c r="G59" i="10"/>
  <c r="G60" i="10" s="1"/>
  <c r="H17" i="8"/>
  <c r="H20" i="8" s="1"/>
  <c r="H30" i="10" s="1"/>
  <c r="H31" i="10" s="1"/>
  <c r="I18" i="8"/>
  <c r="H84" i="10" s="1"/>
  <c r="H58" i="10"/>
  <c r="F20" i="9"/>
  <c r="E85" i="10"/>
  <c r="C38" i="10"/>
  <c r="C44" i="10" s="1"/>
  <c r="C46" i="10" s="1"/>
  <c r="C54" i="10" s="1"/>
  <c r="C83" i="10" s="1"/>
  <c r="C87" i="10" s="1"/>
  <c r="C93" i="10" s="1"/>
  <c r="H27" i="8"/>
  <c r="H6" i="10"/>
  <c r="H7" i="10" s="1"/>
  <c r="H31" i="8"/>
  <c r="G75" i="9"/>
  <c r="G65" i="9"/>
  <c r="F6" i="9"/>
  <c r="D8" i="9"/>
  <c r="E9" i="9" s="1"/>
  <c r="D10" i="9"/>
  <c r="D13" i="9" s="1"/>
  <c r="D60" i="9" s="1"/>
  <c r="E8" i="9"/>
  <c r="F9" i="9" s="1"/>
  <c r="E10" i="9"/>
  <c r="E13" i="9" s="1"/>
  <c r="E60" i="9" s="1"/>
  <c r="G5" i="9"/>
  <c r="G16" i="9"/>
  <c r="G17" i="9" s="1"/>
  <c r="F19" i="9"/>
  <c r="F21" i="9"/>
  <c r="F24" i="9" s="1"/>
  <c r="F70" i="9" s="1"/>
  <c r="F73" i="9" s="1"/>
  <c r="F76" i="9" s="1"/>
  <c r="H28" i="8"/>
  <c r="H29" i="8"/>
  <c r="H32" i="8" s="1"/>
  <c r="C71" i="10" l="1"/>
  <c r="C74" i="10" s="1"/>
  <c r="C76" i="10" s="1"/>
  <c r="C77" i="10" s="1"/>
  <c r="C104" i="10" s="1"/>
  <c r="C103" i="10" s="1"/>
  <c r="C64" i="10"/>
  <c r="C68" i="10" s="1"/>
  <c r="H8" i="10"/>
  <c r="H18" i="10" s="1"/>
  <c r="H20" i="10" s="1"/>
  <c r="H37" i="10" s="1"/>
  <c r="H59" i="10"/>
  <c r="H60" i="10" s="1"/>
  <c r="G20" i="9"/>
  <c r="F85" i="10"/>
  <c r="H75" i="9"/>
  <c r="H65" i="9"/>
  <c r="G6" i="9"/>
  <c r="E63" i="9"/>
  <c r="E66" i="9" s="1"/>
  <c r="E78" i="9" s="1"/>
  <c r="E86" i="10" s="1"/>
  <c r="E27" i="9"/>
  <c r="E34" i="10" s="1"/>
  <c r="D27" i="9"/>
  <c r="D34" i="10" s="1"/>
  <c r="D63" i="9"/>
  <c r="D66" i="9" s="1"/>
  <c r="D78" i="9" s="1"/>
  <c r="D86" i="10" s="1"/>
  <c r="F8" i="9"/>
  <c r="G9" i="9" s="1"/>
  <c r="F10" i="9"/>
  <c r="F13" i="9" s="1"/>
  <c r="F60" i="9" s="1"/>
  <c r="H5" i="9"/>
  <c r="H16" i="9"/>
  <c r="H17" i="9" s="1"/>
  <c r="G19" i="9"/>
  <c r="G21" i="9"/>
  <c r="G24" i="9" s="1"/>
  <c r="G70" i="9" s="1"/>
  <c r="G73" i="9" s="1"/>
  <c r="G76" i="9" s="1"/>
  <c r="C105" i="10" l="1"/>
  <c r="C107" i="10" s="1"/>
  <c r="H20" i="9"/>
  <c r="G85" i="10"/>
  <c r="D38" i="10"/>
  <c r="D44" i="10" s="1"/>
  <c r="D46" i="10" s="1"/>
  <c r="D54" i="10" s="1"/>
  <c r="D83" i="10" s="1"/>
  <c r="D87" i="10" s="1"/>
  <c r="D93" i="10" s="1"/>
  <c r="D61" i="10"/>
  <c r="E38" i="10"/>
  <c r="E44" i="10" s="1"/>
  <c r="E46" i="10" s="1"/>
  <c r="E54" i="10" s="1"/>
  <c r="E83" i="10" s="1"/>
  <c r="E87" i="10" s="1"/>
  <c r="E93" i="10" s="1"/>
  <c r="E61" i="10"/>
  <c r="H6" i="9"/>
  <c r="F63" i="9"/>
  <c r="F66" i="9" s="1"/>
  <c r="F78" i="9" s="1"/>
  <c r="F86" i="10" s="1"/>
  <c r="F27" i="9"/>
  <c r="F34" i="10" s="1"/>
  <c r="F35" i="9"/>
  <c r="E34" i="9"/>
  <c r="D96" i="10" s="1"/>
  <c r="D98" i="10" s="1"/>
  <c r="D33" i="9"/>
  <c r="D36" i="9" s="1"/>
  <c r="G35" i="9"/>
  <c r="F34" i="9"/>
  <c r="E96" i="10" s="1"/>
  <c r="E98" i="10" s="1"/>
  <c r="E33" i="9"/>
  <c r="E36" i="9" s="1"/>
  <c r="G8" i="9"/>
  <c r="H9" i="9" s="1"/>
  <c r="G10" i="9"/>
  <c r="G13" i="9" s="1"/>
  <c r="G60" i="9" s="1"/>
  <c r="H19" i="9"/>
  <c r="H85" i="10" s="1"/>
  <c r="H21" i="9"/>
  <c r="H24" i="9" s="1"/>
  <c r="H70" i="9" s="1"/>
  <c r="H73" i="9" s="1"/>
  <c r="H76" i="9" s="1"/>
  <c r="D64" i="10" l="1"/>
  <c r="D68" i="10" s="1"/>
  <c r="D71" i="10"/>
  <c r="D74" i="10" s="1"/>
  <c r="D76" i="10" s="1"/>
  <c r="D77" i="10" s="1"/>
  <c r="E64" i="10"/>
  <c r="E68" i="10" s="1"/>
  <c r="E71" i="10"/>
  <c r="E74" i="10" s="1"/>
  <c r="E76" i="10" s="1"/>
  <c r="E77" i="10" s="1"/>
  <c r="E104" i="10" s="1"/>
  <c r="E103" i="10" s="1"/>
  <c r="F38" i="10"/>
  <c r="F44" i="10" s="1"/>
  <c r="F46" i="10" s="1"/>
  <c r="F54" i="10" s="1"/>
  <c r="F83" i="10" s="1"/>
  <c r="F87" i="10" s="1"/>
  <c r="F93" i="10" s="1"/>
  <c r="F61" i="10"/>
  <c r="G63" i="9"/>
  <c r="G66" i="9" s="1"/>
  <c r="G78" i="9" s="1"/>
  <c r="G86" i="10" s="1"/>
  <c r="G27" i="9"/>
  <c r="H35" i="9"/>
  <c r="G34" i="9"/>
  <c r="F96" i="10" s="1"/>
  <c r="F98" i="10" s="1"/>
  <c r="F33" i="9"/>
  <c r="F36" i="9" s="1"/>
  <c r="H8" i="9"/>
  <c r="H10" i="9"/>
  <c r="H13" i="9" s="1"/>
  <c r="H60" i="9" s="1"/>
  <c r="F71" i="10" l="1"/>
  <c r="F74" i="10" s="1"/>
  <c r="F76" i="10" s="1"/>
  <c r="F77" i="10" s="1"/>
  <c r="F104" i="10" s="1"/>
  <c r="F103" i="10" s="1"/>
  <c r="F64" i="10"/>
  <c r="F68" i="10" s="1"/>
  <c r="D104" i="10"/>
  <c r="D103" i="10" s="1"/>
  <c r="D105" i="10" s="1"/>
  <c r="D107" i="10" s="1"/>
  <c r="E105" i="10"/>
  <c r="E107" i="10" s="1"/>
  <c r="G34" i="10"/>
  <c r="G38" i="10" s="1"/>
  <c r="G44" i="10" s="1"/>
  <c r="G46" i="10" s="1"/>
  <c r="G54" i="10" s="1"/>
  <c r="G83" i="10" s="1"/>
  <c r="G87" i="10" s="1"/>
  <c r="G93" i="10" s="1"/>
  <c r="I35" i="9"/>
  <c r="H63" i="9"/>
  <c r="H66" i="9" s="1"/>
  <c r="H78" i="9" s="1"/>
  <c r="H86" i="10" s="1"/>
  <c r="H27" i="9"/>
  <c r="I34" i="9" s="1"/>
  <c r="H96" i="10" s="1"/>
  <c r="H98" i="10" s="1"/>
  <c r="H34" i="9"/>
  <c r="G96" i="10" s="1"/>
  <c r="G98" i="10" s="1"/>
  <c r="G33" i="9"/>
  <c r="G36" i="9" s="1"/>
  <c r="G61" i="10" l="1"/>
  <c r="F105" i="10"/>
  <c r="F107" i="10" s="1"/>
  <c r="H33" i="9"/>
  <c r="H34" i="10"/>
  <c r="H36" i="9"/>
  <c r="G71" i="10" l="1"/>
  <c r="G74" i="10" s="1"/>
  <c r="G76" i="10" s="1"/>
  <c r="G77" i="10" s="1"/>
  <c r="G104" i="10" s="1"/>
  <c r="G103" i="10" s="1"/>
  <c r="G105" i="10" s="1"/>
  <c r="G107" i="10" s="1"/>
  <c r="G64" i="10"/>
  <c r="G68" i="10" s="1"/>
  <c r="H38" i="10"/>
  <c r="H44" i="10" s="1"/>
  <c r="H46" i="10" s="1"/>
  <c r="H54" i="10" s="1"/>
  <c r="H83" i="10" s="1"/>
  <c r="H87" i="10" s="1"/>
  <c r="H93" i="10" s="1"/>
  <c r="H61" i="10"/>
  <c r="H64" i="10" l="1"/>
  <c r="H68" i="10" s="1"/>
  <c r="H71" i="10"/>
  <c r="H74" i="10" s="1"/>
  <c r="H76" i="10" s="1"/>
  <c r="H77" i="10" s="1"/>
  <c r="H104" i="10" s="1"/>
  <c r="H103" i="10" s="1"/>
  <c r="H105" i="10" l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<sst xmlns="http://schemas.openxmlformats.org/spreadsheetml/2006/main" count="277" uniqueCount="213">
  <si>
    <t>HasName co</t>
  </si>
  <si>
    <t> </t>
  </si>
  <si>
    <t>Guidelines on how to best use this model</t>
  </si>
  <si>
    <t>Background:</t>
  </si>
  <si>
    <t xml:space="preserve">HasName Co would like to budget its sales and production costs for the next six months in order to meet the management target sales. </t>
  </si>
  <si>
    <t>Objectif:</t>
  </si>
  <si>
    <t>The objectif is to forecast sales and thereby analyzed how it will impact the production and overall costs for each product.</t>
  </si>
  <si>
    <t>This model is divided into 5 parts :</t>
  </si>
  <si>
    <t>N°</t>
  </si>
  <si>
    <t>Sheet Name</t>
  </si>
  <si>
    <t>Description</t>
  </si>
  <si>
    <t>Tab color</t>
  </si>
  <si>
    <t>2.</t>
  </si>
  <si>
    <t>Input</t>
  </si>
  <si>
    <t>Is the input sheet for all assumptions</t>
  </si>
  <si>
    <t>4.</t>
  </si>
  <si>
    <t>Sales, RM, SGA</t>
  </si>
  <si>
    <t>Contains all the budgeted figures</t>
  </si>
  <si>
    <t>5.</t>
  </si>
  <si>
    <t>Dash</t>
  </si>
  <si>
    <t>Contains all KPIs for decision making</t>
  </si>
  <si>
    <t>Note</t>
  </si>
  <si>
    <t xml:space="preserve"> No financials were provided. Only data regarding the number of porduct A &amp; B to be produced and other relevant costs associated with the production. Hence, the financials product in the "SGA &amp; PL &amp; BS" tab are to be viewed not as consolidated but as marginal changes to be expected. </t>
  </si>
  <si>
    <t>Unit settings</t>
  </si>
  <si>
    <t>6-MONTHS PLAN</t>
  </si>
  <si>
    <t>Sales assumptions</t>
  </si>
  <si>
    <t xml:space="preserve"> Expected Sales growth per month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</si>
  <si>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</si>
  <si>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</si>
  <si>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</si>
  <si>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</si>
  <si>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</si>
  <si>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</si>
  <si>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</si>
  <si>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</si>
  <si>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</si>
  <si>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</si>
  <si>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</si>
  <si>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</si>
  <si>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</si>
  <si>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</si>
  <si>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</si>
  <si>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</si>
  <si>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</si>
  <si>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</si>
  <si>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</si>
  <si>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</si>
  <si>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</si>
  <si>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</si>
  <si>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</si>
  <si>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</si>
  <si>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</si>
  <si>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</si>
  <si>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</si>
  <si>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</si>
  <si>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</si>
  <si>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</si>
  <si>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</si>
  <si>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</si>
  <si>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</si>
  <si>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</si>
  <si>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</si>
  <si>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</si>
  <si>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</si>
  <si>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</si>
  <si>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</si>
  <si>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</si>
  <si>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</si>
  <si>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</si>
  <si>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</si>
  <si>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</si>
  <si>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</si>
  <si>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</si>
  <si>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</si>
  <si>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</si>
  <si>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</si>
  <si>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</si>
  <si>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</si>
  <si>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</si>
  <si>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</si>
  <si>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</si>
  <si>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</si>
  <si>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</si>
  <si>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</si>
  <si>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</si>
  <si>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</si>
  <si>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</si>
  <si>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</si>
  <si>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</si>
  <si>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</si>
  <si>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</si>
  <si>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</si>
  <si>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</si>
  <si>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</si>
  <si>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</si>
  <si>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</si>
  <si>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</si>
  <si>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</si>
  <si>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</si>
  <si>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</si>
  <si>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</si>
  <si>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</si>
  <si>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</si>
  <si>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</si>
  <si>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</si>
  <si>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</si>
  <si>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</si>
  <si>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</si>
  <si>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</si>
  <si>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</si>
  <si>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</si>
  <si>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</si>
  <si>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</si>
  <si>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</si>
  <si>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</si>
  <si>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</si>
  <si>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</si>
  <si>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</si>
  <si>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</si>
  <si>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</si>
  <si>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</si>
  <si>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</si>
  <si>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</si>
  <si>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</si>
  <si>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</si>
  <si>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</si>
  <si>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</si>
  <si>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</si>
  <si>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</si>
  <si>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</si>
  <si>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</si>
  <si>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</si>
  <si>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</si>
  <si>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</si>
  <si>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</si>
  <si>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</si>
  <si>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</si>
  <si>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</si>
  <si>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</si>
  <si>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</si>
  <si>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</si>
  <si>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</si>
  <si>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</si>
  <si>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</si>
  <si>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</si>
  <si>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</si>
  <si>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</si>
  <si>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</si>
  <si>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</si>
  <si>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</si>
  <si>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</si>
  <si>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</si>
  <si>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</si>
  <si>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</si>
  <si>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</si>
  <si>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</si>
  <si>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</si>
  <si>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</si>
  <si>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</si>
  <si>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</si>
  <si>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</si>
  <si>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</si>
  <si>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</si>
  <si>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</si>
  <si>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</si>
  <si>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</si>
  <si>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</si>
  <si>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</si>
  <si>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</si>
  <si>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</si>
  <si>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</si>
  <si>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</si>
  <si>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</si>
  <si>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</si>
  <si>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</si>
  <si>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</si>
  <si>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</si>
  <si>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</si>
  <si>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</si>
  <si>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</si>
  <si>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</si>
  <si>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</si>
  <si>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</si>
  <si>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</si>
  <si>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</si>
  <si>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</si>
  <si>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</si>
  <si>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</si>
  <si>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</si>
  <si>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</si>
  <si>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</si>
  <si>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</si>
  <si>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</si>
  <si>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</si>
  <si>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</si>
  <si>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</si>
  <si>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</si>
  <si>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</si>
  <si>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</si>
  <si>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</si>
  <si>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</si>
  <si>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</si>
  <si>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t>Contribution ratio @ sales</t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</si>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</sst>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C057"/>
        <bgColor rgb="FF000000"/>
      </patternFill>
    </fill>
    <fill>
      <patternFill patternType="solid">
        <fgColor rgb="FF16365C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3" borderId="0" xfId="0" applyFont="1" applyFill="1" applyAlignment="1">
      <alignment vertical="center" wrapText="1"/>
    </xf>
    <xf numFmtId="165" fontId="9" fillId="2" borderId="0" xfId="0" applyNumberFormat="1" applyFont="1" applyFill="1"/>
    <xf numFmtId="3" fontId="5" fillId="2" borderId="0" xfId="0" applyNumberFormat="1" applyFont="1" applyFill="1"/>
    <xf numFmtId="0" fontId="6" fillId="2" borderId="5" xfId="0" applyFont="1" applyFill="1" applyBorder="1"/>
    <xf numFmtId="0" fontId="5" fillId="2" borderId="5" xfId="0" applyFont="1" applyFill="1" applyBorder="1"/>
    <xf numFmtId="0" fontId="10" fillId="2" borderId="0" xfId="0" applyFont="1" applyFill="1" applyAlignment="1">
      <alignment horizontal="center"/>
    </xf>
    <xf numFmtId="0" fontId="10" fillId="2" borderId="5" xfId="0" applyFont="1" applyFill="1" applyBorder="1"/>
    <xf numFmtId="10" fontId="9" fillId="2" borderId="0" xfId="0" applyNumberFormat="1" applyFont="1" applyFill="1" applyAlignment="1">
      <alignment horizontal="center"/>
    </xf>
    <xf numFmtId="165" fontId="3" fillId="2" borderId="5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9" fillId="2" borderId="0" xfId="0" applyNumberFormat="1" applyFont="1" applyFill="1" applyAlignment="1">
      <alignment horizontal="right"/>
    </xf>
    <xf numFmtId="164" fontId="5" fillId="2" borderId="0" xfId="0" applyNumberFormat="1" applyFont="1" applyFill="1"/>
    <xf numFmtId="10" fontId="3" fillId="2" borderId="0" xfId="0" applyNumberFormat="1" applyFont="1" applyFill="1"/>
    <xf numFmtId="10" fontId="5" fillId="2" borderId="0" xfId="0" applyNumberFormat="1" applyFont="1" applyFill="1"/>
    <xf numFmtId="10" fontId="9" fillId="2" borderId="0" xfId="0" applyNumberFormat="1" applyFont="1" applyFill="1" applyAlignment="1">
      <alignment horizontal="center" wrapText="1"/>
    </xf>
    <xf numFmtId="164" fontId="5" fillId="2" borderId="5" xfId="0" applyNumberFormat="1" applyFont="1" applyFill="1" applyBorder="1"/>
    <xf numFmtId="2" fontId="5" fillId="2" borderId="0" xfId="0" applyNumberFormat="1" applyFont="1" applyFill="1"/>
    <xf numFmtId="165" fontId="9" fillId="2" borderId="5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5" xfId="0" quotePrefix="1" applyFont="1" applyFill="1" applyBorder="1"/>
    <xf numFmtId="2" fontId="5" fillId="2" borderId="5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5" xfId="0" quotePrefix="1" applyNumberFormat="1" applyFont="1" applyFill="1" applyBorder="1"/>
    <xf numFmtId="43" fontId="3" fillId="2" borderId="5" xfId="0" applyNumberFormat="1" applyFont="1" applyFill="1" applyBorder="1"/>
    <xf numFmtId="0" fontId="12" fillId="2" borderId="5" xfId="0" applyFont="1" applyFill="1" applyBorder="1"/>
    <xf numFmtId="166" fontId="5" fillId="2" borderId="5" xfId="0" applyNumberFormat="1" applyFont="1" applyFill="1" applyBorder="1"/>
    <xf numFmtId="0" fontId="12" fillId="2" borderId="0" xfId="0" applyFont="1" applyFill="1"/>
    <xf numFmtId="168" fontId="13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43" fontId="3" fillId="2" borderId="0" xfId="1" applyFont="1" applyFill="1" applyBorder="1" applyAlignment="1"/>
    <xf numFmtId="4" fontId="5" fillId="2" borderId="5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43" fontId="5" fillId="2" borderId="5" xfId="0" applyNumberFormat="1" applyFont="1" applyFill="1" applyBorder="1"/>
    <xf numFmtId="165" fontId="14" fillId="2" borderId="0" xfId="0" applyNumberFormat="1" applyFont="1" applyFill="1" applyAlignment="1">
      <alignment horizontal="center"/>
    </xf>
    <xf numFmtId="165" fontId="15" fillId="2" borderId="0" xfId="0" quotePrefix="1" applyNumberFormat="1" applyFont="1" applyFill="1"/>
    <xf numFmtId="4" fontId="13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0" fontId="9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/>
    <xf numFmtId="0" fontId="5" fillId="2" borderId="6" xfId="0" applyFont="1" applyFill="1" applyBorder="1"/>
    <xf numFmtId="2" fontId="5" fillId="2" borderId="6" xfId="0" applyNumberFormat="1" applyFont="1" applyFill="1" applyBorder="1"/>
    <xf numFmtId="0" fontId="5" fillId="2" borderId="6" xfId="0" quotePrefix="1" applyFont="1" applyFill="1" applyBorder="1"/>
    <xf numFmtId="0" fontId="17" fillId="2" borderId="0" xfId="0" applyFont="1" applyFill="1" applyBorder="1"/>
    <xf numFmtId="0" fontId="17" fillId="2" borderId="6" xfId="0" applyFont="1" applyFill="1" applyBorder="1"/>
    <xf numFmtId="2" fontId="17" fillId="2" borderId="0" xfId="0" applyNumberFormat="1" applyFont="1" applyFill="1" applyBorder="1"/>
    <xf numFmtId="2" fontId="17" fillId="2" borderId="6" xfId="0" applyNumberFormat="1" applyFont="1" applyFill="1" applyBorder="1"/>
    <xf numFmtId="0" fontId="17" fillId="2" borderId="0" xfId="0" applyFont="1" applyFill="1"/>
    <xf numFmtId="2" fontId="17" fillId="2" borderId="0" xfId="0" applyNumberFormat="1" applyFont="1" applyFill="1"/>
    <xf numFmtId="166" fontId="17" fillId="2" borderId="0" xfId="0" applyNumberFormat="1" applyFont="1" applyFill="1"/>
    <xf numFmtId="0" fontId="12" fillId="2" borderId="5" xfId="0" applyFont="1" applyFill="1" applyBorder="1" applyAlignment="1">
      <alignment wrapText="1"/>
    </xf>
    <xf numFmtId="0" fontId="12" fillId="2" borderId="6" xfId="0" applyFont="1" applyFill="1" applyBorder="1"/>
    <xf numFmtId="0" fontId="16" fillId="2" borderId="0" xfId="0" applyFont="1" applyFill="1"/>
    <xf numFmtId="43" fontId="16" fillId="2" borderId="0" xfId="0" applyNumberFormat="1" applyFont="1" applyFill="1"/>
    <xf numFmtId="0" fontId="16" fillId="2" borderId="0" xfId="0" quotePrefix="1" applyFont="1" applyFill="1"/>
    <xf numFmtId="2" fontId="16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6" fillId="2" borderId="0" xfId="2" applyFont="1" applyFill="1"/>
    <xf numFmtId="167" fontId="16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10" fillId="2" borderId="6" xfId="0" applyFont="1" applyFill="1" applyBorder="1"/>
    <xf numFmtId="43" fontId="5" fillId="2" borderId="0" xfId="0" applyNumberFormat="1" applyFont="1" applyFill="1" applyBorder="1"/>
    <xf numFmtId="43" fontId="5" fillId="2" borderId="6" xfId="0" applyNumberFormat="1" applyFont="1" applyFill="1" applyBorder="1"/>
    <xf numFmtId="0" fontId="5" fillId="2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4F5-1C7F-4136-BC45-C0D8A74B0D61}">
  <dimension ref="A1:E21"/>
  <sheetViews>
    <sheetView workbookViewId="0">
      <selection activeCell="C19" sqref="C19"/>
    </sheetView>
  </sheetViews>
  <sheetFormatPr baseColWidth="10" defaultColWidth="9" defaultRowHeight="16" x14ac:dyDescent="0.2"/>
  <cols>
    <col min="1" max="1" width="5.6640625" style="6" customWidth="1"/>
    <col min="2" max="2" width="19" style="6" customWidth="1"/>
    <col min="3" max="3" width="66.6640625" style="6" customWidth="1"/>
    <col min="4" max="4" width="11" style="6" customWidth="1"/>
    <col min="5" max="16384" width="9" style="6"/>
  </cols>
  <sheetData>
    <row r="1" spans="1:5" ht="20" x14ac:dyDescent="0.2">
      <c r="B1" s="48" t="s">
        <v>0</v>
      </c>
    </row>
    <row r="3" spans="1:5" ht="17" x14ac:dyDescent="0.2">
      <c r="B3" s="7" t="s">
        <v>1</v>
      </c>
      <c r="C3" s="7" t="s">
        <v>1</v>
      </c>
      <c r="D3" s="7" t="s">
        <v>1</v>
      </c>
      <c r="E3" s="7" t="s">
        <v>1</v>
      </c>
    </row>
    <row r="4" spans="1:5" ht="18" x14ac:dyDescent="0.2">
      <c r="B4" s="8" t="s">
        <v>2</v>
      </c>
      <c r="C4" s="8"/>
      <c r="D4" s="8"/>
      <c r="E4" s="7" t="s">
        <v>1</v>
      </c>
    </row>
    <row r="5" spans="1:5" ht="17" x14ac:dyDescent="0.2">
      <c r="B5" s="7" t="s">
        <v>1</v>
      </c>
      <c r="C5" s="7" t="s">
        <v>1</v>
      </c>
      <c r="D5" s="7" t="s">
        <v>1</v>
      </c>
      <c r="E5" s="7" t="s">
        <v>1</v>
      </c>
    </row>
    <row r="6" spans="1:5" ht="57" customHeight="1" x14ac:dyDescent="0.2">
      <c r="B6" s="18" t="s">
        <v>3</v>
      </c>
      <c r="C6" s="7" t="s">
        <v>4</v>
      </c>
      <c r="E6" s="7" t="s">
        <v>1</v>
      </c>
    </row>
    <row r="7" spans="1:5" ht="36" customHeight="1" x14ac:dyDescent="0.2">
      <c r="B7" s="18" t="s">
        <v>5</v>
      </c>
      <c r="C7" s="7" t="s">
        <v>6</v>
      </c>
      <c r="E7" s="7" t="s">
        <v>1</v>
      </c>
    </row>
    <row r="8" spans="1:5" ht="17" x14ac:dyDescent="0.2">
      <c r="B8" s="7" t="s">
        <v>1</v>
      </c>
      <c r="C8" s="7" t="s">
        <v>1</v>
      </c>
      <c r="D8" s="7" t="s">
        <v>1</v>
      </c>
      <c r="E8" s="7" t="s">
        <v>1</v>
      </c>
    </row>
    <row r="9" spans="1:5" ht="17" x14ac:dyDescent="0.2">
      <c r="B9" s="7" t="s">
        <v>1</v>
      </c>
      <c r="C9" s="7" t="s">
        <v>1</v>
      </c>
      <c r="D9" s="7" t="s">
        <v>1</v>
      </c>
      <c r="E9" s="7" t="s">
        <v>1</v>
      </c>
    </row>
    <row r="10" spans="1:5" ht="17" x14ac:dyDescent="0.2">
      <c r="B10" s="9" t="s">
        <v>7</v>
      </c>
      <c r="C10" s="9"/>
      <c r="D10" s="9"/>
      <c r="E10" s="7" t="s">
        <v>1</v>
      </c>
    </row>
    <row r="11" spans="1:5" ht="17" x14ac:dyDescent="0.2">
      <c r="B11" s="9" t="s">
        <v>1</v>
      </c>
      <c r="C11" s="7" t="s">
        <v>1</v>
      </c>
      <c r="D11" s="7" t="s">
        <v>1</v>
      </c>
      <c r="E11" s="7" t="s">
        <v>1</v>
      </c>
    </row>
    <row r="12" spans="1:5" ht="17" x14ac:dyDescent="0.2">
      <c r="A12" s="10" t="s">
        <v>8</v>
      </c>
      <c r="B12" s="11" t="s">
        <v>9</v>
      </c>
      <c r="C12" s="11" t="s">
        <v>10</v>
      </c>
      <c r="D12" s="11" t="s">
        <v>11</v>
      </c>
    </row>
    <row r="13" spans="1:5" ht="17" x14ac:dyDescent="0.2">
      <c r="A13" s="12" t="s">
        <v>12</v>
      </c>
      <c r="B13" s="13" t="s">
        <v>13</v>
      </c>
      <c r="C13" s="14" t="s">
        <v>14</v>
      </c>
      <c r="D13" s="15" t="s">
        <v>1</v>
      </c>
    </row>
    <row r="14" spans="1:5" ht="17" x14ac:dyDescent="0.2">
      <c r="A14" s="12" t="s">
        <v>15</v>
      </c>
      <c r="B14" s="13" t="s">
        <v>16</v>
      </c>
      <c r="C14" s="14" t="s">
        <v>17</v>
      </c>
      <c r="D14" s="16" t="s">
        <v>1</v>
      </c>
    </row>
    <row r="15" spans="1:5" ht="17" x14ac:dyDescent="0.2">
      <c r="A15" s="12" t="s">
        <v>18</v>
      </c>
      <c r="B15" s="13" t="s">
        <v>19</v>
      </c>
      <c r="C15" s="14" t="s">
        <v>20</v>
      </c>
      <c r="D15" s="17" t="s">
        <v>1</v>
      </c>
    </row>
    <row r="16" spans="1:5" ht="17" x14ac:dyDescent="0.2">
      <c r="A16" s="7" t="s">
        <v>1</v>
      </c>
      <c r="B16" s="7" t="s">
        <v>1</v>
      </c>
      <c r="C16" s="7" t="s">
        <v>1</v>
      </c>
      <c r="D16" s="7" t="s">
        <v>1</v>
      </c>
    </row>
    <row r="17" spans="1:5" ht="18" x14ac:dyDescent="0.2">
      <c r="A17" s="8" t="s">
        <v>21</v>
      </c>
      <c r="B17" s="8"/>
      <c r="C17" s="7" t="s">
        <v>1</v>
      </c>
      <c r="D17" s="7" t="s">
        <v>1</v>
      </c>
    </row>
    <row r="18" spans="1:5" ht="85" x14ac:dyDescent="0.2">
      <c r="A18" s="7" t="s">
        <v>1</v>
      </c>
      <c r="B18" s="7" t="s">
        <v>1</v>
      </c>
      <c r="C18" s="7" t="s">
        <v>22</v>
      </c>
      <c r="D18" s="7" t="s">
        <v>1</v>
      </c>
    </row>
    <row r="19" spans="1:5" ht="43.5" customHeight="1" x14ac:dyDescent="0.2">
      <c r="A19" s="7" t="s">
        <v>1</v>
      </c>
      <c r="D19" s="7" t="s">
        <v>1</v>
      </c>
    </row>
    <row r="20" spans="1:5" ht="17" x14ac:dyDescent="0.2">
      <c r="B20" s="7" t="s">
        <v>1</v>
      </c>
      <c r="C20" s="9"/>
      <c r="D20" s="9"/>
      <c r="E20" s="7" t="s">
        <v>1</v>
      </c>
    </row>
    <row r="21" spans="1:5" ht="17" x14ac:dyDescent="0.2">
      <c r="B21" s="7" t="s">
        <v>1</v>
      </c>
      <c r="C21" s="9"/>
      <c r="D21" s="9"/>
      <c r="E2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I58"/>
  <sheetViews>
    <sheetView workbookViewId="0">
      <selection activeCell="E56" sqref="E56:H56"/>
    </sheetView>
  </sheetViews>
  <sheetFormatPr baseColWidth="10" defaultColWidth="9" defaultRowHeight="16" x14ac:dyDescent="0.2"/>
  <cols>
    <col min="1" max="1" width="9" style="6"/>
    <col min="2" max="2" width="41.1640625" style="6" customWidth="1"/>
    <col min="3" max="3" width="9.1640625" style="6" bestFit="1" customWidth="1"/>
    <col min="4" max="4" width="10.1640625" style="6" bestFit="1" customWidth="1"/>
    <col min="5" max="5" width="9" style="6"/>
    <col min="6" max="6" width="9.1640625" style="6" bestFit="1" customWidth="1"/>
    <col min="7" max="16384" width="9" style="6"/>
  </cols>
  <sheetData>
    <row r="1" spans="2:8" x14ac:dyDescent="0.2">
      <c r="B1" s="6" t="s">
        <v>23</v>
      </c>
      <c r="C1" s="6">
        <v>1000000</v>
      </c>
    </row>
    <row r="3" spans="2:8" x14ac:dyDescent="0.2">
      <c r="C3" s="59" t="s">
        <v>24</v>
      </c>
      <c r="D3" s="59"/>
      <c r="E3" s="59"/>
      <c r="F3" s="59"/>
      <c r="G3" s="59"/>
      <c r="H3" s="59"/>
    </row>
    <row r="4" spans="2:8" ht="18" x14ac:dyDescent="0.2">
      <c r="B4" s="21" t="s">
        <v>25</v>
      </c>
      <c r="C4" s="22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</row>
    <row r="5" spans="2:8" x14ac:dyDescent="0.2">
      <c r="B5" s="19" t="s">
        <v>26</v>
      </c>
      <c r="C5" s="28"/>
      <c r="D5" s="29">
        <v>0.05</v>
      </c>
      <c r="E5" s="29">
        <v>0.05</v>
      </c>
      <c r="F5" s="29">
        <v>0.05</v>
      </c>
      <c r="G5" s="29">
        <v>0.05</v>
      </c>
      <c r="H5" s="29">
        <v>0.05</v>
      </c>
    </row>
    <row r="6" spans="2:8" x14ac:dyDescent="0.2">
      <c r="B6" s="19"/>
      <c r="C6" s="28"/>
      <c r="D6" s="29"/>
      <c r="E6" s="29"/>
      <c r="F6" s="29"/>
      <c r="G6" s="29"/>
      <c r="H6" s="29"/>
    </row>
    <row r="7" spans="2:8" x14ac:dyDescent="0.2">
      <c r="B7" s="19" t="s">
        <v>27</v>
      </c>
      <c r="C7" s="53">
        <v>8</v>
      </c>
      <c r="D7" s="53">
        <v>8</v>
      </c>
      <c r="E7" s="53">
        <v>8</v>
      </c>
      <c r="F7" s="53">
        <v>8</v>
      </c>
      <c r="G7" s="53">
        <v>8</v>
      </c>
      <c r="H7" s="53">
        <v>8</v>
      </c>
    </row>
    <row r="8" spans="2:8" x14ac:dyDescent="0.2">
      <c r="B8" s="19" t="s">
        <v>28</v>
      </c>
      <c r="C8" s="54">
        <v>4</v>
      </c>
      <c r="D8" s="54">
        <v>4</v>
      </c>
      <c r="E8" s="54">
        <v>4</v>
      </c>
      <c r="F8" s="54">
        <v>4</v>
      </c>
      <c r="G8" s="54">
        <v>4</v>
      </c>
      <c r="H8" s="54">
        <v>4</v>
      </c>
    </row>
    <row r="9" spans="2:8" x14ac:dyDescent="0.2">
      <c r="B9" s="19"/>
      <c r="D9" s="25"/>
      <c r="E9" s="25"/>
      <c r="F9" s="25"/>
      <c r="G9" s="25"/>
      <c r="H9" s="25"/>
    </row>
    <row r="10" spans="2:8" x14ac:dyDescent="0.2">
      <c r="B10" s="19" t="s">
        <v>29</v>
      </c>
      <c r="C10" s="31">
        <v>0.9</v>
      </c>
      <c r="D10" s="60" t="s">
        <v>30</v>
      </c>
      <c r="E10" s="25"/>
      <c r="F10" s="25"/>
      <c r="G10" s="25"/>
      <c r="H10" s="25"/>
    </row>
    <row r="11" spans="2:8" x14ac:dyDescent="0.2">
      <c r="B11" s="19" t="s">
        <v>31</v>
      </c>
      <c r="C11" s="32">
        <v>0.05</v>
      </c>
      <c r="D11" s="60"/>
      <c r="E11" s="25"/>
      <c r="F11" s="25"/>
      <c r="G11" s="25"/>
      <c r="H11" s="25"/>
    </row>
    <row r="12" spans="2:8" x14ac:dyDescent="0.2">
      <c r="B12" s="19" t="s">
        <v>32</v>
      </c>
      <c r="C12" s="32">
        <v>0.05</v>
      </c>
      <c r="D12" s="60"/>
      <c r="E12" s="25"/>
      <c r="F12" s="25"/>
      <c r="G12" s="25"/>
      <c r="H12" s="25"/>
    </row>
    <row r="13" spans="2:8" x14ac:dyDescent="0.2">
      <c r="B13" s="19"/>
      <c r="C13" s="32"/>
      <c r="D13" s="33"/>
      <c r="E13" s="25"/>
      <c r="F13" s="25"/>
      <c r="G13" s="25"/>
      <c r="H13" s="25"/>
    </row>
    <row r="14" spans="2:8" x14ac:dyDescent="0.2">
      <c r="B14" s="19" t="s">
        <v>33</v>
      </c>
      <c r="C14" s="32">
        <v>1E-4</v>
      </c>
      <c r="D14" s="32">
        <v>1E-4</v>
      </c>
      <c r="E14" s="32">
        <v>1E-4</v>
      </c>
      <c r="F14" s="32">
        <v>1E-4</v>
      </c>
      <c r="G14" s="32">
        <v>1E-4</v>
      </c>
      <c r="H14" s="32">
        <v>1E-4</v>
      </c>
    </row>
    <row r="15" spans="2:8" x14ac:dyDescent="0.2">
      <c r="B15" s="19"/>
      <c r="D15" s="25"/>
      <c r="E15" s="25"/>
      <c r="F15" s="25"/>
      <c r="G15" s="25"/>
      <c r="H15" s="25"/>
    </row>
    <row r="16" spans="2:8" x14ac:dyDescent="0.2">
      <c r="B16" s="36" t="s">
        <v>34</v>
      </c>
      <c r="C16" s="22">
        <v>1</v>
      </c>
      <c r="D16" s="22">
        <v>2</v>
      </c>
      <c r="E16" s="22">
        <v>3</v>
      </c>
      <c r="F16" s="22">
        <v>4</v>
      </c>
      <c r="G16" s="22">
        <v>5</v>
      </c>
      <c r="H16" s="22">
        <v>6</v>
      </c>
    </row>
    <row r="17" spans="2:9" x14ac:dyDescent="0.2">
      <c r="B17" s="19" t="s">
        <v>35</v>
      </c>
      <c r="C17" s="37">
        <v>0.01</v>
      </c>
      <c r="D17" s="37">
        <v>0.01</v>
      </c>
      <c r="E17" s="37">
        <v>0.01</v>
      </c>
      <c r="F17" s="37">
        <v>0.01</v>
      </c>
      <c r="G17" s="37">
        <v>0.01</v>
      </c>
      <c r="H17" s="37">
        <v>0.01</v>
      </c>
      <c r="I17" s="37"/>
    </row>
    <row r="18" spans="2:9" x14ac:dyDescent="0.2">
      <c r="B18" s="19" t="s">
        <v>36</v>
      </c>
      <c r="C18" s="6">
        <v>1.5</v>
      </c>
      <c r="D18" s="6">
        <v>1.5</v>
      </c>
      <c r="E18" s="6">
        <v>1.5</v>
      </c>
      <c r="F18" s="6">
        <v>1.5</v>
      </c>
      <c r="G18" s="6">
        <v>1.5</v>
      </c>
      <c r="H18" s="6">
        <v>1.5</v>
      </c>
    </row>
    <row r="19" spans="2:9" x14ac:dyDescent="0.2">
      <c r="B19" s="19" t="s">
        <v>37</v>
      </c>
      <c r="C19" s="6">
        <v>0.5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</row>
    <row r="20" spans="2:9" x14ac:dyDescent="0.2">
      <c r="B20" s="19" t="s">
        <v>38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0.1</v>
      </c>
    </row>
    <row r="21" spans="2:9" x14ac:dyDescent="0.2">
      <c r="B21" s="19" t="s">
        <v>39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</row>
    <row r="22" spans="2:9" x14ac:dyDescent="0.2">
      <c r="B22" s="19" t="s">
        <v>40</v>
      </c>
      <c r="C22" s="6">
        <v>0.7</v>
      </c>
      <c r="D22" s="6">
        <v>0.7</v>
      </c>
      <c r="E22" s="6">
        <v>0.7</v>
      </c>
      <c r="F22" s="6">
        <v>0.7</v>
      </c>
      <c r="G22" s="6">
        <v>0.7</v>
      </c>
      <c r="H22" s="6">
        <v>0.7</v>
      </c>
    </row>
    <row r="23" spans="2:9" x14ac:dyDescent="0.2">
      <c r="B23" s="19"/>
      <c r="D23" s="25"/>
      <c r="E23" s="25"/>
      <c r="F23" s="25"/>
      <c r="G23" s="25"/>
      <c r="H23" s="25"/>
    </row>
    <row r="24" spans="2:9" x14ac:dyDescent="0.2">
      <c r="B24" s="19" t="s">
        <v>41</v>
      </c>
      <c r="C24" s="37">
        <v>0.8</v>
      </c>
      <c r="D24" s="25"/>
      <c r="E24" s="25"/>
      <c r="F24" s="25"/>
      <c r="G24" s="25"/>
      <c r="H24" s="25"/>
    </row>
    <row r="25" spans="2:9" x14ac:dyDescent="0.2">
      <c r="B25" s="19" t="s">
        <v>42</v>
      </c>
      <c r="C25" s="37">
        <v>0.1</v>
      </c>
      <c r="D25" s="25"/>
      <c r="E25" s="25"/>
      <c r="F25" s="25"/>
      <c r="G25" s="25"/>
      <c r="H25" s="25"/>
    </row>
    <row r="26" spans="2:9" x14ac:dyDescent="0.2">
      <c r="B26" s="19" t="s">
        <v>43</v>
      </c>
      <c r="C26" s="37">
        <v>0.1</v>
      </c>
      <c r="D26" s="25"/>
      <c r="E26" s="25"/>
      <c r="F26" s="25"/>
      <c r="G26" s="25"/>
      <c r="H26" s="25"/>
    </row>
    <row r="27" spans="2:9" x14ac:dyDescent="0.2">
      <c r="B27" s="19"/>
      <c r="D27" s="25"/>
      <c r="E27" s="25"/>
      <c r="F27" s="25"/>
      <c r="G27" s="25"/>
      <c r="H27" s="25"/>
    </row>
    <row r="28" spans="2:9" x14ac:dyDescent="0.2">
      <c r="B28" s="19"/>
      <c r="D28" s="25"/>
      <c r="E28" s="25"/>
      <c r="F28" s="25"/>
      <c r="G28" s="25"/>
      <c r="H28" s="25"/>
    </row>
    <row r="29" spans="2:9" x14ac:dyDescent="0.2">
      <c r="B29" s="19"/>
      <c r="D29" s="25"/>
      <c r="E29" s="25"/>
      <c r="F29" s="25"/>
      <c r="G29" s="25"/>
      <c r="H29" s="25"/>
    </row>
    <row r="30" spans="2:9" x14ac:dyDescent="0.2">
      <c r="B30" s="36" t="s">
        <v>44</v>
      </c>
      <c r="C30" s="22">
        <f>C16</f>
        <v>1</v>
      </c>
      <c r="D30" s="22">
        <f t="shared" ref="D30:H30" si="0">D16</f>
        <v>2</v>
      </c>
      <c r="E30" s="22">
        <f t="shared" si="0"/>
        <v>3</v>
      </c>
      <c r="F30" s="22">
        <f t="shared" si="0"/>
        <v>4</v>
      </c>
      <c r="G30" s="22">
        <f t="shared" si="0"/>
        <v>5</v>
      </c>
      <c r="H30" s="22">
        <f t="shared" si="0"/>
        <v>6</v>
      </c>
    </row>
    <row r="31" spans="2:9" x14ac:dyDescent="0.2">
      <c r="B31" s="19" t="s">
        <v>45</v>
      </c>
      <c r="C31" s="6">
        <v>144</v>
      </c>
      <c r="D31" s="6">
        <v>144</v>
      </c>
      <c r="E31" s="6">
        <v>144</v>
      </c>
      <c r="F31" s="6">
        <v>150</v>
      </c>
      <c r="G31" s="6">
        <v>150</v>
      </c>
      <c r="H31" s="6">
        <v>150</v>
      </c>
    </row>
    <row r="32" spans="2:9" x14ac:dyDescent="0.2">
      <c r="B32" s="19" t="s">
        <v>46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10</v>
      </c>
    </row>
    <row r="33" spans="2:8" x14ac:dyDescent="0.2">
      <c r="B33" s="19" t="s">
        <v>47</v>
      </c>
      <c r="C33" s="6">
        <v>20</v>
      </c>
      <c r="D33" s="6">
        <v>20</v>
      </c>
      <c r="E33" s="6">
        <v>20</v>
      </c>
      <c r="F33" s="6">
        <v>21</v>
      </c>
      <c r="G33" s="6">
        <v>21</v>
      </c>
      <c r="H33" s="6">
        <v>21</v>
      </c>
    </row>
    <row r="35" spans="2:8" x14ac:dyDescent="0.2">
      <c r="B35" s="19" t="s">
        <v>48</v>
      </c>
      <c r="C35" s="6">
        <v>64</v>
      </c>
      <c r="D35" s="6">
        <v>64</v>
      </c>
      <c r="E35" s="6">
        <v>64</v>
      </c>
      <c r="F35" s="6">
        <v>64</v>
      </c>
      <c r="G35" s="6">
        <v>64</v>
      </c>
      <c r="H35" s="6">
        <v>64</v>
      </c>
    </row>
    <row r="36" spans="2:8" x14ac:dyDescent="0.2">
      <c r="B36" s="19" t="s">
        <v>49</v>
      </c>
      <c r="C36" s="6">
        <v>10</v>
      </c>
      <c r="D36" s="6">
        <v>10</v>
      </c>
      <c r="E36" s="6">
        <v>10</v>
      </c>
      <c r="F36" s="6">
        <v>10</v>
      </c>
      <c r="G36" s="6">
        <v>10</v>
      </c>
      <c r="H36" s="6">
        <v>10</v>
      </c>
    </row>
    <row r="37" spans="2:8" x14ac:dyDescent="0.2">
      <c r="B37" s="19" t="s">
        <v>47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</row>
    <row r="38" spans="2:8" x14ac:dyDescent="0.2">
      <c r="B38" s="19"/>
      <c r="D38" s="25"/>
      <c r="E38" s="25"/>
      <c r="F38" s="25"/>
      <c r="G38" s="25"/>
      <c r="H38" s="25"/>
    </row>
    <row r="39" spans="2:8" x14ac:dyDescent="0.2">
      <c r="B39" s="19"/>
      <c r="D39" s="25"/>
      <c r="E39" s="25"/>
      <c r="F39" s="25"/>
      <c r="G39" s="25"/>
      <c r="H39" s="25"/>
    </row>
    <row r="40" spans="2:8" x14ac:dyDescent="0.2">
      <c r="B40" s="19" t="s">
        <v>50</v>
      </c>
      <c r="C40" s="6">
        <v>5</v>
      </c>
      <c r="D40" s="6">
        <v>5</v>
      </c>
      <c r="E40" s="6">
        <v>5</v>
      </c>
      <c r="F40" s="6">
        <v>5</v>
      </c>
      <c r="G40" s="6">
        <v>5</v>
      </c>
      <c r="H40" s="6">
        <v>5</v>
      </c>
    </row>
    <row r="41" spans="2:8" x14ac:dyDescent="0.2">
      <c r="B41" s="19"/>
    </row>
    <row r="42" spans="2:8" x14ac:dyDescent="0.2">
      <c r="B42" s="19" t="s">
        <v>51</v>
      </c>
      <c r="C42" s="6" cm="1">
        <f t="array" ref="C42">1200/unit</f>
        <v>1.1999999999999999E-3</v>
      </c>
      <c r="D42" s="6" cm="1">
        <f t="array" ref="D42">1200/unit</f>
        <v>1.1999999999999999E-3</v>
      </c>
      <c r="E42" s="6" cm="1">
        <f t="array" ref="E42">1200/unit</f>
        <v>1.1999999999999999E-3</v>
      </c>
      <c r="F42" s="6" cm="1">
        <f t="array" ref="F42">1200/unit</f>
        <v>1.1999999999999999E-3</v>
      </c>
      <c r="G42" s="6" cm="1">
        <f t="array" ref="G42">1200/unit</f>
        <v>1.1999999999999999E-3</v>
      </c>
      <c r="H42" s="6" cm="1">
        <f t="array" ref="H42">1200/unit</f>
        <v>1.1999999999999999E-3</v>
      </c>
    </row>
    <row r="43" spans="2:8" x14ac:dyDescent="0.2">
      <c r="B43" s="19" t="s">
        <v>52</v>
      </c>
      <c r="C43" s="6" cm="1">
        <f t="array" ref="C43">5000/unit</f>
        <v>5.0000000000000001E-3</v>
      </c>
      <c r="D43" s="6" cm="1">
        <f t="array" ref="D43">5000/unit</f>
        <v>5.0000000000000001E-3</v>
      </c>
      <c r="E43" s="6" cm="1">
        <f t="array" ref="E43">5000/unit</f>
        <v>5.0000000000000001E-3</v>
      </c>
      <c r="F43" s="6" cm="1">
        <f t="array" ref="F43">5000/unit</f>
        <v>5.0000000000000001E-3</v>
      </c>
      <c r="G43" s="6" cm="1">
        <f t="array" ref="G43">5000/unit</f>
        <v>5.0000000000000001E-3</v>
      </c>
      <c r="H43" s="6" cm="1">
        <f t="array" ref="H43">5000/unit</f>
        <v>5.0000000000000001E-3</v>
      </c>
    </row>
    <row r="44" spans="2:8" x14ac:dyDescent="0.2">
      <c r="B44" s="57" t="s">
        <v>53</v>
      </c>
    </row>
    <row r="45" spans="2:8" x14ac:dyDescent="0.2">
      <c r="B45" s="19"/>
      <c r="D45" s="25"/>
      <c r="E45" s="25"/>
      <c r="F45" s="25"/>
      <c r="G45" s="25"/>
      <c r="H45" s="25"/>
    </row>
    <row r="46" spans="2:8" x14ac:dyDescent="0.2">
      <c r="B46" s="19"/>
      <c r="D46" s="25"/>
      <c r="E46" s="25"/>
      <c r="F46" s="25"/>
      <c r="G46" s="25"/>
      <c r="H46" s="25"/>
    </row>
    <row r="47" spans="2:8" x14ac:dyDescent="0.2">
      <c r="B47" s="36" t="s">
        <v>54</v>
      </c>
      <c r="C47" s="22">
        <f>C30</f>
        <v>1</v>
      </c>
      <c r="D47" s="22">
        <f t="shared" ref="D47:H47" si="1">D30</f>
        <v>2</v>
      </c>
      <c r="E47" s="22">
        <f t="shared" si="1"/>
        <v>3</v>
      </c>
      <c r="F47" s="22">
        <f t="shared" si="1"/>
        <v>4</v>
      </c>
      <c r="G47" s="22">
        <f t="shared" si="1"/>
        <v>5</v>
      </c>
      <c r="H47" s="22">
        <f t="shared" si="1"/>
        <v>6</v>
      </c>
    </row>
    <row r="48" spans="2:8" x14ac:dyDescent="0.2">
      <c r="B48" s="19" t="s">
        <v>55</v>
      </c>
      <c r="C48" s="6">
        <v>0.25</v>
      </c>
      <c r="D48" s="6">
        <v>0.25</v>
      </c>
      <c r="E48" s="6">
        <v>0.25</v>
      </c>
      <c r="F48" s="6">
        <v>0.25</v>
      </c>
      <c r="G48" s="6">
        <v>0.25</v>
      </c>
      <c r="H48" s="6">
        <v>0.25</v>
      </c>
    </row>
    <row r="49" spans="2:8" x14ac:dyDescent="0.2">
      <c r="B49" s="19" t="s">
        <v>56</v>
      </c>
      <c r="C49" s="6">
        <v>0.08</v>
      </c>
      <c r="D49" s="6">
        <v>0.08</v>
      </c>
      <c r="E49" s="6">
        <v>0.08</v>
      </c>
      <c r="F49" s="6">
        <v>0.08</v>
      </c>
      <c r="G49" s="6">
        <v>0.08</v>
      </c>
      <c r="H49" s="6">
        <v>0.08</v>
      </c>
    </row>
    <row r="50" spans="2:8" x14ac:dyDescent="0.2">
      <c r="B50" s="19"/>
      <c r="D50" s="25"/>
      <c r="E50" s="25"/>
      <c r="F50" s="25"/>
      <c r="G50" s="25"/>
      <c r="H50" s="25"/>
    </row>
    <row r="51" spans="2:8" x14ac:dyDescent="0.2">
      <c r="B51" s="19"/>
      <c r="D51" s="25"/>
      <c r="E51" s="25"/>
      <c r="F51" s="25"/>
      <c r="G51" s="25"/>
      <c r="H51" s="25"/>
    </row>
    <row r="52" spans="2:8" x14ac:dyDescent="0.2">
      <c r="B52" s="36" t="s">
        <v>57</v>
      </c>
      <c r="C52" s="22">
        <f>C47</f>
        <v>1</v>
      </c>
      <c r="D52" s="22">
        <f t="shared" ref="D52:H52" si="2">D47</f>
        <v>2</v>
      </c>
      <c r="E52" s="22">
        <f t="shared" si="2"/>
        <v>3</v>
      </c>
      <c r="F52" s="22">
        <f t="shared" si="2"/>
        <v>4</v>
      </c>
      <c r="G52" s="22">
        <f t="shared" si="2"/>
        <v>5</v>
      </c>
      <c r="H52" s="22">
        <f t="shared" si="2"/>
        <v>6</v>
      </c>
    </row>
    <row r="54" spans="2:8" x14ac:dyDescent="0.2">
      <c r="B54" s="1" t="s">
        <v>58</v>
      </c>
      <c r="C54" s="58">
        <v>4</v>
      </c>
      <c r="D54" s="58">
        <v>4.5</v>
      </c>
      <c r="E54" s="58">
        <v>5</v>
      </c>
      <c r="F54" s="58">
        <v>5.5</v>
      </c>
      <c r="G54" s="58">
        <v>6</v>
      </c>
      <c r="H54" s="58">
        <v>6.5</v>
      </c>
    </row>
    <row r="55" spans="2:8" x14ac:dyDescent="0.2">
      <c r="B55" s="1" t="s">
        <v>59</v>
      </c>
      <c r="C55" s="58">
        <v>5</v>
      </c>
      <c r="D55" s="58">
        <f>C55*1.05</f>
        <v>5.25</v>
      </c>
      <c r="E55" s="58">
        <f t="shared" ref="E55:H55" si="3">D55*1.05</f>
        <v>5.5125000000000002</v>
      </c>
      <c r="F55" s="58">
        <f t="shared" si="3"/>
        <v>5.7881250000000009</v>
      </c>
      <c r="G55" s="58">
        <f t="shared" si="3"/>
        <v>6.0775312500000007</v>
      </c>
      <c r="H55" s="58">
        <f t="shared" si="3"/>
        <v>6.3814078125000009</v>
      </c>
    </row>
    <row r="56" spans="2:8" x14ac:dyDescent="0.2">
      <c r="B56" s="1" t="s">
        <v>60</v>
      </c>
      <c r="C56" s="58">
        <v>1</v>
      </c>
      <c r="D56" s="58">
        <v>1</v>
      </c>
      <c r="E56" s="58">
        <v>1</v>
      </c>
      <c r="F56" s="58">
        <v>1</v>
      </c>
      <c r="G56" s="58">
        <v>1</v>
      </c>
      <c r="H56" s="58">
        <v>1</v>
      </c>
    </row>
    <row r="57" spans="2:8" x14ac:dyDescent="0.2">
      <c r="B57" s="1"/>
      <c r="C57" s="49"/>
    </row>
    <row r="58" spans="2:8" x14ac:dyDescent="0.2">
      <c r="B58" s="1"/>
      <c r="C58" s="49"/>
    </row>
  </sheetData>
  <mergeCells count="2">
    <mergeCell ref="C3:H3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3:I35"/>
  <sheetViews>
    <sheetView workbookViewId="0">
      <selection activeCell="C7" sqref="C7"/>
    </sheetView>
  </sheetViews>
  <sheetFormatPr baseColWidth="10" defaultColWidth="9" defaultRowHeight="16" x14ac:dyDescent="0.2"/>
  <cols>
    <col min="1" max="1" width="9" style="6"/>
    <col min="2" max="2" width="46.5" style="6" customWidth="1"/>
    <col min="3" max="8" width="13.6640625" style="6" customWidth="1"/>
    <col min="9" max="9" width="14.6640625" style="6" customWidth="1"/>
    <col min="10" max="16384" width="9" style="6"/>
  </cols>
  <sheetData>
    <row r="3" spans="2:8" x14ac:dyDescent="0.2">
      <c r="C3" s="59" t="str">
        <f>Input!C3</f>
        <v>6-MONTHS PLAN</v>
      </c>
      <c r="D3" s="59"/>
      <c r="E3" s="59"/>
      <c r="F3" s="59"/>
      <c r="G3" s="59"/>
      <c r="H3" s="59"/>
    </row>
    <row r="4" spans="2:8" ht="20" x14ac:dyDescent="0.2">
      <c r="B4" s="46" t="str">
        <f>"Sales budgeting  (in "&amp;Input!C1&amp; ")"</f>
        <v>Sales budgeting  (in 1000000)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61</v>
      </c>
      <c r="C5" s="51" cm="1">
        <f t="array" ref="C5">3000000/unit</f>
        <v>3</v>
      </c>
      <c r="D5" s="3">
        <f>C5*(1+Input!D5)</f>
        <v>3.1500000000000004</v>
      </c>
      <c r="E5" s="3">
        <f>D5*(1+Input!E5)</f>
        <v>3.3075000000000006</v>
      </c>
      <c r="F5" s="3">
        <f>E5*(1+Input!F5)</f>
        <v>3.4728750000000006</v>
      </c>
      <c r="G5" s="3">
        <f>F5*(1+Input!G5)</f>
        <v>3.6465187500000007</v>
      </c>
      <c r="H5" s="3">
        <f>G5*(1+Input!H5)</f>
        <v>3.8288446875000011</v>
      </c>
    </row>
    <row r="6" spans="2:8" x14ac:dyDescent="0.2">
      <c r="B6" s="26" t="s">
        <v>62</v>
      </c>
      <c r="C6" s="45" cm="1">
        <f t="array" ref="C6">1100000/unit</f>
        <v>1.1000000000000001</v>
      </c>
      <c r="D6" s="45">
        <f>C6*(1+Input!D5)</f>
        <v>1.1550000000000002</v>
      </c>
      <c r="E6" s="45">
        <f>D6*(1+Input!E5)</f>
        <v>1.2127500000000002</v>
      </c>
      <c r="F6" s="45">
        <f>E6*(1+Input!F5)</f>
        <v>1.2733875000000003</v>
      </c>
      <c r="G6" s="45">
        <f>F6*(1+Input!G5)</f>
        <v>1.3370568750000005</v>
      </c>
      <c r="H6" s="45">
        <f>G6*(1+Input!H5)</f>
        <v>1.4039097187500005</v>
      </c>
    </row>
    <row r="7" spans="2:8" x14ac:dyDescent="0.2">
      <c r="B7" s="6" t="s">
        <v>63</v>
      </c>
      <c r="C7" s="27">
        <f>SUM(C5:C6)</f>
        <v>4.0999999999999996</v>
      </c>
      <c r="D7" s="27">
        <f t="shared" ref="D7:H7" si="0">SUM(D5:D6)</f>
        <v>4.3050000000000006</v>
      </c>
      <c r="E7" s="27">
        <f t="shared" si="0"/>
        <v>4.5202500000000008</v>
      </c>
      <c r="F7" s="27">
        <f t="shared" si="0"/>
        <v>4.7462625000000012</v>
      </c>
      <c r="G7" s="27">
        <f t="shared" si="0"/>
        <v>4.9835756250000012</v>
      </c>
      <c r="H7" s="27">
        <f t="shared" si="0"/>
        <v>5.2327544062500015</v>
      </c>
    </row>
    <row r="8" spans="2:8" x14ac:dyDescent="0.2">
      <c r="H8" s="2"/>
    </row>
    <row r="9" spans="2:8" x14ac:dyDescent="0.2">
      <c r="B9" s="6" t="s">
        <v>64</v>
      </c>
      <c r="C9" s="42">
        <f>C5*Input!C7</f>
        <v>24</v>
      </c>
      <c r="D9" s="42">
        <f>D5*Input!D7</f>
        <v>25.200000000000003</v>
      </c>
      <c r="E9" s="42">
        <f>E5*Input!E7</f>
        <v>26.460000000000004</v>
      </c>
      <c r="F9" s="42">
        <f>F5*Input!F7</f>
        <v>27.783000000000005</v>
      </c>
      <c r="G9" s="42">
        <f>G5*Input!G7</f>
        <v>29.172150000000006</v>
      </c>
      <c r="H9" s="42">
        <f>H5*Input!H7</f>
        <v>30.630757500000009</v>
      </c>
    </row>
    <row r="10" spans="2:8" x14ac:dyDescent="0.2">
      <c r="B10" s="22" t="s">
        <v>65</v>
      </c>
      <c r="C10" s="55">
        <f>C6*Input!C8</f>
        <v>4.4000000000000004</v>
      </c>
      <c r="D10" s="55">
        <f>D6*Input!D8</f>
        <v>4.620000000000001</v>
      </c>
      <c r="E10" s="55">
        <f>E6*Input!E8</f>
        <v>4.8510000000000009</v>
      </c>
      <c r="F10" s="55">
        <f>F6*Input!F8</f>
        <v>5.0935500000000014</v>
      </c>
      <c r="G10" s="55">
        <f>G6*Input!G8</f>
        <v>5.3482275000000019</v>
      </c>
      <c r="H10" s="55">
        <f>H6*Input!H8</f>
        <v>5.6156388750000019</v>
      </c>
    </row>
    <row r="11" spans="2:8" x14ac:dyDescent="0.2">
      <c r="B11" s="6" t="s">
        <v>66</v>
      </c>
      <c r="C11" s="42">
        <f t="shared" ref="C11:H11" si="1">SUM(C9:C10)</f>
        <v>28.4</v>
      </c>
      <c r="D11" s="42">
        <f t="shared" si="1"/>
        <v>29.820000000000004</v>
      </c>
      <c r="E11" s="42">
        <f t="shared" si="1"/>
        <v>31.311000000000007</v>
      </c>
      <c r="F11" s="42">
        <f t="shared" si="1"/>
        <v>32.876550000000009</v>
      </c>
      <c r="G11" s="42">
        <f t="shared" si="1"/>
        <v>34.520377500000009</v>
      </c>
      <c r="H11" s="42">
        <f t="shared" si="1"/>
        <v>36.24639637500001</v>
      </c>
    </row>
    <row r="12" spans="2:8" x14ac:dyDescent="0.2">
      <c r="C12" s="27"/>
      <c r="D12" s="27"/>
      <c r="E12" s="27"/>
      <c r="F12" s="27"/>
      <c r="G12" s="27"/>
      <c r="H12" s="27"/>
    </row>
    <row r="13" spans="2:8" x14ac:dyDescent="0.2">
      <c r="D13" s="1"/>
      <c r="E13" s="1"/>
      <c r="F13" s="1"/>
      <c r="G13" s="1"/>
      <c r="H13" s="1"/>
    </row>
    <row r="14" spans="2:8" ht="18" x14ac:dyDescent="0.2">
      <c r="C14" s="61" t="s">
        <v>67</v>
      </c>
      <c r="D14" s="61"/>
      <c r="E14" s="61"/>
      <c r="F14" s="61"/>
      <c r="G14" s="61"/>
      <c r="H14" s="61"/>
    </row>
    <row r="15" spans="2:8" x14ac:dyDescent="0.2">
      <c r="B15" s="24" t="s">
        <v>68</v>
      </c>
      <c r="C15" s="22">
        <f>C4</f>
        <v>1</v>
      </c>
      <c r="D15" s="22">
        <f t="shared" ref="D15:H15" si="2">D4</f>
        <v>2</v>
      </c>
      <c r="E15" s="22">
        <f t="shared" si="2"/>
        <v>3</v>
      </c>
      <c r="F15" s="22">
        <f t="shared" si="2"/>
        <v>4</v>
      </c>
      <c r="G15" s="22">
        <f t="shared" si="2"/>
        <v>5</v>
      </c>
      <c r="H15" s="22">
        <f t="shared" si="2"/>
        <v>6</v>
      </c>
    </row>
    <row r="16" spans="2:8" x14ac:dyDescent="0.2">
      <c r="B16" s="6" t="s">
        <v>69</v>
      </c>
    </row>
    <row r="17" spans="2:9" x14ac:dyDescent="0.2">
      <c r="B17" s="6" t="s">
        <v>70</v>
      </c>
      <c r="C17" s="30">
        <f>C11*Input!$C$10</f>
        <v>25.56</v>
      </c>
      <c r="D17" s="30">
        <f>D11*Input!$C$10</f>
        <v>26.838000000000005</v>
      </c>
      <c r="E17" s="30">
        <f>E11*Input!$C$10</f>
        <v>28.179900000000007</v>
      </c>
      <c r="F17" s="30">
        <f>F11*Input!$C$10</f>
        <v>29.588895000000008</v>
      </c>
      <c r="G17" s="30">
        <f>G11*Input!$C$10</f>
        <v>31.06833975000001</v>
      </c>
      <c r="H17" s="30">
        <f>H11*Input!$C$10</f>
        <v>32.621756737500007</v>
      </c>
    </row>
    <row r="18" spans="2:9" x14ac:dyDescent="0.2">
      <c r="B18" s="6" t="s">
        <v>31</v>
      </c>
      <c r="C18" s="30"/>
      <c r="D18" s="3">
        <f>C11*Input!$C$11</f>
        <v>1.42</v>
      </c>
      <c r="E18" s="3">
        <f>D11*Input!$C$11</f>
        <v>1.4910000000000003</v>
      </c>
      <c r="F18" s="3">
        <f>E11*Input!$C$11</f>
        <v>1.5655500000000004</v>
      </c>
      <c r="G18" s="3">
        <f>F11*Input!$C$11</f>
        <v>1.6438275000000004</v>
      </c>
      <c r="H18" s="3">
        <f>G11*Input!$C$11</f>
        <v>1.7260188750000005</v>
      </c>
      <c r="I18" s="3">
        <f>H11*Input!$C$11</f>
        <v>1.8123198187500007</v>
      </c>
    </row>
    <row r="19" spans="2:9" x14ac:dyDescent="0.2">
      <c r="B19" s="22" t="s">
        <v>32</v>
      </c>
      <c r="C19" s="22"/>
      <c r="D19" s="26"/>
      <c r="E19" s="34">
        <f>C11*Input!$C$12</f>
        <v>1.42</v>
      </c>
      <c r="F19" s="34">
        <f>D11*Input!$C$12</f>
        <v>1.4910000000000003</v>
      </c>
      <c r="G19" s="34">
        <f>E11*Input!$C$12</f>
        <v>1.5655500000000004</v>
      </c>
      <c r="H19" s="34">
        <f>F11*Input!$C$12</f>
        <v>1.6438275000000004</v>
      </c>
      <c r="I19" s="34">
        <f>G11*Input!$C$12</f>
        <v>1.7260188750000005</v>
      </c>
    </row>
    <row r="20" spans="2:9" x14ac:dyDescent="0.2">
      <c r="B20" s="6" t="s">
        <v>71</v>
      </c>
      <c r="C20" s="6">
        <f>SUM(C16:C19)</f>
        <v>25.56</v>
      </c>
      <c r="D20" s="6">
        <f t="shared" ref="D20:H20" si="3">SUM(D16:D19)</f>
        <v>28.258000000000003</v>
      </c>
      <c r="E20" s="6">
        <f t="shared" si="3"/>
        <v>31.090900000000005</v>
      </c>
      <c r="F20" s="6">
        <f t="shared" si="3"/>
        <v>32.645445000000009</v>
      </c>
      <c r="G20" s="6">
        <f t="shared" si="3"/>
        <v>34.277717250000009</v>
      </c>
      <c r="H20" s="6">
        <f t="shared" si="3"/>
        <v>35.991603112500009</v>
      </c>
    </row>
    <row r="21" spans="2:9" x14ac:dyDescent="0.2">
      <c r="D21" s="1"/>
      <c r="H21" s="1"/>
    </row>
    <row r="22" spans="2:9" x14ac:dyDescent="0.2">
      <c r="D22" s="1"/>
      <c r="H22" s="1"/>
    </row>
    <row r="25" spans="2:9" ht="18" x14ac:dyDescent="0.2">
      <c r="C25" s="61" t="s">
        <v>67</v>
      </c>
      <c r="D25" s="61"/>
      <c r="E25" s="61"/>
      <c r="F25" s="61"/>
      <c r="G25" s="61"/>
      <c r="H25" s="61"/>
    </row>
    <row r="26" spans="2:9" ht="20" x14ac:dyDescent="0.2">
      <c r="B26" s="46" t="s">
        <v>72</v>
      </c>
      <c r="C26" s="22">
        <f>C15</f>
        <v>1</v>
      </c>
      <c r="D26" s="22">
        <f t="shared" ref="D26:H26" si="4">D15</f>
        <v>2</v>
      </c>
      <c r="E26" s="22">
        <f t="shared" si="4"/>
        <v>3</v>
      </c>
      <c r="F26" s="22">
        <f t="shared" si="4"/>
        <v>4</v>
      </c>
      <c r="G26" s="22">
        <f t="shared" si="4"/>
        <v>5</v>
      </c>
      <c r="H26" s="22">
        <f t="shared" si="4"/>
        <v>6</v>
      </c>
    </row>
    <row r="27" spans="2:9" x14ac:dyDescent="0.2">
      <c r="B27" s="6" t="str">
        <f>B7</f>
        <v>Total budget sales in quantity</v>
      </c>
      <c r="C27" s="35">
        <f t="shared" ref="C27:H27" si="5">C7</f>
        <v>4.0999999999999996</v>
      </c>
      <c r="D27" s="35">
        <f t="shared" si="5"/>
        <v>4.3050000000000006</v>
      </c>
      <c r="E27" s="35">
        <f t="shared" si="5"/>
        <v>4.5202500000000008</v>
      </c>
      <c r="F27" s="35">
        <f t="shared" si="5"/>
        <v>4.7462625000000012</v>
      </c>
      <c r="G27" s="35">
        <f t="shared" si="5"/>
        <v>4.9835756250000012</v>
      </c>
      <c r="H27" s="35">
        <f t="shared" si="5"/>
        <v>5.2327544062500015</v>
      </c>
    </row>
    <row r="28" spans="2:9" x14ac:dyDescent="0.2">
      <c r="B28" s="40" t="s">
        <v>73</v>
      </c>
      <c r="C28" s="41">
        <f>C27*Input!C17</f>
        <v>4.0999999999999995E-2</v>
      </c>
      <c r="D28" s="41">
        <f>D27*Input!D17</f>
        <v>4.3050000000000005E-2</v>
      </c>
      <c r="E28" s="41">
        <f>E27*Input!E17</f>
        <v>4.5202500000000007E-2</v>
      </c>
      <c r="F28" s="41">
        <f>F27*Input!F17</f>
        <v>4.7462625000000015E-2</v>
      </c>
      <c r="G28" s="41">
        <f>G27*Input!G17</f>
        <v>4.9835756250000016E-2</v>
      </c>
      <c r="H28" s="41">
        <f>H27*Input!H17</f>
        <v>5.2327544062500016E-2</v>
      </c>
    </row>
    <row r="29" spans="2:9" x14ac:dyDescent="0.2">
      <c r="B29" s="6" t="s">
        <v>74</v>
      </c>
      <c r="C29" s="35">
        <f>SUM(C27:C28)</f>
        <v>4.141</v>
      </c>
      <c r="D29" s="35">
        <f t="shared" ref="D29:H29" si="6">SUM(D27:D28)</f>
        <v>4.3480500000000006</v>
      </c>
      <c r="E29" s="35">
        <f t="shared" si="6"/>
        <v>4.565452500000001</v>
      </c>
      <c r="F29" s="35">
        <f t="shared" si="6"/>
        <v>4.7937251250000008</v>
      </c>
      <c r="G29" s="35">
        <f t="shared" si="6"/>
        <v>5.0334113812500014</v>
      </c>
      <c r="H29" s="35">
        <f t="shared" si="6"/>
        <v>5.2850819503125015</v>
      </c>
    </row>
    <row r="31" spans="2:9" x14ac:dyDescent="0.2">
      <c r="B31" s="40" t="s">
        <v>75</v>
      </c>
      <c r="C31" s="22"/>
      <c r="D31" s="41">
        <f>-C28</f>
        <v>-4.0999999999999995E-2</v>
      </c>
      <c r="E31" s="41">
        <f t="shared" ref="E31:H31" si="7">-D28</f>
        <v>-4.3050000000000005E-2</v>
      </c>
      <c r="F31" s="41">
        <f t="shared" si="7"/>
        <v>-4.5202500000000007E-2</v>
      </c>
      <c r="G31" s="41">
        <f t="shared" si="7"/>
        <v>-4.7462625000000015E-2</v>
      </c>
      <c r="H31" s="41">
        <f t="shared" si="7"/>
        <v>-4.9835756250000016E-2</v>
      </c>
    </row>
    <row r="32" spans="2:9" x14ac:dyDescent="0.2">
      <c r="B32" s="6" t="s">
        <v>76</v>
      </c>
      <c r="C32" s="42">
        <f>C29+C31</f>
        <v>4.141</v>
      </c>
      <c r="D32" s="42">
        <f t="shared" ref="D32:H32" si="8">D29+D31</f>
        <v>4.3070500000000003</v>
      </c>
      <c r="E32" s="42">
        <f t="shared" si="8"/>
        <v>4.522402500000001</v>
      </c>
      <c r="F32" s="42">
        <f t="shared" si="8"/>
        <v>4.7485226250000006</v>
      </c>
      <c r="G32" s="42">
        <f t="shared" si="8"/>
        <v>4.9859487562500018</v>
      </c>
      <c r="H32" s="42">
        <f t="shared" si="8"/>
        <v>5.2352461940625012</v>
      </c>
    </row>
    <row r="34" spans="2:3" x14ac:dyDescent="0.2">
      <c r="B34" s="6" t="s">
        <v>77</v>
      </c>
      <c r="C34" s="43">
        <f>C5/C7</f>
        <v>0.73170731707317083</v>
      </c>
    </row>
    <row r="35" spans="2:3" x14ac:dyDescent="0.2">
      <c r="B35" s="6" t="s">
        <v>78</v>
      </c>
      <c r="C35" s="43">
        <f>C6/C7</f>
        <v>0.26829268292682934</v>
      </c>
    </row>
  </sheetData>
  <mergeCells count="3">
    <mergeCell ref="C25:H25"/>
    <mergeCell ref="C3:H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3:I78"/>
  <sheetViews>
    <sheetView workbookViewId="0">
      <selection activeCell="L30" sqref="L30"/>
    </sheetView>
  </sheetViews>
  <sheetFormatPr baseColWidth="10" defaultColWidth="9" defaultRowHeight="16" x14ac:dyDescent="0.2"/>
  <cols>
    <col min="1" max="1" width="9" style="6"/>
    <col min="2" max="2" width="48.1640625" style="6" customWidth="1"/>
    <col min="3" max="3" width="16.1640625" style="6" customWidth="1"/>
    <col min="4" max="4" width="18.5" style="6" customWidth="1"/>
    <col min="5" max="5" width="15.5" style="6" customWidth="1"/>
    <col min="6" max="8" width="11.6640625" style="6" customWidth="1"/>
    <col min="9" max="16384" width="9" style="6"/>
  </cols>
  <sheetData>
    <row r="3" spans="2:8" ht="18" x14ac:dyDescent="0.2">
      <c r="C3" s="61" t="s">
        <v>67</v>
      </c>
      <c r="D3" s="61"/>
      <c r="E3" s="61"/>
      <c r="F3" s="61"/>
      <c r="G3" s="61"/>
      <c r="H3" s="61"/>
    </row>
    <row r="4" spans="2:8" ht="20" x14ac:dyDescent="0.2">
      <c r="B4" s="46" t="s">
        <v>79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80</v>
      </c>
      <c r="C5" s="3">
        <f>'Sales &amp; Prod'!$C$34*'Sales &amp; Prod'!C32</f>
        <v>3.0300000000000002</v>
      </c>
      <c r="D5" s="3">
        <f>'Sales &amp; Prod'!$C$34*'Sales &amp; Prod'!D32</f>
        <v>3.1515000000000004</v>
      </c>
      <c r="E5" s="3">
        <f>'Sales &amp; Prod'!$C$34*'Sales &amp; Prod'!E32</f>
        <v>3.3090750000000013</v>
      </c>
      <c r="F5" s="3">
        <f>'Sales &amp; Prod'!$C$34*'Sales &amp; Prod'!F32</f>
        <v>3.4745287500000011</v>
      </c>
      <c r="G5" s="3">
        <f>'Sales &amp; Prod'!$C$34*'Sales &amp; Prod'!G32</f>
        <v>3.648255187500002</v>
      </c>
      <c r="H5" s="3">
        <f>'Sales &amp; Prod'!$C$34*'Sales &amp; Prod'!H32</f>
        <v>3.8306679468750016</v>
      </c>
    </row>
    <row r="6" spans="2:8" x14ac:dyDescent="0.2">
      <c r="B6" s="1" t="s">
        <v>81</v>
      </c>
      <c r="C6" s="3">
        <f>C5*Input!C18</f>
        <v>4.5449999999999999</v>
      </c>
      <c r="D6" s="3">
        <f>D5*Input!D18</f>
        <v>4.7272500000000006</v>
      </c>
      <c r="E6" s="3">
        <f>E5*Input!E18</f>
        <v>4.9636125000000018</v>
      </c>
      <c r="F6" s="3">
        <f>F5*Input!F18</f>
        <v>5.2117931250000016</v>
      </c>
      <c r="G6" s="3">
        <f>G5*Input!G18</f>
        <v>5.472382781250003</v>
      </c>
      <c r="H6" s="3">
        <f>H5*Input!H18</f>
        <v>5.7460019203125023</v>
      </c>
    </row>
    <row r="7" spans="2:8" x14ac:dyDescent="0.2">
      <c r="B7" s="1"/>
      <c r="C7" s="3"/>
      <c r="D7" s="3"/>
      <c r="E7" s="3"/>
      <c r="F7" s="3"/>
      <c r="G7" s="3"/>
      <c r="H7" s="3"/>
    </row>
    <row r="8" spans="2:8" x14ac:dyDescent="0.2">
      <c r="B8" s="5" t="s">
        <v>82</v>
      </c>
      <c r="C8" s="3">
        <f>C6*Input!C20</f>
        <v>0.45450000000000002</v>
      </c>
      <c r="D8" s="3">
        <f>D6*Input!D20</f>
        <v>0.47272500000000006</v>
      </c>
      <c r="E8" s="3">
        <f>E6*Input!E20</f>
        <v>0.4963612500000002</v>
      </c>
      <c r="F8" s="3">
        <f>F6*Input!F20</f>
        <v>0.52117931250000016</v>
      </c>
      <c r="G8" s="3">
        <f>G6*Input!G20</f>
        <v>0.54723827812500037</v>
      </c>
      <c r="H8" s="3">
        <f>H6*Input!H20</f>
        <v>0.57460019203125023</v>
      </c>
    </row>
    <row r="9" spans="2:8" x14ac:dyDescent="0.2">
      <c r="B9" s="44" t="s">
        <v>83</v>
      </c>
      <c r="C9" s="45"/>
      <c r="D9" s="45">
        <f>-C8</f>
        <v>-0.45450000000000002</v>
      </c>
      <c r="E9" s="45">
        <f t="shared" ref="E9:H9" si="0">-D8</f>
        <v>-0.47272500000000006</v>
      </c>
      <c r="F9" s="45">
        <f t="shared" si="0"/>
        <v>-0.4963612500000002</v>
      </c>
      <c r="G9" s="45">
        <f t="shared" si="0"/>
        <v>-0.52117931250000016</v>
      </c>
      <c r="H9" s="45">
        <f t="shared" si="0"/>
        <v>-0.54723827812500037</v>
      </c>
    </row>
    <row r="10" spans="2:8" x14ac:dyDescent="0.2">
      <c r="B10" s="1" t="s">
        <v>84</v>
      </c>
      <c r="C10" s="3">
        <f>SUM(C6:C9)</f>
        <v>4.9995000000000003</v>
      </c>
      <c r="D10" s="3">
        <f t="shared" ref="D10:H10" si="1">SUM(D6:D9)</f>
        <v>4.7454749999999999</v>
      </c>
      <c r="E10" s="3">
        <f t="shared" si="1"/>
        <v>4.9872487500000027</v>
      </c>
      <c r="F10" s="3">
        <f t="shared" si="1"/>
        <v>5.2366111875000012</v>
      </c>
      <c r="G10" s="3">
        <f t="shared" si="1"/>
        <v>5.4984417468750033</v>
      </c>
      <c r="H10" s="3">
        <f t="shared" si="1"/>
        <v>5.7733638342187525</v>
      </c>
    </row>
    <row r="11" spans="2:8" x14ac:dyDescent="0.2">
      <c r="B11" s="1"/>
      <c r="C11" s="3"/>
      <c r="D11" s="3"/>
      <c r="E11" s="3"/>
      <c r="F11" s="3"/>
      <c r="G11" s="3"/>
      <c r="H11" s="3"/>
    </row>
    <row r="12" spans="2:8" x14ac:dyDescent="0.2">
      <c r="B12" s="26" t="s">
        <v>85</v>
      </c>
      <c r="C12" s="45">
        <f>Input!C21</f>
        <v>2</v>
      </c>
      <c r="D12" s="45">
        <f>Input!D21</f>
        <v>2</v>
      </c>
      <c r="E12" s="45">
        <f>Input!E21</f>
        <v>2</v>
      </c>
      <c r="F12" s="45">
        <f>Input!F21</f>
        <v>2</v>
      </c>
      <c r="G12" s="45">
        <f>Input!G21</f>
        <v>2</v>
      </c>
      <c r="H12" s="45">
        <f>Input!H21</f>
        <v>2</v>
      </c>
    </row>
    <row r="13" spans="2:8" x14ac:dyDescent="0.2">
      <c r="B13" s="1" t="s">
        <v>86</v>
      </c>
      <c r="C13" s="3">
        <f>C12*C10</f>
        <v>9.9990000000000006</v>
      </c>
      <c r="D13" s="3">
        <f t="shared" ref="D13:H13" si="2">D12*D10</f>
        <v>9.4909499999999998</v>
      </c>
      <c r="E13" s="3">
        <f t="shared" si="2"/>
        <v>9.9744975000000053</v>
      </c>
      <c r="F13" s="3">
        <f t="shared" si="2"/>
        <v>10.473222375000002</v>
      </c>
      <c r="G13" s="3">
        <f t="shared" si="2"/>
        <v>10.996883493750007</v>
      </c>
      <c r="H13" s="3">
        <f t="shared" si="2"/>
        <v>11.546727668437505</v>
      </c>
    </row>
    <row r="14" spans="2:8" x14ac:dyDescent="0.2">
      <c r="B14" s="1"/>
      <c r="C14" s="3"/>
      <c r="D14" s="3"/>
      <c r="E14" s="3"/>
      <c r="F14" s="3"/>
      <c r="G14" s="3"/>
      <c r="H14" s="3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 t="s">
        <v>87</v>
      </c>
      <c r="C16" s="3">
        <f>'Sales &amp; Prod'!$C$35*'Sales &amp; Prod'!C32</f>
        <v>1.1110000000000002</v>
      </c>
      <c r="D16" s="3">
        <f>'Sales &amp; Prod'!$C$35*'Sales &amp; Prod'!D32</f>
        <v>1.1555500000000003</v>
      </c>
      <c r="E16" s="3">
        <f>'Sales &amp; Prod'!$C$35*'Sales &amp; Prod'!E32</f>
        <v>1.2133275000000006</v>
      </c>
      <c r="F16" s="3">
        <f>'Sales &amp; Prod'!$C$35*'Sales &amp; Prod'!F32</f>
        <v>1.2739938750000004</v>
      </c>
      <c r="G16" s="3">
        <f>'Sales &amp; Prod'!$C$35*'Sales &amp; Prod'!G32</f>
        <v>1.3376935687500009</v>
      </c>
      <c r="H16" s="3">
        <f>'Sales &amp; Prod'!$C$35*'Sales &amp; Prod'!H32</f>
        <v>1.4045782471875008</v>
      </c>
    </row>
    <row r="17" spans="2:8" x14ac:dyDescent="0.2">
      <c r="B17" s="1" t="s">
        <v>81</v>
      </c>
      <c r="C17" s="3">
        <f>Input!C19*C16</f>
        <v>0.5555000000000001</v>
      </c>
      <c r="D17" s="3">
        <f>Input!D19*D16</f>
        <v>0.57777500000000015</v>
      </c>
      <c r="E17" s="3">
        <f>Input!E19*E16</f>
        <v>0.60666375000000028</v>
      </c>
      <c r="F17" s="3">
        <f>Input!F19*F16</f>
        <v>0.63699693750000019</v>
      </c>
      <c r="G17" s="3">
        <f>Input!G19*G16</f>
        <v>0.66884678437500045</v>
      </c>
      <c r="H17" s="3">
        <f>Input!H19*H16</f>
        <v>0.7022891235937504</v>
      </c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 t="s">
        <v>82</v>
      </c>
      <c r="C19" s="3">
        <f>C17*Input!C20</f>
        <v>5.5550000000000016E-2</v>
      </c>
      <c r="D19" s="3">
        <f>D17*Input!D20</f>
        <v>5.7777500000000016E-2</v>
      </c>
      <c r="E19" s="3">
        <f>E17*Input!E20</f>
        <v>6.0666375000000029E-2</v>
      </c>
      <c r="F19" s="3">
        <f>F17*Input!F20</f>
        <v>6.3699693750000022E-2</v>
      </c>
      <c r="G19" s="3">
        <f>G17*Input!G20</f>
        <v>6.6884678437500053E-2</v>
      </c>
      <c r="H19" s="3">
        <f>H17*Input!H20</f>
        <v>7.0228912359375048E-2</v>
      </c>
    </row>
    <row r="20" spans="2:8" x14ac:dyDescent="0.2">
      <c r="B20" s="26" t="s">
        <v>83</v>
      </c>
      <c r="C20" s="26"/>
      <c r="D20" s="45">
        <f>-C19</f>
        <v>-5.5550000000000016E-2</v>
      </c>
      <c r="E20" s="45">
        <f t="shared" ref="E20:H20" si="3">-D19</f>
        <v>-5.7777500000000016E-2</v>
      </c>
      <c r="F20" s="45">
        <f t="shared" si="3"/>
        <v>-6.0666375000000029E-2</v>
      </c>
      <c r="G20" s="45">
        <f t="shared" si="3"/>
        <v>-6.3699693750000022E-2</v>
      </c>
      <c r="H20" s="45">
        <f t="shared" si="3"/>
        <v>-6.6884678437500053E-2</v>
      </c>
    </row>
    <row r="21" spans="2:8" x14ac:dyDescent="0.2">
      <c r="B21" s="1" t="s">
        <v>88</v>
      </c>
      <c r="C21" s="3">
        <f>SUM(C17:C20)</f>
        <v>0.61105000000000009</v>
      </c>
      <c r="D21" s="3">
        <f t="shared" ref="D21:H21" si="4">SUM(D17:D20)</f>
        <v>0.5800025000000002</v>
      </c>
      <c r="E21" s="3">
        <f t="shared" si="4"/>
        <v>0.60955262500000029</v>
      </c>
      <c r="F21" s="3">
        <f t="shared" si="4"/>
        <v>0.64003025625000021</v>
      </c>
      <c r="G21" s="3">
        <f t="shared" si="4"/>
        <v>0.67203176906250039</v>
      </c>
      <c r="H21" s="3">
        <f t="shared" si="4"/>
        <v>0.70563335751562539</v>
      </c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26" t="s">
        <v>89</v>
      </c>
      <c r="C23" s="45">
        <f>Input!C22</f>
        <v>0.7</v>
      </c>
      <c r="D23" s="45">
        <f>Input!D22</f>
        <v>0.7</v>
      </c>
      <c r="E23" s="45">
        <f>Input!E22</f>
        <v>0.7</v>
      </c>
      <c r="F23" s="45">
        <f>Input!F22</f>
        <v>0.7</v>
      </c>
      <c r="G23" s="45">
        <f>Input!G22</f>
        <v>0.7</v>
      </c>
      <c r="H23" s="45">
        <f>Input!H22</f>
        <v>0.7</v>
      </c>
    </row>
    <row r="24" spans="2:8" x14ac:dyDescent="0.2">
      <c r="B24" s="1" t="s">
        <v>86</v>
      </c>
      <c r="C24" s="3">
        <f>C21*C23</f>
        <v>0.42773500000000003</v>
      </c>
      <c r="D24" s="3">
        <f t="shared" ref="D24:H24" si="5">D21*D23</f>
        <v>0.40600175000000011</v>
      </c>
      <c r="E24" s="3">
        <f t="shared" si="5"/>
        <v>0.42668683750000019</v>
      </c>
      <c r="F24" s="3">
        <f t="shared" si="5"/>
        <v>0.44802117937500013</v>
      </c>
      <c r="G24" s="3">
        <f t="shared" si="5"/>
        <v>0.47042223834375024</v>
      </c>
      <c r="H24" s="3">
        <f t="shared" si="5"/>
        <v>0.49394335026093772</v>
      </c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 t="s">
        <v>90</v>
      </c>
      <c r="C27" s="3">
        <f>C24+C13</f>
        <v>10.426735000000001</v>
      </c>
      <c r="D27" s="3">
        <f t="shared" ref="D27:H27" si="6">D24+D13</f>
        <v>9.8969517499999995</v>
      </c>
      <c r="E27" s="3">
        <f t="shared" si="6"/>
        <v>10.401184337500005</v>
      </c>
      <c r="F27" s="3">
        <f t="shared" si="6"/>
        <v>10.921243554375003</v>
      </c>
      <c r="G27" s="3">
        <f t="shared" si="6"/>
        <v>11.467305732093758</v>
      </c>
      <c r="H27" s="3">
        <f t="shared" si="6"/>
        <v>12.040671018698443</v>
      </c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8" x14ac:dyDescent="0.2">
      <c r="C30" s="61" t="s">
        <v>67</v>
      </c>
      <c r="D30" s="61"/>
      <c r="E30" s="61"/>
      <c r="F30" s="61"/>
      <c r="G30" s="61"/>
      <c r="H30" s="61"/>
    </row>
    <row r="31" spans="2:8" x14ac:dyDescent="0.2">
      <c r="B31" s="24" t="s">
        <v>91</v>
      </c>
      <c r="C31" s="22">
        <f>C4</f>
        <v>1</v>
      </c>
      <c r="D31" s="22">
        <f t="shared" ref="D31:H31" si="7">D4</f>
        <v>2</v>
      </c>
      <c r="E31" s="22">
        <f t="shared" si="7"/>
        <v>3</v>
      </c>
      <c r="F31" s="22">
        <f t="shared" si="7"/>
        <v>4</v>
      </c>
      <c r="G31" s="24">
        <f t="shared" si="7"/>
        <v>5</v>
      </c>
      <c r="H31" s="22">
        <f t="shared" si="7"/>
        <v>6</v>
      </c>
    </row>
    <row r="32" spans="2:8" x14ac:dyDescent="0.2">
      <c r="B32" s="1" t="s">
        <v>92</v>
      </c>
      <c r="C32" s="1"/>
      <c r="D32" s="1"/>
      <c r="E32" s="1"/>
      <c r="F32" s="1"/>
      <c r="G32" s="1"/>
      <c r="H32" s="1"/>
    </row>
    <row r="33" spans="2:9" x14ac:dyDescent="0.2">
      <c r="B33" s="1" t="s">
        <v>93</v>
      </c>
      <c r="C33" s="3">
        <f>C27*Input!$C$24</f>
        <v>8.3413880000000002</v>
      </c>
      <c r="D33" s="3">
        <f>D27*Input!$C$24</f>
        <v>7.9175614000000003</v>
      </c>
      <c r="E33" s="3">
        <f>E27*Input!$C$24</f>
        <v>8.3209474700000055</v>
      </c>
      <c r="F33" s="3">
        <f>F27*Input!$C$24</f>
        <v>8.7369948435000033</v>
      </c>
      <c r="G33" s="3">
        <f>G27*Input!$C$24</f>
        <v>9.1738445856750062</v>
      </c>
      <c r="H33" s="3">
        <f>H27*Input!$C$24</f>
        <v>9.6325368149587547</v>
      </c>
    </row>
    <row r="34" spans="2:9" x14ac:dyDescent="0.2">
      <c r="B34" s="1" t="s">
        <v>42</v>
      </c>
      <c r="C34" s="3"/>
      <c r="D34" s="3">
        <f>C27*Input!$C$25</f>
        <v>1.0426735</v>
      </c>
      <c r="E34" s="3">
        <f>D27*Input!$C$25</f>
        <v>0.98969517500000004</v>
      </c>
      <c r="F34" s="3">
        <f>E27*Input!$C$25</f>
        <v>1.0401184337500007</v>
      </c>
      <c r="G34" s="3">
        <f>F27*Input!$C$25</f>
        <v>1.0921243554375004</v>
      </c>
      <c r="H34" s="3">
        <f>G27*Input!$C$25</f>
        <v>1.1467305732093758</v>
      </c>
      <c r="I34" s="3">
        <f>H27*Input!$C$25</f>
        <v>1.2040671018698443</v>
      </c>
    </row>
    <row r="35" spans="2:9" x14ac:dyDescent="0.2">
      <c r="B35" s="26" t="s">
        <v>43</v>
      </c>
      <c r="C35" s="45"/>
      <c r="D35" s="45"/>
      <c r="E35" s="45">
        <f>C27*Input!$C$26</f>
        <v>1.0426735</v>
      </c>
      <c r="F35" s="45">
        <f>D27*Input!$C$26</f>
        <v>0.98969517500000004</v>
      </c>
      <c r="G35" s="45">
        <f>E27*Input!$C$26</f>
        <v>1.0401184337500007</v>
      </c>
      <c r="H35" s="45">
        <f>F27*Input!$C$26</f>
        <v>1.0921243554375004</v>
      </c>
      <c r="I35" s="45">
        <f>G27*Input!$C$26</f>
        <v>1.1467305732093758</v>
      </c>
    </row>
    <row r="36" spans="2:9" x14ac:dyDescent="0.2">
      <c r="B36" s="1" t="s">
        <v>94</v>
      </c>
      <c r="C36" s="3">
        <f>SUM(C32:C35)</f>
        <v>8.3413880000000002</v>
      </c>
      <c r="D36" s="3">
        <f t="shared" ref="D36:H36" si="8">SUM(D32:D35)</f>
        <v>8.9602348999999997</v>
      </c>
      <c r="E36" s="3">
        <f t="shared" si="8"/>
        <v>10.353316145000004</v>
      </c>
      <c r="F36" s="3">
        <f t="shared" si="8"/>
        <v>10.766808452250004</v>
      </c>
      <c r="G36" s="3">
        <f t="shared" si="8"/>
        <v>11.306087374862507</v>
      </c>
      <c r="H36" s="3">
        <f t="shared" si="8"/>
        <v>11.87139174360563</v>
      </c>
    </row>
    <row r="37" spans="2:9" x14ac:dyDescent="0.2">
      <c r="B37" s="1"/>
      <c r="C37" s="1"/>
      <c r="D37" s="1"/>
      <c r="E37" s="1"/>
      <c r="F37" s="1"/>
      <c r="G37" s="1"/>
      <c r="H37" s="1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ht="18" x14ac:dyDescent="0.2">
      <c r="B39" s="1"/>
      <c r="C39" s="61" t="s">
        <v>67</v>
      </c>
      <c r="D39" s="61"/>
      <c r="E39" s="61"/>
      <c r="F39" s="61"/>
      <c r="G39" s="61"/>
      <c r="H39" s="61"/>
    </row>
    <row r="40" spans="2:9" ht="20" x14ac:dyDescent="0.2">
      <c r="B40" s="46" t="s">
        <v>95</v>
      </c>
      <c r="C40" s="22">
        <f>C31</f>
        <v>1</v>
      </c>
      <c r="D40" s="22">
        <f t="shared" ref="D40:H40" si="9">D31</f>
        <v>2</v>
      </c>
      <c r="E40" s="22">
        <f t="shared" si="9"/>
        <v>3</v>
      </c>
      <c r="F40" s="22">
        <f t="shared" si="9"/>
        <v>4</v>
      </c>
      <c r="G40" s="24">
        <f t="shared" si="9"/>
        <v>5</v>
      </c>
      <c r="H40" s="22">
        <f t="shared" si="9"/>
        <v>6</v>
      </c>
    </row>
    <row r="41" spans="2:9" x14ac:dyDescent="0.2">
      <c r="B41" s="6" t="s">
        <v>96</v>
      </c>
      <c r="C41" s="6">
        <f>Input!C31*Input!C32+Input!C35*Input!C36</f>
        <v>2080</v>
      </c>
      <c r="D41" s="6">
        <f>Input!D31*Input!D32+Input!D35*Input!D36</f>
        <v>2080</v>
      </c>
      <c r="E41" s="6">
        <f>Input!E31*Input!E32+Input!E35*Input!E36</f>
        <v>2080</v>
      </c>
      <c r="F41" s="6">
        <f>Input!F31*Input!F32+Input!F35*Input!F36</f>
        <v>2140</v>
      </c>
      <c r="G41" s="6">
        <f>Input!G31*Input!G32+Input!G35*Input!G36</f>
        <v>2140</v>
      </c>
      <c r="H41" s="6">
        <f>Input!H31*Input!H32+Input!H35*Input!H36</f>
        <v>2140</v>
      </c>
    </row>
    <row r="42" spans="2:9" x14ac:dyDescent="0.2">
      <c r="B42" s="6" t="s">
        <v>97</v>
      </c>
      <c r="C42" s="35" cm="1">
        <f t="array" ref="C42">C41*(Input!C33+Input!C37)/unit</f>
        <v>5.1999999999999998E-2</v>
      </c>
      <c r="D42" s="35" cm="1">
        <f t="array" ref="D42">D41*(Input!D33+Input!D37)/unit</f>
        <v>5.1999999999999998E-2</v>
      </c>
      <c r="E42" s="35" cm="1">
        <f t="array" ref="E42">E41*(Input!E33+Input!E37)/unit</f>
        <v>5.1999999999999998E-2</v>
      </c>
      <c r="F42" s="35" cm="1">
        <f t="array" ref="F42">F41*(Input!F33+Input!F37)/unit</f>
        <v>5.5640000000000002E-2</v>
      </c>
      <c r="G42" s="35" cm="1">
        <f t="array" ref="G42">G41*(Input!G33+Input!G37)/unit</f>
        <v>5.5640000000000002E-2</v>
      </c>
      <c r="H42" s="35" cm="1">
        <f t="array" ref="H42">H41*(Input!H33+Input!H37)/unit</f>
        <v>5.5640000000000002E-2</v>
      </c>
    </row>
    <row r="45" spans="2:9" ht="20" x14ac:dyDescent="0.2">
      <c r="B45" s="46" t="s">
        <v>98</v>
      </c>
      <c r="C45" s="22">
        <f>C40</f>
        <v>1</v>
      </c>
      <c r="D45" s="22">
        <f t="shared" ref="D45:H45" si="10">D40</f>
        <v>2</v>
      </c>
      <c r="E45" s="22">
        <f t="shared" si="10"/>
        <v>3</v>
      </c>
      <c r="F45" s="22">
        <f t="shared" si="10"/>
        <v>4</v>
      </c>
      <c r="G45" s="22">
        <f t="shared" si="10"/>
        <v>5</v>
      </c>
      <c r="H45" s="22">
        <f t="shared" si="10"/>
        <v>6</v>
      </c>
    </row>
    <row r="46" spans="2:9" x14ac:dyDescent="0.2">
      <c r="B46" s="6" t="s">
        <v>99</v>
      </c>
      <c r="C46" s="39" cm="1">
        <f t="array" ref="C46">(Input!C31+Input!C35)*Input!C40/unit</f>
        <v>1.0399999999999999E-3</v>
      </c>
      <c r="D46" s="39" cm="1">
        <f t="array" ref="D46">(Input!D31+Input!D35)*Input!D40/unit</f>
        <v>1.0399999999999999E-3</v>
      </c>
      <c r="E46" s="39" cm="1">
        <f t="array" ref="E46">(Input!E31+Input!E35)*Input!E40/unit</f>
        <v>1.0399999999999999E-3</v>
      </c>
      <c r="F46" s="39" cm="1">
        <f t="array" ref="F46">(Input!F31+Input!F35)*Input!F40/unit</f>
        <v>1.07E-3</v>
      </c>
      <c r="G46" s="39" cm="1">
        <f t="array" ref="G46">(Input!G31+Input!G35)*Input!G40/unit</f>
        <v>1.07E-3</v>
      </c>
      <c r="H46" s="39" cm="1">
        <f t="array" ref="H46">(Input!H31+Input!H35)*Input!H40/unit</f>
        <v>1.07E-3</v>
      </c>
    </row>
    <row r="47" spans="2:9" x14ac:dyDescent="0.2">
      <c r="B47" s="22" t="s">
        <v>100</v>
      </c>
      <c r="C47" s="47">
        <f>Input!C42+Input!C43</f>
        <v>6.1999999999999998E-3</v>
      </c>
      <c r="D47" s="47">
        <f>Input!D42+Input!D43</f>
        <v>6.1999999999999998E-3</v>
      </c>
      <c r="E47" s="47">
        <f>Input!E42+Input!E43</f>
        <v>6.1999999999999998E-3</v>
      </c>
      <c r="F47" s="47">
        <f>Input!F42+Input!F43</f>
        <v>6.1999999999999998E-3</v>
      </c>
      <c r="G47" s="47">
        <f>Input!G42+Input!G43</f>
        <v>6.1999999999999998E-3</v>
      </c>
      <c r="H47" s="47">
        <f>Input!H42+Input!H43</f>
        <v>6.1999999999999998E-3</v>
      </c>
    </row>
    <row r="48" spans="2:9" x14ac:dyDescent="0.2">
      <c r="B48" s="6" t="s">
        <v>101</v>
      </c>
      <c r="C48" s="39">
        <f>SUM(C46:C47)</f>
        <v>7.2399999999999999E-3</v>
      </c>
      <c r="D48" s="39">
        <f t="shared" ref="D48:H48" si="11">SUM(D46:D47)</f>
        <v>7.2399999999999999E-3</v>
      </c>
      <c r="E48" s="39">
        <f t="shared" si="11"/>
        <v>7.2399999999999999E-3</v>
      </c>
      <c r="F48" s="39">
        <f t="shared" si="11"/>
        <v>7.2699999999999996E-3</v>
      </c>
      <c r="G48" s="39">
        <f t="shared" si="11"/>
        <v>7.2699999999999996E-3</v>
      </c>
      <c r="H48" s="39">
        <f t="shared" si="11"/>
        <v>7.2699999999999996E-3</v>
      </c>
    </row>
    <row r="50" spans="2:8" x14ac:dyDescent="0.2">
      <c r="B50" s="40" t="s">
        <v>102</v>
      </c>
      <c r="C50" s="22">
        <f>-Input!C42</f>
        <v>-1.1999999999999999E-3</v>
      </c>
      <c r="D50" s="22">
        <f>-Input!D42</f>
        <v>-1.1999999999999999E-3</v>
      </c>
      <c r="E50" s="22">
        <f>-Input!E42</f>
        <v>-1.1999999999999999E-3</v>
      </c>
      <c r="F50" s="22">
        <f>-Input!F42</f>
        <v>-1.1999999999999999E-3</v>
      </c>
      <c r="G50" s="22">
        <f>-Input!G42</f>
        <v>-1.1999999999999999E-3</v>
      </c>
      <c r="H50" s="22">
        <f>-Input!H42</f>
        <v>-1.1999999999999999E-3</v>
      </c>
    </row>
    <row r="51" spans="2:8" x14ac:dyDescent="0.2">
      <c r="B51" s="6" t="s">
        <v>103</v>
      </c>
    </row>
    <row r="53" spans="2:8" x14ac:dyDescent="0.2">
      <c r="B53" s="6" t="s">
        <v>104</v>
      </c>
      <c r="C53" s="35" cm="1">
        <f t="array" ref="C53">C48*unit/(Input!C31+Input!C35)</f>
        <v>34.807692307692307</v>
      </c>
      <c r="D53" s="35" cm="1">
        <f t="array" ref="D53">D48*unit/(Input!D31+Input!D35)</f>
        <v>34.807692307692307</v>
      </c>
      <c r="E53" s="35" cm="1">
        <f t="array" ref="E53">E48*unit/(Input!E31+Input!E35)</f>
        <v>34.807692307692307</v>
      </c>
      <c r="F53" s="35" cm="1">
        <f t="array" ref="F53">F48*unit/(Input!F31+Input!F35)</f>
        <v>33.971962616822431</v>
      </c>
      <c r="G53" s="35" cm="1">
        <f t="array" ref="G53">G48*unit/(Input!G31+Input!G35)</f>
        <v>33.971962616822431</v>
      </c>
      <c r="H53" s="35" cm="1">
        <f t="array" ref="H53">H48*unit/(Input!H31+Input!H35)</f>
        <v>33.971962616822431</v>
      </c>
    </row>
    <row r="58" spans="2:8" ht="20" x14ac:dyDescent="0.2">
      <c r="B58" s="46" t="s">
        <v>105</v>
      </c>
      <c r="C58" s="22">
        <f>C45</f>
        <v>1</v>
      </c>
      <c r="D58" s="22">
        <f t="shared" ref="D58:H58" si="12">D45</f>
        <v>2</v>
      </c>
      <c r="E58" s="22">
        <f t="shared" si="12"/>
        <v>3</v>
      </c>
      <c r="F58" s="22">
        <f t="shared" si="12"/>
        <v>4</v>
      </c>
      <c r="G58" s="22">
        <f t="shared" si="12"/>
        <v>5</v>
      </c>
      <c r="H58" s="22">
        <f t="shared" si="12"/>
        <v>6</v>
      </c>
    </row>
    <row r="59" spans="2:8" x14ac:dyDescent="0.2">
      <c r="B59" s="23" t="s">
        <v>106</v>
      </c>
    </row>
    <row r="60" spans="2:8" x14ac:dyDescent="0.2">
      <c r="B60" s="6" t="s">
        <v>107</v>
      </c>
      <c r="C60" s="35">
        <f>C13/C10</f>
        <v>2</v>
      </c>
      <c r="D60" s="35">
        <f t="shared" ref="D60:H60" si="13">D13/D10</f>
        <v>2</v>
      </c>
      <c r="E60" s="35">
        <f t="shared" si="13"/>
        <v>2</v>
      </c>
      <c r="F60" s="35">
        <f t="shared" si="13"/>
        <v>2</v>
      </c>
      <c r="G60" s="35">
        <f t="shared" si="13"/>
        <v>2</v>
      </c>
      <c r="H60" s="35">
        <f t="shared" si="13"/>
        <v>2</v>
      </c>
    </row>
    <row r="61" spans="2:8" x14ac:dyDescent="0.2">
      <c r="B61" s="6" t="s">
        <v>108</v>
      </c>
      <c r="C61" s="35">
        <f>Input!C32*Input!C48</f>
        <v>2.5</v>
      </c>
      <c r="D61" s="35">
        <f>Input!D32*Input!D48</f>
        <v>2.5</v>
      </c>
      <c r="E61" s="35">
        <f>Input!E32*Input!E48</f>
        <v>2.5</v>
      </c>
      <c r="F61" s="35">
        <f>Input!F32*Input!F48</f>
        <v>2.5</v>
      </c>
      <c r="G61" s="35">
        <f>Input!G32*Input!G48</f>
        <v>2.5</v>
      </c>
      <c r="H61" s="35">
        <f>Input!H32*Input!H48</f>
        <v>2.5</v>
      </c>
    </row>
    <row r="62" spans="2:8" x14ac:dyDescent="0.2">
      <c r="B62" s="22" t="s">
        <v>109</v>
      </c>
      <c r="C62" s="41">
        <f>C53*Input!C48*'Sales &amp; Prod'!$C$34</f>
        <v>6.3672607879924961</v>
      </c>
      <c r="D62" s="41">
        <f>D53*Input!D48*'Sales &amp; Prod'!$C$34</f>
        <v>6.3672607879924961</v>
      </c>
      <c r="E62" s="41">
        <f>E53*Input!E48*'Sales &amp; Prod'!$C$34</f>
        <v>6.3672607879924961</v>
      </c>
      <c r="F62" s="41">
        <f>F53*Input!F48*'Sales &amp; Prod'!$C$34</f>
        <v>6.2143834055162994</v>
      </c>
      <c r="G62" s="41">
        <f>G53*Input!G48*'Sales &amp; Prod'!$C$34</f>
        <v>6.2143834055162994</v>
      </c>
      <c r="H62" s="41">
        <f>H53*Input!H48*'Sales &amp; Prod'!$C$34</f>
        <v>6.2143834055162994</v>
      </c>
    </row>
    <row r="63" spans="2:8" x14ac:dyDescent="0.2">
      <c r="B63" s="6" t="s">
        <v>110</v>
      </c>
      <c r="C63" s="35">
        <f>SUM(C60:C62)</f>
        <v>10.867260787992496</v>
      </c>
      <c r="D63" s="35">
        <f t="shared" ref="D63:H63" si="14">SUM(D60:D62)</f>
        <v>10.867260787992496</v>
      </c>
      <c r="E63" s="35">
        <f t="shared" si="14"/>
        <v>10.867260787992496</v>
      </c>
      <c r="F63" s="35">
        <f t="shared" si="14"/>
        <v>10.714383405516299</v>
      </c>
      <c r="G63" s="35">
        <f t="shared" si="14"/>
        <v>10.714383405516299</v>
      </c>
      <c r="H63" s="35">
        <f t="shared" si="14"/>
        <v>10.714383405516299</v>
      </c>
    </row>
    <row r="64" spans="2:8" x14ac:dyDescent="0.2">
      <c r="C64" s="35"/>
      <c r="D64" s="35"/>
      <c r="E64" s="35"/>
      <c r="F64" s="35"/>
      <c r="G64" s="35"/>
      <c r="H64" s="35"/>
    </row>
    <row r="65" spans="2:8" x14ac:dyDescent="0.2">
      <c r="B65" s="40" t="s">
        <v>111</v>
      </c>
      <c r="C65" s="41">
        <f>'Sales &amp; Prod'!C28*'Sales &amp; Prod'!$C$34</f>
        <v>0.03</v>
      </c>
      <c r="D65" s="41">
        <f>'Sales &amp; Prod'!D28*'Sales &amp; Prod'!$C$34</f>
        <v>3.1500000000000007E-2</v>
      </c>
      <c r="E65" s="41">
        <f>'Sales &amp; Prod'!E28*'Sales &amp; Prod'!$C$34</f>
        <v>3.3075000000000007E-2</v>
      </c>
      <c r="F65" s="41">
        <f>'Sales &amp; Prod'!F28*'Sales &amp; Prod'!$C$34</f>
        <v>3.4728750000000017E-2</v>
      </c>
      <c r="G65" s="41">
        <f>'Sales &amp; Prod'!G28*'Sales &amp; Prod'!$C$34</f>
        <v>3.6465187500000017E-2</v>
      </c>
      <c r="H65" s="41">
        <f>'Sales &amp; Prod'!H28*'Sales &amp; Prod'!$C$34</f>
        <v>3.8288446875000014E-2</v>
      </c>
    </row>
    <row r="66" spans="2:8" x14ac:dyDescent="0.2">
      <c r="B66" s="38" t="s">
        <v>112</v>
      </c>
      <c r="C66" s="35">
        <f>C65*C63</f>
        <v>0.32601782363977488</v>
      </c>
      <c r="D66" s="35">
        <f t="shared" ref="D66:H66" si="15">D65*D63</f>
        <v>0.34231871482176368</v>
      </c>
      <c r="E66" s="35">
        <f t="shared" si="15"/>
        <v>0.3594346505628519</v>
      </c>
      <c r="F66" s="35">
        <f t="shared" si="15"/>
        <v>0.37209714269432437</v>
      </c>
      <c r="G66" s="35">
        <f t="shared" si="15"/>
        <v>0.39070199982904058</v>
      </c>
      <c r="H66" s="35">
        <f t="shared" si="15"/>
        <v>0.41023709982049256</v>
      </c>
    </row>
    <row r="67" spans="2:8" x14ac:dyDescent="0.2">
      <c r="C67" s="35"/>
      <c r="D67" s="35"/>
      <c r="E67" s="35"/>
      <c r="F67" s="35"/>
      <c r="G67" s="35"/>
      <c r="H67" s="35"/>
    </row>
    <row r="68" spans="2:8" x14ac:dyDescent="0.2">
      <c r="C68" s="35"/>
      <c r="D68" s="35"/>
      <c r="E68" s="35"/>
      <c r="F68" s="35"/>
      <c r="G68" s="35"/>
      <c r="H68" s="35"/>
    </row>
    <row r="69" spans="2:8" x14ac:dyDescent="0.2">
      <c r="B69" s="23" t="s">
        <v>113</v>
      </c>
      <c r="C69" s="35"/>
      <c r="D69" s="35"/>
      <c r="E69" s="35"/>
      <c r="F69" s="35"/>
      <c r="G69" s="35"/>
      <c r="H69" s="35"/>
    </row>
    <row r="70" spans="2:8" x14ac:dyDescent="0.2">
      <c r="B70" s="6" t="s">
        <v>107</v>
      </c>
      <c r="C70" s="35">
        <f>C24/C21</f>
        <v>0.7</v>
      </c>
      <c r="D70" s="35">
        <f t="shared" ref="D70:H70" si="16">D24/D21</f>
        <v>0.7</v>
      </c>
      <c r="E70" s="35">
        <f t="shared" si="16"/>
        <v>0.7</v>
      </c>
      <c r="F70" s="35">
        <f t="shared" si="16"/>
        <v>0.7</v>
      </c>
      <c r="G70" s="35">
        <f t="shared" si="16"/>
        <v>0.7</v>
      </c>
      <c r="H70" s="35">
        <f t="shared" si="16"/>
        <v>0.7</v>
      </c>
    </row>
    <row r="71" spans="2:8" x14ac:dyDescent="0.2">
      <c r="B71" s="6" t="s">
        <v>108</v>
      </c>
      <c r="C71" s="35">
        <f>Input!C36*Input!C49</f>
        <v>0.8</v>
      </c>
      <c r="D71" s="35">
        <f>Input!D36*Input!D49</f>
        <v>0.8</v>
      </c>
      <c r="E71" s="35">
        <f>Input!E36*Input!E49</f>
        <v>0.8</v>
      </c>
      <c r="F71" s="35">
        <f>Input!F36*Input!F49</f>
        <v>0.8</v>
      </c>
      <c r="G71" s="35">
        <f>Input!G36*Input!G49</f>
        <v>0.8</v>
      </c>
      <c r="H71" s="35">
        <f>Input!H36*Input!H49</f>
        <v>0.8</v>
      </c>
    </row>
    <row r="72" spans="2:8" x14ac:dyDescent="0.2">
      <c r="B72" s="22" t="s">
        <v>109</v>
      </c>
      <c r="C72" s="41">
        <f>C53*Input!C49*'Sales &amp; Prod'!$C$35</f>
        <v>0.74709193245778627</v>
      </c>
      <c r="D72" s="41">
        <f>D53*Input!D49*'Sales &amp; Prod'!$C$35</f>
        <v>0.74709193245778627</v>
      </c>
      <c r="E72" s="41">
        <f>E53*Input!E49*'Sales &amp; Prod'!$C$35</f>
        <v>0.74709193245778627</v>
      </c>
      <c r="F72" s="41">
        <f>F53*Input!F49*'Sales &amp; Prod'!$C$35</f>
        <v>0.72915431958057919</v>
      </c>
      <c r="G72" s="41">
        <f>G53*Input!G49*'Sales &amp; Prod'!$C$35</f>
        <v>0.72915431958057919</v>
      </c>
      <c r="H72" s="41">
        <f>H53*Input!H49*'Sales &amp; Prod'!$C$35</f>
        <v>0.72915431958057919</v>
      </c>
    </row>
    <row r="73" spans="2:8" x14ac:dyDescent="0.2">
      <c r="B73" s="6" t="s">
        <v>114</v>
      </c>
      <c r="C73" s="35">
        <f>SUM(C70:C72)</f>
        <v>2.2470919324577863</v>
      </c>
      <c r="D73" s="35">
        <f t="shared" ref="D73:H73" si="17">SUM(D70:D72)</f>
        <v>2.2470919324577863</v>
      </c>
      <c r="E73" s="35">
        <f t="shared" si="17"/>
        <v>2.2470919324577863</v>
      </c>
      <c r="F73" s="35">
        <f t="shared" si="17"/>
        <v>2.2291543195805792</v>
      </c>
      <c r="G73" s="35">
        <f t="shared" si="17"/>
        <v>2.2291543195805792</v>
      </c>
      <c r="H73" s="35">
        <f t="shared" si="17"/>
        <v>2.2291543195805792</v>
      </c>
    </row>
    <row r="74" spans="2:8" x14ac:dyDescent="0.2">
      <c r="C74" s="35"/>
      <c r="D74" s="35"/>
      <c r="E74" s="35"/>
      <c r="F74" s="35"/>
      <c r="G74" s="35"/>
      <c r="H74" s="35"/>
    </row>
    <row r="75" spans="2:8" x14ac:dyDescent="0.2">
      <c r="B75" s="22" t="s">
        <v>115</v>
      </c>
      <c r="C75" s="41">
        <f>'Sales &amp; Prod'!C28*'Sales &amp; Prod'!$C$35</f>
        <v>1.1000000000000001E-2</v>
      </c>
      <c r="D75" s="41">
        <f>'Sales &amp; Prod'!D28*'Sales &amp; Prod'!$C$35</f>
        <v>1.1550000000000005E-2</v>
      </c>
      <c r="E75" s="41">
        <f>'Sales &amp; Prod'!E28*'Sales &amp; Prod'!$C$35</f>
        <v>1.2127500000000005E-2</v>
      </c>
      <c r="F75" s="41">
        <f>'Sales &amp; Prod'!F28*'Sales &amp; Prod'!$C$35</f>
        <v>1.2733875000000007E-2</v>
      </c>
      <c r="G75" s="41">
        <f>'Sales &amp; Prod'!G28*'Sales &amp; Prod'!$C$35</f>
        <v>1.3370568750000008E-2</v>
      </c>
      <c r="H75" s="41">
        <f>'Sales &amp; Prod'!H28*'Sales &amp; Prod'!$C$35</f>
        <v>1.4039097187500007E-2</v>
      </c>
    </row>
    <row r="76" spans="2:8" x14ac:dyDescent="0.2">
      <c r="B76" s="38" t="s">
        <v>112</v>
      </c>
      <c r="C76" s="35">
        <f>C75*C73</f>
        <v>2.4718011257035651E-2</v>
      </c>
      <c r="D76" s="35">
        <f t="shared" ref="D76:H76" si="18">D75*D73</f>
        <v>2.5953911819887442E-2</v>
      </c>
      <c r="E76" s="35">
        <f t="shared" si="18"/>
        <v>2.7251607410881812E-2</v>
      </c>
      <c r="F76" s="35">
        <f t="shared" si="18"/>
        <v>2.8385772461249164E-2</v>
      </c>
      <c r="G76" s="35">
        <f t="shared" si="18"/>
        <v>2.9805061084311621E-2</v>
      </c>
      <c r="H76" s="35">
        <f t="shared" si="18"/>
        <v>3.1295314138527201E-2</v>
      </c>
    </row>
    <row r="77" spans="2:8" x14ac:dyDescent="0.2">
      <c r="C77" s="35"/>
      <c r="D77" s="35"/>
      <c r="E77" s="35"/>
      <c r="F77" s="35"/>
      <c r="G77" s="35"/>
      <c r="H77" s="35"/>
    </row>
    <row r="78" spans="2:8" x14ac:dyDescent="0.2">
      <c r="B78" s="6" t="s">
        <v>116</v>
      </c>
      <c r="C78" s="35">
        <f>C66+C76</f>
        <v>0.35073583489681054</v>
      </c>
      <c r="D78" s="35">
        <f t="shared" ref="D78:H78" si="19">D66+D76</f>
        <v>0.36827262664165111</v>
      </c>
      <c r="E78" s="35">
        <f t="shared" si="19"/>
        <v>0.38668625797373368</v>
      </c>
      <c r="F78" s="35">
        <f t="shared" si="19"/>
        <v>0.40048291515557355</v>
      </c>
      <c r="G78" s="35">
        <f t="shared" si="19"/>
        <v>0.42050706091335222</v>
      </c>
      <c r="H78" s="35">
        <f t="shared" si="19"/>
        <v>0.44153241395901976</v>
      </c>
    </row>
  </sheetData>
  <mergeCells count="3">
    <mergeCell ref="C39:H39"/>
    <mergeCell ref="C3:H3"/>
    <mergeCell ref="C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4:H112"/>
  <sheetViews>
    <sheetView topLeftCell="A15" workbookViewId="0">
      <selection activeCell="C62" sqref="C62"/>
    </sheetView>
  </sheetViews>
  <sheetFormatPr baseColWidth="10" defaultColWidth="9" defaultRowHeight="16" outlineLevelRow="1" x14ac:dyDescent="0.2"/>
  <cols>
    <col min="1" max="1" width="9" style="6"/>
    <col min="2" max="2" width="52.1640625" style="6" customWidth="1"/>
    <col min="3" max="3" width="11.83203125" style="6" bestFit="1" customWidth="1"/>
    <col min="4" max="8" width="9.6640625" style="6" bestFit="1" customWidth="1"/>
    <col min="9" max="16384" width="9" style="6"/>
  </cols>
  <sheetData>
    <row r="4" spans="2:8" ht="20" x14ac:dyDescent="0.2">
      <c r="B4" s="46" t="s">
        <v>117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6" spans="2:8" x14ac:dyDescent="0.2">
      <c r="B6" s="1" t="s">
        <v>118</v>
      </c>
      <c r="C6" s="35">
        <f>'Sales &amp; Prod'!C7</f>
        <v>4.0999999999999996</v>
      </c>
      <c r="D6" s="35">
        <f>'Sales &amp; Prod'!D7</f>
        <v>4.3050000000000006</v>
      </c>
      <c r="E6" s="35">
        <f>'Sales &amp; Prod'!E7</f>
        <v>4.5202500000000008</v>
      </c>
      <c r="F6" s="35">
        <f>'Sales &amp; Prod'!F7</f>
        <v>4.7462625000000012</v>
      </c>
      <c r="G6" s="35">
        <f>'Sales &amp; Prod'!G7</f>
        <v>4.9835756250000012</v>
      </c>
      <c r="H6" s="35">
        <f>'Sales &amp; Prod'!H7</f>
        <v>5.2327544062500015</v>
      </c>
    </row>
    <row r="7" spans="2:8" x14ac:dyDescent="0.2">
      <c r="B7" s="26" t="s">
        <v>119</v>
      </c>
      <c r="C7" s="41">
        <f>C6*Input!C14</f>
        <v>4.0999999999999999E-4</v>
      </c>
      <c r="D7" s="41">
        <f>D6*Input!D14</f>
        <v>4.3050000000000006E-4</v>
      </c>
      <c r="E7" s="41">
        <f>E6*Input!E14</f>
        <v>4.520250000000001E-4</v>
      </c>
      <c r="F7" s="41">
        <f>F6*Input!F14</f>
        <v>4.7462625000000016E-4</v>
      </c>
      <c r="G7" s="41">
        <f>G6*Input!G14</f>
        <v>4.9835756250000019E-4</v>
      </c>
      <c r="H7" s="41">
        <f>H6*Input!H14</f>
        <v>5.2327544062500016E-4</v>
      </c>
    </row>
    <row r="8" spans="2:8" x14ac:dyDescent="0.2">
      <c r="B8" s="1" t="s">
        <v>120</v>
      </c>
      <c r="C8" s="35">
        <f>C7</f>
        <v>4.0999999999999999E-4</v>
      </c>
      <c r="D8" s="35">
        <f t="shared" ref="D8:H8" si="0">D7</f>
        <v>4.3050000000000006E-4</v>
      </c>
      <c r="E8" s="35">
        <f t="shared" si="0"/>
        <v>4.520250000000001E-4</v>
      </c>
      <c r="F8" s="35">
        <f t="shared" si="0"/>
        <v>4.7462625000000016E-4</v>
      </c>
      <c r="G8" s="35">
        <f t="shared" si="0"/>
        <v>4.9835756250000019E-4</v>
      </c>
      <c r="H8" s="35">
        <f t="shared" si="0"/>
        <v>5.2327544062500016E-4</v>
      </c>
    </row>
    <row r="9" spans="2:8" x14ac:dyDescent="0.2">
      <c r="B9" s="1"/>
    </row>
    <row r="10" spans="2:8" x14ac:dyDescent="0.2">
      <c r="B10" s="4" t="s">
        <v>121</v>
      </c>
    </row>
    <row r="11" spans="2:8" x14ac:dyDescent="0.2">
      <c r="B11" s="1" t="s">
        <v>58</v>
      </c>
      <c r="C11" s="50">
        <f>Input!C54</f>
        <v>4</v>
      </c>
      <c r="D11" s="50">
        <f>Input!D54</f>
        <v>4.5</v>
      </c>
      <c r="E11" s="50">
        <f>Input!E54</f>
        <v>5</v>
      </c>
      <c r="F11" s="50">
        <f>Input!F54</f>
        <v>5.5</v>
      </c>
      <c r="G11" s="50">
        <f>Input!G54</f>
        <v>6</v>
      </c>
      <c r="H11" s="50">
        <f>Input!H54</f>
        <v>6.5</v>
      </c>
    </row>
    <row r="12" spans="2:8" x14ac:dyDescent="0.2">
      <c r="B12" s="1" t="s">
        <v>122</v>
      </c>
      <c r="C12" s="50">
        <f>Input!C55</f>
        <v>5</v>
      </c>
      <c r="D12" s="50">
        <f>Input!D55</f>
        <v>5.25</v>
      </c>
      <c r="E12" s="50">
        <f>Input!E55</f>
        <v>5.5125000000000002</v>
      </c>
      <c r="F12" s="50">
        <f>Input!F55</f>
        <v>5.7881250000000009</v>
      </c>
      <c r="G12" s="50">
        <f>Input!G55</f>
        <v>6.0775312500000007</v>
      </c>
      <c r="H12" s="50">
        <f>Input!H55</f>
        <v>6.3814078125000009</v>
      </c>
    </row>
    <row r="13" spans="2:8" x14ac:dyDescent="0.2">
      <c r="B13" s="1" t="s">
        <v>60</v>
      </c>
      <c r="C13" s="50">
        <f>Input!C56</f>
        <v>1</v>
      </c>
      <c r="D13" s="50">
        <f>Input!D56</f>
        <v>1</v>
      </c>
      <c r="E13" s="50">
        <f>Input!E56</f>
        <v>1</v>
      </c>
      <c r="F13" s="50">
        <f>Input!F56</f>
        <v>1</v>
      </c>
      <c r="G13" s="50">
        <f>Input!G56</f>
        <v>1</v>
      </c>
      <c r="H13" s="50">
        <f>Input!H56</f>
        <v>1</v>
      </c>
    </row>
    <row r="14" spans="2:8" x14ac:dyDescent="0.2">
      <c r="B14" s="1" t="s">
        <v>123</v>
      </c>
      <c r="C14" s="6">
        <f>Input!C43</f>
        <v>5.0000000000000001E-3</v>
      </c>
      <c r="D14" s="6">
        <f>Input!D43</f>
        <v>5.0000000000000001E-3</v>
      </c>
      <c r="E14" s="6">
        <f>Input!E43</f>
        <v>5.0000000000000001E-3</v>
      </c>
      <c r="F14" s="6">
        <f>Input!F43</f>
        <v>5.0000000000000001E-3</v>
      </c>
      <c r="G14" s="6">
        <f>Input!G43</f>
        <v>5.0000000000000001E-3</v>
      </c>
      <c r="H14" s="6">
        <f>Input!H43</f>
        <v>5.0000000000000001E-3</v>
      </c>
    </row>
    <row r="15" spans="2:8" x14ac:dyDescent="0.2">
      <c r="B15" s="26" t="s">
        <v>124</v>
      </c>
      <c r="C15" s="22">
        <f>Input!C42</f>
        <v>1.1999999999999999E-3</v>
      </c>
      <c r="D15" s="22">
        <f>Input!D42</f>
        <v>1.1999999999999999E-3</v>
      </c>
      <c r="E15" s="22">
        <f>Input!E42</f>
        <v>1.1999999999999999E-3</v>
      </c>
      <c r="F15" s="22">
        <f>Input!F42</f>
        <v>1.1999999999999999E-3</v>
      </c>
      <c r="G15" s="22">
        <f>Input!G42</f>
        <v>1.1999999999999999E-3</v>
      </c>
      <c r="H15" s="22">
        <f>Input!H42</f>
        <v>1.1999999999999999E-3</v>
      </c>
    </row>
    <row r="16" spans="2:8" x14ac:dyDescent="0.2">
      <c r="B16" s="1" t="s">
        <v>125</v>
      </c>
      <c r="C16" s="50">
        <f>SUM(C11:C15)</f>
        <v>10.006200000000002</v>
      </c>
      <c r="D16" s="50">
        <f t="shared" ref="D16:H16" si="1">SUM(D11:D15)</f>
        <v>10.756200000000002</v>
      </c>
      <c r="E16" s="50">
        <f t="shared" si="1"/>
        <v>11.518700000000001</v>
      </c>
      <c r="F16" s="50">
        <f t="shared" si="1"/>
        <v>12.294325000000002</v>
      </c>
      <c r="G16" s="50">
        <f t="shared" si="1"/>
        <v>13.083731250000001</v>
      </c>
      <c r="H16" s="50">
        <f t="shared" si="1"/>
        <v>13.887607812500002</v>
      </c>
    </row>
    <row r="17" spans="2:8" x14ac:dyDescent="0.2">
      <c r="B17" s="1"/>
      <c r="C17" s="20"/>
      <c r="D17" s="20"/>
      <c r="E17" s="20"/>
      <c r="F17" s="20"/>
      <c r="G17" s="20"/>
      <c r="H17" s="20"/>
    </row>
    <row r="18" spans="2:8" x14ac:dyDescent="0.2">
      <c r="B18" s="1" t="s">
        <v>126</v>
      </c>
      <c r="C18" s="50">
        <f>C16+C8</f>
        <v>10.006610000000002</v>
      </c>
      <c r="D18" s="50">
        <f t="shared" ref="D18:H18" si="2">D16+D8</f>
        <v>10.756630500000002</v>
      </c>
      <c r="E18" s="50">
        <f t="shared" si="2"/>
        <v>11.519152025</v>
      </c>
      <c r="F18" s="50">
        <f t="shared" si="2"/>
        <v>12.294799626250002</v>
      </c>
      <c r="G18" s="50">
        <f t="shared" si="2"/>
        <v>13.084229607562502</v>
      </c>
      <c r="H18" s="50">
        <f t="shared" si="2"/>
        <v>13.888131087940627</v>
      </c>
    </row>
    <row r="19" spans="2:8" x14ac:dyDescent="0.2">
      <c r="B19" s="26" t="s">
        <v>127</v>
      </c>
      <c r="C19" s="22">
        <f>-C15</f>
        <v>-1.1999999999999999E-3</v>
      </c>
      <c r="D19" s="22">
        <f t="shared" ref="D19:H19" si="3">-D15</f>
        <v>-1.1999999999999999E-3</v>
      </c>
      <c r="E19" s="22">
        <f t="shared" si="3"/>
        <v>-1.1999999999999999E-3</v>
      </c>
      <c r="F19" s="22">
        <f t="shared" si="3"/>
        <v>-1.1999999999999999E-3</v>
      </c>
      <c r="G19" s="22">
        <f t="shared" si="3"/>
        <v>-1.1999999999999999E-3</v>
      </c>
      <c r="H19" s="22">
        <f t="shared" si="3"/>
        <v>-1.1999999999999999E-3</v>
      </c>
    </row>
    <row r="20" spans="2:8" x14ac:dyDescent="0.2">
      <c r="B20" s="1" t="s">
        <v>128</v>
      </c>
      <c r="C20" s="50">
        <f>SUM(C18:C19)</f>
        <v>10.005410000000001</v>
      </c>
      <c r="D20" s="50">
        <f t="shared" ref="D20:H20" si="4">SUM(D18:D19)</f>
        <v>10.755430500000001</v>
      </c>
      <c r="E20" s="50">
        <f t="shared" si="4"/>
        <v>11.517952025</v>
      </c>
      <c r="F20" s="50">
        <f t="shared" si="4"/>
        <v>12.293599626250002</v>
      </c>
      <c r="G20" s="50">
        <f t="shared" si="4"/>
        <v>13.083029607562501</v>
      </c>
      <c r="H20" s="50">
        <f t="shared" si="4"/>
        <v>13.886931087940626</v>
      </c>
    </row>
    <row r="26" spans="2:8" ht="20" x14ac:dyDescent="0.2">
      <c r="B26" s="46" t="s">
        <v>129</v>
      </c>
      <c r="C26" s="22">
        <f>C4</f>
        <v>1</v>
      </c>
      <c r="D26" s="22">
        <f t="shared" ref="D26:H26" si="5">D4</f>
        <v>2</v>
      </c>
      <c r="E26" s="22">
        <f t="shared" si="5"/>
        <v>3</v>
      </c>
      <c r="F26" s="22">
        <f t="shared" si="5"/>
        <v>4</v>
      </c>
      <c r="G26" s="22">
        <f t="shared" si="5"/>
        <v>5</v>
      </c>
      <c r="H26" s="22">
        <f t="shared" si="5"/>
        <v>6</v>
      </c>
    </row>
    <row r="27" spans="2:8" x14ac:dyDescent="0.2">
      <c r="B27" s="1" t="s">
        <v>130</v>
      </c>
    </row>
    <row r="28" spans="2:8" x14ac:dyDescent="0.2">
      <c r="B28" s="1"/>
    </row>
    <row r="29" spans="2:8" x14ac:dyDescent="0.2">
      <c r="B29" s="4" t="s">
        <v>131</v>
      </c>
    </row>
    <row r="30" spans="2:8" x14ac:dyDescent="0.2">
      <c r="B30" s="1" t="s">
        <v>132</v>
      </c>
      <c r="C30" s="35">
        <f>'Sales &amp; Prod'!C20</f>
        <v>25.56</v>
      </c>
      <c r="D30" s="35">
        <f>'Sales &amp; Prod'!D20</f>
        <v>28.258000000000003</v>
      </c>
      <c r="E30" s="35">
        <f>'Sales &amp; Prod'!E20</f>
        <v>31.090900000000005</v>
      </c>
      <c r="F30" s="35">
        <f>'Sales &amp; Prod'!F20</f>
        <v>32.645445000000009</v>
      </c>
      <c r="G30" s="35">
        <f>'Sales &amp; Prod'!G20</f>
        <v>34.277717250000009</v>
      </c>
      <c r="H30" s="35">
        <f>'Sales &amp; Prod'!H20</f>
        <v>35.991603112500009</v>
      </c>
    </row>
    <row r="31" spans="2:8" x14ac:dyDescent="0.2">
      <c r="B31" s="1" t="s">
        <v>133</v>
      </c>
      <c r="C31" s="35">
        <f>C30</f>
        <v>25.56</v>
      </c>
      <c r="D31" s="35">
        <f t="shared" ref="D31:H31" si="6">D30</f>
        <v>28.258000000000003</v>
      </c>
      <c r="E31" s="35">
        <f t="shared" si="6"/>
        <v>31.090900000000005</v>
      </c>
      <c r="F31" s="35">
        <f t="shared" si="6"/>
        <v>32.645445000000009</v>
      </c>
      <c r="G31" s="35">
        <f t="shared" si="6"/>
        <v>34.277717250000009</v>
      </c>
      <c r="H31" s="35">
        <f t="shared" si="6"/>
        <v>35.991603112500009</v>
      </c>
    </row>
    <row r="32" spans="2:8" x14ac:dyDescent="0.2">
      <c r="B32" s="1"/>
      <c r="C32" s="35"/>
      <c r="D32" s="35"/>
      <c r="E32" s="35"/>
      <c r="F32" s="35"/>
      <c r="G32" s="35"/>
      <c r="H32" s="35"/>
    </row>
    <row r="33" spans="2:8" x14ac:dyDescent="0.2">
      <c r="B33" s="4" t="s">
        <v>134</v>
      </c>
    </row>
    <row r="34" spans="2:8" x14ac:dyDescent="0.2">
      <c r="B34" s="1" t="s">
        <v>135</v>
      </c>
      <c r="C34" s="35">
        <f>'RM &amp; DL &amp; FG'!C27</f>
        <v>10.426735000000001</v>
      </c>
      <c r="D34" s="35">
        <f>'RM &amp; DL &amp; FG'!D27</f>
        <v>9.8969517499999995</v>
      </c>
      <c r="E34" s="35">
        <f>'RM &amp; DL &amp; FG'!E27</f>
        <v>10.401184337500005</v>
      </c>
      <c r="F34" s="35">
        <f>'RM &amp; DL &amp; FG'!F27</f>
        <v>10.921243554375003</v>
      </c>
      <c r="G34" s="35">
        <f>'RM &amp; DL &amp; FG'!G27</f>
        <v>11.467305732093758</v>
      </c>
      <c r="H34" s="35">
        <f>'RM &amp; DL &amp; FG'!H27</f>
        <v>12.040671018698443</v>
      </c>
    </row>
    <row r="35" spans="2:8" x14ac:dyDescent="0.2">
      <c r="B35" s="1" t="s">
        <v>136</v>
      </c>
      <c r="C35" s="35">
        <f>'RM &amp; DL &amp; FG'!C42</f>
        <v>5.1999999999999998E-2</v>
      </c>
      <c r="D35" s="35">
        <f>'RM &amp; DL &amp; FG'!D42</f>
        <v>5.1999999999999998E-2</v>
      </c>
      <c r="E35" s="35">
        <f>'RM &amp; DL &amp; FG'!E42</f>
        <v>5.1999999999999998E-2</v>
      </c>
      <c r="F35" s="35">
        <f>'RM &amp; DL &amp; FG'!F42</f>
        <v>5.5640000000000002E-2</v>
      </c>
      <c r="G35" s="35">
        <f>'RM &amp; DL &amp; FG'!G42</f>
        <v>5.5640000000000002E-2</v>
      </c>
      <c r="H35" s="35">
        <f>'RM &amp; DL &amp; FG'!H42</f>
        <v>5.5640000000000002E-2</v>
      </c>
    </row>
    <row r="36" spans="2:8" x14ac:dyDescent="0.2">
      <c r="B36" s="1" t="s">
        <v>137</v>
      </c>
      <c r="C36" s="35">
        <f>'RM &amp; DL &amp; FG'!C48</f>
        <v>7.2399999999999999E-3</v>
      </c>
      <c r="D36" s="35">
        <f>'RM &amp; DL &amp; FG'!D48</f>
        <v>7.2399999999999999E-3</v>
      </c>
      <c r="E36" s="35">
        <f>'RM &amp; DL &amp; FG'!E48</f>
        <v>7.2399999999999999E-3</v>
      </c>
      <c r="F36" s="35">
        <f>'RM &amp; DL &amp; FG'!F48</f>
        <v>7.2699999999999996E-3</v>
      </c>
      <c r="G36" s="35">
        <f>'RM &amp; DL &amp; FG'!G48</f>
        <v>7.2699999999999996E-3</v>
      </c>
      <c r="H36" s="35">
        <f>'RM &amp; DL &amp; FG'!H48</f>
        <v>7.2699999999999996E-3</v>
      </c>
    </row>
    <row r="37" spans="2:8" x14ac:dyDescent="0.2">
      <c r="B37" s="26" t="s">
        <v>138</v>
      </c>
      <c r="C37" s="41">
        <f>C20</f>
        <v>10.005410000000001</v>
      </c>
      <c r="D37" s="41">
        <f t="shared" ref="D37:H37" si="7">D20</f>
        <v>10.755430500000001</v>
      </c>
      <c r="E37" s="41">
        <f t="shared" si="7"/>
        <v>11.517952025</v>
      </c>
      <c r="F37" s="41">
        <f t="shared" si="7"/>
        <v>12.293599626250002</v>
      </c>
      <c r="G37" s="41">
        <f t="shared" si="7"/>
        <v>13.083029607562501</v>
      </c>
      <c r="H37" s="41">
        <f t="shared" si="7"/>
        <v>13.886931087940626</v>
      </c>
    </row>
    <row r="38" spans="2:8" x14ac:dyDescent="0.2">
      <c r="B38" s="1" t="s">
        <v>139</v>
      </c>
      <c r="C38" s="50">
        <f>SUM(C34:C37)</f>
        <v>20.491385000000001</v>
      </c>
      <c r="D38" s="50">
        <f t="shared" ref="D38:H38" si="8">SUM(D34:D37)</f>
        <v>20.711622249999998</v>
      </c>
      <c r="E38" s="50">
        <f t="shared" si="8"/>
        <v>21.978376362500004</v>
      </c>
      <c r="F38" s="50">
        <f t="shared" si="8"/>
        <v>23.277753180625005</v>
      </c>
      <c r="G38" s="50">
        <f t="shared" si="8"/>
        <v>24.61324533965626</v>
      </c>
      <c r="H38" s="50">
        <f t="shared" si="8"/>
        <v>25.99051210663907</v>
      </c>
    </row>
    <row r="39" spans="2:8" x14ac:dyDescent="0.2">
      <c r="B39" s="1"/>
      <c r="C39" s="50"/>
      <c r="D39" s="50"/>
      <c r="E39" s="50"/>
      <c r="F39" s="50"/>
      <c r="G39" s="50"/>
      <c r="H39" s="50"/>
    </row>
    <row r="40" spans="2:8" x14ac:dyDescent="0.2">
      <c r="B40" s="26" t="s">
        <v>140</v>
      </c>
      <c r="C40" s="22"/>
      <c r="D40" s="22"/>
      <c r="E40" s="22"/>
      <c r="F40" s="22"/>
      <c r="G40" s="22"/>
      <c r="H40" s="22"/>
    </row>
    <row r="41" spans="2:8" x14ac:dyDescent="0.2">
      <c r="B41" s="1" t="s">
        <v>141</v>
      </c>
    </row>
    <row r="42" spans="2:8" x14ac:dyDescent="0.2">
      <c r="B42" s="1"/>
    </row>
    <row r="43" spans="2:8" x14ac:dyDescent="0.2">
      <c r="B43" s="26" t="s">
        <v>142</v>
      </c>
      <c r="C43" s="22"/>
      <c r="D43" s="22"/>
      <c r="E43" s="22"/>
      <c r="F43" s="22"/>
      <c r="G43" s="22"/>
      <c r="H43" s="22"/>
    </row>
    <row r="44" spans="2:8" x14ac:dyDescent="0.2">
      <c r="B44" s="1" t="s">
        <v>143</v>
      </c>
      <c r="C44" s="50">
        <f>C38+C40+C43</f>
        <v>20.491385000000001</v>
      </c>
      <c r="D44" s="50">
        <f t="shared" ref="D44:H44" si="9">D38+D40+D43</f>
        <v>20.711622249999998</v>
      </c>
      <c r="E44" s="50">
        <f t="shared" si="9"/>
        <v>21.978376362500004</v>
      </c>
      <c r="F44" s="50">
        <f t="shared" si="9"/>
        <v>23.277753180625005</v>
      </c>
      <c r="G44" s="50">
        <f t="shared" si="9"/>
        <v>24.61324533965626</v>
      </c>
      <c r="H44" s="50">
        <f t="shared" si="9"/>
        <v>25.99051210663907</v>
      </c>
    </row>
    <row r="45" spans="2:8" x14ac:dyDescent="0.2">
      <c r="B45" s="1"/>
    </row>
    <row r="46" spans="2:8" x14ac:dyDescent="0.2">
      <c r="B46" s="1" t="s">
        <v>144</v>
      </c>
      <c r="C46" s="35">
        <f>C31-C44</f>
        <v>5.0686149999999977</v>
      </c>
      <c r="D46" s="35">
        <f t="shared" ref="D46:H46" si="10">D31-D44</f>
        <v>7.5463777500000049</v>
      </c>
      <c r="E46" s="35">
        <f t="shared" si="10"/>
        <v>9.1125236375000007</v>
      </c>
      <c r="F46" s="35">
        <f t="shared" si="10"/>
        <v>9.3676918193750041</v>
      </c>
      <c r="G46" s="35">
        <f t="shared" si="10"/>
        <v>9.6644719103437495</v>
      </c>
      <c r="H46" s="35">
        <f t="shared" si="10"/>
        <v>10.001091005860939</v>
      </c>
    </row>
    <row r="48" spans="2:8" x14ac:dyDescent="0.2">
      <c r="B48" s="1" t="s">
        <v>145</v>
      </c>
    </row>
    <row r="49" spans="2:8" x14ac:dyDescent="0.2">
      <c r="B49" s="1" t="s">
        <v>146</v>
      </c>
    </row>
    <row r="50" spans="2:8" x14ac:dyDescent="0.2">
      <c r="B50" s="1" t="s">
        <v>147</v>
      </c>
    </row>
    <row r="51" spans="2:8" x14ac:dyDescent="0.2">
      <c r="B51" s="26" t="s">
        <v>148</v>
      </c>
      <c r="C51" s="22"/>
      <c r="D51" s="22"/>
      <c r="E51" s="22"/>
      <c r="F51" s="22"/>
      <c r="G51" s="22"/>
      <c r="H51" s="22"/>
    </row>
    <row r="52" spans="2:8" x14ac:dyDescent="0.2">
      <c r="B52" s="1" t="s">
        <v>149</v>
      </c>
    </row>
    <row r="54" spans="2:8" x14ac:dyDescent="0.2">
      <c r="B54" s="1" t="s">
        <v>150</v>
      </c>
      <c r="C54" s="35">
        <f>C46+C52</f>
        <v>5.0686149999999977</v>
      </c>
      <c r="D54" s="35">
        <f t="shared" ref="D54:H54" si="11">D46+D52</f>
        <v>7.5463777500000049</v>
      </c>
      <c r="E54" s="35">
        <f t="shared" si="11"/>
        <v>9.1125236375000007</v>
      </c>
      <c r="F54" s="35">
        <f t="shared" si="11"/>
        <v>9.3676918193750041</v>
      </c>
      <c r="G54" s="35">
        <f t="shared" si="11"/>
        <v>9.6644719103437495</v>
      </c>
      <c r="H54" s="35">
        <f t="shared" si="11"/>
        <v>10.001091005860939</v>
      </c>
    </row>
    <row r="57" spans="2:8" ht="42" x14ac:dyDescent="0.2">
      <c r="B57" s="74" t="s">
        <v>189</v>
      </c>
      <c r="C57" s="22">
        <f>C26</f>
        <v>1</v>
      </c>
      <c r="D57" s="22">
        <f t="shared" ref="D57:H57" si="12">D26</f>
        <v>2</v>
      </c>
      <c r="E57" s="22">
        <f t="shared" si="12"/>
        <v>3</v>
      </c>
      <c r="F57" s="22">
        <f t="shared" si="12"/>
        <v>4</v>
      </c>
      <c r="G57" s="22">
        <f t="shared" si="12"/>
        <v>5</v>
      </c>
      <c r="H57" s="22">
        <f t="shared" si="12"/>
        <v>6</v>
      </c>
    </row>
    <row r="58" spans="2:8" x14ac:dyDescent="0.2">
      <c r="B58" s="6" t="s">
        <v>151</v>
      </c>
      <c r="C58" s="6">
        <f>'Sales &amp; Prod'!C11</f>
        <v>28.4</v>
      </c>
      <c r="D58" s="6">
        <f>'Sales &amp; Prod'!D11</f>
        <v>29.820000000000004</v>
      </c>
      <c r="E58" s="6">
        <f>'Sales &amp; Prod'!E11</f>
        <v>31.311000000000007</v>
      </c>
      <c r="F58" s="6">
        <f>'Sales &amp; Prod'!F11</f>
        <v>32.876550000000009</v>
      </c>
      <c r="G58" s="6">
        <f>'Sales &amp; Prod'!G11</f>
        <v>34.520377500000009</v>
      </c>
      <c r="H58" s="6">
        <f>'Sales &amp; Prod'!H11</f>
        <v>36.24639637500001</v>
      </c>
    </row>
    <row r="59" spans="2:8" x14ac:dyDescent="0.2">
      <c r="B59" s="66" t="s">
        <v>183</v>
      </c>
      <c r="C59" s="65">
        <f>-C7</f>
        <v>-4.0999999999999999E-4</v>
      </c>
      <c r="D59" s="65">
        <f t="shared" ref="D59:H59" si="13">-D7</f>
        <v>-4.3050000000000006E-4</v>
      </c>
      <c r="E59" s="65">
        <f t="shared" si="13"/>
        <v>-4.520250000000001E-4</v>
      </c>
      <c r="F59" s="65">
        <f t="shared" si="13"/>
        <v>-4.7462625000000016E-4</v>
      </c>
      <c r="G59" s="65">
        <f t="shared" si="13"/>
        <v>-4.9835756250000019E-4</v>
      </c>
      <c r="H59" s="65">
        <f t="shared" si="13"/>
        <v>-5.2327544062500016E-4</v>
      </c>
    </row>
    <row r="60" spans="2:8" x14ac:dyDescent="0.2">
      <c r="B60" s="62" t="s">
        <v>184</v>
      </c>
      <c r="C60" s="63">
        <f>C58-C59</f>
        <v>28.400409999999997</v>
      </c>
      <c r="D60" s="63">
        <f t="shared" ref="D60:H60" si="14">D58-D59</f>
        <v>29.820430500000004</v>
      </c>
      <c r="E60" s="63">
        <f t="shared" si="14"/>
        <v>31.311452025000008</v>
      </c>
      <c r="F60" s="63">
        <f t="shared" si="14"/>
        <v>32.877024626250012</v>
      </c>
      <c r="G60" s="63">
        <f t="shared" si="14"/>
        <v>34.520875857562508</v>
      </c>
      <c r="H60" s="63">
        <f t="shared" si="14"/>
        <v>36.246919650440638</v>
      </c>
    </row>
    <row r="61" spans="2:8" x14ac:dyDescent="0.2">
      <c r="B61" s="62" t="s">
        <v>152</v>
      </c>
      <c r="C61" s="63">
        <f>C34+C35+C36</f>
        <v>10.485975</v>
      </c>
      <c r="D61" s="63">
        <f t="shared" ref="D61:H61" si="15">D34+D35+D36</f>
        <v>9.9561917499999986</v>
      </c>
      <c r="E61" s="63">
        <f t="shared" si="15"/>
        <v>10.460424337500005</v>
      </c>
      <c r="F61" s="63">
        <f t="shared" si="15"/>
        <v>10.984153554375004</v>
      </c>
      <c r="G61" s="63">
        <f t="shared" si="15"/>
        <v>11.530215732093758</v>
      </c>
      <c r="H61" s="63">
        <f t="shared" si="15"/>
        <v>12.103581018698444</v>
      </c>
    </row>
    <row r="62" spans="2:8" outlineLevel="1" x14ac:dyDescent="0.2">
      <c r="B62" s="67" t="s">
        <v>181</v>
      </c>
      <c r="C62" s="69">
        <f>C11</f>
        <v>4</v>
      </c>
      <c r="D62" s="69">
        <f t="shared" ref="D62:H62" si="16">D11</f>
        <v>4.5</v>
      </c>
      <c r="E62" s="69">
        <f t="shared" si="16"/>
        <v>5</v>
      </c>
      <c r="F62" s="69">
        <f t="shared" si="16"/>
        <v>5.5</v>
      </c>
      <c r="G62" s="69">
        <f t="shared" si="16"/>
        <v>6</v>
      </c>
      <c r="H62" s="69">
        <f t="shared" si="16"/>
        <v>6.5</v>
      </c>
    </row>
    <row r="63" spans="2:8" outlineLevel="1" x14ac:dyDescent="0.2">
      <c r="B63" s="67" t="s">
        <v>182</v>
      </c>
      <c r="C63" s="69">
        <f>C12</f>
        <v>5</v>
      </c>
      <c r="D63" s="69">
        <f t="shared" ref="D63:H63" si="17">D12</f>
        <v>5.25</v>
      </c>
      <c r="E63" s="69">
        <f t="shared" si="17"/>
        <v>5.5125000000000002</v>
      </c>
      <c r="F63" s="69">
        <f t="shared" si="17"/>
        <v>5.7881250000000009</v>
      </c>
      <c r="G63" s="69">
        <f t="shared" si="17"/>
        <v>6.0775312500000007</v>
      </c>
      <c r="H63" s="69">
        <f t="shared" si="17"/>
        <v>6.3814078125000009</v>
      </c>
    </row>
    <row r="64" spans="2:8" outlineLevel="1" x14ac:dyDescent="0.2">
      <c r="B64" s="68" t="s">
        <v>185</v>
      </c>
      <c r="C64" s="70">
        <f>C60-SUM(C61:C63)</f>
        <v>8.9144349999999974</v>
      </c>
      <c r="D64" s="70">
        <f t="shared" ref="D64:H64" si="18">D60-SUM(D61:D63)</f>
        <v>10.114238750000005</v>
      </c>
      <c r="E64" s="70">
        <f t="shared" si="18"/>
        <v>10.338527687500005</v>
      </c>
      <c r="F64" s="70">
        <f t="shared" si="18"/>
        <v>10.604746071875006</v>
      </c>
      <c r="G64" s="70">
        <f t="shared" si="18"/>
        <v>10.91312887546875</v>
      </c>
      <c r="H64" s="70">
        <f t="shared" si="18"/>
        <v>11.261930819242195</v>
      </c>
    </row>
    <row r="65" spans="2:8" x14ac:dyDescent="0.2">
      <c r="B65" s="6" t="s">
        <v>153</v>
      </c>
      <c r="C65" s="35">
        <f>C60-C61</f>
        <v>17.914434999999997</v>
      </c>
      <c r="D65" s="35">
        <f t="shared" ref="D65:H65" si="19">D60-D61</f>
        <v>19.864238750000005</v>
      </c>
      <c r="E65" s="35">
        <f t="shared" si="19"/>
        <v>20.851027687500004</v>
      </c>
      <c r="F65" s="35">
        <f t="shared" si="19"/>
        <v>21.892871071875007</v>
      </c>
      <c r="G65" s="35">
        <f t="shared" si="19"/>
        <v>22.99066012546875</v>
      </c>
      <c r="H65" s="35">
        <f t="shared" si="19"/>
        <v>24.143338631742196</v>
      </c>
    </row>
    <row r="66" spans="2:8" outlineLevel="1" x14ac:dyDescent="0.2">
      <c r="B66" s="71" t="s">
        <v>186</v>
      </c>
      <c r="C66" s="73">
        <f>C15</f>
        <v>1.1999999999999999E-3</v>
      </c>
      <c r="D66" s="73">
        <f t="shared" ref="D66:H66" si="20">D15</f>
        <v>1.1999999999999999E-3</v>
      </c>
      <c r="E66" s="73">
        <f t="shared" si="20"/>
        <v>1.1999999999999999E-3</v>
      </c>
      <c r="F66" s="73">
        <f t="shared" si="20"/>
        <v>1.1999999999999999E-3</v>
      </c>
      <c r="G66" s="73">
        <f t="shared" si="20"/>
        <v>1.1999999999999999E-3</v>
      </c>
      <c r="H66" s="73">
        <f t="shared" si="20"/>
        <v>1.1999999999999999E-3</v>
      </c>
    </row>
    <row r="67" spans="2:8" outlineLevel="1" x14ac:dyDescent="0.2">
      <c r="B67" s="71" t="s">
        <v>187</v>
      </c>
      <c r="C67" s="72">
        <f>C13+C14</f>
        <v>1.0049999999999999</v>
      </c>
      <c r="D67" s="72">
        <f t="shared" ref="D67:H67" si="21">D13+D14</f>
        <v>1.0049999999999999</v>
      </c>
      <c r="E67" s="72">
        <f t="shared" si="21"/>
        <v>1.0049999999999999</v>
      </c>
      <c r="F67" s="72">
        <f t="shared" si="21"/>
        <v>1.0049999999999999</v>
      </c>
      <c r="G67" s="72">
        <f t="shared" si="21"/>
        <v>1.0049999999999999</v>
      </c>
      <c r="H67" s="72">
        <f t="shared" si="21"/>
        <v>1.0049999999999999</v>
      </c>
    </row>
    <row r="68" spans="2:8" outlineLevel="1" x14ac:dyDescent="0.2">
      <c r="B68" s="71" t="s">
        <v>188</v>
      </c>
      <c r="C68" s="72">
        <f>C64-SUM(C66:C67)</f>
        <v>7.9082349999999977</v>
      </c>
      <c r="D68" s="72">
        <f t="shared" ref="D68:H68" si="22">D64-SUM(D66:D67)</f>
        <v>9.1080387500000057</v>
      </c>
      <c r="E68" s="72">
        <f t="shared" si="22"/>
        <v>9.3323276875000047</v>
      </c>
      <c r="F68" s="72">
        <f t="shared" si="22"/>
        <v>9.5985460718750062</v>
      </c>
      <c r="G68" s="72">
        <f t="shared" si="22"/>
        <v>9.9069288754687506</v>
      </c>
      <c r="H68" s="72">
        <f t="shared" si="22"/>
        <v>10.255730819242196</v>
      </c>
    </row>
    <row r="70" spans="2:8" x14ac:dyDescent="0.2">
      <c r="B70" s="40" t="s">
        <v>154</v>
      </c>
      <c r="C70" s="52">
        <f>C16</f>
        <v>10.006200000000002</v>
      </c>
      <c r="D70" s="52">
        <f>D16</f>
        <v>10.756200000000002</v>
      </c>
      <c r="E70" s="52">
        <f>E16</f>
        <v>11.518700000000001</v>
      </c>
      <c r="F70" s="52">
        <f>F16</f>
        <v>12.294325000000002</v>
      </c>
      <c r="G70" s="52">
        <f>G16</f>
        <v>13.083731250000001</v>
      </c>
      <c r="H70" s="52">
        <f>H16</f>
        <v>13.887607812500002</v>
      </c>
    </row>
    <row r="71" spans="2:8" x14ac:dyDescent="0.2">
      <c r="B71" s="38" t="s">
        <v>155</v>
      </c>
      <c r="C71" s="35">
        <f>C65-C70</f>
        <v>7.9082349999999959</v>
      </c>
      <c r="D71" s="35">
        <f>D65-D70</f>
        <v>9.108038750000004</v>
      </c>
      <c r="E71" s="35">
        <f>E65-E70</f>
        <v>9.332327687500003</v>
      </c>
      <c r="F71" s="35">
        <f>F65-F70</f>
        <v>9.5985460718750044</v>
      </c>
      <c r="G71" s="35">
        <f>G65-G70</f>
        <v>9.9069288754687488</v>
      </c>
      <c r="H71" s="35">
        <f>H65-H70</f>
        <v>10.255730819242194</v>
      </c>
    </row>
    <row r="73" spans="2:8" x14ac:dyDescent="0.2">
      <c r="B73" s="40" t="s">
        <v>156</v>
      </c>
      <c r="C73" s="22"/>
      <c r="D73" s="22"/>
      <c r="E73" s="22"/>
      <c r="F73" s="22"/>
      <c r="G73" s="22"/>
      <c r="H73" s="22"/>
    </row>
    <row r="74" spans="2:8" x14ac:dyDescent="0.2">
      <c r="B74" s="6" t="s">
        <v>157</v>
      </c>
      <c r="C74" s="35">
        <f>C71-C73</f>
        <v>7.9082349999999959</v>
      </c>
      <c r="D74" s="35">
        <f t="shared" ref="D74:H74" si="23">D71-D73</f>
        <v>9.108038750000004</v>
      </c>
      <c r="E74" s="35">
        <f t="shared" si="23"/>
        <v>9.332327687500003</v>
      </c>
      <c r="F74" s="35">
        <f t="shared" si="23"/>
        <v>9.5985460718750044</v>
      </c>
      <c r="G74" s="35">
        <f t="shared" si="23"/>
        <v>9.9069288754687488</v>
      </c>
      <c r="H74" s="35">
        <f t="shared" si="23"/>
        <v>10.255730819242194</v>
      </c>
    </row>
    <row r="76" spans="2:8" x14ac:dyDescent="0.2">
      <c r="B76" s="40" t="s">
        <v>158</v>
      </c>
      <c r="C76" s="41">
        <f>-C74*0.25</f>
        <v>-1.977058749999999</v>
      </c>
      <c r="D76" s="41">
        <f t="shared" ref="D76:H76" si="24">-D74*0.25</f>
        <v>-2.277009687500001</v>
      </c>
      <c r="E76" s="41">
        <f t="shared" si="24"/>
        <v>-2.3330819218750007</v>
      </c>
      <c r="F76" s="41">
        <f t="shared" si="24"/>
        <v>-2.3996365179687511</v>
      </c>
      <c r="G76" s="41">
        <f t="shared" si="24"/>
        <v>-2.4767322188671872</v>
      </c>
      <c r="H76" s="41">
        <f t="shared" si="24"/>
        <v>-2.5639327048105485</v>
      </c>
    </row>
    <row r="77" spans="2:8" x14ac:dyDescent="0.2">
      <c r="B77" s="6" t="s">
        <v>159</v>
      </c>
      <c r="C77" s="35">
        <f>SUM(C74:C76)</f>
        <v>5.9311762499999965</v>
      </c>
      <c r="D77" s="35">
        <f t="shared" ref="D77:H77" si="25">SUM(D74:D76)</f>
        <v>6.8310290625000025</v>
      </c>
      <c r="E77" s="35">
        <f t="shared" si="25"/>
        <v>6.9992457656250018</v>
      </c>
      <c r="F77" s="35">
        <f t="shared" si="25"/>
        <v>7.1989095539062529</v>
      </c>
      <c r="G77" s="35">
        <f t="shared" si="25"/>
        <v>7.4301966566015611</v>
      </c>
      <c r="H77" s="35">
        <f t="shared" si="25"/>
        <v>7.691798114431645</v>
      </c>
    </row>
    <row r="81" spans="2:8" ht="20" x14ac:dyDescent="0.2">
      <c r="B81" s="46" t="s">
        <v>160</v>
      </c>
      <c r="C81" s="22">
        <f>C57</f>
        <v>1</v>
      </c>
      <c r="D81" s="22">
        <f>D57</f>
        <v>2</v>
      </c>
      <c r="E81" s="22">
        <f>E57</f>
        <v>3</v>
      </c>
      <c r="F81" s="22">
        <f>F57</f>
        <v>4</v>
      </c>
      <c r="G81" s="22">
        <f>G57</f>
        <v>5</v>
      </c>
      <c r="H81" s="22">
        <f>H57</f>
        <v>6</v>
      </c>
    </row>
    <row r="82" spans="2:8" x14ac:dyDescent="0.2">
      <c r="B82" s="56" t="s">
        <v>161</v>
      </c>
    </row>
    <row r="83" spans="2:8" x14ac:dyDescent="0.2">
      <c r="B83" s="19" t="s">
        <v>162</v>
      </c>
      <c r="C83" s="35">
        <f>C54</f>
        <v>5.0686149999999977</v>
      </c>
      <c r="D83" s="35">
        <f>D54</f>
        <v>7.5463777500000049</v>
      </c>
      <c r="E83" s="35">
        <f>E54</f>
        <v>9.1125236375000007</v>
      </c>
      <c r="F83" s="35">
        <f>F54</f>
        <v>9.3676918193750041</v>
      </c>
      <c r="G83" s="35">
        <f>G54</f>
        <v>9.6644719103437495</v>
      </c>
      <c r="H83" s="35">
        <f>H54</f>
        <v>10.001091005860939</v>
      </c>
    </row>
    <row r="84" spans="2:8" x14ac:dyDescent="0.2">
      <c r="B84" s="19" t="s">
        <v>163</v>
      </c>
      <c r="C84" s="35">
        <f>'Sales &amp; Prod'!D18+'Sales &amp; Prod'!D19</f>
        <v>1.42</v>
      </c>
      <c r="D84" s="35">
        <f>'Sales &amp; Prod'!E18+'Sales &amp; Prod'!E19</f>
        <v>2.9110000000000005</v>
      </c>
      <c r="E84" s="35">
        <f>'Sales &amp; Prod'!F18+'Sales &amp; Prod'!F19</f>
        <v>3.0565500000000005</v>
      </c>
      <c r="F84" s="35">
        <f>'Sales &amp; Prod'!G18+'Sales &amp; Prod'!G19</f>
        <v>3.2093775000000009</v>
      </c>
      <c r="G84" s="35">
        <f>'Sales &amp; Prod'!H18+'Sales &amp; Prod'!H19</f>
        <v>3.3698463750000007</v>
      </c>
      <c r="H84" s="35">
        <f>'Sales &amp; Prod'!I18+'Sales &amp; Prod'!I19</f>
        <v>3.538338693750001</v>
      </c>
    </row>
    <row r="85" spans="2:8" x14ac:dyDescent="0.2">
      <c r="B85" s="19" t="s">
        <v>164</v>
      </c>
      <c r="C85" s="35">
        <f>'RM &amp; DL &amp; FG'!C19</f>
        <v>5.5550000000000016E-2</v>
      </c>
      <c r="D85" s="35">
        <f>'RM &amp; DL &amp; FG'!D19</f>
        <v>5.7777500000000016E-2</v>
      </c>
      <c r="E85" s="35">
        <f>'RM &amp; DL &amp; FG'!E19</f>
        <v>6.0666375000000029E-2</v>
      </c>
      <c r="F85" s="35">
        <f>'RM &amp; DL &amp; FG'!F19</f>
        <v>6.3699693750000022E-2</v>
      </c>
      <c r="G85" s="35">
        <f>'RM &amp; DL &amp; FG'!G19</f>
        <v>6.6884678437500053E-2</v>
      </c>
      <c r="H85" s="35">
        <f>'RM &amp; DL &amp; FG'!H19</f>
        <v>7.0228912359375048E-2</v>
      </c>
    </row>
    <row r="86" spans="2:8" x14ac:dyDescent="0.2">
      <c r="B86" s="36" t="s">
        <v>165</v>
      </c>
      <c r="C86" s="41">
        <f>'RM &amp; DL &amp; FG'!C78</f>
        <v>0.35073583489681054</v>
      </c>
      <c r="D86" s="41">
        <f>'RM &amp; DL &amp; FG'!D78</f>
        <v>0.36827262664165111</v>
      </c>
      <c r="E86" s="41">
        <f>'RM &amp; DL &amp; FG'!E78</f>
        <v>0.38668625797373368</v>
      </c>
      <c r="F86" s="41">
        <f>'RM &amp; DL &amp; FG'!F78</f>
        <v>0.40048291515557355</v>
      </c>
      <c r="G86" s="41">
        <f>'RM &amp; DL &amp; FG'!G78</f>
        <v>0.42050706091335222</v>
      </c>
      <c r="H86" s="41">
        <f>'RM &amp; DL &amp; FG'!H78</f>
        <v>0.44153241395901976</v>
      </c>
    </row>
    <row r="87" spans="2:8" x14ac:dyDescent="0.2">
      <c r="B87" s="19" t="s">
        <v>166</v>
      </c>
      <c r="C87" s="35">
        <f>SUM(C83:C86)</f>
        <v>6.8949008348968084</v>
      </c>
      <c r="D87" s="35">
        <f t="shared" ref="D87:H87" si="26">SUM(D83:D86)</f>
        <v>10.883427876641658</v>
      </c>
      <c r="E87" s="35">
        <f t="shared" si="26"/>
        <v>12.616426270473736</v>
      </c>
      <c r="F87" s="35">
        <f t="shared" si="26"/>
        <v>13.041251928280577</v>
      </c>
      <c r="G87" s="35">
        <f t="shared" si="26"/>
        <v>13.521710024694602</v>
      </c>
      <c r="H87" s="35">
        <f t="shared" si="26"/>
        <v>14.051191025929336</v>
      </c>
    </row>
    <row r="88" spans="2:8" x14ac:dyDescent="0.2">
      <c r="B88" s="19"/>
    </row>
    <row r="89" spans="2:8" x14ac:dyDescent="0.2">
      <c r="B89" s="19" t="s">
        <v>167</v>
      </c>
      <c r="C89" s="50"/>
      <c r="D89" s="50"/>
      <c r="E89" s="50"/>
      <c r="F89" s="50"/>
      <c r="G89" s="50"/>
      <c r="H89" s="50"/>
    </row>
    <row r="90" spans="2:8" x14ac:dyDescent="0.2">
      <c r="B90" s="36" t="s">
        <v>168</v>
      </c>
      <c r="C90" s="52">
        <f>Input!C56</f>
        <v>1</v>
      </c>
      <c r="D90" s="52">
        <f>Input!D56</f>
        <v>1</v>
      </c>
      <c r="E90" s="52">
        <f>Input!E56</f>
        <v>1</v>
      </c>
      <c r="F90" s="52">
        <f>Input!F56</f>
        <v>1</v>
      </c>
      <c r="G90" s="52">
        <f>Input!G56</f>
        <v>1</v>
      </c>
      <c r="H90" s="52">
        <f>Input!H56</f>
        <v>1</v>
      </c>
    </row>
    <row r="91" spans="2:8" x14ac:dyDescent="0.2">
      <c r="B91" s="6" t="s">
        <v>169</v>
      </c>
      <c r="C91" s="50">
        <f t="shared" ref="C91:H91" si="27">SUM(C89:C90)</f>
        <v>1</v>
      </c>
      <c r="D91" s="50">
        <f t="shared" si="27"/>
        <v>1</v>
      </c>
      <c r="E91" s="50">
        <f t="shared" si="27"/>
        <v>1</v>
      </c>
      <c r="F91" s="50">
        <f t="shared" si="27"/>
        <v>1</v>
      </c>
      <c r="G91" s="50">
        <f t="shared" si="27"/>
        <v>1</v>
      </c>
      <c r="H91" s="50">
        <f t="shared" si="27"/>
        <v>1</v>
      </c>
    </row>
    <row r="93" spans="2:8" x14ac:dyDescent="0.2">
      <c r="B93" s="19" t="s">
        <v>170</v>
      </c>
      <c r="C93" s="3">
        <f>C87+C91</f>
        <v>7.8949008348968084</v>
      </c>
      <c r="D93" s="3">
        <f t="shared" ref="D93:H93" si="28">D87+D91</f>
        <v>11.883427876641658</v>
      </c>
      <c r="E93" s="3">
        <f t="shared" si="28"/>
        <v>13.616426270473736</v>
      </c>
      <c r="F93" s="3">
        <f t="shared" si="28"/>
        <v>14.041251928280577</v>
      </c>
      <c r="G93" s="3">
        <f t="shared" si="28"/>
        <v>14.521710024694602</v>
      </c>
      <c r="H93" s="3">
        <f t="shared" si="28"/>
        <v>15.051191025929336</v>
      </c>
    </row>
    <row r="94" spans="2:8" x14ac:dyDescent="0.2">
      <c r="B94" s="19"/>
      <c r="C94" s="1"/>
      <c r="D94" s="1"/>
      <c r="E94" s="1"/>
      <c r="F94" s="1"/>
      <c r="G94" s="1"/>
      <c r="H94" s="1"/>
    </row>
    <row r="95" spans="2:8" x14ac:dyDescent="0.2">
      <c r="B95" s="56" t="s">
        <v>171</v>
      </c>
      <c r="C95" s="1"/>
      <c r="D95" s="1"/>
      <c r="E95" s="1"/>
      <c r="F95" s="1"/>
      <c r="G95" s="1"/>
      <c r="H95" s="1"/>
    </row>
    <row r="96" spans="2:8" x14ac:dyDescent="0.2">
      <c r="B96" s="19" t="s">
        <v>172</v>
      </c>
      <c r="C96" s="3">
        <f>'RM &amp; DL &amp; FG'!D34+'RM &amp; DL &amp; FG'!D35</f>
        <v>1.0426735</v>
      </c>
      <c r="D96" s="3">
        <f>'RM &amp; DL &amp; FG'!E34+'RM &amp; DL &amp; FG'!E35</f>
        <v>2.0323686749999998</v>
      </c>
      <c r="E96" s="3">
        <f>'RM &amp; DL &amp; FG'!F34+'RM &amp; DL &amp; FG'!F35</f>
        <v>2.0298136087500005</v>
      </c>
      <c r="F96" s="3">
        <f>'RM &amp; DL &amp; FG'!G34+'RM &amp; DL &amp; FG'!G35</f>
        <v>2.1322427891875009</v>
      </c>
      <c r="G96" s="3">
        <f>'RM &amp; DL &amp; FG'!H34+'RM &amp; DL &amp; FG'!H35</f>
        <v>2.2388549286468762</v>
      </c>
      <c r="H96" s="3">
        <f>'RM &amp; DL &amp; FG'!I34+'RM &amp; DL &amp; FG'!I35</f>
        <v>2.3507976750792201</v>
      </c>
    </row>
    <row r="97" spans="2:8" x14ac:dyDescent="0.2">
      <c r="B97" s="36" t="s">
        <v>173</v>
      </c>
      <c r="C97" s="26"/>
      <c r="D97" s="26"/>
      <c r="E97" s="26"/>
      <c r="F97" s="26"/>
      <c r="G97" s="26"/>
      <c r="H97" s="26"/>
    </row>
    <row r="98" spans="2:8" x14ac:dyDescent="0.2">
      <c r="B98" s="19" t="s">
        <v>174</v>
      </c>
      <c r="C98" s="3">
        <f>SUM(C96:C97)</f>
        <v>1.0426735</v>
      </c>
      <c r="D98" s="3">
        <f t="shared" ref="D98:H98" si="29">SUM(D96:D97)</f>
        <v>2.0323686749999998</v>
      </c>
      <c r="E98" s="3">
        <f t="shared" si="29"/>
        <v>2.0298136087500005</v>
      </c>
      <c r="F98" s="3">
        <f t="shared" si="29"/>
        <v>2.1322427891875009</v>
      </c>
      <c r="G98" s="3">
        <f t="shared" si="29"/>
        <v>2.2388549286468762</v>
      </c>
      <c r="H98" s="3">
        <f t="shared" si="29"/>
        <v>2.3507976750792201</v>
      </c>
    </row>
    <row r="99" spans="2:8" x14ac:dyDescent="0.2">
      <c r="B99" s="19"/>
      <c r="C99" s="1"/>
      <c r="D99" s="1"/>
      <c r="E99" s="1"/>
      <c r="F99" s="1"/>
      <c r="G99" s="1"/>
      <c r="H99" s="1"/>
    </row>
    <row r="100" spans="2:8" x14ac:dyDescent="0.2">
      <c r="B100" s="36" t="s">
        <v>175</v>
      </c>
      <c r="C100" s="45"/>
      <c r="D100" s="45"/>
      <c r="E100" s="45"/>
      <c r="F100" s="45"/>
      <c r="G100" s="45"/>
      <c r="H100" s="45"/>
    </row>
    <row r="101" spans="2:8" x14ac:dyDescent="0.2">
      <c r="B101" s="19" t="s">
        <v>176</v>
      </c>
      <c r="C101" s="3">
        <f>C100</f>
        <v>0</v>
      </c>
      <c r="D101" s="3">
        <f t="shared" ref="D101:H101" si="30">D100</f>
        <v>0</v>
      </c>
      <c r="E101" s="3">
        <f t="shared" si="30"/>
        <v>0</v>
      </c>
      <c r="F101" s="3">
        <f t="shared" si="30"/>
        <v>0</v>
      </c>
      <c r="G101" s="3">
        <f t="shared" si="30"/>
        <v>0</v>
      </c>
      <c r="H101" s="3">
        <f t="shared" si="30"/>
        <v>0</v>
      </c>
    </row>
    <row r="102" spans="2:8" x14ac:dyDescent="0.2">
      <c r="B102" s="19"/>
      <c r="C102" s="1"/>
      <c r="D102" s="1"/>
      <c r="E102" s="1"/>
      <c r="F102" s="1"/>
      <c r="G102" s="1"/>
      <c r="H102" s="1"/>
    </row>
    <row r="103" spans="2:8" x14ac:dyDescent="0.2">
      <c r="B103" s="19" t="s">
        <v>177</v>
      </c>
      <c r="C103" s="1">
        <f>C93-C98-C104</f>
        <v>0.92105108489681164</v>
      </c>
      <c r="D103" s="1">
        <f>D93-D98-D104</f>
        <v>3.0200301391416549</v>
      </c>
      <c r="E103" s="1">
        <f t="shared" ref="E103:H103" si="31">E93-E98-E104</f>
        <v>4.5873668960987342</v>
      </c>
      <c r="F103" s="1">
        <f t="shared" si="31"/>
        <v>4.710099585186823</v>
      </c>
      <c r="G103" s="1">
        <f t="shared" si="31"/>
        <v>4.8526584394461647</v>
      </c>
      <c r="H103" s="1">
        <f t="shared" si="31"/>
        <v>5.008595236418472</v>
      </c>
    </row>
    <row r="104" spans="2:8" x14ac:dyDescent="0.2">
      <c r="B104" s="36" t="s">
        <v>178</v>
      </c>
      <c r="C104" s="26">
        <f>C77</f>
        <v>5.9311762499999965</v>
      </c>
      <c r="D104" s="26">
        <f t="shared" ref="D104:H104" si="32">D77</f>
        <v>6.8310290625000025</v>
      </c>
      <c r="E104" s="26">
        <f t="shared" si="32"/>
        <v>6.9992457656250018</v>
      </c>
      <c r="F104" s="26">
        <f t="shared" si="32"/>
        <v>7.1989095539062529</v>
      </c>
      <c r="G104" s="26">
        <f t="shared" si="32"/>
        <v>7.4301966566015611</v>
      </c>
      <c r="H104" s="26">
        <f t="shared" si="32"/>
        <v>7.691798114431645</v>
      </c>
    </row>
    <row r="105" spans="2:8" x14ac:dyDescent="0.2">
      <c r="B105" s="19" t="s">
        <v>179</v>
      </c>
      <c r="C105" s="1">
        <f>SUM(C103:C104)</f>
        <v>6.8522273348968081</v>
      </c>
      <c r="D105" s="1">
        <f t="shared" ref="D105:H105" si="33">SUM(D103:D104)</f>
        <v>9.8510592016416574</v>
      </c>
      <c r="E105" s="1">
        <f t="shared" si="33"/>
        <v>11.586612661723736</v>
      </c>
      <c r="F105" s="1">
        <f t="shared" si="33"/>
        <v>11.909009139093076</v>
      </c>
      <c r="G105" s="1">
        <f t="shared" si="33"/>
        <v>12.282855096047726</v>
      </c>
      <c r="H105" s="1">
        <f t="shared" si="33"/>
        <v>12.700393350850117</v>
      </c>
    </row>
    <row r="106" spans="2:8" x14ac:dyDescent="0.2">
      <c r="B106" s="19"/>
      <c r="C106" s="1"/>
      <c r="D106" s="1"/>
      <c r="E106" s="1"/>
      <c r="F106" s="1"/>
      <c r="G106" s="1"/>
      <c r="H106" s="1"/>
    </row>
    <row r="107" spans="2:8" x14ac:dyDescent="0.2">
      <c r="B107" s="19" t="s">
        <v>180</v>
      </c>
      <c r="C107" s="3">
        <f>C105+C101+C98</f>
        <v>7.8949008348968084</v>
      </c>
      <c r="D107" s="3">
        <f t="shared" ref="D107:H107" si="34">D105+D101+D98</f>
        <v>11.883427876641658</v>
      </c>
      <c r="E107" s="3">
        <f t="shared" si="34"/>
        <v>13.616426270473736</v>
      </c>
      <c r="F107" s="3">
        <f t="shared" si="34"/>
        <v>14.041251928280577</v>
      </c>
      <c r="G107" s="3">
        <f t="shared" si="34"/>
        <v>14.521710024694602</v>
      </c>
      <c r="H107" s="3">
        <f t="shared" si="34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19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dimension ref="B2:H36"/>
  <sheetViews>
    <sheetView tabSelected="1" zoomScale="130" zoomScaleNormal="130" workbookViewId="0">
      <selection activeCell="C41" sqref="C41"/>
    </sheetView>
  </sheetViews>
  <sheetFormatPr baseColWidth="10" defaultRowHeight="16" outlineLevelRow="1" x14ac:dyDescent="0.2"/>
  <cols>
    <col min="1" max="1" width="10.83203125" style="6"/>
    <col min="2" max="2" width="37.5" style="6" customWidth="1"/>
    <col min="3" max="3" width="13.33203125" style="6" customWidth="1"/>
    <col min="4" max="16384" width="10.83203125" style="6"/>
  </cols>
  <sheetData>
    <row r="2" spans="2:8" ht="20" x14ac:dyDescent="0.2">
      <c r="B2" s="75" t="s">
        <v>190</v>
      </c>
      <c r="C2" s="64">
        <f>Input!C4</f>
        <v>1</v>
      </c>
      <c r="D2" s="64">
        <f>Input!D4</f>
        <v>2</v>
      </c>
      <c r="E2" s="64">
        <f>Input!E4</f>
        <v>3</v>
      </c>
      <c r="F2" s="64">
        <f>Input!F4</f>
        <v>4</v>
      </c>
      <c r="G2" s="64">
        <f>Input!G4</f>
        <v>5</v>
      </c>
      <c r="H2" s="64">
        <f>Input!H4</f>
        <v>6</v>
      </c>
    </row>
    <row r="3" spans="2:8" s="76" customFormat="1" hidden="1" outlineLevel="1" x14ac:dyDescent="0.2">
      <c r="B3" s="76" t="s">
        <v>196</v>
      </c>
      <c r="C3" s="77">
        <f>'Sales &amp; Prod'!C9-'SGA &amp; PL &amp; BS'!C7*'Sales &amp; Prod'!$C$34</f>
        <v>23.999700000000001</v>
      </c>
      <c r="D3" s="77">
        <f>'Sales &amp; Prod'!D9-'SGA &amp; PL &amp; BS'!D7*'Sales &amp; Prod'!$C$34</f>
        <v>25.199685000000002</v>
      </c>
      <c r="E3" s="77">
        <f>'Sales &amp; Prod'!E9-'SGA &amp; PL &amp; BS'!E7*'Sales &amp; Prod'!$C$34</f>
        <v>26.459669250000005</v>
      </c>
      <c r="F3" s="77">
        <f>'Sales &amp; Prod'!F9-'SGA &amp; PL &amp; BS'!F7*'Sales &amp; Prod'!$C$34</f>
        <v>27.782652712500006</v>
      </c>
      <c r="G3" s="77">
        <f>'Sales &amp; Prod'!G9-'SGA &amp; PL &amp; BS'!G7*'Sales &amp; Prod'!$C$34</f>
        <v>29.171785348125006</v>
      </c>
      <c r="H3" s="77">
        <f>'Sales &amp; Prod'!H9-'SGA &amp; PL &amp; BS'!H7*'Sales &amp; Prod'!$C$34</f>
        <v>30.63037461553126</v>
      </c>
    </row>
    <row r="4" spans="2:8" s="76" customFormat="1" hidden="1" outlineLevel="1" x14ac:dyDescent="0.2">
      <c r="B4" s="78" t="s">
        <v>193</v>
      </c>
      <c r="C4" s="77">
        <f>'RM &amp; DL &amp; FG'!C13+('RM &amp; DL &amp; FG'!C42+'RM &amp; DL &amp; FG'!C48)*'Sales &amp; Prod'!$C$34</f>
        <v>10.042346341463416</v>
      </c>
      <c r="D4" s="77">
        <f>'RM &amp; DL &amp; FG'!D13+('RM &amp; DL &amp; FG'!D42+'RM &amp; DL &amp; FG'!D48)*'Sales &amp; Prod'!$C$34</f>
        <v>9.5342963414634152</v>
      </c>
      <c r="E4" s="77">
        <f>'RM &amp; DL &amp; FG'!E13+('RM &amp; DL &amp; FG'!E42+'RM &amp; DL &amp; FG'!E48)*'Sales &amp; Prod'!$C$34</f>
        <v>10.017843841463421</v>
      </c>
      <c r="F4" s="77">
        <f>'RM &amp; DL &amp; FG'!F13+('RM &amp; DL &amp; FG'!F42+'RM &amp; DL &amp; FG'!F48)*'Sales &amp; Prod'!$C$34</f>
        <v>10.519254082317076</v>
      </c>
      <c r="G4" s="77">
        <f>'RM &amp; DL &amp; FG'!G13+('RM &amp; DL &amp; FG'!G42+'RM &amp; DL &amp; FG'!G48)*'Sales &amp; Prod'!$C$34</f>
        <v>11.04291520106708</v>
      </c>
      <c r="H4" s="77">
        <f>'RM &amp; DL &amp; FG'!H13+('RM &amp; DL &amp; FG'!H42+'RM &amp; DL &amp; FG'!H48)*'Sales &amp; Prod'!$C$34</f>
        <v>11.592759375754579</v>
      </c>
    </row>
    <row r="5" spans="2:8" s="76" customFormat="1" hidden="1" outlineLevel="1" x14ac:dyDescent="0.2">
      <c r="B5" s="78" t="s">
        <v>194</v>
      </c>
      <c r="C5" s="79">
        <f>('SGA &amp; PL &amp; BS'!C11+'SGA &amp; PL &amp; BS'!C12)*'Sales &amp; Prod'!$C$34</f>
        <v>6.5853658536585371</v>
      </c>
      <c r="D5" s="79">
        <f>('SGA &amp; PL &amp; BS'!D11+'SGA &amp; PL &amp; BS'!D12)*'Sales &amp; Prod'!$C$34</f>
        <v>7.1341463414634152</v>
      </c>
      <c r="E5" s="79">
        <f>('SGA &amp; PL &amp; BS'!E11+'SGA &amp; PL &amp; BS'!E12)*'Sales &amp; Prod'!$C$34</f>
        <v>7.6920731707317076</v>
      </c>
      <c r="F5" s="79">
        <f>('SGA &amp; PL &amp; BS'!F11+'SGA &amp; PL &amp; BS'!F12)*'Sales &amp; Prod'!$C$34</f>
        <v>8.2596036585365873</v>
      </c>
      <c r="G5" s="79">
        <f>('SGA &amp; PL &amp; BS'!G11+'SGA &amp; PL &amp; BS'!G12)*'Sales &amp; Prod'!$C$34</f>
        <v>8.8372179878048787</v>
      </c>
      <c r="H5" s="79">
        <f>('SGA &amp; PL &amp; BS'!H11+'SGA &amp; PL &amp; BS'!H12)*'Sales &amp; Prod'!$C$34</f>
        <v>9.4254203506097571</v>
      </c>
    </row>
    <row r="6" spans="2:8" collapsed="1" x14ac:dyDescent="0.2">
      <c r="B6" s="6" t="s">
        <v>192</v>
      </c>
      <c r="C6" s="35">
        <f>C3-SUM(C4:C5)</f>
        <v>7.3719878048780494</v>
      </c>
      <c r="D6" s="35">
        <f>D3-SUM(D4:D5)</f>
        <v>8.5312423170731719</v>
      </c>
      <c r="E6" s="35">
        <f>E3-SUM(E4:E5)</f>
        <v>8.7497522378048771</v>
      </c>
      <c r="F6" s="35">
        <f>F3-SUM(F4:F5)</f>
        <v>9.003794971646343</v>
      </c>
      <c r="G6" s="35">
        <f>G3-SUM(G4:G5)</f>
        <v>9.2916521592530472</v>
      </c>
      <c r="H6" s="35">
        <f>H3-SUM(H4:H5)</f>
        <v>9.612194889166922</v>
      </c>
    </row>
    <row r="7" spans="2:8" x14ac:dyDescent="0.2">
      <c r="B7" s="6" t="s">
        <v>191</v>
      </c>
      <c r="C7" s="35">
        <f>C6/'Sales &amp; Prod'!C5</f>
        <v>2.4573292682926833</v>
      </c>
      <c r="D7" s="35">
        <f>D6/'Sales &amp; Prod'!D5</f>
        <v>2.708330894308943</v>
      </c>
      <c r="E7" s="35">
        <f>E6/'Sales &amp; Prod'!E5</f>
        <v>2.6454277362977705</v>
      </c>
      <c r="F7" s="35">
        <f>F6/'Sales &amp; Prod'!F5</f>
        <v>2.5926055419922518</v>
      </c>
      <c r="G7" s="35">
        <f>G6/'Sales &amp; Prod'!G5</f>
        <v>2.5480884087742717</v>
      </c>
      <c r="H7" s="35">
        <f>H6/'Sales &amp; Prod'!H5</f>
        <v>2.5104687376188903</v>
      </c>
    </row>
    <row r="8" spans="2:8" x14ac:dyDescent="0.2">
      <c r="B8" s="82" t="s">
        <v>202</v>
      </c>
      <c r="C8" s="83">
        <f>C6/C3</f>
        <v>0.30716999816156237</v>
      </c>
      <c r="D8" s="83">
        <f t="shared" ref="D8:H8" si="0">D6/D3</f>
        <v>0.33854559360853803</v>
      </c>
      <c r="E8" s="83">
        <f t="shared" si="0"/>
        <v>0.33068260056972842</v>
      </c>
      <c r="F8" s="83">
        <f t="shared" si="0"/>
        <v>0.32407974374582826</v>
      </c>
      <c r="G8" s="83">
        <f t="shared" si="0"/>
        <v>0.3185150325346906</v>
      </c>
      <c r="H8" s="83">
        <f t="shared" si="0"/>
        <v>0.31381251485879702</v>
      </c>
    </row>
    <row r="9" spans="2:8" hidden="1" outlineLevel="1" x14ac:dyDescent="0.2">
      <c r="B9" s="76" t="s">
        <v>195</v>
      </c>
      <c r="C9" s="79">
        <f>'Sales &amp; Prod'!C10-'SGA &amp; PL &amp; BS'!C7*'Sales &amp; Prod'!$C$35</f>
        <v>4.3998900000000001</v>
      </c>
      <c r="D9" s="79">
        <f>'Sales &amp; Prod'!D10-'SGA &amp; PL &amp; BS'!D7*'Sales &amp; Prod'!$C$35</f>
        <v>4.6198845000000013</v>
      </c>
      <c r="E9" s="79">
        <f>'Sales &amp; Prod'!E10-'SGA &amp; PL &amp; BS'!E7*'Sales &amp; Prod'!$C$35</f>
        <v>4.8508787250000012</v>
      </c>
      <c r="F9" s="79">
        <f>'Sales &amp; Prod'!F10-'SGA &amp; PL &amp; BS'!F7*'Sales &amp; Prod'!$C$35</f>
        <v>5.0934226612500018</v>
      </c>
      <c r="G9" s="79">
        <f>'Sales &amp; Prod'!G10-'SGA &amp; PL &amp; BS'!G7*'Sales &amp; Prod'!$C$35</f>
        <v>5.3480937943125015</v>
      </c>
      <c r="H9" s="79">
        <f>'Sales &amp; Prod'!H10-'SGA &amp; PL &amp; BS'!H7*'Sales &amp; Prod'!$C$35</f>
        <v>5.6154984840281266</v>
      </c>
    </row>
    <row r="10" spans="2:8" hidden="1" outlineLevel="1" x14ac:dyDescent="0.2">
      <c r="B10" s="78" t="s">
        <v>193</v>
      </c>
      <c r="C10" s="79">
        <f>'RM &amp; DL &amp; FG'!C24+('RM &amp; DL &amp; FG'!C42+'RM &amp; DL &amp; FG'!C48)*'Sales &amp; Prod'!$C$35</f>
        <v>0.4436286585365854</v>
      </c>
      <c r="D10" s="79">
        <f>'RM &amp; DL &amp; FG'!D24+('RM &amp; DL &amp; FG'!D42+'RM &amp; DL &amp; FG'!D48)*'Sales &amp; Prod'!$C$35</f>
        <v>0.42189540853658547</v>
      </c>
      <c r="E10" s="79">
        <f>'RM &amp; DL &amp; FG'!E24+('RM &amp; DL &amp; FG'!E42+'RM &amp; DL &amp; FG'!E48)*'Sales &amp; Prod'!$C$35</f>
        <v>0.44258049603658556</v>
      </c>
      <c r="F10" s="79">
        <f>'RM &amp; DL &amp; FG'!F24+('RM &amp; DL &amp; FG'!F42+'RM &amp; DL &amp; FG'!F48)*'Sales &amp; Prod'!$C$35</f>
        <v>0.46489947205792698</v>
      </c>
      <c r="G10" s="79">
        <f>'RM &amp; DL &amp; FG'!G24+('RM &amp; DL &amp; FG'!G42+'RM &amp; DL &amp; FG'!G48)*'Sales &amp; Prod'!$C$35</f>
        <v>0.48730053102667709</v>
      </c>
      <c r="H10" s="79">
        <f>'RM &amp; DL &amp; FG'!H24+('RM &amp; DL &amp; FG'!H42+'RM &amp; DL &amp; FG'!H48)*'Sales &amp; Prod'!$C$35</f>
        <v>0.51082164294386456</v>
      </c>
    </row>
    <row r="11" spans="2:8" hidden="1" outlineLevel="1" x14ac:dyDescent="0.2">
      <c r="B11" s="78" t="s">
        <v>194</v>
      </c>
      <c r="C11" s="79">
        <f>('SGA &amp; PL &amp; BS'!C11+'SGA &amp; PL &amp; BS'!C12)*'Sales &amp; Prod'!$C$35</f>
        <v>2.4146341463414642</v>
      </c>
      <c r="D11" s="79">
        <f>('SGA &amp; PL &amp; BS'!D11+'SGA &amp; PL &amp; BS'!D12)*'Sales &amp; Prod'!$C$35</f>
        <v>2.6158536585365861</v>
      </c>
      <c r="E11" s="79">
        <f>('SGA &amp; PL &amp; BS'!E11+'SGA &amp; PL &amp; BS'!E12)*'Sales &amp; Prod'!$C$35</f>
        <v>2.8204268292682935</v>
      </c>
      <c r="F11" s="79">
        <f>('SGA &amp; PL &amp; BS'!F11+'SGA &amp; PL &amp; BS'!F12)*'Sales &amp; Prod'!$C$35</f>
        <v>3.0285213414634158</v>
      </c>
      <c r="G11" s="79">
        <f>('SGA &amp; PL &amp; BS'!G11+'SGA &amp; PL &amp; BS'!G12)*'Sales &amp; Prod'!$C$35</f>
        <v>3.2403132621951229</v>
      </c>
      <c r="H11" s="79">
        <f>('SGA &amp; PL &amp; BS'!H11+'SGA &amp; PL &amp; BS'!H12)*'Sales &amp; Prod'!$C$35</f>
        <v>3.4559874618902451</v>
      </c>
    </row>
    <row r="12" spans="2:8" hidden="1" outlineLevel="1" x14ac:dyDescent="0.2">
      <c r="B12" s="78"/>
      <c r="C12" s="79"/>
      <c r="D12" s="79"/>
      <c r="E12" s="79"/>
      <c r="F12" s="79"/>
      <c r="G12" s="79"/>
      <c r="H12" s="79"/>
    </row>
    <row r="13" spans="2:8" collapsed="1" x14ac:dyDescent="0.2">
      <c r="B13" s="6" t="s">
        <v>197</v>
      </c>
      <c r="C13" s="35">
        <f>C9-SUM(C10:C11)</f>
        <v>1.5416271951219507</v>
      </c>
      <c r="D13" s="35">
        <f>D9-SUM(D10:D11)</f>
        <v>1.5821354329268296</v>
      </c>
      <c r="E13" s="35">
        <f>E9-SUM(E10:E11)</f>
        <v>1.5878713996951221</v>
      </c>
      <c r="F13" s="35">
        <f>F9-SUM(F10:F11)</f>
        <v>1.6000018477286591</v>
      </c>
      <c r="G13" s="35">
        <f>G9-SUM(G10:G11)</f>
        <v>1.6204800010907014</v>
      </c>
      <c r="H13" s="35">
        <f>H9-SUM(H10:H11)</f>
        <v>1.6486893791940167</v>
      </c>
    </row>
    <row r="14" spans="2:8" x14ac:dyDescent="0.2">
      <c r="B14" s="6" t="s">
        <v>191</v>
      </c>
      <c r="C14" s="42">
        <f>C13/'Sales &amp; Prod'!C6</f>
        <v>1.4014792682926822</v>
      </c>
      <c r="D14" s="42">
        <f>D13/'Sales &amp; Prod'!D6</f>
        <v>1.3698142276422764</v>
      </c>
      <c r="E14" s="42">
        <f>E13/'Sales &amp; Prod'!E6</f>
        <v>1.3093146977490182</v>
      </c>
      <c r="F14" s="42">
        <f>F13/'Sales &amp; Prod'!F6</f>
        <v>1.2564925034434991</v>
      </c>
      <c r="G14" s="42">
        <f>G13/'Sales &amp; Prod'!G6</f>
        <v>1.2119753702255194</v>
      </c>
      <c r="H14" s="42">
        <f>H13/'Sales &amp; Prod'!H6</f>
        <v>1.1743556990701374</v>
      </c>
    </row>
    <row r="15" spans="2:8" x14ac:dyDescent="0.2">
      <c r="B15" s="76" t="s">
        <v>202</v>
      </c>
      <c r="C15" s="83">
        <f>C13/C9</f>
        <v>0.35037857653758403</v>
      </c>
      <c r="D15" s="83">
        <f t="shared" ref="D15:H15" si="1">D13/D9</f>
        <v>0.34246211846353064</v>
      </c>
      <c r="E15" s="83">
        <f t="shared" si="1"/>
        <v>0.32733685785870098</v>
      </c>
      <c r="F15" s="83">
        <f t="shared" si="1"/>
        <v>0.31413097913535309</v>
      </c>
      <c r="G15" s="83">
        <f t="shared" si="1"/>
        <v>0.30300141759181964</v>
      </c>
      <c r="H15" s="83">
        <f t="shared" si="1"/>
        <v>0.29359626467415123</v>
      </c>
    </row>
    <row r="16" spans="2:8" x14ac:dyDescent="0.2">
      <c r="B16" s="76"/>
    </row>
    <row r="17" spans="2:8" x14ac:dyDescent="0.2">
      <c r="B17" s="6" t="s">
        <v>198</v>
      </c>
      <c r="C17" s="35">
        <f>'SGA &amp; PL &amp; BS'!C66+'SGA &amp; PL &amp; BS'!C67</f>
        <v>1.0062</v>
      </c>
      <c r="D17" s="35">
        <f>'SGA &amp; PL &amp; BS'!D66+'SGA &amp; PL &amp; BS'!D67</f>
        <v>1.0062</v>
      </c>
      <c r="E17" s="35">
        <f>'SGA &amp; PL &amp; BS'!E66+'SGA &amp; PL &amp; BS'!E67</f>
        <v>1.0062</v>
      </c>
      <c r="F17" s="35">
        <f>'SGA &amp; PL &amp; BS'!F66+'SGA &amp; PL &amp; BS'!F67</f>
        <v>1.0062</v>
      </c>
      <c r="G17" s="35">
        <f>'SGA &amp; PL &amp; BS'!G66+'SGA &amp; PL &amp; BS'!G67</f>
        <v>1.0062</v>
      </c>
      <c r="H17" s="35">
        <f>'SGA &amp; PL &amp; BS'!H66+'SGA &amp; PL &amp; BS'!H67</f>
        <v>1.0062</v>
      </c>
    </row>
    <row r="18" spans="2:8" x14ac:dyDescent="0.2">
      <c r="B18" s="6" t="s">
        <v>199</v>
      </c>
      <c r="C18" s="35">
        <f>C17*'Sales &amp; Prod'!$C$34</f>
        <v>0.73624390243902449</v>
      </c>
      <c r="D18" s="35">
        <f>D17*'Sales &amp; Prod'!$C$34</f>
        <v>0.73624390243902449</v>
      </c>
      <c r="E18" s="35">
        <f>E17*'Sales &amp; Prod'!$C$34</f>
        <v>0.73624390243902449</v>
      </c>
      <c r="F18" s="35">
        <f>F17*'Sales &amp; Prod'!$C$34</f>
        <v>0.73624390243902449</v>
      </c>
      <c r="G18" s="35">
        <f>G17*'Sales &amp; Prod'!$C$34</f>
        <v>0.73624390243902449</v>
      </c>
      <c r="H18" s="35">
        <f>H17*'Sales &amp; Prod'!$C$34</f>
        <v>0.73624390243902449</v>
      </c>
    </row>
    <row r="19" spans="2:8" x14ac:dyDescent="0.2">
      <c r="B19" s="62" t="s">
        <v>200</v>
      </c>
      <c r="C19" s="63">
        <f>C18*'Sales &amp; Prod'!$C$35</f>
        <v>0.19752885187388466</v>
      </c>
      <c r="D19" s="63">
        <f>D18*'Sales &amp; Prod'!$C$35</f>
        <v>0.19752885187388466</v>
      </c>
      <c r="E19" s="63">
        <f>E18*'Sales &amp; Prod'!$C$35</f>
        <v>0.19752885187388466</v>
      </c>
      <c r="F19" s="63">
        <f>F18*'Sales &amp; Prod'!$C$35</f>
        <v>0.19752885187388466</v>
      </c>
      <c r="G19" s="63">
        <f>G18*'Sales &amp; Prod'!$C$35</f>
        <v>0.19752885187388466</v>
      </c>
      <c r="H19" s="63">
        <f>H18*'Sales &amp; Prod'!$C$35</f>
        <v>0.19752885187388466</v>
      </c>
    </row>
    <row r="20" spans="2:8" x14ac:dyDescent="0.2">
      <c r="B20" s="62"/>
      <c r="C20" s="86"/>
      <c r="D20" s="62"/>
      <c r="E20" s="62"/>
      <c r="F20" s="62"/>
      <c r="G20" s="62"/>
      <c r="H20" s="62"/>
    </row>
    <row r="21" spans="2:8" x14ac:dyDescent="0.2">
      <c r="B21" s="62"/>
      <c r="C21" s="86"/>
      <c r="D21" s="62"/>
      <c r="E21" s="62"/>
      <c r="F21" s="62"/>
      <c r="G21" s="62"/>
      <c r="H21" s="62"/>
    </row>
    <row r="22" spans="2:8" x14ac:dyDescent="0.2">
      <c r="B22" s="85" t="s">
        <v>209</v>
      </c>
      <c r="C22" s="87"/>
      <c r="D22" s="64"/>
      <c r="E22" s="64"/>
      <c r="F22" s="64"/>
      <c r="G22" s="64"/>
      <c r="H22" s="64"/>
    </row>
    <row r="23" spans="2:8" ht="34" x14ac:dyDescent="0.2">
      <c r="B23" s="80" t="s">
        <v>203</v>
      </c>
      <c r="C23" s="81">
        <f>C18/C7</f>
        <v>0.29961141632051452</v>
      </c>
      <c r="D23" s="81">
        <f>D17/D7</f>
        <v>0.37152033457741201</v>
      </c>
      <c r="E23" s="81">
        <f>E17/E7</f>
        <v>0.38035436999241534</v>
      </c>
      <c r="F23" s="81">
        <f>F17/F7</f>
        <v>0.38810377579722349</v>
      </c>
      <c r="G23" s="81">
        <f>G17/G7</f>
        <v>0.39488425775776781</v>
      </c>
      <c r="H23" s="81">
        <f>H17/H7</f>
        <v>0.40080164509610772</v>
      </c>
    </row>
    <row r="24" spans="2:8" ht="34" x14ac:dyDescent="0.2">
      <c r="B24" s="80" t="s">
        <v>204</v>
      </c>
      <c r="C24" s="81">
        <f>C18/C8</f>
        <v>2.3968613694224845</v>
      </c>
      <c r="D24" s="81">
        <f t="shared" ref="D24:H24" si="2">D18/D8</f>
        <v>2.1747259935993939</v>
      </c>
      <c r="E24" s="81">
        <f t="shared" si="2"/>
        <v>2.2264367740260909</v>
      </c>
      <c r="F24" s="81">
        <f t="shared" si="2"/>
        <v>2.2717985824391773</v>
      </c>
      <c r="G24" s="81">
        <f t="shared" si="2"/>
        <v>2.3114887124168546</v>
      </c>
      <c r="H24" s="81">
        <f t="shared" si="2"/>
        <v>2.3461266443446482</v>
      </c>
    </row>
    <row r="25" spans="2:8" ht="17" x14ac:dyDescent="0.2">
      <c r="B25" s="84" t="s">
        <v>205</v>
      </c>
      <c r="C25" s="81">
        <f>C3-C24</f>
        <v>21.602838630577516</v>
      </c>
      <c r="D25" s="81">
        <f t="shared" ref="D25:H25" si="3">D3-D24</f>
        <v>23.024959006400607</v>
      </c>
      <c r="E25" s="81">
        <f t="shared" si="3"/>
        <v>24.233232475973914</v>
      </c>
      <c r="F25" s="81">
        <f t="shared" si="3"/>
        <v>25.510854130060828</v>
      </c>
      <c r="G25" s="81">
        <f t="shared" si="3"/>
        <v>26.860296635708153</v>
      </c>
      <c r="H25" s="81">
        <f t="shared" si="3"/>
        <v>28.284247971186613</v>
      </c>
    </row>
    <row r="26" spans="2:8" x14ac:dyDescent="0.2">
      <c r="B26" s="80"/>
      <c r="C26" s="81"/>
      <c r="D26" s="81"/>
      <c r="E26" s="81"/>
      <c r="F26" s="81"/>
      <c r="G26" s="81"/>
      <c r="H26" s="81"/>
    </row>
    <row r="27" spans="2:8" ht="34" x14ac:dyDescent="0.2">
      <c r="B27" s="80" t="s">
        <v>201</v>
      </c>
      <c r="C27" s="81">
        <f>C19/C14</f>
        <v>0.14094311371050058</v>
      </c>
      <c r="D27" s="81">
        <f t="shared" ref="D27:H27" si="4">D17/D14</f>
        <v>0.7345521602092504</v>
      </c>
      <c r="E27" s="81">
        <f t="shared" si="4"/>
        <v>0.76849362626866191</v>
      </c>
      <c r="F27" s="81">
        <f t="shared" si="4"/>
        <v>0.80080063927356804</v>
      </c>
      <c r="G27" s="81">
        <f t="shared" si="4"/>
        <v>0.8302148910936783</v>
      </c>
      <c r="H27" s="81">
        <f t="shared" si="4"/>
        <v>0.85681024990700505</v>
      </c>
    </row>
    <row r="28" spans="2:8" ht="34" x14ac:dyDescent="0.2">
      <c r="B28" s="80" t="s">
        <v>206</v>
      </c>
      <c r="C28" s="81">
        <f>C19/C15</f>
        <v>0.56375836053063122</v>
      </c>
      <c r="D28" s="81">
        <f t="shared" ref="D28:H28" si="5">D19/D15</f>
        <v>0.57679036957461283</v>
      </c>
      <c r="E28" s="81">
        <f t="shared" si="5"/>
        <v>0.60344213348302633</v>
      </c>
      <c r="F28" s="81">
        <f t="shared" si="5"/>
        <v>0.62881048032124598</v>
      </c>
      <c r="G28" s="81">
        <f t="shared" si="5"/>
        <v>0.65190735226189744</v>
      </c>
      <c r="H28" s="81">
        <f t="shared" si="5"/>
        <v>0.6727907526109459</v>
      </c>
    </row>
    <row r="29" spans="2:8" ht="17" x14ac:dyDescent="0.2">
      <c r="B29" s="84" t="s">
        <v>207</v>
      </c>
      <c r="C29" s="81">
        <f>C9-C28</f>
        <v>3.836131639469369</v>
      </c>
      <c r="D29" s="81">
        <f t="shared" ref="D29:H29" si="6">D9-D28</f>
        <v>4.0430941304253887</v>
      </c>
      <c r="E29" s="81">
        <f t="shared" si="6"/>
        <v>4.2474365915169745</v>
      </c>
      <c r="F29" s="81">
        <f t="shared" si="6"/>
        <v>4.4646121809287553</v>
      </c>
      <c r="G29" s="81">
        <f t="shared" si="6"/>
        <v>4.6961864420506041</v>
      </c>
      <c r="H29" s="81">
        <f t="shared" si="6"/>
        <v>4.9427077314171806</v>
      </c>
    </row>
    <row r="30" spans="2:8" x14ac:dyDescent="0.2">
      <c r="B30" s="80"/>
      <c r="C30" s="81"/>
      <c r="D30" s="81"/>
      <c r="E30" s="81"/>
      <c r="F30" s="81"/>
      <c r="G30" s="81"/>
      <c r="H30" s="81"/>
    </row>
    <row r="31" spans="2:8" x14ac:dyDescent="0.2">
      <c r="B31" s="88" t="s">
        <v>212</v>
      </c>
      <c r="C31" s="81"/>
      <c r="D31" s="81"/>
      <c r="E31" s="81"/>
      <c r="F31" s="81"/>
      <c r="G31" s="81"/>
      <c r="H31" s="81"/>
    </row>
    <row r="32" spans="2:8" x14ac:dyDescent="0.2">
      <c r="C32" s="42"/>
    </row>
    <row r="33" spans="2:8" x14ac:dyDescent="0.2">
      <c r="B33" s="85" t="s">
        <v>208</v>
      </c>
      <c r="C33" s="64"/>
      <c r="D33" s="64"/>
      <c r="E33" s="64"/>
      <c r="F33" s="64"/>
      <c r="G33" s="64"/>
      <c r="H33" s="64"/>
    </row>
    <row r="34" spans="2:8" x14ac:dyDescent="0.2">
      <c r="B34" s="6" t="s">
        <v>210</v>
      </c>
      <c r="C34" s="39">
        <f>'SGA &amp; PL &amp; BS'!C64/'SGA &amp; PL &amp; BS'!C71</f>
        <v>1.127234458763555</v>
      </c>
      <c r="D34" s="39">
        <f>'SGA &amp; PL &amp; BS'!D64/'SGA &amp; PL &amp; BS'!D71</f>
        <v>1.1104738382892805</v>
      </c>
      <c r="E34" s="39">
        <f>'SGA &amp; PL &amp; BS'!E64/'SGA &amp; PL &amp; BS'!E71</f>
        <v>1.1078187600878755</v>
      </c>
      <c r="F34" s="39">
        <f>'SGA &amp; PL &amp; BS'!F64/'SGA &amp; PL &amp; BS'!F71</f>
        <v>1.1048283763463196</v>
      </c>
      <c r="G34" s="39">
        <f>'SGA &amp; PL &amp; BS'!G64/'SGA &amp; PL &amp; BS'!G71</f>
        <v>1.1015652794774298</v>
      </c>
      <c r="H34" s="39">
        <f>'SGA &amp; PL &amp; BS'!H64/'SGA &amp; PL &amp; BS'!H71</f>
        <v>1.0981109993753084</v>
      </c>
    </row>
    <row r="35" spans="2:8" x14ac:dyDescent="0.2">
      <c r="C35" s="42"/>
    </row>
    <row r="36" spans="2:8" x14ac:dyDescent="0.2">
      <c r="B36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Start here</vt:lpstr>
      <vt:lpstr>Input</vt:lpstr>
      <vt:lpstr>Sales &amp; Prod</vt:lpstr>
      <vt:lpstr>RM &amp; DL &amp; FG</vt:lpstr>
      <vt:lpstr>SGA &amp; PL &amp; BS</vt:lpstr>
      <vt:lpstr>Dash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Microsoft Office User</cp:lastModifiedBy>
  <cp:revision/>
  <dcterms:created xsi:type="dcterms:W3CDTF">2019-11-02T14:11:00Z</dcterms:created>
  <dcterms:modified xsi:type="dcterms:W3CDTF">2023-06-11T21:54:21Z</dcterms:modified>
  <cp:category/>
  <cp:contentStatus/>
</cp:coreProperties>
</file>