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CDC312C8-CBB8-5442-974F-E67306F5E031}" xr6:coauthVersionLast="47" xr6:coauthVersionMax="47" xr10:uidLastSave="{00000000-0000-0000-0000-000000000000}"/>
  <bookViews>
    <workbookView xWindow="0" yWindow="500" windowWidth="28800" windowHeight="16280" activeTab="9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<sst xmlns="http://schemas.openxmlformats.org/spreadsheetml/2006/main" count="620" uniqueCount="379">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</sst>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8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9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7" t="str">
        <f>Input!B2</f>
        <v>Noname co, by elie diwambuena</v>
      </c>
      <c r="C1" s="347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topLeftCell="A23" zoomScaleNormal="140" workbookViewId="0">
      <selection activeCell="M46" sqref="M46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50"/>
      <c r="F53" s="351"/>
      <c r="G53" s="352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50"/>
      <c r="E58" s="351"/>
      <c r="F58" s="351"/>
      <c r="G58" s="352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3" t="s">
        <v>203</v>
      </c>
      <c r="E59" s="354"/>
      <c r="F59" s="354"/>
      <c r="G59" s="355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48"/>
      <c r="F154" s="348"/>
      <c r="G154" s="348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50"/>
      <c r="D158" s="351"/>
      <c r="E158" s="351"/>
      <c r="F158" s="352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48"/>
      <c r="E160" s="348"/>
      <c r="F160" s="348"/>
      <c r="G160" s="348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49" t="str">
        <f>"Greater than "  &amp;Input!C85</f>
        <v>Greater than 1.32825</v>
      </c>
      <c r="E162" s="349"/>
      <c r="F162" s="349"/>
      <c r="G162" s="349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J22" sqref="J22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E48" sqref="E48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6" t="s">
        <v>273</v>
      </c>
      <c r="C3" s="356"/>
      <c r="D3" s="356"/>
      <c r="E3" s="356"/>
      <c r="F3" s="356"/>
      <c r="G3" s="356"/>
      <c r="H3" s="356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zoomScaleNormal="120" workbookViewId="0">
      <pane ySplit="9" topLeftCell="A10" activePane="bottomLeft" state="frozen"/>
      <selection pane="bottomLeft" activeCell="U19" sqref="U19"/>
    </sheetView>
  </sheetViews>
  <sheetFormatPr baseColWidth="10" defaultColWidth="10.75" defaultRowHeight="13" outlineLevelRow="1" x14ac:dyDescent="0.15"/>
  <cols>
    <col min="1" max="1" width="10.75" style="308"/>
    <col min="2" max="2" width="61" style="308" customWidth="1"/>
    <col min="3" max="3" width="15.5" style="308" customWidth="1"/>
    <col min="4" max="5" width="14.25" style="308" customWidth="1"/>
    <col min="6" max="6" width="13.75" style="308" customWidth="1"/>
    <col min="7" max="7" width="26.5" style="308" customWidth="1"/>
    <col min="8" max="8" width="26.25" style="308" customWidth="1"/>
    <col min="9" max="9" width="14.75" style="308" customWidth="1"/>
    <col min="10" max="10" width="13.5" style="308" customWidth="1"/>
    <col min="11" max="11" width="12.75" style="308" customWidth="1"/>
    <col min="12" max="16384" width="10.75" style="308"/>
  </cols>
  <sheetData>
    <row r="1" spans="2:11" s="329" customFormat="1" x14ac:dyDescent="0.15"/>
    <row r="2" spans="2:11" s="329" customFormat="1" ht="16" x14ac:dyDescent="0.2">
      <c r="B2" s="330" t="str">
        <f>Input!B2</f>
        <v>Noname co, by elie diwambuena</v>
      </c>
    </row>
    <row r="3" spans="2:11" s="329" customFormat="1" x14ac:dyDescent="0.15"/>
    <row r="4" spans="2:11" s="329" customFormat="1" ht="16" x14ac:dyDescent="0.2">
      <c r="B4" s="330" t="s">
        <v>276</v>
      </c>
      <c r="C4" s="331">
        <v>0</v>
      </c>
      <c r="G4" s="332" t="s">
        <v>277</v>
      </c>
      <c r="H4" s="333" t="str">
        <f>C20</f>
        <v>FY11</v>
      </c>
      <c r="I4" s="334" t="str">
        <f>D20</f>
        <v>FY12</v>
      </c>
    </row>
    <row r="5" spans="2:11" s="329" customFormat="1" x14ac:dyDescent="0.15">
      <c r="B5" s="335" t="s">
        <v>278</v>
      </c>
      <c r="C5" s="336">
        <v>0</v>
      </c>
      <c r="D5" s="337"/>
      <c r="G5" s="338" t="s">
        <v>279</v>
      </c>
      <c r="H5" s="339">
        <f>C26</f>
        <v>0.62348205300234816</v>
      </c>
      <c r="I5" s="340">
        <f>D26</f>
        <v>0.60649411960606414</v>
      </c>
      <c r="J5" s="341" t="s">
        <v>280</v>
      </c>
      <c r="K5" s="357" t="s">
        <v>281</v>
      </c>
    </row>
    <row r="6" spans="2:11" s="329" customFormat="1" x14ac:dyDescent="0.15">
      <c r="B6" s="335" t="s">
        <v>282</v>
      </c>
      <c r="C6" s="336">
        <v>1</v>
      </c>
      <c r="G6" s="342" t="s">
        <v>38</v>
      </c>
      <c r="H6" s="343">
        <f>C27</f>
        <v>3.466639144566614</v>
      </c>
      <c r="I6" s="344">
        <f>D27</f>
        <v>3.3396591075966766</v>
      </c>
      <c r="J6" s="345" t="s">
        <v>283</v>
      </c>
      <c r="K6" s="357"/>
    </row>
    <row r="7" spans="2:11" s="329" customFormat="1" x14ac:dyDescent="0.15">
      <c r="B7" s="335" t="s">
        <v>366</v>
      </c>
      <c r="C7" s="336">
        <v>2</v>
      </c>
    </row>
    <row r="8" spans="2:11" s="329" customFormat="1" x14ac:dyDescent="0.15">
      <c r="B8" s="335" t="s">
        <v>284</v>
      </c>
      <c r="C8" s="336">
        <v>3</v>
      </c>
    </row>
    <row r="9" spans="2:11" s="329" customFormat="1" x14ac:dyDescent="0.15">
      <c r="G9" s="346"/>
    </row>
    <row r="10" spans="2:11" x14ac:dyDescent="0.15">
      <c r="G10" s="309"/>
    </row>
    <row r="11" spans="2:11" x14ac:dyDescent="0.15">
      <c r="B11" s="310" t="s">
        <v>285</v>
      </c>
      <c r="C11" s="311" t="str">
        <f>Input!C7</f>
        <v>FY11</v>
      </c>
      <c r="D11" s="311" t="str">
        <f>Input!D7</f>
        <v>FY12</v>
      </c>
      <c r="E11" s="311" t="str">
        <f>Input!E7</f>
        <v>FY13</v>
      </c>
      <c r="F11" s="311" t="str">
        <f>Input!F7</f>
        <v>FY14</v>
      </c>
      <c r="G11" s="311" t="str">
        <f>Input!G7</f>
        <v>FY15</v>
      </c>
      <c r="H11" s="312"/>
      <c r="I11" s="313"/>
      <c r="J11" s="313"/>
    </row>
    <row r="12" spans="2:11" x14ac:dyDescent="0.15">
      <c r="B12" s="308" t="s">
        <v>286</v>
      </c>
      <c r="D12" s="314">
        <f>SUM(CF!D13,CF!D16)</f>
        <v>-0.16776563634247382</v>
      </c>
      <c r="E12" s="314">
        <f>SUM(CF!E13,CF!E16)</f>
        <v>-9.5053841557396712E-2</v>
      </c>
      <c r="F12" s="314">
        <f>SUM(CF!F13,CF!F16)</f>
        <v>9.9590782921014309E-2</v>
      </c>
      <c r="G12" s="314">
        <f>SUM(CF!G13,CF!G16)</f>
        <v>0.54603211221909831</v>
      </c>
    </row>
    <row r="13" spans="2:11" x14ac:dyDescent="0.15">
      <c r="B13" s="308" t="s">
        <v>166</v>
      </c>
      <c r="C13" s="309">
        <f>Calcul!D121</f>
        <v>7.567439903697612E-2</v>
      </c>
      <c r="D13" s="314"/>
      <c r="E13" s="314"/>
      <c r="F13" s="314"/>
      <c r="G13" s="314"/>
    </row>
    <row r="14" spans="2:11" x14ac:dyDescent="0.15">
      <c r="B14" s="308" t="s">
        <v>287</v>
      </c>
      <c r="D14" s="314">
        <f>0.5</f>
        <v>0.5</v>
      </c>
      <c r="E14" s="314">
        <f>D14+1</f>
        <v>1.5</v>
      </c>
      <c r="F14" s="314">
        <f t="shared" ref="F14:G14" si="0">E14+1</f>
        <v>2.5</v>
      </c>
      <c r="G14" s="314">
        <f t="shared" si="0"/>
        <v>3.5</v>
      </c>
    </row>
    <row r="15" spans="2:11" x14ac:dyDescent="0.15">
      <c r="B15" s="308" t="s">
        <v>288</v>
      </c>
      <c r="D15" s="314">
        <f>1/(1+$C$13)^D14</f>
        <v>0.9641832525702988</v>
      </c>
      <c r="E15" s="314">
        <f t="shared" ref="E15:G15" si="1">1/(1+$C$13)^E14</f>
        <v>0.89635232876557025</v>
      </c>
      <c r="F15" s="314">
        <f t="shared" si="1"/>
        <v>0.8332933549111623</v>
      </c>
      <c r="G15" s="314">
        <f t="shared" si="1"/>
        <v>0.77467062120023367</v>
      </c>
      <c r="H15" s="315"/>
      <c r="I15" s="315"/>
      <c r="J15" s="315"/>
    </row>
    <row r="16" spans="2:11" x14ac:dyDescent="0.15">
      <c r="B16" s="308" t="s">
        <v>289</v>
      </c>
      <c r="D16" s="314">
        <f>D15*D12</f>
        <v>-0.16175681691821234</v>
      </c>
      <c r="E16" s="314">
        <f t="shared" ref="E16:G16" si="2">E15*E12</f>
        <v>-8.5201732238086081E-2</v>
      </c>
      <c r="F16" s="314">
        <f t="shared" si="2"/>
        <v>8.2988337618481303E-2</v>
      </c>
      <c r="G16" s="314">
        <f t="shared" si="2"/>
        <v>0.42299503556804458</v>
      </c>
      <c r="H16" s="316"/>
      <c r="I16" s="316"/>
      <c r="J16" s="316"/>
    </row>
    <row r="17" spans="2:9" x14ac:dyDescent="0.15">
      <c r="B17" s="317" t="s">
        <v>201</v>
      </c>
      <c r="C17" s="318">
        <f>SUM(D16:G16)</f>
        <v>0.25902482403022747</v>
      </c>
    </row>
    <row r="20" spans="2:9" x14ac:dyDescent="0.15">
      <c r="B20" s="310" t="s">
        <v>290</v>
      </c>
      <c r="C20" s="311" t="str">
        <f>C11</f>
        <v>FY11</v>
      </c>
      <c r="D20" s="311" t="str">
        <f t="shared" ref="D20:G20" si="3">D11</f>
        <v>FY12</v>
      </c>
      <c r="E20" s="311" t="str">
        <f t="shared" si="3"/>
        <v>FY13</v>
      </c>
      <c r="F20" s="311" t="str">
        <f t="shared" si="3"/>
        <v>FY14</v>
      </c>
      <c r="G20" s="311" t="str">
        <f t="shared" si="3"/>
        <v>FY15</v>
      </c>
      <c r="H20" s="313"/>
      <c r="I20" s="313"/>
    </row>
    <row r="21" spans="2:9" outlineLevel="1" x14ac:dyDescent="0.15">
      <c r="B21" s="308" t="s">
        <v>291</v>
      </c>
      <c r="C21" s="319">
        <f>BS!C38/BS!C21</f>
        <v>0.28846528010734651</v>
      </c>
      <c r="D21" s="319">
        <f>BS!D38/BS!D21</f>
        <v>0.2994317586861826</v>
      </c>
      <c r="E21" s="319">
        <f>BS!E38/BS!E21</f>
        <v>0.31176042136694204</v>
      </c>
      <c r="F21" s="319">
        <f>BS!F38/BS!F21</f>
        <v>0.3247618394627132</v>
      </c>
      <c r="G21" s="319">
        <f>BS!G38/BS!G21</f>
        <v>0.33954750525115968</v>
      </c>
      <c r="H21" s="319"/>
      <c r="I21" s="319"/>
    </row>
    <row r="22" spans="2:9" outlineLevel="1" x14ac:dyDescent="0.15">
      <c r="B22" s="308" t="s">
        <v>292</v>
      </c>
      <c r="C22" s="320">
        <f>BS!C38/BS!C34</f>
        <v>0.40540992881052285</v>
      </c>
      <c r="D22" s="320">
        <f>BS!D38/BS!D34</f>
        <v>0.42741269305134411</v>
      </c>
      <c r="E22" s="320">
        <f>BS!E38/BS!E34</f>
        <v>0.45298240764668418</v>
      </c>
      <c r="F22" s="320">
        <f>BS!F38/BS!F34</f>
        <v>0.48095895410339412</v>
      </c>
      <c r="G22" s="320">
        <f>BS!G38/BS!G34</f>
        <v>0.51411344184608498</v>
      </c>
      <c r="H22" s="321"/>
      <c r="I22" s="321"/>
    </row>
    <row r="23" spans="2:9" outlineLevel="1" x14ac:dyDescent="0.15">
      <c r="B23" s="308" t="s">
        <v>293</v>
      </c>
      <c r="C23" s="320">
        <f>'Noname co'!G14/'Noname co'!G64</f>
        <v>0.27284577695869056</v>
      </c>
      <c r="D23" s="320">
        <f>PL!D13/BS!D33</f>
        <v>0.29632725291408707</v>
      </c>
      <c r="E23" s="320">
        <f>PL!E13/BS!E33</f>
        <v>0.33637147628085584</v>
      </c>
      <c r="F23" s="320">
        <f>PL!F13/BS!F33</f>
        <v>0.33637147628085623</v>
      </c>
      <c r="G23" s="320">
        <f>PL!G13/BS!G33</f>
        <v>0.33637147628085573</v>
      </c>
      <c r="H23" s="322"/>
      <c r="I23" s="322"/>
    </row>
    <row r="24" spans="2:9" outlineLevel="1" x14ac:dyDescent="0.15">
      <c r="B24" s="308" t="s">
        <v>294</v>
      </c>
      <c r="C24" s="320">
        <f>'Noname co'!G14/SUM('Noname co'!G58,'Noname co'!G60)</f>
        <v>0.4067001675041868</v>
      </c>
      <c r="D24" s="320">
        <f>PL!D13/SUM(BS!D29,BS!D27)</f>
        <v>0.40399660061636467</v>
      </c>
      <c r="E24" s="320">
        <f>PL!E13/SUM(BS!E29,BS!E27)</f>
        <v>0.45859073583479248</v>
      </c>
      <c r="F24" s="320">
        <f>PL!F13/SUM(BS!F29,BS!F27)</f>
        <v>0.45859073583479321</v>
      </c>
      <c r="G24" s="320">
        <f>PL!G13/SUM(BS!G29,BS!G27)</f>
        <v>0.45859073583479237</v>
      </c>
      <c r="H24" s="321"/>
      <c r="I24" s="321"/>
    </row>
    <row r="25" spans="2:9" outlineLevel="1" x14ac:dyDescent="0.15">
      <c r="B25" s="308" t="s">
        <v>295</v>
      </c>
      <c r="C25" s="320">
        <f>'Noname co'!G50/'Noname co'!G51</f>
        <v>0.43674941294867492</v>
      </c>
      <c r="D25" s="320">
        <f>BS!D18/BS!D21</f>
        <v>0.4132446606278477</v>
      </c>
      <c r="E25" s="320">
        <f>BS!E18/BS!E21</f>
        <v>0.40798415775940955</v>
      </c>
      <c r="F25" s="320">
        <f>BS!F18/BS!F21</f>
        <v>0.40027699767132452</v>
      </c>
      <c r="G25" s="320">
        <f>BS!G18/BS!G21</f>
        <v>0.39151214660653616</v>
      </c>
      <c r="I25" s="321"/>
    </row>
    <row r="26" spans="2:9" outlineLevel="1" x14ac:dyDescent="0.15">
      <c r="B26" s="317" t="s">
        <v>279</v>
      </c>
      <c r="C26" s="323">
        <f>SUM('Noname co'!G58,'Noname co'!G60,'Noname co'!G64)/'Noname co'!G51</f>
        <v>0.62348205300234816</v>
      </c>
      <c r="D26" s="323">
        <f>SUM(BS!D27,BS!D29,BS!D33)/BS!D21</f>
        <v>0.60649411960606414</v>
      </c>
      <c r="E26" s="323">
        <f>SUM(BS!E27,BS!E29,BS!E33)/BS!E21</f>
        <v>0.59877359866568158</v>
      </c>
      <c r="F26" s="323">
        <f>SUM(BS!F27,BS!F29,BS!F33)/BS!F21</f>
        <v>0.58746226734639884</v>
      </c>
      <c r="G26" s="323">
        <f>SUM(BS!G27,BS!G29,BS!G33)/BS!G21</f>
        <v>0.57459862714366594</v>
      </c>
    </row>
    <row r="27" spans="2:9" outlineLevel="1" x14ac:dyDescent="0.15">
      <c r="B27" s="317" t="s">
        <v>38</v>
      </c>
      <c r="C27" s="324">
        <f>BS!C40/BS!C38</f>
        <v>3.466639144566614</v>
      </c>
      <c r="D27" s="324">
        <f>BS!D40/BS!D38</f>
        <v>3.3396591075966766</v>
      </c>
      <c r="E27" s="324">
        <f>BS!E40/BS!E38</f>
        <v>3.2075912510491511</v>
      </c>
      <c r="F27" s="324">
        <f>BS!F40/BS!F38</f>
        <v>3.0791795047546304</v>
      </c>
      <c r="G27" s="324">
        <f>BS!G40/BS!G38</f>
        <v>2.9450960013984218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10" t="s">
        <v>296</v>
      </c>
      <c r="C35" s="311" t="str">
        <f>C20</f>
        <v>FY11</v>
      </c>
      <c r="D35" s="311" t="str">
        <f>D20</f>
        <v>FY12</v>
      </c>
      <c r="E35" s="311" t="str">
        <f>E20</f>
        <v>FY13</v>
      </c>
      <c r="F35" s="311" t="str">
        <f>F20</f>
        <v>FY14</v>
      </c>
      <c r="G35" s="311" t="str">
        <f>G20</f>
        <v>FY15</v>
      </c>
      <c r="H35" s="325"/>
      <c r="I35" s="312"/>
    </row>
    <row r="36" spans="2:9" outlineLevel="1" x14ac:dyDescent="0.15">
      <c r="B36" s="308" t="s">
        <v>297</v>
      </c>
      <c r="C36" s="314">
        <f>SUM('Noname co'!G64,'Noname co'!G69)-'Noname co'!G50</f>
        <v>4.6922049999999995</v>
      </c>
      <c r="D36" s="314">
        <f>SUM(BS!D38,BS!D33)-BS!D18</f>
        <v>5.4890720650088127</v>
      </c>
      <c r="E36" s="314">
        <f>SUM(BS!E38,BS!E33)-BS!E18</f>
        <v>6.6322267403552644</v>
      </c>
      <c r="F36" s="314">
        <f>SUM(BS!F38,BS!F33)-BS!F18</f>
        <v>7.9306022716445561</v>
      </c>
      <c r="G36" s="314">
        <f>SUM(BS!G38,BS!G33)-BS!G18</f>
        <v>9.3791370418197282</v>
      </c>
    </row>
    <row r="37" spans="2:9" outlineLevel="1" x14ac:dyDescent="0.15">
      <c r="B37" s="308" t="s">
        <v>298</v>
      </c>
      <c r="C37" s="314">
        <f>'Noname co'!G46-'Noname co'!G62</f>
        <v>4.6921000000000017</v>
      </c>
      <c r="D37" s="314">
        <f>BS!D12-BS!D31</f>
        <v>5.4890720650088127</v>
      </c>
      <c r="E37" s="314">
        <f>BS!E12-BS!E31</f>
        <v>6.6322267403552626</v>
      </c>
      <c r="F37" s="314">
        <f>BS!F12-BS!F31</f>
        <v>7.9306022716445543</v>
      </c>
      <c r="G37" s="314">
        <f>BS!G12-BS!G31</f>
        <v>9.3791370418197282</v>
      </c>
    </row>
    <row r="38" spans="2:9" outlineLevel="1" x14ac:dyDescent="0.15">
      <c r="B38" s="308" t="s">
        <v>299</v>
      </c>
      <c r="C38" s="320">
        <f>('Noname co'!G43+'Noname co'!G44-'Noname co'!G59)/('Noname co'!G58+'Noname co'!G60)</f>
        <v>1.6485762144053604</v>
      </c>
      <c r="D38" s="326">
        <f>SUM(BS!D9,BS!D10,-BS!D28)/SUM(BS!D27,BS!D29)</f>
        <v>1.6852199924359514</v>
      </c>
      <c r="E38" s="326">
        <f>SUM(BS!E9,BS!E10,-BS!E28)/SUM(BS!E27,BS!E29)</f>
        <v>1.6577359586102363</v>
      </c>
      <c r="F38" s="326">
        <f>SUM(BS!F9,BS!F10,-BS!F28)/SUM(BS!F27,BS!F29)</f>
        <v>1.6577359586102363</v>
      </c>
      <c r="G38" s="326">
        <f>SUM(BS!G9,BS!G10,-BS!G28)/SUM(BS!G27,BS!G29)</f>
        <v>1.657735958610236</v>
      </c>
      <c r="H38" s="320"/>
      <c r="I38" s="320"/>
    </row>
    <row r="39" spans="2:9" outlineLevel="1" x14ac:dyDescent="0.15">
      <c r="B39" s="308" t="s">
        <v>300</v>
      </c>
      <c r="C39" s="316">
        <f>'Noname co'!G46/('Noname co'!G58+'Noname co'!G60)</f>
        <v>2.24998324958124</v>
      </c>
      <c r="D39" s="314">
        <f>BS!D12/SUM(BS!D27,BS!D29)</f>
        <v>2.2864293160888498</v>
      </c>
      <c r="E39" s="314">
        <f>BS!E12/SUM(BS!E27,BS!E29)</f>
        <v>2.3366733721867381</v>
      </c>
      <c r="F39" s="314">
        <f>BS!F12/SUM(BS!F27,BS!F29)</f>
        <v>2.4126707184205154</v>
      </c>
      <c r="G39" s="314">
        <f>BS!G12/SUM(BS!G27,BS!G29)</f>
        <v>2.5027337677709278</v>
      </c>
      <c r="H39" s="316"/>
      <c r="I39" s="31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10" t="s">
        <v>301</v>
      </c>
      <c r="C50" s="311" t="str">
        <f>C35</f>
        <v>FY11</v>
      </c>
      <c r="D50" s="311" t="str">
        <f t="shared" ref="D50:F50" si="4">D35</f>
        <v>FY12</v>
      </c>
      <c r="E50" s="311" t="str">
        <f t="shared" si="4"/>
        <v>FY13</v>
      </c>
      <c r="F50" s="311" t="str">
        <f t="shared" si="4"/>
        <v>FY14</v>
      </c>
      <c r="G50" s="311" t="str">
        <f>G35</f>
        <v>FY15</v>
      </c>
      <c r="H50" s="313"/>
      <c r="I50" s="313"/>
    </row>
    <row r="51" spans="2:9" outlineLevel="1" x14ac:dyDescent="0.15">
      <c r="B51" s="308" t="s">
        <v>302</v>
      </c>
      <c r="C51" s="326">
        <f>'Noname co'!G20/'Noname co'!G8</f>
        <v>2.933036817395587E-2</v>
      </c>
      <c r="D51" s="320">
        <f>PL!D19/PL!D6</f>
        <v>2.8956627568471224E-2</v>
      </c>
      <c r="E51" s="320">
        <f>PL!E19/PL!E6</f>
        <v>3.6256627568471249E-2</v>
      </c>
      <c r="F51" s="320">
        <f>PL!F19/PL!F6</f>
        <v>3.6256627568471339E-2</v>
      </c>
      <c r="G51" s="320">
        <f>PL!G19/PL!G6</f>
        <v>3.6256627568471235E-2</v>
      </c>
      <c r="H51" s="321"/>
      <c r="I51" s="321"/>
    </row>
    <row r="52" spans="2:9" outlineLevel="1" x14ac:dyDescent="0.15">
      <c r="B52" s="308" t="s">
        <v>303</v>
      </c>
      <c r="C52" s="326">
        <f>'Noname co'!G20/'Noname co'!G51</f>
        <v>3.9818852733981683E-2</v>
      </c>
      <c r="D52" s="320">
        <f>PL!D19/BS!D21</f>
        <v>4.0568900897432432E-2</v>
      </c>
      <c r="E52" s="320">
        <f>PL!E19/BS!E21</f>
        <v>5.0149743437193715E-2</v>
      </c>
      <c r="F52" s="320">
        <f>PL!F19/BS!F21</f>
        <v>4.9202373070732761E-2</v>
      </c>
      <c r="G52" s="320">
        <f>PL!G19/BS!G21</f>
        <v>4.8124990471912307E-2</v>
      </c>
      <c r="H52" s="321"/>
      <c r="I52" s="321"/>
    </row>
    <row r="53" spans="2:9" outlineLevel="1" x14ac:dyDescent="0.15">
      <c r="B53" s="308" t="s">
        <v>304</v>
      </c>
      <c r="C53" s="327">
        <f>'Noname co'!G20/'Noname co'!G69</f>
        <v>0.13803689899583027</v>
      </c>
      <c r="D53" s="327">
        <f>PL!D21/BS!D38</f>
        <v>0.1354862993672972</v>
      </c>
      <c r="E53" s="327">
        <f>PL!E21/BS!E38</f>
        <v>0.16085987829150214</v>
      </c>
      <c r="F53" s="327">
        <f>PL!F21/BS!F38</f>
        <v>0.15150293874469145</v>
      </c>
      <c r="G53" s="327">
        <f>PL!G21/BS!G38</f>
        <v>0.14173271700616608</v>
      </c>
    </row>
    <row r="54" spans="2:9" outlineLevel="1" x14ac:dyDescent="0.15">
      <c r="C54" s="320"/>
      <c r="D54" s="320"/>
      <c r="E54" s="320"/>
      <c r="F54" s="320"/>
      <c r="G54" s="320"/>
      <c r="H54" s="320"/>
      <c r="I54" s="32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28"/>
      <c r="D62" s="328"/>
      <c r="E62" s="32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tabSelected="1" showOutlineSymbols="0" topLeftCell="A51" zoomScale="106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Diwambuena, Elie</cp:lastModifiedBy>
  <cp:revision/>
  <dcterms:created xsi:type="dcterms:W3CDTF">2011-06-03T18:31:07Z</dcterms:created>
  <dcterms:modified xsi:type="dcterms:W3CDTF">2024-06-07T11:27:33Z</dcterms:modified>
  <cp:category/>
  <cp:contentStatus/>
</cp:coreProperties>
</file>