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queryTables/queryTable4.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eliediwa/Desktop/UGENT/Github finance/Financial-Planning-and-Analysis/"/>
    </mc:Choice>
  </mc:AlternateContent>
  <xr:revisionPtr revIDLastSave="0" documentId="13_ncr:1_{62640E74-9A36-6340-86F3-7D560E62040A}" xr6:coauthVersionLast="47" xr6:coauthVersionMax="47" xr10:uidLastSave="{00000000-0000-0000-0000-000000000000}"/>
  <bookViews>
    <workbookView xWindow="0" yWindow="500" windowWidth="28800" windowHeight="16260" activeTab="8" xr2:uid="{D7835E0D-12BD-7D42-9708-BC590C7B3074}"/>
  </bookViews>
  <sheets>
    <sheet name="Stock Info" sheetId="1" r:id="rId1"/>
    <sheet name="AAPL" sheetId="5" state="hidden" r:id="rId2"/>
    <sheet name="PG" sheetId="45" state="hidden" r:id="rId3"/>
    <sheet name="F" sheetId="8" state="hidden" r:id="rId4"/>
    <sheet name="^GSPC" sheetId="7" state="hidden" r:id="rId5"/>
    <sheet name="^NDXT" sheetId="10" state="hidden" r:id="rId6"/>
    <sheet name="Portfolio" sheetId="2" r:id="rId7"/>
    <sheet name="Industry" sheetId="50" state="hidden" r:id="rId8"/>
    <sheet name="Valuation" sheetId="21" r:id="rId9"/>
    <sheet name="CORR" sheetId="9" r:id="rId10"/>
    <sheet name="Standard BS" sheetId="51" r:id="rId11"/>
    <sheet name="AAPL-bs" sheetId="36" state="hidden" r:id="rId12"/>
    <sheet name="F-bs" sheetId="39" state="hidden" r:id="rId13"/>
    <sheet name="PG-bs" sheetId="47" state="hidden" r:id="rId14"/>
    <sheet name="AAPL-fs" sheetId="35" r:id="rId15"/>
    <sheet name="F-fs" sheetId="38" r:id="rId16"/>
    <sheet name="PG-fs" sheetId="46" r:id="rId17"/>
    <sheet name="AAPL-cf" sheetId="37" r:id="rId18"/>
    <sheet name="F-cf" sheetId="40" r:id="rId19"/>
    <sheet name="PG-cf" sheetId="48" r:id="rId20"/>
  </sheets>
  <definedNames>
    <definedName name="ExternalData_1" localSheetId="4" hidden="1">'^GSPC'!$A$1:$F$1009</definedName>
    <definedName name="ExternalData_1" localSheetId="5" hidden="1">'^NDXT'!$A$1:$G$1009</definedName>
    <definedName name="ExternalData_1" localSheetId="14" hidden="1">'AAPL-fs'!$A$1:$E$40</definedName>
    <definedName name="ExternalData_1" localSheetId="15" hidden="1">'F-fs'!$A$1:$E$47</definedName>
    <definedName name="ExternalData_1" localSheetId="16" hidden="1">'PG-fs'!$A$1:$E$47</definedName>
    <definedName name="ExternalData_2" localSheetId="1" hidden="1">AAPL!$A$1:$G$1009</definedName>
    <definedName name="ExternalData_2" localSheetId="11" hidden="1">'AAPL-bs'!$A$1:$E$63</definedName>
    <definedName name="ExternalData_2" localSheetId="3" hidden="1">F!$A$1:$G$1009</definedName>
    <definedName name="ExternalData_2" localSheetId="12" hidden="1">'F-bs'!$A$1:$E$88</definedName>
    <definedName name="ExternalData_2" localSheetId="13" hidden="1">'PG-bs'!$A$1:$E$78</definedName>
    <definedName name="ExternalData_3" localSheetId="17" hidden="1">'AAPL-cf'!$A$1:$E$54</definedName>
    <definedName name="ExternalData_3" localSheetId="18" hidden="1">'F-cf'!$A$1:$E$61</definedName>
    <definedName name="ExternalData_3" localSheetId="19" hidden="1">'PG-cf'!$A$1:$E$54</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1" i="51" l="1"/>
  <c r="D91" i="51"/>
  <c r="E91" i="51"/>
  <c r="G91" i="51"/>
  <c r="H91" i="51"/>
  <c r="I91" i="51"/>
  <c r="J91" i="51"/>
  <c r="L91" i="51"/>
  <c r="M91" i="51"/>
  <c r="N91" i="51"/>
  <c r="O91" i="51"/>
  <c r="B91" i="51"/>
  <c r="J25" i="21"/>
  <c r="J17" i="21"/>
  <c r="J16" i="21"/>
  <c r="J3" i="21"/>
  <c r="D114" i="21"/>
  <c r="K92" i="51"/>
  <c r="F92" i="51"/>
  <c r="J30" i="21"/>
  <c r="C72" i="51"/>
  <c r="D72" i="51"/>
  <c r="E72" i="51"/>
  <c r="G72" i="51"/>
  <c r="H72" i="51"/>
  <c r="I72" i="51"/>
  <c r="J72" i="51"/>
  <c r="L72" i="51"/>
  <c r="M72" i="51"/>
  <c r="N72" i="51"/>
  <c r="O72" i="51"/>
  <c r="B72" i="51"/>
  <c r="Q4" i="2"/>
  <c r="C71" i="51"/>
  <c r="D71" i="51"/>
  <c r="E71" i="51"/>
  <c r="G71" i="51"/>
  <c r="H71" i="51"/>
  <c r="I71" i="51"/>
  <c r="J71" i="51"/>
  <c r="L71" i="51"/>
  <c r="M71" i="51"/>
  <c r="N71" i="51"/>
  <c r="O71" i="51"/>
  <c r="B71" i="51"/>
  <c r="I2" i="1" a="1"/>
  <c r="I2" i="1" s="1"/>
  <c r="I3" i="1" a="1"/>
  <c r="I3" i="1" s="1"/>
  <c r="I5" i="1" a="1"/>
  <c r="I5" i="1" s="1"/>
  <c r="C3" i="2"/>
  <c r="B3" i="2"/>
  <c r="E201" i="21"/>
  <c r="E200" i="21"/>
  <c r="E199" i="21"/>
  <c r="Q3" i="2"/>
  <c r="Q5" i="2"/>
  <c r="O190" i="21"/>
  <c r="O191" i="21" s="1"/>
  <c r="O192" i="21" s="1"/>
  <c r="J199" i="21" s="1"/>
  <c r="O185" i="21"/>
  <c r="I190" i="21"/>
  <c r="I191" i="21" s="1"/>
  <c r="I192" i="21" s="1"/>
  <c r="J201" i="21" s="1"/>
  <c r="I185" i="21"/>
  <c r="C190" i="21"/>
  <c r="C185" i="21"/>
  <c r="F2" i="1" a="1"/>
  <c r="F2" i="1" s="1"/>
  <c r="O180" i="21" s="1"/>
  <c r="F3" i="1" a="1"/>
  <c r="F3" i="1" s="1"/>
  <c r="C180" i="21" s="1"/>
  <c r="F5" i="1" a="1"/>
  <c r="F5" i="1" s="1"/>
  <c r="I180" i="21" s="1"/>
  <c r="C177" i="21"/>
  <c r="I177" i="21"/>
  <c r="O177" i="21"/>
  <c r="O176" i="21"/>
  <c r="I176" i="21"/>
  <c r="C176" i="21"/>
  <c r="C191" i="21" s="1"/>
  <c r="C192" i="21" s="1"/>
  <c r="J200" i="21" s="1"/>
  <c r="H40" i="35"/>
  <c r="I40" i="35"/>
  <c r="G40" i="35"/>
  <c r="O170" i="21"/>
  <c r="I170" i="21"/>
  <c r="C170" i="21"/>
  <c r="K41" i="38"/>
  <c r="J4" i="21"/>
  <c r="K4" i="21" s="1"/>
  <c r="L4" i="21" s="1"/>
  <c r="M4" i="21" s="1"/>
  <c r="K46" i="38"/>
  <c r="K45" i="38"/>
  <c r="E49" i="38"/>
  <c r="C49" i="38"/>
  <c r="D49" i="38"/>
  <c r="B49" i="38"/>
  <c r="Q164" i="21"/>
  <c r="R164" i="21" s="1"/>
  <c r="S164" i="21" s="1"/>
  <c r="K164" i="21"/>
  <c r="L164" i="21" s="1"/>
  <c r="M164" i="21" s="1"/>
  <c r="E164" i="21"/>
  <c r="F164" i="21" s="1"/>
  <c r="G164" i="21" s="1"/>
  <c r="N99" i="51"/>
  <c r="P141" i="21"/>
  <c r="N98" i="51"/>
  <c r="D12" i="21"/>
  <c r="E12" i="21" s="1"/>
  <c r="H76" i="51"/>
  <c r="I76" i="51"/>
  <c r="J12" i="21" s="1"/>
  <c r="K12" i="21" s="1"/>
  <c r="L12" i="21" s="1"/>
  <c r="M12" i="21" s="1"/>
  <c r="J76" i="51"/>
  <c r="G76" i="51"/>
  <c r="C84" i="51"/>
  <c r="I133" i="21"/>
  <c r="O111" i="21"/>
  <c r="B63" i="40"/>
  <c r="C63" i="40"/>
  <c r="D63" i="40"/>
  <c r="E63" i="40"/>
  <c r="P91" i="21"/>
  <c r="S91" i="21"/>
  <c r="B16" i="39"/>
  <c r="C14" i="36"/>
  <c r="B14" i="36"/>
  <c r="F96" i="51"/>
  <c r="D34" i="21" s="1"/>
  <c r="C96" i="51"/>
  <c r="D96" i="51"/>
  <c r="E96" i="51"/>
  <c r="B96" i="51"/>
  <c r="J79" i="51"/>
  <c r="M79" i="51"/>
  <c r="N79" i="51"/>
  <c r="O79" i="51"/>
  <c r="H79" i="51"/>
  <c r="I79" i="51"/>
  <c r="C79" i="51"/>
  <c r="D79" i="51"/>
  <c r="E79" i="51"/>
  <c r="G79" i="51"/>
  <c r="L79" i="51"/>
  <c r="B79" i="51"/>
  <c r="C141" i="21"/>
  <c r="C146" i="21"/>
  <c r="C143" i="21"/>
  <c r="C126" i="21"/>
  <c r="O127" i="21"/>
  <c r="C128" i="21"/>
  <c r="D128" i="21" s="1"/>
  <c r="E128" i="21" s="1"/>
  <c r="F128" i="21" s="1"/>
  <c r="G128" i="21" s="1"/>
  <c r="I128" i="21"/>
  <c r="J128" i="21" s="1"/>
  <c r="K128" i="21" s="1"/>
  <c r="L128" i="21" s="1"/>
  <c r="M128" i="21" s="1"/>
  <c r="C134" i="21"/>
  <c r="O134" i="21"/>
  <c r="C135" i="21"/>
  <c r="C136" i="21"/>
  <c r="C115" i="21"/>
  <c r="O116" i="21"/>
  <c r="O117" i="21"/>
  <c r="C118" i="21"/>
  <c r="O118" i="21"/>
  <c r="O107" i="21"/>
  <c r="C108" i="21"/>
  <c r="I108" i="21"/>
  <c r="H90" i="51"/>
  <c r="I90" i="51"/>
  <c r="J90" i="51"/>
  <c r="G90" i="51"/>
  <c r="J28" i="21" s="1"/>
  <c r="M78" i="51"/>
  <c r="M80" i="51" s="1"/>
  <c r="N78" i="51"/>
  <c r="N88" i="51" s="1"/>
  <c r="O78" i="51"/>
  <c r="O89" i="51" s="1"/>
  <c r="H78" i="51"/>
  <c r="I78" i="51"/>
  <c r="J78" i="51"/>
  <c r="J81" i="51" s="1"/>
  <c r="C78" i="51"/>
  <c r="D78" i="51"/>
  <c r="D82" i="51" s="1"/>
  <c r="E78" i="51"/>
  <c r="E94" i="51" s="1"/>
  <c r="L78" i="51"/>
  <c r="L93" i="51" s="1"/>
  <c r="G78" i="51"/>
  <c r="G81" i="51" s="1"/>
  <c r="B78" i="51"/>
  <c r="B89" i="51" s="1"/>
  <c r="H65" i="51"/>
  <c r="I65" i="51"/>
  <c r="J65" i="51"/>
  <c r="M65" i="51"/>
  <c r="N65" i="51"/>
  <c r="O65" i="51"/>
  <c r="M73" i="51"/>
  <c r="N73" i="51"/>
  <c r="O73" i="51"/>
  <c r="M76" i="51"/>
  <c r="N76" i="51"/>
  <c r="O76" i="51"/>
  <c r="L76" i="51"/>
  <c r="P12" i="21" s="1"/>
  <c r="Q12" i="21" s="1"/>
  <c r="L73" i="51"/>
  <c r="H73" i="51"/>
  <c r="I73" i="51"/>
  <c r="J73" i="51"/>
  <c r="G73" i="51"/>
  <c r="L65" i="51"/>
  <c r="G65" i="51"/>
  <c r="C76" i="51"/>
  <c r="D76" i="51"/>
  <c r="E76" i="51"/>
  <c r="B76" i="51"/>
  <c r="J11" i="21"/>
  <c r="C73" i="51"/>
  <c r="D73" i="51"/>
  <c r="E73" i="51"/>
  <c r="B73" i="51"/>
  <c r="C65" i="51"/>
  <c r="D65" i="51"/>
  <c r="E65" i="51"/>
  <c r="B65" i="51"/>
  <c r="P11" i="21"/>
  <c r="Q11" i="21" s="1"/>
  <c r="B31" i="38"/>
  <c r="D11" i="21"/>
  <c r="E11" i="21" s="1"/>
  <c r="M5" i="51"/>
  <c r="N5" i="51"/>
  <c r="N81" i="51" s="1"/>
  <c r="O5" i="51"/>
  <c r="O81" i="51" s="1"/>
  <c r="L5" i="51"/>
  <c r="O108" i="21" s="1"/>
  <c r="D53" i="47"/>
  <c r="E53" i="47"/>
  <c r="C53" i="47"/>
  <c r="B53" i="47"/>
  <c r="E54" i="47"/>
  <c r="D54" i="47"/>
  <c r="C54" i="47"/>
  <c r="B54" i="47"/>
  <c r="O3" i="51"/>
  <c r="O6" i="51"/>
  <c r="O7" i="51"/>
  <c r="O55" i="51" s="1"/>
  <c r="O56" i="51" s="1"/>
  <c r="S16" i="21" s="1"/>
  <c r="O11" i="51"/>
  <c r="O12" i="51"/>
  <c r="O86" i="51" s="1"/>
  <c r="O16" i="51"/>
  <c r="O87" i="51" s="1"/>
  <c r="O21" i="51"/>
  <c r="O22" i="51"/>
  <c r="O57" i="51" s="1"/>
  <c r="O58" i="51" s="1"/>
  <c r="S17" i="21" s="1"/>
  <c r="O23" i="51"/>
  <c r="O82" i="51" s="1"/>
  <c r="O25" i="51"/>
  <c r="O26" i="51"/>
  <c r="O84" i="51" s="1"/>
  <c r="O29" i="51"/>
  <c r="O30" i="51"/>
  <c r="O90" i="51" s="1"/>
  <c r="O32" i="51"/>
  <c r="O94" i="51" s="1"/>
  <c r="O33" i="51"/>
  <c r="O96" i="51" s="1"/>
  <c r="O34" i="51"/>
  <c r="O97" i="51" s="1"/>
  <c r="O37" i="51"/>
  <c r="O38" i="51"/>
  <c r="O99" i="51" s="1"/>
  <c r="O39" i="51"/>
  <c r="O40" i="51"/>
  <c r="O41" i="51"/>
  <c r="O42" i="51"/>
  <c r="M3" i="51"/>
  <c r="N3" i="51"/>
  <c r="M6" i="51"/>
  <c r="M53" i="51" s="1"/>
  <c r="M54" i="51" s="1"/>
  <c r="N6" i="51"/>
  <c r="N53" i="51" s="1"/>
  <c r="N54" i="51" s="1"/>
  <c r="M7" i="51"/>
  <c r="M55" i="51" s="1"/>
  <c r="M56" i="51" s="1"/>
  <c r="N7" i="51"/>
  <c r="N55" i="51" s="1"/>
  <c r="N56" i="51" s="1"/>
  <c r="M11" i="51"/>
  <c r="M51" i="51" s="1"/>
  <c r="N11" i="51"/>
  <c r="M12" i="51"/>
  <c r="M86" i="51" s="1"/>
  <c r="N12" i="51"/>
  <c r="N86" i="51" s="1"/>
  <c r="M16" i="51"/>
  <c r="N16" i="51"/>
  <c r="N87" i="51" s="1"/>
  <c r="M21" i="51"/>
  <c r="N21" i="51"/>
  <c r="M22" i="51"/>
  <c r="M57" i="51" s="1"/>
  <c r="M58" i="51" s="1"/>
  <c r="N22" i="51"/>
  <c r="N57" i="51" s="1"/>
  <c r="N58" i="51" s="1"/>
  <c r="R17" i="21" s="1"/>
  <c r="M23" i="51"/>
  <c r="M82" i="51" s="1"/>
  <c r="N23" i="51"/>
  <c r="N82" i="51" s="1"/>
  <c r="M25" i="51"/>
  <c r="N25" i="51"/>
  <c r="M26" i="51"/>
  <c r="M84" i="51" s="1"/>
  <c r="N26" i="51"/>
  <c r="N84" i="51" s="1"/>
  <c r="M29" i="51"/>
  <c r="N29" i="51"/>
  <c r="M30" i="51"/>
  <c r="M90" i="51" s="1"/>
  <c r="N30" i="51"/>
  <c r="N90" i="51" s="1"/>
  <c r="M32" i="51"/>
  <c r="N32" i="51"/>
  <c r="N94" i="51" s="1"/>
  <c r="M33" i="51"/>
  <c r="N33" i="51"/>
  <c r="M34" i="51"/>
  <c r="N34" i="51"/>
  <c r="N97" i="51" s="1"/>
  <c r="M37" i="51"/>
  <c r="N37" i="51"/>
  <c r="M38" i="51"/>
  <c r="M99" i="51" s="1"/>
  <c r="N38" i="51"/>
  <c r="M39" i="51"/>
  <c r="N39" i="51"/>
  <c r="M40" i="51"/>
  <c r="N40" i="51"/>
  <c r="M41" i="51"/>
  <c r="M98" i="51" s="1"/>
  <c r="N41" i="51"/>
  <c r="M42" i="51"/>
  <c r="N42" i="51"/>
  <c r="L34" i="51"/>
  <c r="O137" i="21" s="1"/>
  <c r="B28" i="47"/>
  <c r="L41" i="51"/>
  <c r="O143" i="21" s="1"/>
  <c r="L42" i="51"/>
  <c r="O144" i="21" s="1"/>
  <c r="L40" i="51"/>
  <c r="O146" i="21" s="1"/>
  <c r="L39" i="51"/>
  <c r="O142" i="21" s="1"/>
  <c r="L38" i="51"/>
  <c r="O141" i="21" s="1"/>
  <c r="L37" i="51"/>
  <c r="H37" i="51"/>
  <c r="I37" i="51"/>
  <c r="J37" i="51"/>
  <c r="H38" i="51"/>
  <c r="H99" i="51" s="1"/>
  <c r="I38" i="51"/>
  <c r="I99" i="51" s="1"/>
  <c r="J38" i="51"/>
  <c r="J99" i="51" s="1"/>
  <c r="G38" i="51"/>
  <c r="I141" i="21" s="1"/>
  <c r="G37" i="51"/>
  <c r="I140" i="21" s="1"/>
  <c r="L33" i="51"/>
  <c r="O136" i="21" s="1"/>
  <c r="L32" i="51"/>
  <c r="O135" i="21" s="1"/>
  <c r="L30" i="51"/>
  <c r="L90" i="51" s="1"/>
  <c r="P28" i="21" s="1"/>
  <c r="L29" i="51"/>
  <c r="P3" i="2" s="1"/>
  <c r="L26" i="51"/>
  <c r="O129" i="21" s="1"/>
  <c r="L25" i="51"/>
  <c r="O128" i="21" s="1"/>
  <c r="P128" i="21" s="1"/>
  <c r="Q128" i="21" s="1"/>
  <c r="R128" i="21" s="1"/>
  <c r="S128" i="21" s="1"/>
  <c r="L23" i="51"/>
  <c r="O126" i="21" s="1"/>
  <c r="L22" i="51"/>
  <c r="L57" i="51" s="1"/>
  <c r="L58" i="51" s="1"/>
  <c r="P17" i="21" s="1"/>
  <c r="L21" i="51"/>
  <c r="O124" i="21" s="1"/>
  <c r="L16" i="51"/>
  <c r="L87" i="51" s="1"/>
  <c r="L12" i="51"/>
  <c r="O115" i="21" s="1"/>
  <c r="L11" i="51"/>
  <c r="O114" i="21" s="1"/>
  <c r="L7" i="51"/>
  <c r="L55" i="51" s="1"/>
  <c r="L56" i="51" s="1"/>
  <c r="P16" i="21" s="1"/>
  <c r="L6" i="51"/>
  <c r="L53" i="51" s="1"/>
  <c r="L54" i="51" s="1"/>
  <c r="L3" i="51"/>
  <c r="O106" i="21" s="1"/>
  <c r="P96" i="21" s="1"/>
  <c r="D75" i="39"/>
  <c r="I8" i="51" s="1"/>
  <c r="C74" i="39"/>
  <c r="C52" i="39" s="1"/>
  <c r="D53" i="39"/>
  <c r="E53" i="39"/>
  <c r="C53" i="39"/>
  <c r="E54" i="39"/>
  <c r="J16" i="51" s="1"/>
  <c r="J87" i="51" s="1"/>
  <c r="D54" i="39"/>
  <c r="C54" i="39"/>
  <c r="G12" i="51"/>
  <c r="G86" i="51" s="1"/>
  <c r="H3" i="51"/>
  <c r="I3" i="51"/>
  <c r="J3" i="51"/>
  <c r="H4" i="51"/>
  <c r="H80" i="51" s="1"/>
  <c r="I4" i="51"/>
  <c r="I80" i="51" s="1"/>
  <c r="J4" i="51"/>
  <c r="J80" i="51" s="1"/>
  <c r="H6" i="51"/>
  <c r="H53" i="51" s="1"/>
  <c r="H54" i="51" s="1"/>
  <c r="I6" i="51"/>
  <c r="J6" i="51"/>
  <c r="J53" i="51" s="1"/>
  <c r="J54" i="51" s="1"/>
  <c r="H7" i="51"/>
  <c r="H55" i="51" s="1"/>
  <c r="I7" i="51"/>
  <c r="J7" i="51"/>
  <c r="H8" i="51"/>
  <c r="H83" i="51" s="1"/>
  <c r="J8" i="51"/>
  <c r="J83" i="51" s="1"/>
  <c r="H11" i="51"/>
  <c r="H51" i="51" s="1"/>
  <c r="I11" i="51"/>
  <c r="I51" i="51" s="1"/>
  <c r="J11" i="51"/>
  <c r="J51" i="51" s="1"/>
  <c r="H12" i="51"/>
  <c r="H86" i="51" s="1"/>
  <c r="I12" i="51"/>
  <c r="J12" i="51"/>
  <c r="J86" i="51" s="1"/>
  <c r="H13" i="51"/>
  <c r="H88" i="51" s="1"/>
  <c r="I13" i="51"/>
  <c r="J13" i="51"/>
  <c r="J88" i="51" s="1"/>
  <c r="H14" i="51"/>
  <c r="H93" i="51" s="1"/>
  <c r="I14" i="51"/>
  <c r="I93" i="51" s="1"/>
  <c r="J14" i="51"/>
  <c r="J93" i="51" s="1"/>
  <c r="H15" i="51"/>
  <c r="H89" i="51" s="1"/>
  <c r="I15" i="51"/>
  <c r="J15" i="51"/>
  <c r="J89" i="51" s="1"/>
  <c r="H16" i="51"/>
  <c r="H87" i="51" s="1"/>
  <c r="I16" i="51"/>
  <c r="H21" i="51"/>
  <c r="I21" i="51"/>
  <c r="J21" i="51"/>
  <c r="H22" i="51"/>
  <c r="H57" i="51" s="1"/>
  <c r="I22" i="51"/>
  <c r="J22" i="51"/>
  <c r="H23" i="51"/>
  <c r="H82" i="51" s="1"/>
  <c r="I23" i="51"/>
  <c r="J23" i="51"/>
  <c r="J82" i="51" s="1"/>
  <c r="H24" i="51"/>
  <c r="I24" i="51"/>
  <c r="J24" i="51"/>
  <c r="H26" i="51"/>
  <c r="H84" i="51" s="1"/>
  <c r="I26" i="51"/>
  <c r="I84" i="51" s="1"/>
  <c r="J26" i="51"/>
  <c r="J84" i="51" s="1"/>
  <c r="H29" i="51"/>
  <c r="I29" i="51"/>
  <c r="J29" i="51"/>
  <c r="H31" i="51"/>
  <c r="I31" i="51"/>
  <c r="J31" i="51"/>
  <c r="H32" i="51"/>
  <c r="H94" i="51" s="1"/>
  <c r="I32" i="51"/>
  <c r="J32" i="51"/>
  <c r="J94" i="51" s="1"/>
  <c r="H33" i="51"/>
  <c r="I33" i="51"/>
  <c r="J33" i="51"/>
  <c r="J96" i="51" s="1"/>
  <c r="H34" i="51"/>
  <c r="I34" i="51"/>
  <c r="J34" i="51"/>
  <c r="J97" i="51" s="1"/>
  <c r="H39" i="51"/>
  <c r="I39" i="51"/>
  <c r="J39" i="51"/>
  <c r="H40" i="51"/>
  <c r="I40" i="51"/>
  <c r="J40" i="51"/>
  <c r="H41" i="51"/>
  <c r="I41" i="51"/>
  <c r="I98" i="51" s="1"/>
  <c r="J41" i="51"/>
  <c r="H42" i="51"/>
  <c r="I42" i="51"/>
  <c r="J42" i="51"/>
  <c r="G26" i="51"/>
  <c r="I129" i="21" s="1"/>
  <c r="B37" i="39"/>
  <c r="G41" i="51"/>
  <c r="I143" i="21" s="1"/>
  <c r="G42" i="51"/>
  <c r="I144" i="21" s="1"/>
  <c r="G40" i="51"/>
  <c r="I146" i="21" s="1"/>
  <c r="G39" i="51"/>
  <c r="I142" i="21" s="1"/>
  <c r="G34" i="51"/>
  <c r="I137" i="21" s="1"/>
  <c r="B25" i="39"/>
  <c r="G33" i="51"/>
  <c r="I136" i="21" s="1"/>
  <c r="G32" i="51"/>
  <c r="G94" i="51" s="1"/>
  <c r="G31" i="51"/>
  <c r="I134" i="21" s="1"/>
  <c r="G29" i="51"/>
  <c r="I132" i="21" s="1"/>
  <c r="G24" i="51"/>
  <c r="I127" i="21" s="1"/>
  <c r="G23" i="51"/>
  <c r="I126" i="21" s="1"/>
  <c r="G22" i="51"/>
  <c r="G57" i="51" s="1"/>
  <c r="G21" i="51"/>
  <c r="I124" i="21" s="1"/>
  <c r="G16" i="51"/>
  <c r="G87" i="51" s="1"/>
  <c r="G15" i="51"/>
  <c r="I118" i="21" s="1"/>
  <c r="G14" i="51"/>
  <c r="G93" i="51" s="1"/>
  <c r="J31" i="21" s="1"/>
  <c r="G13" i="51"/>
  <c r="G88" i="51" s="1"/>
  <c r="G11" i="51"/>
  <c r="G51" i="51" s="1"/>
  <c r="J14" i="21" s="1"/>
  <c r="G8" i="51"/>
  <c r="I111" i="21" s="1"/>
  <c r="G7" i="51"/>
  <c r="G55" i="51" s="1"/>
  <c r="G56" i="51" s="1"/>
  <c r="G6" i="51"/>
  <c r="G53" i="51" s="1"/>
  <c r="G54" i="51" s="1"/>
  <c r="G4" i="51"/>
  <c r="G80" i="51" s="1"/>
  <c r="G3" i="51"/>
  <c r="I106" i="21" s="1"/>
  <c r="J96" i="21" s="1"/>
  <c r="C3" i="51"/>
  <c r="D3" i="51"/>
  <c r="E3" i="51"/>
  <c r="C4" i="51"/>
  <c r="C80" i="51" s="1"/>
  <c r="D4" i="51"/>
  <c r="D80" i="51" s="1"/>
  <c r="E4" i="51"/>
  <c r="E80" i="51" s="1"/>
  <c r="C6" i="51"/>
  <c r="D6" i="51"/>
  <c r="D53" i="51" s="1"/>
  <c r="E6" i="51"/>
  <c r="E53" i="51" s="1"/>
  <c r="C7" i="51"/>
  <c r="C55" i="51" s="1"/>
  <c r="D7" i="51"/>
  <c r="D55" i="51" s="1"/>
  <c r="E7" i="51"/>
  <c r="E55" i="51" s="1"/>
  <c r="C8" i="51"/>
  <c r="C83" i="51" s="1"/>
  <c r="D8" i="51"/>
  <c r="D83" i="51" s="1"/>
  <c r="E8" i="51"/>
  <c r="E83" i="51" s="1"/>
  <c r="C11" i="51"/>
  <c r="C51" i="51" s="1"/>
  <c r="D11" i="51"/>
  <c r="D51" i="51" s="1"/>
  <c r="E11" i="51"/>
  <c r="E51" i="51" s="1"/>
  <c r="C13" i="51"/>
  <c r="C88" i="51" s="1"/>
  <c r="D13" i="51"/>
  <c r="D88" i="51" s="1"/>
  <c r="E13" i="51"/>
  <c r="C14" i="51"/>
  <c r="C93" i="51" s="1"/>
  <c r="D14" i="51"/>
  <c r="D93" i="51" s="1"/>
  <c r="E14" i="51"/>
  <c r="C16" i="51"/>
  <c r="C87" i="51" s="1"/>
  <c r="D16" i="51"/>
  <c r="D87" i="51" s="1"/>
  <c r="E16" i="51"/>
  <c r="E87" i="51" s="1"/>
  <c r="C21" i="51"/>
  <c r="D21" i="51"/>
  <c r="E21" i="51"/>
  <c r="C22" i="51"/>
  <c r="C57" i="51" s="1"/>
  <c r="D22" i="51"/>
  <c r="D57" i="51" s="1"/>
  <c r="E22" i="51"/>
  <c r="E57" i="51" s="1"/>
  <c r="C24" i="51"/>
  <c r="D24" i="51"/>
  <c r="E24" i="51"/>
  <c r="C26" i="51"/>
  <c r="D26" i="51"/>
  <c r="D84" i="51" s="1"/>
  <c r="E26" i="51"/>
  <c r="E84" i="51" s="1"/>
  <c r="C29" i="51"/>
  <c r="D29" i="51"/>
  <c r="E29" i="51"/>
  <c r="C30" i="51"/>
  <c r="C90" i="51" s="1"/>
  <c r="D30" i="51"/>
  <c r="D90" i="51" s="1"/>
  <c r="E30" i="51"/>
  <c r="E90" i="51" s="1"/>
  <c r="C34" i="51"/>
  <c r="D34" i="51"/>
  <c r="D97" i="51" s="1"/>
  <c r="E34" i="51"/>
  <c r="E97" i="51" s="1"/>
  <c r="C37" i="51"/>
  <c r="C61" i="51" s="1"/>
  <c r="C77" i="51" s="1"/>
  <c r="D37" i="51"/>
  <c r="D61" i="51" s="1"/>
  <c r="E37" i="51"/>
  <c r="E61" i="51" s="1"/>
  <c r="E77" i="51" s="1"/>
  <c r="C39" i="51"/>
  <c r="D39" i="51"/>
  <c r="E39" i="51"/>
  <c r="C42" i="51"/>
  <c r="D42" i="51"/>
  <c r="E42" i="51"/>
  <c r="B42" i="51"/>
  <c r="C144" i="21" s="1"/>
  <c r="B39" i="51"/>
  <c r="C142" i="21" s="1"/>
  <c r="B37" i="51"/>
  <c r="B61" i="51" s="1"/>
  <c r="B77" i="51" s="1"/>
  <c r="B34" i="51"/>
  <c r="C137" i="21" s="1"/>
  <c r="B30" i="51"/>
  <c r="B90" i="51" s="1"/>
  <c r="D28" i="21" s="1"/>
  <c r="B29" i="51"/>
  <c r="C132" i="21" s="1"/>
  <c r="B16" i="51"/>
  <c r="C119" i="21" s="1"/>
  <c r="B24" i="51"/>
  <c r="B95" i="51" s="1"/>
  <c r="B26" i="51"/>
  <c r="C129" i="21" s="1"/>
  <c r="B22" i="51"/>
  <c r="C125" i="21" s="1"/>
  <c r="B21" i="51"/>
  <c r="C124" i="21" s="1"/>
  <c r="B14" i="51"/>
  <c r="B93" i="51" s="1"/>
  <c r="B13" i="51"/>
  <c r="B88" i="51" s="1"/>
  <c r="B11" i="51"/>
  <c r="B51" i="51" s="1"/>
  <c r="D14" i="21" s="1"/>
  <c r="B8" i="51"/>
  <c r="C111" i="21" s="1"/>
  <c r="B7" i="51"/>
  <c r="B55" i="51" s="1"/>
  <c r="B6" i="51"/>
  <c r="C109" i="21" s="1"/>
  <c r="B4" i="51"/>
  <c r="B80" i="51" s="1"/>
  <c r="D18" i="21" s="1"/>
  <c r="B3" i="51"/>
  <c r="C106" i="21" s="1"/>
  <c r="D96" i="21" s="1"/>
  <c r="B14" i="39"/>
  <c r="C14" i="39"/>
  <c r="D26" i="21" l="1"/>
  <c r="E26" i="21" s="1"/>
  <c r="J32" i="21"/>
  <c r="E88" i="51"/>
  <c r="I89" i="51"/>
  <c r="I83" i="51"/>
  <c r="B84" i="51"/>
  <c r="D22" i="21" s="1"/>
  <c r="E22" i="21" s="1"/>
  <c r="F22" i="21" s="1"/>
  <c r="G22" i="21" s="1"/>
  <c r="P4" i="2"/>
  <c r="F100" i="51"/>
  <c r="G84" i="51"/>
  <c r="J22" i="21" s="1"/>
  <c r="K22" i="21" s="1"/>
  <c r="L22" i="21" s="1"/>
  <c r="M22" i="21" s="1"/>
  <c r="H98" i="51"/>
  <c r="E93" i="51"/>
  <c r="D31" i="21" s="1"/>
  <c r="I82" i="51"/>
  <c r="I87" i="51"/>
  <c r="I86" i="51"/>
  <c r="J24" i="21" s="1"/>
  <c r="M94" i="51"/>
  <c r="M87" i="51"/>
  <c r="P25" i="21" s="1"/>
  <c r="Q25" i="21" s="1"/>
  <c r="R25" i="21" s="1"/>
  <c r="S25" i="21" s="1"/>
  <c r="M81" i="51"/>
  <c r="I119" i="21"/>
  <c r="G98" i="51"/>
  <c r="L99" i="51"/>
  <c r="G99" i="51"/>
  <c r="K100" i="51"/>
  <c r="J23" i="21" s="1"/>
  <c r="K23" i="21" s="1"/>
  <c r="L23" i="21" s="1"/>
  <c r="M23" i="21" s="1"/>
  <c r="K14" i="21"/>
  <c r="L14" i="21" s="1"/>
  <c r="M14" i="21" s="1"/>
  <c r="I94" i="51"/>
  <c r="I88" i="51"/>
  <c r="J26" i="21" s="1"/>
  <c r="N96" i="51"/>
  <c r="R16" i="21"/>
  <c r="O119" i="21"/>
  <c r="L98" i="51"/>
  <c r="P5" i="2"/>
  <c r="P100" i="51"/>
  <c r="K80" i="51"/>
  <c r="J18" i="21" s="1"/>
  <c r="K18" i="21" s="1"/>
  <c r="L84" i="51"/>
  <c r="P22" i="21" s="1"/>
  <c r="Q22" i="21" s="1"/>
  <c r="R22" i="21" s="1"/>
  <c r="S22" i="21" s="1"/>
  <c r="K87" i="51"/>
  <c r="K25" i="21" s="1"/>
  <c r="L25" i="21" s="1"/>
  <c r="M25" i="21" s="1"/>
  <c r="O181" i="21"/>
  <c r="O182" i="21" s="1"/>
  <c r="H199" i="21" s="1"/>
  <c r="I181" i="21"/>
  <c r="I182" i="21" s="1"/>
  <c r="H201" i="21" s="1"/>
  <c r="C181" i="21"/>
  <c r="C182" i="21" s="1"/>
  <c r="C160" i="21"/>
  <c r="I160" i="21"/>
  <c r="E14" i="21"/>
  <c r="F14" i="21" s="1"/>
  <c r="G14" i="21" s="1"/>
  <c r="D136" i="21"/>
  <c r="J119" i="21"/>
  <c r="K119" i="21" s="1"/>
  <c r="J140" i="21"/>
  <c r="K141" i="21"/>
  <c r="K90" i="21" s="1"/>
  <c r="J141" i="21"/>
  <c r="J90" i="21" s="1"/>
  <c r="F12" i="21"/>
  <c r="R12" i="21"/>
  <c r="E34" i="21"/>
  <c r="F34" i="21" s="1"/>
  <c r="G34" i="21" s="1"/>
  <c r="I96" i="51"/>
  <c r="B83" i="51"/>
  <c r="O83" i="51"/>
  <c r="H97" i="51"/>
  <c r="M97" i="51"/>
  <c r="N83" i="51"/>
  <c r="L83" i="51"/>
  <c r="P21" i="21" s="1"/>
  <c r="I135" i="21"/>
  <c r="M83" i="51"/>
  <c r="G83" i="51"/>
  <c r="E28" i="21"/>
  <c r="F28" i="21" s="1"/>
  <c r="C97" i="51"/>
  <c r="M61" i="51"/>
  <c r="M96" i="51"/>
  <c r="M9" i="51"/>
  <c r="K31" i="21"/>
  <c r="I97" i="51"/>
  <c r="H96" i="51"/>
  <c r="L61" i="51"/>
  <c r="L77" i="51" s="1"/>
  <c r="K28" i="21"/>
  <c r="B87" i="51"/>
  <c r="O92" i="51"/>
  <c r="D86" i="51"/>
  <c r="N89" i="51"/>
  <c r="K96" i="51"/>
  <c r="D98" i="51"/>
  <c r="N92" i="51"/>
  <c r="Q16" i="21"/>
  <c r="I95" i="51"/>
  <c r="L81" i="51"/>
  <c r="P19" i="21" s="1"/>
  <c r="N80" i="51"/>
  <c r="L96" i="51"/>
  <c r="L97" i="51"/>
  <c r="K97" i="51"/>
  <c r="C98" i="51"/>
  <c r="B43" i="51"/>
  <c r="C147" i="21" s="1"/>
  <c r="Q17" i="21"/>
  <c r="D95" i="51"/>
  <c r="H95" i="51"/>
  <c r="L88" i="51"/>
  <c r="G96" i="51"/>
  <c r="B97" i="51"/>
  <c r="G97" i="51"/>
  <c r="P96" i="51"/>
  <c r="P34" i="21" s="1"/>
  <c r="Q34" i="21" s="1"/>
  <c r="R34" i="21" s="1"/>
  <c r="S34" i="21" s="1"/>
  <c r="B98" i="51"/>
  <c r="I61" i="51"/>
  <c r="I77" i="51" s="1"/>
  <c r="C95" i="51"/>
  <c r="D33" i="21" s="1"/>
  <c r="D89" i="51"/>
  <c r="F97" i="51"/>
  <c r="P97" i="51"/>
  <c r="P35" i="21" s="1"/>
  <c r="Q35" i="21" s="1"/>
  <c r="R35" i="21" s="1"/>
  <c r="S35" i="21" s="1"/>
  <c r="E98" i="51"/>
  <c r="I145" i="21"/>
  <c r="R91" i="21"/>
  <c r="Q91" i="21"/>
  <c r="K11" i="21"/>
  <c r="L11" i="21" s="1"/>
  <c r="E18" i="21"/>
  <c r="N61" i="51"/>
  <c r="N77" i="51" s="1"/>
  <c r="D92" i="51"/>
  <c r="C85" i="51"/>
  <c r="E81" i="51"/>
  <c r="G82" i="51"/>
  <c r="J20" i="21" s="1"/>
  <c r="G89" i="51"/>
  <c r="J27" i="21" s="1"/>
  <c r="H92" i="51"/>
  <c r="I81" i="51"/>
  <c r="L85" i="51"/>
  <c r="L92" i="51"/>
  <c r="M88" i="51"/>
  <c r="O85" i="51"/>
  <c r="C110" i="21"/>
  <c r="I107" i="21"/>
  <c r="J107" i="21" s="1"/>
  <c r="I115" i="21"/>
  <c r="C114" i="21"/>
  <c r="O132" i="21"/>
  <c r="O160" i="21" s="1"/>
  <c r="L95" i="51"/>
  <c r="G95" i="51"/>
  <c r="J33" i="21" s="1"/>
  <c r="O95" i="51"/>
  <c r="B94" i="51"/>
  <c r="D94" i="51"/>
  <c r="C92" i="51"/>
  <c r="E89" i="51"/>
  <c r="C86" i="51"/>
  <c r="E82" i="51"/>
  <c r="D81" i="51"/>
  <c r="G85" i="51"/>
  <c r="G92" i="51"/>
  <c r="J85" i="51"/>
  <c r="H81" i="51"/>
  <c r="J19" i="21" s="1"/>
  <c r="L80" i="51"/>
  <c r="L86" i="51"/>
  <c r="P24" i="21" s="1"/>
  <c r="M89" i="51"/>
  <c r="N85" i="51"/>
  <c r="O80" i="51"/>
  <c r="O109" i="21"/>
  <c r="C107" i="21"/>
  <c r="I116" i="21"/>
  <c r="O133" i="21"/>
  <c r="C140" i="21"/>
  <c r="J95" i="51"/>
  <c r="E95" i="51"/>
  <c r="N95" i="51"/>
  <c r="C94" i="51"/>
  <c r="O93" i="51"/>
  <c r="B92" i="51"/>
  <c r="D30" i="21" s="1"/>
  <c r="E85" i="51"/>
  <c r="C81" i="51"/>
  <c r="J92" i="51"/>
  <c r="I85" i="51"/>
  <c r="O88" i="51"/>
  <c r="M85" i="51"/>
  <c r="O110" i="21"/>
  <c r="I109" i="21"/>
  <c r="I117" i="21"/>
  <c r="C116" i="21"/>
  <c r="C127" i="21"/>
  <c r="O125" i="21"/>
  <c r="M95" i="51"/>
  <c r="L94" i="51"/>
  <c r="P32" i="21" s="1"/>
  <c r="M93" i="51"/>
  <c r="P31" i="21" s="1"/>
  <c r="N93" i="51"/>
  <c r="O52" i="51"/>
  <c r="E92" i="51"/>
  <c r="C89" i="51"/>
  <c r="E86" i="51"/>
  <c r="D85" i="51"/>
  <c r="C82" i="51"/>
  <c r="I92" i="51"/>
  <c r="H85" i="51"/>
  <c r="L82" i="51"/>
  <c r="P20" i="21" s="1"/>
  <c r="L89" i="51"/>
  <c r="P27" i="21" s="1"/>
  <c r="M92" i="51"/>
  <c r="I110" i="21"/>
  <c r="C117" i="21"/>
  <c r="I114" i="21"/>
  <c r="J114" i="21" s="1"/>
  <c r="K114" i="21" s="1"/>
  <c r="C133" i="21"/>
  <c r="I125" i="21"/>
  <c r="O140" i="21"/>
  <c r="B86" i="51"/>
  <c r="D77" i="51"/>
  <c r="H61" i="51"/>
  <c r="H77" i="51" s="1"/>
  <c r="M77" i="51"/>
  <c r="O61" i="51"/>
  <c r="O77" i="51" s="1"/>
  <c r="B81" i="51"/>
  <c r="J57" i="51"/>
  <c r="J58" i="51" s="1"/>
  <c r="H56" i="51"/>
  <c r="E58" i="51"/>
  <c r="G58" i="51"/>
  <c r="I52" i="51"/>
  <c r="L17" i="51"/>
  <c r="O120" i="21" s="1"/>
  <c r="N43" i="51"/>
  <c r="M17" i="51"/>
  <c r="O17" i="51"/>
  <c r="B82" i="51"/>
  <c r="D20" i="21" s="1"/>
  <c r="J55" i="51"/>
  <c r="J56" i="51" s="1"/>
  <c r="I57" i="51"/>
  <c r="I58" i="51" s="1"/>
  <c r="D58" i="51"/>
  <c r="J61" i="51"/>
  <c r="J77" i="51" s="1"/>
  <c r="B85" i="51"/>
  <c r="B57" i="51"/>
  <c r="B58" i="51" s="1"/>
  <c r="I55" i="51"/>
  <c r="I56" i="51" s="1"/>
  <c r="H58" i="51"/>
  <c r="C58" i="51"/>
  <c r="L43" i="51"/>
  <c r="O178" i="21" s="1"/>
  <c r="O186" i="21" s="1"/>
  <c r="O187" i="21" s="1"/>
  <c r="I199" i="21" s="1"/>
  <c r="M43" i="51"/>
  <c r="N17" i="51"/>
  <c r="G52" i="51"/>
  <c r="O53" i="51"/>
  <c r="O54" i="51" s="1"/>
  <c r="S15" i="21" s="1"/>
  <c r="N52" i="51"/>
  <c r="I53" i="51"/>
  <c r="I54" i="51" s="1"/>
  <c r="J15" i="21" s="1"/>
  <c r="K15" i="21" s="1"/>
  <c r="L15" i="21" s="1"/>
  <c r="M15" i="21" s="1"/>
  <c r="H52" i="51"/>
  <c r="J35" i="51"/>
  <c r="I35" i="51"/>
  <c r="L27" i="51"/>
  <c r="L51" i="51"/>
  <c r="M52" i="51"/>
  <c r="C9" i="51"/>
  <c r="E52" i="51"/>
  <c r="G43" i="51"/>
  <c r="C53" i="51"/>
  <c r="C54" i="51" s="1"/>
  <c r="D56" i="51"/>
  <c r="L52" i="51"/>
  <c r="O51" i="51"/>
  <c r="S14" i="21" s="1"/>
  <c r="J52" i="51"/>
  <c r="B56" i="51"/>
  <c r="E56" i="51"/>
  <c r="D54" i="51"/>
  <c r="N9" i="51"/>
  <c r="B53" i="51"/>
  <c r="B54" i="51" s="1"/>
  <c r="D15" i="21" s="1"/>
  <c r="C56" i="51"/>
  <c r="G61" i="51"/>
  <c r="G77" i="51" s="1"/>
  <c r="N51" i="51"/>
  <c r="R14" i="21" s="1"/>
  <c r="F11" i="21"/>
  <c r="R11" i="21"/>
  <c r="N27" i="51"/>
  <c r="N70" i="51" s="1"/>
  <c r="E54" i="51"/>
  <c r="D52" i="51"/>
  <c r="J43" i="51"/>
  <c r="M27" i="51"/>
  <c r="O27" i="51"/>
  <c r="O70" i="51" s="1"/>
  <c r="C52" i="51"/>
  <c r="E17" i="51"/>
  <c r="N35" i="51"/>
  <c r="O35" i="51"/>
  <c r="O9" i="51"/>
  <c r="B52" i="51"/>
  <c r="L35" i="51"/>
  <c r="M35" i="51"/>
  <c r="M19" i="51"/>
  <c r="O43" i="51"/>
  <c r="E43" i="51"/>
  <c r="D35" i="51"/>
  <c r="H27" i="51"/>
  <c r="H70" i="51" s="1"/>
  <c r="L9" i="51"/>
  <c r="O112" i="21" s="1"/>
  <c r="C35" i="51"/>
  <c r="D27" i="51"/>
  <c r="D70" i="51" s="1"/>
  <c r="D17" i="51"/>
  <c r="D9" i="51"/>
  <c r="G27" i="51"/>
  <c r="I130" i="21" s="1"/>
  <c r="G35" i="51"/>
  <c r="I138" i="21" s="1"/>
  <c r="I17" i="51"/>
  <c r="J27" i="51"/>
  <c r="B27" i="51"/>
  <c r="C130" i="21" s="1"/>
  <c r="E35" i="51"/>
  <c r="C27" i="51"/>
  <c r="C70" i="51" s="1"/>
  <c r="E9" i="51"/>
  <c r="G9" i="51"/>
  <c r="D43" i="51"/>
  <c r="C43" i="51"/>
  <c r="G17" i="51"/>
  <c r="I120" i="21" s="1"/>
  <c r="H43" i="51"/>
  <c r="I43" i="51"/>
  <c r="H35" i="51"/>
  <c r="C17" i="51"/>
  <c r="I27" i="51"/>
  <c r="I70" i="51" s="1"/>
  <c r="H9" i="51"/>
  <c r="B17" i="51"/>
  <c r="C120" i="21" s="1"/>
  <c r="B35" i="51"/>
  <c r="C138" i="21" s="1"/>
  <c r="E27" i="51"/>
  <c r="E70" i="51" s="1"/>
  <c r="J9" i="51"/>
  <c r="I9" i="51"/>
  <c r="J17" i="51"/>
  <c r="H17" i="51"/>
  <c r="B9" i="51"/>
  <c r="P18" i="21" l="1"/>
  <c r="J29" i="21"/>
  <c r="D16" i="21"/>
  <c r="E16" i="21" s="1"/>
  <c r="D29" i="21"/>
  <c r="J35" i="21"/>
  <c r="K35" i="21" s="1"/>
  <c r="L35" i="21" s="1"/>
  <c r="M35" i="21" s="1"/>
  <c r="P15" i="21"/>
  <c r="D17" i="21"/>
  <c r="K17" i="21"/>
  <c r="L17" i="21" s="1"/>
  <c r="M17" i="21" s="1"/>
  <c r="D19" i="21"/>
  <c r="E19" i="21" s="1"/>
  <c r="F19" i="21" s="1"/>
  <c r="D27" i="21"/>
  <c r="P33" i="21"/>
  <c r="P30" i="21"/>
  <c r="Q30" i="21" s="1"/>
  <c r="R30" i="21" s="1"/>
  <c r="P29" i="21"/>
  <c r="Q29" i="21" s="1"/>
  <c r="K34" i="21"/>
  <c r="L34" i="21" s="1"/>
  <c r="M34" i="21" s="1"/>
  <c r="J34" i="21"/>
  <c r="D25" i="21"/>
  <c r="E25" i="21" s="1"/>
  <c r="F25" i="21" s="1"/>
  <c r="G25" i="21" s="1"/>
  <c r="K21" i="21"/>
  <c r="L21" i="21" s="1"/>
  <c r="M21" i="21" s="1"/>
  <c r="J21" i="21"/>
  <c r="D21" i="21"/>
  <c r="E21" i="21" s="1"/>
  <c r="F21" i="21" s="1"/>
  <c r="G21" i="21" s="1"/>
  <c r="H69" i="51"/>
  <c r="I147" i="21"/>
  <c r="I178" i="21"/>
  <c r="I186" i="21" s="1"/>
  <c r="I187" i="21" s="1"/>
  <c r="I201" i="21" s="1"/>
  <c r="P14" i="21"/>
  <c r="D23" i="21"/>
  <c r="D24" i="21"/>
  <c r="E24" i="21" s="1"/>
  <c r="F24" i="21" s="1"/>
  <c r="L114" i="21"/>
  <c r="M114" i="21" s="1"/>
  <c r="D32" i="21"/>
  <c r="P23" i="21"/>
  <c r="D35" i="21"/>
  <c r="D137" i="21" s="1"/>
  <c r="P26" i="21"/>
  <c r="H200" i="21"/>
  <c r="J71" i="21"/>
  <c r="K107" i="21"/>
  <c r="E136" i="21"/>
  <c r="F136" i="21" s="1"/>
  <c r="G136" i="21" s="1"/>
  <c r="L119" i="21"/>
  <c r="M119" i="21" s="1"/>
  <c r="D140" i="21"/>
  <c r="C145" i="21"/>
  <c r="O145" i="21"/>
  <c r="O147" i="21" s="1"/>
  <c r="P140" i="21"/>
  <c r="Q140" i="21" s="1"/>
  <c r="Q141" i="21"/>
  <c r="K140" i="21"/>
  <c r="M141" i="21"/>
  <c r="M90" i="21" s="1"/>
  <c r="L141" i="21"/>
  <c r="L90" i="21" s="1"/>
  <c r="S12" i="21"/>
  <c r="G12" i="21"/>
  <c r="Q21" i="21"/>
  <c r="R21" i="21" s="1"/>
  <c r="S21" i="21" s="1"/>
  <c r="O69" i="51"/>
  <c r="K30" i="21"/>
  <c r="L30" i="21" s="1"/>
  <c r="P136" i="21"/>
  <c r="Q136" i="21" s="1"/>
  <c r="R136" i="21" s="1"/>
  <c r="S136" i="21" s="1"/>
  <c r="N45" i="51"/>
  <c r="J137" i="21"/>
  <c r="E23" i="21"/>
  <c r="F23" i="21" s="1"/>
  <c r="N19" i="51"/>
  <c r="N63" i="51" s="1"/>
  <c r="E27" i="21"/>
  <c r="J136" i="21"/>
  <c r="K136" i="21" s="1"/>
  <c r="L136" i="21" s="1"/>
  <c r="M136" i="21" s="1"/>
  <c r="P137" i="21"/>
  <c r="Q137" i="21" s="1"/>
  <c r="R137" i="21" s="1"/>
  <c r="S137" i="21" s="1"/>
  <c r="O45" i="51"/>
  <c r="O46" i="51" s="1"/>
  <c r="G70" i="51"/>
  <c r="E17" i="21"/>
  <c r="Q18" i="21"/>
  <c r="K16" i="21"/>
  <c r="Q31" i="21"/>
  <c r="E30" i="21"/>
  <c r="K33" i="21"/>
  <c r="K24" i="21"/>
  <c r="L28" i="21"/>
  <c r="Q28" i="21"/>
  <c r="G28" i="21"/>
  <c r="L31" i="21"/>
  <c r="K19" i="21"/>
  <c r="Q26" i="21"/>
  <c r="K26" i="21"/>
  <c r="Q27" i="21"/>
  <c r="Q32" i="21"/>
  <c r="Q24" i="21"/>
  <c r="K27" i="21"/>
  <c r="K32" i="21"/>
  <c r="Q19" i="21"/>
  <c r="Q20" i="21"/>
  <c r="K20" i="21"/>
  <c r="F18" i="21"/>
  <c r="F26" i="21"/>
  <c r="L18" i="21"/>
  <c r="E33" i="21"/>
  <c r="B69" i="51"/>
  <c r="C112" i="21"/>
  <c r="Q14" i="21"/>
  <c r="B70" i="51"/>
  <c r="E31" i="21"/>
  <c r="G69" i="51"/>
  <c r="I112" i="21"/>
  <c r="L70" i="51"/>
  <c r="O130" i="21"/>
  <c r="I69" i="51"/>
  <c r="J45" i="51"/>
  <c r="D69" i="51"/>
  <c r="O19" i="51"/>
  <c r="O50" i="51" s="1"/>
  <c r="L45" i="51"/>
  <c r="O149" i="21" s="1"/>
  <c r="O138" i="21"/>
  <c r="M45" i="51"/>
  <c r="M46" i="51" s="1"/>
  <c r="E15" i="21"/>
  <c r="R15" i="21"/>
  <c r="Q15" i="21"/>
  <c r="L19" i="51"/>
  <c r="L69" i="51"/>
  <c r="E19" i="51"/>
  <c r="E63" i="51" s="1"/>
  <c r="E69" i="51"/>
  <c r="J69" i="51"/>
  <c r="N50" i="51"/>
  <c r="C69" i="51"/>
  <c r="M70" i="51"/>
  <c r="I45" i="51"/>
  <c r="M50" i="51"/>
  <c r="M63" i="51"/>
  <c r="M62" i="51"/>
  <c r="N69" i="51"/>
  <c r="M69" i="51"/>
  <c r="C19" i="51"/>
  <c r="C62" i="51" s="1"/>
  <c r="C45" i="51"/>
  <c r="J70" i="51"/>
  <c r="S11" i="21"/>
  <c r="G11" i="21"/>
  <c r="M11" i="21"/>
  <c r="G19" i="51"/>
  <c r="I122" i="21" s="1"/>
  <c r="H19" i="51"/>
  <c r="E45" i="51"/>
  <c r="J19" i="51"/>
  <c r="D19" i="51"/>
  <c r="H45" i="51"/>
  <c r="G45" i="51"/>
  <c r="D45" i="51"/>
  <c r="I19" i="51"/>
  <c r="B45" i="51"/>
  <c r="C149" i="21" s="1"/>
  <c r="B19" i="51"/>
  <c r="C178" i="21" s="1"/>
  <c r="C186" i="21" s="1"/>
  <c r="C187" i="21" s="1"/>
  <c r="I200" i="21" s="1"/>
  <c r="R29" i="21" l="1"/>
  <c r="Q124" i="21"/>
  <c r="Q132" i="21"/>
  <c r="K29" i="21"/>
  <c r="J124" i="21"/>
  <c r="J132" i="21"/>
  <c r="P124" i="21"/>
  <c r="P132" i="21"/>
  <c r="D132" i="21"/>
  <c r="D124" i="21"/>
  <c r="E29" i="21"/>
  <c r="E35" i="21"/>
  <c r="F35" i="21" s="1"/>
  <c r="G35" i="21" s="1"/>
  <c r="K137" i="21"/>
  <c r="L137" i="21" s="1"/>
  <c r="M137" i="21" s="1"/>
  <c r="C46" i="51"/>
  <c r="L107" i="21"/>
  <c r="R140" i="21"/>
  <c r="S141" i="21"/>
  <c r="R141" i="21"/>
  <c r="C50" i="51"/>
  <c r="C64" i="51" s="1"/>
  <c r="N62" i="51"/>
  <c r="C63" i="51"/>
  <c r="N46" i="51"/>
  <c r="D143" i="21"/>
  <c r="H46" i="51"/>
  <c r="E50" i="51"/>
  <c r="E64" i="51" s="1"/>
  <c r="O62" i="51"/>
  <c r="E62" i="51"/>
  <c r="O63" i="51"/>
  <c r="O66" i="51" s="1"/>
  <c r="E46" i="51"/>
  <c r="P92" i="21"/>
  <c r="P90" i="21"/>
  <c r="J92" i="21"/>
  <c r="G18" i="21"/>
  <c r="M30" i="21"/>
  <c r="G24" i="21"/>
  <c r="M28" i="21"/>
  <c r="M18" i="21"/>
  <c r="L27" i="21"/>
  <c r="R32" i="21"/>
  <c r="L26" i="21"/>
  <c r="L19" i="21"/>
  <c r="F15" i="21"/>
  <c r="F33" i="21"/>
  <c r="R18" i="21"/>
  <c r="S30" i="21"/>
  <c r="L33" i="21"/>
  <c r="Q33" i="21"/>
  <c r="Q23" i="21"/>
  <c r="F30" i="21"/>
  <c r="R19" i="21"/>
  <c r="M31" i="21"/>
  <c r="R28" i="21"/>
  <c r="F27" i="21"/>
  <c r="F31" i="21"/>
  <c r="F17" i="21"/>
  <c r="G26" i="21"/>
  <c r="L20" i="21"/>
  <c r="R20" i="21"/>
  <c r="R24" i="21"/>
  <c r="G19" i="21"/>
  <c r="L16" i="21"/>
  <c r="L24" i="21"/>
  <c r="G23" i="21"/>
  <c r="F16" i="21"/>
  <c r="L32" i="21"/>
  <c r="R27" i="21"/>
  <c r="R26" i="21"/>
  <c r="R31" i="21"/>
  <c r="E20" i="21"/>
  <c r="E32" i="21"/>
  <c r="E66" i="51"/>
  <c r="N64" i="51"/>
  <c r="N66" i="51" s="1"/>
  <c r="R13" i="21"/>
  <c r="L46" i="51"/>
  <c r="O150" i="21" s="1"/>
  <c r="O122" i="21"/>
  <c r="M64" i="51"/>
  <c r="M66" i="51" s="1"/>
  <c r="Q13" i="21"/>
  <c r="O64" i="51"/>
  <c r="S13" i="21"/>
  <c r="B50" i="51"/>
  <c r="C122" i="21"/>
  <c r="G46" i="51"/>
  <c r="I150" i="21" s="1"/>
  <c r="I149" i="21"/>
  <c r="C66" i="51"/>
  <c r="B46" i="51"/>
  <c r="C150" i="21" s="1"/>
  <c r="J46" i="51"/>
  <c r="J63" i="51"/>
  <c r="J62" i="51"/>
  <c r="J50" i="51"/>
  <c r="J64" i="51"/>
  <c r="I46" i="51"/>
  <c r="I62" i="51"/>
  <c r="I50" i="51"/>
  <c r="I64" i="51"/>
  <c r="I63" i="51"/>
  <c r="H50" i="51"/>
  <c r="H64" i="51"/>
  <c r="H63" i="51"/>
  <c r="H62" i="51"/>
  <c r="G50" i="51"/>
  <c r="G64" i="51"/>
  <c r="G63" i="51"/>
  <c r="G62" i="51"/>
  <c r="L62" i="51"/>
  <c r="L50" i="51"/>
  <c r="P13" i="21" s="1"/>
  <c r="L63" i="51"/>
  <c r="B63" i="51"/>
  <c r="B62" i="51"/>
  <c r="D63" i="51"/>
  <c r="D62" i="51"/>
  <c r="D50" i="51"/>
  <c r="D64" i="51" s="1"/>
  <c r="D46" i="51"/>
  <c r="L29" i="21" l="1"/>
  <c r="K124" i="21"/>
  <c r="K132" i="21"/>
  <c r="S29" i="21"/>
  <c r="R124" i="21"/>
  <c r="R132" i="21"/>
  <c r="F29" i="21"/>
  <c r="E124" i="21"/>
  <c r="E132" i="21"/>
  <c r="J13" i="21"/>
  <c r="B64" i="51"/>
  <c r="D13" i="21"/>
  <c r="E137" i="21"/>
  <c r="F137" i="21" s="1"/>
  <c r="G137" i="21" s="1"/>
  <c r="M107" i="21"/>
  <c r="S140" i="21"/>
  <c r="D92" i="21"/>
  <c r="E140" i="21"/>
  <c r="S32" i="21"/>
  <c r="F32" i="21"/>
  <c r="S31" i="21"/>
  <c r="S20" i="21"/>
  <c r="G27" i="21"/>
  <c r="G30" i="21"/>
  <c r="R33" i="21"/>
  <c r="S18" i="21"/>
  <c r="G15" i="21"/>
  <c r="M32" i="21"/>
  <c r="F20" i="21"/>
  <c r="S27" i="21"/>
  <c r="M26" i="21"/>
  <c r="M27" i="21"/>
  <c r="M24" i="21"/>
  <c r="M19" i="21"/>
  <c r="S26" i="21"/>
  <c r="G16" i="21"/>
  <c r="M16" i="21"/>
  <c r="S24" i="21"/>
  <c r="M20" i="21"/>
  <c r="G17" i="21"/>
  <c r="G31" i="21"/>
  <c r="S28" i="21"/>
  <c r="S19" i="21"/>
  <c r="R23" i="21"/>
  <c r="M33" i="21"/>
  <c r="G33" i="21"/>
  <c r="L64" i="51"/>
  <c r="L66" i="51" s="1"/>
  <c r="K13" i="21"/>
  <c r="L13" i="21" s="1"/>
  <c r="M13" i="21" s="1"/>
  <c r="E13" i="21"/>
  <c r="F13" i="21" s="1"/>
  <c r="G13" i="21" s="1"/>
  <c r="I66" i="51"/>
  <c r="B66" i="51"/>
  <c r="G66" i="51"/>
  <c r="H66" i="51"/>
  <c r="J66" i="51"/>
  <c r="D66" i="51"/>
  <c r="S132" i="21" l="1"/>
  <c r="S124" i="21"/>
  <c r="M29" i="21"/>
  <c r="L124" i="21"/>
  <c r="L132" i="21"/>
  <c r="G29" i="21"/>
  <c r="F124" i="21"/>
  <c r="F132" i="21"/>
  <c r="Q90" i="21"/>
  <c r="S23" i="21"/>
  <c r="G20" i="21"/>
  <c r="G32" i="21"/>
  <c r="S33" i="21"/>
  <c r="M132" i="21" l="1"/>
  <c r="M124" i="21"/>
  <c r="G124" i="21"/>
  <c r="G132" i="21"/>
  <c r="B18" i="47"/>
  <c r="C24" i="47"/>
  <c r="D24" i="47"/>
  <c r="E24" i="47"/>
  <c r="B24" i="47"/>
  <c r="C61" i="47"/>
  <c r="D61" i="47"/>
  <c r="E61" i="47"/>
  <c r="E59" i="47" s="1"/>
  <c r="B61" i="47"/>
  <c r="B59" i="47" s="1"/>
  <c r="C59" i="47"/>
  <c r="D59" i="47"/>
  <c r="C56" i="47"/>
  <c r="D56" i="47"/>
  <c r="E56" i="47"/>
  <c r="B56" i="47"/>
  <c r="B53" i="39"/>
  <c r="C36" i="47" l="1"/>
  <c r="C28" i="47" s="1"/>
  <c r="D36" i="47"/>
  <c r="E36" i="47"/>
  <c r="E28" i="47" s="1"/>
  <c r="B36" i="47"/>
  <c r="E39" i="47"/>
  <c r="E41" i="47"/>
  <c r="E43" i="47"/>
  <c r="D43" i="47"/>
  <c r="D41" i="47" s="1"/>
  <c r="C43" i="47"/>
  <c r="C41" i="47" s="1"/>
  <c r="B43" i="47"/>
  <c r="B41" i="47" s="1"/>
  <c r="C50" i="47"/>
  <c r="D50" i="47"/>
  <c r="D48" i="47" s="1"/>
  <c r="E50" i="47"/>
  <c r="B50" i="47"/>
  <c r="C48" i="47"/>
  <c r="E48" i="47"/>
  <c r="B31" i="39"/>
  <c r="B41" i="39"/>
  <c r="B43" i="39"/>
  <c r="J8" i="21"/>
  <c r="J6" i="21"/>
  <c r="P5" i="21"/>
  <c r="Q5" i="21" s="1"/>
  <c r="R5" i="21" s="1"/>
  <c r="S5" i="21" s="1"/>
  <c r="J5" i="21"/>
  <c r="K5" i="21" s="1"/>
  <c r="L5" i="21" s="1"/>
  <c r="M5" i="21" s="1"/>
  <c r="H43" i="46"/>
  <c r="I43" i="46"/>
  <c r="J43" i="46"/>
  <c r="G43" i="46"/>
  <c r="H8" i="46"/>
  <c r="I8" i="46"/>
  <c r="J8" i="46"/>
  <c r="G8" i="46"/>
  <c r="E41" i="38"/>
  <c r="H8" i="38"/>
  <c r="I8" i="38"/>
  <c r="J8" i="38"/>
  <c r="G8" i="38"/>
  <c r="H43" i="38"/>
  <c r="I43" i="38"/>
  <c r="J43" i="38"/>
  <c r="G43" i="38"/>
  <c r="H42" i="38"/>
  <c r="I42" i="38"/>
  <c r="J42" i="38"/>
  <c r="G42" i="38"/>
  <c r="H36" i="35"/>
  <c r="I36" i="35"/>
  <c r="J36" i="35"/>
  <c r="G36" i="35"/>
  <c r="H35" i="35"/>
  <c r="I35" i="35"/>
  <c r="J35" i="35"/>
  <c r="G35" i="35"/>
  <c r="D5" i="21"/>
  <c r="E5" i="21" s="1"/>
  <c r="F5" i="21" s="1"/>
  <c r="G5" i="21" s="1"/>
  <c r="H6" i="35"/>
  <c r="I6" i="35"/>
  <c r="J6" i="35"/>
  <c r="H7" i="35"/>
  <c r="I7" i="35"/>
  <c r="J7" i="35"/>
  <c r="G6" i="35"/>
  <c r="G34" i="35"/>
  <c r="C4" i="50"/>
  <c r="C6" i="50"/>
  <c r="C16" i="50"/>
  <c r="C22" i="50"/>
  <c r="C26" i="50"/>
  <c r="C31" i="50"/>
  <c r="C39" i="47" l="1"/>
  <c r="D39" i="47"/>
  <c r="B48" i="47"/>
  <c r="B39" i="47" s="1"/>
  <c r="D28" i="47"/>
  <c r="C4" i="2"/>
  <c r="I9" i="9"/>
  <c r="H8" i="9"/>
  <c r="G7" i="9"/>
  <c r="B2" i="9" a="1"/>
  <c r="B2" i="9" s="1"/>
  <c r="A2" i="9" a="1"/>
  <c r="A2" i="9" s="1"/>
  <c r="C33" i="46"/>
  <c r="D33" i="46"/>
  <c r="E33" i="46"/>
  <c r="N33" i="46" s="1"/>
  <c r="B33" i="46"/>
  <c r="C38" i="46"/>
  <c r="D38" i="46"/>
  <c r="E38" i="46"/>
  <c r="N38" i="46" s="1"/>
  <c r="B38" i="46"/>
  <c r="G38" i="46" s="1"/>
  <c r="D41" i="46"/>
  <c r="E41" i="46"/>
  <c r="C41" i="46"/>
  <c r="B41" i="46"/>
  <c r="C44" i="46"/>
  <c r="D44" i="46"/>
  <c r="E44" i="46"/>
  <c r="B44" i="46"/>
  <c r="O44" i="21"/>
  <c r="P10" i="21"/>
  <c r="P9" i="21"/>
  <c r="P8" i="21"/>
  <c r="Q8" i="21" s="1"/>
  <c r="R8" i="21" s="1"/>
  <c r="S8" i="21" s="1"/>
  <c r="P6" i="21"/>
  <c r="Q6" i="21" s="1"/>
  <c r="R6" i="21" s="1"/>
  <c r="S6" i="21" s="1"/>
  <c r="P4" i="21"/>
  <c r="Q4" i="21" s="1"/>
  <c r="R4" i="21" s="1"/>
  <c r="S4" i="21" s="1"/>
  <c r="P3" i="21"/>
  <c r="Q3" i="21" s="1"/>
  <c r="R3" i="21" s="1"/>
  <c r="S3" i="21" s="1"/>
  <c r="G2" i="46"/>
  <c r="H2" i="46"/>
  <c r="I2" i="46"/>
  <c r="J2" i="46"/>
  <c r="L2" i="46"/>
  <c r="M2" i="46"/>
  <c r="N2" i="46"/>
  <c r="G3" i="46"/>
  <c r="H3" i="46"/>
  <c r="I3" i="46"/>
  <c r="J3" i="46"/>
  <c r="L3" i="46"/>
  <c r="M3" i="46"/>
  <c r="N3" i="46"/>
  <c r="G4" i="46"/>
  <c r="H4" i="46"/>
  <c r="I4" i="46"/>
  <c r="J4" i="46"/>
  <c r="L4" i="46"/>
  <c r="M4" i="46"/>
  <c r="N4" i="46"/>
  <c r="G5" i="46"/>
  <c r="H5" i="46"/>
  <c r="I5" i="46"/>
  <c r="J5" i="46"/>
  <c r="G6" i="46"/>
  <c r="H6" i="46"/>
  <c r="I6" i="46"/>
  <c r="J6" i="46"/>
  <c r="G7" i="46"/>
  <c r="H7" i="46"/>
  <c r="I7" i="46"/>
  <c r="J7" i="46"/>
  <c r="L7" i="46"/>
  <c r="M7" i="46"/>
  <c r="N7" i="46"/>
  <c r="L8" i="46"/>
  <c r="M8" i="46"/>
  <c r="N8" i="46"/>
  <c r="G9" i="46"/>
  <c r="H9" i="46"/>
  <c r="I9" i="46"/>
  <c r="J9" i="46"/>
  <c r="L9" i="46"/>
  <c r="M9" i="46"/>
  <c r="N9" i="46"/>
  <c r="G10" i="46"/>
  <c r="H10" i="46"/>
  <c r="I10" i="46"/>
  <c r="J10" i="46"/>
  <c r="L10" i="46"/>
  <c r="M10" i="46"/>
  <c r="N10" i="46"/>
  <c r="G11" i="46"/>
  <c r="H11" i="46"/>
  <c r="I11" i="46"/>
  <c r="J11" i="46"/>
  <c r="L11" i="46"/>
  <c r="M11" i="46"/>
  <c r="N11" i="46"/>
  <c r="G12" i="46"/>
  <c r="H12" i="46"/>
  <c r="I12" i="46"/>
  <c r="J12" i="46"/>
  <c r="L12" i="46"/>
  <c r="M12" i="46"/>
  <c r="N12" i="46"/>
  <c r="G13" i="46"/>
  <c r="H13" i="46"/>
  <c r="I13" i="46"/>
  <c r="J13" i="46"/>
  <c r="L13" i="46"/>
  <c r="M13" i="46"/>
  <c r="N13" i="46"/>
  <c r="G14" i="46"/>
  <c r="H14" i="46"/>
  <c r="I14" i="46"/>
  <c r="J14" i="46"/>
  <c r="L14" i="46"/>
  <c r="M14" i="46"/>
  <c r="N14" i="46"/>
  <c r="G15" i="46"/>
  <c r="H15" i="46"/>
  <c r="I15" i="46"/>
  <c r="J15" i="46"/>
  <c r="L15" i="46"/>
  <c r="M15" i="46"/>
  <c r="N15" i="46"/>
  <c r="G16" i="46"/>
  <c r="H16" i="46"/>
  <c r="I16" i="46"/>
  <c r="J16" i="46"/>
  <c r="L16" i="46"/>
  <c r="M16" i="46"/>
  <c r="N16" i="46"/>
  <c r="G17" i="46"/>
  <c r="H17" i="46"/>
  <c r="I17" i="46"/>
  <c r="J17" i="46"/>
  <c r="L17" i="46"/>
  <c r="M17" i="46"/>
  <c r="N17" i="46"/>
  <c r="G18" i="46"/>
  <c r="H18" i="46"/>
  <c r="I18" i="46"/>
  <c r="J18" i="46"/>
  <c r="L18" i="46"/>
  <c r="M18" i="46"/>
  <c r="N18" i="46"/>
  <c r="G19" i="46"/>
  <c r="H19" i="46"/>
  <c r="I19" i="46"/>
  <c r="J19" i="46"/>
  <c r="L19" i="46"/>
  <c r="M19" i="46"/>
  <c r="N19" i="46"/>
  <c r="G20" i="46"/>
  <c r="H20" i="46"/>
  <c r="I20" i="46"/>
  <c r="J20" i="46"/>
  <c r="L20" i="46"/>
  <c r="M20" i="46"/>
  <c r="N20" i="46"/>
  <c r="G21" i="46"/>
  <c r="H21" i="46"/>
  <c r="I21" i="46"/>
  <c r="J21" i="46"/>
  <c r="L21" i="46"/>
  <c r="M21" i="46"/>
  <c r="N21" i="46"/>
  <c r="G22" i="46"/>
  <c r="H22" i="46"/>
  <c r="I22" i="46"/>
  <c r="J22" i="46"/>
  <c r="L22" i="46"/>
  <c r="M22" i="46"/>
  <c r="N22" i="46"/>
  <c r="G23" i="46"/>
  <c r="H23" i="46"/>
  <c r="I23" i="46"/>
  <c r="J23" i="46"/>
  <c r="L23" i="46"/>
  <c r="M23" i="46"/>
  <c r="N23" i="46"/>
  <c r="G24" i="46"/>
  <c r="H24" i="46"/>
  <c r="I24" i="46"/>
  <c r="J24" i="46"/>
  <c r="L24" i="46"/>
  <c r="M24" i="46"/>
  <c r="N24" i="46"/>
  <c r="G25" i="46"/>
  <c r="H25" i="46"/>
  <c r="I25" i="46"/>
  <c r="J25" i="46"/>
  <c r="L25" i="46"/>
  <c r="M25" i="46"/>
  <c r="N25" i="46"/>
  <c r="G26" i="46"/>
  <c r="H26" i="46"/>
  <c r="I26" i="46"/>
  <c r="J26" i="46"/>
  <c r="L26" i="46"/>
  <c r="M26" i="46"/>
  <c r="N26" i="46"/>
  <c r="G27" i="46"/>
  <c r="H27" i="46"/>
  <c r="I27" i="46"/>
  <c r="J27" i="46"/>
  <c r="L27" i="46"/>
  <c r="M27" i="46"/>
  <c r="N27" i="46"/>
  <c r="G28" i="46"/>
  <c r="H28" i="46"/>
  <c r="I28" i="46"/>
  <c r="J28" i="46"/>
  <c r="L28" i="46"/>
  <c r="M28" i="46"/>
  <c r="N28" i="46"/>
  <c r="G29" i="46"/>
  <c r="H29" i="46"/>
  <c r="I29" i="46"/>
  <c r="J29" i="46"/>
  <c r="L29" i="46"/>
  <c r="M29" i="46"/>
  <c r="N29" i="46"/>
  <c r="G30" i="46"/>
  <c r="H30" i="46"/>
  <c r="I30" i="46"/>
  <c r="J30" i="46"/>
  <c r="G31" i="46"/>
  <c r="H31" i="46"/>
  <c r="I31" i="46"/>
  <c r="J31" i="46"/>
  <c r="L31" i="46"/>
  <c r="M31" i="46"/>
  <c r="N31" i="46"/>
  <c r="G32" i="46"/>
  <c r="H32" i="46"/>
  <c r="I32" i="46"/>
  <c r="J32" i="46"/>
  <c r="L32" i="46"/>
  <c r="M32" i="46"/>
  <c r="N32" i="46"/>
  <c r="G33" i="46"/>
  <c r="H33" i="46"/>
  <c r="I33" i="46"/>
  <c r="J33" i="46"/>
  <c r="L33" i="46"/>
  <c r="M33" i="46"/>
  <c r="G34" i="46"/>
  <c r="H34" i="46"/>
  <c r="I34" i="46"/>
  <c r="J34" i="46"/>
  <c r="L34" i="46"/>
  <c r="M34" i="46"/>
  <c r="N34" i="46"/>
  <c r="G35" i="46"/>
  <c r="H35" i="46"/>
  <c r="I35" i="46"/>
  <c r="J35" i="46"/>
  <c r="L35" i="46"/>
  <c r="M35" i="46"/>
  <c r="N35" i="46"/>
  <c r="G36" i="46"/>
  <c r="H36" i="46"/>
  <c r="I36" i="46"/>
  <c r="J36" i="46"/>
  <c r="G37" i="46"/>
  <c r="H37" i="46"/>
  <c r="I37" i="46"/>
  <c r="J37" i="46"/>
  <c r="H38" i="46"/>
  <c r="I38" i="46"/>
  <c r="J38" i="46"/>
  <c r="L38" i="46"/>
  <c r="M38" i="46"/>
  <c r="G39" i="46"/>
  <c r="H39" i="46"/>
  <c r="I39" i="46"/>
  <c r="J39" i="46"/>
  <c r="L39" i="46"/>
  <c r="M39" i="46"/>
  <c r="N39" i="46"/>
  <c r="G40" i="46"/>
  <c r="H40" i="46"/>
  <c r="I40" i="46"/>
  <c r="J40" i="46"/>
  <c r="L40" i="46"/>
  <c r="M40" i="46"/>
  <c r="N40" i="46"/>
  <c r="G41" i="46"/>
  <c r="H41" i="46"/>
  <c r="I41" i="46"/>
  <c r="J41" i="46"/>
  <c r="L41" i="46"/>
  <c r="M41" i="46"/>
  <c r="N41" i="46"/>
  <c r="G42" i="46"/>
  <c r="H42" i="46"/>
  <c r="I42" i="46"/>
  <c r="J42" i="46"/>
  <c r="L42" i="46"/>
  <c r="M42" i="46"/>
  <c r="N42" i="46"/>
  <c r="L43" i="46"/>
  <c r="M43" i="46"/>
  <c r="N43" i="46"/>
  <c r="G44" i="46"/>
  <c r="H44" i="46"/>
  <c r="I44" i="46"/>
  <c r="J44" i="46"/>
  <c r="L44" i="46"/>
  <c r="M44" i="46"/>
  <c r="N44" i="46"/>
  <c r="G45" i="46"/>
  <c r="H45" i="46"/>
  <c r="I45" i="46"/>
  <c r="J45" i="46"/>
  <c r="L45" i="46"/>
  <c r="M45" i="46"/>
  <c r="N45" i="46"/>
  <c r="G46" i="46"/>
  <c r="N46" i="46"/>
  <c r="M46" i="46"/>
  <c r="L46" i="46"/>
  <c r="J46" i="46"/>
  <c r="I46" i="46"/>
  <c r="H46" i="46"/>
  <c r="H3" i="45"/>
  <c r="H2" i="10"/>
  <c r="H3" i="10"/>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H237" i="10"/>
  <c r="H238" i="10"/>
  <c r="H239" i="10"/>
  <c r="H240" i="10"/>
  <c r="H241" i="10"/>
  <c r="H242" i="10"/>
  <c r="H243" i="10"/>
  <c r="H244" i="10"/>
  <c r="H245" i="10"/>
  <c r="H246" i="10"/>
  <c r="H247" i="10"/>
  <c r="H248" i="10"/>
  <c r="H249" i="10"/>
  <c r="H250" i="10"/>
  <c r="H251" i="10"/>
  <c r="H252" i="10"/>
  <c r="H253" i="10"/>
  <c r="H254" i="10"/>
  <c r="H255" i="10"/>
  <c r="H256" i="10"/>
  <c r="H257" i="10"/>
  <c r="H258" i="10"/>
  <c r="H259" i="10"/>
  <c r="H260" i="10"/>
  <c r="H261" i="10"/>
  <c r="H262" i="10"/>
  <c r="H263" i="10"/>
  <c r="H264" i="10"/>
  <c r="H265" i="10"/>
  <c r="H266" i="10"/>
  <c r="H267" i="10"/>
  <c r="H268" i="10"/>
  <c r="H269" i="10"/>
  <c r="H270" i="10"/>
  <c r="H271" i="10"/>
  <c r="H272" i="10"/>
  <c r="H273" i="10"/>
  <c r="H274" i="10"/>
  <c r="H275" i="10"/>
  <c r="H276" i="10"/>
  <c r="H277" i="10"/>
  <c r="H278" i="10"/>
  <c r="H279" i="10"/>
  <c r="H280" i="10"/>
  <c r="H281" i="10"/>
  <c r="H282" i="10"/>
  <c r="H283" i="10"/>
  <c r="H284" i="10"/>
  <c r="H285" i="10"/>
  <c r="H286" i="10"/>
  <c r="H287" i="10"/>
  <c r="H288" i="10"/>
  <c r="H289" i="10"/>
  <c r="H290" i="10"/>
  <c r="H291" i="10"/>
  <c r="H292" i="10"/>
  <c r="H293" i="10"/>
  <c r="H294" i="10"/>
  <c r="H295" i="10"/>
  <c r="H296" i="10"/>
  <c r="H297" i="10"/>
  <c r="H298" i="10"/>
  <c r="H299" i="10"/>
  <c r="H300" i="10"/>
  <c r="H301" i="10"/>
  <c r="H302" i="10"/>
  <c r="H303" i="10"/>
  <c r="H304" i="10"/>
  <c r="H305" i="10"/>
  <c r="H306" i="10"/>
  <c r="H307" i="10"/>
  <c r="H308" i="10"/>
  <c r="H309" i="10"/>
  <c r="H310" i="10"/>
  <c r="H311" i="10"/>
  <c r="H312" i="10"/>
  <c r="H313" i="10"/>
  <c r="H314" i="10"/>
  <c r="H315" i="10"/>
  <c r="H316" i="10"/>
  <c r="H317" i="10"/>
  <c r="H318" i="10"/>
  <c r="H319" i="10"/>
  <c r="H320" i="10"/>
  <c r="H321" i="10"/>
  <c r="H322" i="10"/>
  <c r="H323" i="10"/>
  <c r="H324" i="10"/>
  <c r="H325" i="10"/>
  <c r="H326" i="10"/>
  <c r="H327" i="10"/>
  <c r="H328" i="10"/>
  <c r="H329" i="10"/>
  <c r="H330" i="10"/>
  <c r="H331" i="10"/>
  <c r="H332" i="10"/>
  <c r="H333" i="10"/>
  <c r="H334" i="10"/>
  <c r="H335" i="10"/>
  <c r="H336" i="10"/>
  <c r="H337" i="10"/>
  <c r="H338" i="10"/>
  <c r="H339" i="10"/>
  <c r="H340" i="10"/>
  <c r="H341" i="10"/>
  <c r="H342" i="10"/>
  <c r="H343" i="10"/>
  <c r="H344" i="10"/>
  <c r="H345" i="10"/>
  <c r="H346" i="10"/>
  <c r="H347" i="10"/>
  <c r="H348" i="10"/>
  <c r="H349" i="10"/>
  <c r="H350" i="10"/>
  <c r="H351" i="10"/>
  <c r="H352" i="10"/>
  <c r="H353" i="10"/>
  <c r="H354" i="10"/>
  <c r="H355" i="10"/>
  <c r="H356" i="10"/>
  <c r="H357" i="10"/>
  <c r="H358" i="10"/>
  <c r="H359" i="10"/>
  <c r="H360" i="10"/>
  <c r="H361" i="10"/>
  <c r="H362" i="10"/>
  <c r="H363" i="10"/>
  <c r="H364" i="10"/>
  <c r="H365" i="10"/>
  <c r="H366" i="10"/>
  <c r="H367" i="10"/>
  <c r="H368" i="10"/>
  <c r="H369" i="10"/>
  <c r="H370" i="10"/>
  <c r="H371" i="10"/>
  <c r="H372" i="10"/>
  <c r="H373" i="10"/>
  <c r="H374" i="10"/>
  <c r="H375" i="10"/>
  <c r="H376" i="10"/>
  <c r="H377" i="10"/>
  <c r="H378" i="10"/>
  <c r="H379" i="10"/>
  <c r="H380" i="10"/>
  <c r="H381" i="10"/>
  <c r="H382" i="10"/>
  <c r="H383" i="10"/>
  <c r="H384" i="10"/>
  <c r="H385" i="10"/>
  <c r="H386" i="10"/>
  <c r="H387" i="10"/>
  <c r="H388" i="10"/>
  <c r="H389" i="10"/>
  <c r="H390" i="10"/>
  <c r="H391" i="10"/>
  <c r="H392" i="10"/>
  <c r="H393" i="10"/>
  <c r="H394" i="10"/>
  <c r="H395" i="10"/>
  <c r="H396" i="10"/>
  <c r="H397" i="10"/>
  <c r="H398" i="10"/>
  <c r="H399" i="10"/>
  <c r="H400" i="10"/>
  <c r="H401" i="10"/>
  <c r="H402" i="10"/>
  <c r="H403" i="10"/>
  <c r="H404" i="10"/>
  <c r="H405" i="10"/>
  <c r="H406" i="10"/>
  <c r="H407" i="10"/>
  <c r="H408" i="10"/>
  <c r="H409" i="10"/>
  <c r="H410" i="10"/>
  <c r="H411" i="10"/>
  <c r="H412" i="10"/>
  <c r="H413" i="10"/>
  <c r="H414" i="10"/>
  <c r="H415" i="10"/>
  <c r="H416" i="10"/>
  <c r="H417" i="10"/>
  <c r="H418" i="10"/>
  <c r="H419" i="10"/>
  <c r="H420" i="10"/>
  <c r="H421" i="10"/>
  <c r="H422" i="10"/>
  <c r="H423" i="10"/>
  <c r="H424" i="10"/>
  <c r="H425" i="10"/>
  <c r="H426" i="10"/>
  <c r="H427" i="10"/>
  <c r="H428" i="10"/>
  <c r="H429" i="10"/>
  <c r="H430" i="10"/>
  <c r="H431" i="10"/>
  <c r="H432" i="10"/>
  <c r="H433" i="10"/>
  <c r="H434" i="10"/>
  <c r="H435" i="10"/>
  <c r="H436" i="10"/>
  <c r="H437" i="10"/>
  <c r="H438" i="10"/>
  <c r="H439" i="10"/>
  <c r="H440" i="10"/>
  <c r="H441" i="10"/>
  <c r="H442" i="10"/>
  <c r="H443" i="10"/>
  <c r="H444" i="10"/>
  <c r="H445" i="10"/>
  <c r="H446" i="10"/>
  <c r="H447" i="10"/>
  <c r="H448" i="10"/>
  <c r="H449" i="10"/>
  <c r="H450" i="10"/>
  <c r="H451" i="10"/>
  <c r="H452" i="10"/>
  <c r="H453" i="10"/>
  <c r="H454" i="10"/>
  <c r="H455" i="10"/>
  <c r="H456" i="10"/>
  <c r="H457" i="10"/>
  <c r="H458" i="10"/>
  <c r="H459" i="10"/>
  <c r="H460" i="10"/>
  <c r="H461" i="10"/>
  <c r="H462" i="10"/>
  <c r="H463" i="10"/>
  <c r="H464" i="10"/>
  <c r="H465" i="10"/>
  <c r="H466" i="10"/>
  <c r="H467" i="10"/>
  <c r="H468" i="10"/>
  <c r="H469" i="10"/>
  <c r="H470" i="10"/>
  <c r="H471" i="10"/>
  <c r="H472" i="10"/>
  <c r="H473" i="10"/>
  <c r="H474" i="10"/>
  <c r="H475" i="10"/>
  <c r="H476" i="10"/>
  <c r="H477" i="10"/>
  <c r="H478" i="10"/>
  <c r="H479" i="10"/>
  <c r="H480" i="10"/>
  <c r="H481" i="10"/>
  <c r="H482" i="10"/>
  <c r="H483" i="10"/>
  <c r="H484" i="10"/>
  <c r="H485" i="10"/>
  <c r="H486" i="10"/>
  <c r="H487" i="10"/>
  <c r="H488" i="10"/>
  <c r="H489" i="10"/>
  <c r="H490" i="10"/>
  <c r="H491" i="10"/>
  <c r="H492" i="10"/>
  <c r="H493" i="10"/>
  <c r="H494" i="10"/>
  <c r="H495" i="10"/>
  <c r="H496" i="10"/>
  <c r="H497" i="10"/>
  <c r="H498" i="10"/>
  <c r="H499" i="10"/>
  <c r="H500" i="10"/>
  <c r="H501" i="10"/>
  <c r="H502" i="10"/>
  <c r="H503" i="10"/>
  <c r="H504" i="10"/>
  <c r="H505" i="10"/>
  <c r="H506" i="10"/>
  <c r="H507" i="10"/>
  <c r="H508" i="10"/>
  <c r="H509" i="10"/>
  <c r="H510" i="10"/>
  <c r="H511" i="10"/>
  <c r="H512" i="10"/>
  <c r="H513" i="10"/>
  <c r="H514" i="10"/>
  <c r="H515" i="10"/>
  <c r="H516" i="10"/>
  <c r="H517" i="10"/>
  <c r="H518" i="10"/>
  <c r="H519" i="10"/>
  <c r="H520" i="10"/>
  <c r="H521" i="10"/>
  <c r="H522" i="10"/>
  <c r="H523" i="10"/>
  <c r="H524" i="10"/>
  <c r="H525" i="10"/>
  <c r="H526" i="10"/>
  <c r="H527" i="10"/>
  <c r="H528" i="10"/>
  <c r="H529" i="10"/>
  <c r="H530" i="10"/>
  <c r="H531" i="10"/>
  <c r="H532" i="10"/>
  <c r="H533" i="10"/>
  <c r="H534" i="10"/>
  <c r="H535" i="10"/>
  <c r="H536" i="10"/>
  <c r="H537" i="10"/>
  <c r="H538" i="10"/>
  <c r="H539" i="10"/>
  <c r="H540" i="10"/>
  <c r="H541" i="10"/>
  <c r="H542" i="10"/>
  <c r="H543" i="10"/>
  <c r="H544" i="10"/>
  <c r="H545" i="10"/>
  <c r="H546" i="10"/>
  <c r="H547" i="10"/>
  <c r="H548" i="10"/>
  <c r="H549" i="10"/>
  <c r="H550" i="10"/>
  <c r="H551" i="10"/>
  <c r="H552" i="10"/>
  <c r="H553" i="10"/>
  <c r="H554" i="10"/>
  <c r="H555" i="10"/>
  <c r="H556" i="10"/>
  <c r="H557" i="10"/>
  <c r="H558" i="10"/>
  <c r="H559" i="10"/>
  <c r="H560" i="10"/>
  <c r="H561" i="10"/>
  <c r="H562" i="10"/>
  <c r="H563" i="10"/>
  <c r="H564" i="10"/>
  <c r="H565" i="10"/>
  <c r="H566" i="10"/>
  <c r="H567" i="10"/>
  <c r="H568" i="10"/>
  <c r="H569" i="10"/>
  <c r="H570" i="10"/>
  <c r="H571" i="10"/>
  <c r="H572" i="10"/>
  <c r="H573" i="10"/>
  <c r="H574" i="10"/>
  <c r="H575" i="10"/>
  <c r="H576" i="10"/>
  <c r="H577" i="10"/>
  <c r="H578" i="10"/>
  <c r="H579" i="10"/>
  <c r="H580" i="10"/>
  <c r="H581" i="10"/>
  <c r="H582" i="10"/>
  <c r="H583" i="10"/>
  <c r="H584" i="10"/>
  <c r="H585" i="10"/>
  <c r="H586" i="10"/>
  <c r="H587" i="10"/>
  <c r="H588" i="10"/>
  <c r="H589" i="10"/>
  <c r="H590" i="10"/>
  <c r="H591" i="10"/>
  <c r="H592" i="10"/>
  <c r="H593" i="10"/>
  <c r="H594" i="10"/>
  <c r="H595" i="10"/>
  <c r="H596" i="10"/>
  <c r="H597" i="10"/>
  <c r="H598" i="10"/>
  <c r="H599" i="10"/>
  <c r="H600" i="10"/>
  <c r="H601" i="10"/>
  <c r="H602" i="10"/>
  <c r="H603" i="10"/>
  <c r="H604" i="10"/>
  <c r="H605" i="10"/>
  <c r="H606" i="10"/>
  <c r="H607" i="10"/>
  <c r="H608" i="10"/>
  <c r="H609" i="10"/>
  <c r="H610" i="10"/>
  <c r="H611" i="10"/>
  <c r="H612" i="10"/>
  <c r="H613" i="10"/>
  <c r="H614" i="10"/>
  <c r="H615" i="10"/>
  <c r="H616" i="10"/>
  <c r="H617" i="10"/>
  <c r="H618" i="10"/>
  <c r="H619" i="10"/>
  <c r="H620" i="10"/>
  <c r="H621" i="10"/>
  <c r="H622" i="10"/>
  <c r="H623" i="10"/>
  <c r="H624" i="10"/>
  <c r="H625" i="10"/>
  <c r="H626" i="10"/>
  <c r="H627" i="10"/>
  <c r="H628" i="10"/>
  <c r="H629" i="10"/>
  <c r="H630" i="10"/>
  <c r="H631" i="10"/>
  <c r="H632" i="10"/>
  <c r="H633" i="10"/>
  <c r="H634" i="10"/>
  <c r="H635" i="10"/>
  <c r="H636" i="10"/>
  <c r="H637" i="10"/>
  <c r="H638" i="10"/>
  <c r="H639" i="10"/>
  <c r="H640" i="10"/>
  <c r="H641" i="10"/>
  <c r="H642" i="10"/>
  <c r="H643" i="10"/>
  <c r="H644" i="10"/>
  <c r="H645" i="10"/>
  <c r="H646" i="10"/>
  <c r="H647" i="10"/>
  <c r="H648" i="10"/>
  <c r="H649" i="10"/>
  <c r="H650" i="10"/>
  <c r="H651" i="10"/>
  <c r="H652" i="10"/>
  <c r="H653" i="10"/>
  <c r="H654" i="10"/>
  <c r="H655" i="10"/>
  <c r="H656" i="10"/>
  <c r="H657" i="10"/>
  <c r="H658" i="10"/>
  <c r="H659" i="10"/>
  <c r="H660" i="10"/>
  <c r="H661" i="10"/>
  <c r="H662" i="10"/>
  <c r="H663" i="10"/>
  <c r="H664" i="10"/>
  <c r="H665" i="10"/>
  <c r="H666" i="10"/>
  <c r="H667" i="10"/>
  <c r="H668" i="10"/>
  <c r="H669" i="10"/>
  <c r="H670" i="10"/>
  <c r="H671" i="10"/>
  <c r="H672" i="10"/>
  <c r="H673" i="10"/>
  <c r="H674" i="10"/>
  <c r="H675" i="10"/>
  <c r="H676" i="10"/>
  <c r="H677" i="10"/>
  <c r="H678" i="10"/>
  <c r="H679" i="10"/>
  <c r="H680" i="10"/>
  <c r="H681" i="10"/>
  <c r="H682" i="10"/>
  <c r="H683" i="10"/>
  <c r="H684" i="10"/>
  <c r="H685" i="10"/>
  <c r="H686" i="10"/>
  <c r="H687" i="10"/>
  <c r="H688" i="10"/>
  <c r="H689" i="10"/>
  <c r="H690" i="10"/>
  <c r="H691" i="10"/>
  <c r="H692" i="10"/>
  <c r="H693" i="10"/>
  <c r="H694" i="10"/>
  <c r="H695" i="10"/>
  <c r="H696" i="10"/>
  <c r="H697" i="10"/>
  <c r="H698" i="10"/>
  <c r="H699" i="10"/>
  <c r="H700" i="10"/>
  <c r="H701" i="10"/>
  <c r="H702" i="10"/>
  <c r="H703" i="10"/>
  <c r="H704" i="10"/>
  <c r="H705" i="10"/>
  <c r="H706" i="10"/>
  <c r="H707" i="10"/>
  <c r="H708" i="10"/>
  <c r="H709" i="10"/>
  <c r="H710" i="10"/>
  <c r="H711" i="10"/>
  <c r="H712" i="10"/>
  <c r="H713" i="10"/>
  <c r="H714" i="10"/>
  <c r="H715" i="10"/>
  <c r="H716" i="10"/>
  <c r="H717" i="10"/>
  <c r="H718" i="10"/>
  <c r="H719" i="10"/>
  <c r="H720" i="10"/>
  <c r="H721" i="10"/>
  <c r="H722" i="10"/>
  <c r="H723" i="10"/>
  <c r="H724" i="10"/>
  <c r="H725" i="10"/>
  <c r="H726" i="10"/>
  <c r="H727" i="10"/>
  <c r="H728" i="10"/>
  <c r="H729" i="10"/>
  <c r="H730" i="10"/>
  <c r="H731" i="10"/>
  <c r="H732" i="10"/>
  <c r="H733" i="10"/>
  <c r="H734" i="10"/>
  <c r="H735" i="10"/>
  <c r="H736" i="10"/>
  <c r="H737" i="10"/>
  <c r="H738" i="10"/>
  <c r="H739" i="10"/>
  <c r="H740" i="10"/>
  <c r="H741" i="10"/>
  <c r="H742" i="10"/>
  <c r="H743" i="10"/>
  <c r="H744" i="10"/>
  <c r="H745" i="10"/>
  <c r="H746" i="10"/>
  <c r="H747" i="10"/>
  <c r="H748" i="10"/>
  <c r="H749" i="10"/>
  <c r="H750" i="10"/>
  <c r="H751" i="10"/>
  <c r="H752" i="10"/>
  <c r="H753" i="10"/>
  <c r="H754" i="10"/>
  <c r="H755" i="10"/>
  <c r="H756" i="10"/>
  <c r="H757" i="10"/>
  <c r="H758" i="10"/>
  <c r="H759" i="10"/>
  <c r="H760" i="10"/>
  <c r="H761" i="10"/>
  <c r="H762" i="10"/>
  <c r="H763" i="10"/>
  <c r="H764" i="10"/>
  <c r="H765" i="10"/>
  <c r="H766" i="10"/>
  <c r="H767" i="10"/>
  <c r="H768" i="10"/>
  <c r="H769" i="10"/>
  <c r="H770" i="10"/>
  <c r="H771" i="10"/>
  <c r="H772" i="10"/>
  <c r="H773" i="10"/>
  <c r="H774" i="10"/>
  <c r="H775" i="10"/>
  <c r="H776" i="10"/>
  <c r="H777" i="10"/>
  <c r="H778" i="10"/>
  <c r="H779" i="10"/>
  <c r="H780" i="10"/>
  <c r="H781" i="10"/>
  <c r="H782" i="10"/>
  <c r="H783" i="10"/>
  <c r="H784" i="10"/>
  <c r="H785" i="10"/>
  <c r="H786" i="10"/>
  <c r="H787" i="10"/>
  <c r="H788" i="10"/>
  <c r="H789" i="10"/>
  <c r="H790" i="10"/>
  <c r="H791" i="10"/>
  <c r="H792" i="10"/>
  <c r="H793" i="10"/>
  <c r="H794" i="10"/>
  <c r="H795" i="10"/>
  <c r="H796" i="10"/>
  <c r="H797" i="10"/>
  <c r="H798" i="10"/>
  <c r="H799" i="10"/>
  <c r="H800" i="10"/>
  <c r="H801" i="10"/>
  <c r="H802" i="10"/>
  <c r="H803" i="10"/>
  <c r="H804" i="10"/>
  <c r="H805" i="10"/>
  <c r="H806" i="10"/>
  <c r="H807" i="10"/>
  <c r="H808" i="10"/>
  <c r="H809" i="10"/>
  <c r="H810" i="10"/>
  <c r="H811" i="10"/>
  <c r="H812" i="10"/>
  <c r="H813" i="10"/>
  <c r="H814" i="10"/>
  <c r="H815" i="10"/>
  <c r="H816" i="10"/>
  <c r="H817" i="10"/>
  <c r="H818" i="10"/>
  <c r="H819" i="10"/>
  <c r="H820" i="10"/>
  <c r="H821" i="10"/>
  <c r="H822" i="10"/>
  <c r="H823" i="10"/>
  <c r="H824" i="10"/>
  <c r="H825" i="10"/>
  <c r="H826" i="10"/>
  <c r="H827" i="10"/>
  <c r="H828" i="10"/>
  <c r="H829" i="10"/>
  <c r="H830" i="10"/>
  <c r="H831" i="10"/>
  <c r="H832" i="10"/>
  <c r="H833" i="10"/>
  <c r="H834" i="10"/>
  <c r="H835" i="10"/>
  <c r="H836" i="10"/>
  <c r="H837" i="10"/>
  <c r="H838" i="10"/>
  <c r="H839" i="10"/>
  <c r="H840" i="10"/>
  <c r="H841" i="10"/>
  <c r="H842" i="10"/>
  <c r="H843" i="10"/>
  <c r="H844" i="10"/>
  <c r="H845" i="10"/>
  <c r="H846" i="10"/>
  <c r="H847" i="10"/>
  <c r="H848" i="10"/>
  <c r="H849" i="10"/>
  <c r="H850" i="10"/>
  <c r="H851" i="10"/>
  <c r="H852" i="10"/>
  <c r="H853" i="10"/>
  <c r="H854" i="10"/>
  <c r="H855" i="10"/>
  <c r="H856" i="10"/>
  <c r="H857" i="10"/>
  <c r="H858" i="10"/>
  <c r="H859" i="10"/>
  <c r="H860" i="10"/>
  <c r="H861" i="10"/>
  <c r="H862" i="10"/>
  <c r="H863" i="10"/>
  <c r="H864" i="10"/>
  <c r="H865" i="10"/>
  <c r="H866" i="10"/>
  <c r="H867" i="10"/>
  <c r="H868" i="10"/>
  <c r="H869" i="10"/>
  <c r="H870" i="10"/>
  <c r="H871" i="10"/>
  <c r="H872" i="10"/>
  <c r="H873" i="10"/>
  <c r="H874" i="10"/>
  <c r="H875" i="10"/>
  <c r="H876" i="10"/>
  <c r="H877" i="10"/>
  <c r="H878" i="10"/>
  <c r="H879" i="10"/>
  <c r="H880" i="10"/>
  <c r="H881" i="10"/>
  <c r="H882" i="10"/>
  <c r="H883" i="10"/>
  <c r="H884" i="10"/>
  <c r="H885" i="10"/>
  <c r="H886" i="10"/>
  <c r="H887" i="10"/>
  <c r="H888" i="10"/>
  <c r="H889" i="10"/>
  <c r="H890" i="10"/>
  <c r="H891" i="10"/>
  <c r="H892" i="10"/>
  <c r="H893" i="10"/>
  <c r="H894" i="10"/>
  <c r="H895" i="10"/>
  <c r="H896" i="10"/>
  <c r="H897" i="10"/>
  <c r="H898" i="10"/>
  <c r="H899" i="10"/>
  <c r="H900" i="10"/>
  <c r="H901" i="10"/>
  <c r="H902" i="10"/>
  <c r="H903" i="10"/>
  <c r="H904" i="10"/>
  <c r="H905" i="10"/>
  <c r="H906" i="10"/>
  <c r="H907" i="10"/>
  <c r="H908" i="10"/>
  <c r="H909" i="10"/>
  <c r="H910" i="10"/>
  <c r="H911" i="10"/>
  <c r="H912" i="10"/>
  <c r="H913" i="10"/>
  <c r="H914" i="10"/>
  <c r="H915" i="10"/>
  <c r="H916" i="10"/>
  <c r="H917" i="10"/>
  <c r="H918" i="10"/>
  <c r="H919" i="10"/>
  <c r="H920" i="10"/>
  <c r="H921" i="10"/>
  <c r="H922" i="10"/>
  <c r="H923" i="10"/>
  <c r="H924" i="10"/>
  <c r="H925" i="10"/>
  <c r="H926" i="10"/>
  <c r="H927" i="10"/>
  <c r="H928" i="10"/>
  <c r="H929" i="10"/>
  <c r="H930" i="10"/>
  <c r="H931" i="10"/>
  <c r="H932" i="10"/>
  <c r="H933" i="10"/>
  <c r="H934" i="10"/>
  <c r="H935" i="10"/>
  <c r="H936" i="10"/>
  <c r="H937" i="10"/>
  <c r="H938" i="10"/>
  <c r="H939" i="10"/>
  <c r="H940" i="10"/>
  <c r="H941" i="10"/>
  <c r="H942" i="10"/>
  <c r="H943" i="10"/>
  <c r="H944" i="10"/>
  <c r="H945" i="10"/>
  <c r="H946" i="10"/>
  <c r="H947" i="10"/>
  <c r="H948" i="10"/>
  <c r="H949" i="10"/>
  <c r="H950" i="10"/>
  <c r="H951" i="10"/>
  <c r="H952" i="10"/>
  <c r="H953" i="10"/>
  <c r="H954" i="10"/>
  <c r="H955" i="10"/>
  <c r="H956" i="10"/>
  <c r="H957" i="10"/>
  <c r="H958" i="10"/>
  <c r="H959" i="10"/>
  <c r="H960" i="10"/>
  <c r="H961" i="10"/>
  <c r="H962" i="10"/>
  <c r="H963" i="10"/>
  <c r="H964" i="10"/>
  <c r="H965" i="10"/>
  <c r="H966" i="10"/>
  <c r="H967" i="10"/>
  <c r="H968" i="10"/>
  <c r="H969" i="10"/>
  <c r="H970" i="10"/>
  <c r="H971" i="10"/>
  <c r="H972" i="10"/>
  <c r="H973" i="10"/>
  <c r="H974" i="10"/>
  <c r="H975" i="10"/>
  <c r="H976" i="10"/>
  <c r="H977" i="10"/>
  <c r="H978" i="10"/>
  <c r="H979" i="10"/>
  <c r="H980" i="10"/>
  <c r="H981" i="10"/>
  <c r="H982" i="10"/>
  <c r="H983" i="10"/>
  <c r="H984" i="10"/>
  <c r="H985" i="10"/>
  <c r="H986" i="10"/>
  <c r="H987" i="10"/>
  <c r="H988" i="10"/>
  <c r="H989" i="10"/>
  <c r="H990" i="10"/>
  <c r="H991" i="10"/>
  <c r="H992" i="10"/>
  <c r="H993" i="10"/>
  <c r="H994" i="10"/>
  <c r="H995" i="10"/>
  <c r="H996" i="10"/>
  <c r="H997" i="10"/>
  <c r="H998" i="10"/>
  <c r="H999" i="10"/>
  <c r="H1000" i="10"/>
  <c r="H1001" i="10"/>
  <c r="H1002" i="10"/>
  <c r="H1003" i="10"/>
  <c r="H1004" i="10"/>
  <c r="H1005" i="10"/>
  <c r="H1006" i="10"/>
  <c r="H1007" i="10"/>
  <c r="H1008" i="10"/>
  <c r="H1009" i="10"/>
  <c r="I2" i="10"/>
  <c r="I3" i="10"/>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I108" i="10"/>
  <c r="I109" i="10"/>
  <c r="I110" i="10"/>
  <c r="I111" i="10"/>
  <c r="I112" i="10"/>
  <c r="I113" i="10"/>
  <c r="I114" i="10"/>
  <c r="I115" i="10"/>
  <c r="I116" i="10"/>
  <c r="I117" i="10"/>
  <c r="I118" i="10"/>
  <c r="I119" i="10"/>
  <c r="I120" i="10"/>
  <c r="I121" i="10"/>
  <c r="I122" i="10"/>
  <c r="I123" i="10"/>
  <c r="I124" i="10"/>
  <c r="I125" i="10"/>
  <c r="I126" i="10"/>
  <c r="I127" i="10"/>
  <c r="I128" i="10"/>
  <c r="I129" i="10"/>
  <c r="I130" i="10"/>
  <c r="I131" i="10"/>
  <c r="I132" i="10"/>
  <c r="I133" i="10"/>
  <c r="I134" i="10"/>
  <c r="I135" i="10"/>
  <c r="I136" i="10"/>
  <c r="I137" i="10"/>
  <c r="I138" i="10"/>
  <c r="I139" i="10"/>
  <c r="I140" i="10"/>
  <c r="I141" i="10"/>
  <c r="I142" i="10"/>
  <c r="I143" i="10"/>
  <c r="I144" i="10"/>
  <c r="I145" i="10"/>
  <c r="I146" i="10"/>
  <c r="I147" i="10"/>
  <c r="I148" i="10"/>
  <c r="I149" i="10"/>
  <c r="I150" i="10"/>
  <c r="I151" i="10"/>
  <c r="I152" i="10"/>
  <c r="I153" i="10"/>
  <c r="I154" i="10"/>
  <c r="I155" i="10"/>
  <c r="I156" i="10"/>
  <c r="I157" i="10"/>
  <c r="I158" i="10"/>
  <c r="I159" i="10"/>
  <c r="I160" i="10"/>
  <c r="I161" i="10"/>
  <c r="I162" i="10"/>
  <c r="I163" i="10"/>
  <c r="I164" i="10"/>
  <c r="I165" i="10"/>
  <c r="I166" i="10"/>
  <c r="I167" i="10"/>
  <c r="I168" i="10"/>
  <c r="I169" i="10"/>
  <c r="I170" i="10"/>
  <c r="I171" i="10"/>
  <c r="I172" i="10"/>
  <c r="I173" i="10"/>
  <c r="I174" i="10"/>
  <c r="I175" i="10"/>
  <c r="I176" i="10"/>
  <c r="I177" i="10"/>
  <c r="I178" i="10"/>
  <c r="I179" i="10"/>
  <c r="I180" i="10"/>
  <c r="I181" i="10"/>
  <c r="I182" i="10"/>
  <c r="I183" i="10"/>
  <c r="I184" i="10"/>
  <c r="I185" i="10"/>
  <c r="I186" i="10"/>
  <c r="I187" i="10"/>
  <c r="I188" i="10"/>
  <c r="I189" i="10"/>
  <c r="I190" i="10"/>
  <c r="I191" i="10"/>
  <c r="I192" i="10"/>
  <c r="I193" i="10"/>
  <c r="I194" i="10"/>
  <c r="I195" i="10"/>
  <c r="I196" i="10"/>
  <c r="I197" i="10"/>
  <c r="I198" i="10"/>
  <c r="I199" i="10"/>
  <c r="I200" i="10"/>
  <c r="I201" i="10"/>
  <c r="I202" i="10"/>
  <c r="I203" i="10"/>
  <c r="I204" i="10"/>
  <c r="I205" i="10"/>
  <c r="I206" i="10"/>
  <c r="I207" i="10"/>
  <c r="I208" i="10"/>
  <c r="I209" i="10"/>
  <c r="I210" i="10"/>
  <c r="I211" i="10"/>
  <c r="I212" i="10"/>
  <c r="I213" i="10"/>
  <c r="I214" i="10"/>
  <c r="I215" i="10"/>
  <c r="I216" i="10"/>
  <c r="I217" i="10"/>
  <c r="I218" i="10"/>
  <c r="I219" i="10"/>
  <c r="I220" i="10"/>
  <c r="I221" i="10"/>
  <c r="I222" i="10"/>
  <c r="I223" i="10"/>
  <c r="I224" i="10"/>
  <c r="I225" i="10"/>
  <c r="I226" i="10"/>
  <c r="I227" i="10"/>
  <c r="I228" i="10"/>
  <c r="I229" i="10"/>
  <c r="I230" i="10"/>
  <c r="I231" i="10"/>
  <c r="I232" i="10"/>
  <c r="I233" i="10"/>
  <c r="I234" i="10"/>
  <c r="I235" i="10"/>
  <c r="I236" i="10"/>
  <c r="I237" i="10"/>
  <c r="I238" i="10"/>
  <c r="I239" i="10"/>
  <c r="I240" i="10"/>
  <c r="I241" i="10"/>
  <c r="I242" i="10"/>
  <c r="I243" i="10"/>
  <c r="I244" i="10"/>
  <c r="I245" i="10"/>
  <c r="I246" i="10"/>
  <c r="I247" i="10"/>
  <c r="I248" i="10"/>
  <c r="I249" i="10"/>
  <c r="I250" i="10"/>
  <c r="I251" i="10"/>
  <c r="I252" i="10"/>
  <c r="I253" i="10"/>
  <c r="I254" i="10"/>
  <c r="I255" i="10"/>
  <c r="I256" i="10"/>
  <c r="I257" i="10"/>
  <c r="I258" i="10"/>
  <c r="I259" i="10"/>
  <c r="I260" i="10"/>
  <c r="I261" i="10"/>
  <c r="I262" i="10"/>
  <c r="I263" i="10"/>
  <c r="I264" i="10"/>
  <c r="I265" i="10"/>
  <c r="I266" i="10"/>
  <c r="I267" i="10"/>
  <c r="I268" i="10"/>
  <c r="I269" i="10"/>
  <c r="I270" i="10"/>
  <c r="I271" i="10"/>
  <c r="I272" i="10"/>
  <c r="I273" i="10"/>
  <c r="I274" i="10"/>
  <c r="I275" i="10"/>
  <c r="I276" i="10"/>
  <c r="I277" i="10"/>
  <c r="I278" i="10"/>
  <c r="I279" i="10"/>
  <c r="I280" i="10"/>
  <c r="I281" i="10"/>
  <c r="I282" i="10"/>
  <c r="I283" i="10"/>
  <c r="I284" i="10"/>
  <c r="I285" i="10"/>
  <c r="I286" i="10"/>
  <c r="I287" i="10"/>
  <c r="I288" i="10"/>
  <c r="I289" i="10"/>
  <c r="I290" i="10"/>
  <c r="I291" i="10"/>
  <c r="I292" i="10"/>
  <c r="I293" i="10"/>
  <c r="I294" i="10"/>
  <c r="I295" i="10"/>
  <c r="I296" i="10"/>
  <c r="I297" i="10"/>
  <c r="I298" i="10"/>
  <c r="I299" i="10"/>
  <c r="I300" i="10"/>
  <c r="I301" i="10"/>
  <c r="I302" i="10"/>
  <c r="I303" i="10"/>
  <c r="I304" i="10"/>
  <c r="I305" i="10"/>
  <c r="I306" i="10"/>
  <c r="I307" i="10"/>
  <c r="I308" i="10"/>
  <c r="I309" i="10"/>
  <c r="I310" i="10"/>
  <c r="I311" i="10"/>
  <c r="I312" i="10"/>
  <c r="I313" i="10"/>
  <c r="I314" i="10"/>
  <c r="I315" i="10"/>
  <c r="I316" i="10"/>
  <c r="I317" i="10"/>
  <c r="I318" i="10"/>
  <c r="I319" i="10"/>
  <c r="I320" i="10"/>
  <c r="I321" i="10"/>
  <c r="I322" i="10"/>
  <c r="I323" i="10"/>
  <c r="I324" i="10"/>
  <c r="I325" i="10"/>
  <c r="I326" i="10"/>
  <c r="I327" i="10"/>
  <c r="I328" i="10"/>
  <c r="I329" i="10"/>
  <c r="I330" i="10"/>
  <c r="I331" i="10"/>
  <c r="I332" i="10"/>
  <c r="I333" i="10"/>
  <c r="I334" i="10"/>
  <c r="I335" i="10"/>
  <c r="I336" i="10"/>
  <c r="I337" i="10"/>
  <c r="I338" i="10"/>
  <c r="I339" i="10"/>
  <c r="I340" i="10"/>
  <c r="I341" i="10"/>
  <c r="I342" i="10"/>
  <c r="I343" i="10"/>
  <c r="I344" i="10"/>
  <c r="I345" i="10"/>
  <c r="I346" i="10"/>
  <c r="I347" i="10"/>
  <c r="I348" i="10"/>
  <c r="I349" i="10"/>
  <c r="I350" i="10"/>
  <c r="I351" i="10"/>
  <c r="I352" i="10"/>
  <c r="I353" i="10"/>
  <c r="I354" i="10"/>
  <c r="I355" i="10"/>
  <c r="I356" i="10"/>
  <c r="I357" i="10"/>
  <c r="I358" i="10"/>
  <c r="I359" i="10"/>
  <c r="I360" i="10"/>
  <c r="I361" i="10"/>
  <c r="I362" i="10"/>
  <c r="I363" i="10"/>
  <c r="I364" i="10"/>
  <c r="I365" i="10"/>
  <c r="I366" i="10"/>
  <c r="I367" i="10"/>
  <c r="I368" i="10"/>
  <c r="I369" i="10"/>
  <c r="I370" i="10"/>
  <c r="I371" i="10"/>
  <c r="I372" i="10"/>
  <c r="I373" i="10"/>
  <c r="I374" i="10"/>
  <c r="I375" i="10"/>
  <c r="I376" i="10"/>
  <c r="I377" i="10"/>
  <c r="I378" i="10"/>
  <c r="I379" i="10"/>
  <c r="I380" i="10"/>
  <c r="I381" i="10"/>
  <c r="I382" i="10"/>
  <c r="I383" i="10"/>
  <c r="I384" i="10"/>
  <c r="I385" i="10"/>
  <c r="I386" i="10"/>
  <c r="I387" i="10"/>
  <c r="I388" i="10"/>
  <c r="I389" i="10"/>
  <c r="I390" i="10"/>
  <c r="I391" i="10"/>
  <c r="I392" i="10"/>
  <c r="I393" i="10"/>
  <c r="I394" i="10"/>
  <c r="I395" i="10"/>
  <c r="I396" i="10"/>
  <c r="I397" i="10"/>
  <c r="I398" i="10"/>
  <c r="I399" i="10"/>
  <c r="I400" i="10"/>
  <c r="I401" i="10"/>
  <c r="I402" i="10"/>
  <c r="I403" i="10"/>
  <c r="I404" i="10"/>
  <c r="I405" i="10"/>
  <c r="I406" i="10"/>
  <c r="I407" i="10"/>
  <c r="I408" i="10"/>
  <c r="I409" i="10"/>
  <c r="I410" i="10"/>
  <c r="I411" i="10"/>
  <c r="I412" i="10"/>
  <c r="I413" i="10"/>
  <c r="I414" i="10"/>
  <c r="I415" i="10"/>
  <c r="I416" i="10"/>
  <c r="I417" i="10"/>
  <c r="I418" i="10"/>
  <c r="I419" i="10"/>
  <c r="I420" i="10"/>
  <c r="I421" i="10"/>
  <c r="I422" i="10"/>
  <c r="I423" i="10"/>
  <c r="I424" i="10"/>
  <c r="I425" i="10"/>
  <c r="I426" i="10"/>
  <c r="I427" i="10"/>
  <c r="I428" i="10"/>
  <c r="I429" i="10"/>
  <c r="I430" i="10"/>
  <c r="I431" i="10"/>
  <c r="I432" i="10"/>
  <c r="I433" i="10"/>
  <c r="I434" i="10"/>
  <c r="I435" i="10"/>
  <c r="I436" i="10"/>
  <c r="I437" i="10"/>
  <c r="I438" i="10"/>
  <c r="I439" i="10"/>
  <c r="I440" i="10"/>
  <c r="I441" i="10"/>
  <c r="I442" i="10"/>
  <c r="I443" i="10"/>
  <c r="I444" i="10"/>
  <c r="I445" i="10"/>
  <c r="I446" i="10"/>
  <c r="I447" i="10"/>
  <c r="I448" i="10"/>
  <c r="I449" i="10"/>
  <c r="I450" i="10"/>
  <c r="I451" i="10"/>
  <c r="I452" i="10"/>
  <c r="I453" i="10"/>
  <c r="I454" i="10"/>
  <c r="I455" i="10"/>
  <c r="I456" i="10"/>
  <c r="I457" i="10"/>
  <c r="I458" i="10"/>
  <c r="I459" i="10"/>
  <c r="I460" i="10"/>
  <c r="I461" i="10"/>
  <c r="I462" i="10"/>
  <c r="I463" i="10"/>
  <c r="I464" i="10"/>
  <c r="I465" i="10"/>
  <c r="I466" i="10"/>
  <c r="I467" i="10"/>
  <c r="I468" i="10"/>
  <c r="I469" i="10"/>
  <c r="I470" i="10"/>
  <c r="I471" i="10"/>
  <c r="I472" i="10"/>
  <c r="I473" i="10"/>
  <c r="I474" i="10"/>
  <c r="I475" i="10"/>
  <c r="I476" i="10"/>
  <c r="I477" i="10"/>
  <c r="I478" i="10"/>
  <c r="I479" i="10"/>
  <c r="I480" i="10"/>
  <c r="I481" i="10"/>
  <c r="I482" i="10"/>
  <c r="I483" i="10"/>
  <c r="I484" i="10"/>
  <c r="I485" i="10"/>
  <c r="I486" i="10"/>
  <c r="I487" i="10"/>
  <c r="I488" i="10"/>
  <c r="I489" i="10"/>
  <c r="I490" i="10"/>
  <c r="I491" i="10"/>
  <c r="I492" i="10"/>
  <c r="I493" i="10"/>
  <c r="I494" i="10"/>
  <c r="I495" i="10"/>
  <c r="I496" i="10"/>
  <c r="I497" i="10"/>
  <c r="I498" i="10"/>
  <c r="I499" i="10"/>
  <c r="I500" i="10"/>
  <c r="I501" i="10"/>
  <c r="I502" i="10"/>
  <c r="I503" i="10"/>
  <c r="I504" i="10"/>
  <c r="I505" i="10"/>
  <c r="I506" i="10"/>
  <c r="I507" i="10"/>
  <c r="I508" i="10"/>
  <c r="I509" i="10"/>
  <c r="I510" i="10"/>
  <c r="I511" i="10"/>
  <c r="I512" i="10"/>
  <c r="I513" i="10"/>
  <c r="I514" i="10"/>
  <c r="I515" i="10"/>
  <c r="I516" i="10"/>
  <c r="I517" i="10"/>
  <c r="I518" i="10"/>
  <c r="I519" i="10"/>
  <c r="I520" i="10"/>
  <c r="I521" i="10"/>
  <c r="I522" i="10"/>
  <c r="I523" i="10"/>
  <c r="I524" i="10"/>
  <c r="I525" i="10"/>
  <c r="I526" i="10"/>
  <c r="I527" i="10"/>
  <c r="I528" i="10"/>
  <c r="I529" i="10"/>
  <c r="I530" i="10"/>
  <c r="I531" i="10"/>
  <c r="I532" i="10"/>
  <c r="I533" i="10"/>
  <c r="I534" i="10"/>
  <c r="I535" i="10"/>
  <c r="I536" i="10"/>
  <c r="I537" i="10"/>
  <c r="I538" i="10"/>
  <c r="I539" i="10"/>
  <c r="I540" i="10"/>
  <c r="I541" i="10"/>
  <c r="I542" i="10"/>
  <c r="I543" i="10"/>
  <c r="I544" i="10"/>
  <c r="I545" i="10"/>
  <c r="I546" i="10"/>
  <c r="I547" i="10"/>
  <c r="I548" i="10"/>
  <c r="I549" i="10"/>
  <c r="I550" i="10"/>
  <c r="I551" i="10"/>
  <c r="I552" i="10"/>
  <c r="I553" i="10"/>
  <c r="I554" i="10"/>
  <c r="I555" i="10"/>
  <c r="I556" i="10"/>
  <c r="I557" i="10"/>
  <c r="I558" i="10"/>
  <c r="I559" i="10"/>
  <c r="I560" i="10"/>
  <c r="I561" i="10"/>
  <c r="I562" i="10"/>
  <c r="I563" i="10"/>
  <c r="I564" i="10"/>
  <c r="I565" i="10"/>
  <c r="I566" i="10"/>
  <c r="I567" i="10"/>
  <c r="I568" i="10"/>
  <c r="I569" i="10"/>
  <c r="I570" i="10"/>
  <c r="I571" i="10"/>
  <c r="I572" i="10"/>
  <c r="I573" i="10"/>
  <c r="I574" i="10"/>
  <c r="I575" i="10"/>
  <c r="I576" i="10"/>
  <c r="I577" i="10"/>
  <c r="I578" i="10"/>
  <c r="I579" i="10"/>
  <c r="I580" i="10"/>
  <c r="I581" i="10"/>
  <c r="I582" i="10"/>
  <c r="I583" i="10"/>
  <c r="I584" i="10"/>
  <c r="I585" i="10"/>
  <c r="I586" i="10"/>
  <c r="I587" i="10"/>
  <c r="I588" i="10"/>
  <c r="I589" i="10"/>
  <c r="I590" i="10"/>
  <c r="I591" i="10"/>
  <c r="I592" i="10"/>
  <c r="I593" i="10"/>
  <c r="I594" i="10"/>
  <c r="I595" i="10"/>
  <c r="I596" i="10"/>
  <c r="I597" i="10"/>
  <c r="I598" i="10"/>
  <c r="I599" i="10"/>
  <c r="I600" i="10"/>
  <c r="I601" i="10"/>
  <c r="I602" i="10"/>
  <c r="I603" i="10"/>
  <c r="I604" i="10"/>
  <c r="I605" i="10"/>
  <c r="I606" i="10"/>
  <c r="I607" i="10"/>
  <c r="I608" i="10"/>
  <c r="I609" i="10"/>
  <c r="I610" i="10"/>
  <c r="I611" i="10"/>
  <c r="I612" i="10"/>
  <c r="I613" i="10"/>
  <c r="I614" i="10"/>
  <c r="I615" i="10"/>
  <c r="I616" i="10"/>
  <c r="I617" i="10"/>
  <c r="I618" i="10"/>
  <c r="I619" i="10"/>
  <c r="I620" i="10"/>
  <c r="I621" i="10"/>
  <c r="I622" i="10"/>
  <c r="I623" i="10"/>
  <c r="I624" i="10"/>
  <c r="I625" i="10"/>
  <c r="I626" i="10"/>
  <c r="I627" i="10"/>
  <c r="I628" i="10"/>
  <c r="I629" i="10"/>
  <c r="I630" i="10"/>
  <c r="I631" i="10"/>
  <c r="I632" i="10"/>
  <c r="I633" i="10"/>
  <c r="I634" i="10"/>
  <c r="I635" i="10"/>
  <c r="I636" i="10"/>
  <c r="I637" i="10"/>
  <c r="I638" i="10"/>
  <c r="I639" i="10"/>
  <c r="I640" i="10"/>
  <c r="I641" i="10"/>
  <c r="I642" i="10"/>
  <c r="I643" i="10"/>
  <c r="I644" i="10"/>
  <c r="I645" i="10"/>
  <c r="I646" i="10"/>
  <c r="I647" i="10"/>
  <c r="I648" i="10"/>
  <c r="I649" i="10"/>
  <c r="I650" i="10"/>
  <c r="I651" i="10"/>
  <c r="I652" i="10"/>
  <c r="I653" i="10"/>
  <c r="I654" i="10"/>
  <c r="I655" i="10"/>
  <c r="I656" i="10"/>
  <c r="I657" i="10"/>
  <c r="I658" i="10"/>
  <c r="I659" i="10"/>
  <c r="I660" i="10"/>
  <c r="I661" i="10"/>
  <c r="I662" i="10"/>
  <c r="I663" i="10"/>
  <c r="I664" i="10"/>
  <c r="I665" i="10"/>
  <c r="I666" i="10"/>
  <c r="I667" i="10"/>
  <c r="I668" i="10"/>
  <c r="I669" i="10"/>
  <c r="I670" i="10"/>
  <c r="I671" i="10"/>
  <c r="I672" i="10"/>
  <c r="I673" i="10"/>
  <c r="I674" i="10"/>
  <c r="I675" i="10"/>
  <c r="I676" i="10"/>
  <c r="I677" i="10"/>
  <c r="I678" i="10"/>
  <c r="I679" i="10"/>
  <c r="I680" i="10"/>
  <c r="I681" i="10"/>
  <c r="I682" i="10"/>
  <c r="I683" i="10"/>
  <c r="I684" i="10"/>
  <c r="I685" i="10"/>
  <c r="I686" i="10"/>
  <c r="I687" i="10"/>
  <c r="I688" i="10"/>
  <c r="I689" i="10"/>
  <c r="I690" i="10"/>
  <c r="I691" i="10"/>
  <c r="I692" i="10"/>
  <c r="I693" i="10"/>
  <c r="I694" i="10"/>
  <c r="I695" i="10"/>
  <c r="I696" i="10"/>
  <c r="I697" i="10"/>
  <c r="I698" i="10"/>
  <c r="I699" i="10"/>
  <c r="I700" i="10"/>
  <c r="I701" i="10"/>
  <c r="I702" i="10"/>
  <c r="I703" i="10"/>
  <c r="I704" i="10"/>
  <c r="I705" i="10"/>
  <c r="I706" i="10"/>
  <c r="I707" i="10"/>
  <c r="I708" i="10"/>
  <c r="I709" i="10"/>
  <c r="I710" i="10"/>
  <c r="I711" i="10"/>
  <c r="I712" i="10"/>
  <c r="I713" i="10"/>
  <c r="I714" i="10"/>
  <c r="I715" i="10"/>
  <c r="I716" i="10"/>
  <c r="I717" i="10"/>
  <c r="I718" i="10"/>
  <c r="I719" i="10"/>
  <c r="I720" i="10"/>
  <c r="I721" i="10"/>
  <c r="I722" i="10"/>
  <c r="I723" i="10"/>
  <c r="I724" i="10"/>
  <c r="I725" i="10"/>
  <c r="I726" i="10"/>
  <c r="I727" i="10"/>
  <c r="I728" i="10"/>
  <c r="I729" i="10"/>
  <c r="I730" i="10"/>
  <c r="I731" i="10"/>
  <c r="I732" i="10"/>
  <c r="I733" i="10"/>
  <c r="I734" i="10"/>
  <c r="I735" i="10"/>
  <c r="I736" i="10"/>
  <c r="I737" i="10"/>
  <c r="I738" i="10"/>
  <c r="I739" i="10"/>
  <c r="I740" i="10"/>
  <c r="I741" i="10"/>
  <c r="I742" i="10"/>
  <c r="I743" i="10"/>
  <c r="I744" i="10"/>
  <c r="I745" i="10"/>
  <c r="I746" i="10"/>
  <c r="I747" i="10"/>
  <c r="I748" i="10"/>
  <c r="I749" i="10"/>
  <c r="I750" i="10"/>
  <c r="I751" i="10"/>
  <c r="I752" i="10"/>
  <c r="I753" i="10"/>
  <c r="I754" i="10"/>
  <c r="I755" i="10"/>
  <c r="I756" i="10"/>
  <c r="I757" i="10"/>
  <c r="I758" i="10"/>
  <c r="I759" i="10"/>
  <c r="I760" i="10"/>
  <c r="I761" i="10"/>
  <c r="I762" i="10"/>
  <c r="I763" i="10"/>
  <c r="I764" i="10"/>
  <c r="I765" i="10"/>
  <c r="I766" i="10"/>
  <c r="I767" i="10"/>
  <c r="I768" i="10"/>
  <c r="I769" i="10"/>
  <c r="I770" i="10"/>
  <c r="I771" i="10"/>
  <c r="I772" i="10"/>
  <c r="I773" i="10"/>
  <c r="I774" i="10"/>
  <c r="I775" i="10"/>
  <c r="I776" i="10"/>
  <c r="I777" i="10"/>
  <c r="I778" i="10"/>
  <c r="I779" i="10"/>
  <c r="I780" i="10"/>
  <c r="I781" i="10"/>
  <c r="I782" i="10"/>
  <c r="I783" i="10"/>
  <c r="I784" i="10"/>
  <c r="I785" i="10"/>
  <c r="I786" i="10"/>
  <c r="I787" i="10"/>
  <c r="I788" i="10"/>
  <c r="I789" i="10"/>
  <c r="I790" i="10"/>
  <c r="I791" i="10"/>
  <c r="I792" i="10"/>
  <c r="I793" i="10"/>
  <c r="I794" i="10"/>
  <c r="I795" i="10"/>
  <c r="I796" i="10"/>
  <c r="I797" i="10"/>
  <c r="I798" i="10"/>
  <c r="I799" i="10"/>
  <c r="I800" i="10"/>
  <c r="I801" i="10"/>
  <c r="I802" i="10"/>
  <c r="I803" i="10"/>
  <c r="I804" i="10"/>
  <c r="I805" i="10"/>
  <c r="I806" i="10"/>
  <c r="I807" i="10"/>
  <c r="I808" i="10"/>
  <c r="I809" i="10"/>
  <c r="I810" i="10"/>
  <c r="I811" i="10"/>
  <c r="I812" i="10"/>
  <c r="I813" i="10"/>
  <c r="I814" i="10"/>
  <c r="I815" i="10"/>
  <c r="I816" i="10"/>
  <c r="I817" i="10"/>
  <c r="I818" i="10"/>
  <c r="I819" i="10"/>
  <c r="I820" i="10"/>
  <c r="I821" i="10"/>
  <c r="I822" i="10"/>
  <c r="I823" i="10"/>
  <c r="I824" i="10"/>
  <c r="I825" i="10"/>
  <c r="I826" i="10"/>
  <c r="I827" i="10"/>
  <c r="I828" i="10"/>
  <c r="I829" i="10"/>
  <c r="I830" i="10"/>
  <c r="I831" i="10"/>
  <c r="I832" i="10"/>
  <c r="I833" i="10"/>
  <c r="I834" i="10"/>
  <c r="I835" i="10"/>
  <c r="I836" i="10"/>
  <c r="I837" i="10"/>
  <c r="I838" i="10"/>
  <c r="I839" i="10"/>
  <c r="I840" i="10"/>
  <c r="I841" i="10"/>
  <c r="I842" i="10"/>
  <c r="I843" i="10"/>
  <c r="I844" i="10"/>
  <c r="I845" i="10"/>
  <c r="I846" i="10"/>
  <c r="I847" i="10"/>
  <c r="I848" i="10"/>
  <c r="I849" i="10"/>
  <c r="I850" i="10"/>
  <c r="I851" i="10"/>
  <c r="I852" i="10"/>
  <c r="I853" i="10"/>
  <c r="I854" i="10"/>
  <c r="I855" i="10"/>
  <c r="I856" i="10"/>
  <c r="I857" i="10"/>
  <c r="I858" i="10"/>
  <c r="I859" i="10"/>
  <c r="I860" i="10"/>
  <c r="I861" i="10"/>
  <c r="I862" i="10"/>
  <c r="I863" i="10"/>
  <c r="I864" i="10"/>
  <c r="I865" i="10"/>
  <c r="I866" i="10"/>
  <c r="I867" i="10"/>
  <c r="I868" i="10"/>
  <c r="I869" i="10"/>
  <c r="I870" i="10"/>
  <c r="I871" i="10"/>
  <c r="I872" i="10"/>
  <c r="I873" i="10"/>
  <c r="I874" i="10"/>
  <c r="I875" i="10"/>
  <c r="I876" i="10"/>
  <c r="I877" i="10"/>
  <c r="I878" i="10"/>
  <c r="I879" i="10"/>
  <c r="I880" i="10"/>
  <c r="I881" i="10"/>
  <c r="I882" i="10"/>
  <c r="I883" i="10"/>
  <c r="I884" i="10"/>
  <c r="I885" i="10"/>
  <c r="I886" i="10"/>
  <c r="I887" i="10"/>
  <c r="I888" i="10"/>
  <c r="I889" i="10"/>
  <c r="I890" i="10"/>
  <c r="I891" i="10"/>
  <c r="I892" i="10"/>
  <c r="I893" i="10"/>
  <c r="I894" i="10"/>
  <c r="I895" i="10"/>
  <c r="I896" i="10"/>
  <c r="I897" i="10"/>
  <c r="I898" i="10"/>
  <c r="I899" i="10"/>
  <c r="I900" i="10"/>
  <c r="I901" i="10"/>
  <c r="I902" i="10"/>
  <c r="I903" i="10"/>
  <c r="I904" i="10"/>
  <c r="I905" i="10"/>
  <c r="I906" i="10"/>
  <c r="I907" i="10"/>
  <c r="I908" i="10"/>
  <c r="I909" i="10"/>
  <c r="I910" i="10"/>
  <c r="I911" i="10"/>
  <c r="I912" i="10"/>
  <c r="I913" i="10"/>
  <c r="I914" i="10"/>
  <c r="I915" i="10"/>
  <c r="I916" i="10"/>
  <c r="I917" i="10"/>
  <c r="I918" i="10"/>
  <c r="I919" i="10"/>
  <c r="I920" i="10"/>
  <c r="I921" i="10"/>
  <c r="I922" i="10"/>
  <c r="I923" i="10"/>
  <c r="I924" i="10"/>
  <c r="I925" i="10"/>
  <c r="I926" i="10"/>
  <c r="I927" i="10"/>
  <c r="I928" i="10"/>
  <c r="I929" i="10"/>
  <c r="I930" i="10"/>
  <c r="I931" i="10"/>
  <c r="I932" i="10"/>
  <c r="I933" i="10"/>
  <c r="I934" i="10"/>
  <c r="I935" i="10"/>
  <c r="I936" i="10"/>
  <c r="I937" i="10"/>
  <c r="I938" i="10"/>
  <c r="I939" i="10"/>
  <c r="I940" i="10"/>
  <c r="I941" i="10"/>
  <c r="I942" i="10"/>
  <c r="I943" i="10"/>
  <c r="I944" i="10"/>
  <c r="I945" i="10"/>
  <c r="I946" i="10"/>
  <c r="I947" i="10"/>
  <c r="I948" i="10"/>
  <c r="I949" i="10"/>
  <c r="I950" i="10"/>
  <c r="I951" i="10"/>
  <c r="I952" i="10"/>
  <c r="I953" i="10"/>
  <c r="I954" i="10"/>
  <c r="I955" i="10"/>
  <c r="I956" i="10"/>
  <c r="I957" i="10"/>
  <c r="I958" i="10"/>
  <c r="I959" i="10"/>
  <c r="I960" i="10"/>
  <c r="I961" i="10"/>
  <c r="I962" i="10"/>
  <c r="I963" i="10"/>
  <c r="I964" i="10"/>
  <c r="I965" i="10"/>
  <c r="I966" i="10"/>
  <c r="I967" i="10"/>
  <c r="I968" i="10"/>
  <c r="I969" i="10"/>
  <c r="I970" i="10"/>
  <c r="I971" i="10"/>
  <c r="I972" i="10"/>
  <c r="I973" i="10"/>
  <c r="I974" i="10"/>
  <c r="I975" i="10"/>
  <c r="I976" i="10"/>
  <c r="I977" i="10"/>
  <c r="I978" i="10"/>
  <c r="I979" i="10"/>
  <c r="I980" i="10"/>
  <c r="I981" i="10"/>
  <c r="I982" i="10"/>
  <c r="I983" i="10"/>
  <c r="I984" i="10"/>
  <c r="I985" i="10"/>
  <c r="I986" i="10"/>
  <c r="I987" i="10"/>
  <c r="I988" i="10"/>
  <c r="I989" i="10"/>
  <c r="I990" i="10"/>
  <c r="I991" i="10"/>
  <c r="I992" i="10"/>
  <c r="I993" i="10"/>
  <c r="I994" i="10"/>
  <c r="I995" i="10"/>
  <c r="I996" i="10"/>
  <c r="I997" i="10"/>
  <c r="I998" i="10"/>
  <c r="I999" i="10"/>
  <c r="I1000" i="10"/>
  <c r="I1001" i="10"/>
  <c r="I1002" i="10"/>
  <c r="I1003" i="10"/>
  <c r="I1004" i="10"/>
  <c r="I1005" i="10"/>
  <c r="I1006" i="10"/>
  <c r="I1007" i="10"/>
  <c r="I1008" i="10"/>
  <c r="I1009" i="10"/>
  <c r="G2" i="7"/>
  <c r="G3" i="7"/>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G300" i="7"/>
  <c r="G301" i="7"/>
  <c r="G302" i="7"/>
  <c r="G303" i="7"/>
  <c r="G304" i="7"/>
  <c r="G305" i="7"/>
  <c r="G306" i="7"/>
  <c r="G307" i="7"/>
  <c r="G308" i="7"/>
  <c r="G309" i="7"/>
  <c r="G310" i="7"/>
  <c r="G311" i="7"/>
  <c r="G312" i="7"/>
  <c r="G313" i="7"/>
  <c r="G314" i="7"/>
  <c r="G315" i="7"/>
  <c r="G316" i="7"/>
  <c r="G317" i="7"/>
  <c r="G318" i="7"/>
  <c r="G319" i="7"/>
  <c r="G320" i="7"/>
  <c r="G321" i="7"/>
  <c r="G322" i="7"/>
  <c r="G323" i="7"/>
  <c r="G324" i="7"/>
  <c r="G325" i="7"/>
  <c r="G326" i="7"/>
  <c r="G327" i="7"/>
  <c r="G328" i="7"/>
  <c r="G329" i="7"/>
  <c r="G330" i="7"/>
  <c r="G331" i="7"/>
  <c r="G332" i="7"/>
  <c r="G333" i="7"/>
  <c r="G334" i="7"/>
  <c r="G335" i="7"/>
  <c r="G336" i="7"/>
  <c r="G337" i="7"/>
  <c r="G338" i="7"/>
  <c r="G339" i="7"/>
  <c r="G340" i="7"/>
  <c r="G341" i="7"/>
  <c r="G342" i="7"/>
  <c r="G343" i="7"/>
  <c r="G344" i="7"/>
  <c r="G345" i="7"/>
  <c r="G346" i="7"/>
  <c r="G347" i="7"/>
  <c r="G348" i="7"/>
  <c r="G349" i="7"/>
  <c r="G350" i="7"/>
  <c r="G351" i="7"/>
  <c r="G352" i="7"/>
  <c r="G353" i="7"/>
  <c r="G354" i="7"/>
  <c r="G355" i="7"/>
  <c r="G356" i="7"/>
  <c r="G357" i="7"/>
  <c r="G358" i="7"/>
  <c r="G359" i="7"/>
  <c r="G360" i="7"/>
  <c r="G361" i="7"/>
  <c r="G362" i="7"/>
  <c r="G363" i="7"/>
  <c r="G364" i="7"/>
  <c r="G365" i="7"/>
  <c r="G366" i="7"/>
  <c r="G367" i="7"/>
  <c r="G368" i="7"/>
  <c r="G369" i="7"/>
  <c r="G370" i="7"/>
  <c r="G371" i="7"/>
  <c r="G372" i="7"/>
  <c r="G373" i="7"/>
  <c r="G374" i="7"/>
  <c r="G375" i="7"/>
  <c r="G376" i="7"/>
  <c r="G377" i="7"/>
  <c r="G378" i="7"/>
  <c r="G379" i="7"/>
  <c r="G380" i="7"/>
  <c r="G381" i="7"/>
  <c r="G382" i="7"/>
  <c r="G383" i="7"/>
  <c r="G384" i="7"/>
  <c r="G385" i="7"/>
  <c r="G386" i="7"/>
  <c r="G387" i="7"/>
  <c r="G388" i="7"/>
  <c r="G389" i="7"/>
  <c r="G390" i="7"/>
  <c r="G391" i="7"/>
  <c r="G392" i="7"/>
  <c r="G393" i="7"/>
  <c r="G394" i="7"/>
  <c r="G395" i="7"/>
  <c r="G396" i="7"/>
  <c r="G397" i="7"/>
  <c r="G398" i="7"/>
  <c r="G399" i="7"/>
  <c r="G400" i="7"/>
  <c r="G401" i="7"/>
  <c r="G402" i="7"/>
  <c r="G403" i="7"/>
  <c r="G404" i="7"/>
  <c r="G405" i="7"/>
  <c r="G406" i="7"/>
  <c r="G407" i="7"/>
  <c r="G408" i="7"/>
  <c r="G409" i="7"/>
  <c r="G410" i="7"/>
  <c r="G411" i="7"/>
  <c r="G412" i="7"/>
  <c r="G413" i="7"/>
  <c r="G414" i="7"/>
  <c r="G415" i="7"/>
  <c r="G416" i="7"/>
  <c r="G417" i="7"/>
  <c r="G418" i="7"/>
  <c r="G419" i="7"/>
  <c r="G420" i="7"/>
  <c r="G421" i="7"/>
  <c r="G422" i="7"/>
  <c r="G423" i="7"/>
  <c r="G424" i="7"/>
  <c r="G425" i="7"/>
  <c r="G426" i="7"/>
  <c r="G427" i="7"/>
  <c r="G428" i="7"/>
  <c r="G429" i="7"/>
  <c r="G430" i="7"/>
  <c r="G431" i="7"/>
  <c r="G432" i="7"/>
  <c r="G433" i="7"/>
  <c r="G434" i="7"/>
  <c r="G435" i="7"/>
  <c r="G436" i="7"/>
  <c r="G437" i="7"/>
  <c r="G438" i="7"/>
  <c r="G439" i="7"/>
  <c r="G440" i="7"/>
  <c r="G441" i="7"/>
  <c r="G442" i="7"/>
  <c r="G443" i="7"/>
  <c r="G444" i="7"/>
  <c r="G445" i="7"/>
  <c r="G446" i="7"/>
  <c r="G447" i="7"/>
  <c r="G448" i="7"/>
  <c r="G449" i="7"/>
  <c r="G450" i="7"/>
  <c r="G451" i="7"/>
  <c r="G452" i="7"/>
  <c r="G453" i="7"/>
  <c r="G454" i="7"/>
  <c r="G455" i="7"/>
  <c r="G456" i="7"/>
  <c r="G457" i="7"/>
  <c r="G458" i="7"/>
  <c r="G459" i="7"/>
  <c r="G460" i="7"/>
  <c r="G461" i="7"/>
  <c r="G462" i="7"/>
  <c r="G463" i="7"/>
  <c r="G464" i="7"/>
  <c r="G465" i="7"/>
  <c r="G466" i="7"/>
  <c r="G467" i="7"/>
  <c r="G468" i="7"/>
  <c r="G469" i="7"/>
  <c r="G470" i="7"/>
  <c r="G471" i="7"/>
  <c r="G472" i="7"/>
  <c r="G473" i="7"/>
  <c r="G474" i="7"/>
  <c r="G475" i="7"/>
  <c r="G476" i="7"/>
  <c r="G477" i="7"/>
  <c r="G478" i="7"/>
  <c r="G479" i="7"/>
  <c r="G480" i="7"/>
  <c r="G481" i="7"/>
  <c r="G482" i="7"/>
  <c r="G483" i="7"/>
  <c r="G484" i="7"/>
  <c r="G485" i="7"/>
  <c r="G486" i="7"/>
  <c r="G487" i="7"/>
  <c r="G488" i="7"/>
  <c r="G489" i="7"/>
  <c r="G490" i="7"/>
  <c r="G491" i="7"/>
  <c r="G492" i="7"/>
  <c r="G493" i="7"/>
  <c r="G494" i="7"/>
  <c r="G495" i="7"/>
  <c r="G496" i="7"/>
  <c r="G497" i="7"/>
  <c r="G498" i="7"/>
  <c r="G499" i="7"/>
  <c r="G500" i="7"/>
  <c r="G501" i="7"/>
  <c r="G502" i="7"/>
  <c r="G503" i="7"/>
  <c r="G504" i="7"/>
  <c r="G505" i="7"/>
  <c r="G506" i="7"/>
  <c r="G507" i="7"/>
  <c r="G508" i="7"/>
  <c r="G509" i="7"/>
  <c r="G510" i="7"/>
  <c r="G511" i="7"/>
  <c r="G512" i="7"/>
  <c r="G513" i="7"/>
  <c r="G514" i="7"/>
  <c r="G515" i="7"/>
  <c r="G516" i="7"/>
  <c r="G517" i="7"/>
  <c r="G518" i="7"/>
  <c r="G519" i="7"/>
  <c r="G520" i="7"/>
  <c r="G521" i="7"/>
  <c r="G522" i="7"/>
  <c r="G523" i="7"/>
  <c r="G524" i="7"/>
  <c r="G525" i="7"/>
  <c r="G526" i="7"/>
  <c r="G527" i="7"/>
  <c r="G528" i="7"/>
  <c r="G529" i="7"/>
  <c r="G530" i="7"/>
  <c r="G531" i="7"/>
  <c r="G532" i="7"/>
  <c r="G533" i="7"/>
  <c r="G534" i="7"/>
  <c r="G535" i="7"/>
  <c r="G536" i="7"/>
  <c r="G537" i="7"/>
  <c r="G538" i="7"/>
  <c r="G539" i="7"/>
  <c r="G540" i="7"/>
  <c r="G541" i="7"/>
  <c r="G542" i="7"/>
  <c r="G543" i="7"/>
  <c r="G544" i="7"/>
  <c r="G545" i="7"/>
  <c r="G546" i="7"/>
  <c r="G547" i="7"/>
  <c r="G548" i="7"/>
  <c r="G549" i="7"/>
  <c r="G550" i="7"/>
  <c r="G551" i="7"/>
  <c r="G552" i="7"/>
  <c r="G553" i="7"/>
  <c r="G554" i="7"/>
  <c r="G555" i="7"/>
  <c r="G556" i="7"/>
  <c r="G557" i="7"/>
  <c r="G558" i="7"/>
  <c r="G559" i="7"/>
  <c r="G560" i="7"/>
  <c r="G561" i="7"/>
  <c r="G562" i="7"/>
  <c r="G563" i="7"/>
  <c r="G564" i="7"/>
  <c r="G565" i="7"/>
  <c r="G566" i="7"/>
  <c r="G567" i="7"/>
  <c r="G568" i="7"/>
  <c r="G569" i="7"/>
  <c r="G570" i="7"/>
  <c r="G571" i="7"/>
  <c r="G572" i="7"/>
  <c r="G573" i="7"/>
  <c r="G574" i="7"/>
  <c r="G575" i="7"/>
  <c r="G576" i="7"/>
  <c r="G577" i="7"/>
  <c r="G578" i="7"/>
  <c r="G579" i="7"/>
  <c r="G580" i="7"/>
  <c r="G581" i="7"/>
  <c r="G582" i="7"/>
  <c r="G583" i="7"/>
  <c r="G584" i="7"/>
  <c r="G585" i="7"/>
  <c r="G586" i="7"/>
  <c r="G587" i="7"/>
  <c r="G588" i="7"/>
  <c r="G589" i="7"/>
  <c r="G590" i="7"/>
  <c r="G591" i="7"/>
  <c r="G592" i="7"/>
  <c r="G593" i="7"/>
  <c r="G594" i="7"/>
  <c r="G595" i="7"/>
  <c r="G596" i="7"/>
  <c r="G597" i="7"/>
  <c r="G598" i="7"/>
  <c r="G599" i="7"/>
  <c r="G600" i="7"/>
  <c r="G601" i="7"/>
  <c r="G602" i="7"/>
  <c r="G603" i="7"/>
  <c r="G604" i="7"/>
  <c r="G605" i="7"/>
  <c r="G606" i="7"/>
  <c r="G607" i="7"/>
  <c r="G608" i="7"/>
  <c r="G609" i="7"/>
  <c r="G610" i="7"/>
  <c r="G611" i="7"/>
  <c r="G612" i="7"/>
  <c r="G613" i="7"/>
  <c r="G614" i="7"/>
  <c r="G615" i="7"/>
  <c r="G616" i="7"/>
  <c r="G617" i="7"/>
  <c r="G618" i="7"/>
  <c r="G619" i="7"/>
  <c r="G620" i="7"/>
  <c r="G621" i="7"/>
  <c r="G622" i="7"/>
  <c r="G623" i="7"/>
  <c r="G624" i="7"/>
  <c r="G625" i="7"/>
  <c r="G626" i="7"/>
  <c r="G627" i="7"/>
  <c r="G628" i="7"/>
  <c r="G629" i="7"/>
  <c r="G630" i="7"/>
  <c r="G631" i="7"/>
  <c r="G632" i="7"/>
  <c r="G633" i="7"/>
  <c r="G634" i="7"/>
  <c r="G635" i="7"/>
  <c r="G636" i="7"/>
  <c r="G637" i="7"/>
  <c r="G638" i="7"/>
  <c r="G639" i="7"/>
  <c r="G640" i="7"/>
  <c r="G641" i="7"/>
  <c r="G642" i="7"/>
  <c r="G643" i="7"/>
  <c r="G644" i="7"/>
  <c r="G645" i="7"/>
  <c r="G646" i="7"/>
  <c r="G647" i="7"/>
  <c r="G648" i="7"/>
  <c r="G649" i="7"/>
  <c r="G650" i="7"/>
  <c r="G651" i="7"/>
  <c r="G652" i="7"/>
  <c r="G653" i="7"/>
  <c r="G654" i="7"/>
  <c r="G655" i="7"/>
  <c r="G656" i="7"/>
  <c r="G657" i="7"/>
  <c r="G658" i="7"/>
  <c r="G659" i="7"/>
  <c r="G660" i="7"/>
  <c r="G661" i="7"/>
  <c r="G662" i="7"/>
  <c r="G663" i="7"/>
  <c r="G664" i="7"/>
  <c r="G665" i="7"/>
  <c r="G666" i="7"/>
  <c r="G667" i="7"/>
  <c r="G668" i="7"/>
  <c r="G669" i="7"/>
  <c r="G670" i="7"/>
  <c r="G671" i="7"/>
  <c r="G672" i="7"/>
  <c r="G673" i="7"/>
  <c r="G674" i="7"/>
  <c r="G675" i="7"/>
  <c r="G676" i="7"/>
  <c r="G677" i="7"/>
  <c r="G678" i="7"/>
  <c r="G679" i="7"/>
  <c r="G680" i="7"/>
  <c r="G681" i="7"/>
  <c r="G682" i="7"/>
  <c r="G683" i="7"/>
  <c r="G684" i="7"/>
  <c r="G685" i="7"/>
  <c r="G686" i="7"/>
  <c r="G687" i="7"/>
  <c r="G688" i="7"/>
  <c r="G689" i="7"/>
  <c r="G690" i="7"/>
  <c r="G691" i="7"/>
  <c r="G692" i="7"/>
  <c r="G693" i="7"/>
  <c r="G694" i="7"/>
  <c r="G695" i="7"/>
  <c r="G696" i="7"/>
  <c r="G697" i="7"/>
  <c r="G698" i="7"/>
  <c r="G699" i="7"/>
  <c r="G700" i="7"/>
  <c r="G701" i="7"/>
  <c r="G702" i="7"/>
  <c r="G703" i="7"/>
  <c r="G704" i="7"/>
  <c r="G705" i="7"/>
  <c r="G706" i="7"/>
  <c r="G707" i="7"/>
  <c r="G708" i="7"/>
  <c r="G709" i="7"/>
  <c r="G710" i="7"/>
  <c r="G711" i="7"/>
  <c r="G712" i="7"/>
  <c r="G713" i="7"/>
  <c r="G714" i="7"/>
  <c r="G715" i="7"/>
  <c r="G716" i="7"/>
  <c r="G717" i="7"/>
  <c r="G718" i="7"/>
  <c r="G719" i="7"/>
  <c r="G720" i="7"/>
  <c r="G721" i="7"/>
  <c r="G722" i="7"/>
  <c r="G723" i="7"/>
  <c r="G724" i="7"/>
  <c r="G725" i="7"/>
  <c r="G726" i="7"/>
  <c r="G727" i="7"/>
  <c r="G728" i="7"/>
  <c r="G729" i="7"/>
  <c r="G730" i="7"/>
  <c r="G731" i="7"/>
  <c r="G732" i="7"/>
  <c r="G733" i="7"/>
  <c r="G734" i="7"/>
  <c r="G735" i="7"/>
  <c r="G736" i="7"/>
  <c r="G737" i="7"/>
  <c r="G738" i="7"/>
  <c r="G739" i="7"/>
  <c r="G740" i="7"/>
  <c r="G741" i="7"/>
  <c r="G742" i="7"/>
  <c r="G743" i="7"/>
  <c r="G744" i="7"/>
  <c r="G745" i="7"/>
  <c r="G746" i="7"/>
  <c r="G747" i="7"/>
  <c r="G748" i="7"/>
  <c r="G749" i="7"/>
  <c r="G750" i="7"/>
  <c r="G751" i="7"/>
  <c r="G752" i="7"/>
  <c r="G753" i="7"/>
  <c r="G754" i="7"/>
  <c r="G755" i="7"/>
  <c r="G756" i="7"/>
  <c r="G757" i="7"/>
  <c r="G758" i="7"/>
  <c r="G759" i="7"/>
  <c r="G760" i="7"/>
  <c r="G761" i="7"/>
  <c r="G762" i="7"/>
  <c r="G763" i="7"/>
  <c r="G764" i="7"/>
  <c r="G765" i="7"/>
  <c r="G766" i="7"/>
  <c r="G767" i="7"/>
  <c r="G768" i="7"/>
  <c r="G769" i="7"/>
  <c r="G770" i="7"/>
  <c r="G771" i="7"/>
  <c r="G772" i="7"/>
  <c r="G773" i="7"/>
  <c r="G774" i="7"/>
  <c r="G775" i="7"/>
  <c r="G776" i="7"/>
  <c r="G777" i="7"/>
  <c r="G778" i="7"/>
  <c r="G779" i="7"/>
  <c r="G780" i="7"/>
  <c r="G781" i="7"/>
  <c r="G782" i="7"/>
  <c r="G783" i="7"/>
  <c r="G784" i="7"/>
  <c r="G785" i="7"/>
  <c r="G786" i="7"/>
  <c r="G787" i="7"/>
  <c r="G788" i="7"/>
  <c r="G789" i="7"/>
  <c r="G790" i="7"/>
  <c r="G791" i="7"/>
  <c r="G792" i="7"/>
  <c r="G793" i="7"/>
  <c r="G794" i="7"/>
  <c r="G795" i="7"/>
  <c r="G796" i="7"/>
  <c r="G797" i="7"/>
  <c r="G798" i="7"/>
  <c r="G799" i="7"/>
  <c r="G800" i="7"/>
  <c r="G801" i="7"/>
  <c r="G802" i="7"/>
  <c r="G803" i="7"/>
  <c r="G804" i="7"/>
  <c r="G805" i="7"/>
  <c r="G806" i="7"/>
  <c r="G807" i="7"/>
  <c r="G808" i="7"/>
  <c r="G809" i="7"/>
  <c r="G810" i="7"/>
  <c r="G811" i="7"/>
  <c r="G812" i="7"/>
  <c r="G813" i="7"/>
  <c r="G814" i="7"/>
  <c r="G815" i="7"/>
  <c r="G816" i="7"/>
  <c r="G817" i="7"/>
  <c r="G818" i="7"/>
  <c r="G819" i="7"/>
  <c r="G820" i="7"/>
  <c r="G821" i="7"/>
  <c r="G822" i="7"/>
  <c r="G823" i="7"/>
  <c r="G824" i="7"/>
  <c r="G825" i="7"/>
  <c r="G826" i="7"/>
  <c r="G827" i="7"/>
  <c r="G828" i="7"/>
  <c r="G829" i="7"/>
  <c r="G830" i="7"/>
  <c r="G831" i="7"/>
  <c r="G832" i="7"/>
  <c r="G833" i="7"/>
  <c r="G834" i="7"/>
  <c r="G835" i="7"/>
  <c r="G836" i="7"/>
  <c r="G837" i="7"/>
  <c r="G838" i="7"/>
  <c r="G839" i="7"/>
  <c r="G840" i="7"/>
  <c r="G841" i="7"/>
  <c r="G842" i="7"/>
  <c r="G843" i="7"/>
  <c r="G844" i="7"/>
  <c r="G845" i="7"/>
  <c r="G846" i="7"/>
  <c r="G847" i="7"/>
  <c r="G848" i="7"/>
  <c r="G849" i="7"/>
  <c r="G850" i="7"/>
  <c r="G851" i="7"/>
  <c r="G852" i="7"/>
  <c r="G853" i="7"/>
  <c r="G854" i="7"/>
  <c r="G855" i="7"/>
  <c r="G856" i="7"/>
  <c r="G857" i="7"/>
  <c r="G858" i="7"/>
  <c r="G859" i="7"/>
  <c r="G860" i="7"/>
  <c r="G861" i="7"/>
  <c r="G862" i="7"/>
  <c r="G863" i="7"/>
  <c r="G864" i="7"/>
  <c r="G865" i="7"/>
  <c r="G866" i="7"/>
  <c r="G867" i="7"/>
  <c r="G868" i="7"/>
  <c r="G869" i="7"/>
  <c r="G870" i="7"/>
  <c r="G871" i="7"/>
  <c r="G872" i="7"/>
  <c r="G873" i="7"/>
  <c r="G874" i="7"/>
  <c r="G875" i="7"/>
  <c r="G876" i="7"/>
  <c r="G877" i="7"/>
  <c r="G878" i="7"/>
  <c r="G879" i="7"/>
  <c r="G880" i="7"/>
  <c r="G881" i="7"/>
  <c r="G882" i="7"/>
  <c r="G883" i="7"/>
  <c r="G884" i="7"/>
  <c r="G885" i="7"/>
  <c r="G886" i="7"/>
  <c r="G887" i="7"/>
  <c r="G888" i="7"/>
  <c r="G889" i="7"/>
  <c r="G890" i="7"/>
  <c r="G891" i="7"/>
  <c r="G892" i="7"/>
  <c r="G893" i="7"/>
  <c r="G894" i="7"/>
  <c r="G895" i="7"/>
  <c r="G896" i="7"/>
  <c r="G897" i="7"/>
  <c r="G898" i="7"/>
  <c r="G899" i="7"/>
  <c r="G900" i="7"/>
  <c r="G901" i="7"/>
  <c r="G902" i="7"/>
  <c r="G903" i="7"/>
  <c r="G904" i="7"/>
  <c r="G905" i="7"/>
  <c r="G906" i="7"/>
  <c r="G907" i="7"/>
  <c r="G908" i="7"/>
  <c r="G909" i="7"/>
  <c r="G910" i="7"/>
  <c r="G911" i="7"/>
  <c r="G912" i="7"/>
  <c r="G913" i="7"/>
  <c r="G914" i="7"/>
  <c r="G915" i="7"/>
  <c r="G916" i="7"/>
  <c r="G917" i="7"/>
  <c r="G918" i="7"/>
  <c r="G919" i="7"/>
  <c r="G920" i="7"/>
  <c r="G921" i="7"/>
  <c r="G922" i="7"/>
  <c r="G923" i="7"/>
  <c r="G924" i="7"/>
  <c r="G925" i="7"/>
  <c r="G926" i="7"/>
  <c r="G927" i="7"/>
  <c r="G928" i="7"/>
  <c r="G929" i="7"/>
  <c r="G930" i="7"/>
  <c r="G931" i="7"/>
  <c r="G932" i="7"/>
  <c r="G933" i="7"/>
  <c r="G934" i="7"/>
  <c r="G935" i="7"/>
  <c r="G936" i="7"/>
  <c r="G937" i="7"/>
  <c r="G938" i="7"/>
  <c r="G939" i="7"/>
  <c r="G940" i="7"/>
  <c r="G941" i="7"/>
  <c r="G942" i="7"/>
  <c r="G943" i="7"/>
  <c r="G944" i="7"/>
  <c r="G945" i="7"/>
  <c r="G946" i="7"/>
  <c r="G947" i="7"/>
  <c r="G948" i="7"/>
  <c r="G949" i="7"/>
  <c r="G950" i="7"/>
  <c r="G951" i="7"/>
  <c r="G952" i="7"/>
  <c r="G953" i="7"/>
  <c r="G954" i="7"/>
  <c r="G955" i="7"/>
  <c r="G956" i="7"/>
  <c r="G957" i="7"/>
  <c r="G958" i="7"/>
  <c r="G959" i="7"/>
  <c r="G960" i="7"/>
  <c r="G961" i="7"/>
  <c r="G962" i="7"/>
  <c r="G963" i="7"/>
  <c r="G964" i="7"/>
  <c r="G965" i="7"/>
  <c r="G966" i="7"/>
  <c r="G967" i="7"/>
  <c r="G968" i="7"/>
  <c r="G969" i="7"/>
  <c r="G970" i="7"/>
  <c r="G971" i="7"/>
  <c r="G972" i="7"/>
  <c r="G973" i="7"/>
  <c r="G974" i="7"/>
  <c r="G975" i="7"/>
  <c r="G976" i="7"/>
  <c r="G977" i="7"/>
  <c r="G978" i="7"/>
  <c r="G979" i="7"/>
  <c r="G980" i="7"/>
  <c r="G981" i="7"/>
  <c r="G982" i="7"/>
  <c r="G983" i="7"/>
  <c r="G984" i="7"/>
  <c r="G985" i="7"/>
  <c r="G986" i="7"/>
  <c r="G987" i="7"/>
  <c r="G988" i="7"/>
  <c r="G989" i="7"/>
  <c r="G990" i="7"/>
  <c r="G991" i="7"/>
  <c r="G992" i="7"/>
  <c r="G993" i="7"/>
  <c r="G994" i="7"/>
  <c r="G995" i="7"/>
  <c r="G996" i="7"/>
  <c r="G997" i="7"/>
  <c r="G998" i="7"/>
  <c r="G999" i="7"/>
  <c r="G1000" i="7"/>
  <c r="G1001" i="7"/>
  <c r="G1002" i="7"/>
  <c r="G1003" i="7"/>
  <c r="G1004" i="7"/>
  <c r="G1005" i="7"/>
  <c r="G1006" i="7"/>
  <c r="G1007" i="7"/>
  <c r="G1008" i="7"/>
  <c r="G1009" i="7"/>
  <c r="H2" i="7"/>
  <c r="H3" i="7"/>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3"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7"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377" i="7"/>
  <c r="H378" i="7"/>
  <c r="H379" i="7"/>
  <c r="H380" i="7"/>
  <c r="H381" i="7"/>
  <c r="H382" i="7"/>
  <c r="H383" i="7"/>
  <c r="H384" i="7"/>
  <c r="H385" i="7"/>
  <c r="H386" i="7"/>
  <c r="H387" i="7"/>
  <c r="H388" i="7"/>
  <c r="H389" i="7"/>
  <c r="H390" i="7"/>
  <c r="H391" i="7"/>
  <c r="H392" i="7"/>
  <c r="H393" i="7"/>
  <c r="H394" i="7"/>
  <c r="H395" i="7"/>
  <c r="H396" i="7"/>
  <c r="H397" i="7"/>
  <c r="H398" i="7"/>
  <c r="H399" i="7"/>
  <c r="H400" i="7"/>
  <c r="H401" i="7"/>
  <c r="H402" i="7"/>
  <c r="H403" i="7"/>
  <c r="H404" i="7"/>
  <c r="H405" i="7"/>
  <c r="H406" i="7"/>
  <c r="H407" i="7"/>
  <c r="H408" i="7"/>
  <c r="H409" i="7"/>
  <c r="H410" i="7"/>
  <c r="H411" i="7"/>
  <c r="H412" i="7"/>
  <c r="H413" i="7"/>
  <c r="H414" i="7"/>
  <c r="H415" i="7"/>
  <c r="H416" i="7"/>
  <c r="H417" i="7"/>
  <c r="H418" i="7"/>
  <c r="H419" i="7"/>
  <c r="H420" i="7"/>
  <c r="H421" i="7"/>
  <c r="H422" i="7"/>
  <c r="H423" i="7"/>
  <c r="H424" i="7"/>
  <c r="H425" i="7"/>
  <c r="H426" i="7"/>
  <c r="H427" i="7"/>
  <c r="H428" i="7"/>
  <c r="H429" i="7"/>
  <c r="H430" i="7"/>
  <c r="H431" i="7"/>
  <c r="H432" i="7"/>
  <c r="H433" i="7"/>
  <c r="H434" i="7"/>
  <c r="H435" i="7"/>
  <c r="H436" i="7"/>
  <c r="H437" i="7"/>
  <c r="H438" i="7"/>
  <c r="H439" i="7"/>
  <c r="H440" i="7"/>
  <c r="H441" i="7"/>
  <c r="H442" i="7"/>
  <c r="H443" i="7"/>
  <c r="H444" i="7"/>
  <c r="H445" i="7"/>
  <c r="H446" i="7"/>
  <c r="H447" i="7"/>
  <c r="H448" i="7"/>
  <c r="H449" i="7"/>
  <c r="H450" i="7"/>
  <c r="H451" i="7"/>
  <c r="H452" i="7"/>
  <c r="H453" i="7"/>
  <c r="H454" i="7"/>
  <c r="H455" i="7"/>
  <c r="H456" i="7"/>
  <c r="H457" i="7"/>
  <c r="H458" i="7"/>
  <c r="H459" i="7"/>
  <c r="H460" i="7"/>
  <c r="H461" i="7"/>
  <c r="H462" i="7"/>
  <c r="H463" i="7"/>
  <c r="H464" i="7"/>
  <c r="H465" i="7"/>
  <c r="H466" i="7"/>
  <c r="H467" i="7"/>
  <c r="H468" i="7"/>
  <c r="H469" i="7"/>
  <c r="H470" i="7"/>
  <c r="H471" i="7"/>
  <c r="H472" i="7"/>
  <c r="H473" i="7"/>
  <c r="H474" i="7"/>
  <c r="H475" i="7"/>
  <c r="H476" i="7"/>
  <c r="H477" i="7"/>
  <c r="H478" i="7"/>
  <c r="H479" i="7"/>
  <c r="H480" i="7"/>
  <c r="H481" i="7"/>
  <c r="H482" i="7"/>
  <c r="H483" i="7"/>
  <c r="H484" i="7"/>
  <c r="H485" i="7"/>
  <c r="H486" i="7"/>
  <c r="H487" i="7"/>
  <c r="H488" i="7"/>
  <c r="H489" i="7"/>
  <c r="H490" i="7"/>
  <c r="H491" i="7"/>
  <c r="H492" i="7"/>
  <c r="H493" i="7"/>
  <c r="H494" i="7"/>
  <c r="H495" i="7"/>
  <c r="H496" i="7"/>
  <c r="H497" i="7"/>
  <c r="H498" i="7"/>
  <c r="H499" i="7"/>
  <c r="H500" i="7"/>
  <c r="H501" i="7"/>
  <c r="H502" i="7"/>
  <c r="H503" i="7"/>
  <c r="H504" i="7"/>
  <c r="H505" i="7"/>
  <c r="H506" i="7"/>
  <c r="H507" i="7"/>
  <c r="H508" i="7"/>
  <c r="H509" i="7"/>
  <c r="H510" i="7"/>
  <c r="H511" i="7"/>
  <c r="H512" i="7"/>
  <c r="H513" i="7"/>
  <c r="H514" i="7"/>
  <c r="H515" i="7"/>
  <c r="H516" i="7"/>
  <c r="H517" i="7"/>
  <c r="H518" i="7"/>
  <c r="H519" i="7"/>
  <c r="H520" i="7"/>
  <c r="H521" i="7"/>
  <c r="H522" i="7"/>
  <c r="H523" i="7"/>
  <c r="H524" i="7"/>
  <c r="H525" i="7"/>
  <c r="H526" i="7"/>
  <c r="H527" i="7"/>
  <c r="H528" i="7"/>
  <c r="H529" i="7"/>
  <c r="H530" i="7"/>
  <c r="H531" i="7"/>
  <c r="H532" i="7"/>
  <c r="H533" i="7"/>
  <c r="H534" i="7"/>
  <c r="H535" i="7"/>
  <c r="H536" i="7"/>
  <c r="H537" i="7"/>
  <c r="H538" i="7"/>
  <c r="H539" i="7"/>
  <c r="H540" i="7"/>
  <c r="H541" i="7"/>
  <c r="H542" i="7"/>
  <c r="H543" i="7"/>
  <c r="H544" i="7"/>
  <c r="H545" i="7"/>
  <c r="H546" i="7"/>
  <c r="H547" i="7"/>
  <c r="H548" i="7"/>
  <c r="H549" i="7"/>
  <c r="H550" i="7"/>
  <c r="H551" i="7"/>
  <c r="H552" i="7"/>
  <c r="H553" i="7"/>
  <c r="H554" i="7"/>
  <c r="H555" i="7"/>
  <c r="H556" i="7"/>
  <c r="H557" i="7"/>
  <c r="H558" i="7"/>
  <c r="H559" i="7"/>
  <c r="H560" i="7"/>
  <c r="H561" i="7"/>
  <c r="H562" i="7"/>
  <c r="H563" i="7"/>
  <c r="H564" i="7"/>
  <c r="H565" i="7"/>
  <c r="H566" i="7"/>
  <c r="H567" i="7"/>
  <c r="H568" i="7"/>
  <c r="H569" i="7"/>
  <c r="H570" i="7"/>
  <c r="H571" i="7"/>
  <c r="H572" i="7"/>
  <c r="H573" i="7"/>
  <c r="H574" i="7"/>
  <c r="H575" i="7"/>
  <c r="H576" i="7"/>
  <c r="H577" i="7"/>
  <c r="H578" i="7"/>
  <c r="H579" i="7"/>
  <c r="H580" i="7"/>
  <c r="H581" i="7"/>
  <c r="H582" i="7"/>
  <c r="H583" i="7"/>
  <c r="H584" i="7"/>
  <c r="H585" i="7"/>
  <c r="H586" i="7"/>
  <c r="H587" i="7"/>
  <c r="H588" i="7"/>
  <c r="H589" i="7"/>
  <c r="H590" i="7"/>
  <c r="H591" i="7"/>
  <c r="H592" i="7"/>
  <c r="H593" i="7"/>
  <c r="H594" i="7"/>
  <c r="H595" i="7"/>
  <c r="H596" i="7"/>
  <c r="H597" i="7"/>
  <c r="H598" i="7"/>
  <c r="H599" i="7"/>
  <c r="H600" i="7"/>
  <c r="H601" i="7"/>
  <c r="H602" i="7"/>
  <c r="H603" i="7"/>
  <c r="H604" i="7"/>
  <c r="H605" i="7"/>
  <c r="H606" i="7"/>
  <c r="H607" i="7"/>
  <c r="H608" i="7"/>
  <c r="H609" i="7"/>
  <c r="H610" i="7"/>
  <c r="H611" i="7"/>
  <c r="H612" i="7"/>
  <c r="H613" i="7"/>
  <c r="H614" i="7"/>
  <c r="H615" i="7"/>
  <c r="H616" i="7"/>
  <c r="H617" i="7"/>
  <c r="H618" i="7"/>
  <c r="H619" i="7"/>
  <c r="H620" i="7"/>
  <c r="H621" i="7"/>
  <c r="H622" i="7"/>
  <c r="H623" i="7"/>
  <c r="H624" i="7"/>
  <c r="H625" i="7"/>
  <c r="H626" i="7"/>
  <c r="H627" i="7"/>
  <c r="H628" i="7"/>
  <c r="H629" i="7"/>
  <c r="H630" i="7"/>
  <c r="H631" i="7"/>
  <c r="H632" i="7"/>
  <c r="H633" i="7"/>
  <c r="H634" i="7"/>
  <c r="H635" i="7"/>
  <c r="H636" i="7"/>
  <c r="H637" i="7"/>
  <c r="H638" i="7"/>
  <c r="H639" i="7"/>
  <c r="H640" i="7"/>
  <c r="H641" i="7"/>
  <c r="H642" i="7"/>
  <c r="H643" i="7"/>
  <c r="H644" i="7"/>
  <c r="H645" i="7"/>
  <c r="H646" i="7"/>
  <c r="H647" i="7"/>
  <c r="H648" i="7"/>
  <c r="H649" i="7"/>
  <c r="H650" i="7"/>
  <c r="H651" i="7"/>
  <c r="H652" i="7"/>
  <c r="H653" i="7"/>
  <c r="H654" i="7"/>
  <c r="H655" i="7"/>
  <c r="H656" i="7"/>
  <c r="H657" i="7"/>
  <c r="H658" i="7"/>
  <c r="H659" i="7"/>
  <c r="H660" i="7"/>
  <c r="H661" i="7"/>
  <c r="H662" i="7"/>
  <c r="H663" i="7"/>
  <c r="H664" i="7"/>
  <c r="H665" i="7"/>
  <c r="H666" i="7"/>
  <c r="H667" i="7"/>
  <c r="H668" i="7"/>
  <c r="H669" i="7"/>
  <c r="H670" i="7"/>
  <c r="H671" i="7"/>
  <c r="H672" i="7"/>
  <c r="H673" i="7"/>
  <c r="H674" i="7"/>
  <c r="H675" i="7"/>
  <c r="H676" i="7"/>
  <c r="H677" i="7"/>
  <c r="H678" i="7"/>
  <c r="H679" i="7"/>
  <c r="H680" i="7"/>
  <c r="H681" i="7"/>
  <c r="H682" i="7"/>
  <c r="H683" i="7"/>
  <c r="H684" i="7"/>
  <c r="H685" i="7"/>
  <c r="H686" i="7"/>
  <c r="H687" i="7"/>
  <c r="H688" i="7"/>
  <c r="H689" i="7"/>
  <c r="H690" i="7"/>
  <c r="H691" i="7"/>
  <c r="H692" i="7"/>
  <c r="H693" i="7"/>
  <c r="H694" i="7"/>
  <c r="H695" i="7"/>
  <c r="H696" i="7"/>
  <c r="H697" i="7"/>
  <c r="H698" i="7"/>
  <c r="H699" i="7"/>
  <c r="H700" i="7"/>
  <c r="H701" i="7"/>
  <c r="H702" i="7"/>
  <c r="H703" i="7"/>
  <c r="H704" i="7"/>
  <c r="H705" i="7"/>
  <c r="H706" i="7"/>
  <c r="H707" i="7"/>
  <c r="H708" i="7"/>
  <c r="H709" i="7"/>
  <c r="H710" i="7"/>
  <c r="H711" i="7"/>
  <c r="H712" i="7"/>
  <c r="H713" i="7"/>
  <c r="H714" i="7"/>
  <c r="H715" i="7"/>
  <c r="H716" i="7"/>
  <c r="H717" i="7"/>
  <c r="H718" i="7"/>
  <c r="H719" i="7"/>
  <c r="H720" i="7"/>
  <c r="H721" i="7"/>
  <c r="H722" i="7"/>
  <c r="H723" i="7"/>
  <c r="H724" i="7"/>
  <c r="H725" i="7"/>
  <c r="H726" i="7"/>
  <c r="H727" i="7"/>
  <c r="H728" i="7"/>
  <c r="H729" i="7"/>
  <c r="H730" i="7"/>
  <c r="H731" i="7"/>
  <c r="H732" i="7"/>
  <c r="H733" i="7"/>
  <c r="H734" i="7"/>
  <c r="H735" i="7"/>
  <c r="H736" i="7"/>
  <c r="H737" i="7"/>
  <c r="H738" i="7"/>
  <c r="H739" i="7"/>
  <c r="H740" i="7"/>
  <c r="H741" i="7"/>
  <c r="H742" i="7"/>
  <c r="H743" i="7"/>
  <c r="H744" i="7"/>
  <c r="H745" i="7"/>
  <c r="H746" i="7"/>
  <c r="H747" i="7"/>
  <c r="H748" i="7"/>
  <c r="H749" i="7"/>
  <c r="H750" i="7"/>
  <c r="H751" i="7"/>
  <c r="H752" i="7"/>
  <c r="H753" i="7"/>
  <c r="H754" i="7"/>
  <c r="H755" i="7"/>
  <c r="H756" i="7"/>
  <c r="H757" i="7"/>
  <c r="H758" i="7"/>
  <c r="H759" i="7"/>
  <c r="H760" i="7"/>
  <c r="H761" i="7"/>
  <c r="H762" i="7"/>
  <c r="H763" i="7"/>
  <c r="H764" i="7"/>
  <c r="H765" i="7"/>
  <c r="H766" i="7"/>
  <c r="H767" i="7"/>
  <c r="H768" i="7"/>
  <c r="H769" i="7"/>
  <c r="H770" i="7"/>
  <c r="H771" i="7"/>
  <c r="H772" i="7"/>
  <c r="H773" i="7"/>
  <c r="H774" i="7"/>
  <c r="H775" i="7"/>
  <c r="H776" i="7"/>
  <c r="H777" i="7"/>
  <c r="H778" i="7"/>
  <c r="H779" i="7"/>
  <c r="H780" i="7"/>
  <c r="H781" i="7"/>
  <c r="H782" i="7"/>
  <c r="H783" i="7"/>
  <c r="H784" i="7"/>
  <c r="H785" i="7"/>
  <c r="H786" i="7"/>
  <c r="H787" i="7"/>
  <c r="H788" i="7"/>
  <c r="H789" i="7"/>
  <c r="H790" i="7"/>
  <c r="H791" i="7"/>
  <c r="H792" i="7"/>
  <c r="H793" i="7"/>
  <c r="H794" i="7"/>
  <c r="H795" i="7"/>
  <c r="H796" i="7"/>
  <c r="H797" i="7"/>
  <c r="H798" i="7"/>
  <c r="H799" i="7"/>
  <c r="H800" i="7"/>
  <c r="H801" i="7"/>
  <c r="H802" i="7"/>
  <c r="H803" i="7"/>
  <c r="H804" i="7"/>
  <c r="H805" i="7"/>
  <c r="H806" i="7"/>
  <c r="H807" i="7"/>
  <c r="H808" i="7"/>
  <c r="H809" i="7"/>
  <c r="H810" i="7"/>
  <c r="H811" i="7"/>
  <c r="H812" i="7"/>
  <c r="H813" i="7"/>
  <c r="H814" i="7"/>
  <c r="H815" i="7"/>
  <c r="H816" i="7"/>
  <c r="H817" i="7"/>
  <c r="H818" i="7"/>
  <c r="H819" i="7"/>
  <c r="H820" i="7"/>
  <c r="H821" i="7"/>
  <c r="H822" i="7"/>
  <c r="H823" i="7"/>
  <c r="H824" i="7"/>
  <c r="H825" i="7"/>
  <c r="H826" i="7"/>
  <c r="H827" i="7"/>
  <c r="H828" i="7"/>
  <c r="H829" i="7"/>
  <c r="H830" i="7"/>
  <c r="H831" i="7"/>
  <c r="H832" i="7"/>
  <c r="H833" i="7"/>
  <c r="H834" i="7"/>
  <c r="H835" i="7"/>
  <c r="H836" i="7"/>
  <c r="H837" i="7"/>
  <c r="H838" i="7"/>
  <c r="H839" i="7"/>
  <c r="H840" i="7"/>
  <c r="H841" i="7"/>
  <c r="H842" i="7"/>
  <c r="H843" i="7"/>
  <c r="H844" i="7"/>
  <c r="H845" i="7"/>
  <c r="H846" i="7"/>
  <c r="H847" i="7"/>
  <c r="H848" i="7"/>
  <c r="H849" i="7"/>
  <c r="H850" i="7"/>
  <c r="H851" i="7"/>
  <c r="H852" i="7"/>
  <c r="H853" i="7"/>
  <c r="H854" i="7"/>
  <c r="H855" i="7"/>
  <c r="H856" i="7"/>
  <c r="H857" i="7"/>
  <c r="H858" i="7"/>
  <c r="H859" i="7"/>
  <c r="H860" i="7"/>
  <c r="H861" i="7"/>
  <c r="H862" i="7"/>
  <c r="H863" i="7"/>
  <c r="H864" i="7"/>
  <c r="H865" i="7"/>
  <c r="H866" i="7"/>
  <c r="H867" i="7"/>
  <c r="H868" i="7"/>
  <c r="H869" i="7"/>
  <c r="H870" i="7"/>
  <c r="H871" i="7"/>
  <c r="H872" i="7"/>
  <c r="H873" i="7"/>
  <c r="H874" i="7"/>
  <c r="H875" i="7"/>
  <c r="H876" i="7"/>
  <c r="H877" i="7"/>
  <c r="H878" i="7"/>
  <c r="H879" i="7"/>
  <c r="H880" i="7"/>
  <c r="H881" i="7"/>
  <c r="H882" i="7"/>
  <c r="H883" i="7"/>
  <c r="H884" i="7"/>
  <c r="H885" i="7"/>
  <c r="H886" i="7"/>
  <c r="H887" i="7"/>
  <c r="H888" i="7"/>
  <c r="H889" i="7"/>
  <c r="H890" i="7"/>
  <c r="H891" i="7"/>
  <c r="H892" i="7"/>
  <c r="H893" i="7"/>
  <c r="H894" i="7"/>
  <c r="H895" i="7"/>
  <c r="H896" i="7"/>
  <c r="H897" i="7"/>
  <c r="H898" i="7"/>
  <c r="H899" i="7"/>
  <c r="H900" i="7"/>
  <c r="H901" i="7"/>
  <c r="H902" i="7"/>
  <c r="H903" i="7"/>
  <c r="H904" i="7"/>
  <c r="H905" i="7"/>
  <c r="H906" i="7"/>
  <c r="H907" i="7"/>
  <c r="H908" i="7"/>
  <c r="H909" i="7"/>
  <c r="H910" i="7"/>
  <c r="H911" i="7"/>
  <c r="H912" i="7"/>
  <c r="H913" i="7"/>
  <c r="H914" i="7"/>
  <c r="H915" i="7"/>
  <c r="H916" i="7"/>
  <c r="H917" i="7"/>
  <c r="H918" i="7"/>
  <c r="H919" i="7"/>
  <c r="H920" i="7"/>
  <c r="H921" i="7"/>
  <c r="H922" i="7"/>
  <c r="H923" i="7"/>
  <c r="H924" i="7"/>
  <c r="H925" i="7"/>
  <c r="H926" i="7"/>
  <c r="H927" i="7"/>
  <c r="H928" i="7"/>
  <c r="H929" i="7"/>
  <c r="H930" i="7"/>
  <c r="H931" i="7"/>
  <c r="H932" i="7"/>
  <c r="H933" i="7"/>
  <c r="H934" i="7"/>
  <c r="H935" i="7"/>
  <c r="H936" i="7"/>
  <c r="H937" i="7"/>
  <c r="H938" i="7"/>
  <c r="H939" i="7"/>
  <c r="H940" i="7"/>
  <c r="H941" i="7"/>
  <c r="H942" i="7"/>
  <c r="H943" i="7"/>
  <c r="H944" i="7"/>
  <c r="H945" i="7"/>
  <c r="H946" i="7"/>
  <c r="H947" i="7"/>
  <c r="H948" i="7"/>
  <c r="H949" i="7"/>
  <c r="H950" i="7"/>
  <c r="H951" i="7"/>
  <c r="H952" i="7"/>
  <c r="H953" i="7"/>
  <c r="H954" i="7"/>
  <c r="H955" i="7"/>
  <c r="H956" i="7"/>
  <c r="H957" i="7"/>
  <c r="H958" i="7"/>
  <c r="H959" i="7"/>
  <c r="H960" i="7"/>
  <c r="H961" i="7"/>
  <c r="H962" i="7"/>
  <c r="H963" i="7"/>
  <c r="H964" i="7"/>
  <c r="H965" i="7"/>
  <c r="H966" i="7"/>
  <c r="H967" i="7"/>
  <c r="H968" i="7"/>
  <c r="H969" i="7"/>
  <c r="H970" i="7"/>
  <c r="H971" i="7"/>
  <c r="H972" i="7"/>
  <c r="H973" i="7"/>
  <c r="H974" i="7"/>
  <c r="H975" i="7"/>
  <c r="H976" i="7"/>
  <c r="H977" i="7"/>
  <c r="H978" i="7"/>
  <c r="H979" i="7"/>
  <c r="H980" i="7"/>
  <c r="H981" i="7"/>
  <c r="H982" i="7"/>
  <c r="H983" i="7"/>
  <c r="H984" i="7"/>
  <c r="H985" i="7"/>
  <c r="H986" i="7"/>
  <c r="H987" i="7"/>
  <c r="H988" i="7"/>
  <c r="H989" i="7"/>
  <c r="H990" i="7"/>
  <c r="H991" i="7"/>
  <c r="H992" i="7"/>
  <c r="H993" i="7"/>
  <c r="H994" i="7"/>
  <c r="H995" i="7"/>
  <c r="H996" i="7"/>
  <c r="H997" i="7"/>
  <c r="H998" i="7"/>
  <c r="H999" i="7"/>
  <c r="H1000" i="7"/>
  <c r="H1001" i="7"/>
  <c r="H1002" i="7"/>
  <c r="H1003" i="7"/>
  <c r="H1004" i="7"/>
  <c r="H1005" i="7"/>
  <c r="H1006" i="7"/>
  <c r="H1007" i="7"/>
  <c r="H1008" i="7"/>
  <c r="H1009" i="7"/>
  <c r="H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98" i="8"/>
  <c r="H99" i="8"/>
  <c r="H100" i="8"/>
  <c r="H101" i="8"/>
  <c r="H102" i="8"/>
  <c r="H103" i="8"/>
  <c r="H104" i="8"/>
  <c r="H105" i="8"/>
  <c r="H106" i="8"/>
  <c r="H107" i="8"/>
  <c r="H108" i="8"/>
  <c r="H109" i="8"/>
  <c r="H110" i="8"/>
  <c r="H111" i="8"/>
  <c r="H112" i="8"/>
  <c r="H113" i="8"/>
  <c r="H114" i="8"/>
  <c r="H115" i="8"/>
  <c r="H116" i="8"/>
  <c r="H117" i="8"/>
  <c r="H118" i="8"/>
  <c r="H119" i="8"/>
  <c r="H120" i="8"/>
  <c r="H121" i="8"/>
  <c r="H122" i="8"/>
  <c r="H123" i="8"/>
  <c r="H124" i="8"/>
  <c r="H125" i="8"/>
  <c r="H126" i="8"/>
  <c r="H127" i="8"/>
  <c r="H128" i="8"/>
  <c r="H129" i="8"/>
  <c r="H130" i="8"/>
  <c r="H131" i="8"/>
  <c r="H132" i="8"/>
  <c r="H133" i="8"/>
  <c r="H134" i="8"/>
  <c r="H135" i="8"/>
  <c r="H136" i="8"/>
  <c r="H137" i="8"/>
  <c r="H138" i="8"/>
  <c r="H139" i="8"/>
  <c r="H140" i="8"/>
  <c r="H141" i="8"/>
  <c r="H142" i="8"/>
  <c r="H143" i="8"/>
  <c r="H144" i="8"/>
  <c r="H145" i="8"/>
  <c r="H146" i="8"/>
  <c r="H147" i="8"/>
  <c r="H148" i="8"/>
  <c r="H149" i="8"/>
  <c r="H150" i="8"/>
  <c r="H151" i="8"/>
  <c r="H152" i="8"/>
  <c r="H153" i="8"/>
  <c r="H154" i="8"/>
  <c r="H155" i="8"/>
  <c r="H156" i="8"/>
  <c r="H157" i="8"/>
  <c r="H158" i="8"/>
  <c r="H159" i="8"/>
  <c r="H160" i="8"/>
  <c r="H161" i="8"/>
  <c r="H162" i="8"/>
  <c r="H163" i="8"/>
  <c r="H164" i="8"/>
  <c r="H165" i="8"/>
  <c r="H166" i="8"/>
  <c r="H167" i="8"/>
  <c r="H168" i="8"/>
  <c r="H169" i="8"/>
  <c r="H170" i="8"/>
  <c r="H171" i="8"/>
  <c r="H172" i="8"/>
  <c r="H173" i="8"/>
  <c r="H174" i="8"/>
  <c r="H175" i="8"/>
  <c r="H176" i="8"/>
  <c r="H177" i="8"/>
  <c r="H178" i="8"/>
  <c r="H179" i="8"/>
  <c r="H180" i="8"/>
  <c r="H181" i="8"/>
  <c r="H182" i="8"/>
  <c r="H183" i="8"/>
  <c r="H184" i="8"/>
  <c r="H185" i="8"/>
  <c r="H186" i="8"/>
  <c r="H187" i="8"/>
  <c r="H188" i="8"/>
  <c r="H189" i="8"/>
  <c r="H190" i="8"/>
  <c r="H191" i="8"/>
  <c r="H192" i="8"/>
  <c r="H193" i="8"/>
  <c r="H194" i="8"/>
  <c r="H195" i="8"/>
  <c r="H196" i="8"/>
  <c r="H197" i="8"/>
  <c r="H198" i="8"/>
  <c r="H199" i="8"/>
  <c r="H200" i="8"/>
  <c r="H201" i="8"/>
  <c r="H202" i="8"/>
  <c r="H203" i="8"/>
  <c r="H204" i="8"/>
  <c r="H205" i="8"/>
  <c r="H206" i="8"/>
  <c r="H207" i="8"/>
  <c r="H208" i="8"/>
  <c r="H209" i="8"/>
  <c r="H210" i="8"/>
  <c r="H211" i="8"/>
  <c r="H212" i="8"/>
  <c r="H213" i="8"/>
  <c r="H214" i="8"/>
  <c r="H215" i="8"/>
  <c r="H216" i="8"/>
  <c r="H217" i="8"/>
  <c r="H218" i="8"/>
  <c r="H219" i="8"/>
  <c r="H220" i="8"/>
  <c r="H221" i="8"/>
  <c r="H222" i="8"/>
  <c r="H223" i="8"/>
  <c r="H224" i="8"/>
  <c r="H225" i="8"/>
  <c r="H226" i="8"/>
  <c r="H227" i="8"/>
  <c r="H228" i="8"/>
  <c r="H229" i="8"/>
  <c r="H230" i="8"/>
  <c r="H231" i="8"/>
  <c r="H232" i="8"/>
  <c r="H233" i="8"/>
  <c r="H234" i="8"/>
  <c r="H235" i="8"/>
  <c r="H236" i="8"/>
  <c r="H237" i="8"/>
  <c r="H238" i="8"/>
  <c r="H239" i="8"/>
  <c r="H240" i="8"/>
  <c r="H241" i="8"/>
  <c r="H242" i="8"/>
  <c r="H243" i="8"/>
  <c r="H244" i="8"/>
  <c r="H245" i="8"/>
  <c r="H246" i="8"/>
  <c r="H247" i="8"/>
  <c r="H248" i="8"/>
  <c r="H249" i="8"/>
  <c r="H250" i="8"/>
  <c r="H251" i="8"/>
  <c r="H252" i="8"/>
  <c r="H253" i="8"/>
  <c r="H254" i="8"/>
  <c r="H255" i="8"/>
  <c r="H256" i="8"/>
  <c r="H257" i="8"/>
  <c r="H258" i="8"/>
  <c r="H259" i="8"/>
  <c r="H260" i="8"/>
  <c r="H261" i="8"/>
  <c r="H262" i="8"/>
  <c r="H263" i="8"/>
  <c r="H264" i="8"/>
  <c r="H265" i="8"/>
  <c r="H266" i="8"/>
  <c r="H267" i="8"/>
  <c r="H268" i="8"/>
  <c r="H269" i="8"/>
  <c r="H270" i="8"/>
  <c r="H271" i="8"/>
  <c r="H272" i="8"/>
  <c r="H273" i="8"/>
  <c r="H274" i="8"/>
  <c r="H275" i="8"/>
  <c r="H276" i="8"/>
  <c r="H277" i="8"/>
  <c r="H278" i="8"/>
  <c r="H279" i="8"/>
  <c r="H280" i="8"/>
  <c r="H281" i="8"/>
  <c r="H282" i="8"/>
  <c r="H283" i="8"/>
  <c r="H284" i="8"/>
  <c r="H285" i="8"/>
  <c r="H286" i="8"/>
  <c r="H287" i="8"/>
  <c r="H288" i="8"/>
  <c r="H289" i="8"/>
  <c r="H290" i="8"/>
  <c r="H291" i="8"/>
  <c r="H292" i="8"/>
  <c r="H293" i="8"/>
  <c r="H294" i="8"/>
  <c r="H295" i="8"/>
  <c r="H296" i="8"/>
  <c r="H297" i="8"/>
  <c r="H298" i="8"/>
  <c r="H299" i="8"/>
  <c r="H300" i="8"/>
  <c r="H301" i="8"/>
  <c r="H302" i="8"/>
  <c r="H303" i="8"/>
  <c r="H304" i="8"/>
  <c r="H305" i="8"/>
  <c r="H306" i="8"/>
  <c r="H307" i="8"/>
  <c r="H308" i="8"/>
  <c r="H309" i="8"/>
  <c r="H310" i="8"/>
  <c r="H311" i="8"/>
  <c r="H312" i="8"/>
  <c r="H313" i="8"/>
  <c r="H314" i="8"/>
  <c r="H315" i="8"/>
  <c r="H316" i="8"/>
  <c r="H317" i="8"/>
  <c r="H318" i="8"/>
  <c r="H319" i="8"/>
  <c r="H320" i="8"/>
  <c r="H321" i="8"/>
  <c r="H322" i="8"/>
  <c r="H323" i="8"/>
  <c r="H324" i="8"/>
  <c r="H325" i="8"/>
  <c r="H326" i="8"/>
  <c r="H327" i="8"/>
  <c r="H328" i="8"/>
  <c r="H329" i="8"/>
  <c r="H330" i="8"/>
  <c r="H331" i="8"/>
  <c r="H332" i="8"/>
  <c r="H333" i="8"/>
  <c r="H334" i="8"/>
  <c r="H335" i="8"/>
  <c r="H336" i="8"/>
  <c r="H337" i="8"/>
  <c r="H338" i="8"/>
  <c r="H339" i="8"/>
  <c r="H340" i="8"/>
  <c r="H341" i="8"/>
  <c r="H342" i="8"/>
  <c r="H343" i="8"/>
  <c r="H344" i="8"/>
  <c r="H345" i="8"/>
  <c r="H346" i="8"/>
  <c r="H347" i="8"/>
  <c r="H348" i="8"/>
  <c r="H349" i="8"/>
  <c r="H350" i="8"/>
  <c r="H351" i="8"/>
  <c r="H352" i="8"/>
  <c r="H353" i="8"/>
  <c r="H354" i="8"/>
  <c r="H355" i="8"/>
  <c r="H356" i="8"/>
  <c r="H357" i="8"/>
  <c r="H358" i="8"/>
  <c r="H359" i="8"/>
  <c r="H360" i="8"/>
  <c r="H361" i="8"/>
  <c r="H362" i="8"/>
  <c r="H363" i="8"/>
  <c r="H364" i="8"/>
  <c r="H365" i="8"/>
  <c r="H366" i="8"/>
  <c r="H367" i="8"/>
  <c r="H368" i="8"/>
  <c r="H369" i="8"/>
  <c r="H370" i="8"/>
  <c r="H371" i="8"/>
  <c r="H372" i="8"/>
  <c r="H373" i="8"/>
  <c r="H374" i="8"/>
  <c r="H375" i="8"/>
  <c r="H376" i="8"/>
  <c r="H377" i="8"/>
  <c r="H378" i="8"/>
  <c r="H379" i="8"/>
  <c r="H380" i="8"/>
  <c r="H381" i="8"/>
  <c r="H382" i="8"/>
  <c r="H383" i="8"/>
  <c r="H384" i="8"/>
  <c r="H385" i="8"/>
  <c r="H386" i="8"/>
  <c r="H387" i="8"/>
  <c r="H388" i="8"/>
  <c r="H389" i="8"/>
  <c r="H390" i="8"/>
  <c r="H391" i="8"/>
  <c r="H392" i="8"/>
  <c r="H393" i="8"/>
  <c r="H394" i="8"/>
  <c r="H395" i="8"/>
  <c r="H396" i="8"/>
  <c r="H397" i="8"/>
  <c r="H398" i="8"/>
  <c r="H399" i="8"/>
  <c r="H400" i="8"/>
  <c r="H401" i="8"/>
  <c r="H402" i="8"/>
  <c r="H403" i="8"/>
  <c r="H404" i="8"/>
  <c r="H405" i="8"/>
  <c r="H406" i="8"/>
  <c r="H407" i="8"/>
  <c r="H408" i="8"/>
  <c r="H409" i="8"/>
  <c r="H410" i="8"/>
  <c r="H411" i="8"/>
  <c r="H412" i="8"/>
  <c r="H413" i="8"/>
  <c r="H414" i="8"/>
  <c r="H415" i="8"/>
  <c r="H416" i="8"/>
  <c r="H417" i="8"/>
  <c r="H418" i="8"/>
  <c r="H419" i="8"/>
  <c r="H420" i="8"/>
  <c r="H421" i="8"/>
  <c r="H422" i="8"/>
  <c r="H423" i="8"/>
  <c r="H424" i="8"/>
  <c r="H425" i="8"/>
  <c r="H426" i="8"/>
  <c r="H427" i="8"/>
  <c r="H428" i="8"/>
  <c r="H429" i="8"/>
  <c r="H430" i="8"/>
  <c r="H431" i="8"/>
  <c r="H432" i="8"/>
  <c r="H433" i="8"/>
  <c r="H434" i="8"/>
  <c r="H435" i="8"/>
  <c r="H436" i="8"/>
  <c r="H437" i="8"/>
  <c r="H438" i="8"/>
  <c r="H439" i="8"/>
  <c r="H440" i="8"/>
  <c r="H441" i="8"/>
  <c r="H442" i="8"/>
  <c r="H443" i="8"/>
  <c r="H444" i="8"/>
  <c r="H445" i="8"/>
  <c r="H446" i="8"/>
  <c r="H447" i="8"/>
  <c r="H448" i="8"/>
  <c r="H449" i="8"/>
  <c r="H450" i="8"/>
  <c r="H451" i="8"/>
  <c r="H452" i="8"/>
  <c r="H453" i="8"/>
  <c r="H454" i="8"/>
  <c r="H455" i="8"/>
  <c r="H456" i="8"/>
  <c r="H457" i="8"/>
  <c r="H458" i="8"/>
  <c r="H459" i="8"/>
  <c r="H460" i="8"/>
  <c r="H461" i="8"/>
  <c r="H462" i="8"/>
  <c r="H463" i="8"/>
  <c r="H464" i="8"/>
  <c r="H465" i="8"/>
  <c r="H466" i="8"/>
  <c r="H467" i="8"/>
  <c r="H468" i="8"/>
  <c r="H469" i="8"/>
  <c r="H470" i="8"/>
  <c r="H471" i="8"/>
  <c r="H472" i="8"/>
  <c r="H473" i="8"/>
  <c r="H474" i="8"/>
  <c r="H475" i="8"/>
  <c r="H476" i="8"/>
  <c r="H477" i="8"/>
  <c r="H478" i="8"/>
  <c r="H479" i="8"/>
  <c r="H480" i="8"/>
  <c r="H481" i="8"/>
  <c r="H482" i="8"/>
  <c r="H483" i="8"/>
  <c r="H484" i="8"/>
  <c r="H485" i="8"/>
  <c r="H486" i="8"/>
  <c r="H487" i="8"/>
  <c r="H488" i="8"/>
  <c r="H489" i="8"/>
  <c r="H490" i="8"/>
  <c r="H491" i="8"/>
  <c r="H492" i="8"/>
  <c r="H493" i="8"/>
  <c r="H494" i="8"/>
  <c r="H495" i="8"/>
  <c r="H496" i="8"/>
  <c r="H497" i="8"/>
  <c r="H498" i="8"/>
  <c r="H499" i="8"/>
  <c r="H500" i="8"/>
  <c r="H501" i="8"/>
  <c r="H502" i="8"/>
  <c r="H503" i="8"/>
  <c r="H504" i="8"/>
  <c r="H505" i="8"/>
  <c r="H506" i="8"/>
  <c r="H507" i="8"/>
  <c r="H508" i="8"/>
  <c r="H509" i="8"/>
  <c r="H510" i="8"/>
  <c r="H511" i="8"/>
  <c r="H512" i="8"/>
  <c r="H513" i="8"/>
  <c r="H514" i="8"/>
  <c r="H515" i="8"/>
  <c r="H516" i="8"/>
  <c r="H517" i="8"/>
  <c r="H518" i="8"/>
  <c r="H519" i="8"/>
  <c r="H520" i="8"/>
  <c r="H521" i="8"/>
  <c r="H522" i="8"/>
  <c r="H523" i="8"/>
  <c r="H524" i="8"/>
  <c r="H525" i="8"/>
  <c r="H526" i="8"/>
  <c r="H527" i="8"/>
  <c r="H528" i="8"/>
  <c r="H529" i="8"/>
  <c r="H530" i="8"/>
  <c r="H531" i="8"/>
  <c r="H532" i="8"/>
  <c r="H533" i="8"/>
  <c r="H534" i="8"/>
  <c r="H535" i="8"/>
  <c r="H536" i="8"/>
  <c r="H537" i="8"/>
  <c r="H538" i="8"/>
  <c r="H539" i="8"/>
  <c r="H540" i="8"/>
  <c r="H541" i="8"/>
  <c r="H542" i="8"/>
  <c r="H543" i="8"/>
  <c r="H544" i="8"/>
  <c r="H545" i="8"/>
  <c r="H546" i="8"/>
  <c r="H547" i="8"/>
  <c r="H548" i="8"/>
  <c r="H549" i="8"/>
  <c r="H550" i="8"/>
  <c r="H551" i="8"/>
  <c r="H552" i="8"/>
  <c r="H553" i="8"/>
  <c r="H554" i="8"/>
  <c r="H555" i="8"/>
  <c r="H556" i="8"/>
  <c r="H557" i="8"/>
  <c r="H558" i="8"/>
  <c r="H559" i="8"/>
  <c r="H560" i="8"/>
  <c r="H561" i="8"/>
  <c r="H562" i="8"/>
  <c r="H563" i="8"/>
  <c r="H564" i="8"/>
  <c r="H565" i="8"/>
  <c r="H566" i="8"/>
  <c r="H567" i="8"/>
  <c r="H568" i="8"/>
  <c r="H569" i="8"/>
  <c r="H570" i="8"/>
  <c r="H571" i="8"/>
  <c r="H572" i="8"/>
  <c r="H573" i="8"/>
  <c r="H574" i="8"/>
  <c r="H575" i="8"/>
  <c r="H576" i="8"/>
  <c r="H577" i="8"/>
  <c r="H578" i="8"/>
  <c r="H579" i="8"/>
  <c r="H580" i="8"/>
  <c r="H581" i="8"/>
  <c r="H582" i="8"/>
  <c r="H583" i="8"/>
  <c r="H584" i="8"/>
  <c r="H585" i="8"/>
  <c r="H586" i="8"/>
  <c r="H587" i="8"/>
  <c r="H588" i="8"/>
  <c r="H589" i="8"/>
  <c r="H590" i="8"/>
  <c r="H591" i="8"/>
  <c r="H592" i="8"/>
  <c r="H593" i="8"/>
  <c r="H594" i="8"/>
  <c r="H595" i="8"/>
  <c r="H596" i="8"/>
  <c r="H597" i="8"/>
  <c r="H598" i="8"/>
  <c r="H599" i="8"/>
  <c r="H600" i="8"/>
  <c r="H601" i="8"/>
  <c r="H602" i="8"/>
  <c r="H603" i="8"/>
  <c r="H604" i="8"/>
  <c r="H605" i="8"/>
  <c r="H606" i="8"/>
  <c r="H607" i="8"/>
  <c r="H608" i="8"/>
  <c r="H609" i="8"/>
  <c r="H610" i="8"/>
  <c r="H611" i="8"/>
  <c r="H612" i="8"/>
  <c r="H613" i="8"/>
  <c r="H614" i="8"/>
  <c r="H615" i="8"/>
  <c r="H616" i="8"/>
  <c r="H617" i="8"/>
  <c r="H618" i="8"/>
  <c r="H619" i="8"/>
  <c r="H620" i="8"/>
  <c r="H621" i="8"/>
  <c r="H622" i="8"/>
  <c r="H623" i="8"/>
  <c r="H624" i="8"/>
  <c r="H625" i="8"/>
  <c r="H626" i="8"/>
  <c r="H627" i="8"/>
  <c r="H628" i="8"/>
  <c r="H629" i="8"/>
  <c r="H630" i="8"/>
  <c r="H631" i="8"/>
  <c r="H632" i="8"/>
  <c r="H633" i="8"/>
  <c r="H634" i="8"/>
  <c r="H635" i="8"/>
  <c r="H636" i="8"/>
  <c r="H637" i="8"/>
  <c r="H638" i="8"/>
  <c r="H639" i="8"/>
  <c r="H640" i="8"/>
  <c r="H641" i="8"/>
  <c r="H642" i="8"/>
  <c r="H643" i="8"/>
  <c r="H644" i="8"/>
  <c r="H645" i="8"/>
  <c r="H646" i="8"/>
  <c r="H647" i="8"/>
  <c r="H648" i="8"/>
  <c r="H649" i="8"/>
  <c r="H650" i="8"/>
  <c r="H651" i="8"/>
  <c r="H652" i="8"/>
  <c r="H653" i="8"/>
  <c r="H654" i="8"/>
  <c r="H655" i="8"/>
  <c r="H656" i="8"/>
  <c r="H657" i="8"/>
  <c r="H658" i="8"/>
  <c r="H659" i="8"/>
  <c r="H660" i="8"/>
  <c r="H661" i="8"/>
  <c r="H662" i="8"/>
  <c r="H663" i="8"/>
  <c r="H664" i="8"/>
  <c r="H665" i="8"/>
  <c r="H666" i="8"/>
  <c r="H667" i="8"/>
  <c r="H668" i="8"/>
  <c r="H669" i="8"/>
  <c r="H670" i="8"/>
  <c r="H671" i="8"/>
  <c r="H672" i="8"/>
  <c r="H673" i="8"/>
  <c r="H674" i="8"/>
  <c r="H675" i="8"/>
  <c r="H676" i="8"/>
  <c r="H677" i="8"/>
  <c r="H678" i="8"/>
  <c r="H679" i="8"/>
  <c r="H680" i="8"/>
  <c r="H681" i="8"/>
  <c r="H682" i="8"/>
  <c r="H683" i="8"/>
  <c r="H684" i="8"/>
  <c r="H685" i="8"/>
  <c r="H686" i="8"/>
  <c r="H687" i="8"/>
  <c r="H688" i="8"/>
  <c r="H689" i="8"/>
  <c r="H690" i="8"/>
  <c r="H691" i="8"/>
  <c r="H692" i="8"/>
  <c r="H693" i="8"/>
  <c r="H694" i="8"/>
  <c r="H695" i="8"/>
  <c r="H696" i="8"/>
  <c r="H697" i="8"/>
  <c r="H698" i="8"/>
  <c r="H699" i="8"/>
  <c r="H700" i="8"/>
  <c r="H701" i="8"/>
  <c r="H702" i="8"/>
  <c r="H703" i="8"/>
  <c r="H704" i="8"/>
  <c r="H705" i="8"/>
  <c r="H706" i="8"/>
  <c r="H707" i="8"/>
  <c r="H708" i="8"/>
  <c r="H709" i="8"/>
  <c r="H710" i="8"/>
  <c r="H711" i="8"/>
  <c r="H712" i="8"/>
  <c r="H713" i="8"/>
  <c r="H714" i="8"/>
  <c r="H715" i="8"/>
  <c r="H716" i="8"/>
  <c r="H717" i="8"/>
  <c r="H718" i="8"/>
  <c r="H719" i="8"/>
  <c r="H720" i="8"/>
  <c r="H721" i="8"/>
  <c r="H722" i="8"/>
  <c r="H723" i="8"/>
  <c r="H724" i="8"/>
  <c r="H725" i="8"/>
  <c r="H726" i="8"/>
  <c r="H727" i="8"/>
  <c r="H728" i="8"/>
  <c r="H729" i="8"/>
  <c r="H730" i="8"/>
  <c r="H731" i="8"/>
  <c r="H732" i="8"/>
  <c r="H733" i="8"/>
  <c r="H734" i="8"/>
  <c r="H735" i="8"/>
  <c r="H736" i="8"/>
  <c r="H737" i="8"/>
  <c r="H738" i="8"/>
  <c r="H739" i="8"/>
  <c r="H740" i="8"/>
  <c r="H741" i="8"/>
  <c r="H742" i="8"/>
  <c r="H743" i="8"/>
  <c r="H744" i="8"/>
  <c r="H745" i="8"/>
  <c r="H746" i="8"/>
  <c r="H747" i="8"/>
  <c r="H748" i="8"/>
  <c r="H749" i="8"/>
  <c r="H750" i="8"/>
  <c r="H751" i="8"/>
  <c r="H752" i="8"/>
  <c r="H753" i="8"/>
  <c r="H754" i="8"/>
  <c r="H755" i="8"/>
  <c r="H756" i="8"/>
  <c r="H757" i="8"/>
  <c r="H758" i="8"/>
  <c r="H759" i="8"/>
  <c r="H760" i="8"/>
  <c r="H761" i="8"/>
  <c r="H762" i="8"/>
  <c r="H763" i="8"/>
  <c r="H764" i="8"/>
  <c r="H765" i="8"/>
  <c r="H766" i="8"/>
  <c r="H767" i="8"/>
  <c r="H768" i="8"/>
  <c r="H769" i="8"/>
  <c r="H770" i="8"/>
  <c r="H771" i="8"/>
  <c r="H772" i="8"/>
  <c r="H773" i="8"/>
  <c r="H774" i="8"/>
  <c r="H775" i="8"/>
  <c r="H776" i="8"/>
  <c r="H777" i="8"/>
  <c r="H778" i="8"/>
  <c r="H779" i="8"/>
  <c r="H780" i="8"/>
  <c r="H781" i="8"/>
  <c r="H782" i="8"/>
  <c r="H783" i="8"/>
  <c r="H784" i="8"/>
  <c r="H785" i="8"/>
  <c r="H786" i="8"/>
  <c r="H787" i="8"/>
  <c r="H788" i="8"/>
  <c r="H789" i="8"/>
  <c r="H790" i="8"/>
  <c r="H791" i="8"/>
  <c r="H792" i="8"/>
  <c r="H793" i="8"/>
  <c r="H794" i="8"/>
  <c r="H795" i="8"/>
  <c r="H796" i="8"/>
  <c r="H797" i="8"/>
  <c r="H798" i="8"/>
  <c r="H799" i="8"/>
  <c r="H800" i="8"/>
  <c r="H801" i="8"/>
  <c r="H802" i="8"/>
  <c r="H803" i="8"/>
  <c r="H804" i="8"/>
  <c r="H805" i="8"/>
  <c r="H806" i="8"/>
  <c r="H807" i="8"/>
  <c r="H808" i="8"/>
  <c r="H809" i="8"/>
  <c r="H810" i="8"/>
  <c r="H811" i="8"/>
  <c r="H812" i="8"/>
  <c r="H813" i="8"/>
  <c r="H814" i="8"/>
  <c r="H815" i="8"/>
  <c r="H816" i="8"/>
  <c r="H817" i="8"/>
  <c r="H818" i="8"/>
  <c r="H819" i="8"/>
  <c r="H820" i="8"/>
  <c r="H821" i="8"/>
  <c r="H822" i="8"/>
  <c r="H823" i="8"/>
  <c r="H824" i="8"/>
  <c r="H825" i="8"/>
  <c r="H826" i="8"/>
  <c r="H827" i="8"/>
  <c r="H828" i="8"/>
  <c r="H829" i="8"/>
  <c r="H830" i="8"/>
  <c r="H831" i="8"/>
  <c r="H832" i="8"/>
  <c r="H833" i="8"/>
  <c r="H834" i="8"/>
  <c r="H835" i="8"/>
  <c r="H836" i="8"/>
  <c r="H837" i="8"/>
  <c r="H838" i="8"/>
  <c r="H839" i="8"/>
  <c r="H840" i="8"/>
  <c r="H841" i="8"/>
  <c r="H842" i="8"/>
  <c r="H843" i="8"/>
  <c r="H844" i="8"/>
  <c r="H845" i="8"/>
  <c r="H846" i="8"/>
  <c r="H847" i="8"/>
  <c r="H848" i="8"/>
  <c r="H849" i="8"/>
  <c r="H850" i="8"/>
  <c r="H851" i="8"/>
  <c r="H852" i="8"/>
  <c r="H853" i="8"/>
  <c r="H854" i="8"/>
  <c r="H855" i="8"/>
  <c r="H856" i="8"/>
  <c r="H857" i="8"/>
  <c r="H858" i="8"/>
  <c r="H859" i="8"/>
  <c r="H860" i="8"/>
  <c r="H861" i="8"/>
  <c r="H862" i="8"/>
  <c r="H863" i="8"/>
  <c r="H864" i="8"/>
  <c r="H865" i="8"/>
  <c r="H866" i="8"/>
  <c r="H867" i="8"/>
  <c r="H868" i="8"/>
  <c r="H869" i="8"/>
  <c r="H870" i="8"/>
  <c r="H871" i="8"/>
  <c r="H872" i="8"/>
  <c r="H873" i="8"/>
  <c r="H874" i="8"/>
  <c r="H875" i="8"/>
  <c r="H876" i="8"/>
  <c r="H877" i="8"/>
  <c r="H878" i="8"/>
  <c r="H879" i="8"/>
  <c r="H880" i="8"/>
  <c r="H881" i="8"/>
  <c r="H882" i="8"/>
  <c r="H883" i="8"/>
  <c r="H884" i="8"/>
  <c r="H885" i="8"/>
  <c r="H886" i="8"/>
  <c r="H887" i="8"/>
  <c r="H888" i="8"/>
  <c r="H889" i="8"/>
  <c r="H890" i="8"/>
  <c r="H891" i="8"/>
  <c r="H892" i="8"/>
  <c r="H893" i="8"/>
  <c r="H894" i="8"/>
  <c r="H895" i="8"/>
  <c r="H896" i="8"/>
  <c r="H897" i="8"/>
  <c r="H898" i="8"/>
  <c r="H899" i="8"/>
  <c r="H900" i="8"/>
  <c r="H901" i="8"/>
  <c r="H902" i="8"/>
  <c r="H903" i="8"/>
  <c r="H904" i="8"/>
  <c r="H905" i="8"/>
  <c r="H906" i="8"/>
  <c r="H907" i="8"/>
  <c r="H908" i="8"/>
  <c r="H909" i="8"/>
  <c r="H910" i="8"/>
  <c r="H911" i="8"/>
  <c r="H912" i="8"/>
  <c r="H913" i="8"/>
  <c r="H914" i="8"/>
  <c r="H915" i="8"/>
  <c r="H916" i="8"/>
  <c r="H917" i="8"/>
  <c r="H918" i="8"/>
  <c r="H919" i="8"/>
  <c r="H920" i="8"/>
  <c r="H921" i="8"/>
  <c r="H922" i="8"/>
  <c r="H923" i="8"/>
  <c r="H924" i="8"/>
  <c r="H925" i="8"/>
  <c r="H926" i="8"/>
  <c r="H927" i="8"/>
  <c r="H928" i="8"/>
  <c r="H929" i="8"/>
  <c r="H930" i="8"/>
  <c r="H931" i="8"/>
  <c r="H932" i="8"/>
  <c r="H933" i="8"/>
  <c r="H934" i="8"/>
  <c r="H935" i="8"/>
  <c r="H936" i="8"/>
  <c r="H937" i="8"/>
  <c r="H938" i="8"/>
  <c r="H939" i="8"/>
  <c r="H940" i="8"/>
  <c r="H941" i="8"/>
  <c r="H942" i="8"/>
  <c r="H943" i="8"/>
  <c r="H944" i="8"/>
  <c r="H945" i="8"/>
  <c r="H946" i="8"/>
  <c r="H947" i="8"/>
  <c r="H948" i="8"/>
  <c r="H949" i="8"/>
  <c r="H950" i="8"/>
  <c r="H951" i="8"/>
  <c r="H952" i="8"/>
  <c r="H953" i="8"/>
  <c r="H954" i="8"/>
  <c r="H955" i="8"/>
  <c r="H956" i="8"/>
  <c r="H957" i="8"/>
  <c r="H958" i="8"/>
  <c r="H959" i="8"/>
  <c r="H960" i="8"/>
  <c r="H961" i="8"/>
  <c r="H962" i="8"/>
  <c r="H963" i="8"/>
  <c r="H964" i="8"/>
  <c r="H965" i="8"/>
  <c r="H966" i="8"/>
  <c r="H967" i="8"/>
  <c r="H968" i="8"/>
  <c r="H969" i="8"/>
  <c r="H970" i="8"/>
  <c r="H971" i="8"/>
  <c r="H972" i="8"/>
  <c r="H973" i="8"/>
  <c r="H974" i="8"/>
  <c r="H975" i="8"/>
  <c r="H976" i="8"/>
  <c r="H977" i="8"/>
  <c r="H978" i="8"/>
  <c r="H979" i="8"/>
  <c r="H980" i="8"/>
  <c r="H981" i="8"/>
  <c r="H982" i="8"/>
  <c r="H983" i="8"/>
  <c r="H984" i="8"/>
  <c r="H985" i="8"/>
  <c r="H986" i="8"/>
  <c r="H987" i="8"/>
  <c r="H988" i="8"/>
  <c r="H989" i="8"/>
  <c r="H990" i="8"/>
  <c r="H991" i="8"/>
  <c r="H992" i="8"/>
  <c r="H993" i="8"/>
  <c r="H994" i="8"/>
  <c r="H995" i="8"/>
  <c r="H996" i="8"/>
  <c r="H997" i="8"/>
  <c r="H998" i="8"/>
  <c r="H999" i="8"/>
  <c r="H1000" i="8"/>
  <c r="H1001" i="8"/>
  <c r="H1002" i="8"/>
  <c r="H1003" i="8"/>
  <c r="H1004" i="8"/>
  <c r="H1005" i="8"/>
  <c r="H1006" i="8"/>
  <c r="H1007" i="8"/>
  <c r="H1008" i="8"/>
  <c r="H1009" i="8"/>
  <c r="I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14" i="8"/>
  <c r="I415" i="8"/>
  <c r="I416" i="8"/>
  <c r="I417" i="8"/>
  <c r="I418" i="8"/>
  <c r="I419" i="8"/>
  <c r="I420" i="8"/>
  <c r="I421" i="8"/>
  <c r="I422" i="8"/>
  <c r="I423" i="8"/>
  <c r="I424" i="8"/>
  <c r="I425" i="8"/>
  <c r="I426" i="8"/>
  <c r="I427" i="8"/>
  <c r="I428" i="8"/>
  <c r="I429" i="8"/>
  <c r="I430" i="8"/>
  <c r="I431" i="8"/>
  <c r="I432" i="8"/>
  <c r="I433" i="8"/>
  <c r="I434" i="8"/>
  <c r="I435" i="8"/>
  <c r="I436" i="8"/>
  <c r="I437" i="8"/>
  <c r="I438" i="8"/>
  <c r="I439" i="8"/>
  <c r="I440" i="8"/>
  <c r="I441" i="8"/>
  <c r="I442" i="8"/>
  <c r="I443" i="8"/>
  <c r="I444" i="8"/>
  <c r="I445" i="8"/>
  <c r="I446" i="8"/>
  <c r="I447" i="8"/>
  <c r="I448" i="8"/>
  <c r="I449" i="8"/>
  <c r="I450" i="8"/>
  <c r="I451" i="8"/>
  <c r="I452" i="8"/>
  <c r="I453" i="8"/>
  <c r="I454" i="8"/>
  <c r="I455" i="8"/>
  <c r="I456" i="8"/>
  <c r="I457" i="8"/>
  <c r="I458" i="8"/>
  <c r="I459" i="8"/>
  <c r="I460" i="8"/>
  <c r="I461" i="8"/>
  <c r="I462" i="8"/>
  <c r="I463" i="8"/>
  <c r="I464" i="8"/>
  <c r="I465" i="8"/>
  <c r="I466" i="8"/>
  <c r="I467" i="8"/>
  <c r="I468" i="8"/>
  <c r="I469" i="8"/>
  <c r="I470" i="8"/>
  <c r="I471" i="8"/>
  <c r="I472" i="8"/>
  <c r="I473" i="8"/>
  <c r="I474" i="8"/>
  <c r="I475" i="8"/>
  <c r="I476" i="8"/>
  <c r="I477" i="8"/>
  <c r="I478" i="8"/>
  <c r="I479" i="8"/>
  <c r="I480" i="8"/>
  <c r="I481" i="8"/>
  <c r="I482" i="8"/>
  <c r="I483" i="8"/>
  <c r="I484" i="8"/>
  <c r="I485" i="8"/>
  <c r="I486" i="8"/>
  <c r="I487" i="8"/>
  <c r="I488" i="8"/>
  <c r="I489" i="8"/>
  <c r="I490" i="8"/>
  <c r="I491" i="8"/>
  <c r="I492" i="8"/>
  <c r="I493" i="8"/>
  <c r="I494" i="8"/>
  <c r="I495" i="8"/>
  <c r="I496" i="8"/>
  <c r="I497" i="8"/>
  <c r="I498" i="8"/>
  <c r="I499" i="8"/>
  <c r="I500" i="8"/>
  <c r="I501" i="8"/>
  <c r="I502" i="8"/>
  <c r="I503" i="8"/>
  <c r="I504" i="8"/>
  <c r="I505" i="8"/>
  <c r="I506" i="8"/>
  <c r="I507" i="8"/>
  <c r="I508" i="8"/>
  <c r="I509" i="8"/>
  <c r="I510" i="8"/>
  <c r="I511" i="8"/>
  <c r="I512" i="8"/>
  <c r="I513" i="8"/>
  <c r="I514" i="8"/>
  <c r="I515" i="8"/>
  <c r="I516" i="8"/>
  <c r="I517" i="8"/>
  <c r="I518" i="8"/>
  <c r="I519" i="8"/>
  <c r="I520" i="8"/>
  <c r="I521" i="8"/>
  <c r="I522" i="8"/>
  <c r="I523" i="8"/>
  <c r="I524" i="8"/>
  <c r="I525" i="8"/>
  <c r="I526" i="8"/>
  <c r="I527" i="8"/>
  <c r="I528" i="8"/>
  <c r="I529" i="8"/>
  <c r="I530" i="8"/>
  <c r="I531" i="8"/>
  <c r="I532" i="8"/>
  <c r="I533" i="8"/>
  <c r="I534" i="8"/>
  <c r="I535" i="8"/>
  <c r="I536" i="8"/>
  <c r="I537" i="8"/>
  <c r="I538" i="8"/>
  <c r="I539" i="8"/>
  <c r="I540" i="8"/>
  <c r="I541" i="8"/>
  <c r="I542" i="8"/>
  <c r="I543" i="8"/>
  <c r="I544" i="8"/>
  <c r="I545" i="8"/>
  <c r="I546" i="8"/>
  <c r="I547" i="8"/>
  <c r="I548" i="8"/>
  <c r="I549" i="8"/>
  <c r="I550" i="8"/>
  <c r="I551" i="8"/>
  <c r="I552" i="8"/>
  <c r="I553" i="8"/>
  <c r="I554" i="8"/>
  <c r="I555" i="8"/>
  <c r="I556" i="8"/>
  <c r="I557" i="8"/>
  <c r="I558" i="8"/>
  <c r="I559" i="8"/>
  <c r="I560" i="8"/>
  <c r="I561" i="8"/>
  <c r="I562" i="8"/>
  <c r="I563" i="8"/>
  <c r="I564" i="8"/>
  <c r="I565" i="8"/>
  <c r="I566" i="8"/>
  <c r="I567" i="8"/>
  <c r="I568" i="8"/>
  <c r="I569" i="8"/>
  <c r="I570" i="8"/>
  <c r="I571" i="8"/>
  <c r="I572" i="8"/>
  <c r="I573" i="8"/>
  <c r="I574" i="8"/>
  <c r="I575" i="8"/>
  <c r="I576" i="8"/>
  <c r="I577" i="8"/>
  <c r="I578" i="8"/>
  <c r="I579" i="8"/>
  <c r="I580" i="8"/>
  <c r="I581" i="8"/>
  <c r="I582" i="8"/>
  <c r="I583" i="8"/>
  <c r="I584" i="8"/>
  <c r="I585" i="8"/>
  <c r="I586" i="8"/>
  <c r="I587" i="8"/>
  <c r="I588" i="8"/>
  <c r="I589" i="8"/>
  <c r="I590" i="8"/>
  <c r="I591" i="8"/>
  <c r="I592" i="8"/>
  <c r="I593" i="8"/>
  <c r="I594" i="8"/>
  <c r="I595" i="8"/>
  <c r="I596" i="8"/>
  <c r="I597" i="8"/>
  <c r="I598" i="8"/>
  <c r="I599" i="8"/>
  <c r="I600" i="8"/>
  <c r="I601" i="8"/>
  <c r="I602" i="8"/>
  <c r="I603" i="8"/>
  <c r="I604" i="8"/>
  <c r="I605" i="8"/>
  <c r="I606" i="8"/>
  <c r="I607" i="8"/>
  <c r="I608" i="8"/>
  <c r="I609" i="8"/>
  <c r="I610" i="8"/>
  <c r="I611" i="8"/>
  <c r="I612" i="8"/>
  <c r="I613" i="8"/>
  <c r="I614" i="8"/>
  <c r="I615" i="8"/>
  <c r="I616" i="8"/>
  <c r="I617" i="8"/>
  <c r="I618" i="8"/>
  <c r="I619" i="8"/>
  <c r="I620" i="8"/>
  <c r="I621" i="8"/>
  <c r="I622" i="8"/>
  <c r="I623" i="8"/>
  <c r="I624" i="8"/>
  <c r="I625" i="8"/>
  <c r="I626" i="8"/>
  <c r="I627" i="8"/>
  <c r="I628" i="8"/>
  <c r="I629" i="8"/>
  <c r="I630" i="8"/>
  <c r="I631" i="8"/>
  <c r="I632" i="8"/>
  <c r="I633" i="8"/>
  <c r="I634" i="8"/>
  <c r="I635" i="8"/>
  <c r="I636" i="8"/>
  <c r="I637" i="8"/>
  <c r="I638" i="8"/>
  <c r="I639" i="8"/>
  <c r="I640" i="8"/>
  <c r="I641" i="8"/>
  <c r="I642" i="8"/>
  <c r="I643" i="8"/>
  <c r="I644" i="8"/>
  <c r="I645" i="8"/>
  <c r="I646" i="8"/>
  <c r="I647" i="8"/>
  <c r="I648" i="8"/>
  <c r="I649" i="8"/>
  <c r="I650" i="8"/>
  <c r="I651" i="8"/>
  <c r="I652" i="8"/>
  <c r="I653" i="8"/>
  <c r="I654" i="8"/>
  <c r="I655" i="8"/>
  <c r="I656" i="8"/>
  <c r="I657" i="8"/>
  <c r="I658" i="8"/>
  <c r="I659" i="8"/>
  <c r="I660" i="8"/>
  <c r="I661" i="8"/>
  <c r="I662" i="8"/>
  <c r="I663" i="8"/>
  <c r="I664" i="8"/>
  <c r="I665" i="8"/>
  <c r="I666" i="8"/>
  <c r="I667" i="8"/>
  <c r="I668" i="8"/>
  <c r="I669" i="8"/>
  <c r="I670" i="8"/>
  <c r="I671" i="8"/>
  <c r="I672" i="8"/>
  <c r="I673" i="8"/>
  <c r="I674" i="8"/>
  <c r="I675" i="8"/>
  <c r="I676" i="8"/>
  <c r="I677" i="8"/>
  <c r="I678" i="8"/>
  <c r="I679" i="8"/>
  <c r="I680" i="8"/>
  <c r="I681" i="8"/>
  <c r="I682" i="8"/>
  <c r="I683" i="8"/>
  <c r="I684" i="8"/>
  <c r="I685" i="8"/>
  <c r="I686" i="8"/>
  <c r="I687" i="8"/>
  <c r="I688" i="8"/>
  <c r="I689" i="8"/>
  <c r="I690" i="8"/>
  <c r="I691" i="8"/>
  <c r="I692" i="8"/>
  <c r="I693" i="8"/>
  <c r="I694" i="8"/>
  <c r="I695" i="8"/>
  <c r="I696" i="8"/>
  <c r="I697" i="8"/>
  <c r="I698" i="8"/>
  <c r="I699" i="8"/>
  <c r="I700" i="8"/>
  <c r="I701" i="8"/>
  <c r="I702" i="8"/>
  <c r="I703" i="8"/>
  <c r="I704" i="8"/>
  <c r="I705" i="8"/>
  <c r="I706" i="8"/>
  <c r="I707" i="8"/>
  <c r="I708" i="8"/>
  <c r="I709" i="8"/>
  <c r="I710" i="8"/>
  <c r="I711" i="8"/>
  <c r="I712" i="8"/>
  <c r="I713" i="8"/>
  <c r="I714" i="8"/>
  <c r="I715" i="8"/>
  <c r="I716" i="8"/>
  <c r="I717" i="8"/>
  <c r="I718" i="8"/>
  <c r="I719" i="8"/>
  <c r="I720" i="8"/>
  <c r="I721" i="8"/>
  <c r="I722" i="8"/>
  <c r="I723" i="8"/>
  <c r="I724" i="8"/>
  <c r="I725" i="8"/>
  <c r="I726" i="8"/>
  <c r="I727" i="8"/>
  <c r="I728" i="8"/>
  <c r="I729" i="8"/>
  <c r="I730" i="8"/>
  <c r="I731" i="8"/>
  <c r="I732" i="8"/>
  <c r="I733" i="8"/>
  <c r="I734" i="8"/>
  <c r="I735" i="8"/>
  <c r="I736" i="8"/>
  <c r="I737" i="8"/>
  <c r="I738" i="8"/>
  <c r="I739" i="8"/>
  <c r="I740" i="8"/>
  <c r="I741" i="8"/>
  <c r="I742" i="8"/>
  <c r="I743" i="8"/>
  <c r="I744" i="8"/>
  <c r="I745" i="8"/>
  <c r="I746" i="8"/>
  <c r="I747" i="8"/>
  <c r="I748" i="8"/>
  <c r="I749" i="8"/>
  <c r="I750" i="8"/>
  <c r="I751" i="8"/>
  <c r="I752" i="8"/>
  <c r="I753" i="8"/>
  <c r="I754" i="8"/>
  <c r="I755" i="8"/>
  <c r="I756" i="8"/>
  <c r="I757" i="8"/>
  <c r="I758" i="8"/>
  <c r="I759" i="8"/>
  <c r="I760" i="8"/>
  <c r="I761" i="8"/>
  <c r="I762" i="8"/>
  <c r="I763" i="8"/>
  <c r="I764" i="8"/>
  <c r="I765" i="8"/>
  <c r="I766" i="8"/>
  <c r="I767" i="8"/>
  <c r="I768" i="8"/>
  <c r="I769" i="8"/>
  <c r="I770" i="8"/>
  <c r="I771" i="8"/>
  <c r="I772" i="8"/>
  <c r="I773" i="8"/>
  <c r="I774" i="8"/>
  <c r="I775" i="8"/>
  <c r="I776" i="8"/>
  <c r="I777" i="8"/>
  <c r="I778" i="8"/>
  <c r="I779" i="8"/>
  <c r="I780" i="8"/>
  <c r="I781" i="8"/>
  <c r="I782" i="8"/>
  <c r="I783" i="8"/>
  <c r="I784" i="8"/>
  <c r="I785" i="8"/>
  <c r="I786" i="8"/>
  <c r="I787" i="8"/>
  <c r="I788" i="8"/>
  <c r="I789" i="8"/>
  <c r="I790" i="8"/>
  <c r="I791" i="8"/>
  <c r="I792" i="8"/>
  <c r="I793" i="8"/>
  <c r="I794" i="8"/>
  <c r="I795" i="8"/>
  <c r="I796" i="8"/>
  <c r="I797" i="8"/>
  <c r="I798" i="8"/>
  <c r="I799" i="8"/>
  <c r="I800" i="8"/>
  <c r="I801" i="8"/>
  <c r="I802" i="8"/>
  <c r="I803" i="8"/>
  <c r="I804" i="8"/>
  <c r="I805" i="8"/>
  <c r="I806" i="8"/>
  <c r="I807" i="8"/>
  <c r="I808" i="8"/>
  <c r="I809" i="8"/>
  <c r="I810" i="8"/>
  <c r="I811" i="8"/>
  <c r="I812" i="8"/>
  <c r="I813" i="8"/>
  <c r="I814" i="8"/>
  <c r="I815" i="8"/>
  <c r="I816" i="8"/>
  <c r="I817" i="8"/>
  <c r="I818" i="8"/>
  <c r="I819" i="8"/>
  <c r="I820" i="8"/>
  <c r="I821" i="8"/>
  <c r="I822" i="8"/>
  <c r="I823" i="8"/>
  <c r="I824" i="8"/>
  <c r="I825" i="8"/>
  <c r="I826" i="8"/>
  <c r="I827" i="8"/>
  <c r="I828" i="8"/>
  <c r="I829" i="8"/>
  <c r="I830" i="8"/>
  <c r="I831" i="8"/>
  <c r="I832" i="8"/>
  <c r="I833" i="8"/>
  <c r="I834" i="8"/>
  <c r="I835" i="8"/>
  <c r="I836" i="8"/>
  <c r="I837" i="8"/>
  <c r="I838" i="8"/>
  <c r="I839" i="8"/>
  <c r="I840" i="8"/>
  <c r="I841" i="8"/>
  <c r="I842" i="8"/>
  <c r="I843" i="8"/>
  <c r="I844" i="8"/>
  <c r="I845" i="8"/>
  <c r="I846" i="8"/>
  <c r="I847" i="8"/>
  <c r="I848" i="8"/>
  <c r="I849" i="8"/>
  <c r="I850" i="8"/>
  <c r="I851" i="8"/>
  <c r="I852" i="8"/>
  <c r="I853" i="8"/>
  <c r="I854" i="8"/>
  <c r="I855" i="8"/>
  <c r="I856" i="8"/>
  <c r="I857" i="8"/>
  <c r="I858" i="8"/>
  <c r="I859" i="8"/>
  <c r="I860" i="8"/>
  <c r="I861" i="8"/>
  <c r="I862" i="8"/>
  <c r="I863" i="8"/>
  <c r="I864" i="8"/>
  <c r="I865" i="8"/>
  <c r="I866" i="8"/>
  <c r="I867" i="8"/>
  <c r="I868" i="8"/>
  <c r="I869" i="8"/>
  <c r="I870" i="8"/>
  <c r="I871" i="8"/>
  <c r="I872" i="8"/>
  <c r="I873" i="8"/>
  <c r="I874" i="8"/>
  <c r="I875" i="8"/>
  <c r="I876" i="8"/>
  <c r="I877" i="8"/>
  <c r="I878" i="8"/>
  <c r="I879" i="8"/>
  <c r="I880" i="8"/>
  <c r="I881" i="8"/>
  <c r="I882" i="8"/>
  <c r="I883" i="8"/>
  <c r="I884" i="8"/>
  <c r="I885" i="8"/>
  <c r="I886" i="8"/>
  <c r="I887" i="8"/>
  <c r="I888" i="8"/>
  <c r="I889" i="8"/>
  <c r="I890" i="8"/>
  <c r="I891" i="8"/>
  <c r="I892" i="8"/>
  <c r="I893" i="8"/>
  <c r="I894" i="8"/>
  <c r="I895" i="8"/>
  <c r="I896" i="8"/>
  <c r="I897" i="8"/>
  <c r="I898" i="8"/>
  <c r="I899" i="8"/>
  <c r="I900" i="8"/>
  <c r="I901" i="8"/>
  <c r="I902" i="8"/>
  <c r="I903" i="8"/>
  <c r="I904" i="8"/>
  <c r="I905" i="8"/>
  <c r="I906" i="8"/>
  <c r="I907" i="8"/>
  <c r="I908" i="8"/>
  <c r="I909" i="8"/>
  <c r="I910" i="8"/>
  <c r="I911" i="8"/>
  <c r="I912" i="8"/>
  <c r="I913" i="8"/>
  <c r="I914" i="8"/>
  <c r="I915" i="8"/>
  <c r="I916" i="8"/>
  <c r="I917" i="8"/>
  <c r="I918" i="8"/>
  <c r="I919" i="8"/>
  <c r="I920" i="8"/>
  <c r="I921" i="8"/>
  <c r="I922" i="8"/>
  <c r="I923" i="8"/>
  <c r="I924" i="8"/>
  <c r="I925" i="8"/>
  <c r="I926" i="8"/>
  <c r="I927" i="8"/>
  <c r="I928" i="8"/>
  <c r="I929" i="8"/>
  <c r="I930" i="8"/>
  <c r="I931" i="8"/>
  <c r="I932" i="8"/>
  <c r="I933" i="8"/>
  <c r="I934" i="8"/>
  <c r="I935" i="8"/>
  <c r="I936" i="8"/>
  <c r="I937" i="8"/>
  <c r="I938" i="8"/>
  <c r="I939" i="8"/>
  <c r="I940" i="8"/>
  <c r="I941" i="8"/>
  <c r="I942" i="8"/>
  <c r="I943" i="8"/>
  <c r="I944" i="8"/>
  <c r="I945" i="8"/>
  <c r="I946" i="8"/>
  <c r="I947" i="8"/>
  <c r="I948" i="8"/>
  <c r="I949" i="8"/>
  <c r="I950" i="8"/>
  <c r="I951" i="8"/>
  <c r="I952" i="8"/>
  <c r="I953" i="8"/>
  <c r="I954" i="8"/>
  <c r="I955" i="8"/>
  <c r="I956" i="8"/>
  <c r="I957" i="8"/>
  <c r="I958" i="8"/>
  <c r="I959" i="8"/>
  <c r="I960" i="8"/>
  <c r="I961" i="8"/>
  <c r="I962" i="8"/>
  <c r="I963" i="8"/>
  <c r="I964" i="8"/>
  <c r="I965" i="8"/>
  <c r="I966" i="8"/>
  <c r="I967" i="8"/>
  <c r="I968" i="8"/>
  <c r="I969" i="8"/>
  <c r="I970" i="8"/>
  <c r="I971" i="8"/>
  <c r="I972" i="8"/>
  <c r="I973" i="8"/>
  <c r="I974" i="8"/>
  <c r="I975" i="8"/>
  <c r="I976" i="8"/>
  <c r="I977" i="8"/>
  <c r="I978" i="8"/>
  <c r="I979" i="8"/>
  <c r="I980" i="8"/>
  <c r="I981" i="8"/>
  <c r="I982" i="8"/>
  <c r="I983" i="8"/>
  <c r="I984" i="8"/>
  <c r="I985" i="8"/>
  <c r="I986" i="8"/>
  <c r="I987" i="8"/>
  <c r="I988" i="8"/>
  <c r="I989" i="8"/>
  <c r="I990" i="8"/>
  <c r="I991" i="8"/>
  <c r="I992" i="8"/>
  <c r="I993" i="8"/>
  <c r="I994" i="8"/>
  <c r="I995" i="8"/>
  <c r="I996" i="8"/>
  <c r="I997" i="8"/>
  <c r="I998" i="8"/>
  <c r="I999" i="8"/>
  <c r="I1000" i="8"/>
  <c r="I1001" i="8"/>
  <c r="I1002" i="8"/>
  <c r="I1003" i="8"/>
  <c r="I1004" i="8"/>
  <c r="I1005" i="8"/>
  <c r="I1006" i="8"/>
  <c r="I1007" i="8"/>
  <c r="I1008" i="8"/>
  <c r="I1009" i="8"/>
  <c r="H2" i="45"/>
  <c r="H4" i="45"/>
  <c r="H5" i="45"/>
  <c r="H6" i="45"/>
  <c r="H7" i="45"/>
  <c r="H8" i="45"/>
  <c r="H9" i="45"/>
  <c r="H10" i="45"/>
  <c r="H11" i="45"/>
  <c r="H12" i="45"/>
  <c r="H13" i="45"/>
  <c r="H14" i="45"/>
  <c r="H15" i="45"/>
  <c r="H16" i="45"/>
  <c r="H17" i="45"/>
  <c r="H18" i="45"/>
  <c r="H19" i="45"/>
  <c r="H20" i="45"/>
  <c r="H21" i="45"/>
  <c r="H22" i="45"/>
  <c r="H23" i="45"/>
  <c r="H24" i="45"/>
  <c r="H25" i="45"/>
  <c r="H26" i="45"/>
  <c r="H27" i="45"/>
  <c r="H28" i="45"/>
  <c r="H29" i="45"/>
  <c r="H30" i="45"/>
  <c r="H31" i="45"/>
  <c r="H32" i="45"/>
  <c r="H33" i="45"/>
  <c r="H34" i="45"/>
  <c r="H35" i="45"/>
  <c r="H36" i="45"/>
  <c r="H37" i="45"/>
  <c r="H38" i="45"/>
  <c r="H39" i="45"/>
  <c r="H40" i="45"/>
  <c r="H41" i="45"/>
  <c r="H42" i="45"/>
  <c r="H43" i="45"/>
  <c r="H44" i="45"/>
  <c r="H45" i="45"/>
  <c r="H46" i="45"/>
  <c r="H47" i="45"/>
  <c r="H48" i="45"/>
  <c r="H49" i="45"/>
  <c r="H50" i="45"/>
  <c r="H51" i="45"/>
  <c r="H52" i="45"/>
  <c r="H53" i="45"/>
  <c r="H54" i="45"/>
  <c r="H55" i="45"/>
  <c r="H56" i="45"/>
  <c r="H57" i="45"/>
  <c r="H58" i="45"/>
  <c r="H59" i="45"/>
  <c r="H60" i="45"/>
  <c r="H61" i="45"/>
  <c r="H62" i="45"/>
  <c r="H63" i="45"/>
  <c r="H64" i="45"/>
  <c r="H65" i="45"/>
  <c r="H66" i="45"/>
  <c r="H67" i="45"/>
  <c r="H68" i="45"/>
  <c r="H69" i="45"/>
  <c r="H70" i="45"/>
  <c r="H71" i="45"/>
  <c r="H72" i="45"/>
  <c r="H73" i="45"/>
  <c r="H74" i="45"/>
  <c r="H75" i="45"/>
  <c r="H76" i="45"/>
  <c r="H77" i="45"/>
  <c r="H78" i="45"/>
  <c r="H79" i="45"/>
  <c r="H80" i="45"/>
  <c r="H81" i="45"/>
  <c r="H82" i="45"/>
  <c r="H83" i="45"/>
  <c r="H84" i="45"/>
  <c r="H85" i="45"/>
  <c r="H86" i="45"/>
  <c r="H87" i="45"/>
  <c r="H88" i="45"/>
  <c r="H89" i="45"/>
  <c r="H90" i="45"/>
  <c r="H91" i="45"/>
  <c r="H92" i="45"/>
  <c r="H93" i="45"/>
  <c r="H94" i="45"/>
  <c r="H95" i="45"/>
  <c r="H96" i="45"/>
  <c r="H97" i="45"/>
  <c r="H98" i="45"/>
  <c r="H99" i="45"/>
  <c r="H100" i="45"/>
  <c r="H101" i="45"/>
  <c r="H102" i="45"/>
  <c r="H103" i="45"/>
  <c r="H104" i="45"/>
  <c r="H105" i="45"/>
  <c r="H106" i="45"/>
  <c r="H107" i="45"/>
  <c r="H108" i="45"/>
  <c r="H109" i="45"/>
  <c r="H110" i="45"/>
  <c r="H111" i="45"/>
  <c r="H112" i="45"/>
  <c r="H113" i="45"/>
  <c r="H114" i="45"/>
  <c r="H115" i="45"/>
  <c r="H116" i="45"/>
  <c r="H117" i="45"/>
  <c r="H118" i="45"/>
  <c r="H119" i="45"/>
  <c r="H120" i="45"/>
  <c r="H121" i="45"/>
  <c r="H122" i="45"/>
  <c r="H123" i="45"/>
  <c r="H124" i="45"/>
  <c r="H125" i="45"/>
  <c r="H126" i="45"/>
  <c r="H127" i="45"/>
  <c r="H128" i="45"/>
  <c r="H129" i="45"/>
  <c r="H130" i="45"/>
  <c r="H131" i="45"/>
  <c r="H132" i="45"/>
  <c r="H133" i="45"/>
  <c r="H134" i="45"/>
  <c r="H135" i="45"/>
  <c r="H136" i="45"/>
  <c r="H137" i="45"/>
  <c r="H138" i="45"/>
  <c r="H139" i="45"/>
  <c r="H140" i="45"/>
  <c r="H141" i="45"/>
  <c r="H142" i="45"/>
  <c r="H143" i="45"/>
  <c r="H144" i="45"/>
  <c r="H145" i="45"/>
  <c r="H146" i="45"/>
  <c r="H147" i="45"/>
  <c r="H148" i="45"/>
  <c r="H149" i="45"/>
  <c r="H150" i="45"/>
  <c r="H151" i="45"/>
  <c r="H152" i="45"/>
  <c r="H153" i="45"/>
  <c r="H154" i="45"/>
  <c r="H155" i="45"/>
  <c r="H156" i="45"/>
  <c r="H157" i="45"/>
  <c r="H158" i="45"/>
  <c r="H159" i="45"/>
  <c r="H160" i="45"/>
  <c r="H161" i="45"/>
  <c r="H162" i="45"/>
  <c r="H163" i="45"/>
  <c r="H164" i="45"/>
  <c r="H165" i="45"/>
  <c r="H166" i="45"/>
  <c r="H167" i="45"/>
  <c r="H168" i="45"/>
  <c r="H169" i="45"/>
  <c r="H170" i="45"/>
  <c r="H171" i="45"/>
  <c r="H172" i="45"/>
  <c r="H173" i="45"/>
  <c r="H174" i="45"/>
  <c r="H175" i="45"/>
  <c r="H176" i="45"/>
  <c r="H177" i="45"/>
  <c r="H178" i="45"/>
  <c r="H179" i="45"/>
  <c r="H180" i="45"/>
  <c r="H181" i="45"/>
  <c r="H182" i="45"/>
  <c r="H183" i="45"/>
  <c r="H184" i="45"/>
  <c r="H185" i="45"/>
  <c r="H186" i="45"/>
  <c r="H187" i="45"/>
  <c r="H188" i="45"/>
  <c r="H189" i="45"/>
  <c r="H190" i="45"/>
  <c r="H191" i="45"/>
  <c r="H192" i="45"/>
  <c r="H193" i="45"/>
  <c r="H194" i="45"/>
  <c r="H195" i="45"/>
  <c r="H196" i="45"/>
  <c r="H197" i="45"/>
  <c r="H198" i="45"/>
  <c r="H199" i="45"/>
  <c r="H200" i="45"/>
  <c r="H201" i="45"/>
  <c r="H202" i="45"/>
  <c r="H203" i="45"/>
  <c r="H204" i="45"/>
  <c r="H205" i="45"/>
  <c r="H206" i="45"/>
  <c r="H207" i="45"/>
  <c r="H208" i="45"/>
  <c r="H209" i="45"/>
  <c r="H210" i="45"/>
  <c r="H211" i="45"/>
  <c r="H212" i="45"/>
  <c r="H213" i="45"/>
  <c r="H214" i="45"/>
  <c r="H215" i="45"/>
  <c r="H216" i="45"/>
  <c r="H217" i="45"/>
  <c r="H218" i="45"/>
  <c r="H219" i="45"/>
  <c r="H220" i="45"/>
  <c r="H221" i="45"/>
  <c r="H222" i="45"/>
  <c r="H223" i="45"/>
  <c r="H224" i="45"/>
  <c r="H225" i="45"/>
  <c r="H226" i="45"/>
  <c r="H227" i="45"/>
  <c r="H228" i="45"/>
  <c r="H229" i="45"/>
  <c r="H230" i="45"/>
  <c r="H231" i="45"/>
  <c r="H232" i="45"/>
  <c r="H233" i="45"/>
  <c r="H234" i="45"/>
  <c r="H235" i="45"/>
  <c r="H236" i="45"/>
  <c r="H237" i="45"/>
  <c r="H238" i="45"/>
  <c r="H239" i="45"/>
  <c r="H240" i="45"/>
  <c r="H241" i="45"/>
  <c r="H242" i="45"/>
  <c r="H243" i="45"/>
  <c r="H244" i="45"/>
  <c r="H245" i="45"/>
  <c r="H246" i="45"/>
  <c r="H247" i="45"/>
  <c r="H248" i="45"/>
  <c r="H249" i="45"/>
  <c r="H250" i="45"/>
  <c r="H251" i="45"/>
  <c r="H252" i="45"/>
  <c r="H253" i="45"/>
  <c r="H254" i="45"/>
  <c r="H255" i="45"/>
  <c r="H256" i="45"/>
  <c r="H257" i="45"/>
  <c r="H258" i="45"/>
  <c r="H259" i="45"/>
  <c r="H260" i="45"/>
  <c r="H261" i="45"/>
  <c r="H262" i="45"/>
  <c r="H263" i="45"/>
  <c r="H264" i="45"/>
  <c r="H265" i="45"/>
  <c r="H266" i="45"/>
  <c r="H267" i="45"/>
  <c r="H268" i="45"/>
  <c r="H269" i="45"/>
  <c r="H270" i="45"/>
  <c r="H271" i="45"/>
  <c r="H272" i="45"/>
  <c r="H273" i="45"/>
  <c r="H274" i="45"/>
  <c r="H275" i="45"/>
  <c r="H276" i="45"/>
  <c r="H277" i="45"/>
  <c r="H278" i="45"/>
  <c r="H279" i="45"/>
  <c r="H280" i="45"/>
  <c r="H281" i="45"/>
  <c r="H282" i="45"/>
  <c r="H283" i="45"/>
  <c r="H284" i="45"/>
  <c r="H285" i="45"/>
  <c r="H286" i="45"/>
  <c r="H287" i="45"/>
  <c r="H288" i="45"/>
  <c r="H289" i="45"/>
  <c r="H290" i="45"/>
  <c r="H291" i="45"/>
  <c r="H292" i="45"/>
  <c r="H293" i="45"/>
  <c r="H294" i="45"/>
  <c r="H295" i="45"/>
  <c r="H296" i="45"/>
  <c r="H297" i="45"/>
  <c r="H298" i="45"/>
  <c r="H299" i="45"/>
  <c r="H300" i="45"/>
  <c r="H301" i="45"/>
  <c r="H302" i="45"/>
  <c r="H303" i="45"/>
  <c r="H304" i="45"/>
  <c r="H305" i="45"/>
  <c r="H306" i="45"/>
  <c r="H307" i="45"/>
  <c r="H308" i="45"/>
  <c r="H309" i="45"/>
  <c r="H310" i="45"/>
  <c r="H311" i="45"/>
  <c r="H312" i="45"/>
  <c r="H313" i="45"/>
  <c r="H314" i="45"/>
  <c r="H315" i="45"/>
  <c r="H316" i="45"/>
  <c r="H317" i="45"/>
  <c r="H318" i="45"/>
  <c r="H319" i="45"/>
  <c r="H320" i="45"/>
  <c r="H321" i="45"/>
  <c r="H322" i="45"/>
  <c r="H323" i="45"/>
  <c r="H324" i="45"/>
  <c r="H325" i="45"/>
  <c r="H326" i="45"/>
  <c r="H327" i="45"/>
  <c r="H328" i="45"/>
  <c r="H329" i="45"/>
  <c r="H330" i="45"/>
  <c r="H331" i="45"/>
  <c r="H332" i="45"/>
  <c r="H333" i="45"/>
  <c r="H334" i="45"/>
  <c r="H335" i="45"/>
  <c r="H336" i="45"/>
  <c r="H337" i="45"/>
  <c r="H338" i="45"/>
  <c r="H339" i="45"/>
  <c r="H340" i="45"/>
  <c r="H341" i="45"/>
  <c r="H342" i="45"/>
  <c r="H343" i="45"/>
  <c r="H344" i="45"/>
  <c r="H345" i="45"/>
  <c r="H346" i="45"/>
  <c r="H347" i="45"/>
  <c r="H348" i="45"/>
  <c r="H349" i="45"/>
  <c r="H350" i="45"/>
  <c r="H351" i="45"/>
  <c r="H352" i="45"/>
  <c r="H353" i="45"/>
  <c r="H354" i="45"/>
  <c r="H355" i="45"/>
  <c r="H356" i="45"/>
  <c r="H357" i="45"/>
  <c r="H358" i="45"/>
  <c r="H359" i="45"/>
  <c r="H360" i="45"/>
  <c r="H361" i="45"/>
  <c r="H362" i="45"/>
  <c r="H363" i="45"/>
  <c r="H364" i="45"/>
  <c r="H365" i="45"/>
  <c r="H366" i="45"/>
  <c r="H367" i="45"/>
  <c r="H368" i="45"/>
  <c r="H369" i="45"/>
  <c r="H370" i="45"/>
  <c r="H371" i="45"/>
  <c r="H372" i="45"/>
  <c r="H373" i="45"/>
  <c r="H374" i="45"/>
  <c r="H375" i="45"/>
  <c r="H376" i="45"/>
  <c r="H377" i="45"/>
  <c r="H378" i="45"/>
  <c r="H379" i="45"/>
  <c r="H380" i="45"/>
  <c r="H381" i="45"/>
  <c r="H382" i="45"/>
  <c r="H383" i="45"/>
  <c r="H384" i="45"/>
  <c r="H385" i="45"/>
  <c r="H386" i="45"/>
  <c r="H387" i="45"/>
  <c r="H388" i="45"/>
  <c r="H389" i="45"/>
  <c r="H390" i="45"/>
  <c r="H391" i="45"/>
  <c r="H392" i="45"/>
  <c r="H393" i="45"/>
  <c r="H394" i="45"/>
  <c r="H395" i="45"/>
  <c r="H396" i="45"/>
  <c r="H397" i="45"/>
  <c r="H398" i="45"/>
  <c r="H399" i="45"/>
  <c r="H400" i="45"/>
  <c r="H401" i="45"/>
  <c r="H402" i="45"/>
  <c r="H403" i="45"/>
  <c r="H404" i="45"/>
  <c r="H405" i="45"/>
  <c r="H406" i="45"/>
  <c r="H407" i="45"/>
  <c r="H408" i="45"/>
  <c r="H409" i="45"/>
  <c r="H410" i="45"/>
  <c r="H411" i="45"/>
  <c r="H412" i="45"/>
  <c r="H413" i="45"/>
  <c r="H414" i="45"/>
  <c r="H415" i="45"/>
  <c r="H416" i="45"/>
  <c r="H417" i="45"/>
  <c r="H418" i="45"/>
  <c r="H419" i="45"/>
  <c r="H420" i="45"/>
  <c r="H421" i="45"/>
  <c r="H422" i="45"/>
  <c r="H423" i="45"/>
  <c r="H424" i="45"/>
  <c r="H425" i="45"/>
  <c r="H426" i="45"/>
  <c r="H427" i="45"/>
  <c r="H428" i="45"/>
  <c r="H429" i="45"/>
  <c r="H430" i="45"/>
  <c r="H431" i="45"/>
  <c r="H432" i="45"/>
  <c r="H433" i="45"/>
  <c r="H434" i="45"/>
  <c r="H435" i="45"/>
  <c r="H436" i="45"/>
  <c r="H437" i="45"/>
  <c r="H438" i="45"/>
  <c r="H439" i="45"/>
  <c r="H440" i="45"/>
  <c r="H441" i="45"/>
  <c r="H442" i="45"/>
  <c r="H443" i="45"/>
  <c r="H444" i="45"/>
  <c r="H445" i="45"/>
  <c r="H446" i="45"/>
  <c r="H447" i="45"/>
  <c r="H448" i="45"/>
  <c r="H449" i="45"/>
  <c r="H450" i="45"/>
  <c r="H451" i="45"/>
  <c r="H452" i="45"/>
  <c r="H453" i="45"/>
  <c r="H454" i="45"/>
  <c r="H455" i="45"/>
  <c r="H456" i="45"/>
  <c r="H457" i="45"/>
  <c r="H458" i="45"/>
  <c r="H459" i="45"/>
  <c r="H460" i="45"/>
  <c r="H461" i="45"/>
  <c r="H462" i="45"/>
  <c r="H463" i="45"/>
  <c r="H464" i="45"/>
  <c r="H465" i="45"/>
  <c r="H466" i="45"/>
  <c r="H467" i="45"/>
  <c r="H468" i="45"/>
  <c r="H469" i="45"/>
  <c r="H470" i="45"/>
  <c r="H471" i="45"/>
  <c r="H472" i="45"/>
  <c r="H473" i="45"/>
  <c r="H474" i="45"/>
  <c r="H475" i="45"/>
  <c r="H476" i="45"/>
  <c r="H477" i="45"/>
  <c r="H478" i="45"/>
  <c r="H479" i="45"/>
  <c r="H480" i="45"/>
  <c r="H481" i="45"/>
  <c r="H482" i="45"/>
  <c r="H483" i="45"/>
  <c r="H484" i="45"/>
  <c r="H485" i="45"/>
  <c r="H486" i="45"/>
  <c r="H487" i="45"/>
  <c r="H488" i="45"/>
  <c r="H489" i="45"/>
  <c r="H490" i="45"/>
  <c r="H491" i="45"/>
  <c r="H492" i="45"/>
  <c r="H493" i="45"/>
  <c r="H494" i="45"/>
  <c r="H495" i="45"/>
  <c r="H496" i="45"/>
  <c r="H497" i="45"/>
  <c r="H498" i="45"/>
  <c r="H499" i="45"/>
  <c r="H500" i="45"/>
  <c r="H501" i="45"/>
  <c r="H502" i="45"/>
  <c r="H503" i="45"/>
  <c r="H504" i="45"/>
  <c r="H505" i="45"/>
  <c r="H506" i="45"/>
  <c r="H507" i="45"/>
  <c r="H508" i="45"/>
  <c r="H509" i="45"/>
  <c r="H510" i="45"/>
  <c r="H511" i="45"/>
  <c r="H512" i="45"/>
  <c r="H513" i="45"/>
  <c r="H514" i="45"/>
  <c r="H515" i="45"/>
  <c r="H516" i="45"/>
  <c r="H517" i="45"/>
  <c r="H518" i="45"/>
  <c r="H519" i="45"/>
  <c r="H520" i="45"/>
  <c r="H521" i="45"/>
  <c r="H522" i="45"/>
  <c r="H523" i="45"/>
  <c r="H524" i="45"/>
  <c r="H525" i="45"/>
  <c r="H526" i="45"/>
  <c r="H527" i="45"/>
  <c r="H528" i="45"/>
  <c r="H529" i="45"/>
  <c r="H530" i="45"/>
  <c r="H531" i="45"/>
  <c r="H532" i="45"/>
  <c r="H533" i="45"/>
  <c r="H534" i="45"/>
  <c r="H535" i="45"/>
  <c r="H536" i="45"/>
  <c r="H537" i="45"/>
  <c r="H538" i="45"/>
  <c r="H539" i="45"/>
  <c r="H540" i="45"/>
  <c r="H541" i="45"/>
  <c r="H542" i="45"/>
  <c r="H543" i="45"/>
  <c r="H544" i="45"/>
  <c r="H545" i="45"/>
  <c r="H546" i="45"/>
  <c r="H547" i="45"/>
  <c r="H548" i="45"/>
  <c r="H549" i="45"/>
  <c r="H550" i="45"/>
  <c r="H551" i="45"/>
  <c r="H552" i="45"/>
  <c r="H553" i="45"/>
  <c r="H554" i="45"/>
  <c r="H555" i="45"/>
  <c r="H556" i="45"/>
  <c r="H557" i="45"/>
  <c r="H558" i="45"/>
  <c r="H559" i="45"/>
  <c r="H560" i="45"/>
  <c r="H561" i="45"/>
  <c r="H562" i="45"/>
  <c r="H563" i="45"/>
  <c r="H564" i="45"/>
  <c r="H565" i="45"/>
  <c r="H566" i="45"/>
  <c r="H567" i="45"/>
  <c r="H568" i="45"/>
  <c r="H569" i="45"/>
  <c r="H570" i="45"/>
  <c r="H571" i="45"/>
  <c r="H572" i="45"/>
  <c r="H573" i="45"/>
  <c r="H574" i="45"/>
  <c r="H575" i="45"/>
  <c r="H576" i="45"/>
  <c r="H577" i="45"/>
  <c r="H578" i="45"/>
  <c r="H579" i="45"/>
  <c r="H580" i="45"/>
  <c r="H581" i="45"/>
  <c r="H582" i="45"/>
  <c r="H583" i="45"/>
  <c r="H584" i="45"/>
  <c r="H585" i="45"/>
  <c r="H586" i="45"/>
  <c r="H587" i="45"/>
  <c r="H588" i="45"/>
  <c r="H589" i="45"/>
  <c r="H590" i="45"/>
  <c r="H591" i="45"/>
  <c r="H592" i="45"/>
  <c r="H593" i="45"/>
  <c r="H594" i="45"/>
  <c r="H595" i="45"/>
  <c r="H596" i="45"/>
  <c r="H597" i="45"/>
  <c r="H598" i="45"/>
  <c r="H599" i="45"/>
  <c r="H600" i="45"/>
  <c r="H601" i="45"/>
  <c r="H602" i="45"/>
  <c r="H603" i="45"/>
  <c r="H604" i="45"/>
  <c r="H605" i="45"/>
  <c r="H606" i="45"/>
  <c r="H607" i="45"/>
  <c r="H608" i="45"/>
  <c r="H609" i="45"/>
  <c r="H610" i="45"/>
  <c r="H611" i="45"/>
  <c r="H612" i="45"/>
  <c r="H613" i="45"/>
  <c r="H614" i="45"/>
  <c r="H615" i="45"/>
  <c r="H616" i="45"/>
  <c r="H617" i="45"/>
  <c r="H618" i="45"/>
  <c r="H619" i="45"/>
  <c r="H620" i="45"/>
  <c r="H621" i="45"/>
  <c r="H622" i="45"/>
  <c r="H623" i="45"/>
  <c r="H624" i="45"/>
  <c r="H625" i="45"/>
  <c r="H626" i="45"/>
  <c r="H627" i="45"/>
  <c r="H628" i="45"/>
  <c r="H629" i="45"/>
  <c r="H630" i="45"/>
  <c r="H631" i="45"/>
  <c r="H632" i="45"/>
  <c r="H633" i="45"/>
  <c r="H634" i="45"/>
  <c r="H635" i="45"/>
  <c r="H636" i="45"/>
  <c r="H637" i="45"/>
  <c r="H638" i="45"/>
  <c r="H639" i="45"/>
  <c r="H640" i="45"/>
  <c r="H641" i="45"/>
  <c r="H642" i="45"/>
  <c r="H643" i="45"/>
  <c r="H644" i="45"/>
  <c r="H645" i="45"/>
  <c r="H646" i="45"/>
  <c r="H647" i="45"/>
  <c r="H648" i="45"/>
  <c r="H649" i="45"/>
  <c r="H650" i="45"/>
  <c r="H651" i="45"/>
  <c r="H652" i="45"/>
  <c r="H653" i="45"/>
  <c r="H654" i="45"/>
  <c r="H655" i="45"/>
  <c r="H656" i="45"/>
  <c r="H657" i="45"/>
  <c r="H658" i="45"/>
  <c r="H659" i="45"/>
  <c r="H660" i="45"/>
  <c r="H661" i="45"/>
  <c r="H662" i="45"/>
  <c r="H663" i="45"/>
  <c r="H664" i="45"/>
  <c r="H665" i="45"/>
  <c r="H666" i="45"/>
  <c r="H667" i="45"/>
  <c r="H668" i="45"/>
  <c r="H669" i="45"/>
  <c r="H670" i="45"/>
  <c r="H671" i="45"/>
  <c r="H672" i="45"/>
  <c r="H673" i="45"/>
  <c r="H674" i="45"/>
  <c r="H675" i="45"/>
  <c r="H676" i="45"/>
  <c r="H677" i="45"/>
  <c r="H678" i="45"/>
  <c r="H679" i="45"/>
  <c r="H680" i="45"/>
  <c r="H681" i="45"/>
  <c r="H682" i="45"/>
  <c r="H683" i="45"/>
  <c r="H684" i="45"/>
  <c r="H685" i="45"/>
  <c r="H686" i="45"/>
  <c r="H687" i="45"/>
  <c r="H688" i="45"/>
  <c r="H689" i="45"/>
  <c r="H690" i="45"/>
  <c r="H691" i="45"/>
  <c r="H692" i="45"/>
  <c r="H693" i="45"/>
  <c r="H694" i="45"/>
  <c r="H695" i="45"/>
  <c r="H696" i="45"/>
  <c r="H697" i="45"/>
  <c r="H698" i="45"/>
  <c r="H699" i="45"/>
  <c r="H700" i="45"/>
  <c r="H701" i="45"/>
  <c r="H702" i="45"/>
  <c r="H703" i="45"/>
  <c r="H704" i="45"/>
  <c r="H705" i="45"/>
  <c r="H706" i="45"/>
  <c r="H707" i="45"/>
  <c r="H708" i="45"/>
  <c r="H709" i="45"/>
  <c r="H710" i="45"/>
  <c r="H711" i="45"/>
  <c r="H712" i="45"/>
  <c r="H713" i="45"/>
  <c r="H714" i="45"/>
  <c r="H715" i="45"/>
  <c r="H716" i="45"/>
  <c r="H717" i="45"/>
  <c r="H718" i="45"/>
  <c r="H719" i="45"/>
  <c r="H720" i="45"/>
  <c r="H721" i="45"/>
  <c r="H722" i="45"/>
  <c r="H723" i="45"/>
  <c r="H724" i="45"/>
  <c r="H725" i="45"/>
  <c r="H726" i="45"/>
  <c r="H727" i="45"/>
  <c r="H728" i="45"/>
  <c r="H729" i="45"/>
  <c r="H730" i="45"/>
  <c r="H731" i="45"/>
  <c r="H732" i="45"/>
  <c r="H733" i="45"/>
  <c r="H734" i="45"/>
  <c r="H735" i="45"/>
  <c r="H736" i="45"/>
  <c r="H737" i="45"/>
  <c r="H738" i="45"/>
  <c r="H739" i="45"/>
  <c r="H740" i="45"/>
  <c r="H741" i="45"/>
  <c r="H742" i="45"/>
  <c r="H743" i="45"/>
  <c r="H744" i="45"/>
  <c r="H745" i="45"/>
  <c r="H746" i="45"/>
  <c r="H747" i="45"/>
  <c r="H748" i="45"/>
  <c r="H749" i="45"/>
  <c r="H750" i="45"/>
  <c r="H751" i="45"/>
  <c r="H752" i="45"/>
  <c r="H753" i="45"/>
  <c r="H754" i="45"/>
  <c r="H755" i="45"/>
  <c r="H756" i="45"/>
  <c r="H757" i="45"/>
  <c r="H758" i="45"/>
  <c r="H759" i="45"/>
  <c r="H760" i="45"/>
  <c r="H761" i="45"/>
  <c r="H762" i="45"/>
  <c r="H763" i="45"/>
  <c r="H764" i="45"/>
  <c r="H765" i="45"/>
  <c r="H766" i="45"/>
  <c r="H767" i="45"/>
  <c r="H768" i="45"/>
  <c r="H769" i="45"/>
  <c r="H770" i="45"/>
  <c r="H771" i="45"/>
  <c r="H772" i="45"/>
  <c r="H773" i="45"/>
  <c r="H774" i="45"/>
  <c r="H775" i="45"/>
  <c r="H776" i="45"/>
  <c r="H777" i="45"/>
  <c r="H778" i="45"/>
  <c r="H779" i="45"/>
  <c r="H780" i="45"/>
  <c r="H781" i="45"/>
  <c r="H782" i="45"/>
  <c r="H783" i="45"/>
  <c r="H784" i="45"/>
  <c r="H785" i="45"/>
  <c r="H786" i="45"/>
  <c r="H787" i="45"/>
  <c r="H788" i="45"/>
  <c r="H789" i="45"/>
  <c r="H790" i="45"/>
  <c r="H791" i="45"/>
  <c r="H792" i="45"/>
  <c r="H793" i="45"/>
  <c r="H794" i="45"/>
  <c r="H795" i="45"/>
  <c r="H796" i="45"/>
  <c r="H797" i="45"/>
  <c r="H798" i="45"/>
  <c r="H799" i="45"/>
  <c r="H800" i="45"/>
  <c r="H801" i="45"/>
  <c r="H802" i="45"/>
  <c r="H803" i="45"/>
  <c r="H804" i="45"/>
  <c r="H805" i="45"/>
  <c r="H806" i="45"/>
  <c r="H807" i="45"/>
  <c r="H808" i="45"/>
  <c r="H809" i="45"/>
  <c r="H810" i="45"/>
  <c r="H811" i="45"/>
  <c r="H812" i="45"/>
  <c r="H813" i="45"/>
  <c r="H814" i="45"/>
  <c r="H815" i="45"/>
  <c r="H816" i="45"/>
  <c r="H817" i="45"/>
  <c r="H818" i="45"/>
  <c r="H819" i="45"/>
  <c r="H820" i="45"/>
  <c r="H821" i="45"/>
  <c r="H822" i="45"/>
  <c r="H823" i="45"/>
  <c r="H824" i="45"/>
  <c r="H825" i="45"/>
  <c r="H826" i="45"/>
  <c r="H827" i="45"/>
  <c r="H828" i="45"/>
  <c r="H829" i="45"/>
  <c r="H830" i="45"/>
  <c r="H831" i="45"/>
  <c r="H832" i="45"/>
  <c r="H833" i="45"/>
  <c r="H834" i="45"/>
  <c r="H835" i="45"/>
  <c r="H836" i="45"/>
  <c r="H837" i="45"/>
  <c r="H838" i="45"/>
  <c r="H839" i="45"/>
  <c r="H840" i="45"/>
  <c r="H841" i="45"/>
  <c r="H842" i="45"/>
  <c r="H843" i="45"/>
  <c r="H844" i="45"/>
  <c r="H845" i="45"/>
  <c r="H846" i="45"/>
  <c r="H847" i="45"/>
  <c r="H848" i="45"/>
  <c r="H849" i="45"/>
  <c r="H850" i="45"/>
  <c r="H851" i="45"/>
  <c r="H852" i="45"/>
  <c r="H853" i="45"/>
  <c r="H854" i="45"/>
  <c r="H855" i="45"/>
  <c r="H856" i="45"/>
  <c r="H857" i="45"/>
  <c r="H858" i="45"/>
  <c r="H859" i="45"/>
  <c r="H860" i="45"/>
  <c r="H861" i="45"/>
  <c r="H862" i="45"/>
  <c r="H863" i="45"/>
  <c r="H864" i="45"/>
  <c r="H865" i="45"/>
  <c r="H866" i="45"/>
  <c r="H867" i="45"/>
  <c r="H868" i="45"/>
  <c r="H869" i="45"/>
  <c r="H870" i="45"/>
  <c r="H871" i="45"/>
  <c r="H872" i="45"/>
  <c r="H873" i="45"/>
  <c r="H874" i="45"/>
  <c r="H875" i="45"/>
  <c r="H876" i="45"/>
  <c r="H877" i="45"/>
  <c r="H878" i="45"/>
  <c r="H879" i="45"/>
  <c r="H880" i="45"/>
  <c r="H881" i="45"/>
  <c r="H882" i="45"/>
  <c r="H883" i="45"/>
  <c r="H884" i="45"/>
  <c r="H885" i="45"/>
  <c r="H886" i="45"/>
  <c r="H887" i="45"/>
  <c r="H888" i="45"/>
  <c r="H889" i="45"/>
  <c r="H890" i="45"/>
  <c r="H891" i="45"/>
  <c r="H892" i="45"/>
  <c r="H893" i="45"/>
  <c r="H894" i="45"/>
  <c r="H895" i="45"/>
  <c r="H896" i="45"/>
  <c r="H897" i="45"/>
  <c r="H898" i="45"/>
  <c r="H899" i="45"/>
  <c r="H900" i="45"/>
  <c r="H901" i="45"/>
  <c r="H902" i="45"/>
  <c r="H903" i="45"/>
  <c r="H904" i="45"/>
  <c r="H905" i="45"/>
  <c r="H906" i="45"/>
  <c r="H907" i="45"/>
  <c r="H908" i="45"/>
  <c r="H909" i="45"/>
  <c r="H910" i="45"/>
  <c r="H911" i="45"/>
  <c r="H912" i="45"/>
  <c r="H913" i="45"/>
  <c r="H914" i="45"/>
  <c r="H915" i="45"/>
  <c r="H916" i="45"/>
  <c r="H917" i="45"/>
  <c r="H918" i="45"/>
  <c r="H919" i="45"/>
  <c r="H920" i="45"/>
  <c r="H921" i="45"/>
  <c r="H922" i="45"/>
  <c r="H923" i="45"/>
  <c r="H924" i="45"/>
  <c r="H925" i="45"/>
  <c r="H926" i="45"/>
  <c r="H927" i="45"/>
  <c r="H928" i="45"/>
  <c r="H929" i="45"/>
  <c r="H930" i="45"/>
  <c r="H931" i="45"/>
  <c r="H932" i="45"/>
  <c r="H933" i="45"/>
  <c r="H934" i="45"/>
  <c r="H935" i="45"/>
  <c r="H936" i="45"/>
  <c r="H937" i="45"/>
  <c r="H938" i="45"/>
  <c r="H939" i="45"/>
  <c r="H940" i="45"/>
  <c r="H941" i="45"/>
  <c r="H942" i="45"/>
  <c r="H943" i="45"/>
  <c r="H944" i="45"/>
  <c r="H945" i="45"/>
  <c r="H946" i="45"/>
  <c r="H947" i="45"/>
  <c r="H948" i="45"/>
  <c r="H949" i="45"/>
  <c r="H950" i="45"/>
  <c r="H951" i="45"/>
  <c r="H952" i="45"/>
  <c r="H953" i="45"/>
  <c r="H954" i="45"/>
  <c r="H955" i="45"/>
  <c r="H956" i="45"/>
  <c r="H957" i="45"/>
  <c r="H958" i="45"/>
  <c r="H959" i="45"/>
  <c r="H960" i="45"/>
  <c r="H961" i="45"/>
  <c r="H962" i="45"/>
  <c r="H963" i="45"/>
  <c r="H964" i="45"/>
  <c r="H965" i="45"/>
  <c r="H966" i="45"/>
  <c r="H967" i="45"/>
  <c r="H968" i="45"/>
  <c r="H969" i="45"/>
  <c r="H970" i="45"/>
  <c r="H971" i="45"/>
  <c r="H972" i="45"/>
  <c r="H973" i="45"/>
  <c r="H974" i="45"/>
  <c r="H975" i="45"/>
  <c r="H976" i="45"/>
  <c r="H977" i="45"/>
  <c r="H978" i="45"/>
  <c r="H979" i="45"/>
  <c r="H980" i="45"/>
  <c r="H981" i="45"/>
  <c r="H982" i="45"/>
  <c r="H983" i="45"/>
  <c r="H984" i="45"/>
  <c r="H985" i="45"/>
  <c r="H986" i="45"/>
  <c r="H987" i="45"/>
  <c r="H988" i="45"/>
  <c r="H989" i="45"/>
  <c r="H990" i="45"/>
  <c r="H991" i="45"/>
  <c r="H992" i="45"/>
  <c r="H993" i="45"/>
  <c r="H994" i="45"/>
  <c r="H995" i="45"/>
  <c r="H996" i="45"/>
  <c r="H997" i="45"/>
  <c r="H998" i="45"/>
  <c r="H999" i="45"/>
  <c r="H1000" i="45"/>
  <c r="H1001" i="45"/>
  <c r="H1002" i="45"/>
  <c r="H1003" i="45"/>
  <c r="H1004" i="45"/>
  <c r="H1005" i="45"/>
  <c r="H1006" i="45"/>
  <c r="H1007" i="45"/>
  <c r="H1008" i="45"/>
  <c r="H1009" i="45"/>
  <c r="I2" i="45"/>
  <c r="I3" i="45"/>
  <c r="I4" i="45"/>
  <c r="I5" i="45"/>
  <c r="I6" i="45"/>
  <c r="I7" i="45"/>
  <c r="I8" i="45"/>
  <c r="I9" i="45"/>
  <c r="I10" i="45"/>
  <c r="I11" i="45"/>
  <c r="I12" i="45"/>
  <c r="I13" i="45"/>
  <c r="I14" i="45"/>
  <c r="I15" i="45"/>
  <c r="I16" i="45"/>
  <c r="I17" i="45"/>
  <c r="I18" i="45"/>
  <c r="I19" i="45"/>
  <c r="I20" i="45"/>
  <c r="I21" i="45"/>
  <c r="I22" i="45"/>
  <c r="I23" i="45"/>
  <c r="I24" i="45"/>
  <c r="I25" i="45"/>
  <c r="I26" i="45"/>
  <c r="I27" i="45"/>
  <c r="I28" i="45"/>
  <c r="I29" i="45"/>
  <c r="I30" i="45"/>
  <c r="I31" i="45"/>
  <c r="I32" i="45"/>
  <c r="I33" i="45"/>
  <c r="I34" i="45"/>
  <c r="I35" i="45"/>
  <c r="I36" i="45"/>
  <c r="I37" i="45"/>
  <c r="I38" i="45"/>
  <c r="I39" i="45"/>
  <c r="I40" i="45"/>
  <c r="I41" i="45"/>
  <c r="I42" i="45"/>
  <c r="I43" i="45"/>
  <c r="I44" i="45"/>
  <c r="I45" i="45"/>
  <c r="I46" i="45"/>
  <c r="I47" i="45"/>
  <c r="I48" i="45"/>
  <c r="I49" i="45"/>
  <c r="I50" i="45"/>
  <c r="I51" i="45"/>
  <c r="I52" i="45"/>
  <c r="I53" i="45"/>
  <c r="I54" i="45"/>
  <c r="I55" i="45"/>
  <c r="I56" i="45"/>
  <c r="I57" i="45"/>
  <c r="I58" i="45"/>
  <c r="I59" i="45"/>
  <c r="I60" i="45"/>
  <c r="I61" i="45"/>
  <c r="I62" i="45"/>
  <c r="I63" i="45"/>
  <c r="I64" i="45"/>
  <c r="I65" i="45"/>
  <c r="I66" i="45"/>
  <c r="I67" i="45"/>
  <c r="I68" i="45"/>
  <c r="I69" i="45"/>
  <c r="I70" i="45"/>
  <c r="I71" i="45"/>
  <c r="I72" i="45"/>
  <c r="I73" i="45"/>
  <c r="I74" i="45"/>
  <c r="I75" i="45"/>
  <c r="I76" i="45"/>
  <c r="I77" i="45"/>
  <c r="I78" i="45"/>
  <c r="I79" i="45"/>
  <c r="I80" i="45"/>
  <c r="I81" i="45"/>
  <c r="I82" i="45"/>
  <c r="I83" i="45"/>
  <c r="I84" i="45"/>
  <c r="I85" i="45"/>
  <c r="I86" i="45"/>
  <c r="I87" i="45"/>
  <c r="I88" i="45"/>
  <c r="I89" i="45"/>
  <c r="I90" i="45"/>
  <c r="I91" i="45"/>
  <c r="I92" i="45"/>
  <c r="I93" i="45"/>
  <c r="I94" i="45"/>
  <c r="I95" i="45"/>
  <c r="I96" i="45"/>
  <c r="I97" i="45"/>
  <c r="I98" i="45"/>
  <c r="I99" i="45"/>
  <c r="I100" i="45"/>
  <c r="I101" i="45"/>
  <c r="I102" i="45"/>
  <c r="I103" i="45"/>
  <c r="I104" i="45"/>
  <c r="I105" i="45"/>
  <c r="I106" i="45"/>
  <c r="I107" i="45"/>
  <c r="I108" i="45"/>
  <c r="I109" i="45"/>
  <c r="I110" i="45"/>
  <c r="I111" i="45"/>
  <c r="I112" i="45"/>
  <c r="I113" i="45"/>
  <c r="I114" i="45"/>
  <c r="I115" i="45"/>
  <c r="I116" i="45"/>
  <c r="I117" i="45"/>
  <c r="I118" i="45"/>
  <c r="I119" i="45"/>
  <c r="I120" i="45"/>
  <c r="I121" i="45"/>
  <c r="I122" i="45"/>
  <c r="I123" i="45"/>
  <c r="I124" i="45"/>
  <c r="I125" i="45"/>
  <c r="I126" i="45"/>
  <c r="I127" i="45"/>
  <c r="I128" i="45"/>
  <c r="I129" i="45"/>
  <c r="I130" i="45"/>
  <c r="I131" i="45"/>
  <c r="I132" i="45"/>
  <c r="I133" i="45"/>
  <c r="I134" i="45"/>
  <c r="I135" i="45"/>
  <c r="I136" i="45"/>
  <c r="I137" i="45"/>
  <c r="I138" i="45"/>
  <c r="I139" i="45"/>
  <c r="I140" i="45"/>
  <c r="I141" i="45"/>
  <c r="I142" i="45"/>
  <c r="I143" i="45"/>
  <c r="I144" i="45"/>
  <c r="I145" i="45"/>
  <c r="I146" i="45"/>
  <c r="I147" i="45"/>
  <c r="I148" i="45"/>
  <c r="I149" i="45"/>
  <c r="I150" i="45"/>
  <c r="I151" i="45"/>
  <c r="I152" i="45"/>
  <c r="I153" i="45"/>
  <c r="I154" i="45"/>
  <c r="I155" i="45"/>
  <c r="I156" i="45"/>
  <c r="I157" i="45"/>
  <c r="I158" i="45"/>
  <c r="I159" i="45"/>
  <c r="I160" i="45"/>
  <c r="I161" i="45"/>
  <c r="I162" i="45"/>
  <c r="I163" i="45"/>
  <c r="I164" i="45"/>
  <c r="I165" i="45"/>
  <c r="I166" i="45"/>
  <c r="I167" i="45"/>
  <c r="I168" i="45"/>
  <c r="I169" i="45"/>
  <c r="I170" i="45"/>
  <c r="I171" i="45"/>
  <c r="I172" i="45"/>
  <c r="I173" i="45"/>
  <c r="I174" i="45"/>
  <c r="I175" i="45"/>
  <c r="I176" i="45"/>
  <c r="I177" i="45"/>
  <c r="I178" i="45"/>
  <c r="I179" i="45"/>
  <c r="I180" i="45"/>
  <c r="I181" i="45"/>
  <c r="I182" i="45"/>
  <c r="I183" i="45"/>
  <c r="I184" i="45"/>
  <c r="I185" i="45"/>
  <c r="I186" i="45"/>
  <c r="I187" i="45"/>
  <c r="I188" i="45"/>
  <c r="I189" i="45"/>
  <c r="I190" i="45"/>
  <c r="I191" i="45"/>
  <c r="I192" i="45"/>
  <c r="I193" i="45"/>
  <c r="I194" i="45"/>
  <c r="I195" i="45"/>
  <c r="I196" i="45"/>
  <c r="I197" i="45"/>
  <c r="I198" i="45"/>
  <c r="I199" i="45"/>
  <c r="I200" i="45"/>
  <c r="I201" i="45"/>
  <c r="I202" i="45"/>
  <c r="I203" i="45"/>
  <c r="I204" i="45"/>
  <c r="I205" i="45"/>
  <c r="I206" i="45"/>
  <c r="I207" i="45"/>
  <c r="I208" i="45"/>
  <c r="I209" i="45"/>
  <c r="I210" i="45"/>
  <c r="I211" i="45"/>
  <c r="I212" i="45"/>
  <c r="I213" i="45"/>
  <c r="I214" i="45"/>
  <c r="I215" i="45"/>
  <c r="I216" i="45"/>
  <c r="I217" i="45"/>
  <c r="I218" i="45"/>
  <c r="I219" i="45"/>
  <c r="I220" i="45"/>
  <c r="I221" i="45"/>
  <c r="I222" i="45"/>
  <c r="I223" i="45"/>
  <c r="I224" i="45"/>
  <c r="I225" i="45"/>
  <c r="I226" i="45"/>
  <c r="I227" i="45"/>
  <c r="I228" i="45"/>
  <c r="I229" i="45"/>
  <c r="I230" i="45"/>
  <c r="I231" i="45"/>
  <c r="I232" i="45"/>
  <c r="I233" i="45"/>
  <c r="I234" i="45"/>
  <c r="I235" i="45"/>
  <c r="I236" i="45"/>
  <c r="I237" i="45"/>
  <c r="I238" i="45"/>
  <c r="I239" i="45"/>
  <c r="I240" i="45"/>
  <c r="I241" i="45"/>
  <c r="I242" i="45"/>
  <c r="I243" i="45"/>
  <c r="I244" i="45"/>
  <c r="I245" i="45"/>
  <c r="I246" i="45"/>
  <c r="I247" i="45"/>
  <c r="I248" i="45"/>
  <c r="I249" i="45"/>
  <c r="I250" i="45"/>
  <c r="I251" i="45"/>
  <c r="I252" i="45"/>
  <c r="I253" i="45"/>
  <c r="I254" i="45"/>
  <c r="I255" i="45"/>
  <c r="I256" i="45"/>
  <c r="I257" i="45"/>
  <c r="I258" i="45"/>
  <c r="I259" i="45"/>
  <c r="I260" i="45"/>
  <c r="I261" i="45"/>
  <c r="I262" i="45"/>
  <c r="I263" i="45"/>
  <c r="I264" i="45"/>
  <c r="I265" i="45"/>
  <c r="I266" i="45"/>
  <c r="I267" i="45"/>
  <c r="I268" i="45"/>
  <c r="I269" i="45"/>
  <c r="I270" i="45"/>
  <c r="I271" i="45"/>
  <c r="I272" i="45"/>
  <c r="I273" i="45"/>
  <c r="I274" i="45"/>
  <c r="I275" i="45"/>
  <c r="I276" i="45"/>
  <c r="I277" i="45"/>
  <c r="I278" i="45"/>
  <c r="I279" i="45"/>
  <c r="I280" i="45"/>
  <c r="I281" i="45"/>
  <c r="I282" i="45"/>
  <c r="I283" i="45"/>
  <c r="I284" i="45"/>
  <c r="I285" i="45"/>
  <c r="I286" i="45"/>
  <c r="I287" i="45"/>
  <c r="I288" i="45"/>
  <c r="I289" i="45"/>
  <c r="I290" i="45"/>
  <c r="I291" i="45"/>
  <c r="I292" i="45"/>
  <c r="I293" i="45"/>
  <c r="I294" i="45"/>
  <c r="I295" i="45"/>
  <c r="I296" i="45"/>
  <c r="I297" i="45"/>
  <c r="I298" i="45"/>
  <c r="I299" i="45"/>
  <c r="I300" i="45"/>
  <c r="I301" i="45"/>
  <c r="I302" i="45"/>
  <c r="I303" i="45"/>
  <c r="I304" i="45"/>
  <c r="I305" i="45"/>
  <c r="I306" i="45"/>
  <c r="I307" i="45"/>
  <c r="I308" i="45"/>
  <c r="I309" i="45"/>
  <c r="I310" i="45"/>
  <c r="I311" i="45"/>
  <c r="I312" i="45"/>
  <c r="I313" i="45"/>
  <c r="I314" i="45"/>
  <c r="I315" i="45"/>
  <c r="I316" i="45"/>
  <c r="I317" i="45"/>
  <c r="I318" i="45"/>
  <c r="I319" i="45"/>
  <c r="I320" i="45"/>
  <c r="I321" i="45"/>
  <c r="I322" i="45"/>
  <c r="I323" i="45"/>
  <c r="I324" i="45"/>
  <c r="I325" i="45"/>
  <c r="I326" i="45"/>
  <c r="I327" i="45"/>
  <c r="I328" i="45"/>
  <c r="I329" i="45"/>
  <c r="I330" i="45"/>
  <c r="I331" i="45"/>
  <c r="I332" i="45"/>
  <c r="I333" i="45"/>
  <c r="I334" i="45"/>
  <c r="I335" i="45"/>
  <c r="I336" i="45"/>
  <c r="I337" i="45"/>
  <c r="I338" i="45"/>
  <c r="I339" i="45"/>
  <c r="I340" i="45"/>
  <c r="I341" i="45"/>
  <c r="I342" i="45"/>
  <c r="I343" i="45"/>
  <c r="I344" i="45"/>
  <c r="I345" i="45"/>
  <c r="I346" i="45"/>
  <c r="I347" i="45"/>
  <c r="I348" i="45"/>
  <c r="I349" i="45"/>
  <c r="I350" i="45"/>
  <c r="I351" i="45"/>
  <c r="I352" i="45"/>
  <c r="I353" i="45"/>
  <c r="I354" i="45"/>
  <c r="I355" i="45"/>
  <c r="I356" i="45"/>
  <c r="I357" i="45"/>
  <c r="I358" i="45"/>
  <c r="I359" i="45"/>
  <c r="I360" i="45"/>
  <c r="I361" i="45"/>
  <c r="I362" i="45"/>
  <c r="I363" i="45"/>
  <c r="I364" i="45"/>
  <c r="I365" i="45"/>
  <c r="I366" i="45"/>
  <c r="I367" i="45"/>
  <c r="I368" i="45"/>
  <c r="I369" i="45"/>
  <c r="I370" i="45"/>
  <c r="I371" i="45"/>
  <c r="I372" i="45"/>
  <c r="I373" i="45"/>
  <c r="I374" i="45"/>
  <c r="I375" i="45"/>
  <c r="I376" i="45"/>
  <c r="I377" i="45"/>
  <c r="I378" i="45"/>
  <c r="I379" i="45"/>
  <c r="I380" i="45"/>
  <c r="I381" i="45"/>
  <c r="I382" i="45"/>
  <c r="I383" i="45"/>
  <c r="I384" i="45"/>
  <c r="I385" i="45"/>
  <c r="I386" i="45"/>
  <c r="I387" i="45"/>
  <c r="I388" i="45"/>
  <c r="I389" i="45"/>
  <c r="I390" i="45"/>
  <c r="I391" i="45"/>
  <c r="I392" i="45"/>
  <c r="I393" i="45"/>
  <c r="I394" i="45"/>
  <c r="I395" i="45"/>
  <c r="I396" i="45"/>
  <c r="I397" i="45"/>
  <c r="I398" i="45"/>
  <c r="I399" i="45"/>
  <c r="I400" i="45"/>
  <c r="I401" i="45"/>
  <c r="I402" i="45"/>
  <c r="I403" i="45"/>
  <c r="I404" i="45"/>
  <c r="I405" i="45"/>
  <c r="I406" i="45"/>
  <c r="I407" i="45"/>
  <c r="I408" i="45"/>
  <c r="I409" i="45"/>
  <c r="I410" i="45"/>
  <c r="I411" i="45"/>
  <c r="I412" i="45"/>
  <c r="I413" i="45"/>
  <c r="I414" i="45"/>
  <c r="I415" i="45"/>
  <c r="I416" i="45"/>
  <c r="I417" i="45"/>
  <c r="I418" i="45"/>
  <c r="I419" i="45"/>
  <c r="I420" i="45"/>
  <c r="I421" i="45"/>
  <c r="I422" i="45"/>
  <c r="I423" i="45"/>
  <c r="I424" i="45"/>
  <c r="I425" i="45"/>
  <c r="I426" i="45"/>
  <c r="I427" i="45"/>
  <c r="I428" i="45"/>
  <c r="I429" i="45"/>
  <c r="I430" i="45"/>
  <c r="I431" i="45"/>
  <c r="I432" i="45"/>
  <c r="I433" i="45"/>
  <c r="I434" i="45"/>
  <c r="I435" i="45"/>
  <c r="I436" i="45"/>
  <c r="I437" i="45"/>
  <c r="I438" i="45"/>
  <c r="I439" i="45"/>
  <c r="I440" i="45"/>
  <c r="I441" i="45"/>
  <c r="I442" i="45"/>
  <c r="I443" i="45"/>
  <c r="I444" i="45"/>
  <c r="I445" i="45"/>
  <c r="I446" i="45"/>
  <c r="I447" i="45"/>
  <c r="I448" i="45"/>
  <c r="I449" i="45"/>
  <c r="I450" i="45"/>
  <c r="I451" i="45"/>
  <c r="I452" i="45"/>
  <c r="I453" i="45"/>
  <c r="I454" i="45"/>
  <c r="I455" i="45"/>
  <c r="I456" i="45"/>
  <c r="I457" i="45"/>
  <c r="I458" i="45"/>
  <c r="I459" i="45"/>
  <c r="I460" i="45"/>
  <c r="I461" i="45"/>
  <c r="I462" i="45"/>
  <c r="I463" i="45"/>
  <c r="I464" i="45"/>
  <c r="I465" i="45"/>
  <c r="I466" i="45"/>
  <c r="I467" i="45"/>
  <c r="I468" i="45"/>
  <c r="I469" i="45"/>
  <c r="I470" i="45"/>
  <c r="I471" i="45"/>
  <c r="I472" i="45"/>
  <c r="I473" i="45"/>
  <c r="I474" i="45"/>
  <c r="I475" i="45"/>
  <c r="I476" i="45"/>
  <c r="I477" i="45"/>
  <c r="I478" i="45"/>
  <c r="I479" i="45"/>
  <c r="I480" i="45"/>
  <c r="I481" i="45"/>
  <c r="I482" i="45"/>
  <c r="I483" i="45"/>
  <c r="I484" i="45"/>
  <c r="I485" i="45"/>
  <c r="I486" i="45"/>
  <c r="I487" i="45"/>
  <c r="I488" i="45"/>
  <c r="I489" i="45"/>
  <c r="I490" i="45"/>
  <c r="I491" i="45"/>
  <c r="I492" i="45"/>
  <c r="I493" i="45"/>
  <c r="I494" i="45"/>
  <c r="I495" i="45"/>
  <c r="I496" i="45"/>
  <c r="I497" i="45"/>
  <c r="I498" i="45"/>
  <c r="I499" i="45"/>
  <c r="I500" i="45"/>
  <c r="I501" i="45"/>
  <c r="I502" i="45"/>
  <c r="I503" i="45"/>
  <c r="I504" i="45"/>
  <c r="I505" i="45"/>
  <c r="I506" i="45"/>
  <c r="I507" i="45"/>
  <c r="I508" i="45"/>
  <c r="I509" i="45"/>
  <c r="I510" i="45"/>
  <c r="I511" i="45"/>
  <c r="I512" i="45"/>
  <c r="I513" i="45"/>
  <c r="I514" i="45"/>
  <c r="I515" i="45"/>
  <c r="I516" i="45"/>
  <c r="I517" i="45"/>
  <c r="I518" i="45"/>
  <c r="I519" i="45"/>
  <c r="I520" i="45"/>
  <c r="I521" i="45"/>
  <c r="I522" i="45"/>
  <c r="I523" i="45"/>
  <c r="I524" i="45"/>
  <c r="I525" i="45"/>
  <c r="I526" i="45"/>
  <c r="I527" i="45"/>
  <c r="I528" i="45"/>
  <c r="I529" i="45"/>
  <c r="I530" i="45"/>
  <c r="I531" i="45"/>
  <c r="I532" i="45"/>
  <c r="I533" i="45"/>
  <c r="I534" i="45"/>
  <c r="I535" i="45"/>
  <c r="I536" i="45"/>
  <c r="I537" i="45"/>
  <c r="I538" i="45"/>
  <c r="I539" i="45"/>
  <c r="I540" i="45"/>
  <c r="I541" i="45"/>
  <c r="I542" i="45"/>
  <c r="I543" i="45"/>
  <c r="I544" i="45"/>
  <c r="I545" i="45"/>
  <c r="I546" i="45"/>
  <c r="I547" i="45"/>
  <c r="I548" i="45"/>
  <c r="I549" i="45"/>
  <c r="I550" i="45"/>
  <c r="I551" i="45"/>
  <c r="I552" i="45"/>
  <c r="I553" i="45"/>
  <c r="I554" i="45"/>
  <c r="I555" i="45"/>
  <c r="I556" i="45"/>
  <c r="I557" i="45"/>
  <c r="I558" i="45"/>
  <c r="I559" i="45"/>
  <c r="I560" i="45"/>
  <c r="I561" i="45"/>
  <c r="I562" i="45"/>
  <c r="I563" i="45"/>
  <c r="I564" i="45"/>
  <c r="I565" i="45"/>
  <c r="I566" i="45"/>
  <c r="I567" i="45"/>
  <c r="I568" i="45"/>
  <c r="I569" i="45"/>
  <c r="I570" i="45"/>
  <c r="I571" i="45"/>
  <c r="I572" i="45"/>
  <c r="I573" i="45"/>
  <c r="I574" i="45"/>
  <c r="I575" i="45"/>
  <c r="I576" i="45"/>
  <c r="I577" i="45"/>
  <c r="I578" i="45"/>
  <c r="I579" i="45"/>
  <c r="I580" i="45"/>
  <c r="I581" i="45"/>
  <c r="I582" i="45"/>
  <c r="I583" i="45"/>
  <c r="I584" i="45"/>
  <c r="I585" i="45"/>
  <c r="I586" i="45"/>
  <c r="I587" i="45"/>
  <c r="I588" i="45"/>
  <c r="I589" i="45"/>
  <c r="I590" i="45"/>
  <c r="I591" i="45"/>
  <c r="I592" i="45"/>
  <c r="I593" i="45"/>
  <c r="I594" i="45"/>
  <c r="I595" i="45"/>
  <c r="I596" i="45"/>
  <c r="I597" i="45"/>
  <c r="I598" i="45"/>
  <c r="I599" i="45"/>
  <c r="I600" i="45"/>
  <c r="I601" i="45"/>
  <c r="I602" i="45"/>
  <c r="I603" i="45"/>
  <c r="I604" i="45"/>
  <c r="I605" i="45"/>
  <c r="I606" i="45"/>
  <c r="I607" i="45"/>
  <c r="I608" i="45"/>
  <c r="I609" i="45"/>
  <c r="I610" i="45"/>
  <c r="I611" i="45"/>
  <c r="I612" i="45"/>
  <c r="I613" i="45"/>
  <c r="I614" i="45"/>
  <c r="I615" i="45"/>
  <c r="I616" i="45"/>
  <c r="I617" i="45"/>
  <c r="I618" i="45"/>
  <c r="I619" i="45"/>
  <c r="I620" i="45"/>
  <c r="I621" i="45"/>
  <c r="I622" i="45"/>
  <c r="I623" i="45"/>
  <c r="I624" i="45"/>
  <c r="I625" i="45"/>
  <c r="I626" i="45"/>
  <c r="I627" i="45"/>
  <c r="I628" i="45"/>
  <c r="I629" i="45"/>
  <c r="I630" i="45"/>
  <c r="I631" i="45"/>
  <c r="I632" i="45"/>
  <c r="I633" i="45"/>
  <c r="I634" i="45"/>
  <c r="I635" i="45"/>
  <c r="I636" i="45"/>
  <c r="I637" i="45"/>
  <c r="I638" i="45"/>
  <c r="I639" i="45"/>
  <c r="I640" i="45"/>
  <c r="I641" i="45"/>
  <c r="I642" i="45"/>
  <c r="I643" i="45"/>
  <c r="I644" i="45"/>
  <c r="I645" i="45"/>
  <c r="I646" i="45"/>
  <c r="I647" i="45"/>
  <c r="I648" i="45"/>
  <c r="I649" i="45"/>
  <c r="I650" i="45"/>
  <c r="I651" i="45"/>
  <c r="I652" i="45"/>
  <c r="I653" i="45"/>
  <c r="I654" i="45"/>
  <c r="I655" i="45"/>
  <c r="I656" i="45"/>
  <c r="I657" i="45"/>
  <c r="I658" i="45"/>
  <c r="I659" i="45"/>
  <c r="I660" i="45"/>
  <c r="I661" i="45"/>
  <c r="I662" i="45"/>
  <c r="I663" i="45"/>
  <c r="I664" i="45"/>
  <c r="I665" i="45"/>
  <c r="I666" i="45"/>
  <c r="I667" i="45"/>
  <c r="I668" i="45"/>
  <c r="I669" i="45"/>
  <c r="I670" i="45"/>
  <c r="I671" i="45"/>
  <c r="I672" i="45"/>
  <c r="I673" i="45"/>
  <c r="I674" i="45"/>
  <c r="I675" i="45"/>
  <c r="I676" i="45"/>
  <c r="I677" i="45"/>
  <c r="I678" i="45"/>
  <c r="I679" i="45"/>
  <c r="I680" i="45"/>
  <c r="I681" i="45"/>
  <c r="I682" i="45"/>
  <c r="I683" i="45"/>
  <c r="I684" i="45"/>
  <c r="I685" i="45"/>
  <c r="I686" i="45"/>
  <c r="I687" i="45"/>
  <c r="I688" i="45"/>
  <c r="I689" i="45"/>
  <c r="I690" i="45"/>
  <c r="I691" i="45"/>
  <c r="I692" i="45"/>
  <c r="I693" i="45"/>
  <c r="I694" i="45"/>
  <c r="I695" i="45"/>
  <c r="I696" i="45"/>
  <c r="I697" i="45"/>
  <c r="I698" i="45"/>
  <c r="I699" i="45"/>
  <c r="I700" i="45"/>
  <c r="I701" i="45"/>
  <c r="I702" i="45"/>
  <c r="I703" i="45"/>
  <c r="I704" i="45"/>
  <c r="I705" i="45"/>
  <c r="I706" i="45"/>
  <c r="I707" i="45"/>
  <c r="I708" i="45"/>
  <c r="I709" i="45"/>
  <c r="I710" i="45"/>
  <c r="I711" i="45"/>
  <c r="I712" i="45"/>
  <c r="I713" i="45"/>
  <c r="I714" i="45"/>
  <c r="I715" i="45"/>
  <c r="I716" i="45"/>
  <c r="I717" i="45"/>
  <c r="I718" i="45"/>
  <c r="I719" i="45"/>
  <c r="I720" i="45"/>
  <c r="I721" i="45"/>
  <c r="I722" i="45"/>
  <c r="I723" i="45"/>
  <c r="I724" i="45"/>
  <c r="I725" i="45"/>
  <c r="I726" i="45"/>
  <c r="I727" i="45"/>
  <c r="I728" i="45"/>
  <c r="I729" i="45"/>
  <c r="I730" i="45"/>
  <c r="I731" i="45"/>
  <c r="I732" i="45"/>
  <c r="I733" i="45"/>
  <c r="I734" i="45"/>
  <c r="I735" i="45"/>
  <c r="I736" i="45"/>
  <c r="I737" i="45"/>
  <c r="I738" i="45"/>
  <c r="I739" i="45"/>
  <c r="I740" i="45"/>
  <c r="I741" i="45"/>
  <c r="I742" i="45"/>
  <c r="I743" i="45"/>
  <c r="I744" i="45"/>
  <c r="I745" i="45"/>
  <c r="I746" i="45"/>
  <c r="I747" i="45"/>
  <c r="I748" i="45"/>
  <c r="I749" i="45"/>
  <c r="I750" i="45"/>
  <c r="I751" i="45"/>
  <c r="I752" i="45"/>
  <c r="I753" i="45"/>
  <c r="I754" i="45"/>
  <c r="I755" i="45"/>
  <c r="I756" i="45"/>
  <c r="I757" i="45"/>
  <c r="I758" i="45"/>
  <c r="I759" i="45"/>
  <c r="I760" i="45"/>
  <c r="I761" i="45"/>
  <c r="I762" i="45"/>
  <c r="I763" i="45"/>
  <c r="I764" i="45"/>
  <c r="I765" i="45"/>
  <c r="I766" i="45"/>
  <c r="I767" i="45"/>
  <c r="I768" i="45"/>
  <c r="I769" i="45"/>
  <c r="I770" i="45"/>
  <c r="I771" i="45"/>
  <c r="I772" i="45"/>
  <c r="I773" i="45"/>
  <c r="I774" i="45"/>
  <c r="I775" i="45"/>
  <c r="I776" i="45"/>
  <c r="I777" i="45"/>
  <c r="I778" i="45"/>
  <c r="I779" i="45"/>
  <c r="I780" i="45"/>
  <c r="I781" i="45"/>
  <c r="I782" i="45"/>
  <c r="I783" i="45"/>
  <c r="I784" i="45"/>
  <c r="I785" i="45"/>
  <c r="I786" i="45"/>
  <c r="I787" i="45"/>
  <c r="I788" i="45"/>
  <c r="I789" i="45"/>
  <c r="I790" i="45"/>
  <c r="I791" i="45"/>
  <c r="I792" i="45"/>
  <c r="I793" i="45"/>
  <c r="I794" i="45"/>
  <c r="I795" i="45"/>
  <c r="I796" i="45"/>
  <c r="I797" i="45"/>
  <c r="I798" i="45"/>
  <c r="I799" i="45"/>
  <c r="I800" i="45"/>
  <c r="I801" i="45"/>
  <c r="I802" i="45"/>
  <c r="I803" i="45"/>
  <c r="I804" i="45"/>
  <c r="I805" i="45"/>
  <c r="I806" i="45"/>
  <c r="I807" i="45"/>
  <c r="I808" i="45"/>
  <c r="I809" i="45"/>
  <c r="I810" i="45"/>
  <c r="I811" i="45"/>
  <c r="I812" i="45"/>
  <c r="I813" i="45"/>
  <c r="I814" i="45"/>
  <c r="I815" i="45"/>
  <c r="I816" i="45"/>
  <c r="I817" i="45"/>
  <c r="I818" i="45"/>
  <c r="I819" i="45"/>
  <c r="I820" i="45"/>
  <c r="I821" i="45"/>
  <c r="I822" i="45"/>
  <c r="I823" i="45"/>
  <c r="I824" i="45"/>
  <c r="I825" i="45"/>
  <c r="I826" i="45"/>
  <c r="I827" i="45"/>
  <c r="I828" i="45"/>
  <c r="I829" i="45"/>
  <c r="I830" i="45"/>
  <c r="I831" i="45"/>
  <c r="I832" i="45"/>
  <c r="I833" i="45"/>
  <c r="I834" i="45"/>
  <c r="I835" i="45"/>
  <c r="I836" i="45"/>
  <c r="I837" i="45"/>
  <c r="I838" i="45"/>
  <c r="I839" i="45"/>
  <c r="I840" i="45"/>
  <c r="I841" i="45"/>
  <c r="I842" i="45"/>
  <c r="I843" i="45"/>
  <c r="I844" i="45"/>
  <c r="I845" i="45"/>
  <c r="I846" i="45"/>
  <c r="I847" i="45"/>
  <c r="I848" i="45"/>
  <c r="I849" i="45"/>
  <c r="I850" i="45"/>
  <c r="I851" i="45"/>
  <c r="I852" i="45"/>
  <c r="I853" i="45"/>
  <c r="I854" i="45"/>
  <c r="I855" i="45"/>
  <c r="I856" i="45"/>
  <c r="I857" i="45"/>
  <c r="I858" i="45"/>
  <c r="I859" i="45"/>
  <c r="I860" i="45"/>
  <c r="I861" i="45"/>
  <c r="I862" i="45"/>
  <c r="I863" i="45"/>
  <c r="I864" i="45"/>
  <c r="I865" i="45"/>
  <c r="I866" i="45"/>
  <c r="I867" i="45"/>
  <c r="I868" i="45"/>
  <c r="I869" i="45"/>
  <c r="I870" i="45"/>
  <c r="I871" i="45"/>
  <c r="I872" i="45"/>
  <c r="I873" i="45"/>
  <c r="I874" i="45"/>
  <c r="I875" i="45"/>
  <c r="I876" i="45"/>
  <c r="I877" i="45"/>
  <c r="I878" i="45"/>
  <c r="I879" i="45"/>
  <c r="I880" i="45"/>
  <c r="I881" i="45"/>
  <c r="I882" i="45"/>
  <c r="I883" i="45"/>
  <c r="I884" i="45"/>
  <c r="I885" i="45"/>
  <c r="I886" i="45"/>
  <c r="I887" i="45"/>
  <c r="I888" i="45"/>
  <c r="I889" i="45"/>
  <c r="I890" i="45"/>
  <c r="I891" i="45"/>
  <c r="I892" i="45"/>
  <c r="I893" i="45"/>
  <c r="I894" i="45"/>
  <c r="I895" i="45"/>
  <c r="I896" i="45"/>
  <c r="I897" i="45"/>
  <c r="I898" i="45"/>
  <c r="I899" i="45"/>
  <c r="I900" i="45"/>
  <c r="I901" i="45"/>
  <c r="I902" i="45"/>
  <c r="I903" i="45"/>
  <c r="I904" i="45"/>
  <c r="I905" i="45"/>
  <c r="I906" i="45"/>
  <c r="I907" i="45"/>
  <c r="I908" i="45"/>
  <c r="I909" i="45"/>
  <c r="I910" i="45"/>
  <c r="I911" i="45"/>
  <c r="I912" i="45"/>
  <c r="I913" i="45"/>
  <c r="I914" i="45"/>
  <c r="I915" i="45"/>
  <c r="I916" i="45"/>
  <c r="I917" i="45"/>
  <c r="I918" i="45"/>
  <c r="I919" i="45"/>
  <c r="I920" i="45"/>
  <c r="I921" i="45"/>
  <c r="I922" i="45"/>
  <c r="I923" i="45"/>
  <c r="I924" i="45"/>
  <c r="I925" i="45"/>
  <c r="I926" i="45"/>
  <c r="I927" i="45"/>
  <c r="I928" i="45"/>
  <c r="I929" i="45"/>
  <c r="I930" i="45"/>
  <c r="I931" i="45"/>
  <c r="I932" i="45"/>
  <c r="I933" i="45"/>
  <c r="I934" i="45"/>
  <c r="I935" i="45"/>
  <c r="I936" i="45"/>
  <c r="I937" i="45"/>
  <c r="I938" i="45"/>
  <c r="I939" i="45"/>
  <c r="I940" i="45"/>
  <c r="I941" i="45"/>
  <c r="I942" i="45"/>
  <c r="I943" i="45"/>
  <c r="I944" i="45"/>
  <c r="I945" i="45"/>
  <c r="I946" i="45"/>
  <c r="I947" i="45"/>
  <c r="I948" i="45"/>
  <c r="I949" i="45"/>
  <c r="I950" i="45"/>
  <c r="I951" i="45"/>
  <c r="I952" i="45"/>
  <c r="I953" i="45"/>
  <c r="I954" i="45"/>
  <c r="I955" i="45"/>
  <c r="I956" i="45"/>
  <c r="I957" i="45"/>
  <c r="I958" i="45"/>
  <c r="I959" i="45"/>
  <c r="I960" i="45"/>
  <c r="I961" i="45"/>
  <c r="I962" i="45"/>
  <c r="I963" i="45"/>
  <c r="I964" i="45"/>
  <c r="I965" i="45"/>
  <c r="I966" i="45"/>
  <c r="I967" i="45"/>
  <c r="I968" i="45"/>
  <c r="I969" i="45"/>
  <c r="I970" i="45"/>
  <c r="I971" i="45"/>
  <c r="I972" i="45"/>
  <c r="I973" i="45"/>
  <c r="I974" i="45"/>
  <c r="I975" i="45"/>
  <c r="I976" i="45"/>
  <c r="I977" i="45"/>
  <c r="I978" i="45"/>
  <c r="I979" i="45"/>
  <c r="I980" i="45"/>
  <c r="I981" i="45"/>
  <c r="I982" i="45"/>
  <c r="I983" i="45"/>
  <c r="I984" i="45"/>
  <c r="I985" i="45"/>
  <c r="I986" i="45"/>
  <c r="I987" i="45"/>
  <c r="I988" i="45"/>
  <c r="I989" i="45"/>
  <c r="I990" i="45"/>
  <c r="I991" i="45"/>
  <c r="I992" i="45"/>
  <c r="I993" i="45"/>
  <c r="I994" i="45"/>
  <c r="I995" i="45"/>
  <c r="I996" i="45"/>
  <c r="I997" i="45"/>
  <c r="I998" i="45"/>
  <c r="I999" i="45"/>
  <c r="I1000" i="45"/>
  <c r="I1001" i="45"/>
  <c r="I1002" i="45"/>
  <c r="I1003" i="45"/>
  <c r="I1004" i="45"/>
  <c r="I1005" i="45"/>
  <c r="I1006" i="45"/>
  <c r="I1007" i="45"/>
  <c r="I1008" i="45"/>
  <c r="I1009" i="45"/>
  <c r="E30" i="38"/>
  <c r="D30" i="38"/>
  <c r="C30" i="38"/>
  <c r="B30" i="38"/>
  <c r="E31" i="38"/>
  <c r="D31" i="38"/>
  <c r="C31" i="38"/>
  <c r="L31" i="38" s="1"/>
  <c r="B37" i="38"/>
  <c r="D37" i="38"/>
  <c r="E37" i="38"/>
  <c r="C37" i="38"/>
  <c r="C41" i="38"/>
  <c r="D41" i="38"/>
  <c r="N41" i="38"/>
  <c r="B41" i="38"/>
  <c r="C44" i="38"/>
  <c r="D44" i="38"/>
  <c r="E44" i="38"/>
  <c r="J44" i="38" s="1"/>
  <c r="B44" i="38"/>
  <c r="J10" i="21"/>
  <c r="K10" i="21" s="1"/>
  <c r="L10" i="21" s="1"/>
  <c r="M10" i="21" s="1"/>
  <c r="D10" i="21"/>
  <c r="E10" i="21" s="1"/>
  <c r="J9" i="21"/>
  <c r="K9" i="21" s="1"/>
  <c r="L9" i="21" s="1"/>
  <c r="M9" i="21" s="1"/>
  <c r="K8" i="21"/>
  <c r="L8" i="21" s="1"/>
  <c r="M8" i="21" s="1"/>
  <c r="I44" i="21"/>
  <c r="K3" i="21"/>
  <c r="L3" i="21" s="1"/>
  <c r="M3" i="21" s="1"/>
  <c r="K7" i="21"/>
  <c r="L7" i="21" s="1"/>
  <c r="M7" i="21" s="1"/>
  <c r="K6" i="21"/>
  <c r="L6" i="21" s="1"/>
  <c r="M6" i="21" s="1"/>
  <c r="D9" i="21"/>
  <c r="E9" i="21" s="1"/>
  <c r="F9" i="21" s="1"/>
  <c r="G9" i="21" s="1"/>
  <c r="D27" i="35"/>
  <c r="E27" i="35"/>
  <c r="C27" i="35"/>
  <c r="B27" i="35"/>
  <c r="C30" i="35"/>
  <c r="D30" i="35"/>
  <c r="E30" i="35"/>
  <c r="B30" i="35"/>
  <c r="C33" i="35"/>
  <c r="D33" i="35"/>
  <c r="E33" i="35"/>
  <c r="J33" i="35" s="1"/>
  <c r="B33" i="35"/>
  <c r="C34" i="35"/>
  <c r="D34" i="35"/>
  <c r="E34" i="35"/>
  <c r="B34" i="35"/>
  <c r="C37" i="35"/>
  <c r="D37" i="35"/>
  <c r="E37" i="35"/>
  <c r="B37" i="35"/>
  <c r="C39" i="35"/>
  <c r="D39" i="35"/>
  <c r="E39" i="35"/>
  <c r="D3" i="21" s="1"/>
  <c r="E3" i="21" s="1"/>
  <c r="F3" i="21" s="1"/>
  <c r="G3" i="21" s="1"/>
  <c r="B39" i="35"/>
  <c r="Q7" i="21"/>
  <c r="R7" i="21" s="1"/>
  <c r="S7" i="21" s="1"/>
  <c r="G2" i="38"/>
  <c r="H2" i="38"/>
  <c r="I2" i="38"/>
  <c r="J2" i="38"/>
  <c r="L2" i="38"/>
  <c r="M2" i="38"/>
  <c r="N2" i="38"/>
  <c r="G3" i="38"/>
  <c r="H3" i="38"/>
  <c r="I3" i="38"/>
  <c r="J3" i="38"/>
  <c r="L3" i="38"/>
  <c r="M3" i="38"/>
  <c r="N3" i="38"/>
  <c r="G4" i="38"/>
  <c r="H4" i="38"/>
  <c r="I4" i="38"/>
  <c r="J4" i="38"/>
  <c r="L4" i="38"/>
  <c r="M4" i="38"/>
  <c r="N4" i="38"/>
  <c r="G5" i="38"/>
  <c r="H5" i="38"/>
  <c r="I5" i="38"/>
  <c r="J5" i="38"/>
  <c r="L5" i="38"/>
  <c r="M5" i="38"/>
  <c r="N5" i="38"/>
  <c r="G6" i="38"/>
  <c r="H6" i="38"/>
  <c r="I6" i="38"/>
  <c r="J6" i="38"/>
  <c r="L6" i="38"/>
  <c r="M6" i="38"/>
  <c r="N6" i="38"/>
  <c r="G7" i="38"/>
  <c r="H7" i="38"/>
  <c r="I7" i="38"/>
  <c r="J7" i="38"/>
  <c r="L7" i="38"/>
  <c r="M7" i="38"/>
  <c r="N7" i="38"/>
  <c r="L8" i="38"/>
  <c r="M8" i="38"/>
  <c r="N8" i="38"/>
  <c r="G9" i="38"/>
  <c r="H9" i="38"/>
  <c r="I9" i="38"/>
  <c r="J9" i="38"/>
  <c r="L9" i="38"/>
  <c r="M9" i="38"/>
  <c r="N9" i="38"/>
  <c r="G10" i="38"/>
  <c r="H10" i="38"/>
  <c r="I10" i="38"/>
  <c r="J10" i="38"/>
  <c r="L10" i="38"/>
  <c r="M10" i="38"/>
  <c r="N10" i="38"/>
  <c r="G11" i="38"/>
  <c r="H11" i="38"/>
  <c r="I11" i="38"/>
  <c r="J11" i="38"/>
  <c r="L11" i="38"/>
  <c r="M11" i="38"/>
  <c r="N11" i="38"/>
  <c r="G12" i="38"/>
  <c r="H12" i="38"/>
  <c r="I12" i="38"/>
  <c r="J12" i="38"/>
  <c r="L12" i="38"/>
  <c r="M12" i="38"/>
  <c r="N12" i="38"/>
  <c r="G13" i="38"/>
  <c r="H13" i="38"/>
  <c r="I13" i="38"/>
  <c r="J13" i="38"/>
  <c r="L13" i="38"/>
  <c r="M13" i="38"/>
  <c r="N13" i="38"/>
  <c r="G14" i="38"/>
  <c r="H14" i="38"/>
  <c r="I14" i="38"/>
  <c r="J14" i="38"/>
  <c r="L14" i="38"/>
  <c r="M14" i="38"/>
  <c r="N14" i="38"/>
  <c r="G15" i="38"/>
  <c r="H15" i="38"/>
  <c r="I15" i="38"/>
  <c r="J15" i="38"/>
  <c r="L15" i="38"/>
  <c r="M15" i="38"/>
  <c r="N15" i="38"/>
  <c r="G16" i="38"/>
  <c r="H16" i="38"/>
  <c r="I16" i="38"/>
  <c r="J16" i="38"/>
  <c r="L16" i="38"/>
  <c r="M16" i="38"/>
  <c r="N16" i="38"/>
  <c r="G17" i="38"/>
  <c r="H17" i="38"/>
  <c r="I17" i="38"/>
  <c r="J17" i="38"/>
  <c r="L17" i="38"/>
  <c r="M17" i="38"/>
  <c r="N17" i="38"/>
  <c r="G18" i="38"/>
  <c r="H18" i="38"/>
  <c r="I18" i="38"/>
  <c r="J18" i="38"/>
  <c r="L18" i="38"/>
  <c r="M18" i="38"/>
  <c r="N18" i="38"/>
  <c r="G19" i="38"/>
  <c r="H19" i="38"/>
  <c r="I19" i="38"/>
  <c r="J19" i="38"/>
  <c r="L19" i="38"/>
  <c r="M19" i="38"/>
  <c r="N19" i="38"/>
  <c r="G20" i="38"/>
  <c r="H20" i="38"/>
  <c r="I20" i="38"/>
  <c r="J20" i="38"/>
  <c r="L20" i="38"/>
  <c r="M20" i="38"/>
  <c r="N20" i="38"/>
  <c r="G21" i="38"/>
  <c r="H21" i="38"/>
  <c r="I21" i="38"/>
  <c r="J21" i="38"/>
  <c r="L21" i="38"/>
  <c r="M21" i="38"/>
  <c r="N21" i="38"/>
  <c r="G22" i="38"/>
  <c r="H22" i="38"/>
  <c r="I22" i="38"/>
  <c r="J22" i="38"/>
  <c r="L22" i="38"/>
  <c r="M22" i="38"/>
  <c r="N22" i="38"/>
  <c r="G23" i="38"/>
  <c r="H23" i="38"/>
  <c r="I23" i="38"/>
  <c r="J23" i="38"/>
  <c r="L23" i="38"/>
  <c r="M23" i="38"/>
  <c r="N23" i="38"/>
  <c r="G24" i="38"/>
  <c r="H24" i="38"/>
  <c r="I24" i="38"/>
  <c r="J24" i="38"/>
  <c r="L24" i="38"/>
  <c r="M24" i="38"/>
  <c r="N24" i="38"/>
  <c r="G25" i="38"/>
  <c r="H25" i="38"/>
  <c r="I25" i="38"/>
  <c r="J25" i="38"/>
  <c r="L25" i="38"/>
  <c r="M25" i="38"/>
  <c r="N25" i="38"/>
  <c r="G26" i="38"/>
  <c r="H26" i="38"/>
  <c r="I26" i="38"/>
  <c r="J26" i="38"/>
  <c r="L26" i="38"/>
  <c r="M26" i="38"/>
  <c r="N26" i="38"/>
  <c r="G27" i="38"/>
  <c r="H27" i="38"/>
  <c r="I27" i="38"/>
  <c r="J27" i="38"/>
  <c r="L27" i="38"/>
  <c r="M27" i="38"/>
  <c r="N27" i="38"/>
  <c r="G28" i="38"/>
  <c r="H28" i="38"/>
  <c r="I28" i="38"/>
  <c r="J28" i="38"/>
  <c r="L28" i="38"/>
  <c r="M28" i="38"/>
  <c r="N28" i="38"/>
  <c r="G29" i="38"/>
  <c r="H29" i="38"/>
  <c r="I29" i="38"/>
  <c r="J29" i="38"/>
  <c r="L29" i="38"/>
  <c r="M29" i="38"/>
  <c r="N29" i="38"/>
  <c r="G30" i="38"/>
  <c r="H30" i="38"/>
  <c r="I30" i="38"/>
  <c r="J30" i="38"/>
  <c r="L30" i="38"/>
  <c r="M30" i="38"/>
  <c r="N30" i="38"/>
  <c r="G31" i="38"/>
  <c r="H31" i="38"/>
  <c r="I31" i="38"/>
  <c r="J31" i="38"/>
  <c r="M31" i="38"/>
  <c r="N31" i="38"/>
  <c r="G32" i="38"/>
  <c r="H32" i="38"/>
  <c r="I32" i="38"/>
  <c r="J32" i="38"/>
  <c r="L32" i="38"/>
  <c r="M32" i="38"/>
  <c r="N32" i="38"/>
  <c r="G33" i="38"/>
  <c r="H33" i="38"/>
  <c r="I33" i="38"/>
  <c r="J33" i="38"/>
  <c r="L33" i="38"/>
  <c r="M33" i="38"/>
  <c r="N33" i="38"/>
  <c r="G34" i="38"/>
  <c r="H34" i="38"/>
  <c r="I34" i="38"/>
  <c r="J34" i="38"/>
  <c r="L34" i="38"/>
  <c r="M34" i="38"/>
  <c r="N34" i="38"/>
  <c r="G35" i="38"/>
  <c r="H35" i="38"/>
  <c r="I35" i="38"/>
  <c r="J35" i="38"/>
  <c r="L35" i="38"/>
  <c r="M35" i="38"/>
  <c r="N35" i="38"/>
  <c r="G36" i="38"/>
  <c r="H36" i="38"/>
  <c r="I36" i="38"/>
  <c r="J36" i="38"/>
  <c r="L36" i="38"/>
  <c r="M36" i="38"/>
  <c r="N36" i="38"/>
  <c r="G37" i="38"/>
  <c r="H37" i="38"/>
  <c r="I37" i="38"/>
  <c r="J37" i="38"/>
  <c r="L37" i="38"/>
  <c r="M37" i="38"/>
  <c r="N37" i="38"/>
  <c r="G38" i="38"/>
  <c r="H38" i="38"/>
  <c r="I38" i="38"/>
  <c r="J38" i="38"/>
  <c r="L38" i="38"/>
  <c r="M38" i="38"/>
  <c r="N38" i="38"/>
  <c r="G39" i="38"/>
  <c r="H39" i="38"/>
  <c r="I39" i="38"/>
  <c r="J39" i="38"/>
  <c r="L39" i="38"/>
  <c r="M39" i="38"/>
  <c r="N39" i="38"/>
  <c r="G40" i="38"/>
  <c r="H40" i="38"/>
  <c r="I40" i="38"/>
  <c r="J40" i="38"/>
  <c r="L40" i="38"/>
  <c r="M40" i="38"/>
  <c r="N40" i="38"/>
  <c r="G41" i="38"/>
  <c r="H41" i="38"/>
  <c r="I41" i="38"/>
  <c r="L41" i="38"/>
  <c r="M41" i="38"/>
  <c r="N42" i="38"/>
  <c r="L43" i="38"/>
  <c r="M43" i="38"/>
  <c r="N43" i="38"/>
  <c r="G44" i="38"/>
  <c r="H44" i="38"/>
  <c r="I44" i="38"/>
  <c r="L44" i="38"/>
  <c r="M44" i="38"/>
  <c r="N44" i="38"/>
  <c r="G45" i="38"/>
  <c r="H45" i="38"/>
  <c r="I45" i="38"/>
  <c r="J45" i="38"/>
  <c r="L45" i="38"/>
  <c r="M45" i="38"/>
  <c r="N45" i="38"/>
  <c r="H46" i="38"/>
  <c r="I46" i="38"/>
  <c r="J46" i="38"/>
  <c r="G46" i="38"/>
  <c r="N46" i="38"/>
  <c r="M46" i="38"/>
  <c r="L46" i="38"/>
  <c r="L3" i="35"/>
  <c r="M3" i="35"/>
  <c r="N3" i="35"/>
  <c r="L4" i="35"/>
  <c r="M4" i="35"/>
  <c r="N4" i="35"/>
  <c r="L5" i="35"/>
  <c r="M5" i="35"/>
  <c r="N5" i="35"/>
  <c r="L6" i="35"/>
  <c r="M6" i="35"/>
  <c r="N6" i="35"/>
  <c r="L7" i="35"/>
  <c r="M7" i="35"/>
  <c r="N7" i="35"/>
  <c r="L8" i="35"/>
  <c r="M8" i="35"/>
  <c r="N8" i="35"/>
  <c r="L9" i="35"/>
  <c r="M9" i="35"/>
  <c r="N9" i="35"/>
  <c r="L10" i="35"/>
  <c r="M10" i="35"/>
  <c r="N10" i="35"/>
  <c r="L11" i="35"/>
  <c r="M11" i="35"/>
  <c r="N11" i="35"/>
  <c r="L12" i="35"/>
  <c r="M12" i="35"/>
  <c r="N12" i="35"/>
  <c r="L13" i="35"/>
  <c r="M13" i="35"/>
  <c r="N13" i="35"/>
  <c r="L14" i="35"/>
  <c r="M14" i="35"/>
  <c r="N14" i="35"/>
  <c r="L15" i="35"/>
  <c r="M15" i="35"/>
  <c r="N15" i="35"/>
  <c r="L16" i="35"/>
  <c r="M16" i="35"/>
  <c r="N16" i="35"/>
  <c r="L17" i="35"/>
  <c r="M17" i="35"/>
  <c r="N17" i="35"/>
  <c r="L18" i="35"/>
  <c r="M18" i="35"/>
  <c r="N18" i="35"/>
  <c r="L19" i="35"/>
  <c r="M19" i="35"/>
  <c r="N19" i="35"/>
  <c r="L20" i="35"/>
  <c r="M20" i="35"/>
  <c r="N20" i="35"/>
  <c r="L21" i="35"/>
  <c r="M21" i="35"/>
  <c r="N21" i="35"/>
  <c r="L22" i="35"/>
  <c r="M22" i="35"/>
  <c r="N22" i="35"/>
  <c r="L23" i="35"/>
  <c r="M23" i="35"/>
  <c r="N23" i="35"/>
  <c r="L24" i="35"/>
  <c r="M24" i="35"/>
  <c r="N24" i="35"/>
  <c r="L25" i="35"/>
  <c r="M25" i="35"/>
  <c r="N25" i="35"/>
  <c r="L26" i="35"/>
  <c r="M26" i="35"/>
  <c r="N26" i="35"/>
  <c r="L27" i="35"/>
  <c r="M27" i="35"/>
  <c r="N27" i="35"/>
  <c r="L28" i="35"/>
  <c r="M28" i="35"/>
  <c r="N28" i="35"/>
  <c r="L29" i="35"/>
  <c r="M29" i="35"/>
  <c r="N29" i="35"/>
  <c r="L30" i="35"/>
  <c r="M30" i="35"/>
  <c r="N30" i="35"/>
  <c r="L31" i="35"/>
  <c r="M31" i="35"/>
  <c r="N31" i="35"/>
  <c r="L32" i="35"/>
  <c r="M32" i="35"/>
  <c r="N32" i="35"/>
  <c r="L33" i="35"/>
  <c r="M33" i="35"/>
  <c r="N33" i="35"/>
  <c r="L34" i="35"/>
  <c r="M34" i="35"/>
  <c r="N34" i="35"/>
  <c r="L35" i="35"/>
  <c r="M35" i="35"/>
  <c r="N35" i="35"/>
  <c r="L36" i="35"/>
  <c r="M36" i="35"/>
  <c r="N36" i="35"/>
  <c r="L37" i="35"/>
  <c r="M37" i="35"/>
  <c r="N37" i="35"/>
  <c r="L38" i="35"/>
  <c r="M38" i="35"/>
  <c r="N38" i="35"/>
  <c r="M39" i="35"/>
  <c r="L39" i="35"/>
  <c r="G2" i="35"/>
  <c r="H2" i="35"/>
  <c r="I2" i="35"/>
  <c r="J2" i="35"/>
  <c r="G3" i="35"/>
  <c r="H3" i="35"/>
  <c r="I3" i="35"/>
  <c r="J3" i="35"/>
  <c r="G4" i="35"/>
  <c r="H4" i="35"/>
  <c r="I4" i="35"/>
  <c r="J4" i="35"/>
  <c r="G5" i="35"/>
  <c r="H5" i="35"/>
  <c r="I5" i="35"/>
  <c r="J5" i="35"/>
  <c r="D8" i="21"/>
  <c r="E8" i="21" s="1"/>
  <c r="F8" i="21" s="1"/>
  <c r="G8" i="21" s="1"/>
  <c r="G7" i="35"/>
  <c r="G8" i="35"/>
  <c r="H8" i="35"/>
  <c r="I8" i="35"/>
  <c r="J8" i="35"/>
  <c r="G9" i="35"/>
  <c r="H9" i="35"/>
  <c r="I9" i="35"/>
  <c r="J9" i="35"/>
  <c r="G10" i="35"/>
  <c r="H10" i="35"/>
  <c r="I10" i="35"/>
  <c r="J10" i="35"/>
  <c r="G11" i="35"/>
  <c r="H11" i="35"/>
  <c r="I11" i="35"/>
  <c r="J11" i="35"/>
  <c r="G12" i="35"/>
  <c r="H12" i="35"/>
  <c r="I12" i="35"/>
  <c r="J12" i="35"/>
  <c r="G13" i="35"/>
  <c r="H13" i="35"/>
  <c r="I13" i="35"/>
  <c r="J13" i="35"/>
  <c r="G14" i="35"/>
  <c r="H14" i="35"/>
  <c r="I14" i="35"/>
  <c r="J14" i="35"/>
  <c r="G15" i="35"/>
  <c r="H15" i="35"/>
  <c r="I15" i="35"/>
  <c r="J15" i="35"/>
  <c r="G16" i="35"/>
  <c r="H16" i="35"/>
  <c r="I16" i="35"/>
  <c r="J16" i="35"/>
  <c r="G17" i="35"/>
  <c r="H17" i="35"/>
  <c r="I17" i="35"/>
  <c r="J17" i="35"/>
  <c r="G18" i="35"/>
  <c r="H18" i="35"/>
  <c r="I18" i="35"/>
  <c r="J18" i="35"/>
  <c r="G19" i="35"/>
  <c r="H19" i="35"/>
  <c r="I19" i="35"/>
  <c r="J19" i="35"/>
  <c r="G20" i="35"/>
  <c r="H20" i="35"/>
  <c r="I20" i="35"/>
  <c r="J20" i="35"/>
  <c r="G21" i="35"/>
  <c r="H21" i="35"/>
  <c r="I21" i="35"/>
  <c r="J21" i="35"/>
  <c r="G22" i="35"/>
  <c r="H22" i="35"/>
  <c r="I22" i="35"/>
  <c r="J22" i="35"/>
  <c r="G23" i="35"/>
  <c r="H23" i="35"/>
  <c r="I23" i="35"/>
  <c r="J23" i="35"/>
  <c r="G24" i="35"/>
  <c r="H24" i="35"/>
  <c r="I24" i="35"/>
  <c r="J24" i="35"/>
  <c r="G25" i="35"/>
  <c r="H25" i="35"/>
  <c r="I25" i="35"/>
  <c r="J25" i="35"/>
  <c r="G26" i="35"/>
  <c r="H26" i="35"/>
  <c r="I26" i="35"/>
  <c r="J26" i="35"/>
  <c r="G27" i="35"/>
  <c r="H27" i="35"/>
  <c r="I27" i="35"/>
  <c r="J27" i="35"/>
  <c r="G28" i="35"/>
  <c r="H28" i="35"/>
  <c r="I28" i="35"/>
  <c r="J28" i="35"/>
  <c r="G29" i="35"/>
  <c r="H29" i="35"/>
  <c r="I29" i="35"/>
  <c r="J29" i="35"/>
  <c r="G30" i="35"/>
  <c r="H30" i="35"/>
  <c r="I30" i="35"/>
  <c r="J30" i="35"/>
  <c r="G31" i="35"/>
  <c r="H31" i="35"/>
  <c r="I31" i="35"/>
  <c r="J31" i="35"/>
  <c r="G32" i="35"/>
  <c r="H32" i="35"/>
  <c r="I32" i="35"/>
  <c r="J32" i="35"/>
  <c r="G33" i="35"/>
  <c r="H33" i="35"/>
  <c r="I33" i="35"/>
  <c r="H34" i="35"/>
  <c r="I34" i="35"/>
  <c r="J34" i="35"/>
  <c r="D7" i="21"/>
  <c r="E7" i="21" s="1"/>
  <c r="F7" i="21" s="1"/>
  <c r="G7" i="21" s="1"/>
  <c r="D6" i="21"/>
  <c r="E6" i="21" s="1"/>
  <c r="F6" i="21" s="1"/>
  <c r="G6" i="21" s="1"/>
  <c r="G37" i="35"/>
  <c r="H37" i="35"/>
  <c r="I37" i="35"/>
  <c r="J37" i="35"/>
  <c r="G38" i="35"/>
  <c r="D4" i="21" s="1"/>
  <c r="E4" i="21" s="1"/>
  <c r="F4" i="21" s="1"/>
  <c r="G4" i="21" s="1"/>
  <c r="H38" i="35"/>
  <c r="I38" i="35"/>
  <c r="J38" i="35"/>
  <c r="H39" i="35"/>
  <c r="I39" i="35"/>
  <c r="G39" i="35"/>
  <c r="C44" i="21"/>
  <c r="C16" i="39"/>
  <c r="D16" i="39"/>
  <c r="E16" i="39"/>
  <c r="D14" i="39"/>
  <c r="E14" i="39"/>
  <c r="C24" i="39"/>
  <c r="D24" i="39"/>
  <c r="E24" i="39"/>
  <c r="E25" i="39"/>
  <c r="D25" i="39"/>
  <c r="C25" i="39"/>
  <c r="B34" i="39"/>
  <c r="C31" i="39"/>
  <c r="D31" i="39"/>
  <c r="E31" i="39"/>
  <c r="C34" i="39"/>
  <c r="D34" i="39"/>
  <c r="E34" i="39"/>
  <c r="D37" i="39"/>
  <c r="E37" i="39"/>
  <c r="C37" i="39"/>
  <c r="C41" i="39"/>
  <c r="D41" i="39"/>
  <c r="E41" i="39"/>
  <c r="E43" i="39"/>
  <c r="C43" i="39"/>
  <c r="D43" i="39"/>
  <c r="C47" i="39"/>
  <c r="D47" i="39"/>
  <c r="E47" i="39"/>
  <c r="B47" i="39"/>
  <c r="C48" i="39"/>
  <c r="D48" i="39"/>
  <c r="E48" i="39"/>
  <c r="B48" i="39"/>
  <c r="C50" i="39"/>
  <c r="D50" i="39"/>
  <c r="E50" i="39"/>
  <c r="B50" i="39"/>
  <c r="B52" i="39"/>
  <c r="C58" i="39"/>
  <c r="D58" i="39"/>
  <c r="E58" i="39"/>
  <c r="B58" i="39"/>
  <c r="E62" i="39"/>
  <c r="E52" i="39"/>
  <c r="B55" i="39"/>
  <c r="C55" i="39"/>
  <c r="D55" i="39"/>
  <c r="E55" i="39"/>
  <c r="D67" i="39"/>
  <c r="E67" i="39"/>
  <c r="C67" i="39"/>
  <c r="B67" i="39"/>
  <c r="D74" i="39"/>
  <c r="E74" i="39"/>
  <c r="B74" i="39"/>
  <c r="D77" i="39"/>
  <c r="E77" i="39"/>
  <c r="C77" i="39"/>
  <c r="B77" i="39"/>
  <c r="C81" i="39"/>
  <c r="D81" i="39"/>
  <c r="E81" i="39"/>
  <c r="B81" i="39"/>
  <c r="C84" i="39"/>
  <c r="D84" i="39"/>
  <c r="E84" i="39"/>
  <c r="B84" i="39"/>
  <c r="C86" i="39"/>
  <c r="D86" i="39"/>
  <c r="E86" i="39"/>
  <c r="B86" i="39"/>
  <c r="C18" i="36"/>
  <c r="D18" i="36"/>
  <c r="D14" i="36" s="1"/>
  <c r="D13" i="36" s="1"/>
  <c r="E18" i="36"/>
  <c r="E14" i="36" s="1"/>
  <c r="E13" i="36" s="1"/>
  <c r="B18" i="36"/>
  <c r="C13" i="36"/>
  <c r="C28" i="36"/>
  <c r="D28" i="36"/>
  <c r="D26" i="36" s="1"/>
  <c r="E28" i="36"/>
  <c r="E26" i="36" s="1"/>
  <c r="B28" i="36"/>
  <c r="B26" i="36" s="1"/>
  <c r="C24" i="36"/>
  <c r="D24" i="36"/>
  <c r="D21" i="36" s="1"/>
  <c r="E24" i="36"/>
  <c r="E21" i="36" s="1"/>
  <c r="B24" i="36"/>
  <c r="B21" i="36" s="1"/>
  <c r="C15" i="36"/>
  <c r="D15" i="36"/>
  <c r="E15" i="36"/>
  <c r="B15" i="36"/>
  <c r="C21" i="36"/>
  <c r="C26" i="36"/>
  <c r="C31" i="36"/>
  <c r="D31" i="36"/>
  <c r="E31" i="36"/>
  <c r="B31" i="36"/>
  <c r="C48" i="36"/>
  <c r="C46" i="36" s="1"/>
  <c r="C38" i="36" s="1"/>
  <c r="D48" i="36"/>
  <c r="D46" i="36" s="1"/>
  <c r="D38" i="36" s="1"/>
  <c r="E48" i="36"/>
  <c r="E46" i="36" s="1"/>
  <c r="E38" i="36" s="1"/>
  <c r="B48" i="36"/>
  <c r="B46" i="36" s="1"/>
  <c r="B38" i="36" s="1"/>
  <c r="C56" i="36"/>
  <c r="D56" i="36"/>
  <c r="E56" i="36"/>
  <c r="B56" i="36"/>
  <c r="C61" i="36"/>
  <c r="C59" i="36" s="1"/>
  <c r="D61" i="36"/>
  <c r="D59" i="36" s="1"/>
  <c r="E61" i="36"/>
  <c r="E59" i="36" s="1"/>
  <c r="B61" i="36"/>
  <c r="B59" i="36" s="1"/>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401" i="5"/>
  <c r="I402" i="5"/>
  <c r="I403" i="5"/>
  <c r="I404" i="5"/>
  <c r="I405" i="5"/>
  <c r="I406" i="5"/>
  <c r="I407" i="5"/>
  <c r="I408" i="5"/>
  <c r="I409" i="5"/>
  <c r="I410" i="5"/>
  <c r="I411" i="5"/>
  <c r="I412" i="5"/>
  <c r="I413" i="5"/>
  <c r="I414" i="5"/>
  <c r="I415" i="5"/>
  <c r="I416" i="5"/>
  <c r="I417" i="5"/>
  <c r="I418" i="5"/>
  <c r="I419" i="5"/>
  <c r="I420" i="5"/>
  <c r="I421" i="5"/>
  <c r="I422" i="5"/>
  <c r="I423" i="5"/>
  <c r="I424" i="5"/>
  <c r="I425" i="5"/>
  <c r="I426" i="5"/>
  <c r="I427" i="5"/>
  <c r="I428" i="5"/>
  <c r="I429" i="5"/>
  <c r="I430" i="5"/>
  <c r="I431" i="5"/>
  <c r="I432" i="5"/>
  <c r="I433" i="5"/>
  <c r="I434" i="5"/>
  <c r="I435" i="5"/>
  <c r="I436" i="5"/>
  <c r="I437" i="5"/>
  <c r="I438" i="5"/>
  <c r="I439" i="5"/>
  <c r="I440" i="5"/>
  <c r="I441" i="5"/>
  <c r="I442" i="5"/>
  <c r="I443" i="5"/>
  <c r="I444" i="5"/>
  <c r="I445" i="5"/>
  <c r="I446" i="5"/>
  <c r="I447" i="5"/>
  <c r="I448" i="5"/>
  <c r="I449" i="5"/>
  <c r="I450" i="5"/>
  <c r="I451" i="5"/>
  <c r="I452" i="5"/>
  <c r="I453" i="5"/>
  <c r="I454" i="5"/>
  <c r="I455" i="5"/>
  <c r="I456" i="5"/>
  <c r="I457" i="5"/>
  <c r="I458" i="5"/>
  <c r="I459" i="5"/>
  <c r="I460" i="5"/>
  <c r="I461" i="5"/>
  <c r="I462" i="5"/>
  <c r="I463" i="5"/>
  <c r="I464" i="5"/>
  <c r="I465" i="5"/>
  <c r="I466" i="5"/>
  <c r="I467" i="5"/>
  <c r="I468" i="5"/>
  <c r="I469" i="5"/>
  <c r="I470" i="5"/>
  <c r="I471" i="5"/>
  <c r="I472" i="5"/>
  <c r="I473" i="5"/>
  <c r="I474" i="5"/>
  <c r="I475" i="5"/>
  <c r="I476" i="5"/>
  <c r="I477" i="5"/>
  <c r="I478" i="5"/>
  <c r="I479" i="5"/>
  <c r="I480" i="5"/>
  <c r="I481" i="5"/>
  <c r="I482" i="5"/>
  <c r="I483" i="5"/>
  <c r="I484" i="5"/>
  <c r="I485" i="5"/>
  <c r="I486" i="5"/>
  <c r="I487" i="5"/>
  <c r="I488" i="5"/>
  <c r="I489" i="5"/>
  <c r="I490" i="5"/>
  <c r="I491" i="5"/>
  <c r="I492" i="5"/>
  <c r="I493" i="5"/>
  <c r="I494" i="5"/>
  <c r="I495" i="5"/>
  <c r="I496" i="5"/>
  <c r="I497" i="5"/>
  <c r="I498" i="5"/>
  <c r="I499" i="5"/>
  <c r="I500" i="5"/>
  <c r="I501" i="5"/>
  <c r="I502" i="5"/>
  <c r="I503" i="5"/>
  <c r="I504" i="5"/>
  <c r="I505" i="5"/>
  <c r="I506" i="5"/>
  <c r="I507" i="5"/>
  <c r="I508" i="5"/>
  <c r="I509" i="5"/>
  <c r="I510" i="5"/>
  <c r="I511" i="5"/>
  <c r="I512" i="5"/>
  <c r="I513" i="5"/>
  <c r="I514" i="5"/>
  <c r="I515" i="5"/>
  <c r="I516" i="5"/>
  <c r="I517" i="5"/>
  <c r="I518" i="5"/>
  <c r="I519" i="5"/>
  <c r="I520" i="5"/>
  <c r="I521" i="5"/>
  <c r="I522" i="5"/>
  <c r="I523" i="5"/>
  <c r="I524" i="5"/>
  <c r="I525" i="5"/>
  <c r="I526" i="5"/>
  <c r="I527" i="5"/>
  <c r="I528" i="5"/>
  <c r="I529" i="5"/>
  <c r="I530" i="5"/>
  <c r="I531" i="5"/>
  <c r="I532" i="5"/>
  <c r="I533" i="5"/>
  <c r="I534" i="5"/>
  <c r="I535" i="5"/>
  <c r="I536" i="5"/>
  <c r="I537" i="5"/>
  <c r="I538" i="5"/>
  <c r="I539" i="5"/>
  <c r="I540" i="5"/>
  <c r="I541" i="5"/>
  <c r="I542" i="5"/>
  <c r="I543" i="5"/>
  <c r="I544" i="5"/>
  <c r="I545" i="5"/>
  <c r="I546" i="5"/>
  <c r="I547" i="5"/>
  <c r="I548" i="5"/>
  <c r="I549" i="5"/>
  <c r="I550" i="5"/>
  <c r="I551" i="5"/>
  <c r="I552" i="5"/>
  <c r="I553" i="5"/>
  <c r="I554" i="5"/>
  <c r="I555" i="5"/>
  <c r="I556" i="5"/>
  <c r="I557" i="5"/>
  <c r="I558" i="5"/>
  <c r="I559" i="5"/>
  <c r="I560" i="5"/>
  <c r="I561" i="5"/>
  <c r="I562" i="5"/>
  <c r="I563" i="5"/>
  <c r="I564" i="5"/>
  <c r="I565" i="5"/>
  <c r="I566" i="5"/>
  <c r="I567" i="5"/>
  <c r="I568" i="5"/>
  <c r="I569" i="5"/>
  <c r="I570" i="5"/>
  <c r="I571" i="5"/>
  <c r="I572" i="5"/>
  <c r="I573" i="5"/>
  <c r="I574" i="5"/>
  <c r="I575" i="5"/>
  <c r="I576" i="5"/>
  <c r="I577" i="5"/>
  <c r="I578" i="5"/>
  <c r="I579" i="5"/>
  <c r="I580" i="5"/>
  <c r="I581" i="5"/>
  <c r="I582" i="5"/>
  <c r="I583" i="5"/>
  <c r="I584" i="5"/>
  <c r="I585" i="5"/>
  <c r="I586" i="5"/>
  <c r="I587" i="5"/>
  <c r="I588" i="5"/>
  <c r="I589" i="5"/>
  <c r="I590" i="5"/>
  <c r="I591" i="5"/>
  <c r="I592" i="5"/>
  <c r="I593" i="5"/>
  <c r="I594" i="5"/>
  <c r="I595" i="5"/>
  <c r="I596" i="5"/>
  <c r="I597" i="5"/>
  <c r="I598" i="5"/>
  <c r="I599" i="5"/>
  <c r="I600" i="5"/>
  <c r="I601" i="5"/>
  <c r="I602" i="5"/>
  <c r="I603" i="5"/>
  <c r="I604" i="5"/>
  <c r="I605" i="5"/>
  <c r="I606" i="5"/>
  <c r="I607" i="5"/>
  <c r="I608" i="5"/>
  <c r="I609" i="5"/>
  <c r="I610" i="5"/>
  <c r="I611" i="5"/>
  <c r="I612" i="5"/>
  <c r="I613" i="5"/>
  <c r="I614" i="5"/>
  <c r="I615" i="5"/>
  <c r="I616" i="5"/>
  <c r="I617" i="5"/>
  <c r="I618" i="5"/>
  <c r="I619" i="5"/>
  <c r="I620" i="5"/>
  <c r="I621" i="5"/>
  <c r="I622" i="5"/>
  <c r="I623" i="5"/>
  <c r="I624" i="5"/>
  <c r="I625" i="5"/>
  <c r="I626" i="5"/>
  <c r="I627" i="5"/>
  <c r="I628" i="5"/>
  <c r="I629" i="5"/>
  <c r="I630" i="5"/>
  <c r="I631" i="5"/>
  <c r="I632" i="5"/>
  <c r="I633" i="5"/>
  <c r="I634" i="5"/>
  <c r="I635" i="5"/>
  <c r="I636" i="5"/>
  <c r="I637" i="5"/>
  <c r="I638" i="5"/>
  <c r="I639" i="5"/>
  <c r="I640" i="5"/>
  <c r="I641" i="5"/>
  <c r="I642" i="5"/>
  <c r="I643" i="5"/>
  <c r="I644" i="5"/>
  <c r="I645" i="5"/>
  <c r="I646" i="5"/>
  <c r="I647" i="5"/>
  <c r="I648" i="5"/>
  <c r="I649" i="5"/>
  <c r="I650" i="5"/>
  <c r="I651" i="5"/>
  <c r="I652" i="5"/>
  <c r="I653" i="5"/>
  <c r="I654" i="5"/>
  <c r="I655" i="5"/>
  <c r="I656" i="5"/>
  <c r="I657" i="5"/>
  <c r="I658" i="5"/>
  <c r="I659" i="5"/>
  <c r="I660" i="5"/>
  <c r="I661" i="5"/>
  <c r="I662" i="5"/>
  <c r="I663" i="5"/>
  <c r="I664" i="5"/>
  <c r="I665" i="5"/>
  <c r="I666" i="5"/>
  <c r="I667" i="5"/>
  <c r="I668" i="5"/>
  <c r="I669" i="5"/>
  <c r="I670" i="5"/>
  <c r="I671" i="5"/>
  <c r="I672" i="5"/>
  <c r="I673" i="5"/>
  <c r="I674" i="5"/>
  <c r="I675" i="5"/>
  <c r="I676" i="5"/>
  <c r="I677" i="5"/>
  <c r="I678" i="5"/>
  <c r="I679" i="5"/>
  <c r="I680" i="5"/>
  <c r="I681" i="5"/>
  <c r="I682" i="5"/>
  <c r="I683" i="5"/>
  <c r="I684" i="5"/>
  <c r="I685" i="5"/>
  <c r="I686" i="5"/>
  <c r="I687" i="5"/>
  <c r="I688" i="5"/>
  <c r="I689" i="5"/>
  <c r="I690" i="5"/>
  <c r="I691" i="5"/>
  <c r="I692" i="5"/>
  <c r="I693" i="5"/>
  <c r="I694" i="5"/>
  <c r="I695" i="5"/>
  <c r="I696" i="5"/>
  <c r="I697" i="5"/>
  <c r="I698" i="5"/>
  <c r="I699" i="5"/>
  <c r="I700" i="5"/>
  <c r="I701" i="5"/>
  <c r="I702" i="5"/>
  <c r="I703" i="5"/>
  <c r="I704" i="5"/>
  <c r="I705" i="5"/>
  <c r="I706" i="5"/>
  <c r="I707" i="5"/>
  <c r="I708" i="5"/>
  <c r="I709" i="5"/>
  <c r="I710" i="5"/>
  <c r="I711" i="5"/>
  <c r="I712" i="5"/>
  <c r="I713" i="5"/>
  <c r="I714" i="5"/>
  <c r="I715" i="5"/>
  <c r="I716" i="5"/>
  <c r="I717" i="5"/>
  <c r="I718" i="5"/>
  <c r="I719" i="5"/>
  <c r="I720" i="5"/>
  <c r="I721" i="5"/>
  <c r="I722" i="5"/>
  <c r="I723" i="5"/>
  <c r="I724" i="5"/>
  <c r="I725" i="5"/>
  <c r="I726" i="5"/>
  <c r="I727" i="5"/>
  <c r="I728" i="5"/>
  <c r="I729" i="5"/>
  <c r="I730" i="5"/>
  <c r="I731" i="5"/>
  <c r="I732" i="5"/>
  <c r="I733" i="5"/>
  <c r="I734" i="5"/>
  <c r="I735" i="5"/>
  <c r="I736" i="5"/>
  <c r="I737" i="5"/>
  <c r="I738" i="5"/>
  <c r="I739" i="5"/>
  <c r="I740" i="5"/>
  <c r="I741" i="5"/>
  <c r="I742" i="5"/>
  <c r="I743" i="5"/>
  <c r="I744" i="5"/>
  <c r="I745" i="5"/>
  <c r="I746" i="5"/>
  <c r="I747" i="5"/>
  <c r="I748" i="5"/>
  <c r="I749" i="5"/>
  <c r="I750" i="5"/>
  <c r="I751" i="5"/>
  <c r="I752" i="5"/>
  <c r="I753" i="5"/>
  <c r="I754" i="5"/>
  <c r="I755" i="5"/>
  <c r="I756" i="5"/>
  <c r="I757" i="5"/>
  <c r="I758" i="5"/>
  <c r="I759" i="5"/>
  <c r="I760" i="5"/>
  <c r="I761" i="5"/>
  <c r="I762" i="5"/>
  <c r="I763" i="5"/>
  <c r="I764" i="5"/>
  <c r="I765" i="5"/>
  <c r="I766" i="5"/>
  <c r="I767" i="5"/>
  <c r="I768" i="5"/>
  <c r="I769" i="5"/>
  <c r="I770" i="5"/>
  <c r="I771" i="5"/>
  <c r="I772" i="5"/>
  <c r="I773" i="5"/>
  <c r="I774" i="5"/>
  <c r="I775" i="5"/>
  <c r="I776" i="5"/>
  <c r="I777" i="5"/>
  <c r="I778" i="5"/>
  <c r="I779" i="5"/>
  <c r="I780" i="5"/>
  <c r="I781" i="5"/>
  <c r="I782" i="5"/>
  <c r="I783" i="5"/>
  <c r="I784" i="5"/>
  <c r="I785" i="5"/>
  <c r="I786" i="5"/>
  <c r="I787" i="5"/>
  <c r="I788" i="5"/>
  <c r="I789" i="5"/>
  <c r="I790" i="5"/>
  <c r="I791" i="5"/>
  <c r="I792" i="5"/>
  <c r="I793" i="5"/>
  <c r="I794" i="5"/>
  <c r="I795" i="5"/>
  <c r="I796" i="5"/>
  <c r="I797" i="5"/>
  <c r="I798" i="5"/>
  <c r="I799" i="5"/>
  <c r="I800" i="5"/>
  <c r="I801" i="5"/>
  <c r="I802" i="5"/>
  <c r="I803" i="5"/>
  <c r="I804" i="5"/>
  <c r="I805" i="5"/>
  <c r="I806" i="5"/>
  <c r="I807" i="5"/>
  <c r="I808" i="5"/>
  <c r="I809" i="5"/>
  <c r="I810" i="5"/>
  <c r="I811" i="5"/>
  <c r="I812" i="5"/>
  <c r="I813" i="5"/>
  <c r="I814" i="5"/>
  <c r="I815" i="5"/>
  <c r="I816" i="5"/>
  <c r="I817" i="5"/>
  <c r="I818" i="5"/>
  <c r="I819" i="5"/>
  <c r="I820" i="5"/>
  <c r="I821" i="5"/>
  <c r="I822" i="5"/>
  <c r="I823" i="5"/>
  <c r="I824" i="5"/>
  <c r="I825" i="5"/>
  <c r="I826" i="5"/>
  <c r="I827" i="5"/>
  <c r="I828" i="5"/>
  <c r="I829" i="5"/>
  <c r="I830" i="5"/>
  <c r="I831" i="5"/>
  <c r="I832" i="5"/>
  <c r="I833" i="5"/>
  <c r="I834" i="5"/>
  <c r="I835" i="5"/>
  <c r="I836" i="5"/>
  <c r="I837" i="5"/>
  <c r="I838" i="5"/>
  <c r="I839" i="5"/>
  <c r="I840" i="5"/>
  <c r="I841" i="5"/>
  <c r="I842" i="5"/>
  <c r="I843" i="5"/>
  <c r="I844" i="5"/>
  <c r="I845" i="5"/>
  <c r="I846" i="5"/>
  <c r="I847" i="5"/>
  <c r="I848" i="5"/>
  <c r="I849" i="5"/>
  <c r="I850" i="5"/>
  <c r="I851" i="5"/>
  <c r="I852" i="5"/>
  <c r="I853" i="5"/>
  <c r="I854" i="5"/>
  <c r="I855" i="5"/>
  <c r="I856" i="5"/>
  <c r="I857" i="5"/>
  <c r="I858" i="5"/>
  <c r="I859" i="5"/>
  <c r="I860" i="5"/>
  <c r="I861" i="5"/>
  <c r="I862" i="5"/>
  <c r="I863" i="5"/>
  <c r="I864" i="5"/>
  <c r="I865" i="5"/>
  <c r="I866" i="5"/>
  <c r="I867" i="5"/>
  <c r="I868" i="5"/>
  <c r="I869" i="5"/>
  <c r="I870" i="5"/>
  <c r="I871" i="5"/>
  <c r="I872" i="5"/>
  <c r="I873" i="5"/>
  <c r="I874" i="5"/>
  <c r="I875" i="5"/>
  <c r="I876" i="5"/>
  <c r="I877" i="5"/>
  <c r="I878" i="5"/>
  <c r="I879" i="5"/>
  <c r="I880" i="5"/>
  <c r="I881" i="5"/>
  <c r="I882" i="5"/>
  <c r="I883" i="5"/>
  <c r="I884" i="5"/>
  <c r="I885" i="5"/>
  <c r="I886" i="5"/>
  <c r="I887" i="5"/>
  <c r="I888" i="5"/>
  <c r="I889" i="5"/>
  <c r="I890" i="5"/>
  <c r="I891" i="5"/>
  <c r="I892" i="5"/>
  <c r="I893" i="5"/>
  <c r="I894" i="5"/>
  <c r="I895" i="5"/>
  <c r="I896" i="5"/>
  <c r="I897" i="5"/>
  <c r="I898" i="5"/>
  <c r="I899" i="5"/>
  <c r="I900" i="5"/>
  <c r="I901" i="5"/>
  <c r="I902" i="5"/>
  <c r="I903" i="5"/>
  <c r="I904" i="5"/>
  <c r="I905" i="5"/>
  <c r="I906" i="5"/>
  <c r="I907" i="5"/>
  <c r="I908" i="5"/>
  <c r="I909" i="5"/>
  <c r="I910" i="5"/>
  <c r="I911" i="5"/>
  <c r="I912" i="5"/>
  <c r="I913" i="5"/>
  <c r="I914" i="5"/>
  <c r="I915" i="5"/>
  <c r="I916" i="5"/>
  <c r="I917" i="5"/>
  <c r="I918" i="5"/>
  <c r="I919" i="5"/>
  <c r="I920" i="5"/>
  <c r="I921" i="5"/>
  <c r="I922" i="5"/>
  <c r="I923" i="5"/>
  <c r="I924" i="5"/>
  <c r="I925" i="5"/>
  <c r="I926" i="5"/>
  <c r="I927" i="5"/>
  <c r="I928" i="5"/>
  <c r="I929" i="5"/>
  <c r="I930" i="5"/>
  <c r="I931" i="5"/>
  <c r="I932" i="5"/>
  <c r="I933" i="5"/>
  <c r="I934" i="5"/>
  <c r="I935" i="5"/>
  <c r="I936" i="5"/>
  <c r="I937" i="5"/>
  <c r="I938" i="5"/>
  <c r="I939" i="5"/>
  <c r="I940" i="5"/>
  <c r="I941" i="5"/>
  <c r="I942" i="5"/>
  <c r="I943" i="5"/>
  <c r="I944" i="5"/>
  <c r="I945" i="5"/>
  <c r="I946" i="5"/>
  <c r="I947" i="5"/>
  <c r="I948" i="5"/>
  <c r="I949" i="5"/>
  <c r="I950" i="5"/>
  <c r="I951" i="5"/>
  <c r="I952" i="5"/>
  <c r="I953" i="5"/>
  <c r="I954" i="5"/>
  <c r="I955" i="5"/>
  <c r="I956" i="5"/>
  <c r="I957" i="5"/>
  <c r="I958" i="5"/>
  <c r="I959" i="5"/>
  <c r="I960" i="5"/>
  <c r="I961" i="5"/>
  <c r="I962" i="5"/>
  <c r="I963" i="5"/>
  <c r="I964" i="5"/>
  <c r="I965" i="5"/>
  <c r="I966" i="5"/>
  <c r="I967" i="5"/>
  <c r="I968" i="5"/>
  <c r="I969" i="5"/>
  <c r="I970" i="5"/>
  <c r="I971" i="5"/>
  <c r="I972" i="5"/>
  <c r="I973" i="5"/>
  <c r="I974" i="5"/>
  <c r="I975" i="5"/>
  <c r="I976" i="5"/>
  <c r="I977" i="5"/>
  <c r="I978" i="5"/>
  <c r="I979" i="5"/>
  <c r="I980" i="5"/>
  <c r="I981" i="5"/>
  <c r="I982" i="5"/>
  <c r="I983" i="5"/>
  <c r="I984" i="5"/>
  <c r="I985" i="5"/>
  <c r="I986" i="5"/>
  <c r="I987" i="5"/>
  <c r="I988" i="5"/>
  <c r="I989" i="5"/>
  <c r="I990" i="5"/>
  <c r="I991" i="5"/>
  <c r="I992" i="5"/>
  <c r="I993" i="5"/>
  <c r="I994" i="5"/>
  <c r="I995" i="5"/>
  <c r="I996" i="5"/>
  <c r="I997" i="5"/>
  <c r="I998" i="5"/>
  <c r="I999" i="5"/>
  <c r="I1000" i="5"/>
  <c r="I1001" i="5"/>
  <c r="I1002" i="5"/>
  <c r="I1003" i="5"/>
  <c r="I1004" i="5"/>
  <c r="I1005" i="5"/>
  <c r="I1006" i="5"/>
  <c r="I1007" i="5"/>
  <c r="I1008" i="5"/>
  <c r="I1009"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H610" i="5"/>
  <c r="H611" i="5"/>
  <c r="H612" i="5"/>
  <c r="H613" i="5"/>
  <c r="H614" i="5"/>
  <c r="H615" i="5"/>
  <c r="H616" i="5"/>
  <c r="H617" i="5"/>
  <c r="H618" i="5"/>
  <c r="H619" i="5"/>
  <c r="H620" i="5"/>
  <c r="H621" i="5"/>
  <c r="H622" i="5"/>
  <c r="H623" i="5"/>
  <c r="H624" i="5"/>
  <c r="H625" i="5"/>
  <c r="H626" i="5"/>
  <c r="H627" i="5"/>
  <c r="H628" i="5"/>
  <c r="H629" i="5"/>
  <c r="H630" i="5"/>
  <c r="H631" i="5"/>
  <c r="H632" i="5"/>
  <c r="H633" i="5"/>
  <c r="H634" i="5"/>
  <c r="H635" i="5"/>
  <c r="H636" i="5"/>
  <c r="H637" i="5"/>
  <c r="H638" i="5"/>
  <c r="H639" i="5"/>
  <c r="H640" i="5"/>
  <c r="H641" i="5"/>
  <c r="H642" i="5"/>
  <c r="H643" i="5"/>
  <c r="H644" i="5"/>
  <c r="H645" i="5"/>
  <c r="H646" i="5"/>
  <c r="H647" i="5"/>
  <c r="H648" i="5"/>
  <c r="H649" i="5"/>
  <c r="H650" i="5"/>
  <c r="H651" i="5"/>
  <c r="H652" i="5"/>
  <c r="H653" i="5"/>
  <c r="H654" i="5"/>
  <c r="H655" i="5"/>
  <c r="H656" i="5"/>
  <c r="H657" i="5"/>
  <c r="H658" i="5"/>
  <c r="H659" i="5"/>
  <c r="H660" i="5"/>
  <c r="H661" i="5"/>
  <c r="H662" i="5"/>
  <c r="H663" i="5"/>
  <c r="H664" i="5"/>
  <c r="H665" i="5"/>
  <c r="H666" i="5"/>
  <c r="H667" i="5"/>
  <c r="H668" i="5"/>
  <c r="H669" i="5"/>
  <c r="H670" i="5"/>
  <c r="H671" i="5"/>
  <c r="H672" i="5"/>
  <c r="H673" i="5"/>
  <c r="H674" i="5"/>
  <c r="H675" i="5"/>
  <c r="H676" i="5"/>
  <c r="H677" i="5"/>
  <c r="H678" i="5"/>
  <c r="H679" i="5"/>
  <c r="H680" i="5"/>
  <c r="H681" i="5"/>
  <c r="H682" i="5"/>
  <c r="H683" i="5"/>
  <c r="H684" i="5"/>
  <c r="H685" i="5"/>
  <c r="H686" i="5"/>
  <c r="H687" i="5"/>
  <c r="H688" i="5"/>
  <c r="H689" i="5"/>
  <c r="H690" i="5"/>
  <c r="H691" i="5"/>
  <c r="H692" i="5"/>
  <c r="H693" i="5"/>
  <c r="H694" i="5"/>
  <c r="H695" i="5"/>
  <c r="H696" i="5"/>
  <c r="H697" i="5"/>
  <c r="H698" i="5"/>
  <c r="H699" i="5"/>
  <c r="H700" i="5"/>
  <c r="H701" i="5"/>
  <c r="H702" i="5"/>
  <c r="H703" i="5"/>
  <c r="H704" i="5"/>
  <c r="H705" i="5"/>
  <c r="H706" i="5"/>
  <c r="H707" i="5"/>
  <c r="H708" i="5"/>
  <c r="H709" i="5"/>
  <c r="H710" i="5"/>
  <c r="H711" i="5"/>
  <c r="H712" i="5"/>
  <c r="H713" i="5"/>
  <c r="H714" i="5"/>
  <c r="H715" i="5"/>
  <c r="H716" i="5"/>
  <c r="H717" i="5"/>
  <c r="H718" i="5"/>
  <c r="H719" i="5"/>
  <c r="H720" i="5"/>
  <c r="H721" i="5"/>
  <c r="H722" i="5"/>
  <c r="H723" i="5"/>
  <c r="H724" i="5"/>
  <c r="H725" i="5"/>
  <c r="H726" i="5"/>
  <c r="H727" i="5"/>
  <c r="H728" i="5"/>
  <c r="H729" i="5"/>
  <c r="H730" i="5"/>
  <c r="H731" i="5"/>
  <c r="H732" i="5"/>
  <c r="H733" i="5"/>
  <c r="H734" i="5"/>
  <c r="H735" i="5"/>
  <c r="H736" i="5"/>
  <c r="H737" i="5"/>
  <c r="H738" i="5"/>
  <c r="H739" i="5"/>
  <c r="H740" i="5"/>
  <c r="H741" i="5"/>
  <c r="H742" i="5"/>
  <c r="H743" i="5"/>
  <c r="H744" i="5"/>
  <c r="H745" i="5"/>
  <c r="H746" i="5"/>
  <c r="H747" i="5"/>
  <c r="H748" i="5"/>
  <c r="H749" i="5"/>
  <c r="H750" i="5"/>
  <c r="H751" i="5"/>
  <c r="H752" i="5"/>
  <c r="H753" i="5"/>
  <c r="H754" i="5"/>
  <c r="H755" i="5"/>
  <c r="H756" i="5"/>
  <c r="H757" i="5"/>
  <c r="H758" i="5"/>
  <c r="H759" i="5"/>
  <c r="H760" i="5"/>
  <c r="H761" i="5"/>
  <c r="H762" i="5"/>
  <c r="H763" i="5"/>
  <c r="H764" i="5"/>
  <c r="H765" i="5"/>
  <c r="H766" i="5"/>
  <c r="H767" i="5"/>
  <c r="H768" i="5"/>
  <c r="H769" i="5"/>
  <c r="H770" i="5"/>
  <c r="H771" i="5"/>
  <c r="H772" i="5"/>
  <c r="H773" i="5"/>
  <c r="H774" i="5"/>
  <c r="H775" i="5"/>
  <c r="H776" i="5"/>
  <c r="H777" i="5"/>
  <c r="H778" i="5"/>
  <c r="H779" i="5"/>
  <c r="H780" i="5"/>
  <c r="H781" i="5"/>
  <c r="H782" i="5"/>
  <c r="H783" i="5"/>
  <c r="H784" i="5"/>
  <c r="H785" i="5"/>
  <c r="H786" i="5"/>
  <c r="H787" i="5"/>
  <c r="H788" i="5"/>
  <c r="H789" i="5"/>
  <c r="H790" i="5"/>
  <c r="H791" i="5"/>
  <c r="H792" i="5"/>
  <c r="H793" i="5"/>
  <c r="H794" i="5"/>
  <c r="H795" i="5"/>
  <c r="H796" i="5"/>
  <c r="H797" i="5"/>
  <c r="H798" i="5"/>
  <c r="H799" i="5"/>
  <c r="H800" i="5"/>
  <c r="H801" i="5"/>
  <c r="H802" i="5"/>
  <c r="H803" i="5"/>
  <c r="H804" i="5"/>
  <c r="H805" i="5"/>
  <c r="H806" i="5"/>
  <c r="H807" i="5"/>
  <c r="H808" i="5"/>
  <c r="H809" i="5"/>
  <c r="H810" i="5"/>
  <c r="H811" i="5"/>
  <c r="H812" i="5"/>
  <c r="H813" i="5"/>
  <c r="H814" i="5"/>
  <c r="H815" i="5"/>
  <c r="H816" i="5"/>
  <c r="H817" i="5"/>
  <c r="H818" i="5"/>
  <c r="H819" i="5"/>
  <c r="H820" i="5"/>
  <c r="H821" i="5"/>
  <c r="H822" i="5"/>
  <c r="H823" i="5"/>
  <c r="H824" i="5"/>
  <c r="H825" i="5"/>
  <c r="H826" i="5"/>
  <c r="H827" i="5"/>
  <c r="H828" i="5"/>
  <c r="H829" i="5"/>
  <c r="H830" i="5"/>
  <c r="H831" i="5"/>
  <c r="H832" i="5"/>
  <c r="H833" i="5"/>
  <c r="H834" i="5"/>
  <c r="H835" i="5"/>
  <c r="H836" i="5"/>
  <c r="H837" i="5"/>
  <c r="H838" i="5"/>
  <c r="H839" i="5"/>
  <c r="H840" i="5"/>
  <c r="H841" i="5"/>
  <c r="H842" i="5"/>
  <c r="H843" i="5"/>
  <c r="H844" i="5"/>
  <c r="H845" i="5"/>
  <c r="H846" i="5"/>
  <c r="H847" i="5"/>
  <c r="H848" i="5"/>
  <c r="H849" i="5"/>
  <c r="H850" i="5"/>
  <c r="H851" i="5"/>
  <c r="H852" i="5"/>
  <c r="H853" i="5"/>
  <c r="H854" i="5"/>
  <c r="H855" i="5"/>
  <c r="H856" i="5"/>
  <c r="H857" i="5"/>
  <c r="H858" i="5"/>
  <c r="H859" i="5"/>
  <c r="H860" i="5"/>
  <c r="H861" i="5"/>
  <c r="H862" i="5"/>
  <c r="H863" i="5"/>
  <c r="H864" i="5"/>
  <c r="H865" i="5"/>
  <c r="H866" i="5"/>
  <c r="H867" i="5"/>
  <c r="H868" i="5"/>
  <c r="H869" i="5"/>
  <c r="H870" i="5"/>
  <c r="H871" i="5"/>
  <c r="H872" i="5"/>
  <c r="H873" i="5"/>
  <c r="H874" i="5"/>
  <c r="H875" i="5"/>
  <c r="H876" i="5"/>
  <c r="H877" i="5"/>
  <c r="H878" i="5"/>
  <c r="H879" i="5"/>
  <c r="H880" i="5"/>
  <c r="H881" i="5"/>
  <c r="H882" i="5"/>
  <c r="H883" i="5"/>
  <c r="H884" i="5"/>
  <c r="H885" i="5"/>
  <c r="H886" i="5"/>
  <c r="H887" i="5"/>
  <c r="H888" i="5"/>
  <c r="H889" i="5"/>
  <c r="H890" i="5"/>
  <c r="H891" i="5"/>
  <c r="H892" i="5"/>
  <c r="H893" i="5"/>
  <c r="H894" i="5"/>
  <c r="H895" i="5"/>
  <c r="H896" i="5"/>
  <c r="H897" i="5"/>
  <c r="H898" i="5"/>
  <c r="H899" i="5"/>
  <c r="H900" i="5"/>
  <c r="H901" i="5"/>
  <c r="H902" i="5"/>
  <c r="H903" i="5"/>
  <c r="H904" i="5"/>
  <c r="H905" i="5"/>
  <c r="H906" i="5"/>
  <c r="H907" i="5"/>
  <c r="H908" i="5"/>
  <c r="H909" i="5"/>
  <c r="H910" i="5"/>
  <c r="H911" i="5"/>
  <c r="H912" i="5"/>
  <c r="H913" i="5"/>
  <c r="H914" i="5"/>
  <c r="H915" i="5"/>
  <c r="H916" i="5"/>
  <c r="H917" i="5"/>
  <c r="H918" i="5"/>
  <c r="H919" i="5"/>
  <c r="H920" i="5"/>
  <c r="H921" i="5"/>
  <c r="H922" i="5"/>
  <c r="H923" i="5"/>
  <c r="H924" i="5"/>
  <c r="H925" i="5"/>
  <c r="H926" i="5"/>
  <c r="H927" i="5"/>
  <c r="H928" i="5"/>
  <c r="H929" i="5"/>
  <c r="H930" i="5"/>
  <c r="H931" i="5"/>
  <c r="H932" i="5"/>
  <c r="H933" i="5"/>
  <c r="H934" i="5"/>
  <c r="H935" i="5"/>
  <c r="H936" i="5"/>
  <c r="H937" i="5"/>
  <c r="H938" i="5"/>
  <c r="H939" i="5"/>
  <c r="H940" i="5"/>
  <c r="H941" i="5"/>
  <c r="H942" i="5"/>
  <c r="H943" i="5"/>
  <c r="H944" i="5"/>
  <c r="H945" i="5"/>
  <c r="H946" i="5"/>
  <c r="H947" i="5"/>
  <c r="H948" i="5"/>
  <c r="H949" i="5"/>
  <c r="H950" i="5"/>
  <c r="H951" i="5"/>
  <c r="H952" i="5"/>
  <c r="H953" i="5"/>
  <c r="H954" i="5"/>
  <c r="H955" i="5"/>
  <c r="H956" i="5"/>
  <c r="H957" i="5"/>
  <c r="H958" i="5"/>
  <c r="H959" i="5"/>
  <c r="H960" i="5"/>
  <c r="H961" i="5"/>
  <c r="H962" i="5"/>
  <c r="H963" i="5"/>
  <c r="H964" i="5"/>
  <c r="H965" i="5"/>
  <c r="H966" i="5"/>
  <c r="H967" i="5"/>
  <c r="H968" i="5"/>
  <c r="H969" i="5"/>
  <c r="H970" i="5"/>
  <c r="H971" i="5"/>
  <c r="H972" i="5"/>
  <c r="H973" i="5"/>
  <c r="H974" i="5"/>
  <c r="H975" i="5"/>
  <c r="H976" i="5"/>
  <c r="H977" i="5"/>
  <c r="H978" i="5"/>
  <c r="H979" i="5"/>
  <c r="H980" i="5"/>
  <c r="H981" i="5"/>
  <c r="H982" i="5"/>
  <c r="H983" i="5"/>
  <c r="H984" i="5"/>
  <c r="H985" i="5"/>
  <c r="H986" i="5"/>
  <c r="H987" i="5"/>
  <c r="H988" i="5"/>
  <c r="H989" i="5"/>
  <c r="H990" i="5"/>
  <c r="H991" i="5"/>
  <c r="H992" i="5"/>
  <c r="H993" i="5"/>
  <c r="H994" i="5"/>
  <c r="H995" i="5"/>
  <c r="H996" i="5"/>
  <c r="H997" i="5"/>
  <c r="H998" i="5"/>
  <c r="H999" i="5"/>
  <c r="H1000" i="5"/>
  <c r="H1001" i="5"/>
  <c r="H1002" i="5"/>
  <c r="H1003" i="5"/>
  <c r="H1004" i="5"/>
  <c r="H1005" i="5"/>
  <c r="H1006" i="5"/>
  <c r="H1007" i="5"/>
  <c r="H1008" i="5"/>
  <c r="H1009" i="5"/>
  <c r="H3" i="5"/>
  <c r="P48" i="21" l="1"/>
  <c r="P50" i="21" s="1"/>
  <c r="J48" i="21"/>
  <c r="J49" i="21" s="1"/>
  <c r="J44" i="21"/>
  <c r="J116" i="21" s="1"/>
  <c r="D48" i="21"/>
  <c r="D49" i="21" s="1"/>
  <c r="D44" i="21"/>
  <c r="D52" i="39"/>
  <c r="P51" i="21"/>
  <c r="P69" i="21" s="1"/>
  <c r="P49" i="21"/>
  <c r="F19" i="2" a="1"/>
  <c r="F19" i="2" s="1"/>
  <c r="C53" i="36"/>
  <c r="C9" i="36" s="1"/>
  <c r="B20" i="36"/>
  <c r="C37" i="36"/>
  <c r="B53" i="36"/>
  <c r="B9" i="36" s="1"/>
  <c r="E53" i="36"/>
  <c r="E9" i="36" s="1"/>
  <c r="D53" i="36"/>
  <c r="D9" i="36" s="1"/>
  <c r="D37" i="36"/>
  <c r="B13" i="36"/>
  <c r="Q10" i="21"/>
  <c r="R10" i="21" s="1"/>
  <c r="Q9" i="21"/>
  <c r="R9" i="21" s="1"/>
  <c r="S9" i="21" s="1"/>
  <c r="P44" i="21"/>
  <c r="J41" i="38"/>
  <c r="F10" i="21"/>
  <c r="J39" i="35"/>
  <c r="N39" i="35"/>
  <c r="C20" i="36"/>
  <c r="E20" i="36"/>
  <c r="D20" i="36"/>
  <c r="B4" i="2"/>
  <c r="C6" i="1" a="1"/>
  <c r="C6" i="1" s="1"/>
  <c r="C7" i="2"/>
  <c r="C2" i="9" a="1"/>
  <c r="C2" i="9" s="1"/>
  <c r="B5" i="2"/>
  <c r="D5" i="1" a="1"/>
  <c r="D5" i="1" s="1"/>
  <c r="C5" i="1" a="1"/>
  <c r="C5" i="1" s="1"/>
  <c r="C6" i="2"/>
  <c r="B6" i="2"/>
  <c r="B14" i="2" s="1"/>
  <c r="J111" i="21" l="1"/>
  <c r="D119" i="21"/>
  <c r="D111" i="21"/>
  <c r="P119" i="21"/>
  <c r="P111" i="21"/>
  <c r="J51" i="21"/>
  <c r="J69" i="21" s="1"/>
  <c r="D50" i="21"/>
  <c r="J50" i="21"/>
  <c r="J45" i="21"/>
  <c r="J46" i="21" s="1"/>
  <c r="J57" i="21"/>
  <c r="J117" i="21"/>
  <c r="J127" i="21"/>
  <c r="J75" i="21" s="1"/>
  <c r="J109" i="21"/>
  <c r="J135" i="21"/>
  <c r="J85" i="21" s="1"/>
  <c r="J115" i="21"/>
  <c r="J126" i="21"/>
  <c r="J74" i="21" s="1"/>
  <c r="J108" i="21"/>
  <c r="J72" i="21" s="1"/>
  <c r="J118" i="21"/>
  <c r="P109" i="21"/>
  <c r="P107" i="21"/>
  <c r="P71" i="21" s="1"/>
  <c r="P117" i="21"/>
  <c r="P116" i="21"/>
  <c r="P118" i="21"/>
  <c r="P115" i="21"/>
  <c r="P135" i="21"/>
  <c r="P85" i="21" s="1"/>
  <c r="P126" i="21"/>
  <c r="P74" i="21" s="1"/>
  <c r="P108" i="21"/>
  <c r="P114" i="21"/>
  <c r="P127" i="21"/>
  <c r="P75" i="21" s="1"/>
  <c r="D51" i="21"/>
  <c r="D69" i="21" s="1"/>
  <c r="D127" i="21"/>
  <c r="D75" i="21" s="1"/>
  <c r="D126" i="21"/>
  <c r="D74" i="21" s="1"/>
  <c r="D135" i="21"/>
  <c r="D85" i="21" s="1"/>
  <c r="D116" i="21"/>
  <c r="D117" i="21"/>
  <c r="D118" i="21"/>
  <c r="D57" i="21"/>
  <c r="D107" i="21"/>
  <c r="D109" i="21"/>
  <c r="D115" i="21"/>
  <c r="D108" i="21"/>
  <c r="Q48" i="21"/>
  <c r="Q50" i="21" s="1"/>
  <c r="P57" i="21"/>
  <c r="D56" i="21"/>
  <c r="D87" i="21" s="1"/>
  <c r="D55" i="21"/>
  <c r="D86" i="21" s="1"/>
  <c r="K44" i="21"/>
  <c r="K48" i="21"/>
  <c r="E44" i="21"/>
  <c r="E48" i="21"/>
  <c r="B24" i="39"/>
  <c r="D45" i="21"/>
  <c r="J55" i="21"/>
  <c r="J86" i="21" s="1"/>
  <c r="J56" i="21"/>
  <c r="P45" i="21"/>
  <c r="Q44" i="21"/>
  <c r="P56" i="21"/>
  <c r="P55" i="21"/>
  <c r="P86" i="21" s="1"/>
  <c r="B37" i="36"/>
  <c r="B10" i="36" s="1"/>
  <c r="D10" i="36"/>
  <c r="E37" i="36"/>
  <c r="E10" i="36" s="1"/>
  <c r="C10" i="36"/>
  <c r="S10" i="21"/>
  <c r="G10" i="21"/>
  <c r="B7" i="2"/>
  <c r="C5" i="2"/>
  <c r="D5" i="2"/>
  <c r="C4" i="1" a="1"/>
  <c r="C4" i="1" s="1"/>
  <c r="D3" i="1" a="1"/>
  <c r="D3" i="1" s="1"/>
  <c r="D2" i="1" a="1"/>
  <c r="D2" i="1" s="1"/>
  <c r="C3" i="1" a="1"/>
  <c r="C3" i="1" s="1"/>
  <c r="C2" i="1" a="1"/>
  <c r="C2" i="1" s="1"/>
  <c r="D3" i="2" l="1"/>
  <c r="N3" i="2" s="1"/>
  <c r="S3" i="2" s="1"/>
  <c r="D4" i="2"/>
  <c r="C200" i="21" s="1"/>
  <c r="N5" i="2"/>
  <c r="S5" i="2" s="1"/>
  <c r="C201" i="21"/>
  <c r="J87" i="21"/>
  <c r="J88" i="21" s="1"/>
  <c r="J79" i="21"/>
  <c r="J80" i="21"/>
  <c r="D73" i="21"/>
  <c r="P73" i="21"/>
  <c r="J73" i="21"/>
  <c r="K111" i="21"/>
  <c r="K73" i="21" s="1"/>
  <c r="Q119" i="21"/>
  <c r="Q111" i="21"/>
  <c r="E119" i="21"/>
  <c r="E111" i="21"/>
  <c r="Q135" i="21"/>
  <c r="Q85" i="21" s="1"/>
  <c r="Q118" i="21"/>
  <c r="Q108" i="21"/>
  <c r="Q115" i="21"/>
  <c r="Q116" i="21"/>
  <c r="Q107" i="21"/>
  <c r="Q126" i="21"/>
  <c r="Q74" i="21" s="1"/>
  <c r="Q109" i="21"/>
  <c r="Q117" i="21"/>
  <c r="Q114" i="21"/>
  <c r="Q127" i="21"/>
  <c r="Q75" i="21" s="1"/>
  <c r="E115" i="21"/>
  <c r="E107" i="21"/>
  <c r="E71" i="21" s="1"/>
  <c r="E114" i="21"/>
  <c r="E108" i="21"/>
  <c r="E72" i="21" s="1"/>
  <c r="E116" i="21"/>
  <c r="E109" i="21"/>
  <c r="E127" i="21"/>
  <c r="E75" i="21" s="1"/>
  <c r="E117" i="21"/>
  <c r="E118" i="21"/>
  <c r="E126" i="21"/>
  <c r="E74" i="21" s="1"/>
  <c r="E135" i="21"/>
  <c r="E85" i="21" s="1"/>
  <c r="D80" i="21"/>
  <c r="P120" i="21"/>
  <c r="P79" i="21"/>
  <c r="P80" i="21"/>
  <c r="P46" i="21"/>
  <c r="P52" i="21" s="1"/>
  <c r="P66" i="21" s="1"/>
  <c r="P67" i="21" s="1"/>
  <c r="P68" i="21" s="1"/>
  <c r="P125" i="21"/>
  <c r="P110" i="21"/>
  <c r="P133" i="21"/>
  <c r="P83" i="21" s="1"/>
  <c r="P72" i="21"/>
  <c r="K117" i="21"/>
  <c r="K108" i="21"/>
  <c r="K115" i="21"/>
  <c r="K135" i="21"/>
  <c r="K85" i="21" s="1"/>
  <c r="K109" i="21"/>
  <c r="K127" i="21"/>
  <c r="K75" i="21" s="1"/>
  <c r="K126" i="21"/>
  <c r="K74" i="21" s="1"/>
  <c r="K118" i="21"/>
  <c r="K116" i="21"/>
  <c r="D71" i="21"/>
  <c r="P87" i="21"/>
  <c r="P88" i="21" s="1"/>
  <c r="D88" i="21"/>
  <c r="D72" i="21"/>
  <c r="D120" i="21"/>
  <c r="D79" i="21"/>
  <c r="J120" i="21"/>
  <c r="J133" i="21"/>
  <c r="J83" i="21" s="1"/>
  <c r="J110" i="21"/>
  <c r="J125" i="21"/>
  <c r="D110" i="21"/>
  <c r="D133" i="21"/>
  <c r="D83" i="21" s="1"/>
  <c r="D125" i="21"/>
  <c r="Q51" i="21"/>
  <c r="Q69" i="21" s="1"/>
  <c r="Q49" i="21"/>
  <c r="R48" i="21"/>
  <c r="R51" i="21" s="1"/>
  <c r="R69" i="21" s="1"/>
  <c r="Q57" i="21"/>
  <c r="F48" i="21"/>
  <c r="F50" i="21" s="1"/>
  <c r="E57" i="21"/>
  <c r="L48" i="21"/>
  <c r="L49" i="21" s="1"/>
  <c r="K57" i="21"/>
  <c r="K55" i="21"/>
  <c r="K86" i="21" s="1"/>
  <c r="F44" i="21"/>
  <c r="K56" i="21"/>
  <c r="K45" i="21"/>
  <c r="E45" i="21"/>
  <c r="R44" i="21"/>
  <c r="L44" i="21"/>
  <c r="K49" i="21"/>
  <c r="K51" i="21"/>
  <c r="K69" i="21" s="1"/>
  <c r="K50" i="21"/>
  <c r="R49" i="21"/>
  <c r="E56" i="21"/>
  <c r="E55" i="21"/>
  <c r="E86" i="21" s="1"/>
  <c r="D46" i="21"/>
  <c r="D52" i="21" s="1"/>
  <c r="D58" i="21" s="1"/>
  <c r="E49" i="21"/>
  <c r="E50" i="21"/>
  <c r="E51" i="21"/>
  <c r="E69" i="21" s="1"/>
  <c r="J52" i="21"/>
  <c r="J66" i="21" s="1"/>
  <c r="Q55" i="21"/>
  <c r="Q86" i="21" s="1"/>
  <c r="Q45" i="21"/>
  <c r="Q56" i="21"/>
  <c r="E20" i="2"/>
  <c r="E21" i="2"/>
  <c r="E69" i="2"/>
  <c r="E5" i="2"/>
  <c r="E3" i="2" l="1"/>
  <c r="E57" i="2"/>
  <c r="E76" i="2"/>
  <c r="E75" i="2"/>
  <c r="E45" i="2"/>
  <c r="E68" i="2"/>
  <c r="E27" i="2"/>
  <c r="C199" i="21"/>
  <c r="E77" i="2"/>
  <c r="E37" i="2"/>
  <c r="E48" i="2"/>
  <c r="E54" i="2"/>
  <c r="E55" i="2"/>
  <c r="E74" i="2"/>
  <c r="E26" i="2"/>
  <c r="E61" i="2"/>
  <c r="E41" i="2"/>
  <c r="E84" i="2"/>
  <c r="E52" i="2"/>
  <c r="E29" i="2"/>
  <c r="E43" i="2"/>
  <c r="E58" i="2"/>
  <c r="E22" i="2"/>
  <c r="E73" i="2"/>
  <c r="E53" i="2"/>
  <c r="E25" i="2"/>
  <c r="E72" i="2"/>
  <c r="E36" i="2"/>
  <c r="E59" i="2"/>
  <c r="E23" i="2"/>
  <c r="E42" i="2"/>
  <c r="E81" i="2"/>
  <c r="E65" i="2"/>
  <c r="E49" i="2"/>
  <c r="E33" i="2"/>
  <c r="E80" i="2"/>
  <c r="E64" i="2"/>
  <c r="E32" i="2"/>
  <c r="E71" i="2"/>
  <c r="E39" i="2"/>
  <c r="E70" i="2"/>
  <c r="E38" i="2"/>
  <c r="E56" i="2"/>
  <c r="E40" i="2"/>
  <c r="E24" i="2"/>
  <c r="E79" i="2"/>
  <c r="E63" i="2"/>
  <c r="E47" i="2"/>
  <c r="E31" i="2"/>
  <c r="E78" i="2"/>
  <c r="E62" i="2"/>
  <c r="E46" i="2"/>
  <c r="E30" i="2"/>
  <c r="E4" i="2"/>
  <c r="E60" i="2"/>
  <c r="E44" i="2"/>
  <c r="E28" i="2"/>
  <c r="E83" i="2"/>
  <c r="E67" i="2"/>
  <c r="E51" i="2"/>
  <c r="E35" i="2"/>
  <c r="E82" i="2"/>
  <c r="E66" i="2"/>
  <c r="E50" i="2"/>
  <c r="E34" i="2"/>
  <c r="E19" i="2"/>
  <c r="N4" i="2"/>
  <c r="S4" i="2" s="1"/>
  <c r="C162" i="21" s="1"/>
  <c r="D165" i="21" s="1"/>
  <c r="O162" i="21"/>
  <c r="D199" i="21"/>
  <c r="I162" i="21"/>
  <c r="D201" i="21"/>
  <c r="Q80" i="21"/>
  <c r="Q72" i="21"/>
  <c r="Q73" i="21"/>
  <c r="J70" i="21"/>
  <c r="E73" i="21"/>
  <c r="L111" i="21"/>
  <c r="L73" i="21" s="1"/>
  <c r="R119" i="21"/>
  <c r="R111" i="21"/>
  <c r="F119" i="21"/>
  <c r="F111" i="21"/>
  <c r="J138" i="21"/>
  <c r="D81" i="21"/>
  <c r="Q87" i="21"/>
  <c r="Q88" i="21" s="1"/>
  <c r="K79" i="21"/>
  <c r="J81" i="21"/>
  <c r="E80" i="21"/>
  <c r="K87" i="21"/>
  <c r="K88" i="21" s="1"/>
  <c r="P70" i="21"/>
  <c r="Q79" i="21"/>
  <c r="E79" i="21"/>
  <c r="L71" i="21"/>
  <c r="L117" i="21"/>
  <c r="L135" i="21"/>
  <c r="L85" i="21" s="1"/>
  <c r="L109" i="21"/>
  <c r="L126" i="21"/>
  <c r="L74" i="21" s="1"/>
  <c r="L127" i="21"/>
  <c r="L75" i="21" s="1"/>
  <c r="L118" i="21"/>
  <c r="L108" i="21"/>
  <c r="L72" i="21" s="1"/>
  <c r="L116" i="21"/>
  <c r="L115" i="21"/>
  <c r="J58" i="21"/>
  <c r="J59" i="21" s="1"/>
  <c r="R45" i="21"/>
  <c r="R109" i="21"/>
  <c r="R118" i="21"/>
  <c r="R116" i="21"/>
  <c r="R115" i="21"/>
  <c r="R108" i="21"/>
  <c r="R72" i="21" s="1"/>
  <c r="R135" i="21"/>
  <c r="R85" i="21" s="1"/>
  <c r="R126" i="21"/>
  <c r="R74" i="21" s="1"/>
  <c r="R107" i="21"/>
  <c r="R117" i="21"/>
  <c r="R127" i="21"/>
  <c r="R75" i="21" s="1"/>
  <c r="R114" i="21"/>
  <c r="F45" i="21"/>
  <c r="F116" i="21"/>
  <c r="F108" i="21"/>
  <c r="F72" i="21" s="1"/>
  <c r="F107" i="21"/>
  <c r="F71" i="21" s="1"/>
  <c r="F115" i="21"/>
  <c r="F114" i="21"/>
  <c r="F118" i="21"/>
  <c r="F117" i="21"/>
  <c r="F127" i="21"/>
  <c r="F75" i="21" s="1"/>
  <c r="F109" i="21"/>
  <c r="F126" i="21"/>
  <c r="F74" i="21" s="1"/>
  <c r="F135" i="21"/>
  <c r="F85" i="21" s="1"/>
  <c r="J84" i="21"/>
  <c r="K71" i="21"/>
  <c r="E46" i="21"/>
  <c r="E52" i="21" s="1"/>
  <c r="E66" i="21" s="1"/>
  <c r="E67" i="21" s="1"/>
  <c r="E68" i="21" s="1"/>
  <c r="E133" i="21"/>
  <c r="E83" i="21" s="1"/>
  <c r="E125" i="21"/>
  <c r="E110" i="21"/>
  <c r="D129" i="21"/>
  <c r="D76" i="21" s="1"/>
  <c r="D138" i="21"/>
  <c r="P129" i="21"/>
  <c r="P76" i="21" s="1"/>
  <c r="P138" i="21"/>
  <c r="D70" i="21"/>
  <c r="E120" i="21"/>
  <c r="Q120" i="21"/>
  <c r="Q71" i="21"/>
  <c r="Q46" i="21"/>
  <c r="Q52" i="21" s="1"/>
  <c r="Q66" i="21" s="1"/>
  <c r="Q67" i="21" s="1"/>
  <c r="Q68" i="21" s="1"/>
  <c r="Q125" i="21"/>
  <c r="Q110" i="21"/>
  <c r="Q133" i="21"/>
  <c r="Q83" i="21" s="1"/>
  <c r="E87" i="21"/>
  <c r="E88" i="21" s="1"/>
  <c r="K46" i="21"/>
  <c r="K52" i="21" s="1"/>
  <c r="K133" i="21"/>
  <c r="K83" i="21" s="1"/>
  <c r="K110" i="21"/>
  <c r="K125" i="21"/>
  <c r="K120" i="21"/>
  <c r="K72" i="21"/>
  <c r="P81" i="21"/>
  <c r="K80" i="21"/>
  <c r="F51" i="21"/>
  <c r="F69" i="21" s="1"/>
  <c r="F49" i="21"/>
  <c r="R50" i="21"/>
  <c r="L50" i="21"/>
  <c r="L51" i="21"/>
  <c r="L69" i="21" s="1"/>
  <c r="S48" i="21"/>
  <c r="S51" i="21" s="1"/>
  <c r="S69" i="21" s="1"/>
  <c r="R57" i="21"/>
  <c r="F55" i="21"/>
  <c r="F86" i="21" s="1"/>
  <c r="F57" i="21"/>
  <c r="P58" i="21"/>
  <c r="P59" i="21" s="1"/>
  <c r="P60" i="21" s="1"/>
  <c r="D59" i="21"/>
  <c r="D60" i="21" s="1"/>
  <c r="D66" i="21"/>
  <c r="D67" i="21" s="1"/>
  <c r="D68" i="21" s="1"/>
  <c r="M48" i="21"/>
  <c r="M50" i="21" s="1"/>
  <c r="L57" i="21"/>
  <c r="G44" i="21"/>
  <c r="F56" i="21"/>
  <c r="G48" i="21"/>
  <c r="G49" i="21" s="1"/>
  <c r="R56" i="21"/>
  <c r="L56" i="21"/>
  <c r="R55" i="21"/>
  <c r="R86" i="21" s="1"/>
  <c r="L55" i="21"/>
  <c r="L86" i="21" s="1"/>
  <c r="S44" i="21"/>
  <c r="M44" i="21"/>
  <c r="L45" i="21"/>
  <c r="I3" i="2" l="1"/>
  <c r="H3" i="2" s="1"/>
  <c r="D200" i="21"/>
  <c r="E165" i="21"/>
  <c r="G165" i="21"/>
  <c r="F165" i="21"/>
  <c r="S165" i="21"/>
  <c r="Q165" i="21"/>
  <c r="P165" i="21"/>
  <c r="R165" i="21"/>
  <c r="M165" i="21"/>
  <c r="K165" i="21"/>
  <c r="L165" i="21"/>
  <c r="J165" i="21"/>
  <c r="D89" i="21"/>
  <c r="D62" i="21" s="1"/>
  <c r="D142" i="21" s="1"/>
  <c r="D145" i="21" s="1"/>
  <c r="P89" i="21"/>
  <c r="P62" i="21" s="1"/>
  <c r="P142" i="21" s="1"/>
  <c r="P145" i="21" s="1"/>
  <c r="P147" i="21" s="1"/>
  <c r="P77" i="21"/>
  <c r="R73" i="21"/>
  <c r="R71" i="21"/>
  <c r="J129" i="21"/>
  <c r="J76" i="21" s="1"/>
  <c r="D77" i="21"/>
  <c r="D159" i="21" s="1"/>
  <c r="F73" i="21"/>
  <c r="M111" i="21"/>
  <c r="M73" i="21" s="1"/>
  <c r="G119" i="21"/>
  <c r="G111" i="21"/>
  <c r="G73" i="21" s="1"/>
  <c r="S119" i="21"/>
  <c r="S111" i="21"/>
  <c r="S73" i="21" s="1"/>
  <c r="K81" i="21"/>
  <c r="Q81" i="21"/>
  <c r="E81" i="21"/>
  <c r="L80" i="21"/>
  <c r="R87" i="21"/>
  <c r="R88" i="21" s="1"/>
  <c r="F79" i="21"/>
  <c r="E70" i="21"/>
  <c r="R80" i="21"/>
  <c r="P61" i="21"/>
  <c r="J67" i="21"/>
  <c r="J68" i="21" s="1"/>
  <c r="K70" i="21"/>
  <c r="L120" i="21"/>
  <c r="K58" i="21"/>
  <c r="K59" i="21" s="1"/>
  <c r="K60" i="21" s="1"/>
  <c r="K66" i="21"/>
  <c r="Q129" i="21"/>
  <c r="Q76" i="21" s="1"/>
  <c r="Q138" i="21"/>
  <c r="R120" i="21"/>
  <c r="M57" i="21"/>
  <c r="M71" i="21"/>
  <c r="M117" i="21"/>
  <c r="M135" i="21"/>
  <c r="M85" i="21" s="1"/>
  <c r="M126" i="21"/>
  <c r="M74" i="21" s="1"/>
  <c r="M116" i="21"/>
  <c r="M118" i="21"/>
  <c r="M127" i="21"/>
  <c r="M75" i="21" s="1"/>
  <c r="M115" i="21"/>
  <c r="M108" i="21"/>
  <c r="M72" i="21" s="1"/>
  <c r="M109" i="21"/>
  <c r="L46" i="21"/>
  <c r="L52" i="21" s="1"/>
  <c r="L133" i="21"/>
  <c r="L83" i="21" s="1"/>
  <c r="L110" i="21"/>
  <c r="L125" i="21"/>
  <c r="P84" i="21"/>
  <c r="P130" i="21"/>
  <c r="J60" i="21"/>
  <c r="R79" i="21"/>
  <c r="F87" i="21"/>
  <c r="F88" i="21" s="1"/>
  <c r="K129" i="21"/>
  <c r="K138" i="21"/>
  <c r="F129" i="21"/>
  <c r="S49" i="21"/>
  <c r="S55" i="21"/>
  <c r="S86" i="21" s="1"/>
  <c r="S109" i="21"/>
  <c r="S116" i="21"/>
  <c r="S108" i="21"/>
  <c r="S72" i="21" s="1"/>
  <c r="S126" i="21"/>
  <c r="S74" i="21" s="1"/>
  <c r="S117" i="21"/>
  <c r="S115" i="21"/>
  <c r="S135" i="21"/>
  <c r="S85" i="21" s="1"/>
  <c r="S107" i="21"/>
  <c r="S71" i="21" s="1"/>
  <c r="S118" i="21"/>
  <c r="S127" i="21"/>
  <c r="S75" i="21" s="1"/>
  <c r="S114" i="21"/>
  <c r="S79" i="21" s="1"/>
  <c r="L87" i="21"/>
  <c r="L88" i="21" s="1"/>
  <c r="G56" i="21"/>
  <c r="G116" i="21"/>
  <c r="G115" i="21"/>
  <c r="G108" i="21"/>
  <c r="G72" i="21" s="1"/>
  <c r="G114" i="21"/>
  <c r="G107" i="21"/>
  <c r="G71" i="21" s="1"/>
  <c r="G127" i="21"/>
  <c r="G75" i="21" s="1"/>
  <c r="G109" i="21"/>
  <c r="G118" i="21"/>
  <c r="G117" i="21"/>
  <c r="G135" i="21"/>
  <c r="G85" i="21" s="1"/>
  <c r="G126" i="21"/>
  <c r="G74" i="21" s="1"/>
  <c r="L79" i="21"/>
  <c r="Q70" i="21"/>
  <c r="E129" i="21"/>
  <c r="E76" i="21" s="1"/>
  <c r="E138" i="21"/>
  <c r="D84" i="21"/>
  <c r="D93" i="21" s="1"/>
  <c r="D130" i="21"/>
  <c r="F120" i="21"/>
  <c r="F46" i="21"/>
  <c r="F52" i="21" s="1"/>
  <c r="F133" i="21"/>
  <c r="F83" i="21" s="1"/>
  <c r="F110" i="21"/>
  <c r="F125" i="21"/>
  <c r="R46" i="21"/>
  <c r="R52" i="21" s="1"/>
  <c r="R110" i="21"/>
  <c r="R125" i="21"/>
  <c r="R133" i="21"/>
  <c r="R83" i="21" s="1"/>
  <c r="F80" i="21"/>
  <c r="S50" i="21"/>
  <c r="M51" i="21"/>
  <c r="M69" i="21" s="1"/>
  <c r="M56" i="21"/>
  <c r="G45" i="21"/>
  <c r="M45" i="21"/>
  <c r="G51" i="21"/>
  <c r="G69" i="21" s="1"/>
  <c r="G50" i="21"/>
  <c r="E58" i="21"/>
  <c r="E59" i="21" s="1"/>
  <c r="E60" i="21" s="1"/>
  <c r="S56" i="21"/>
  <c r="S57" i="21"/>
  <c r="M49" i="21"/>
  <c r="G55" i="21"/>
  <c r="G86" i="21" s="1"/>
  <c r="G57" i="21"/>
  <c r="M55" i="21"/>
  <c r="M86" i="21" s="1"/>
  <c r="Q58" i="21"/>
  <c r="Q59" i="21" s="1"/>
  <c r="Q60" i="21" s="1"/>
  <c r="S45" i="21"/>
  <c r="J130" i="21" l="1"/>
  <c r="R70" i="21"/>
  <c r="K76" i="21"/>
  <c r="P159" i="21"/>
  <c r="P167" i="21" s="1"/>
  <c r="E89" i="21"/>
  <c r="E62" i="21" s="1"/>
  <c r="E142" i="21" s="1"/>
  <c r="K89" i="21"/>
  <c r="K62" i="21" s="1"/>
  <c r="J77" i="21"/>
  <c r="J159" i="21" s="1"/>
  <c r="J167" i="21" s="1"/>
  <c r="Q89" i="21"/>
  <c r="Q62" i="21" s="1"/>
  <c r="Q142" i="21" s="1"/>
  <c r="J89" i="21"/>
  <c r="Q77" i="21"/>
  <c r="Q159" i="21" s="1"/>
  <c r="Q167" i="21" s="1"/>
  <c r="F76" i="21"/>
  <c r="E77" i="21"/>
  <c r="E159" i="21" s="1"/>
  <c r="E167" i="21" s="1"/>
  <c r="L81" i="21"/>
  <c r="J61" i="21"/>
  <c r="R81" i="21"/>
  <c r="M80" i="21"/>
  <c r="R90" i="21"/>
  <c r="Q92" i="21"/>
  <c r="F81" i="21"/>
  <c r="S80" i="21"/>
  <c r="S81" i="21" s="1"/>
  <c r="P93" i="21"/>
  <c r="P95" i="21" s="1"/>
  <c r="P97" i="21" s="1"/>
  <c r="P106" i="21" s="1"/>
  <c r="P160" i="21" s="1"/>
  <c r="G79" i="21"/>
  <c r="M87" i="21"/>
  <c r="M88" i="21" s="1"/>
  <c r="G80" i="21"/>
  <c r="M79" i="21"/>
  <c r="F70" i="21"/>
  <c r="L70" i="21"/>
  <c r="D95" i="21"/>
  <c r="D97" i="21" s="1"/>
  <c r="D106" i="21" s="1"/>
  <c r="D160" i="21" s="1"/>
  <c r="P149" i="21"/>
  <c r="R66" i="21"/>
  <c r="R58" i="21"/>
  <c r="R59" i="21" s="1"/>
  <c r="R60" i="21" s="1"/>
  <c r="S87" i="21"/>
  <c r="S88" i="21" s="1"/>
  <c r="F130" i="21"/>
  <c r="F84" i="21"/>
  <c r="M120" i="21"/>
  <c r="K67" i="21"/>
  <c r="K68" i="21" s="1"/>
  <c r="K61" i="21"/>
  <c r="E61" i="21"/>
  <c r="L58" i="21"/>
  <c r="L59" i="21" s="1"/>
  <c r="L60" i="21" s="1"/>
  <c r="L89" i="21" s="1"/>
  <c r="L62" i="21" s="1"/>
  <c r="L66" i="21"/>
  <c r="G120" i="21"/>
  <c r="G87" i="21"/>
  <c r="G88" i="21" s="1"/>
  <c r="Q61" i="21"/>
  <c r="M46" i="21"/>
  <c r="M52" i="21" s="1"/>
  <c r="M133" i="21"/>
  <c r="M83" i="21" s="1"/>
  <c r="M110" i="21"/>
  <c r="M125" i="21"/>
  <c r="F58" i="21"/>
  <c r="F59" i="21" s="1"/>
  <c r="F60" i="21" s="1"/>
  <c r="F66" i="21"/>
  <c r="F67" i="21" s="1"/>
  <c r="F68" i="21" s="1"/>
  <c r="G46" i="21"/>
  <c r="G52" i="21" s="1"/>
  <c r="G66" i="21" s="1"/>
  <c r="G133" i="21"/>
  <c r="G83" i="21" s="1"/>
  <c r="G125" i="21"/>
  <c r="G110" i="21"/>
  <c r="E84" i="21"/>
  <c r="E130" i="21"/>
  <c r="L129" i="21"/>
  <c r="L76" i="21" s="1"/>
  <c r="L138" i="21"/>
  <c r="S46" i="21"/>
  <c r="S52" i="21" s="1"/>
  <c r="S66" i="21" s="1"/>
  <c r="S110" i="21"/>
  <c r="S125" i="21"/>
  <c r="S133" i="21"/>
  <c r="S83" i="21" s="1"/>
  <c r="S120" i="21"/>
  <c r="F138" i="21"/>
  <c r="K130" i="21"/>
  <c r="K84" i="21"/>
  <c r="R129" i="21"/>
  <c r="R76" i="21" s="1"/>
  <c r="R138" i="21"/>
  <c r="Q130" i="21"/>
  <c r="Q84" i="21"/>
  <c r="D61" i="21"/>
  <c r="F76" i="2" a="1"/>
  <c r="F76" i="2" s="1"/>
  <c r="G76" i="2" s="1"/>
  <c r="H76" i="2" s="1"/>
  <c r="F79" i="2" a="1"/>
  <c r="F79" i="2" s="1"/>
  <c r="G79" i="2" s="1"/>
  <c r="H79" i="2" s="1"/>
  <c r="F31" i="2" a="1"/>
  <c r="F31" i="2" s="1"/>
  <c r="G31" i="2" s="1"/>
  <c r="H31" i="2" s="1"/>
  <c r="F80" i="2" a="1"/>
  <c r="F80" i="2" s="1"/>
  <c r="G80" i="2" s="1"/>
  <c r="H80" i="2" s="1"/>
  <c r="F24" i="2" a="1"/>
  <c r="F24" i="2" s="1"/>
  <c r="G24" i="2" s="1"/>
  <c r="H24" i="2" s="1"/>
  <c r="F38" i="2" a="1"/>
  <c r="F38" i="2" s="1"/>
  <c r="G38" i="2" s="1"/>
  <c r="H38" i="2" s="1"/>
  <c r="F81" i="2" a="1"/>
  <c r="F81" i="2" s="1"/>
  <c r="G81" i="2" s="1"/>
  <c r="H81" i="2" s="1"/>
  <c r="F62" i="2" a="1"/>
  <c r="F62" i="2" s="1"/>
  <c r="G62" i="2" s="1"/>
  <c r="H62" i="2" s="1"/>
  <c r="F65" i="2" a="1"/>
  <c r="F65" i="2" s="1"/>
  <c r="G65" i="2" s="1"/>
  <c r="H65" i="2" s="1"/>
  <c r="F83" i="2" a="1"/>
  <c r="F83" i="2" s="1"/>
  <c r="G83" i="2" s="1"/>
  <c r="H83" i="2" s="1"/>
  <c r="F47" i="2" a="1"/>
  <c r="F47" i="2" s="1"/>
  <c r="G47" i="2" s="1"/>
  <c r="H47" i="2" s="1"/>
  <c r="F44" i="2" a="1"/>
  <c r="F44" i="2" s="1"/>
  <c r="G44" i="2" s="1"/>
  <c r="H44" i="2" s="1"/>
  <c r="F22" i="2" a="1"/>
  <c r="F22" i="2" s="1"/>
  <c r="G22" i="2" s="1"/>
  <c r="H22" i="2" s="1"/>
  <c r="F25" i="2" a="1"/>
  <c r="F25" i="2" s="1"/>
  <c r="G25" i="2" s="1"/>
  <c r="H25" i="2" s="1"/>
  <c r="F39" i="2" a="1"/>
  <c r="F39" i="2" s="1"/>
  <c r="G39" i="2" s="1"/>
  <c r="H39" i="2" s="1"/>
  <c r="F68" i="2" a="1"/>
  <c r="F68" i="2" s="1"/>
  <c r="G68" i="2" s="1"/>
  <c r="H68" i="2" s="1"/>
  <c r="F23" i="2" a="1"/>
  <c r="F23" i="2" s="1"/>
  <c r="G23" i="2" s="1"/>
  <c r="H23" i="2" s="1"/>
  <c r="F46" i="2" a="1"/>
  <c r="F46" i="2" s="1"/>
  <c r="G46" i="2" s="1"/>
  <c r="H46" i="2" s="1"/>
  <c r="F59" i="2" a="1"/>
  <c r="F59" i="2" s="1"/>
  <c r="G59" i="2" s="1"/>
  <c r="H59" i="2" s="1"/>
  <c r="F50" i="2" a="1"/>
  <c r="F50" i="2" s="1"/>
  <c r="G50" i="2" s="1"/>
  <c r="H50" i="2" s="1"/>
  <c r="F77" i="2" a="1"/>
  <c r="F77" i="2" s="1"/>
  <c r="G77" i="2" s="1"/>
  <c r="H77" i="2" s="1"/>
  <c r="F34" i="2" a="1"/>
  <c r="F34" i="2" s="1"/>
  <c r="G34" i="2" s="1"/>
  <c r="H34" i="2" s="1"/>
  <c r="F45" i="2" a="1"/>
  <c r="F45" i="2" s="1"/>
  <c r="G45" i="2" s="1"/>
  <c r="H45" i="2" s="1"/>
  <c r="F64" i="2" a="1"/>
  <c r="F64" i="2" s="1"/>
  <c r="G64" i="2" s="1"/>
  <c r="H64" i="2" s="1"/>
  <c r="F30" i="2" a="1"/>
  <c r="F30" i="2" s="1"/>
  <c r="G30" i="2" s="1"/>
  <c r="H30" i="2" s="1"/>
  <c r="F66" i="2" a="1"/>
  <c r="F66" i="2" s="1"/>
  <c r="G66" i="2" s="1"/>
  <c r="H66" i="2" s="1"/>
  <c r="F27" i="2" a="1"/>
  <c r="F27" i="2" s="1"/>
  <c r="G27" i="2" s="1"/>
  <c r="H27" i="2" s="1"/>
  <c r="F72" i="2" a="1"/>
  <c r="F72" i="2" s="1"/>
  <c r="G72" i="2" s="1"/>
  <c r="H72" i="2" s="1"/>
  <c r="F37" i="2" a="1"/>
  <c r="F37" i="2" s="1"/>
  <c r="G37" i="2" s="1"/>
  <c r="H37" i="2" s="1"/>
  <c r="F42" i="2" a="1"/>
  <c r="F42" i="2" s="1"/>
  <c r="G42" i="2" s="1"/>
  <c r="H42" i="2" s="1"/>
  <c r="F58" i="2" a="1"/>
  <c r="F58" i="2" s="1"/>
  <c r="G58" i="2" s="1"/>
  <c r="H58" i="2" s="1"/>
  <c r="F53" i="2" a="1"/>
  <c r="F53" i="2" s="1"/>
  <c r="G53" i="2" s="1"/>
  <c r="H53" i="2" s="1"/>
  <c r="F40" i="2" a="1"/>
  <c r="F40" i="2" s="1"/>
  <c r="G40" i="2" s="1"/>
  <c r="H40" i="2" s="1"/>
  <c r="F51" i="2" a="1"/>
  <c r="F51" i="2" s="1"/>
  <c r="G51" i="2" s="1"/>
  <c r="H51" i="2" s="1"/>
  <c r="F33" i="2" a="1"/>
  <c r="F33" i="2" s="1"/>
  <c r="G33" i="2" s="1"/>
  <c r="H33" i="2" s="1"/>
  <c r="F41" i="2" a="1"/>
  <c r="F41" i="2" s="1"/>
  <c r="G41" i="2" s="1"/>
  <c r="H41" i="2" s="1"/>
  <c r="F56" i="2" a="1"/>
  <c r="F56" i="2" s="1"/>
  <c r="G56" i="2" s="1"/>
  <c r="H56" i="2" s="1"/>
  <c r="F36" i="2" a="1"/>
  <c r="F36" i="2" s="1"/>
  <c r="G36" i="2" s="1"/>
  <c r="H36" i="2" s="1"/>
  <c r="F84" i="2" a="1"/>
  <c r="F84" i="2" s="1"/>
  <c r="G84" i="2" s="1"/>
  <c r="F26" i="2" a="1"/>
  <c r="F26" i="2" s="1"/>
  <c r="G26" i="2" s="1"/>
  <c r="H26" i="2" s="1"/>
  <c r="F43" i="2" a="1"/>
  <c r="F43" i="2" s="1"/>
  <c r="G43" i="2" s="1"/>
  <c r="H43" i="2" s="1"/>
  <c r="F82" i="2" a="1"/>
  <c r="F82" i="2" s="1"/>
  <c r="G82" i="2" s="1"/>
  <c r="H82" i="2" s="1"/>
  <c r="F21" i="2" a="1"/>
  <c r="F21" i="2" s="1"/>
  <c r="G21" i="2" s="1"/>
  <c r="H21" i="2" s="1"/>
  <c r="F49" i="2" a="1"/>
  <c r="F49" i="2" s="1"/>
  <c r="G49" i="2" s="1"/>
  <c r="H49" i="2" s="1"/>
  <c r="F63" i="2" a="1"/>
  <c r="F63" i="2" s="1"/>
  <c r="G63" i="2" s="1"/>
  <c r="H63" i="2" s="1"/>
  <c r="F60" i="2" a="1"/>
  <c r="F60" i="2" s="1"/>
  <c r="G60" i="2" s="1"/>
  <c r="H60" i="2" s="1"/>
  <c r="F35" i="2" a="1"/>
  <c r="F35" i="2" s="1"/>
  <c r="G35" i="2" s="1"/>
  <c r="H35" i="2" s="1"/>
  <c r="F69" i="2" a="1"/>
  <c r="F69" i="2" s="1"/>
  <c r="G69" i="2" s="1"/>
  <c r="H69" i="2" s="1"/>
  <c r="F55" i="2" a="1"/>
  <c r="F55" i="2" s="1"/>
  <c r="G55" i="2" s="1"/>
  <c r="H55" i="2" s="1"/>
  <c r="F75" i="2" a="1"/>
  <c r="F75" i="2" s="1"/>
  <c r="G75" i="2" s="1"/>
  <c r="H75" i="2" s="1"/>
  <c r="F71" i="2" a="1"/>
  <c r="F71" i="2" s="1"/>
  <c r="G71" i="2" s="1"/>
  <c r="H71" i="2" s="1"/>
  <c r="F73" i="2" a="1"/>
  <c r="F73" i="2" s="1"/>
  <c r="G73" i="2" s="1"/>
  <c r="H73" i="2" s="1"/>
  <c r="F54" i="2" a="1"/>
  <c r="F54" i="2" s="1"/>
  <c r="G54" i="2" s="1"/>
  <c r="H54" i="2" s="1"/>
  <c r="F61" i="2" a="1"/>
  <c r="F61" i="2" s="1"/>
  <c r="G61" i="2" s="1"/>
  <c r="H61" i="2" s="1"/>
  <c r="F67" i="2" a="1"/>
  <c r="F67" i="2" s="1"/>
  <c r="G67" i="2" s="1"/>
  <c r="H67" i="2" s="1"/>
  <c r="F48" i="2" a="1"/>
  <c r="F48" i="2" s="1"/>
  <c r="G48" i="2" s="1"/>
  <c r="H48" i="2" s="1"/>
  <c r="F20" i="2" a="1"/>
  <c r="F20" i="2" s="1"/>
  <c r="G20" i="2" s="1"/>
  <c r="H20" i="2" s="1"/>
  <c r="F29" i="2" a="1"/>
  <c r="F29" i="2" s="1"/>
  <c r="G29" i="2" s="1"/>
  <c r="H29" i="2" s="1"/>
  <c r="F52" i="2" a="1"/>
  <c r="F52" i="2" s="1"/>
  <c r="G52" i="2" s="1"/>
  <c r="H52" i="2" s="1"/>
  <c r="G19" i="2"/>
  <c r="F70" i="2" a="1"/>
  <c r="F70" i="2" s="1"/>
  <c r="G70" i="2" s="1"/>
  <c r="H70" i="2" s="1"/>
  <c r="F74" i="2" a="1"/>
  <c r="F74" i="2" s="1"/>
  <c r="G74" i="2" s="1"/>
  <c r="H74" i="2" s="1"/>
  <c r="F57" i="2" a="1"/>
  <c r="F57" i="2" s="1"/>
  <c r="G57" i="2" s="1"/>
  <c r="H57" i="2" s="1"/>
  <c r="F32" i="2" a="1"/>
  <c r="F32" i="2" s="1"/>
  <c r="G32" i="2" s="1"/>
  <c r="H32" i="2" s="1"/>
  <c r="F28" i="2" a="1"/>
  <c r="F28" i="2" s="1"/>
  <c r="G28" i="2" s="1"/>
  <c r="H28" i="2" s="1"/>
  <c r="F78" i="2" a="1"/>
  <c r="F78" i="2" s="1"/>
  <c r="G78" i="2" s="1"/>
  <c r="H78" i="2" s="1"/>
  <c r="P161" i="21" l="1"/>
  <c r="D161" i="21"/>
  <c r="D167" i="21"/>
  <c r="K77" i="21"/>
  <c r="K159" i="21" s="1"/>
  <c r="K167" i="21" s="1"/>
  <c r="S70" i="21"/>
  <c r="J93" i="21"/>
  <c r="J95" i="21" s="1"/>
  <c r="J97" i="21" s="1"/>
  <c r="J106" i="21" s="1"/>
  <c r="J160" i="21" s="1"/>
  <c r="J161" i="21" s="1"/>
  <c r="J62" i="21"/>
  <c r="F77" i="21"/>
  <c r="F159" i="21" s="1"/>
  <c r="F167" i="21" s="1"/>
  <c r="R61" i="21"/>
  <c r="R89" i="21"/>
  <c r="R62" i="21" s="1"/>
  <c r="R142" i="21" s="1"/>
  <c r="F89" i="21"/>
  <c r="F62" i="21" s="1"/>
  <c r="F142" i="21" s="1"/>
  <c r="Q145" i="21"/>
  <c r="Q147" i="21" s="1"/>
  <c r="Q149" i="21" s="1"/>
  <c r="M81" i="21"/>
  <c r="Q93" i="21"/>
  <c r="Q95" i="21" s="1"/>
  <c r="L61" i="21"/>
  <c r="D147" i="21"/>
  <c r="P112" i="21"/>
  <c r="P122" i="21" s="1"/>
  <c r="P150" i="21" s="1"/>
  <c r="Q96" i="21"/>
  <c r="M70" i="21"/>
  <c r="G81" i="21"/>
  <c r="G70" i="21"/>
  <c r="S58" i="21"/>
  <c r="S59" i="21" s="1"/>
  <c r="S60" i="21" s="1"/>
  <c r="G58" i="21"/>
  <c r="G59" i="21" s="1"/>
  <c r="G60" i="21" s="1"/>
  <c r="G67" i="21"/>
  <c r="G68" i="21" s="1"/>
  <c r="S67" i="21"/>
  <c r="S68" i="21" s="1"/>
  <c r="F61" i="21"/>
  <c r="L67" i="21"/>
  <c r="L68" i="21" s="1"/>
  <c r="L77" i="21" s="1"/>
  <c r="L159" i="21" s="1"/>
  <c r="L167" i="21" s="1"/>
  <c r="M129" i="21"/>
  <c r="M76" i="21" s="1"/>
  <c r="M138" i="21"/>
  <c r="R84" i="21"/>
  <c r="R130" i="21"/>
  <c r="L130" i="21"/>
  <c r="L84" i="21"/>
  <c r="R67" i="21"/>
  <c r="R68" i="21" s="1"/>
  <c r="R77" i="21" s="1"/>
  <c r="R159" i="21" s="1"/>
  <c r="R167" i="21" s="1"/>
  <c r="M58" i="21"/>
  <c r="M59" i="21" s="1"/>
  <c r="M60" i="21" s="1"/>
  <c r="M89" i="21" s="1"/>
  <c r="M62" i="21" s="1"/>
  <c r="M66" i="21"/>
  <c r="S129" i="21"/>
  <c r="S76" i="21" s="1"/>
  <c r="S138" i="21"/>
  <c r="G129" i="21"/>
  <c r="G76" i="21" s="1"/>
  <c r="G138" i="21"/>
  <c r="D112" i="21"/>
  <c r="D122" i="21" s="1"/>
  <c r="E96" i="21"/>
  <c r="H19" i="2"/>
  <c r="J4" i="2"/>
  <c r="J3" i="2"/>
  <c r="H84" i="2"/>
  <c r="G89" i="21" l="1"/>
  <c r="G62" i="21" s="1"/>
  <c r="G142" i="21" s="1"/>
  <c r="J142" i="21"/>
  <c r="K142" i="21" s="1"/>
  <c r="L142" i="21" s="1"/>
  <c r="M142" i="21" s="1"/>
  <c r="J112" i="21"/>
  <c r="J122" i="21" s="1"/>
  <c r="K96" i="21"/>
  <c r="S61" i="21"/>
  <c r="S89" i="21"/>
  <c r="S62" i="21" s="1"/>
  <c r="S142" i="21" s="1"/>
  <c r="S77" i="21"/>
  <c r="S159" i="21" s="1"/>
  <c r="S90" i="21"/>
  <c r="G77" i="21"/>
  <c r="G159" i="21" s="1"/>
  <c r="Q97" i="21"/>
  <c r="Q106" i="21" s="1"/>
  <c r="Q160" i="21" s="1"/>
  <c r="Q161" i="21" s="1"/>
  <c r="D149" i="21"/>
  <c r="D150" i="21" s="1"/>
  <c r="M61" i="21"/>
  <c r="G61" i="21"/>
  <c r="S130" i="21"/>
  <c r="S84" i="21"/>
  <c r="M130" i="21"/>
  <c r="M84" i="21"/>
  <c r="G130" i="21"/>
  <c r="G84" i="21"/>
  <c r="M67" i="21"/>
  <c r="M68" i="21" s="1"/>
  <c r="M77" i="21" s="1"/>
  <c r="M159" i="21" s="1"/>
  <c r="K3" i="2"/>
  <c r="K4" i="2"/>
  <c r="I4" i="2"/>
  <c r="H4" i="2" s="1"/>
  <c r="K5" i="2"/>
  <c r="S167" i="21" l="1"/>
  <c r="O167" i="21" s="1"/>
  <c r="S166" i="21"/>
  <c r="O166" i="21" s="1"/>
  <c r="G167" i="21"/>
  <c r="C167" i="21" s="1"/>
  <c r="G166" i="21"/>
  <c r="C166" i="21" s="1"/>
  <c r="M167" i="21"/>
  <c r="I167" i="21" s="1"/>
  <c r="M166" i="21"/>
  <c r="I166" i="21" s="1"/>
  <c r="J145" i="21"/>
  <c r="J147" i="21" s="1"/>
  <c r="J149" i="21" s="1"/>
  <c r="J150" i="21" s="1"/>
  <c r="R92" i="21"/>
  <c r="R93" i="21" s="1"/>
  <c r="R95" i="21" s="1"/>
  <c r="R96" i="21"/>
  <c r="Q112" i="21"/>
  <c r="Q122" i="21" s="1"/>
  <c r="Q150" i="21" s="1"/>
  <c r="E143" i="21"/>
  <c r="I19" i="2"/>
  <c r="I20" i="2"/>
  <c r="I26" i="2"/>
  <c r="I64" i="2"/>
  <c r="I62" i="2"/>
  <c r="I73" i="2"/>
  <c r="I71" i="2"/>
  <c r="I58" i="2"/>
  <c r="I39" i="2"/>
  <c r="I70" i="2"/>
  <c r="I61" i="2"/>
  <c r="I36" i="2"/>
  <c r="I34" i="2"/>
  <c r="I38" i="2"/>
  <c r="I63" i="2"/>
  <c r="I37" i="2"/>
  <c r="I22" i="2"/>
  <c r="I48" i="2"/>
  <c r="I41" i="2"/>
  <c r="I50" i="2"/>
  <c r="I80" i="2"/>
  <c r="I57" i="2"/>
  <c r="I35" i="2"/>
  <c r="I27" i="2"/>
  <c r="I47" i="2"/>
  <c r="I78" i="2"/>
  <c r="I75" i="2"/>
  <c r="I51" i="2"/>
  <c r="I46" i="2"/>
  <c r="I79" i="2"/>
  <c r="I43" i="2"/>
  <c r="I30" i="2"/>
  <c r="I65" i="2"/>
  <c r="I69" i="2"/>
  <c r="I53" i="2"/>
  <c r="I68" i="2"/>
  <c r="I28" i="2"/>
  <c r="I21" i="2"/>
  <c r="I45" i="2"/>
  <c r="I81" i="2"/>
  <c r="I74" i="2"/>
  <c r="I42" i="2"/>
  <c r="I25" i="2"/>
  <c r="I54" i="2"/>
  <c r="I56" i="2"/>
  <c r="I77" i="2"/>
  <c r="I24" i="2"/>
  <c r="I44" i="2"/>
  <c r="I32" i="2"/>
  <c r="I59" i="2"/>
  <c r="I82" i="2"/>
  <c r="I66" i="2"/>
  <c r="I40" i="2"/>
  <c r="I23" i="2"/>
  <c r="I60" i="2"/>
  <c r="I49" i="2"/>
  <c r="I67" i="2"/>
  <c r="I31" i="2"/>
  <c r="I55" i="2"/>
  <c r="I76" i="2"/>
  <c r="I52" i="2"/>
  <c r="I72" i="2"/>
  <c r="I33" i="2"/>
  <c r="I29" i="2"/>
  <c r="I83" i="2"/>
  <c r="I84" i="2"/>
  <c r="I5" i="2"/>
  <c r="J5" i="2"/>
  <c r="D63" i="39"/>
  <c r="H5" i="2" l="1"/>
  <c r="F199" i="21"/>
  <c r="F200" i="21"/>
  <c r="F201" i="21"/>
  <c r="C168" i="21"/>
  <c r="C169" i="21" s="1"/>
  <c r="C171" i="21" s="1"/>
  <c r="G200" i="21" s="1"/>
  <c r="O168" i="21"/>
  <c r="O169" i="21" s="1"/>
  <c r="O171" i="21" s="1"/>
  <c r="G199" i="21" s="1"/>
  <c r="I168" i="21"/>
  <c r="I169" i="21" s="1"/>
  <c r="I171" i="21" s="1"/>
  <c r="G201" i="21" s="1"/>
  <c r="K92" i="21"/>
  <c r="K93" i="21" s="1"/>
  <c r="K95" i="21" s="1"/>
  <c r="K97" i="21" s="1"/>
  <c r="K106" i="21" s="1"/>
  <c r="L140" i="21"/>
  <c r="K145" i="21"/>
  <c r="K147" i="21" s="1"/>
  <c r="K149" i="21" s="1"/>
  <c r="E147" i="21"/>
  <c r="E149" i="21" s="1"/>
  <c r="F140" i="21"/>
  <c r="R97" i="21"/>
  <c r="R106" i="21" s="1"/>
  <c r="R145" i="21"/>
  <c r="S92" i="21" s="1"/>
  <c r="S93" i="21" s="1"/>
  <c r="S95" i="21" s="1"/>
  <c r="E145" i="21"/>
  <c r="E92" i="21"/>
  <c r="E93" i="21" s="1"/>
  <c r="E95" i="21" s="1"/>
  <c r="E97" i="21" s="1"/>
  <c r="E106" i="21" s="1"/>
  <c r="K112" i="21" l="1"/>
  <c r="K122" i="21" s="1"/>
  <c r="K150" i="21" s="1"/>
  <c r="K160" i="21"/>
  <c r="K161" i="21" s="1"/>
  <c r="E160" i="21"/>
  <c r="E161" i="21" s="1"/>
  <c r="R160" i="21"/>
  <c r="R161" i="21" s="1"/>
  <c r="R112" i="21"/>
  <c r="R122" i="21" s="1"/>
  <c r="R147" i="21"/>
  <c r="R149" i="21" s="1"/>
  <c r="L96" i="21"/>
  <c r="S96" i="21"/>
  <c r="S97" i="21" s="1"/>
  <c r="S106" i="21" s="1"/>
  <c r="L92" i="21"/>
  <c r="L93" i="21" s="1"/>
  <c r="L95" i="21" s="1"/>
  <c r="S145" i="21"/>
  <c r="S147" i="21" s="1"/>
  <c r="S149" i="21" s="1"/>
  <c r="E112" i="21"/>
  <c r="E122" i="21" s="1"/>
  <c r="E150" i="21" s="1"/>
  <c r="F96" i="21"/>
  <c r="F143" i="21"/>
  <c r="F92" i="21" s="1"/>
  <c r="F93" i="21" s="1"/>
  <c r="F95" i="21" s="1"/>
  <c r="R150" i="21" l="1"/>
  <c r="S112" i="21"/>
  <c r="S122" i="21" s="1"/>
  <c r="S150" i="21" s="1"/>
  <c r="S160" i="21"/>
  <c r="S161" i="21" s="1"/>
  <c r="L97" i="21"/>
  <c r="L106" i="21" s="1"/>
  <c r="M140" i="21"/>
  <c r="L145" i="21"/>
  <c r="L147" i="21" s="1"/>
  <c r="L149" i="21" s="1"/>
  <c r="G140" i="21"/>
  <c r="F147" i="21"/>
  <c r="F97" i="21"/>
  <c r="F106" i="21" s="1"/>
  <c r="F145" i="21"/>
  <c r="L160" i="21" l="1"/>
  <c r="L161" i="21" s="1"/>
  <c r="F160" i="21"/>
  <c r="F161" i="21" s="1"/>
  <c r="M96" i="21"/>
  <c r="G143" i="21"/>
  <c r="G92" i="21" s="1"/>
  <c r="G93" i="21" s="1"/>
  <c r="G95" i="21" s="1"/>
  <c r="L112" i="21"/>
  <c r="L122" i="21" s="1"/>
  <c r="L150" i="21" s="1"/>
  <c r="M92" i="21"/>
  <c r="M93" i="21" s="1"/>
  <c r="M95" i="21" s="1"/>
  <c r="F149" i="21"/>
  <c r="F112" i="21"/>
  <c r="F122" i="21" s="1"/>
  <c r="G96" i="21"/>
  <c r="G145" i="21" l="1"/>
  <c r="G97" i="21"/>
  <c r="G106" i="21" s="1"/>
  <c r="G160" i="21" s="1"/>
  <c r="G161" i="21" s="1"/>
  <c r="G147" i="21"/>
  <c r="G149" i="21" s="1"/>
  <c r="M97" i="21"/>
  <c r="M106" i="21" s="1"/>
  <c r="M145" i="21"/>
  <c r="M147" i="21" s="1"/>
  <c r="M149" i="21" s="1"/>
  <c r="F150" i="21"/>
  <c r="G112" i="21" l="1"/>
  <c r="G122" i="21" s="1"/>
  <c r="G150" i="21" s="1"/>
  <c r="M112" i="21"/>
  <c r="M122" i="21" s="1"/>
  <c r="M150" i="21" s="1"/>
  <c r="M160" i="21"/>
  <c r="M161" i="2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3623F5-0CA2-184C-A03B-6C967EAFA346}" keepAlive="1" name="Query - ^GSPC" description="Connection to the '^GSPC' query in the workbook." type="5" refreshedVersion="8" background="1" saveData="1">
    <dbPr connection="Provider=Microsoft.Mashup.OleDb.1;Data Source=$Workbook$;Location=^GSPC;Extended Properties=&quot;&quot;" command="SELECT * FROM [^GSPC]"/>
  </connection>
  <connection id="2" xr16:uid="{E13463E5-C309-B14B-AD2F-2F19760A2612}" keepAlive="1" name="Query - ^NDXT" description="Connection to the '^NDXT' query in the workbook." type="5" refreshedVersion="8" background="1" saveData="1">
    <dbPr connection="Provider=Microsoft.Mashup.OleDb.1;Data Source=$Workbook$;Location=^NDXT;Extended Properties=&quot;&quot;" command="SELECT * FROM [^NDXT]"/>
  </connection>
  <connection id="3" xr16:uid="{94FF897E-927C-EA48-BE63-5252C4636B45}" keepAlive="1" name="Query - ^NDXT (2)" description="Connection to the '^NDXT (2)' query in the workbook." type="5" refreshedVersion="8" background="1" saveData="1">
    <dbPr connection="Provider=Microsoft.Mashup.OleDb.1;Data Source=$Workbook$;Location=&quot;^NDXT (2)&quot;;Extended Properties=&quot;&quot;" command="SELECT * FROM [^NDXT (2)]"/>
  </connection>
  <connection id="4" xr16:uid="{9689FE00-A4AB-FF4A-BE16-46D8599B944D}" keepAlive="1" name="Query - AAPL" description="Connection to the 'AAPL' query in the workbook." type="5" refreshedVersion="8" background="1" saveData="1">
    <dbPr connection="Provider=Microsoft.Mashup.OleDb.1;Data Source=$Workbook$;Location=AAPL;Extended Properties=&quot;&quot;" command="SELECT * FROM [AAPL]"/>
  </connection>
  <connection id="5" xr16:uid="{DCA37193-CE93-A048-B510-7F4362CBE0EB}" keepAlive="1" name="Query - F" description="Connection to the 'F' query in the workbook." type="5" refreshedVersion="8" background="1" saveData="1">
    <dbPr connection="Provider=Microsoft.Mashup.OleDb.1;Data Source=$Workbook$;Location=F;Extended Properties=&quot;&quot;" command="SELECT * FROM [F]"/>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5"/>
        </ext>
      </extLst>
    </bk>
    <bk>
      <extLst>
        <ext uri="{3e2802c4-a4d2-4d8b-9148-e3be6c30e623}">
          <xlrd:rvb i="18"/>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<sst xmlns="http://schemas.openxmlformats.org/spreadsheetml/2006/main" count="1057" uniqueCount="557">
  <si>
    <t>AAPL</t>
  </si>
  <si>
    <t>SECURITY NAME</t>
  </si>
  <si>
    <t>PRICE</t>
  </si>
  <si>
    <t>SH.OUTST</t>
  </si>
  <si>
    <t>Date</t>
  </si>
  <si>
    <t>Open</t>
  </si>
  <si>
    <t>High</t>
  </si>
  <si>
    <t>Low</t>
  </si>
  <si>
    <t>Close</t>
  </si>
  <si>
    <t>Adj Close</t>
  </si>
  <si>
    <t>Volume</t>
  </si>
  <si>
    <t>STOCK</t>
  </si>
  <si>
    <t>AVG. RETURN</t>
  </si>
  <si>
    <t>VOLATILY</t>
  </si>
  <si>
    <t>SHARPE</t>
  </si>
  <si>
    <t>GSPC</t>
  </si>
  <si>
    <t>NDXT</t>
  </si>
  <si>
    <t>Arith.Ret</t>
  </si>
  <si>
    <t>Log.Ret</t>
  </si>
  <si>
    <t xml:space="preserve"> Market return and equity risk premium (ERP) can be found at </t>
  </si>
  <si>
    <t>https://pages.stern.nyu.edu/~adamodar/</t>
  </si>
  <si>
    <t>S&amp;P500</t>
  </si>
  <si>
    <t>ERP</t>
  </si>
  <si>
    <t>1974-2023</t>
  </si>
  <si>
    <t>Risk Free</t>
  </si>
  <si>
    <t>US T-BOND 2023</t>
  </si>
  <si>
    <t>Estimated ERP</t>
  </si>
  <si>
    <t>EXPECT. RET</t>
  </si>
  <si>
    <t>STICKER</t>
  </si>
  <si>
    <t>PF RET</t>
  </si>
  <si>
    <t>F</t>
  </si>
  <si>
    <t>Data menu --&gt; Data Analysis --&gt; Covariance</t>
  </si>
  <si>
    <t>=Transpose(array) SHFT+CTRL+ENTER</t>
  </si>
  <si>
    <t>PT VAR</t>
  </si>
  <si>
    <t>PT RISK</t>
  </si>
  <si>
    <t>PORTFOLIO  OPTIMIZATION</t>
  </si>
  <si>
    <t>PT</t>
  </si>
  <si>
    <t>RISK</t>
  </si>
  <si>
    <t>RETURN</t>
  </si>
  <si>
    <t>Global Min. Var</t>
  </si>
  <si>
    <t>Optimal Return</t>
  </si>
  <si>
    <t>Tangency</t>
  </si>
  <si>
    <t>PT SHARPE</t>
  </si>
  <si>
    <t>Nº</t>
  </si>
  <si>
    <t>FORMATTING</t>
  </si>
  <si>
    <t>ANNUAL RETURN AND VOLATILITY 2020-24</t>
  </si>
  <si>
    <t>Treasury Shares Number</t>
  </si>
  <si>
    <t>Ordinary Shares Number</t>
  </si>
  <si>
    <t>Share Issued</t>
  </si>
  <si>
    <t>Net Debt</t>
  </si>
  <si>
    <t>Total Debt</t>
  </si>
  <si>
    <t>Tangible Book Value</t>
  </si>
  <si>
    <t>Invested Capital</t>
  </si>
  <si>
    <t>Working Capital</t>
  </si>
  <si>
    <t>Net Tangible Assets</t>
  </si>
  <si>
    <t>Common Stock Equity</t>
  </si>
  <si>
    <t>Total Capitalization</t>
  </si>
  <si>
    <t>Total Equity Gross Minority Interest</t>
  </si>
  <si>
    <t>Stockholders Equity</t>
  </si>
  <si>
    <t>Gains Losses Not Affecting Retained Earnings</t>
  </si>
  <si>
    <t>Other Equity Adjustments</t>
  </si>
  <si>
    <t>Retained Earnings</t>
  </si>
  <si>
    <t>Capital Stock</t>
  </si>
  <si>
    <t>Common Stock</t>
  </si>
  <si>
    <t>Total Liabilities Net Minority Interest</t>
  </si>
  <si>
    <t>Total Non Current Liabilities Net Minority Interest</t>
  </si>
  <si>
    <t>Other Non Current Liabilities</t>
  </si>
  <si>
    <t>Tradeand Other Payables Non Current</t>
  </si>
  <si>
    <t>Long Term Debt And Capital Lease Obligation</t>
  </si>
  <si>
    <t>Long Term Debt</t>
  </si>
  <si>
    <t>Current Liabilities</t>
  </si>
  <si>
    <t>Other Current Liabilities</t>
  </si>
  <si>
    <t>Current Deferred Liabilities</t>
  </si>
  <si>
    <t>Current Deferred Revenue</t>
  </si>
  <si>
    <t>Current Debt And Capital Lease Obligation</t>
  </si>
  <si>
    <t>Current Debt</t>
  </si>
  <si>
    <t>Other Current Borrowings</t>
  </si>
  <si>
    <t>Commercial Paper</t>
  </si>
  <si>
    <t>Payables And Accrued Expenses</t>
  </si>
  <si>
    <t>Payables</t>
  </si>
  <si>
    <t>Accounts Payable</t>
  </si>
  <si>
    <t>Total Assets</t>
  </si>
  <si>
    <t>Total Non Current Assets</t>
  </si>
  <si>
    <t>Other Non Current Assets</t>
  </si>
  <si>
    <t>Non Current Deferred Assets</t>
  </si>
  <si>
    <t>Non Current Deferred Taxes Assets</t>
  </si>
  <si>
    <t>Investments And Advances</t>
  </si>
  <si>
    <t>Other Investments</t>
  </si>
  <si>
    <t>Available For Sale Securities</t>
  </si>
  <si>
    <t>Net PPE</t>
  </si>
  <si>
    <t>Accumulated Depreciation</t>
  </si>
  <si>
    <t>Gross PPE</t>
  </si>
  <si>
    <t>Leases</t>
  </si>
  <si>
    <t>Machinery Furniture Equipment</t>
  </si>
  <si>
    <t>Land And Improvements</t>
  </si>
  <si>
    <t>Properties</t>
  </si>
  <si>
    <t>Current Assets</t>
  </si>
  <si>
    <t>Other Current Assets</t>
  </si>
  <si>
    <t>Inventory</t>
  </si>
  <si>
    <t>Receivables</t>
  </si>
  <si>
    <t>Other Receivables</t>
  </si>
  <si>
    <t>Accounts Receivable</t>
  </si>
  <si>
    <t>Cash Cash Equivalents And Short Term Investments</t>
  </si>
  <si>
    <t>Other Short Term Investments</t>
  </si>
  <si>
    <t>Cash And Cash Equivalents</t>
  </si>
  <si>
    <t>Cash Equivalents</t>
  </si>
  <si>
    <t>Cash Financial</t>
  </si>
  <si>
    <t>Capital Lease Obligations</t>
  </si>
  <si>
    <t>Minority Interest</t>
  </si>
  <si>
    <t>Treasury Stock</t>
  </si>
  <si>
    <t>Additional Paid In Capital</t>
  </si>
  <si>
    <t>Preferred Securities Outside Stock Equity</t>
  </si>
  <si>
    <t>Derivative Product Liabilities</t>
  </si>
  <si>
    <t>Employee Benefits</t>
  </si>
  <si>
    <t>Non Current Pension And Other Postretirement Benefit Plans</t>
  </si>
  <si>
    <t>Non Current Deferred Liabilities</t>
  </si>
  <si>
    <t>Non Current Deferred Revenue</t>
  </si>
  <si>
    <t>Non Current Deferred Taxes Liabilities</t>
  </si>
  <si>
    <t>Long Term Capital Lease Obligation</t>
  </si>
  <si>
    <t>Current Capital Lease Obligation</t>
  </si>
  <si>
    <t>Line Of Credit</t>
  </si>
  <si>
    <t>Pensionand Other Post Retirement Benefit Plans Current</t>
  </si>
  <si>
    <t>Current Accrued Expenses</t>
  </si>
  <si>
    <t>Interest Payable</t>
  </si>
  <si>
    <t>Non Current Accounts Receivable</t>
  </si>
  <si>
    <t>Long Term Equity Investment</t>
  </si>
  <si>
    <t>Goodwill And Other Intangible Assets</t>
  </si>
  <si>
    <t>Other Intangible Assets</t>
  </si>
  <si>
    <t>Goodwill</t>
  </si>
  <si>
    <t>Construction In Progress</t>
  </si>
  <si>
    <t>Other Properties</t>
  </si>
  <si>
    <t>Buildings And Improvements</t>
  </si>
  <si>
    <t>Finished Goods</t>
  </si>
  <si>
    <t>Raw Materials</t>
  </si>
  <si>
    <t>Allowance For Doubtful Accounts Receivable</t>
  </si>
  <si>
    <t>Gross Accounts Receivable</t>
  </si>
  <si>
    <t>Tax Effect Of Unusual Items</t>
  </si>
  <si>
    <t>Tax Rate For Calcs</t>
  </si>
  <si>
    <t>Normalized EBITDA</t>
  </si>
  <si>
    <t>Net Income From Continuing Operation Net Minority Interest</t>
  </si>
  <si>
    <t>Reconciled Depreciation</t>
  </si>
  <si>
    <t>Reconciled Cost Of Revenue</t>
  </si>
  <si>
    <t>EBITDA</t>
  </si>
  <si>
    <t>EBIT</t>
  </si>
  <si>
    <t>Net Interest Income</t>
  </si>
  <si>
    <t>Interest Expense</t>
  </si>
  <si>
    <t>Interest Income</t>
  </si>
  <si>
    <t>Normalized Income</t>
  </si>
  <si>
    <t>Net Income From Continuing And Discontinued Operation</t>
  </si>
  <si>
    <t>Total Expenses</t>
  </si>
  <si>
    <t>Total Operating Income As Reported</t>
  </si>
  <si>
    <t>Diluted Average Shares</t>
  </si>
  <si>
    <t>Basic Average Shares</t>
  </si>
  <si>
    <t>Diluted EPS</t>
  </si>
  <si>
    <t>Basic EPS</t>
  </si>
  <si>
    <t>Diluted NI Availto Com Stockholders</t>
  </si>
  <si>
    <t>Net Income Common Stockholders</t>
  </si>
  <si>
    <t>Net Income</t>
  </si>
  <si>
    <t>Net Income Including Noncontrolling Interests</t>
  </si>
  <si>
    <t>Net Income Continuous Operations</t>
  </si>
  <si>
    <t>Tax Provision</t>
  </si>
  <si>
    <t>Pretax Income</t>
  </si>
  <si>
    <t>Other Income Expense</t>
  </si>
  <si>
    <t>Other Non Operating Income Expenses</t>
  </si>
  <si>
    <t>Net Non Operating Interest Income Expense</t>
  </si>
  <si>
    <t>Interest Expense Non Operating</t>
  </si>
  <si>
    <t>Interest Income Non Operating</t>
  </si>
  <si>
    <t>Operating Income</t>
  </si>
  <si>
    <t>Operating Expense</t>
  </si>
  <si>
    <t>Research And Development</t>
  </si>
  <si>
    <t>Selling General And Administration</t>
  </si>
  <si>
    <t>Gross Profit</t>
  </si>
  <si>
    <t>Cost Of Revenue</t>
  </si>
  <si>
    <t>Total Revenue</t>
  </si>
  <si>
    <t>Operating Revenue</t>
  </si>
  <si>
    <t>Free Cash Flow</t>
  </si>
  <si>
    <t>Repurchase Of Capital Stock</t>
  </si>
  <si>
    <t>Repayment Of Debt</t>
  </si>
  <si>
    <t>Issuance Of Debt</t>
  </si>
  <si>
    <t>Issuance Of Capital Stock</t>
  </si>
  <si>
    <t>Capital Expenditure</t>
  </si>
  <si>
    <t>Interest Paid Supplemental Data</t>
  </si>
  <si>
    <t>Income Tax Paid Supplemental Data</t>
  </si>
  <si>
    <t>End Cash Position</t>
  </si>
  <si>
    <t>Beginning Cash Position</t>
  </si>
  <si>
    <t>Changes In Cash</t>
  </si>
  <si>
    <t>Financing Cash Flow</t>
  </si>
  <si>
    <t>Cash Flow From Continuing Financing Activities</t>
  </si>
  <si>
    <t>Net Other Financing Charges</t>
  </si>
  <si>
    <t>Cash Dividends Paid</t>
  </si>
  <si>
    <t>Common Stock Dividend Paid</t>
  </si>
  <si>
    <t>Net Common Stock Issuance</t>
  </si>
  <si>
    <t>Common Stock Payments</t>
  </si>
  <si>
    <t>Common Stock Issuance</t>
  </si>
  <si>
    <t>Net Issuance Payments Of Debt</t>
  </si>
  <si>
    <t>Net Short Term Debt Issuance</t>
  </si>
  <si>
    <t>Net Long Term Debt Issuance</t>
  </si>
  <si>
    <t>Long Term Debt Payments</t>
  </si>
  <si>
    <t>Long Term Debt Issuance</t>
  </si>
  <si>
    <t>Investing Cash Flow</t>
  </si>
  <si>
    <t>Cash Flow From Continuing Investing Activities</t>
  </si>
  <si>
    <t>Net Other Investing Changes</t>
  </si>
  <si>
    <t>Net Investment Purchase And Sale</t>
  </si>
  <si>
    <t>Sale Of Investment</t>
  </si>
  <si>
    <t>Purchase Of Investment</t>
  </si>
  <si>
    <t>Net Business Purchase And Sale</t>
  </si>
  <si>
    <t>Purchase Of Business</t>
  </si>
  <si>
    <t>Net PPE Purchase And Sale</t>
  </si>
  <si>
    <t>Purchase Of PPE</t>
  </si>
  <si>
    <t>Operating Cash Flow</t>
  </si>
  <si>
    <t>Cash Flow From Continuing Operating Activities</t>
  </si>
  <si>
    <t>Change In Working Capital</t>
  </si>
  <si>
    <t>Change In Other Working Capital</t>
  </si>
  <si>
    <t>Change In Other Current Liabilities</t>
  </si>
  <si>
    <t>Change In Other Current Assets</t>
  </si>
  <si>
    <t>Change In Payables And Accrued Expense</t>
  </si>
  <si>
    <t>Change In Payable</t>
  </si>
  <si>
    <t>Change In Account Payable</t>
  </si>
  <si>
    <t>Change In Inventory</t>
  </si>
  <si>
    <t>Change In Receivables</t>
  </si>
  <si>
    <t>Changes In Account Receivables</t>
  </si>
  <si>
    <t>Other Non Cash Items</t>
  </si>
  <si>
    <t>Stock Based Compensation</t>
  </si>
  <si>
    <t>Deferred Tax</t>
  </si>
  <si>
    <t>Deferred Income Tax</t>
  </si>
  <si>
    <t>Depreciation Amortization Depletion</t>
  </si>
  <si>
    <t>Depreciation And Amortization</t>
  </si>
  <si>
    <t>Net Income From Continuing Operations</t>
  </si>
  <si>
    <t>Total Unusual Items</t>
  </si>
  <si>
    <t>Total Unusual Items Excluding Goodwill</t>
  </si>
  <si>
    <t>Minority Interests</t>
  </si>
  <si>
    <t>Special Income Charges</t>
  </si>
  <si>
    <t>Other Special Charges</t>
  </si>
  <si>
    <t>Earnings From Equity Interest</t>
  </si>
  <si>
    <t>Gain On Sale Of Security</t>
  </si>
  <si>
    <t>Other Operating Expenses</t>
  </si>
  <si>
    <t>Effect Of Exchange Rate Changes</t>
  </si>
  <si>
    <t>Sale Of Business</t>
  </si>
  <si>
    <t>Capital Expenditure Reported</t>
  </si>
  <si>
    <t>Dividend Received Cfo</t>
  </si>
  <si>
    <t>Dividend Paid Cfo</t>
  </si>
  <si>
    <t>Provisionand Write Offof Assets</t>
  </si>
  <si>
    <t>Asset Impairment Charge</t>
  </si>
  <si>
    <t>Amortization Cash Flow</t>
  </si>
  <si>
    <t>Amortization Of Intangibles</t>
  </si>
  <si>
    <t>Depreciation</t>
  </si>
  <si>
    <t>Operating Gains Losses</t>
  </si>
  <si>
    <t>Pension And Employee Benefit Expense</t>
  </si>
  <si>
    <t>Earnings Losses From Equity Investments</t>
  </si>
  <si>
    <t>Gain Loss On Investment Securities</t>
  </si>
  <si>
    <t>Net Foreign Currency Exchange Gain Loss</t>
  </si>
  <si>
    <t>Gain Loss On Sale Of Business</t>
  </si>
  <si>
    <t>Average Dilution Earnings</t>
  </si>
  <si>
    <t>Preferred Stock</t>
  </si>
  <si>
    <t>Current Provisions</t>
  </si>
  <si>
    <t>Total Tax Payable</t>
  </si>
  <si>
    <t>Prepaid Assets</t>
  </si>
  <si>
    <t>Work In Process</t>
  </si>
  <si>
    <t>Proceeds From Stock Option Exercised</t>
  </si>
  <si>
    <t>Revenues</t>
  </si>
  <si>
    <t>Forecasting Periods</t>
  </si>
  <si>
    <t>12 Y23</t>
  </si>
  <si>
    <t>12 Y22</t>
  </si>
  <si>
    <t>12 Y21</t>
  </si>
  <si>
    <t>12 Y20</t>
  </si>
  <si>
    <t>9 Y23</t>
  </si>
  <si>
    <t>9 Y22</t>
  </si>
  <si>
    <t>9 Y21</t>
  </si>
  <si>
    <t>9 Y20</t>
  </si>
  <si>
    <t>In Thousands</t>
  </si>
  <si>
    <t>Note</t>
  </si>
  <si>
    <t>- Net tangible assets =(Total assets - Intangible assets) - Total liabilties</t>
  </si>
  <si>
    <t>- Total Capitalization = sharpe price x share outstandings</t>
  </si>
  <si>
    <t>- Net debt = Total liabilities - Cash</t>
  </si>
  <si>
    <t>-Treasury shares = shares buybacks. It is entered in Shareholders' equity with minus sign</t>
  </si>
  <si>
    <t>Impairment Of Capital Assets</t>
  </si>
  <si>
    <t xml:space="preserve">Depreciation </t>
  </si>
  <si>
    <t>Selling &amp; Admin expenses</t>
  </si>
  <si>
    <t>R&amp;D expenses</t>
  </si>
  <si>
    <t>Gross Income</t>
  </si>
  <si>
    <t>OPERATING</t>
  </si>
  <si>
    <t>Interest expenses from non-operating</t>
  </si>
  <si>
    <t>Pretax income</t>
  </si>
  <si>
    <t>Net income</t>
  </si>
  <si>
    <t>Tax provision @ 21%</t>
  </si>
  <si>
    <t>APPLE</t>
  </si>
  <si>
    <t>FORD</t>
  </si>
  <si>
    <t>VERTICAL</t>
  </si>
  <si>
    <t>HORIZONTAL</t>
  </si>
  <si>
    <t>Cost of goods Sold</t>
  </si>
  <si>
    <t>Assumptions</t>
  </si>
  <si>
    <t>Revenus growth</t>
  </si>
  <si>
    <t>Cost of goods sold as % of Rev</t>
  </si>
  <si>
    <t xml:space="preserve">Interest income from non-operating </t>
  </si>
  <si>
    <t>Income from non-operating</t>
  </si>
  <si>
    <t>Expense from non-operating</t>
  </si>
  <si>
    <t>6 Y23</t>
  </si>
  <si>
    <t>6 Y22</t>
  </si>
  <si>
    <t>6Y21</t>
  </si>
  <si>
    <t>6 Y20</t>
  </si>
  <si>
    <t>Preferred Stock Dividends</t>
  </si>
  <si>
    <t>Net Income Discontinuous Operations</t>
  </si>
  <si>
    <t>Preferred Stock Equity</t>
  </si>
  <si>
    <t>Minimum Pension Liabilities</t>
  </si>
  <si>
    <t>Short Term Debt Payments</t>
  </si>
  <si>
    <t>Short Term Debt Issuance</t>
  </si>
  <si>
    <t>PG</t>
  </si>
  <si>
    <t>PROCTER &amp; GAMBLE</t>
  </si>
  <si>
    <t>Investment in Financial Assets</t>
  </si>
  <si>
    <t>Short-term investments</t>
  </si>
  <si>
    <t>Inventories</t>
  </si>
  <si>
    <t>Other current assets</t>
  </si>
  <si>
    <t>Deferred taxes assets</t>
  </si>
  <si>
    <t>Total current liabilities</t>
  </si>
  <si>
    <t>Accrued expenses</t>
  </si>
  <si>
    <t>Retained earnings</t>
  </si>
  <si>
    <t>Account receivables as % of sales</t>
  </si>
  <si>
    <t>Account payables as % of cogs</t>
  </si>
  <si>
    <t>Long-term debts as % of TA</t>
  </si>
  <si>
    <t>Deferred revenue as % of sales</t>
  </si>
  <si>
    <t>Long-term payables as % of cogs</t>
  </si>
  <si>
    <t>+ Depreciation</t>
  </si>
  <si>
    <t>+ Change in accrued expenses</t>
  </si>
  <si>
    <t>Income after tax</t>
  </si>
  <si>
    <t>Cash from operating activities</t>
  </si>
  <si>
    <t>Cash from finance activities</t>
  </si>
  <si>
    <t>Capital expenditures</t>
  </si>
  <si>
    <t>+ Change in other LT assets</t>
  </si>
  <si>
    <t>- Dividends paid</t>
  </si>
  <si>
    <t>- Treasury stocks</t>
  </si>
  <si>
    <t>Cash from financing activities</t>
  </si>
  <si>
    <t>Long-term investments as % sales</t>
  </si>
  <si>
    <t>Net PPE as % sales</t>
  </si>
  <si>
    <t>Other non current assets as % TA</t>
  </si>
  <si>
    <t>Short-term debts/TA</t>
  </si>
  <si>
    <t>Other non current liabilities/TA</t>
  </si>
  <si>
    <t>Short-term investments/CA</t>
  </si>
  <si>
    <t>Inventories as % of sales</t>
  </si>
  <si>
    <t>Insurance as % sales</t>
  </si>
  <si>
    <t>Threat of new entrants</t>
  </si>
  <si>
    <t>Threat of substitute product</t>
  </si>
  <si>
    <t xml:space="preserve">Bargaining power of buyers </t>
  </si>
  <si>
    <t xml:space="preserve">Bargaining power of suppliers </t>
  </si>
  <si>
    <t>Competitive strategy analysis</t>
  </si>
  <si>
    <t xml:space="preserve">Achieving and sustaining competitive advantage </t>
  </si>
  <si>
    <t>Rivalry among Firms</t>
  </si>
  <si>
    <t>How easy is it for a compagny to leave the industry? From 1 to 10, 1 being the least</t>
  </si>
  <si>
    <t>How easy is it for customers to switch from one product to another? From 1 to 10, 1 being the least</t>
  </si>
  <si>
    <t>How important is the fixed cost relative to variable costs? From 1 to 10, 1 being the least</t>
  </si>
  <si>
    <t>How difficult is it to enter the distribution channel? From 1 to 10, 1 being the least</t>
  </si>
  <si>
    <t>Is there a good amount of substitutes for the products? 1 for a few, 10 for too many</t>
  </si>
  <si>
    <t>How is the degree of concentration of customers? From 1 to 10, 1 being the least</t>
  </si>
  <si>
    <t>Is there a considerable threat of backward integration? From 1 to 10, 1 being the least</t>
  </si>
  <si>
    <t>Are the volumes by single customer significant ? From 1 to 10, 1 being the least</t>
  </si>
  <si>
    <t>Is there a considerable threat of forward integration? From 1 to 10, 1 being the least</t>
  </si>
  <si>
    <t>How is the degree of concentration of suppliers? From 1 to 10, 1 being the least</t>
  </si>
  <si>
    <t>Is the material supplied a strategic one for the business? From 1 to 10, 1 being the least</t>
  </si>
  <si>
    <t>INDUSTRY ANALYSIS: 5 FORCES MODEL</t>
  </si>
  <si>
    <t>SCORES</t>
  </si>
  <si>
    <t>Does scale economies matter? 1 for Yes or 0 for No</t>
  </si>
  <si>
    <t>Would you consider 1st mover to have significant advantage than late movers? 1 for Yes or 0 for No</t>
  </si>
  <si>
    <t>Are customers willing to switch or are able to do so if price expectation is not meat? 1 for Yes or 0 for No</t>
  </si>
  <si>
    <t>Would suppliers be willing to sell at a lower price relative to others? 1 for Yes or 0 for No</t>
  </si>
  <si>
    <t>Does the company prioritize online or traditional channels? 1 for online,  0 for traditional</t>
  </si>
  <si>
    <t>On what degree/aspects do products differentiate themselves from others in the industry?
 Enter 2 for price, 1 for quality and  technology or 0 for others</t>
  </si>
  <si>
    <t>Is the industry growing or mature? 1 for mature or 0 for growing</t>
  </si>
  <si>
    <t>How is the industry's demande relative to its capacity/supply? From 1 to 10, 1 being ver low</t>
  </si>
  <si>
    <t>How difficult is it to start a business in this industry on the legal aspect? From 1 to 10, 1 being the easiest</t>
  </si>
  <si>
    <t>In concentrated firms, only a few number of firms hold the majority of market share.
In less concentrated firms, competition is more severe.</t>
  </si>
  <si>
    <t>How is the industry's degree of concentration and competition ? From 1 to 10, 1 being the least</t>
  </si>
  <si>
    <t>If an industry has excess capacity, the competition on price is severe for fill it.</t>
  </si>
  <si>
    <t>If an industry requires speicialize equipment or high capex, then exit is difficult.</t>
  </si>
  <si>
    <t>If an industry is growing rapidly, incumbent firms compete for shares.
If an industry is mature, firms competes against each others for shares.</t>
  </si>
  <si>
    <t>If product do not differention on quality or tecgnology, then price competition is high.</t>
  </si>
  <si>
    <t>If customer can find substitutes quite easily, then competition is severe.</t>
  </si>
  <si>
    <t>If scale economies is important,  competition is high for market share.</t>
  </si>
  <si>
    <t>If fixed costs are high, break-even units are high and thus competition is high.</t>
  </si>
  <si>
    <t>If first movers have significant advantages, then barriers are high.</t>
  </si>
  <si>
    <t>If the legal framework is very restrictive, then barriers are high.</t>
  </si>
  <si>
    <t>If the distribution channel is difficult to enter (i.e., shelves, trade show), barriers are high.</t>
  </si>
  <si>
    <t>If online channels are effective, then barriers are low.</t>
  </si>
  <si>
    <t>FORCES</t>
  </si>
  <si>
    <t>EXPLANATION</t>
  </si>
  <si>
    <t>If there are many available substitutes, threat of substitute is high.</t>
  </si>
  <si>
    <t>Customers are more willing to when differentiation is only on price not fonction or quality.</t>
  </si>
  <si>
    <t>Do the customers have the capacity of doing it themselves?</t>
  </si>
  <si>
    <t>If customers buy huge quantity, they have high bargainning power.</t>
  </si>
  <si>
    <t>Depreciation as  % of OPEX</t>
  </si>
  <si>
    <t>OPEX as % of Rev</t>
  </si>
  <si>
    <t>S&amp;A expenses as  % of OPEX</t>
  </si>
  <si>
    <t>R&amp;D expenses as  % of OPEX</t>
  </si>
  <si>
    <t>Total operating expenses</t>
  </si>
  <si>
    <t>Intangible assets/TA</t>
  </si>
  <si>
    <t>Non-current receivables as % of sales</t>
  </si>
  <si>
    <t>Accrued expenses/CL</t>
  </si>
  <si>
    <t>Other current liabiliities/CL</t>
  </si>
  <si>
    <t>Curret liabilities/TA</t>
  </si>
  <si>
    <t>Current assets/TA</t>
  </si>
  <si>
    <t>Non-current deferred revenus as % Rev</t>
  </si>
  <si>
    <t>Non-current deferred taxes as % Rev</t>
  </si>
  <si>
    <t>Pensions &amp; Post retirement/TA</t>
  </si>
  <si>
    <t>Provisions</t>
  </si>
  <si>
    <t>Provisions/Rev</t>
  </si>
  <si>
    <t>Trade and Other Payables Non Current</t>
  </si>
  <si>
    <t>Employees benefit</t>
  </si>
  <si>
    <t>Non-current receivables</t>
  </si>
  <si>
    <t>Total assets</t>
  </si>
  <si>
    <t>Total liabilities &amp; SE</t>
  </si>
  <si>
    <t>+ Change in LT payables</t>
  </si>
  <si>
    <t>+ Change in all other non current liabilities</t>
  </si>
  <si>
    <t>-Interest expenses</t>
  </si>
  <si>
    <t>+ Interest income</t>
  </si>
  <si>
    <t>Total cash in- and outflows</t>
  </si>
  <si>
    <t>Beginning cash</t>
  </si>
  <si>
    <t>Ending cash</t>
  </si>
  <si>
    <t>- tax on pretax profit</t>
  </si>
  <si>
    <t>Cash &amp; cash equivalents</t>
  </si>
  <si>
    <t>Prepaid expenses</t>
  </si>
  <si>
    <t>Intagible assets</t>
  </si>
  <si>
    <t>LT investments</t>
  </si>
  <si>
    <t>Total current assets</t>
  </si>
  <si>
    <t>Total non-current assets</t>
  </si>
  <si>
    <t>Current debt</t>
  </si>
  <si>
    <t>Other current liabilities</t>
  </si>
  <si>
    <t>Non-current debt</t>
  </si>
  <si>
    <t>Non-current payables</t>
  </si>
  <si>
    <t>Unearned revenus</t>
  </si>
  <si>
    <t>Non-current deferred taxes assets</t>
  </si>
  <si>
    <t>Non-current deferred taxes liabilities</t>
  </si>
  <si>
    <t>Other non-current liabilities</t>
  </si>
  <si>
    <t>Common stock equity</t>
  </si>
  <si>
    <t>Retained earning</t>
  </si>
  <si>
    <t>Minority interests</t>
  </si>
  <si>
    <t>Treasy stocks</t>
  </si>
  <si>
    <t>Other equity adjustments</t>
  </si>
  <si>
    <t>Total non-current liabilities</t>
  </si>
  <si>
    <t>Total Stockholder equity</t>
  </si>
  <si>
    <t>Other non-current assets</t>
  </si>
  <si>
    <t>Investments in Associatesat Cost</t>
  </si>
  <si>
    <t>Y23</t>
  </si>
  <si>
    <t>Y22</t>
  </si>
  <si>
    <t>Y21</t>
  </si>
  <si>
    <t>Y20</t>
  </si>
  <si>
    <t>P&amp;G</t>
  </si>
  <si>
    <t>Additional Paid-In</t>
  </si>
  <si>
    <t>Balanced</t>
  </si>
  <si>
    <t>Other non-operating income or expenses</t>
  </si>
  <si>
    <t>Other non-operating income expenses</t>
  </si>
  <si>
    <t>Asset turnover (Sales/Assets)</t>
  </si>
  <si>
    <t>PPE turnover (Sales/PPE)</t>
  </si>
  <si>
    <t>Operating WC. Turnover</t>
  </si>
  <si>
    <t>Receivables turnover</t>
  </si>
  <si>
    <t>Receivables days</t>
  </si>
  <si>
    <t>Inventory turnover</t>
  </si>
  <si>
    <t>Inventory days</t>
  </si>
  <si>
    <t>Payables turnover</t>
  </si>
  <si>
    <t>Payables days</t>
  </si>
  <si>
    <t>Profitability ratios</t>
  </si>
  <si>
    <t>Return on Equity</t>
  </si>
  <si>
    <t>Return on Assets</t>
  </si>
  <si>
    <t>Equity multiplier</t>
  </si>
  <si>
    <t>Asset turnover</t>
  </si>
  <si>
    <t>Net income margin</t>
  </si>
  <si>
    <t>Dupont ROE</t>
  </si>
  <si>
    <t>Investment management  ratios</t>
  </si>
  <si>
    <t>Financial management</t>
  </si>
  <si>
    <t>Current ratios</t>
  </si>
  <si>
    <t>Cash ratio</t>
  </si>
  <si>
    <t>Interest coverage</t>
  </si>
  <si>
    <t>Others</t>
  </si>
  <si>
    <t>Operating income before interest &amp;. Taxes</t>
  </si>
  <si>
    <t>Sustainable growth rate</t>
  </si>
  <si>
    <t>Dividend payout rate</t>
  </si>
  <si>
    <t>Sales</t>
  </si>
  <si>
    <t>Prepaid expenses to sales</t>
  </si>
  <si>
    <t>Accrued expenses to sales</t>
  </si>
  <si>
    <t>Net PPE to sales</t>
  </si>
  <si>
    <t>Fixed to debt</t>
  </si>
  <si>
    <t>Short-term investments to sales</t>
  </si>
  <si>
    <t>Intagible to sales</t>
  </si>
  <si>
    <t>LT investment to sales</t>
  </si>
  <si>
    <t>LT receivables to sales</t>
  </si>
  <si>
    <t>LT payables to cogs</t>
  </si>
  <si>
    <t>Non-current deferred taxes assets to sales</t>
  </si>
  <si>
    <t>Non-current deferred taxes liab. to sales</t>
  </si>
  <si>
    <t>Total unearned revenus to sales</t>
  </si>
  <si>
    <t>Tax provisions</t>
  </si>
  <si>
    <t>Current debt/LT debt</t>
  </si>
  <si>
    <t>Employees benefit growth</t>
  </si>
  <si>
    <t>Other non-current liabilities growth</t>
  </si>
  <si>
    <t>Treasury stocks</t>
  </si>
  <si>
    <t>NON-OPERATING</t>
  </si>
  <si>
    <t>- Change in Net operating WC</t>
  </si>
  <si>
    <t>- Change in ST investments</t>
  </si>
  <si>
    <t>- Change in Prepaid expenses</t>
  </si>
  <si>
    <t>- Change in other current assets</t>
  </si>
  <si>
    <t>+ Change in total debt</t>
  </si>
  <si>
    <t>+ Change in deferred revenus</t>
  </si>
  <si>
    <t>+ Tax shields</t>
  </si>
  <si>
    <t>Additional paid-in caps to common caps</t>
  </si>
  <si>
    <t>+Additional paid-in</t>
  </si>
  <si>
    <t>Shareholders' equity</t>
  </si>
  <si>
    <t>Total Stockholders' equity</t>
  </si>
  <si>
    <t>- Equity adjustments</t>
  </si>
  <si>
    <t>P&amp;L STATEMENT</t>
  </si>
  <si>
    <t>BALANCE SHEET STATEMENT</t>
  </si>
  <si>
    <t>CASH FLOW STATEMENT</t>
  </si>
  <si>
    <t>DCF VALUATION</t>
  </si>
  <si>
    <t>Free Cash Flow to the Firm</t>
  </si>
  <si>
    <t>Net debt</t>
  </si>
  <si>
    <t>Free Cash Flow to the Equity</t>
  </si>
  <si>
    <t>FCF</t>
  </si>
  <si>
    <t>Other non-current assets to sales</t>
  </si>
  <si>
    <t>Other current assets to sales</t>
  </si>
  <si>
    <t>+ Change in other current liabilities</t>
  </si>
  <si>
    <t>Other current liabilities to debt</t>
  </si>
  <si>
    <t>Dividend payout</t>
  </si>
  <si>
    <t>Treasury growth</t>
  </si>
  <si>
    <t>Treasury increase %</t>
  </si>
  <si>
    <t>Additional paid-in caps to treasury</t>
  </si>
  <si>
    <t>Cost of equity</t>
  </si>
  <si>
    <t>Cost of debt</t>
  </si>
  <si>
    <t>Tax</t>
  </si>
  <si>
    <t>D/(E+D)</t>
  </si>
  <si>
    <t>WACC</t>
  </si>
  <si>
    <t>https://pages.stern.nyu.edu/~adamodar/New_Home_Page/datafile/wacc.html</t>
  </si>
  <si>
    <t>D/(D+E)</t>
  </si>
  <si>
    <t>Long term growth</t>
  </si>
  <si>
    <t>Discount period</t>
  </si>
  <si>
    <t>Discount factors</t>
  </si>
  <si>
    <t>TV</t>
  </si>
  <si>
    <t>Entreprise value</t>
  </si>
  <si>
    <t>Equity value</t>
  </si>
  <si>
    <t>NPVs of FCFF</t>
  </si>
  <si>
    <t>PPE growth</t>
  </si>
  <si>
    <t>Net PPE growth rate</t>
  </si>
  <si>
    <t>OTher non-current assets growth rate</t>
  </si>
  <si>
    <t>Shares outstanding-basic (in thousands)</t>
  </si>
  <si>
    <t>Price Per share</t>
  </si>
  <si>
    <t>PEER VALUATION</t>
  </si>
  <si>
    <t>Book value of equity</t>
  </si>
  <si>
    <t>P/E</t>
  </si>
  <si>
    <t>EV/EBITDA</t>
  </si>
  <si>
    <t>P/B</t>
  </si>
  <si>
    <t>P/E ratio</t>
  </si>
  <si>
    <t>EV/EBITDA ratio</t>
  </si>
  <si>
    <t>P/B ratio</t>
  </si>
  <si>
    <t>Price Per Share</t>
  </si>
  <si>
    <t>SUMMARY TABLE</t>
  </si>
  <si>
    <t>TANGENCY PF W</t>
  </si>
  <si>
    <t>TANGENCY PF R</t>
  </si>
  <si>
    <t>DCF</t>
  </si>
  <si>
    <t>PE</t>
  </si>
  <si>
    <t>PB</t>
  </si>
  <si>
    <t>D/E</t>
  </si>
  <si>
    <t>Unlev.  BETA</t>
  </si>
  <si>
    <t>Beta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</si>
</sst>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 #,##0.00_-;_-* &quot;-&quot;??_-;_-@_-"/>
    <numFmt numFmtId="164" formatCode="_([$$-409]* #,##0.00_);_([$$-409]* \(#,##0.00\);_([$$-409]* &quot;-&quot;??_);_(@_)"/>
    <numFmt numFmtId="165" formatCode="0.0%"/>
    <numFmt numFmtId="166" formatCode="0.000%"/>
    <numFmt numFmtId="167" formatCode="0.0000"/>
    <numFmt numFmtId="168" formatCode="0.000"/>
    <numFmt numFmtId="169" formatCode="_-* #,##0_-;\-* #,##0_-;_-* &quot;-&quot;??_-;_-@_-"/>
    <numFmt numFmtId="170" formatCode="_-[$$-409]* #,##0_ ;_-[$$-409]* \-#,##0\ ;_-[$$-409]* &quot;-&quot;_ ;_-@_ "/>
    <numFmt numFmtId="171" formatCode="_-[$$-409]* #,##0_ ;_-[$$-409]* \-#,##0\ ;_-[$$-409]* &quot;-&quot;???_ ;_-@_ "/>
    <numFmt numFmtId="172" formatCode="_-[$$-409]* #,##0.0_ ;_-[$$-409]* \-#,##0.0\ ;_-[$$-409]* &quot;-&quot;??_ ;_-@_ "/>
    <numFmt numFmtId="173" formatCode="_-[$$-409]* #,##0_ ;_-[$$-409]* \-#,##0\ ;_-[$$-409]* &quot;-&quot;??_ ;_-@_ "/>
    <numFmt numFmtId="174" formatCode="_-[$$-409]* #,##0.0_ ;_-[$$-409]* \-#,##0.0\ ;_-[$$-409]* &quot;-&quot;_ ;_-@_ "/>
    <numFmt numFmtId="175" formatCode="0.0"/>
  </numFmts>
  <fonts count="15">
    <font>
      <sz val="12"/>
      <color theme="1"/>
      <name val="Aptos Narrow"/>
      <family val="2"/>
      <scheme val="minor"/>
    </font>
    <font>
      <sz val="12"/>
      <color theme="1"/>
      <name val="Aptos Narrow"/>
      <family val="2"/>
      <scheme val="minor"/>
    </font>
    <font>
      <sz val="12"/>
      <color theme="0"/>
      <name val="Aptos Narrow"/>
      <family val="2"/>
      <scheme val="minor"/>
    </font>
    <font>
      <sz val="8"/>
      <name val="Aptos Narrow"/>
      <family val="2"/>
      <scheme val="minor"/>
    </font>
    <font>
      <u/>
      <sz val="12"/>
      <color theme="10"/>
      <name val="Aptos Narrow"/>
      <family val="2"/>
      <scheme val="minor"/>
    </font>
    <font>
      <i/>
      <sz val="12"/>
      <color theme="1"/>
      <name val="Aptos Narrow"/>
      <family val="2"/>
      <scheme val="minor"/>
    </font>
    <font>
      <b/>
      <sz val="12"/>
      <color theme="1"/>
      <name val="Aptos Narrow"/>
      <scheme val="minor"/>
    </font>
    <font>
      <sz val="12"/>
      <color theme="1"/>
      <name val="Aptos Narrow"/>
      <scheme val="minor"/>
    </font>
    <font>
      <sz val="12"/>
      <color rgb="FFC00000"/>
      <name val="Aptos Narrow"/>
      <family val="2"/>
      <scheme val="minor"/>
    </font>
    <font>
      <b/>
      <sz val="12"/>
      <color rgb="FFC00000"/>
      <name val="Aptos Narrow"/>
      <scheme val="minor"/>
    </font>
    <font>
      <b/>
      <sz val="11"/>
      <color theme="1"/>
      <name val="HelveticaNeueLTStd"/>
    </font>
    <font>
      <b/>
      <sz val="14"/>
      <color theme="1"/>
      <name val="Aptos Narrow"/>
      <scheme val="minor"/>
    </font>
    <font>
      <sz val="12"/>
      <color rgb="FFFF0000"/>
      <name val="Aptos Narrow"/>
      <family val="2"/>
      <scheme val="minor"/>
    </font>
    <font>
      <sz val="12"/>
      <color theme="2" tint="-0.499984740745262"/>
      <name val="Aptos Narrow"/>
      <family val="2"/>
      <scheme val="minor"/>
    </font>
    <font>
      <u/>
      <sz val="12"/>
      <color theme="0"/>
      <name val="Aptos Narrow"/>
      <family val="2"/>
      <scheme val="minor"/>
    </font>
  </fonts>
  <fills count="3">
    <fill>
      <patternFill patternType="none"/>
    </fill>
    <fill>
      <patternFill patternType="gray125"/>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4">
    <xf numFmtId="0" fontId="0" fillId="0" borderId="0"/>
    <xf numFmtId="9" fontId="1" fillId="0" borderId="0" applyFont="0" applyFill="0" applyBorder="0" applyAlignment="0" applyProtection="0"/>
    <xf numFmtId="0" fontId="4" fillId="0" borderId="0" applyNumberFormat="0" applyFill="0" applyBorder="0" applyAlignment="0" applyProtection="0"/>
    <xf numFmtId="43" fontId="1" fillId="0" borderId="0" applyFont="0" applyFill="0" applyBorder="0" applyAlignment="0" applyProtection="0"/>
  </cellStyleXfs>
  <cellXfs count="102">
    <xf numFmtId="0" fontId="0" fillId="0" borderId="0" xfId="0"/>
    <xf numFmtId="164" fontId="0" fillId="0" borderId="0" xfId="0" applyNumberFormat="1"/>
    <xf numFmtId="3" fontId="0" fillId="0" borderId="0" xfId="0" applyNumberFormat="1"/>
    <xf numFmtId="14" fontId="0" fillId="0" borderId="0" xfId="0" applyNumberFormat="1"/>
    <xf numFmtId="10" fontId="0" fillId="0" borderId="0" xfId="1" applyNumberFormat="1" applyFont="1"/>
    <xf numFmtId="4" fontId="0" fillId="0" borderId="0" xfId="0" applyNumberFormat="1"/>
    <xf numFmtId="22" fontId="0" fillId="0" borderId="0" xfId="0" applyNumberFormat="1"/>
    <xf numFmtId="0" fontId="0" fillId="2" borderId="0" xfId="0" applyFill="1"/>
    <xf numFmtId="168" fontId="0" fillId="2" borderId="0" xfId="0" applyNumberFormat="1" applyFill="1"/>
    <xf numFmtId="0" fontId="0" fillId="2" borderId="1" xfId="0" applyFill="1" applyBorder="1"/>
    <xf numFmtId="168" fontId="0" fillId="2" borderId="1" xfId="0" applyNumberFormat="1" applyFill="1" applyBorder="1"/>
    <xf numFmtId="0" fontId="0" fillId="2" borderId="0" xfId="0" quotePrefix="1" applyFill="1"/>
    <xf numFmtId="0" fontId="4" fillId="2" borderId="0" xfId="2" applyFill="1"/>
    <xf numFmtId="9" fontId="0" fillId="2" borderId="0" xfId="1" applyFont="1" applyFill="1"/>
    <xf numFmtId="10" fontId="0" fillId="2" borderId="0" xfId="1" applyNumberFormat="1" applyFont="1" applyFill="1"/>
    <xf numFmtId="0" fontId="0" fillId="2" borderId="0" xfId="0" applyFill="1" applyAlignment="1">
      <alignment horizontal="center"/>
    </xf>
    <xf numFmtId="165" fontId="0" fillId="2" borderId="1" xfId="1" applyNumberFormat="1" applyFont="1" applyFill="1" applyBorder="1"/>
    <xf numFmtId="166" fontId="0" fillId="2" borderId="0" xfId="0" applyNumberFormat="1" applyFill="1"/>
    <xf numFmtId="0" fontId="0" fillId="2" borderId="0" xfId="0" applyFill="1" applyAlignment="1">
      <alignment horizontal="right"/>
    </xf>
    <xf numFmtId="10" fontId="0" fillId="2" borderId="0" xfId="0" applyNumberFormat="1" applyFill="1"/>
    <xf numFmtId="0" fontId="0" fillId="2" borderId="2" xfId="0" applyFill="1" applyBorder="1"/>
    <xf numFmtId="0" fontId="0" fillId="2" borderId="0" xfId="0" applyFill="1" applyAlignment="1">
      <alignment horizontal="left"/>
    </xf>
    <xf numFmtId="167" fontId="0" fillId="2" borderId="0" xfId="0" applyNumberFormat="1" applyFill="1"/>
    <xf numFmtId="0" fontId="2" fillId="2" borderId="0" xfId="0" applyFont="1" applyFill="1"/>
    <xf numFmtId="0" fontId="6" fillId="0" borderId="2" xfId="0" applyFont="1" applyBorder="1"/>
    <xf numFmtId="0" fontId="0" fillId="0" borderId="2" xfId="0" applyBorder="1"/>
    <xf numFmtId="0" fontId="7" fillId="2" borderId="2" xfId="0" applyFont="1" applyFill="1" applyBorder="1"/>
    <xf numFmtId="0" fontId="9" fillId="2" borderId="2" xfId="0" applyFont="1" applyFill="1" applyBorder="1"/>
    <xf numFmtId="0" fontId="6" fillId="2" borderId="2" xfId="0" applyFont="1" applyFill="1" applyBorder="1"/>
    <xf numFmtId="0" fontId="9" fillId="2" borderId="0" xfId="0" applyFont="1" applyFill="1"/>
    <xf numFmtId="0" fontId="8" fillId="2" borderId="0" xfId="0" applyFont="1" applyFill="1"/>
    <xf numFmtId="165" fontId="0" fillId="2" borderId="0" xfId="1" applyNumberFormat="1" applyFont="1" applyFill="1"/>
    <xf numFmtId="165" fontId="0" fillId="2" borderId="0" xfId="0" applyNumberFormat="1" applyFill="1"/>
    <xf numFmtId="0" fontId="6" fillId="2" borderId="5" xfId="0" applyFont="1" applyFill="1" applyBorder="1"/>
    <xf numFmtId="0" fontId="0" fillId="2" borderId="5" xfId="0" applyFill="1" applyBorder="1"/>
    <xf numFmtId="0" fontId="0" fillId="0" borderId="5" xfId="0" applyBorder="1"/>
    <xf numFmtId="10" fontId="0" fillId="2" borderId="1" xfId="1" applyNumberFormat="1" applyFont="1" applyFill="1" applyBorder="1"/>
    <xf numFmtId="10" fontId="0" fillId="2" borderId="1" xfId="0" applyNumberFormat="1" applyFill="1" applyBorder="1"/>
    <xf numFmtId="0" fontId="0" fillId="0" borderId="3" xfId="0" applyBorder="1"/>
    <xf numFmtId="0" fontId="5" fillId="0" borderId="4" xfId="0" applyFont="1" applyBorder="1" applyAlignment="1">
      <alignment horizontal="center"/>
    </xf>
    <xf numFmtId="0" fontId="0" fillId="2" borderId="2" xfId="0" quotePrefix="1" applyFill="1" applyBorder="1"/>
    <xf numFmtId="0" fontId="0" fillId="2" borderId="0" xfId="0" applyFill="1" applyAlignment="1">
      <alignment wrapText="1"/>
    </xf>
    <xf numFmtId="0" fontId="10" fillId="2" borderId="0" xfId="0" applyFont="1" applyFill="1"/>
    <xf numFmtId="0" fontId="11" fillId="2" borderId="0" xfId="0" applyFont="1" applyFill="1"/>
    <xf numFmtId="0" fontId="10" fillId="2" borderId="2" xfId="0" applyFont="1" applyFill="1" applyBorder="1"/>
    <xf numFmtId="0" fontId="0" fillId="2" borderId="1" xfId="0" applyFill="1" applyBorder="1" applyAlignment="1">
      <alignment wrapText="1"/>
    </xf>
    <xf numFmtId="0" fontId="0" fillId="2" borderId="8" xfId="0" applyFill="1" applyBorder="1"/>
    <xf numFmtId="0" fontId="0" fillId="2" borderId="9" xfId="0" applyFill="1" applyBorder="1"/>
    <xf numFmtId="0" fontId="6" fillId="2" borderId="6" xfId="0" applyFont="1" applyFill="1" applyBorder="1"/>
    <xf numFmtId="0" fontId="6" fillId="2" borderId="0" xfId="0" applyFont="1" applyFill="1"/>
    <xf numFmtId="0" fontId="0" fillId="2" borderId="10" xfId="0" applyFill="1" applyBorder="1"/>
    <xf numFmtId="0" fontId="6" fillId="2" borderId="8" xfId="0" applyFont="1" applyFill="1" applyBorder="1"/>
    <xf numFmtId="0" fontId="0" fillId="2" borderId="10" xfId="0" applyFill="1" applyBorder="1" applyAlignment="1">
      <alignment wrapText="1"/>
    </xf>
    <xf numFmtId="0" fontId="0" fillId="2" borderId="11" xfId="0" applyFill="1" applyBorder="1"/>
    <xf numFmtId="0" fontId="0" fillId="2" borderId="12" xfId="0" applyFill="1" applyBorder="1"/>
    <xf numFmtId="0" fontId="7" fillId="2" borderId="7" xfId="0" applyFont="1" applyFill="1" applyBorder="1" applyAlignment="1">
      <alignment wrapText="1"/>
    </xf>
    <xf numFmtId="0" fontId="11" fillId="2" borderId="1" xfId="0" applyFont="1" applyFill="1" applyBorder="1" applyAlignment="1">
      <alignment horizontal="center"/>
    </xf>
    <xf numFmtId="9" fontId="6" fillId="2" borderId="9" xfId="1" applyFont="1" applyFill="1" applyBorder="1"/>
    <xf numFmtId="9" fontId="6" fillId="2" borderId="7" xfId="1" applyFont="1" applyFill="1" applyBorder="1"/>
    <xf numFmtId="9" fontId="10" fillId="2" borderId="7" xfId="1" applyFont="1" applyFill="1" applyBorder="1"/>
    <xf numFmtId="9" fontId="11" fillId="2" borderId="1" xfId="1" applyFont="1" applyFill="1" applyBorder="1" applyAlignment="1">
      <alignment horizontal="center"/>
    </xf>
    <xf numFmtId="165" fontId="12" fillId="2" borderId="0" xfId="1" applyNumberFormat="1" applyFont="1" applyFill="1"/>
    <xf numFmtId="9" fontId="12" fillId="2" borderId="0" xfId="1" applyFont="1" applyFill="1"/>
    <xf numFmtId="0" fontId="13" fillId="2" borderId="0" xfId="0" applyFont="1" applyFill="1"/>
    <xf numFmtId="0" fontId="13" fillId="0" borderId="0" xfId="0" applyFont="1"/>
    <xf numFmtId="0" fontId="7" fillId="0" borderId="2" xfId="0" applyFont="1" applyBorder="1"/>
    <xf numFmtId="0" fontId="9" fillId="0" borderId="0" xfId="0" applyFont="1"/>
    <xf numFmtId="9" fontId="0" fillId="2" borderId="0" xfId="0" applyNumberFormat="1" applyFill="1"/>
    <xf numFmtId="0" fontId="0" fillId="2" borderId="2" xfId="0" applyFill="1" applyBorder="1" applyAlignment="1">
      <alignment horizontal="center"/>
    </xf>
    <xf numFmtId="0" fontId="6" fillId="0" borderId="0" xfId="0" applyFont="1"/>
    <xf numFmtId="2" fontId="0" fillId="2" borderId="0" xfId="0" applyNumberFormat="1" applyFill="1"/>
    <xf numFmtId="1" fontId="0" fillId="2" borderId="0" xfId="0" applyNumberFormat="1" applyFill="1"/>
    <xf numFmtId="2" fontId="0" fillId="2" borderId="0" xfId="1" applyNumberFormat="1" applyFont="1" applyFill="1"/>
    <xf numFmtId="9" fontId="8" fillId="2" borderId="0" xfId="1" applyFont="1" applyFill="1"/>
    <xf numFmtId="0" fontId="0" fillId="2" borderId="0" xfId="0" applyFill="1" applyAlignment="1">
      <alignment textRotation="45"/>
    </xf>
    <xf numFmtId="169" fontId="0" fillId="2" borderId="0" xfId="3" applyNumberFormat="1" applyFont="1" applyFill="1" applyBorder="1"/>
    <xf numFmtId="169" fontId="0" fillId="2" borderId="0" xfId="3" applyNumberFormat="1" applyFont="1" applyFill="1"/>
    <xf numFmtId="170" fontId="0" fillId="2" borderId="0" xfId="3" applyNumberFormat="1" applyFont="1" applyFill="1"/>
    <xf numFmtId="170" fontId="0" fillId="2" borderId="0" xfId="3" applyNumberFormat="1" applyFont="1" applyFill="1" applyBorder="1"/>
    <xf numFmtId="170" fontId="0" fillId="2" borderId="2" xfId="3" applyNumberFormat="1" applyFont="1" applyFill="1" applyBorder="1"/>
    <xf numFmtId="170" fontId="0" fillId="2" borderId="0" xfId="0" applyNumberFormat="1" applyFill="1"/>
    <xf numFmtId="170" fontId="0" fillId="2" borderId="2" xfId="0" applyNumberFormat="1" applyFill="1" applyBorder="1"/>
    <xf numFmtId="2" fontId="0" fillId="2" borderId="1" xfId="0" applyNumberFormat="1" applyFill="1" applyBorder="1"/>
    <xf numFmtId="9" fontId="0" fillId="2" borderId="1" xfId="0" applyNumberFormat="1" applyFill="1" applyBorder="1"/>
    <xf numFmtId="9" fontId="0" fillId="2" borderId="1" xfId="1" applyFont="1" applyFill="1" applyBorder="1"/>
    <xf numFmtId="171" fontId="0" fillId="2" borderId="0" xfId="0" applyNumberFormat="1" applyFill="1"/>
    <xf numFmtId="10" fontId="0" fillId="2" borderId="0" xfId="1" applyNumberFormat="1" applyFont="1" applyFill="1" applyBorder="1"/>
    <xf numFmtId="9" fontId="8" fillId="2" borderId="0" xfId="0" applyNumberFormat="1" applyFont="1" applyFill="1"/>
    <xf numFmtId="9" fontId="0" fillId="2" borderId="12" xfId="0" applyNumberFormat="1" applyFill="1" applyBorder="1"/>
    <xf numFmtId="171" fontId="0" fillId="2" borderId="1" xfId="0" applyNumberFormat="1" applyFill="1" applyBorder="1"/>
    <xf numFmtId="173" fontId="0" fillId="2" borderId="1" xfId="0" applyNumberFormat="1" applyFill="1" applyBorder="1"/>
    <xf numFmtId="0" fontId="14" fillId="0" borderId="0" xfId="2" applyFont="1"/>
    <xf numFmtId="174" fontId="0" fillId="2" borderId="0" xfId="0" applyNumberFormat="1" applyFill="1"/>
    <xf numFmtId="172" fontId="0" fillId="2" borderId="1" xfId="0" applyNumberFormat="1" applyFill="1" applyBorder="1"/>
    <xf numFmtId="175" fontId="0" fillId="2" borderId="0" xfId="0" applyNumberFormat="1" applyFill="1"/>
    <xf numFmtId="0" fontId="0" fillId="2" borderId="2" xfId="0" applyFill="1" applyBorder="1" applyAlignment="1">
      <alignment horizontal="center"/>
    </xf>
    <xf numFmtId="0" fontId="0" fillId="2" borderId="0" xfId="0" applyFill="1" applyAlignment="1">
      <alignment horizontal="center" textRotation="45"/>
    </xf>
    <xf numFmtId="0" fontId="0" fillId="2" borderId="0" xfId="0" applyFill="1" applyAlignment="1">
      <alignment horizontal="center"/>
    </xf>
    <xf numFmtId="0" fontId="0" fillId="2" borderId="10" xfId="0" applyFill="1" applyBorder="1" applyAlignment="1">
      <alignment horizontal="center"/>
    </xf>
    <xf numFmtId="0" fontId="0" fillId="2" borderId="5" xfId="0" applyFill="1" applyBorder="1" applyAlignment="1">
      <alignment horizontal="center"/>
    </xf>
    <xf numFmtId="0" fontId="0" fillId="2" borderId="13" xfId="0" applyFill="1" applyBorder="1" applyAlignment="1">
      <alignment horizontal="center"/>
    </xf>
    <xf numFmtId="165" fontId="0" fillId="2" borderId="2" xfId="0" applyNumberFormat="1" applyFill="1" applyBorder="1" applyAlignment="1">
      <alignment horizontal="center"/>
    </xf>
  </cellXfs>
  <cellStyles count="4">
    <cellStyle name="Comma" xfId="3" builtinId="3"/>
    <cellStyle name="Hyperlink" xfId="2" builtinId="8"/>
    <cellStyle name="Normal" xfId="0" builtinId="0"/>
    <cellStyle name="Per cent" xfId="1" builtinId="5"/>
  </cellStyles>
  <dxfs count="54">
    <dxf>
      <font>
        <color rgb="FF9C0006"/>
      </font>
      <fill>
        <patternFill>
          <bgColor rgb="FFFFC7CE"/>
        </patternFill>
      </fill>
    </dxf>
    <dxf>
      <numFmt numFmtId="0" formatCode="General"/>
    </dxf>
    <dxf>
      <numFmt numFmtId="0" formatCode="General"/>
    </dxf>
    <dxf>
      <numFmt numFmtId="0" formatCode="General"/>
    </dxf>
    <dxf>
      <numFmt numFmtId="0" formatCode="General"/>
      <fill>
        <patternFill patternType="solid">
          <fgColor indexed="64"/>
          <bgColor theme="0"/>
        </patternFill>
      </fill>
    </dxf>
    <dxf>
      <fill>
        <patternFill patternType="solid">
          <fgColor indexed="64"/>
          <bgColor theme="0"/>
        </patternFill>
      </fill>
    </dxf>
    <dxf>
      <font>
        <strike val="0"/>
        <outline val="0"/>
        <shadow val="0"/>
        <u val="none"/>
        <vertAlign val="baseline"/>
        <sz val="12"/>
        <color rgb="FFC00000"/>
        <name val="Aptos Narrow"/>
        <family val="2"/>
        <scheme val="minor"/>
      </font>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0" formatCode="General"/>
      <fill>
        <patternFill patternType="solid">
          <fgColor indexed="64"/>
          <bgColor theme="0"/>
        </patternFill>
      </fill>
    </dxf>
    <dxf>
      <fill>
        <patternFill patternType="solid">
          <fgColor indexed="64"/>
          <bgColor theme="0"/>
        </patternFill>
      </fill>
    </dxf>
    <dxf>
      <font>
        <strike val="0"/>
        <outline val="0"/>
        <shadow val="0"/>
        <u val="none"/>
        <vertAlign val="baseline"/>
        <sz val="12"/>
        <color rgb="FFC00000"/>
        <name val="Aptos Narrow"/>
        <family val="2"/>
        <scheme val="minor"/>
      </font>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0" formatCode="General"/>
      <fill>
        <patternFill patternType="solid">
          <fgColor indexed="64"/>
          <bgColor theme="0"/>
        </patternFill>
      </fill>
    </dxf>
    <dxf>
      <fill>
        <patternFill patternType="solid">
          <fgColor indexed="64"/>
          <bgColor theme="0"/>
        </patternFill>
      </fill>
    </dxf>
    <dxf>
      <font>
        <strike val="0"/>
        <outline val="0"/>
        <shadow val="0"/>
        <u val="none"/>
        <vertAlign val="baseline"/>
        <sz val="12"/>
        <color rgb="FFC00000"/>
        <name val="Aptos Narrow"/>
        <family val="2"/>
        <scheme val="minor"/>
      </font>
      <fill>
        <patternFill patternType="solid">
          <fgColor indexed="64"/>
          <bgColor theme="0"/>
        </patternFill>
      </fill>
    </dxf>
    <dxf>
      <numFmt numFmtId="0" formatCode="General"/>
      <fill>
        <patternFill patternType="solid">
          <fgColor indexed="64"/>
          <bgColor theme="0"/>
        </patternFill>
      </fill>
    </dxf>
    <dxf>
      <fill>
        <patternFill patternType="solid">
          <fgColor indexed="64"/>
          <bgColor theme="0"/>
        </patternFill>
      </fill>
    </dxf>
    <dxf>
      <font>
        <strike val="0"/>
        <outline val="0"/>
        <shadow val="0"/>
        <u val="none"/>
        <vertAlign val="baseline"/>
        <sz val="12"/>
        <color rgb="FFC00000"/>
        <name val="Aptos Narrow"/>
        <family val="2"/>
        <scheme val="minor"/>
      </font>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0" formatCode="General"/>
      <fill>
        <patternFill patternType="solid">
          <fgColor indexed="64"/>
          <bgColor theme="0"/>
        </patternFill>
      </fill>
    </dxf>
    <dxf>
      <fill>
        <patternFill patternType="solid">
          <fgColor indexed="64"/>
          <bgColor theme="0"/>
        </patternFill>
      </fill>
    </dxf>
    <dxf>
      <font>
        <strike val="0"/>
        <outline val="0"/>
        <shadow val="0"/>
        <u val="none"/>
        <vertAlign val="baseline"/>
        <sz val="12"/>
        <color rgb="FFC00000"/>
        <name val="Aptos Narrow"/>
        <family val="2"/>
        <scheme val="minor"/>
      </font>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0" formatCode="General"/>
      <fill>
        <patternFill patternType="solid">
          <fgColor indexed="64"/>
          <bgColor theme="0"/>
        </patternFill>
      </fill>
    </dxf>
    <dxf>
      <fill>
        <patternFill patternType="solid">
          <fgColor indexed="64"/>
          <bgColor theme="0"/>
        </patternFill>
      </fill>
    </dxf>
    <dxf>
      <font>
        <strike val="0"/>
        <outline val="0"/>
        <shadow val="0"/>
        <u val="none"/>
        <vertAlign val="baseline"/>
        <sz val="12"/>
        <color rgb="FFC00000"/>
        <name val="Aptos Narrow"/>
        <family val="2"/>
        <scheme val="minor"/>
      </font>
      <fill>
        <patternFill patternType="solid">
          <fgColor indexed="64"/>
          <bgColor theme="0"/>
        </patternFill>
      </fill>
    </dxf>
    <dxf>
      <numFmt numFmtId="0" formatCode="General"/>
    </dxf>
    <dxf>
      <numFmt numFmtId="0" formatCode="General"/>
    </dxf>
    <dxf>
      <numFmt numFmtId="19" formatCode="dd/mm/yyyy"/>
    </dxf>
    <dxf>
      <numFmt numFmtId="0" formatCode="General"/>
    </dxf>
    <dxf>
      <numFmt numFmtId="0" formatCode="General"/>
    </dxf>
    <dxf>
      <numFmt numFmtId="27" formatCode="dd/mm/yyyy\ hh:mm"/>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19" formatCode="dd/mm/yyyy"/>
    </dxf>
    <dxf>
      <numFmt numFmtId="4" formatCode="#,##0.00"/>
    </dxf>
    <dxf>
      <numFmt numFmtId="4" formatCode="#,##0.00"/>
    </dxf>
    <dxf>
      <numFmt numFmtId="164" formatCode="_([$$-409]* #,##0.00_);_([$$-409]* \(#,##0.00\);_([$$-409]* &quot;-&quot;??_);_(@_)"/>
    </dxf>
  </dxfs>
  <tableStyles count="0" defaultTableStyle="TableStyleMedium2" defaultPivotStyle="PivotStyleLight16"/>
  <colors>
    <mruColors>
      <color rgb="FFFC66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ichStyles" Target="richData/rich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 Id="rId27" Type="http://schemas.microsoft.com/office/2017/06/relationships/rdRichValueStructure" Target="richData/rdrichvaluestructure.xml"/><Relationship Id="rId30" Type="http://schemas.microsoft.com/office/2017/06/relationships/rdSupportingPropertyBag" Target="richData/rdsupportingpropertybag.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RISK-RETURN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BE"/>
        </a:p>
      </c:txPr>
    </c:title>
    <c:autoTitleDeleted val="0"/>
    <c:plotArea>
      <c:layout/>
      <c:scatterChart>
        <c:scatterStyle val="lineMarker"/>
        <c:varyColors val="0"/>
        <c:ser>
          <c:idx val="0"/>
          <c:order val="0"/>
          <c:tx>
            <c:strRef>
              <c:f>Portfolio!$E$18</c:f>
              <c:strCache>
                <c:ptCount val="1"/>
                <c:pt idx="0">
                  <c:v>PF RET</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Portfolio!$G$19:$G$84</c:f>
              <c:numCache>
                <c:formatCode>0.00%</c:formatCode>
                <c:ptCount val="66"/>
                <c:pt idx="0">
                  <c:v>0.41238116514110529</c:v>
                </c:pt>
                <c:pt idx="1">
                  <c:v>0.38113135278353449</c:v>
                </c:pt>
                <c:pt idx="2">
                  <c:v>0.35229308290131311</c:v>
                </c:pt>
                <c:pt idx="3">
                  <c:v>0.3265059722572452</c:v>
                </c:pt>
                <c:pt idx="4">
                  <c:v>0.30454607049380805</c:v>
                </c:pt>
                <c:pt idx="5">
                  <c:v>0.28729234876832882</c:v>
                </c:pt>
                <c:pt idx="6">
                  <c:v>0.27563001241239976</c:v>
                </c:pt>
                <c:pt idx="7">
                  <c:v>0.27028381249739925</c:v>
                </c:pt>
                <c:pt idx="8">
                  <c:v>0.27162695066548886</c:v>
                </c:pt>
                <c:pt idx="9">
                  <c:v>0.27956302837029001</c:v>
                </c:pt>
                <c:pt idx="10">
                  <c:v>0.2935578287311314</c:v>
                </c:pt>
                <c:pt idx="11">
                  <c:v>0.37391268022761776</c:v>
                </c:pt>
                <c:pt idx="12">
                  <c:v>0.34319397901966969</c:v>
                </c:pt>
                <c:pt idx="13">
                  <c:v>0.31527757216417934</c:v>
                </c:pt>
                <c:pt idx="14">
                  <c:v>0.29097115537138407</c:v>
                </c:pt>
                <c:pt idx="15">
                  <c:v>0.27124694372584179</c:v>
                </c:pt>
                <c:pt idx="16">
                  <c:v>0.2571614690755496</c:v>
                </c:pt>
                <c:pt idx="17">
                  <c:v>0.24967091009489423</c:v>
                </c:pt>
                <c:pt idx="18">
                  <c:v>0.24937026886171432</c:v>
                </c:pt>
                <c:pt idx="19">
                  <c:v>0.2562848495536707</c:v>
                </c:pt>
                <c:pt idx="20">
                  <c:v>0.26986059864931117</c:v>
                </c:pt>
                <c:pt idx="21">
                  <c:v>0.33635776107175225</c:v>
                </c:pt>
                <c:pt idx="22">
                  <c:v>0.30639270605292823</c:v>
                </c:pt>
                <c:pt idx="23">
                  <c:v>0.27975500475541665</c:v>
                </c:pt>
                <c:pt idx="24">
                  <c:v>0.25747943708770865</c:v>
                </c:pt>
                <c:pt idx="25">
                  <c:v>0.24077974132874322</c:v>
                </c:pt>
                <c:pt idx="26">
                  <c:v>0.23086908112543497</c:v>
                </c:pt>
                <c:pt idx="27">
                  <c:v>0.22863203379907612</c:v>
                </c:pt>
                <c:pt idx="28">
                  <c:v>0.23428851148217686</c:v>
                </c:pt>
                <c:pt idx="29">
                  <c:v>0.24729745615351445</c:v>
                </c:pt>
                <c:pt idx="30">
                  <c:v>0.30005962467106306</c:v>
                </c:pt>
                <c:pt idx="31">
                  <c:v>0.27119044477240467</c:v>
                </c:pt>
                <c:pt idx="32">
                  <c:v>0.24637199879045324</c:v>
                </c:pt>
                <c:pt idx="33">
                  <c:v>0.22693719773140883</c:v>
                </c:pt>
                <c:pt idx="34">
                  <c:v>0.21435542240493713</c:v>
                </c:pt>
                <c:pt idx="35">
                  <c:v>0.2098628790154336</c:v>
                </c:pt>
                <c:pt idx="36">
                  <c:v>0.21396970425022099</c:v>
                </c:pt>
                <c:pt idx="37">
                  <c:v>0.22620801524092951</c:v>
                </c:pt>
                <c:pt idx="38">
                  <c:v>0.26553417333483198</c:v>
                </c:pt>
                <c:pt idx="39">
                  <c:v>0.2382968910321939</c:v>
                </c:pt>
                <c:pt idx="40">
                  <c:v>0.21612229134598548</c:v>
                </c:pt>
                <c:pt idx="41">
                  <c:v>0.20069555757839236</c:v>
                </c:pt>
                <c:pt idx="42">
                  <c:v>0.19363624227090753</c:v>
                </c:pt>
                <c:pt idx="43">
                  <c:v>0.19585123763695345</c:v>
                </c:pt>
                <c:pt idx="44">
                  <c:v>0.20704310111927962</c:v>
                </c:pt>
                <c:pt idx="45">
                  <c:v>0.23356883350700264</c:v>
                </c:pt>
                <c:pt idx="46">
                  <c:v>0.20880599402723082</c:v>
                </c:pt>
                <c:pt idx="47">
                  <c:v>0.19050436155534869</c:v>
                </c:pt>
                <c:pt idx="48">
                  <c:v>0.18063860571747969</c:v>
                </c:pt>
                <c:pt idx="49">
                  <c:v>0.18059658206492227</c:v>
                </c:pt>
                <c:pt idx="50">
                  <c:v>0.19038479588859591</c:v>
                </c:pt>
                <c:pt idx="51">
                  <c:v>0.20536257373087072</c:v>
                </c:pt>
                <c:pt idx="52">
                  <c:v>0.18435797225541034</c:v>
                </c:pt>
                <c:pt idx="53">
                  <c:v>0.17160525240481136</c:v>
                </c:pt>
                <c:pt idx="54">
                  <c:v>0.16898310224914329</c:v>
                </c:pt>
                <c:pt idx="55">
                  <c:v>0.17694247797689178</c:v>
                </c:pt>
                <c:pt idx="56">
                  <c:v>0.18266515080673904</c:v>
                </c:pt>
                <c:pt idx="57">
                  <c:v>0.16718003664579503</c:v>
                </c:pt>
                <c:pt idx="58">
                  <c:v>0.16179677827621616</c:v>
                </c:pt>
                <c:pt idx="59">
                  <c:v>0.16749225576804966</c:v>
                </c:pt>
                <c:pt idx="60">
                  <c:v>0.1677280891069417</c:v>
                </c:pt>
                <c:pt idx="61">
                  <c:v>0.15963662267157916</c:v>
                </c:pt>
                <c:pt idx="62">
                  <c:v>0.16273111624561276</c:v>
                </c:pt>
                <c:pt idx="63">
                  <c:v>0.16270295128859724</c:v>
                </c:pt>
                <c:pt idx="64">
                  <c:v>0.16307029732426115</c:v>
                </c:pt>
                <c:pt idx="65">
                  <c:v>0.16847899799948113</c:v>
                </c:pt>
              </c:numCache>
            </c:numRef>
          </c:xVal>
          <c:yVal>
            <c:numRef>
              <c:f>Portfolio!$E$18:$E$84</c:f>
              <c:numCache>
                <c:formatCode>0.00%</c:formatCode>
                <c:ptCount val="67"/>
                <c:pt idx="0" formatCode="General">
                  <c:v>0</c:v>
                </c:pt>
                <c:pt idx="1">
                  <c:v>0.18028697998440052</c:v>
                </c:pt>
                <c:pt idx="2">
                  <c:v>0.17914595595226829</c:v>
                </c:pt>
                <c:pt idx="3">
                  <c:v>0.178004931920136</c:v>
                </c:pt>
                <c:pt idx="4">
                  <c:v>0.17686390788800371</c:v>
                </c:pt>
                <c:pt idx="5">
                  <c:v>0.17572288385587148</c:v>
                </c:pt>
                <c:pt idx="6">
                  <c:v>0.17458185982373919</c:v>
                </c:pt>
                <c:pt idx="7">
                  <c:v>0.17344083579160696</c:v>
                </c:pt>
                <c:pt idx="8">
                  <c:v>0.17229981175947467</c:v>
                </c:pt>
                <c:pt idx="9">
                  <c:v>0.17115878772734242</c:v>
                </c:pt>
                <c:pt idx="10">
                  <c:v>0.17001776369521018</c:v>
                </c:pt>
                <c:pt idx="11">
                  <c:v>0.1688767396630779</c:v>
                </c:pt>
                <c:pt idx="12">
                  <c:v>0.17720621509764342</c:v>
                </c:pt>
                <c:pt idx="13">
                  <c:v>0.17606519106551116</c:v>
                </c:pt>
                <c:pt idx="14">
                  <c:v>0.17492416703337887</c:v>
                </c:pt>
                <c:pt idx="15">
                  <c:v>0.17378314300124664</c:v>
                </c:pt>
                <c:pt idx="16">
                  <c:v>0.17264211896911436</c:v>
                </c:pt>
                <c:pt idx="17">
                  <c:v>0.17150109493698212</c:v>
                </c:pt>
                <c:pt idx="18">
                  <c:v>0.17036007090484984</c:v>
                </c:pt>
                <c:pt idx="19">
                  <c:v>0.16921904687271755</c:v>
                </c:pt>
                <c:pt idx="20">
                  <c:v>0.16807802284058532</c:v>
                </c:pt>
                <c:pt idx="21">
                  <c:v>0.16693699880845306</c:v>
                </c:pt>
                <c:pt idx="22">
                  <c:v>0.17412545021088632</c:v>
                </c:pt>
                <c:pt idx="23">
                  <c:v>0.17298442617875404</c:v>
                </c:pt>
                <c:pt idx="24">
                  <c:v>0.17184340214662178</c:v>
                </c:pt>
                <c:pt idx="25">
                  <c:v>0.17070237811448952</c:v>
                </c:pt>
                <c:pt idx="26">
                  <c:v>0.16956135408235726</c:v>
                </c:pt>
                <c:pt idx="27">
                  <c:v>0.168420330050225</c:v>
                </c:pt>
                <c:pt idx="28">
                  <c:v>0.16727930601809274</c:v>
                </c:pt>
                <c:pt idx="29">
                  <c:v>0.16613828198596045</c:v>
                </c:pt>
                <c:pt idx="30">
                  <c:v>0.16499725795382819</c:v>
                </c:pt>
                <c:pt idx="31">
                  <c:v>0.1710446853241292</c:v>
                </c:pt>
                <c:pt idx="32">
                  <c:v>0.16990366129199691</c:v>
                </c:pt>
                <c:pt idx="33">
                  <c:v>0.16876263725986468</c:v>
                </c:pt>
                <c:pt idx="34">
                  <c:v>0.16762161322773239</c:v>
                </c:pt>
                <c:pt idx="35">
                  <c:v>0.16648058919560013</c:v>
                </c:pt>
                <c:pt idx="36">
                  <c:v>0.16533956516346787</c:v>
                </c:pt>
                <c:pt idx="37">
                  <c:v>0.16419854113133561</c:v>
                </c:pt>
                <c:pt idx="38">
                  <c:v>0.16305751709920335</c:v>
                </c:pt>
                <c:pt idx="39">
                  <c:v>0.16796392043737207</c:v>
                </c:pt>
                <c:pt idx="40">
                  <c:v>0.16682289640523984</c:v>
                </c:pt>
                <c:pt idx="41">
                  <c:v>0.16568187237310755</c:v>
                </c:pt>
                <c:pt idx="42">
                  <c:v>0.16454084834097529</c:v>
                </c:pt>
                <c:pt idx="43">
                  <c:v>0.16339982430884303</c:v>
                </c:pt>
                <c:pt idx="44">
                  <c:v>0.16225880027671077</c:v>
                </c:pt>
                <c:pt idx="45">
                  <c:v>0.16111777624457851</c:v>
                </c:pt>
                <c:pt idx="46">
                  <c:v>0.16488315555061497</c:v>
                </c:pt>
                <c:pt idx="47">
                  <c:v>0.16374213151848271</c:v>
                </c:pt>
                <c:pt idx="48">
                  <c:v>0.16260110748635045</c:v>
                </c:pt>
                <c:pt idx="49">
                  <c:v>0.16146008345421817</c:v>
                </c:pt>
                <c:pt idx="50">
                  <c:v>0.16031905942208594</c:v>
                </c:pt>
                <c:pt idx="51">
                  <c:v>0.15917803538995368</c:v>
                </c:pt>
                <c:pt idx="52">
                  <c:v>0.16180239066385788</c:v>
                </c:pt>
                <c:pt idx="53">
                  <c:v>0.16066136663172559</c:v>
                </c:pt>
                <c:pt idx="54">
                  <c:v>0.15952034259959333</c:v>
                </c:pt>
                <c:pt idx="55">
                  <c:v>0.1583793185674611</c:v>
                </c:pt>
                <c:pt idx="56">
                  <c:v>0.15723829453532881</c:v>
                </c:pt>
                <c:pt idx="57">
                  <c:v>0.15872162577710075</c:v>
                </c:pt>
                <c:pt idx="58">
                  <c:v>0.15758060174496849</c:v>
                </c:pt>
                <c:pt idx="59">
                  <c:v>0.15643957771283623</c:v>
                </c:pt>
                <c:pt idx="60">
                  <c:v>0.15529855368070394</c:v>
                </c:pt>
                <c:pt idx="61">
                  <c:v>0.15564086089034365</c:v>
                </c:pt>
                <c:pt idx="62">
                  <c:v>0.15449983685821142</c:v>
                </c:pt>
                <c:pt idx="63">
                  <c:v>0.15335881282607913</c:v>
                </c:pt>
                <c:pt idx="64">
                  <c:v>0.15256009600358655</c:v>
                </c:pt>
                <c:pt idx="65">
                  <c:v>0.15141907197145427</c:v>
                </c:pt>
                <c:pt idx="66">
                  <c:v>0.14947933111682943</c:v>
                </c:pt>
              </c:numCache>
            </c:numRef>
          </c:yVal>
          <c:smooth val="0"/>
          <c:extLst>
            <c:ext xmlns:c16="http://schemas.microsoft.com/office/drawing/2014/chart" uri="{C3380CC4-5D6E-409C-BE32-E72D297353CC}">
              <c16:uniqueId val="{00000000-78B3-E746-B34E-4D64821E581C}"/>
            </c:ext>
          </c:extLst>
        </c:ser>
        <c:dLbls>
          <c:showLegendKey val="0"/>
          <c:showVal val="0"/>
          <c:showCatName val="0"/>
          <c:showSerName val="0"/>
          <c:showPercent val="0"/>
          <c:showBubbleSize val="0"/>
        </c:dLbls>
        <c:axId val="1838386831"/>
        <c:axId val="1670218815"/>
      </c:scatterChart>
      <c:valAx>
        <c:axId val="1838386831"/>
        <c:scaling>
          <c:orientation val="minMax"/>
        </c:scaling>
        <c:delete val="0"/>
        <c:axPos val="b"/>
        <c:majorGridlines>
          <c:spPr>
            <a:ln w="9525" cap="flat" cmpd="sng" algn="ctr">
              <a:solidFill>
                <a:schemeClr val="tx2">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BE"/>
          </a:p>
        </c:txPr>
        <c:crossAx val="1670218815"/>
        <c:crosses val="autoZero"/>
        <c:crossBetween val="midCat"/>
      </c:valAx>
      <c:valAx>
        <c:axId val="167021881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BE"/>
          </a:p>
        </c:txPr>
        <c:crossAx val="183838683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550333</xdr:colOff>
      <xdr:row>5</xdr:row>
      <xdr:rowOff>160867</xdr:rowOff>
    </xdr:from>
    <xdr:to>
      <xdr:col>11</xdr:col>
      <xdr:colOff>102153</xdr:colOff>
      <xdr:row>16</xdr:row>
      <xdr:rowOff>147572</xdr:rowOff>
    </xdr:to>
    <xdr:graphicFrame macro="">
      <xdr:nvGraphicFramePr>
        <xdr:cNvPr id="2" name="Chart 1">
          <a:extLst>
            <a:ext uri="{FF2B5EF4-FFF2-40B4-BE49-F238E27FC236}">
              <a16:creationId xmlns:a16="http://schemas.microsoft.com/office/drawing/2014/main" id="{701A4EBA-4D25-D578-E6B3-844CF420F7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4" xr16:uid="{5CF56452-B809-F046-BCA4-88321034B50F}" autoFormatId="16" applyNumberFormats="0" applyBorderFormats="0" applyFontFormats="0" applyPatternFormats="0" applyAlignmentFormats="0" applyWidthHeightFormats="0">
  <queryTableRefresh nextId="10" unboundColumnsRight="2">
    <queryTableFields count="9">
      <queryTableField id="1" name="Date" tableColumnId="1"/>
      <queryTableField id="2" name="Open" tableColumnId="2"/>
      <queryTableField id="3" name="High" tableColumnId="3"/>
      <queryTableField id="4" name="Low" tableColumnId="4"/>
      <queryTableField id="5" name="Close" tableColumnId="5"/>
      <queryTableField id="6" name="Adj Close" tableColumnId="6"/>
      <queryTableField id="7" name="Volume" tableColumnId="7"/>
      <queryTableField id="8" dataBound="0" tableColumnId="8"/>
      <queryTableField id="9" dataBound="0"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5" xr16:uid="{66D6F201-8D1A-0D49-B31A-30CB48FDF92C}" autoFormatId="16" applyNumberFormats="0" applyBorderFormats="0" applyFontFormats="0" applyPatternFormats="0" applyAlignmentFormats="0" applyWidthHeightFormats="0">
  <queryTableRefresh nextId="10" unboundColumnsRight="2">
    <queryTableFields count="9">
      <queryTableField id="1" name="Date" tableColumnId="1"/>
      <queryTableField id="2" name="Open" tableColumnId="2"/>
      <queryTableField id="3" name="High" tableColumnId="3"/>
      <queryTableField id="4" name="Low" tableColumnId="4"/>
      <queryTableField id="5" name="Close" tableColumnId="5"/>
      <queryTableField id="6" name="Adj Close" tableColumnId="6"/>
      <queryTableField id="7" name="Volume" tableColumnId="7"/>
      <queryTableField id="8" dataBound="0" tableColumnId="8"/>
      <queryTableField id="9" dataBound="0"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A31E3F4A-A7C4-9540-A78F-5AFF2EB78440}" autoFormatId="16" applyNumberFormats="0" applyBorderFormats="0" applyFontFormats="0" applyPatternFormats="0" applyAlignmentFormats="0" applyWidthHeightFormats="0">
  <queryTableRefresh nextId="9" unboundColumnsRight="2">
    <queryTableFields count="8">
      <queryTableField id="1" name="Date" tableColumnId="1"/>
      <queryTableField id="2" name="Open" tableColumnId="2"/>
      <queryTableField id="3" name="High" tableColumnId="3"/>
      <queryTableField id="4" name="Low" tableColumnId="4"/>
      <queryTableField id="5" name="Close" tableColumnId="5"/>
      <queryTableField id="6" name="Volume" tableColumnId="6"/>
      <queryTableField id="7" dataBound="0" tableColumnId="7"/>
      <queryTableField id="8" dataBound="0"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3E5A8225-BD46-A24D-B940-EE05413849EC}" autoFormatId="16" applyNumberFormats="0" applyBorderFormats="0" applyFontFormats="0" applyPatternFormats="0" applyAlignmentFormats="0" applyWidthHeightFormats="0">
  <queryTableRefresh nextId="10" unboundColumnsRight="2">
    <queryTableFields count="9">
      <queryTableField id="1" name="Date" tableColumnId="1"/>
      <queryTableField id="2" name="Open" tableColumnId="2"/>
      <queryTableField id="3" name="High" tableColumnId="3"/>
      <queryTableField id="4" name="Low" tableColumnId="4"/>
      <queryTableField id="5" name="Close" tableColumnId="5"/>
      <queryTableField id="6" name="Adj Close" tableColumnId="6"/>
      <queryTableField id="7" name="Volume" tableColumnId="7"/>
      <queryTableField id="8" dataBound="0" tableColumnId="8"/>
      <queryTableField id="9" dataBound="0" tableColumnId="9"/>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9">
  <rv s="0">
    <v>https://www.bing.com/financeapi/forcetrigger?t=a1zsjc&amp;q=XNYS%3aPG&amp;form=skydnc</v>
    <v>Learn more on Bing</v>
  </rv>
  <rv s="1">
    <v>0</v>
    <v>THE PROCTER &amp; GAMBLE COMPANY (XNYS:PG)</v>
    <v>2</v>
    <v>3</v>
    <v>Finance</v>
    <v>4</v>
    <v>en-US</v>
    <v>a1zsjc</v>
    <v>268435456</v>
    <v>1</v>
    <v>Powered by Refinitiv</v>
    <v>168.97</v>
    <v>141.44999999999999</v>
    <v>0.40250000000000002</v>
    <v>0.38</v>
    <v>2.284E-3</v>
    <v>0.11</v>
    <v>6.5949999999999993E-4</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and others.</v>
    <v>107000</v>
    <v>New York Stock Exchange</v>
    <v>XNYS</v>
    <v>XNYS</v>
    <v>One Procter &amp; Gamble Plaza, CINCINNATI, OH, 45202 US</v>
    <v>166.93</v>
    <v>Personal &amp; Household Products &amp; Services</v>
    <v>Stock</v>
    <v>45457.998648506247</v>
    <v>0</v>
    <v>165.25</v>
    <v>393647000000</v>
    <v>THE PROCTER &amp; GAMBLE COMPANY</v>
    <v>THE PROCTER &amp; GAMBLE COMPANY</v>
    <v>165.99</v>
    <v>27.2715</v>
    <v>166.41</v>
    <v>166.79</v>
    <v>166.9</v>
    <v>2360135000</v>
    <v>PG</v>
    <v>THE PROCTER &amp; GAMBLE COMPANY (XNYS:PG)</v>
    <v>3694974</v>
    <v>5299629</v>
    <v>1905</v>
  </rv>
  <rv s="2">
    <v>1</v>
  </rv>
  <rv s="0">
    <v>https://www.bing.com/financeapi/forcetrigger?t=a1mou2&amp;q=XNAS%3aAAPL&amp;form=skydnc</v>
    <v>Learn more on Bing</v>
  </rv>
  <rv s="1">
    <v>0</v>
    <v>APPLE INC. (XNAS:AAPL)</v>
    <v>2</v>
    <v>3</v>
    <v>Finance</v>
    <v>4</v>
    <v>en-US</v>
    <v>a1mou2</v>
    <v>268435456</v>
    <v>1</v>
    <v>Powered by Refinitiv</v>
    <v>220.2</v>
    <v>164.07499999999999</v>
    <v>1.2451000000000001</v>
    <v>-1.75</v>
    <v>-8.1679999999999999E-3</v>
    <v>-0.04</v>
    <v>-1.8819999999999999E-4</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215.17</v>
    <v>Computers, Phones &amp; Household Electronics</v>
    <v>Stock</v>
    <v>45457.999987279691</v>
    <v>3</v>
    <v>211.3</v>
    <v>3258339000000</v>
    <v>APPLE INC.</v>
    <v>APPLE INC.</v>
    <v>213.85</v>
    <v>32.995100000000001</v>
    <v>214.24</v>
    <v>212.49</v>
    <v>212.45</v>
    <v>15334080000</v>
    <v>AAPL</v>
    <v>APPLE INC. (XNAS:AAPL)</v>
    <v>70122748</v>
    <v>65577691</v>
    <v>1977</v>
  </rv>
  <rv s="2">
    <v>4</v>
  </rv>
  <rv s="0">
    <v>https://www.bing.com/financeapi/forcetrigger?t=a33k6h&amp;q=S%26P+500+INDEX&amp;form=skydnc</v>
    <v>Learn more on Bing</v>
  </rv>
  <rv s="3">
    <v>5</v>
    <v>S&amp;P 500 INDEX</v>
    <v>6</v>
    <v>7</v>
    <v>Finance</v>
    <v>8</v>
    <v>en-US</v>
    <v>a33k6h</v>
    <v>268435456</v>
    <v>1</v>
    <v>Powered by Refinitiv</v>
    <v>5447.25</v>
    <v>4103.78</v>
    <v>-2.14</v>
    <v>-3.9379999999999998E-4</v>
    <v>US</v>
    <v>5432.39</v>
    <v>Index</v>
    <v>6</v>
    <v>5403.75</v>
    <v>S&amp;P 500 INDEX</v>
    <v>5424.08</v>
    <v>5433.74</v>
    <v>5431.6</v>
    <v>INX</v>
    <v>S&amp;P 500 INDEX</v>
  </rv>
  <rv s="2">
    <v>7</v>
  </rv>
  <rv s="0">
    <v>http://en.wikipedia.org/wiki/Public_domain</v>
    <v>Public domain</v>
  </rv>
  <rv s="0">
    <v>http://en.wikipedia.org/wiki/Ford_Motor_Company</v>
    <v>Wikipedia</v>
  </rv>
  <rv s="4">
    <v>9</v>
    <v>10</v>
  </rv>
  <rv s="5">
    <v>13</v>
    <v>https://www.bing.com/th?id=AMMS_cf0311a5f2d2dcb3110aca1404330618&amp;qlt=95</v>
    <v>11</v>
    <v>0</v>
    <v>https://www.bing.com/images/search?form=xlimg&amp;q=ford+motor+company</v>
    <v>Image of FORD MOTOR COMPANY</v>
  </rv>
  <rv s="0">
    <v>https://www.bing.com/financeapi/forcetrigger?t=a1sjw7&amp;q=XNYS%3aF&amp;form=skydnc</v>
    <v>Learn more on Bing</v>
  </rv>
  <rv s="6">
    <v>9</v>
    <v>FORD MOTOR COMPANY (XNYS:F)</v>
    <v>11</v>
    <v>12</v>
    <v>Finance</v>
    <v>4</v>
    <v>en-US</v>
    <v>a1sjw7</v>
    <v>268435456</v>
    <v>1</v>
    <v>Powered by Refinitiv</v>
    <v>15.199</v>
    <v>9.4920000000000009</v>
    <v>1.6204000000000001</v>
    <v>-0.23</v>
    <v>-1.9262999999999999E-2</v>
    <v>-0.01</v>
    <v>-8.5400000000000005E-4</v>
    <v>USD</v>
    <v>Ford Motor Company is an automobile company. The Company develops and delivers Ford trucks, sport utility vehicles, commercial vans and cars and Lincoln luxury vehicles, along with connected services. Its Ford Blue segment includes the sale of Ford and Lincoln internal combustion engine (ICE) and hybrid vehicles, service parts, accessories, and digital services for retail customers. Ford Model e segment primarily includes the sale of electric vehicles, service parts, accessories, and digital services. Ford Pro primarily includes the sale of Ford and Lincoln vehicles, service parts, accessories, and services for commercial, government, and rental customers. Ford Next segment primarily includes expenses and investments for emerging business initiatives aimed at creating value for Ford in vehicle-adjacent market segments. Ford Credit segment is comprised of the Ford Credit business on a consolidated basis, which is primarily vehicle-related financing and leasing activities.</v>
    <v>177000</v>
    <v>New York Stock Exchange</v>
    <v>XNYS</v>
    <v>XNYS</v>
    <v>One American Road, DEARBORN, MI, 48126-2701 US</v>
    <v>11.83</v>
    <v>12</v>
    <v>Automobiles &amp; Auto Parts</v>
    <v>Stock</v>
    <v>45457.999727441405</v>
    <v>13</v>
    <v>11.55</v>
    <v>46750270000</v>
    <v>FORD MOTOR COMPANY</v>
    <v>FORD MOTOR COMPANY</v>
    <v>11.8</v>
    <v>12.0871</v>
    <v>11.94</v>
    <v>11.71</v>
    <v>11.7</v>
    <v>3992337000</v>
    <v>F</v>
    <v>FORD MOTOR COMPANY (XNYS:F)</v>
    <v>49382087</v>
    <v>43850575</v>
    <v>1919</v>
  </rv>
  <rv s="2">
    <v>14</v>
  </rv>
  <rv s="0">
    <v>https://www.bing.com/financeapi/forcetrigger?t=a3yzqh&amp;q=NASDAQ-100+Technology+Sector+Index&amp;form=skydnc</v>
    <v>Learn more on Bing</v>
  </rv>
  <rv s="3">
    <v>5</v>
    <v>NASDAQ-100 Technology Sector Index</v>
    <v>6</v>
    <v>7</v>
    <v>Finance</v>
    <v>8</v>
    <v>en-US</v>
    <v>a3yzqh</v>
    <v>268435456</v>
    <v>1</v>
    <v>Powered by Refinitiv</v>
    <v>10765.67</v>
    <v>7484.55</v>
    <v>26.73</v>
    <v>2.5009999999999998E-3</v>
    <v>US</v>
    <v>10720.21</v>
    <v>Index</v>
    <v>16</v>
    <v>10645.75</v>
    <v>NASDAQ-100 Technology Sector Index</v>
    <v>10673.11</v>
    <v>10686.7</v>
    <v>10713.43</v>
    <v>NDXT</v>
    <v>NASDAQ-100 Technology Sector Index</v>
  </rv>
  <rv s="2">
    <v>17</v>
  </rv>
</rvData>
</file>

<file path=xl/richData/rdrichvaluestructure.xml><?xml version="1.0" encoding="utf-8"?>
<rvStructures xmlns="http://schemas.microsoft.com/office/spreadsheetml/2017/richdata" count="7">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ountry/region" t="s"/>
    <k n="High"/>
    <k n="Instrument type" t="s"/>
    <k n="LearnMoreOnLink" t="r"/>
    <k n="Low"/>
    <k n="Name" t="s"/>
    <k n="Open"/>
    <k n="Previous close"/>
    <k n="Price"/>
    <k n="Ticker symbol" t="s"/>
    <k n="UniqueName"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4">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1</v>
      <v>1</v>
    </spb>
    <spb s="6">
      <v>1</v>
      <v>1</v>
      <v>3</v>
      <v>1</v>
      <v>1</v>
      <v>1</v>
      <v>5</v>
      <v>1</v>
      <v>1</v>
      <v>1</v>
      <v>9</v>
    </spb>
    <spb s="7">
      <v>from previous close</v>
      <v>from previous close</v>
    </spb>
    <spb s="0">
      <v>2</v>
      <v>Name</v>
      <v>LearnMoreOnLink</v>
    </spb>
    <spb s="8">
      <v>0</v>
      <v>0</v>
    </spb>
    <spb s="9">
      <v>10</v>
      <v>1</v>
      <v>1</v>
      <v>1</v>
      <v>1</v>
    </spb>
    <spb s="10">
      <v>1</v>
      <v>2</v>
      <v>2</v>
      <v>1</v>
      <v>3</v>
      <v>1</v>
      <v>10</v>
      <v>1</v>
      <v>1</v>
      <v>4</v>
      <v>4</v>
      <v>5</v>
      <v>6</v>
      <v>1</v>
      <v>1</v>
      <v>1</v>
      <v>4</v>
      <v>7</v>
      <v>8</v>
      <v>9</v>
      <v>4</v>
      <v>1</v>
      <v>1</v>
      <v>5</v>
    </spb>
    <spb s="11">
      <v>Powered by Refinitiv</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UniqueName" t="spb"/>
    <k n="`%ProviderInfo" t="spb"/>
    <k n="LearnMoreOnLink" t="spb"/>
  </s>
  <s>
    <k n="Low" t="i"/>
    <k n="High" t="i"/>
    <k n="Name" t="i"/>
    <k n="Open" t="i"/>
    <k n="Price" t="i"/>
    <k n="Change" t="i"/>
    <k n="Change (%)" t="i"/>
    <k n="52 week low" t="i"/>
    <k n="52 week high" t="i"/>
    <k n="Previous close" t="i"/>
    <k n="`%EntityServiceId" t="i"/>
  </s>
  <s>
    <k n="Change" t="s"/>
    <k n="Change (%)"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76B8956-595C-5840-B2F7-C8A3DA0D2A00}" name="INFO" displayName="INFO" ref="A1:I6" totalsRowShown="0">
  <autoFilter ref="A1:I6" xr:uid="{F76B8956-595C-5840-B2F7-C8A3DA0D2A00}"/>
  <tableColumns count="9">
    <tableColumn id="5" xr3:uid="{104B4788-2A63-2C42-AD54-2480CCCEFD8C}" name="STICKER"/>
    <tableColumn id="1" xr3:uid="{4219F8D8-F25B-3A49-9E1E-BE686A8DB754}" name="SECURITY NAME"/>
    <tableColumn id="2" xr3:uid="{91D64DA2-FF74-DC46-AC86-6F31897B8670}" name="PRICE" dataDxfId="53">
      <calculatedColumnFormula array="1">_FV(B2,"Price")</calculatedColumnFormula>
    </tableColumn>
    <tableColumn id="3" xr3:uid="{27F9D828-88BC-3641-AF32-67B108C1A58B}" name="SH.OUTST"/>
    <tableColumn id="4" xr3:uid="{8E5CEEE9-ABED-3F40-8281-C6BDE173DA10}" name="Unlev.  BETA"/>
    <tableColumn id="6" xr3:uid="{7BF7650E-AE26-134B-9C42-3D86E9DFE99E}" name="P/E" dataDxfId="52">
      <calculatedColumnFormula array="1">_FV(INFO[[#This Row],[SECURITY NAME]],"P/E",TRUE)</calculatedColumnFormula>
    </tableColumn>
    <tableColumn id="7" xr3:uid="{0D7B3977-B077-1B47-8B6B-4D34972377AB}" name="EV/EBITDA"/>
    <tableColumn id="8" xr3:uid="{1596CB66-462A-BA4F-BC8C-90CB6DEDBB9F}" name="P/B"/>
    <tableColumn id="9" xr3:uid="{F7792D40-833E-874C-84AD-D86012BB8BAE}" name="Beta" dataDxfId="51">
      <calculatedColumnFormula array="1">_FV(INFO[[#This Row],[SECURITY NAME]],"Beta")</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B66D4C-84DC-474E-AEDB-50F8AF9F4BEC}" name="AAPL" displayName="AAPL_1" ref="A1:I1009" tableType="queryTable" totalsRowShown="0">
  <autoFilter ref="A1:I1009" xr:uid="{48B66D4C-84DC-474E-AEDB-50F8AF9F4BEC}"/>
  <tableColumns count="9">
    <tableColumn id="1" xr3:uid="{62CB933A-CB48-5443-9846-57B57E0DB4A1}" uniqueName="1" name="Date" queryTableFieldId="1" dataDxfId="50"/>
    <tableColumn id="2" xr3:uid="{E784D6B6-A580-4E43-B07B-2A2DCC6BFBC9}" uniqueName="2" name="Open" queryTableFieldId="2"/>
    <tableColumn id="3" xr3:uid="{175AC194-3702-5643-8123-396CCFB29EA9}" uniqueName="3" name="High" queryTableFieldId="3"/>
    <tableColumn id="4" xr3:uid="{B6A1B639-91D1-C54F-9723-ED66A33209AC}" uniqueName="4" name="Low" queryTableFieldId="4"/>
    <tableColumn id="5" xr3:uid="{8321A877-4FB4-D64E-8892-EB7219C2A96C}" uniqueName="5" name="Close" queryTableFieldId="5"/>
    <tableColumn id="6" xr3:uid="{AF40136D-780B-EE49-9D12-9014619B3E82}" uniqueName="6" name="Adj Close" queryTableFieldId="6"/>
    <tableColumn id="7" xr3:uid="{C0A3D105-86BA-B54A-8A3A-37E6CD28829F}" uniqueName="7" name="Volume" queryTableFieldId="7"/>
    <tableColumn id="8" xr3:uid="{3997AF28-A433-5D4B-BF3E-1589E8BE72AD}" uniqueName="8" name="Arith.Ret" queryTableFieldId="8" dataDxfId="49"/>
    <tableColumn id="9" xr3:uid="{7A9A550E-5A9B-4E40-9EBD-CBB1D7A96762}" uniqueName="9" name="Log.Ret" queryTableFieldId="9" dataDxfId="4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FCD4816-1071-0646-9893-98F4CD9C44DE}" name="PG" displayName="PG" ref="A1:I1009" totalsRowShown="0">
  <autoFilter ref="A1:I1009" xr:uid="{EFCD4816-1071-0646-9893-98F4CD9C44DE}"/>
  <tableColumns count="9">
    <tableColumn id="1" xr3:uid="{D3867ADD-500C-3242-B7D4-274F189232B2}" name="Date" dataDxfId="47"/>
    <tableColumn id="2" xr3:uid="{4D310EE5-CF3C-9544-A3F4-15F8DE4613B2}" name="Open"/>
    <tableColumn id="3" xr3:uid="{847CDCAC-E0B5-B34F-950E-8BDE821878CD}" name="High"/>
    <tableColumn id="4" xr3:uid="{CB095B49-8759-7D4D-922E-2DB7F8B19A28}" name="Low"/>
    <tableColumn id="5" xr3:uid="{332F9CE7-B0D0-B548-8B23-B5B5630E6337}" name="Close"/>
    <tableColumn id="6" xr3:uid="{AE4F13C1-3390-E749-B76E-3AB0C4701C1E}" name="Adj Close"/>
    <tableColumn id="7" xr3:uid="{F26622C0-A80B-A140-9479-C5E7387C0FE6}" name="Volume"/>
    <tableColumn id="8" xr3:uid="{F49A2116-E628-1D46-A513-1C6ABF336A9A}" name="Arith.Ret">
      <calculatedColumnFormula>IFERROR((#REF!-E1)/E1,0)</calculatedColumnFormula>
    </tableColumn>
    <tableColumn id="9" xr3:uid="{7BA364A5-61FA-BB40-A82B-193384663F67}" name="Log.Ret">
      <calculatedColumnFormula>IFERROR(LN(#REF!/E1),0)</calculatedColumnFormula>
    </tableColumn>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3CF220-850A-FE4C-8057-5B44847A9CA6}" name="F" displayName="F" ref="A1:I1009" tableType="queryTable" totalsRowShown="0">
  <autoFilter ref="A1:I1009" xr:uid="{003CF220-850A-FE4C-8057-5B44847A9CA6}"/>
  <tableColumns count="9">
    <tableColumn id="1" xr3:uid="{0FFF31F5-2306-D341-96AD-7390DB31B825}" uniqueName="1" name="Date" queryTableFieldId="1" dataDxfId="46"/>
    <tableColumn id="2" xr3:uid="{7C604C07-15B8-F841-B5B0-FB5A649120DD}" uniqueName="2" name="Open" queryTableFieldId="2"/>
    <tableColumn id="3" xr3:uid="{F63ABC7E-7D9A-4447-A687-DDA15D9273BE}" uniqueName="3" name="High" queryTableFieldId="3"/>
    <tableColumn id="4" xr3:uid="{C2D57659-A75D-F340-BB0A-53C1D7CF9156}" uniqueName="4" name="Low" queryTableFieldId="4"/>
    <tableColumn id="5" xr3:uid="{2A72F293-D19C-5A43-9105-284C22A29F85}" uniqueName="5" name="Close" queryTableFieldId="5"/>
    <tableColumn id="6" xr3:uid="{95400137-95C0-5048-989C-98EA061E1826}" uniqueName="6" name="Adj Close" queryTableFieldId="6"/>
    <tableColumn id="7" xr3:uid="{66617BFE-E940-6F4D-B574-A484FAC63515}" uniqueName="7" name="Volume" queryTableFieldId="7"/>
    <tableColumn id="8" xr3:uid="{61FAAD07-22B7-154D-9AD7-A66D6F9F304E}" uniqueName="8" name="Arith.Ret" queryTableFieldId="8" dataDxfId="45">
      <calculatedColumnFormula>IFERROR((F[[#This Row],[Close]]-E1)/E1,0)</calculatedColumnFormula>
    </tableColumn>
    <tableColumn id="9" xr3:uid="{CBB7BC83-17FA-0E48-A5E1-B438FAD57B5E}" uniqueName="9" name="Log.Ret" queryTableFieldId="9" dataDxfId="44">
      <calculatedColumnFormula>IFERROR(LN(F[[#This Row],[Close]]/E1),0)</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19065AA-DEB0-344F-A499-6321B6A62017}" name="GSPC" displayName="GSPC" ref="A1:H1009" tableType="queryTable" totalsRowShown="0">
  <autoFilter ref="A1:H1009" xr:uid="{819065AA-DEB0-344F-A499-6321B6A62017}"/>
  <tableColumns count="8">
    <tableColumn id="1" xr3:uid="{27291769-CC44-A449-ADBF-43E29048EB32}" uniqueName="1" name="Date" queryTableFieldId="1" dataDxfId="43"/>
    <tableColumn id="2" xr3:uid="{1320C9E4-5310-7E4D-90CA-A1CD31FD6592}" uniqueName="2" name="Open" queryTableFieldId="2"/>
    <tableColumn id="3" xr3:uid="{D229344D-21AF-6B4C-A01F-7B5CBEB65CDC}" uniqueName="3" name="High" queryTableFieldId="3"/>
    <tableColumn id="4" xr3:uid="{EFEF5EC8-A67C-AC4F-B5DF-72712838D1CF}" uniqueName="4" name="Low" queryTableFieldId="4"/>
    <tableColumn id="5" xr3:uid="{E3150EA9-B77A-C049-9980-9F0CBA85A063}" uniqueName="5" name="Close" queryTableFieldId="5"/>
    <tableColumn id="6" xr3:uid="{EB838E98-57B4-564E-AF53-A801E55812BA}" uniqueName="6" name="Volume" queryTableFieldId="6"/>
    <tableColumn id="7" xr3:uid="{105B830A-F64B-A64A-80AA-3F0D744660C4}" uniqueName="7" name="Arith.Ret" queryTableFieldId="7" dataDxfId="42">
      <calculatedColumnFormula>IFERROR((GSPC[[#This Row],[Close]]-E1)/E1,0)</calculatedColumnFormula>
    </tableColumn>
    <tableColumn id="8" xr3:uid="{BF37842A-E6B2-9944-8CEA-EFFEBC819083}" uniqueName="8" name="Log.Ret" queryTableFieldId="8" dataDxfId="41">
      <calculatedColumnFormula>IFERROR(LN(GSPC[[#This Row],[Close]]/E1),0)</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C0DB7E1-9026-1B40-A007-08C884F13EC6}" name="NDXT" displayName="NDXT" ref="A1:I1009" tableType="queryTable" totalsRowShown="0">
  <autoFilter ref="A1:I1009" xr:uid="{3C0DB7E1-9026-1B40-A007-08C884F13EC6}"/>
  <tableColumns count="9">
    <tableColumn id="1" xr3:uid="{8CE5570D-DC61-2A42-9D10-CE8221BEE653}" uniqueName="1" name="Date" queryTableFieldId="1" dataDxfId="40"/>
    <tableColumn id="2" xr3:uid="{AE2CE291-8644-F74D-8C87-0CE0BD2D259B}" uniqueName="2" name="Open" queryTableFieldId="2"/>
    <tableColumn id="3" xr3:uid="{355D1D29-A24B-144E-A48D-4FAD476465A3}" uniqueName="3" name="High" queryTableFieldId="3"/>
    <tableColumn id="4" xr3:uid="{F9DC078F-7043-6B4A-B0A1-3826E8E6853F}" uniqueName="4" name="Low" queryTableFieldId="4"/>
    <tableColumn id="5" xr3:uid="{814AE528-68D5-0D44-85AB-BFD08231F07B}" uniqueName="5" name="Close" queryTableFieldId="5"/>
    <tableColumn id="6" xr3:uid="{CD7FD83A-A03A-9B40-A411-1E5729FCA12A}" uniqueName="6" name="Adj Close" queryTableFieldId="6"/>
    <tableColumn id="7" xr3:uid="{5CC0C6F9-CE88-6D4E-872F-8F9B1C9104C5}" uniqueName="7" name="Volume" queryTableFieldId="7"/>
    <tableColumn id="8" xr3:uid="{DC0C7C7C-8BE2-B64C-B732-08F9D3A483B6}" uniqueName="8" name="Arith.Ret" queryTableFieldId="8" dataDxfId="39">
      <calculatedColumnFormula>IFERROR((NDXT[[#This Row],[Close]]-E1)/E1,0)</calculatedColumnFormula>
    </tableColumn>
    <tableColumn id="9" xr3:uid="{EC01EB32-9A47-5E4A-8528-A09E3D49AE94}" uniqueName="9" name="Log.Ret" queryTableFieldId="9" dataDxfId="38">
      <calculatedColumnFormula>IFERROR(LN(NDXT[[#This Row],[Close]]/E1),0)</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5012DB3-C957-A748-B27D-72387A8F3D07}" name="AAPL_bs" displayName="AAPL_bs" ref="A1:E63" totalsRowShown="0" headerRowDxfId="37" dataDxfId="36">
  <autoFilter ref="A1:E63" xr:uid="{F5012DB3-C957-A748-B27D-72387A8F3D07}"/>
  <tableColumns count="5">
    <tableColumn id="1" xr3:uid="{2EAB7F33-598B-C54F-A64A-1F11AB07C3FC}" name="In Thousands" dataDxfId="35"/>
    <tableColumn id="2" xr3:uid="{D87B217F-A76C-5845-BEC9-8E820A9E0205}" name="9 Y23" dataDxfId="34"/>
    <tableColumn id="3" xr3:uid="{98426223-C5D0-4A4F-9976-5C4CC64CBB32}" name="9 Y22" dataDxfId="33"/>
    <tableColumn id="4" xr3:uid="{A41ABB65-228B-2441-9400-F4958E0F36AF}" name="9 Y21" dataDxfId="32"/>
    <tableColumn id="5" xr3:uid="{FCB4CBA8-35E3-6740-9A07-6CB66ECAA791}" name="9 Y20" dataDxfId="31"/>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909AA5D-6F75-694C-BD2F-7C0BC39A3609}" name="F_bs" displayName="F_bs" ref="A1:E88" totalsRowShown="0" headerRowDxfId="30" dataDxfId="29">
  <autoFilter ref="A1:E88" xr:uid="{9909AA5D-6F75-694C-BD2F-7C0BC39A3609}"/>
  <tableColumns count="5">
    <tableColumn id="1" xr3:uid="{BBCD2C00-6DC0-8E4B-8A91-55F123D175D3}" name="In Thousands" dataDxfId="28"/>
    <tableColumn id="2" xr3:uid="{8208AD2E-FC21-F441-8F6C-684F6C3600FC}" name="12 Y23" dataDxfId="27"/>
    <tableColumn id="3" xr3:uid="{783DA88D-6A14-9947-BFA6-BDCA3ADDD580}" name="12 Y22" dataDxfId="26"/>
    <tableColumn id="4" xr3:uid="{492DED83-98C7-A542-A211-4F34D134C0C1}" name="12 Y21" dataDxfId="25"/>
    <tableColumn id="5" xr3:uid="{524C726C-5A7D-FF4B-9076-516418D565E9}" name="12 Y20" dataDxfId="24"/>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787C633D-037B-D145-9235-AB1FBF4335B3}" name="PG_bs" displayName="PG_bs" ref="A1:E78" totalsRowShown="0" headerRowDxfId="23" dataDxfId="22">
  <autoFilter ref="A1:E78" xr:uid="{787C633D-037B-D145-9235-AB1FBF4335B3}"/>
  <tableColumns count="5">
    <tableColumn id="1" xr3:uid="{4946C4F4-61E2-3D4D-903B-32215920B93D}" name="In Thousands" dataDxfId="21"/>
    <tableColumn id="7" xr3:uid="{E4AEFB3A-8CC5-8E40-B2C1-5E62E1DBD407}" name="6 Y23"/>
    <tableColumn id="8" xr3:uid="{79E97435-5972-9345-AEEB-175665AEF28E}" name="6 Y22"/>
    <tableColumn id="9" xr3:uid="{83E5F0D3-E489-A94A-9CCE-189E3F747F30}" name="6Y21"/>
    <tableColumn id="10" xr3:uid="{B0D586B4-21D6-DA42-A7E7-7D91C1DBB20F}" name="6 Y20"/>
  </tableColumns>
  <tableStyleInfo name="TableStyleLight1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94E15F-F9F4-F445-BB57-B3C012AA5F97}" name="AAPL_fs" displayName="AAPL_fs" ref="A1:E40" totalsRowShown="0" headerRowDxfId="20" dataDxfId="19">
  <autoFilter ref="A1:E40" xr:uid="{9F94E15F-F9F4-F445-BB57-B3C012AA5F97}"/>
  <tableColumns count="5">
    <tableColumn id="1" xr3:uid="{FD5ABBDC-D0F6-F84F-948E-3B356558F880}" name="In Thousands" dataDxfId="18"/>
    <tableColumn id="2" xr3:uid="{DD7D333F-F990-CD4C-9280-EB97152F4D9B}" name="9 Y23" dataDxfId="17"/>
    <tableColumn id="3" xr3:uid="{4BAE1847-88F4-5C46-9C4D-5757169F09F0}" name="9 Y22" dataDxfId="16"/>
    <tableColumn id="4" xr3:uid="{65FE2697-1F5F-AE46-AE7D-F53B23F9A3BE}" name="9 Y21" dataDxfId="15"/>
    <tableColumn id="5" xr3:uid="{F8621E08-6C65-BA42-802E-EE30C921DAF0}" name="9 Y20" dataDxfId="14"/>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B92B724-4619-E448-B3C5-9358F5BD257D}" name="F_fs" displayName="F_fs" ref="A1:E47" totalsRowShown="0" headerRowDxfId="13" dataDxfId="12">
  <autoFilter ref="A1:E47" xr:uid="{4B92B724-4619-E448-B3C5-9358F5BD257D}"/>
  <tableColumns count="5">
    <tableColumn id="1" xr3:uid="{832352AD-C384-894F-9537-E210DAE8A263}" name="In Thousands" dataDxfId="11"/>
    <tableColumn id="2" xr3:uid="{A563018D-00BA-884D-AD63-4739F63CD4A6}" name="12 Y23" dataDxfId="10"/>
    <tableColumn id="3" xr3:uid="{29DE6C01-2619-A04B-B344-2EF13BB94C22}" name="12 Y22" dataDxfId="9"/>
    <tableColumn id="4" xr3:uid="{441D49D2-7FAC-DD46-AC96-91E63E5375D1}" name="12 Y21" dataDxfId="8"/>
    <tableColumn id="5" xr3:uid="{BD192947-A174-F941-8B9D-4755F1CAB47D}" name="12 Y20" dataDxfId="7"/>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1BE4EFB-7556-5E46-A4DC-2947519F948B}" name="PG_fs" displayName="PG_fs" ref="A1:E47" totalsRowShown="0" headerRowDxfId="6" dataDxfId="5">
  <autoFilter ref="A1:E47" xr:uid="{01BE4EFB-7556-5E46-A4DC-2947519F948B}"/>
  <tableColumns count="5">
    <tableColumn id="1" xr3:uid="{98BF9710-35EC-5945-9D0D-32A3D4373986}" name="In Thousands" dataDxfId="4"/>
    <tableColumn id="7" xr3:uid="{DBFD34B0-2C2D-2F4D-9A24-143FF89F1F16}" name="6 Y23"/>
    <tableColumn id="8" xr3:uid="{D9ED8BEF-7A39-7048-B416-19C89FCE3378}" name="6 Y22"/>
    <tableColumn id="9" xr3:uid="{9C33ED66-76A7-3943-BFF8-127831333CDA}" name="6Y21"/>
    <tableColumn id="10" xr3:uid="{8704CFBA-64D6-1242-B2BA-1E435E55A9F4}" name="6 Y20"/>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D655FB1-2387-0F49-A0B3-CC5C5F53DE08}" name="AAPL_cf" displayName="AAPL_cf" ref="A1:E54" totalsRowShown="0">
  <autoFilter ref="A1:E54" xr:uid="{AD655FB1-2387-0F49-A0B3-CC5C5F53DE08}"/>
  <tableColumns count="5">
    <tableColumn id="1" xr3:uid="{270EEA1B-7320-E946-8341-C27234F74FA2}" name="In Thousands" dataDxfId="3"/>
    <tableColumn id="2" xr3:uid="{E49D8B49-1078-FC4E-A8F3-331FC108B827}" name="9 Y23"/>
    <tableColumn id="3" xr3:uid="{AB1DB02D-B524-F34A-B50A-FB90A27063A4}" name="9 Y22"/>
    <tableColumn id="4" xr3:uid="{6220C574-F982-CD4B-BFE4-9F0544222C72}" name="9 Y21"/>
    <tableColumn id="5" xr3:uid="{55EB4C67-B7E9-C34B-87B5-DCB9D962BA71}" name="9 Y20"/>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EE2B5B0-1028-B14A-89F3-E5AC88152D0B}" name="F_cf" displayName="F_cf" ref="A1:E61" totalsRowShown="0">
  <autoFilter ref="A1:E61" xr:uid="{4EE2B5B0-1028-B14A-89F3-E5AC88152D0B}"/>
  <tableColumns count="5">
    <tableColumn id="1" xr3:uid="{31237A4F-016A-4248-B4D4-5A8D1B98D0DA}" name="In Thousands" dataDxfId="2"/>
    <tableColumn id="2" xr3:uid="{E37B802A-C590-C840-A11C-8269F47AE8C8}" name="12 Y23"/>
    <tableColumn id="3" xr3:uid="{2B04A658-3E5B-C546-BE22-192DFA2E81F2}" name="12 Y22"/>
    <tableColumn id="4" xr3:uid="{D4ED35C8-CB41-9F41-9837-440B1DE34CAB}" name="12 Y21"/>
    <tableColumn id="5" xr3:uid="{F2566E7F-B816-1E4D-A961-7B4B6DE593C8}" name="12 Y20"/>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F9805C1B-37E0-054D-A7B7-E1B2BF792B76}" name="PG_cf" displayName="PG_cf" ref="A1:E54" totalsRowShown="0">
  <autoFilter ref="A1:E54" xr:uid="{F9805C1B-37E0-054D-A7B7-E1B2BF792B76}"/>
  <tableColumns count="5">
    <tableColumn id="1" xr3:uid="{86846E3F-7E7E-1749-A77C-DBDFB97F94F1}" name="In Thousands" dataDxfId="1"/>
    <tableColumn id="7" xr3:uid="{145E50A4-0352-824A-8A89-81D39DBF62DF}" name="6 Y23"/>
    <tableColumn id="8" xr3:uid="{E4C3123A-6E88-9540-A075-73CF6D7F9E7E}" name="6 Y22"/>
    <tableColumn id="9" xr3:uid="{CFC636E1-8ECB-4149-B253-C4A8EE50B6B7}" name="6Y21"/>
    <tableColumn id="10" xr3:uid="{B0A57F67-BB80-4449-B85C-4772F285D396}" name="6 Y2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ages.stern.nyu.edu/~adamodar/New_Home_Page/datafile/Betas.html" TargetMode="External"/><Relationship Id="rId2" Type="http://schemas.openxmlformats.org/officeDocument/2006/relationships/hyperlink" Target="https://pages.stern.nyu.edu/~adamodar/New_Home_Page/datafile/pbvdata.html" TargetMode="External"/><Relationship Id="rId1" Type="http://schemas.openxmlformats.org/officeDocument/2006/relationships/hyperlink" Target="https://pages.stern.nyu.edu/~adamodar/New_Home_Page/datafile/vebitda.html"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pages.stern.nyu.edu/~adamodar/New_Home_Page/datafile/wacc.html" TargetMode="External"/><Relationship Id="rId1" Type="http://schemas.openxmlformats.org/officeDocument/2006/relationships/hyperlink" Target="https://pages.stern.nyu.edu/~adamodar/" TargetMode="Externa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D839-2004-4B4E-9C8E-B10845328254}">
  <sheetPr>
    <tabColor theme="5" tint="-0.249977111117893"/>
  </sheetPr>
  <dimension ref="A1:I6"/>
  <sheetViews>
    <sheetView workbookViewId="0">
      <selection activeCell="E1" sqref="E1"/>
    </sheetView>
  </sheetViews>
  <sheetFormatPr baseColWidth="10" defaultRowHeight="16"/>
  <cols>
    <col min="1" max="1" width="11.6640625" customWidth="1"/>
    <col min="2" max="2" width="25.83203125" customWidth="1"/>
    <col min="3" max="3" width="13.6640625" bestFit="1" customWidth="1"/>
    <col min="4" max="4" width="14" customWidth="1"/>
    <col min="5" max="5" width="13" customWidth="1"/>
  </cols>
  <sheetData>
    <row r="1" spans="1:9">
      <c r="A1" t="s">
        <v>28</v>
      </c>
      <c r="B1" t="s">
        <v>1</v>
      </c>
      <c r="C1" t="s">
        <v>2</v>
      </c>
      <c r="D1" t="s">
        <v>3</v>
      </c>
      <c r="E1" s="91" t="s">
        <v>555</v>
      </c>
      <c r="F1" t="s">
        <v>541</v>
      </c>
      <c r="G1" s="91" t="s">
        <v>542</v>
      </c>
      <c r="H1" s="91" t="s">
        <v>543</v>
      </c>
      <c r="I1" t="s">
        <v>556</v>
      </c>
    </row>
    <row r="2" spans="1:9">
      <c r="A2" t="s">
        <v>306</v>
      </c>
      <c r="B2" t="e" vm="1">
        <v>#VALUE!</v>
      </c>
      <c r="C2" s="1" cm="1">
        <f t="array" ref="C2">_FV(B2,"Price")</f>
        <v>166.79</v>
      </c>
      <c r="D2" s="2" cm="1">
        <f t="array" ref="D2">_FV(B2,"Shares outstanding",TRUE)</f>
        <v>2360135000</v>
      </c>
      <c r="E2" s="5">
        <v>0.97</v>
      </c>
      <c r="F2" s="5" cm="1">
        <f t="array" ref="F2">_FV(INFO[[#This Row],[SECURITY NAME]],"P/E",TRUE)</f>
        <v>27.2715</v>
      </c>
      <c r="G2">
        <v>21.51</v>
      </c>
      <c r="H2">
        <v>4.63</v>
      </c>
      <c r="I2" s="5" cm="1">
        <f t="array" ref="I2">_FV(INFO[[#This Row],[SECURITY NAME]],"Beta")</f>
        <v>0.40250000000000002</v>
      </c>
    </row>
    <row r="3" spans="1:9">
      <c r="A3" t="s">
        <v>0</v>
      </c>
      <c r="B3" t="e" vm="2">
        <v>#VALUE!</v>
      </c>
      <c r="C3" s="1" cm="1">
        <f t="array" ref="C3">_FV(B3,"Price")</f>
        <v>212.49</v>
      </c>
      <c r="D3" s="2" cm="1">
        <f t="array" ref="D3">_FV(B3,"Shares outstanding",TRUE)</f>
        <v>15334080000</v>
      </c>
      <c r="E3" s="5">
        <v>1.1399999999999999</v>
      </c>
      <c r="F3" s="5" cm="1">
        <f t="array" ref="F3">_FV(INFO[[#This Row],[SECURITY NAME]],"P/E",TRUE)</f>
        <v>32.995100000000001</v>
      </c>
      <c r="G3">
        <v>19.14</v>
      </c>
      <c r="H3">
        <v>1.9</v>
      </c>
      <c r="I3" s="5" cm="1">
        <f t="array" ref="I3">_FV(INFO[[#This Row],[SECURITY NAME]],"Beta")</f>
        <v>1.2451000000000001</v>
      </c>
    </row>
    <row r="4" spans="1:9">
      <c r="A4" t="s">
        <v>15</v>
      </c>
      <c r="B4" t="e" vm="3">
        <v>#VALUE!</v>
      </c>
      <c r="C4" s="1" cm="1">
        <f t="array" ref="C4">_FV(B4,"Price")</f>
        <v>5431.6</v>
      </c>
      <c r="D4" s="2"/>
      <c r="E4" s="5"/>
    </row>
    <row r="5" spans="1:9">
      <c r="A5" t="s">
        <v>30</v>
      </c>
      <c r="B5" t="e" vm="4">
        <v>#VALUE!</v>
      </c>
      <c r="C5" s="1" cm="1">
        <f t="array" ref="C5">_FV(B5,"Price")</f>
        <v>11.71</v>
      </c>
      <c r="D5" s="2" cm="1">
        <f t="array" ref="D5">_FV(B5,"Shares outstanding",TRUE)</f>
        <v>3992337000</v>
      </c>
      <c r="E5" s="5">
        <v>1.24</v>
      </c>
      <c r="F5" s="5" cm="1">
        <f t="array" ref="F5">_FV(INFO[[#This Row],[SECURITY NAME]],"P/E",TRUE)</f>
        <v>12.0871</v>
      </c>
      <c r="G5">
        <v>21.65</v>
      </c>
      <c r="H5">
        <v>4.5999999999999996</v>
      </c>
      <c r="I5" s="5" cm="1">
        <f t="array" ref="I5">_FV(INFO[[#This Row],[SECURITY NAME]],"Beta")</f>
        <v>1.6204000000000001</v>
      </c>
    </row>
    <row r="6" spans="1:9">
      <c r="A6" t="s">
        <v>16</v>
      </c>
      <c r="B6" t="e" vm="5">
        <v>#VALUE!</v>
      </c>
      <c r="C6" s="1" cm="1">
        <f t="array" ref="C6">_FV(B6,"Price")</f>
        <v>10713.43</v>
      </c>
      <c r="D6" s="2"/>
    </row>
  </sheetData>
  <hyperlinks>
    <hyperlink ref="G1" r:id="rId1" xr:uid="{08584216-294F-DE47-9DCC-18C41BA46737}"/>
    <hyperlink ref="H1" r:id="rId2" xr:uid="{DB1B0F23-5E2F-9347-8402-F2FD69FDEB6B}"/>
    <hyperlink ref="E1" r:id="rId3" display="BETA" xr:uid="{02B00A6D-EF6B-3A44-997C-56956872192F}"/>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C9A8C-356F-1A4D-9391-367951392DB1}">
  <dimension ref="A1:I1009"/>
  <sheetViews>
    <sheetView workbookViewId="0">
      <selection activeCell="F7" sqref="F7"/>
    </sheetView>
  </sheetViews>
  <sheetFormatPr baseColWidth="10" defaultRowHeight="16"/>
  <cols>
    <col min="1" max="1" width="10.5" bestFit="1" customWidth="1"/>
    <col min="2" max="5" width="11.1640625" bestFit="1" customWidth="1"/>
    <col min="6" max="6" width="11.5" bestFit="1" customWidth="1"/>
    <col min="7" max="7" width="10.1640625" bestFit="1" customWidth="1"/>
    <col min="8" max="9" width="12.83203125" bestFit="1" customWidth="1"/>
  </cols>
  <sheetData>
    <row r="1" spans="1:9">
      <c r="A1" t="s">
        <v>4</v>
      </c>
      <c r="B1" t="s">
        <v>5</v>
      </c>
      <c r="C1" t="s">
        <v>6</v>
      </c>
      <c r="D1" t="s">
        <v>7</v>
      </c>
      <c r="E1" t="s">
        <v>8</v>
      </c>
      <c r="F1" t="s">
        <v>9</v>
      </c>
      <c r="G1" t="s">
        <v>10</v>
      </c>
      <c r="H1" t="s">
        <v>17</v>
      </c>
      <c r="I1" t="s">
        <v>18</v>
      </c>
    </row>
    <row r="2" spans="1:9">
      <c r="A2" s="3">
        <v>43990</v>
      </c>
      <c r="B2">
        <v>82.5625</v>
      </c>
      <c r="C2">
        <v>83.400002000000001</v>
      </c>
      <c r="D2">
        <v>81.830001999999993</v>
      </c>
      <c r="E2">
        <v>83.364998</v>
      </c>
      <c r="F2">
        <v>81.415520000000001</v>
      </c>
      <c r="G2">
        <v>95654400</v>
      </c>
    </row>
    <row r="3" spans="1:9">
      <c r="A3" s="3">
        <v>43991</v>
      </c>
      <c r="B3">
        <v>83.035004000000001</v>
      </c>
      <c r="C3">
        <v>86.402495999999999</v>
      </c>
      <c r="D3">
        <v>83.002502000000007</v>
      </c>
      <c r="E3">
        <v>85.997497999999993</v>
      </c>
      <c r="F3">
        <v>83.986457999999999</v>
      </c>
      <c r="G3">
        <v>147712400</v>
      </c>
      <c r="H3">
        <f>IFERROR((AAPL_1[[#This Row],[Close]]-E2)/E2,0)</f>
        <v>3.1578001117447317E-2</v>
      </c>
      <c r="I3">
        <f>IFERROR(LN(AAPL_1[[#This Row],[Close]]/E2),0)</f>
        <v>3.1089669785503222E-2</v>
      </c>
    </row>
    <row r="4" spans="1:9">
      <c r="A4" s="3">
        <v>43992</v>
      </c>
      <c r="B4">
        <v>86.974997999999999</v>
      </c>
      <c r="C4">
        <v>88.692497000000003</v>
      </c>
      <c r="D4">
        <v>86.522498999999996</v>
      </c>
      <c r="E4">
        <v>88.209998999999996</v>
      </c>
      <c r="F4">
        <v>86.147201999999993</v>
      </c>
      <c r="G4">
        <v>166651600</v>
      </c>
      <c r="H4">
        <f>IFERROR((AAPL_1[[#This Row],[Close]]-E3)/E3,0)</f>
        <v>2.5727504304834583E-2</v>
      </c>
      <c r="I4">
        <f>IFERROR(LN(AAPL_1[[#This Row],[Close]]/E3),0)</f>
        <v>2.5402121127050706E-2</v>
      </c>
    </row>
    <row r="5" spans="1:9">
      <c r="A5" s="3">
        <v>43993</v>
      </c>
      <c r="B5">
        <v>87.327499000000003</v>
      </c>
      <c r="C5">
        <v>87.764999000000003</v>
      </c>
      <c r="D5">
        <v>83.870002999999997</v>
      </c>
      <c r="E5">
        <v>83.974997999999999</v>
      </c>
      <c r="F5">
        <v>82.011261000000005</v>
      </c>
      <c r="G5">
        <v>201662400</v>
      </c>
      <c r="H5">
        <f>IFERROR((AAPL_1[[#This Row],[Close]]-E4)/E4,0)</f>
        <v>-4.8010441537359012E-2</v>
      </c>
      <c r="I5">
        <f>IFERROR(LN(AAPL_1[[#This Row],[Close]]/E4),0)</f>
        <v>-4.9201212252348234E-2</v>
      </c>
    </row>
    <row r="6" spans="1:9">
      <c r="A6" s="3">
        <v>43994</v>
      </c>
      <c r="B6">
        <v>86.18</v>
      </c>
      <c r="C6">
        <v>86.949996999999996</v>
      </c>
      <c r="D6">
        <v>83.555000000000007</v>
      </c>
      <c r="E6">
        <v>84.699996999999996</v>
      </c>
      <c r="F6">
        <v>82.719307000000001</v>
      </c>
      <c r="G6">
        <v>200146000</v>
      </c>
      <c r="H6">
        <f>IFERROR((AAPL_1[[#This Row],[Close]]-E5)/E5,0)</f>
        <v>8.6335101788272365E-3</v>
      </c>
      <c r="I6">
        <f>IFERROR(LN(AAPL_1[[#This Row],[Close]]/E5),0)</f>
        <v>8.5964545571377039E-3</v>
      </c>
    </row>
    <row r="7" spans="1:9">
      <c r="A7" s="3">
        <v>43997</v>
      </c>
      <c r="B7">
        <v>83.3125</v>
      </c>
      <c r="C7">
        <v>86.419998000000007</v>
      </c>
      <c r="D7">
        <v>83.144997000000004</v>
      </c>
      <c r="E7">
        <v>85.747497999999993</v>
      </c>
      <c r="F7">
        <v>83.742294000000001</v>
      </c>
      <c r="G7">
        <v>138808800</v>
      </c>
      <c r="H7">
        <f>IFERROR((AAPL_1[[#This Row],[Close]]-E6)/E6,0)</f>
        <v>1.2367190520679675E-2</v>
      </c>
      <c r="I7">
        <f>IFERROR(LN(AAPL_1[[#This Row],[Close]]/E6),0)</f>
        <v>1.2291341538920399E-2</v>
      </c>
    </row>
    <row r="8" spans="1:9">
      <c r="A8" s="3">
        <v>43998</v>
      </c>
      <c r="B8">
        <v>87.864998</v>
      </c>
      <c r="C8">
        <v>88.300003000000004</v>
      </c>
      <c r="D8">
        <v>86.18</v>
      </c>
      <c r="E8">
        <v>88.019997000000004</v>
      </c>
      <c r="F8">
        <v>85.961662000000004</v>
      </c>
      <c r="G8">
        <v>165428800</v>
      </c>
      <c r="H8">
        <f>IFERROR((AAPL_1[[#This Row],[Close]]-E7)/E7,0)</f>
        <v>2.6502219341723657E-2</v>
      </c>
      <c r="I8">
        <f>IFERROR(LN(AAPL_1[[#This Row],[Close]]/E7),0)</f>
        <v>2.6157119521979841E-2</v>
      </c>
    </row>
    <row r="9" spans="1:9">
      <c r="A9" s="3">
        <v>43999</v>
      </c>
      <c r="B9">
        <v>88.787497999999999</v>
      </c>
      <c r="C9">
        <v>88.849997999999999</v>
      </c>
      <c r="D9">
        <v>87.772498999999996</v>
      </c>
      <c r="E9">
        <v>87.897498999999996</v>
      </c>
      <c r="F9">
        <v>85.842026000000004</v>
      </c>
      <c r="G9">
        <v>114406400</v>
      </c>
      <c r="H9">
        <f>IFERROR((AAPL_1[[#This Row],[Close]]-E8)/E8,0)</f>
        <v>-1.391706477790579E-3</v>
      </c>
      <c r="I9">
        <f>IFERROR(LN(AAPL_1[[#This Row],[Close]]/E8),0)</f>
        <v>-1.392675800697153E-3</v>
      </c>
    </row>
    <row r="10" spans="1:9">
      <c r="A10" s="3">
        <v>44000</v>
      </c>
      <c r="B10">
        <v>87.852501000000004</v>
      </c>
      <c r="C10">
        <v>88.362503000000004</v>
      </c>
      <c r="D10">
        <v>87.305000000000007</v>
      </c>
      <c r="E10">
        <v>87.932502999999997</v>
      </c>
      <c r="F10">
        <v>85.876198000000002</v>
      </c>
      <c r="G10">
        <v>96820400</v>
      </c>
      <c r="H10">
        <f>IFERROR((AAPL_1[[#This Row],[Close]]-E9)/E9,0)</f>
        <v>3.9823658691359016E-4</v>
      </c>
      <c r="I10">
        <f>IFERROR(LN(AAPL_1[[#This Row],[Close]]/E9),0)</f>
        <v>3.9815731177007916E-4</v>
      </c>
    </row>
    <row r="11" spans="1:9">
      <c r="A11" s="3">
        <v>44001</v>
      </c>
      <c r="B11">
        <v>88.660004000000001</v>
      </c>
      <c r="C11">
        <v>89.139999000000003</v>
      </c>
      <c r="D11">
        <v>86.287497999999999</v>
      </c>
      <c r="E11">
        <v>87.43</v>
      </c>
      <c r="F11">
        <v>85.385459999999995</v>
      </c>
      <c r="G11">
        <v>264476000</v>
      </c>
      <c r="H11">
        <f>IFERROR((AAPL_1[[#This Row],[Close]]-E10)/E10,0)</f>
        <v>-5.714644560953646E-3</v>
      </c>
      <c r="I11">
        <f>IFERROR(LN(AAPL_1[[#This Row],[Close]]/E10),0)</f>
        <v>-5.7310356180552196E-3</v>
      </c>
    </row>
    <row r="12" spans="1:9">
      <c r="A12" s="3">
        <v>44004</v>
      </c>
      <c r="B12">
        <v>87.834998999999996</v>
      </c>
      <c r="C12">
        <v>89.864998</v>
      </c>
      <c r="D12">
        <v>87.787497999999999</v>
      </c>
      <c r="E12">
        <v>89.717499000000004</v>
      </c>
      <c r="F12">
        <v>87.619468999999995</v>
      </c>
      <c r="G12">
        <v>135445200</v>
      </c>
      <c r="H12">
        <f>IFERROR((AAPL_1[[#This Row],[Close]]-E11)/E11,0)</f>
        <v>2.6163776735674216E-2</v>
      </c>
      <c r="I12">
        <f>IFERROR(LN(AAPL_1[[#This Row],[Close]]/E11),0)</f>
        <v>2.5827360457657465E-2</v>
      </c>
    </row>
    <row r="13" spans="1:9">
      <c r="A13" s="3">
        <v>44005</v>
      </c>
      <c r="B13">
        <v>91</v>
      </c>
      <c r="C13">
        <v>93.095000999999996</v>
      </c>
      <c r="D13">
        <v>90.567497000000003</v>
      </c>
      <c r="E13">
        <v>91.632499999999993</v>
      </c>
      <c r="F13">
        <v>89.489693000000003</v>
      </c>
      <c r="G13">
        <v>212155600</v>
      </c>
      <c r="H13">
        <f>IFERROR((AAPL_1[[#This Row],[Close]]-E12)/E12,0)</f>
        <v>2.1344788044080337E-2</v>
      </c>
      <c r="I13">
        <f>IFERROR(LN(AAPL_1[[#This Row],[Close]]/E12),0)</f>
        <v>2.1120178595201756E-2</v>
      </c>
    </row>
    <row r="14" spans="1:9">
      <c r="A14" s="3">
        <v>44006</v>
      </c>
      <c r="B14">
        <v>91.25</v>
      </c>
      <c r="C14">
        <v>92.197502</v>
      </c>
      <c r="D14">
        <v>89.629997000000003</v>
      </c>
      <c r="E14">
        <v>90.014999000000003</v>
      </c>
      <c r="F14">
        <v>87.910010999999997</v>
      </c>
      <c r="G14">
        <v>192623200</v>
      </c>
      <c r="H14">
        <f>IFERROR((AAPL_1[[#This Row],[Close]]-E13)/E13,0)</f>
        <v>-1.7652044853081496E-2</v>
      </c>
      <c r="I14">
        <f>IFERROR(LN(AAPL_1[[#This Row],[Close]]/E13),0)</f>
        <v>-1.7809700245332766E-2</v>
      </c>
    </row>
    <row r="15" spans="1:9">
      <c r="A15" s="3">
        <v>44007</v>
      </c>
      <c r="B15">
        <v>90.175003000000004</v>
      </c>
      <c r="C15">
        <v>91.25</v>
      </c>
      <c r="D15">
        <v>89.392501999999993</v>
      </c>
      <c r="E15">
        <v>91.209998999999996</v>
      </c>
      <c r="F15">
        <v>89.077065000000005</v>
      </c>
      <c r="G15">
        <v>137522400</v>
      </c>
      <c r="H15">
        <f>IFERROR((AAPL_1[[#This Row],[Close]]-E14)/E14,0)</f>
        <v>1.3275565331062139E-2</v>
      </c>
      <c r="I15">
        <f>IFERROR(LN(AAPL_1[[#This Row],[Close]]/E14),0)</f>
        <v>1.3188217228030541E-2</v>
      </c>
    </row>
    <row r="16" spans="1:9">
      <c r="A16" s="3">
        <v>44008</v>
      </c>
      <c r="B16">
        <v>91.102501000000004</v>
      </c>
      <c r="C16">
        <v>91.330001999999993</v>
      </c>
      <c r="D16">
        <v>88.254997000000003</v>
      </c>
      <c r="E16">
        <v>88.407500999999996</v>
      </c>
      <c r="F16">
        <v>86.340096000000003</v>
      </c>
      <c r="G16">
        <v>205256800</v>
      </c>
      <c r="H16">
        <f>IFERROR((AAPL_1[[#This Row],[Close]]-E15)/E15,0)</f>
        <v>-3.0725776019359458E-2</v>
      </c>
      <c r="I16">
        <f>IFERROR(LN(AAPL_1[[#This Row],[Close]]/E15),0)</f>
        <v>-3.1207710243389815E-2</v>
      </c>
    </row>
    <row r="17" spans="1:9">
      <c r="A17" s="3">
        <v>44011</v>
      </c>
      <c r="B17">
        <v>88.3125</v>
      </c>
      <c r="C17">
        <v>90.542502999999996</v>
      </c>
      <c r="D17">
        <v>87.82</v>
      </c>
      <c r="E17">
        <v>90.444999999999993</v>
      </c>
      <c r="F17">
        <v>88.329955999999996</v>
      </c>
      <c r="G17">
        <v>130646000</v>
      </c>
      <c r="H17">
        <f>IFERROR((AAPL_1[[#This Row],[Close]]-E16)/E16,0)</f>
        <v>2.304667564350673E-2</v>
      </c>
      <c r="I17">
        <f>IFERROR(LN(AAPL_1[[#This Row],[Close]]/E16),0)</f>
        <v>2.2785112168631317E-2</v>
      </c>
    </row>
    <row r="18" spans="1:9">
      <c r="A18" s="3">
        <v>44012</v>
      </c>
      <c r="B18">
        <v>90.019997000000004</v>
      </c>
      <c r="C18">
        <v>91.495002999999997</v>
      </c>
      <c r="D18">
        <v>90</v>
      </c>
      <c r="E18">
        <v>91.199996999999996</v>
      </c>
      <c r="F18">
        <v>89.067299000000006</v>
      </c>
      <c r="G18">
        <v>140223200</v>
      </c>
      <c r="H18">
        <f>IFERROR((AAPL_1[[#This Row],[Close]]-E17)/E17,0)</f>
        <v>8.3475814030626681E-3</v>
      </c>
      <c r="I18">
        <f>IFERROR(LN(AAPL_1[[#This Row],[Close]]/E17),0)</f>
        <v>8.3129330319500656E-3</v>
      </c>
    </row>
    <row r="19" spans="1:9">
      <c r="A19" s="3">
        <v>44013</v>
      </c>
      <c r="B19">
        <v>91.279999000000004</v>
      </c>
      <c r="C19">
        <v>91.839995999999999</v>
      </c>
      <c r="D19">
        <v>90.977501000000004</v>
      </c>
      <c r="E19">
        <v>91.027495999999999</v>
      </c>
      <c r="F19">
        <v>88.898826999999997</v>
      </c>
      <c r="G19">
        <v>110737200</v>
      </c>
      <c r="H19">
        <f>IFERROR((AAPL_1[[#This Row],[Close]]-E18)/E18,0)</f>
        <v>-1.8914583955523256E-3</v>
      </c>
      <c r="I19">
        <f>IFERROR(LN(AAPL_1[[#This Row],[Close]]/E18),0)</f>
        <v>-1.89324946182456E-3</v>
      </c>
    </row>
    <row r="20" spans="1:9">
      <c r="A20" s="3">
        <v>44014</v>
      </c>
      <c r="B20">
        <v>91.962502000000001</v>
      </c>
      <c r="C20">
        <v>92.617500000000007</v>
      </c>
      <c r="D20">
        <v>90.910004000000001</v>
      </c>
      <c r="E20">
        <v>91.027495999999999</v>
      </c>
      <c r="F20">
        <v>88.898826999999997</v>
      </c>
      <c r="G20">
        <v>114041600</v>
      </c>
      <c r="H20">
        <f>IFERROR((AAPL_1[[#This Row],[Close]]-E19)/E19,0)</f>
        <v>0</v>
      </c>
      <c r="I20">
        <f>IFERROR(LN(AAPL_1[[#This Row],[Close]]/E19),0)</f>
        <v>0</v>
      </c>
    </row>
    <row r="21" spans="1:9">
      <c r="A21" s="3">
        <v>44018</v>
      </c>
      <c r="B21">
        <v>92.5</v>
      </c>
      <c r="C21">
        <v>93.944999999999993</v>
      </c>
      <c r="D21">
        <v>92.467499000000004</v>
      </c>
      <c r="E21">
        <v>93.462502000000001</v>
      </c>
      <c r="F21">
        <v>91.276893999999999</v>
      </c>
      <c r="G21">
        <v>118655600</v>
      </c>
      <c r="H21">
        <f>IFERROR((AAPL_1[[#This Row],[Close]]-E20)/E20,0)</f>
        <v>2.6750225008935775E-2</v>
      </c>
      <c r="I21">
        <f>IFERROR(LN(AAPL_1[[#This Row],[Close]]/E20),0)</f>
        <v>2.6398693001266824E-2</v>
      </c>
    </row>
    <row r="22" spans="1:9">
      <c r="A22" s="3">
        <v>44019</v>
      </c>
      <c r="B22">
        <v>93.852501000000004</v>
      </c>
      <c r="C22">
        <v>94.654999000000004</v>
      </c>
      <c r="D22">
        <v>93.057502999999997</v>
      </c>
      <c r="E22">
        <v>93.172500999999997</v>
      </c>
      <c r="F22">
        <v>90.993660000000006</v>
      </c>
      <c r="G22">
        <v>112424400</v>
      </c>
      <c r="H22">
        <f>IFERROR((AAPL_1[[#This Row],[Close]]-E21)/E21,0)</f>
        <v>-3.1028593692046008E-3</v>
      </c>
      <c r="I22">
        <f>IFERROR(LN(AAPL_1[[#This Row],[Close]]/E21),0)</f>
        <v>-3.1076832184053784E-3</v>
      </c>
    </row>
    <row r="23" spans="1:9">
      <c r="A23" s="3">
        <v>44020</v>
      </c>
      <c r="B23">
        <v>94.18</v>
      </c>
      <c r="C23">
        <v>95.375</v>
      </c>
      <c r="D23">
        <v>94.089995999999999</v>
      </c>
      <c r="E23">
        <v>95.342499000000004</v>
      </c>
      <c r="F23">
        <v>93.112938</v>
      </c>
      <c r="G23">
        <v>117092000</v>
      </c>
      <c r="H23">
        <f>IFERROR((AAPL_1[[#This Row],[Close]]-E22)/E22,0)</f>
        <v>2.3290112175909143E-2</v>
      </c>
      <c r="I23">
        <f>IFERROR(LN(AAPL_1[[#This Row],[Close]]/E22),0)</f>
        <v>2.3023036380324737E-2</v>
      </c>
    </row>
    <row r="24" spans="1:9">
      <c r="A24" s="3">
        <v>44021</v>
      </c>
      <c r="B24">
        <v>96.262496999999996</v>
      </c>
      <c r="C24">
        <v>96.317497000000003</v>
      </c>
      <c r="D24">
        <v>94.672500999999997</v>
      </c>
      <c r="E24">
        <v>95.752502000000007</v>
      </c>
      <c r="F24">
        <v>93.513358999999994</v>
      </c>
      <c r="G24">
        <v>125642800</v>
      </c>
      <c r="H24">
        <f>IFERROR((AAPL_1[[#This Row],[Close]]-E23)/E23,0)</f>
        <v>4.3003173222888064E-3</v>
      </c>
      <c r="I24">
        <f>IFERROR(LN(AAPL_1[[#This Row],[Close]]/E23),0)</f>
        <v>4.2910973807515447E-3</v>
      </c>
    </row>
    <row r="25" spans="1:9">
      <c r="A25" s="3">
        <v>44022</v>
      </c>
      <c r="B25">
        <v>95.334998999999996</v>
      </c>
      <c r="C25">
        <v>95.980002999999996</v>
      </c>
      <c r="D25">
        <v>94.705001999999993</v>
      </c>
      <c r="E25">
        <v>95.919998000000007</v>
      </c>
      <c r="F25">
        <v>93.676933000000005</v>
      </c>
      <c r="G25">
        <v>90257200</v>
      </c>
      <c r="H25">
        <f>IFERROR((AAPL_1[[#This Row],[Close]]-E24)/E24,0)</f>
        <v>1.7492597739117027E-3</v>
      </c>
      <c r="I25">
        <f>IFERROR(LN(AAPL_1[[#This Row],[Close]]/E24),0)</f>
        <v>1.7477316008882614E-3</v>
      </c>
    </row>
    <row r="26" spans="1:9">
      <c r="A26" s="3">
        <v>44025</v>
      </c>
      <c r="B26">
        <v>97.264999000000003</v>
      </c>
      <c r="C26">
        <v>99.955001999999993</v>
      </c>
      <c r="D26">
        <v>95.257499999999993</v>
      </c>
      <c r="E26">
        <v>95.477501000000004</v>
      </c>
      <c r="F26">
        <v>93.244774000000007</v>
      </c>
      <c r="G26">
        <v>191649200</v>
      </c>
      <c r="H26">
        <f>IFERROR((AAPL_1[[#This Row],[Close]]-E25)/E25,0)</f>
        <v>-4.6131881695827704E-3</v>
      </c>
      <c r="I26">
        <f>IFERROR(LN(AAPL_1[[#This Row],[Close]]/E25),0)</f>
        <v>-4.6238617609676985E-3</v>
      </c>
    </row>
    <row r="27" spans="1:9">
      <c r="A27" s="3">
        <v>44026</v>
      </c>
      <c r="B27">
        <v>94.839995999999999</v>
      </c>
      <c r="C27">
        <v>97.254997000000003</v>
      </c>
      <c r="D27">
        <v>93.877502000000007</v>
      </c>
      <c r="E27">
        <v>97.057502999999997</v>
      </c>
      <c r="F27">
        <v>94.787834000000004</v>
      </c>
      <c r="G27">
        <v>170989200</v>
      </c>
      <c r="H27">
        <f>IFERROR((AAPL_1[[#This Row],[Close]]-E26)/E26,0)</f>
        <v>1.6548422229861182E-2</v>
      </c>
      <c r="I27">
        <f>IFERROR(LN(AAPL_1[[#This Row],[Close]]/E26),0)</f>
        <v>1.6412989183727546E-2</v>
      </c>
    </row>
    <row r="28" spans="1:9">
      <c r="A28" s="3">
        <v>44027</v>
      </c>
      <c r="B28">
        <v>98.989998</v>
      </c>
      <c r="C28">
        <v>99.247497999999993</v>
      </c>
      <c r="D28">
        <v>96.489998</v>
      </c>
      <c r="E28">
        <v>97.724997999999999</v>
      </c>
      <c r="F28">
        <v>95.439719999999994</v>
      </c>
      <c r="G28">
        <v>153198000</v>
      </c>
      <c r="H28">
        <f>IFERROR((AAPL_1[[#This Row],[Close]]-E27)/E27,0)</f>
        <v>6.8773147811148861E-3</v>
      </c>
      <c r="I28">
        <f>IFERROR(LN(AAPL_1[[#This Row],[Close]]/E27),0)</f>
        <v>6.8537739221164627E-3</v>
      </c>
    </row>
    <row r="29" spans="1:9">
      <c r="A29" s="3">
        <v>44028</v>
      </c>
      <c r="B29">
        <v>96.5625</v>
      </c>
      <c r="C29">
        <v>97.404999000000004</v>
      </c>
      <c r="D29">
        <v>95.904999000000004</v>
      </c>
      <c r="E29">
        <v>96.522498999999996</v>
      </c>
      <c r="F29">
        <v>94.265349999999998</v>
      </c>
      <c r="G29">
        <v>110577600</v>
      </c>
      <c r="H29">
        <f>IFERROR((AAPL_1[[#This Row],[Close]]-E28)/E28,0)</f>
        <v>-1.2304927343155362E-2</v>
      </c>
      <c r="I29">
        <f>IFERROR(LN(AAPL_1[[#This Row],[Close]]/E28),0)</f>
        <v>-1.2381259784716284E-2</v>
      </c>
    </row>
    <row r="30" spans="1:9">
      <c r="A30" s="3">
        <v>44029</v>
      </c>
      <c r="B30">
        <v>96.987503000000004</v>
      </c>
      <c r="C30">
        <v>97.147498999999996</v>
      </c>
      <c r="D30">
        <v>95.839995999999999</v>
      </c>
      <c r="E30">
        <v>96.327499000000003</v>
      </c>
      <c r="F30">
        <v>94.074898000000005</v>
      </c>
      <c r="G30">
        <v>92186800</v>
      </c>
      <c r="H30">
        <f>IFERROR((AAPL_1[[#This Row],[Close]]-E29)/E29,0)</f>
        <v>-2.0202543657722037E-3</v>
      </c>
      <c r="I30">
        <f>IFERROR(LN(AAPL_1[[#This Row],[Close]]/E29),0)</f>
        <v>-2.022297832302089E-3</v>
      </c>
    </row>
    <row r="31" spans="1:9">
      <c r="A31" s="3">
        <v>44032</v>
      </c>
      <c r="B31">
        <v>96.417502999999996</v>
      </c>
      <c r="C31">
        <v>98.5</v>
      </c>
      <c r="D31">
        <v>96.0625</v>
      </c>
      <c r="E31">
        <v>98.357498000000007</v>
      </c>
      <c r="F31">
        <v>96.057404000000005</v>
      </c>
      <c r="G31">
        <v>90318000</v>
      </c>
      <c r="H31">
        <f>IFERROR((AAPL_1[[#This Row],[Close]]-E30)/E30,0)</f>
        <v>2.1073930301045225E-2</v>
      </c>
      <c r="I31">
        <f>IFERROR(LN(AAPL_1[[#This Row],[Close]]/E30),0)</f>
        <v>2.0854946258472722E-2</v>
      </c>
    </row>
    <row r="32" spans="1:9">
      <c r="A32" s="3">
        <v>44033</v>
      </c>
      <c r="B32">
        <v>99.172500999999997</v>
      </c>
      <c r="C32">
        <v>99.25</v>
      </c>
      <c r="D32">
        <v>96.742500000000007</v>
      </c>
      <c r="E32">
        <v>97</v>
      </c>
      <c r="F32">
        <v>94.731667000000002</v>
      </c>
      <c r="G32">
        <v>103433200</v>
      </c>
      <c r="H32">
        <f>IFERROR((AAPL_1[[#This Row],[Close]]-E31)/E31,0)</f>
        <v>-1.3801672750968174E-2</v>
      </c>
      <c r="I32">
        <f>IFERROR(LN(AAPL_1[[#This Row],[Close]]/E31),0)</f>
        <v>-1.3897801351497693E-2</v>
      </c>
    </row>
    <row r="33" spans="1:9">
      <c r="A33" s="3">
        <v>44034</v>
      </c>
      <c r="B33">
        <v>96.692497000000003</v>
      </c>
      <c r="C33">
        <v>97.974997999999999</v>
      </c>
      <c r="D33">
        <v>96.602501000000004</v>
      </c>
      <c r="E33">
        <v>97.272498999999996</v>
      </c>
      <c r="F33">
        <v>94.997794999999996</v>
      </c>
      <c r="G33">
        <v>89001600</v>
      </c>
      <c r="H33">
        <f>IFERROR((AAPL_1[[#This Row],[Close]]-E32)/E32,0)</f>
        <v>2.8092680412370751E-3</v>
      </c>
      <c r="I33">
        <f>IFERROR(LN(AAPL_1[[#This Row],[Close]]/E32),0)</f>
        <v>2.8053294224728879E-3</v>
      </c>
    </row>
    <row r="34" spans="1:9">
      <c r="A34" s="3">
        <v>44035</v>
      </c>
      <c r="B34">
        <v>96.997497999999993</v>
      </c>
      <c r="C34">
        <v>97.077499000000003</v>
      </c>
      <c r="D34">
        <v>92.010002</v>
      </c>
      <c r="E34">
        <v>92.845000999999996</v>
      </c>
      <c r="F34">
        <v>90.673843000000005</v>
      </c>
      <c r="G34">
        <v>197004400</v>
      </c>
      <c r="H34">
        <f>IFERROR((AAPL_1[[#This Row],[Close]]-E33)/E33,0)</f>
        <v>-4.5516441394190976E-2</v>
      </c>
      <c r="I34">
        <f>IFERROR(LN(AAPL_1[[#This Row],[Close]]/E33),0)</f>
        <v>-4.6584861102657686E-2</v>
      </c>
    </row>
    <row r="35" spans="1:9">
      <c r="A35" s="3">
        <v>44036</v>
      </c>
      <c r="B35">
        <v>90.987503000000004</v>
      </c>
      <c r="C35">
        <v>92.970000999999996</v>
      </c>
      <c r="D35">
        <v>89.144997000000004</v>
      </c>
      <c r="E35">
        <v>92.614998</v>
      </c>
      <c r="F35">
        <v>90.449211000000005</v>
      </c>
      <c r="G35">
        <v>185438800</v>
      </c>
      <c r="H35">
        <f>IFERROR((AAPL_1[[#This Row],[Close]]-E34)/E34,0)</f>
        <v>-2.4772793098467027E-3</v>
      </c>
      <c r="I35">
        <f>IFERROR(LN(AAPL_1[[#This Row],[Close]]/E34),0)</f>
        <v>-2.4803528432859518E-3</v>
      </c>
    </row>
    <row r="36" spans="1:9">
      <c r="A36" s="3">
        <v>44039</v>
      </c>
      <c r="B36">
        <v>93.709998999999996</v>
      </c>
      <c r="C36">
        <v>94.904999000000004</v>
      </c>
      <c r="D36">
        <v>93.480002999999996</v>
      </c>
      <c r="E36">
        <v>94.809997999999993</v>
      </c>
      <c r="F36">
        <v>92.592888000000002</v>
      </c>
      <c r="G36">
        <v>121214000</v>
      </c>
      <c r="H36">
        <f>IFERROR((AAPL_1[[#This Row],[Close]]-E35)/E35,0)</f>
        <v>2.3700265047784087E-2</v>
      </c>
      <c r="I36">
        <f>IFERROR(LN(AAPL_1[[#This Row],[Close]]/E35),0)</f>
        <v>2.3423773855134101E-2</v>
      </c>
    </row>
    <row r="37" spans="1:9">
      <c r="A37" s="3">
        <v>44040</v>
      </c>
      <c r="B37">
        <v>94.367500000000007</v>
      </c>
      <c r="C37">
        <v>94.550003000000004</v>
      </c>
      <c r="D37">
        <v>93.247497999999993</v>
      </c>
      <c r="E37">
        <v>93.252502000000007</v>
      </c>
      <c r="F37">
        <v>91.071793</v>
      </c>
      <c r="G37">
        <v>103625600</v>
      </c>
      <c r="H37">
        <f>IFERROR((AAPL_1[[#This Row],[Close]]-E36)/E36,0)</f>
        <v>-1.6427550183051226E-2</v>
      </c>
      <c r="I37">
        <f>IFERROR(LN(AAPL_1[[#This Row],[Close]]/E36),0)</f>
        <v>-1.6563978571873011E-2</v>
      </c>
    </row>
    <row r="38" spans="1:9">
      <c r="A38" s="3">
        <v>44041</v>
      </c>
      <c r="B38">
        <v>93.75</v>
      </c>
      <c r="C38">
        <v>95.230002999999996</v>
      </c>
      <c r="D38">
        <v>93.712502000000001</v>
      </c>
      <c r="E38">
        <v>95.040001000000004</v>
      </c>
      <c r="F38">
        <v>92.817497000000003</v>
      </c>
      <c r="G38">
        <v>90329200</v>
      </c>
      <c r="H38">
        <f>IFERROR((AAPL_1[[#This Row],[Close]]-E37)/E37,0)</f>
        <v>1.9168375771837165E-2</v>
      </c>
      <c r="I38">
        <f>IFERROR(LN(AAPL_1[[#This Row],[Close]]/E37),0)</f>
        <v>1.8986976873046991E-2</v>
      </c>
    </row>
    <row r="39" spans="1:9">
      <c r="A39" s="3">
        <v>44042</v>
      </c>
      <c r="B39">
        <v>94.1875</v>
      </c>
      <c r="C39">
        <v>96.297500999999997</v>
      </c>
      <c r="D39">
        <v>93.767501999999993</v>
      </c>
      <c r="E39">
        <v>96.190002000000007</v>
      </c>
      <c r="F39">
        <v>93.940605000000005</v>
      </c>
      <c r="G39">
        <v>158130000</v>
      </c>
      <c r="H39">
        <f>IFERROR((AAPL_1[[#This Row],[Close]]-E38)/E38,0)</f>
        <v>1.2100178744737209E-2</v>
      </c>
      <c r="I39">
        <f>IFERROR(LN(AAPL_1[[#This Row],[Close]]/E38),0)</f>
        <v>1.2027556820485917E-2</v>
      </c>
    </row>
    <row r="40" spans="1:9">
      <c r="A40" s="3">
        <v>44043</v>
      </c>
      <c r="B40">
        <v>102.885002</v>
      </c>
      <c r="C40">
        <v>106.415001</v>
      </c>
      <c r="D40">
        <v>100.824997</v>
      </c>
      <c r="E40">
        <v>106.260002</v>
      </c>
      <c r="F40">
        <v>103.775108</v>
      </c>
      <c r="G40">
        <v>374336800</v>
      </c>
      <c r="H40">
        <f>IFERROR((AAPL_1[[#This Row],[Close]]-E39)/E39,0)</f>
        <v>0.10468863489575551</v>
      </c>
      <c r="I40">
        <f>IFERROR(LN(AAPL_1[[#This Row],[Close]]/E39),0)</f>
        <v>9.956351688784866E-2</v>
      </c>
    </row>
    <row r="41" spans="1:9">
      <c r="A41" s="3">
        <v>44046</v>
      </c>
      <c r="B41">
        <v>108.199997</v>
      </c>
      <c r="C41">
        <v>111.637497</v>
      </c>
      <c r="D41">
        <v>107.89250199999999</v>
      </c>
      <c r="E41">
        <v>108.9375</v>
      </c>
      <c r="F41">
        <v>106.390007</v>
      </c>
      <c r="G41">
        <v>308151200</v>
      </c>
      <c r="H41">
        <f>IFERROR((AAPL_1[[#This Row],[Close]]-E40)/E40,0)</f>
        <v>2.5197609162476771E-2</v>
      </c>
      <c r="I41">
        <f>IFERROR(LN(AAPL_1[[#This Row],[Close]]/E40),0)</f>
        <v>2.488538343568478E-2</v>
      </c>
    </row>
    <row r="42" spans="1:9">
      <c r="A42" s="3">
        <v>44047</v>
      </c>
      <c r="B42">
        <v>109.13249999999999</v>
      </c>
      <c r="C42">
        <v>110.790001</v>
      </c>
      <c r="D42">
        <v>108.387497</v>
      </c>
      <c r="E42">
        <v>109.665001</v>
      </c>
      <c r="F42">
        <v>107.10050200000001</v>
      </c>
      <c r="G42">
        <v>173071600</v>
      </c>
      <c r="H42">
        <f>IFERROR((AAPL_1[[#This Row],[Close]]-E41)/E41,0)</f>
        <v>6.6781503155479401E-3</v>
      </c>
      <c r="I42">
        <f>IFERROR(LN(AAPL_1[[#This Row],[Close]]/E41),0)</f>
        <v>6.6559502518288858E-3</v>
      </c>
    </row>
    <row r="43" spans="1:9">
      <c r="A43" s="3">
        <v>44048</v>
      </c>
      <c r="B43">
        <v>109.37750200000001</v>
      </c>
      <c r="C43">
        <v>110.39250199999999</v>
      </c>
      <c r="D43">
        <v>108.897499</v>
      </c>
      <c r="E43">
        <v>110.0625</v>
      </c>
      <c r="F43">
        <v>107.488708</v>
      </c>
      <c r="G43">
        <v>121776800</v>
      </c>
      <c r="H43">
        <f>IFERROR((AAPL_1[[#This Row],[Close]]-E42)/E42,0)</f>
        <v>3.6246659953068916E-3</v>
      </c>
      <c r="I43">
        <f>IFERROR(LN(AAPL_1[[#This Row],[Close]]/E42),0)</f>
        <v>3.6181127243564474E-3</v>
      </c>
    </row>
    <row r="44" spans="1:9">
      <c r="A44" s="3">
        <v>44049</v>
      </c>
      <c r="B44">
        <v>110.404999</v>
      </c>
      <c r="C44">
        <v>114.412498</v>
      </c>
      <c r="D44">
        <v>109.797501</v>
      </c>
      <c r="E44">
        <v>113.902496</v>
      </c>
      <c r="F44">
        <v>111.238899</v>
      </c>
      <c r="G44">
        <v>202428800</v>
      </c>
      <c r="H44">
        <f>IFERROR((AAPL_1[[#This Row],[Close]]-E43)/E43,0)</f>
        <v>3.4889231118682563E-2</v>
      </c>
      <c r="I44">
        <f>IFERROR(LN(AAPL_1[[#This Row],[Close]]/E43),0)</f>
        <v>3.429439791621796E-2</v>
      </c>
    </row>
    <row r="45" spans="1:9">
      <c r="A45" s="3">
        <v>44050</v>
      </c>
      <c r="B45">
        <v>113.20500199999999</v>
      </c>
      <c r="C45">
        <v>113.675003</v>
      </c>
      <c r="D45">
        <v>110.292503</v>
      </c>
      <c r="E45">
        <v>111.112503</v>
      </c>
      <c r="F45">
        <v>108.709793</v>
      </c>
      <c r="G45">
        <v>198045600</v>
      </c>
      <c r="H45">
        <f>IFERROR((AAPL_1[[#This Row],[Close]]-E44)/E44,0)</f>
        <v>-2.4494572972307786E-2</v>
      </c>
      <c r="I45">
        <f>IFERROR(LN(AAPL_1[[#This Row],[Close]]/E44),0)</f>
        <v>-2.4799555605187401E-2</v>
      </c>
    </row>
    <row r="46" spans="1:9">
      <c r="A46" s="3">
        <v>44053</v>
      </c>
      <c r="B46">
        <v>112.599998</v>
      </c>
      <c r="C46">
        <v>113.775002</v>
      </c>
      <c r="D46">
        <v>110</v>
      </c>
      <c r="E46">
        <v>112.727501</v>
      </c>
      <c r="F46">
        <v>110.289879</v>
      </c>
      <c r="G46">
        <v>212403600</v>
      </c>
      <c r="H46">
        <f>IFERROR((AAPL_1[[#This Row],[Close]]-E45)/E45,0)</f>
        <v>1.4534799922561369E-2</v>
      </c>
      <c r="I46">
        <f>IFERROR(LN(AAPL_1[[#This Row],[Close]]/E45),0)</f>
        <v>1.4430182231206214E-2</v>
      </c>
    </row>
    <row r="47" spans="1:9">
      <c r="A47" s="3">
        <v>44054</v>
      </c>
      <c r="B47">
        <v>111.970001</v>
      </c>
      <c r="C47">
        <v>112.48249800000001</v>
      </c>
      <c r="D47">
        <v>109.10749800000001</v>
      </c>
      <c r="E47">
        <v>109.375</v>
      </c>
      <c r="F47">
        <v>107.009872</v>
      </c>
      <c r="G47">
        <v>187902400</v>
      </c>
      <c r="H47">
        <f>IFERROR((AAPL_1[[#This Row],[Close]]-E46)/E46,0)</f>
        <v>-2.9739868002573777E-2</v>
      </c>
      <c r="I47">
        <f>IFERROR(LN(AAPL_1[[#This Row],[Close]]/E46),0)</f>
        <v>-3.0191066120883226E-2</v>
      </c>
    </row>
    <row r="48" spans="1:9">
      <c r="A48" s="3">
        <v>44055</v>
      </c>
      <c r="B48">
        <v>110.49749799999999</v>
      </c>
      <c r="C48">
        <v>113.275002</v>
      </c>
      <c r="D48">
        <v>110.297501</v>
      </c>
      <c r="E48">
        <v>113.010002</v>
      </c>
      <c r="F48">
        <v>110.56626900000001</v>
      </c>
      <c r="G48">
        <v>165598000</v>
      </c>
      <c r="H48">
        <f>IFERROR((AAPL_1[[#This Row],[Close]]-E47)/E47,0)</f>
        <v>3.3234303999999999E-2</v>
      </c>
      <c r="I48">
        <f>IFERROR(LN(AAPL_1[[#This Row],[Close]]/E47),0)</f>
        <v>3.2693983391829669E-2</v>
      </c>
    </row>
    <row r="49" spans="1:9">
      <c r="A49" s="3">
        <v>44056</v>
      </c>
      <c r="B49">
        <v>114.43</v>
      </c>
      <c r="C49">
        <v>116.042503</v>
      </c>
      <c r="D49">
        <v>113.927498</v>
      </c>
      <c r="E49">
        <v>115.010002</v>
      </c>
      <c r="F49">
        <v>112.523033</v>
      </c>
      <c r="G49">
        <v>210082000</v>
      </c>
      <c r="H49">
        <f>IFERROR((AAPL_1[[#This Row],[Close]]-E48)/E48,0)</f>
        <v>1.7697548576275576E-2</v>
      </c>
      <c r="I49">
        <f>IFERROR(LN(AAPL_1[[#This Row],[Close]]/E48),0)</f>
        <v>1.7542770424673948E-2</v>
      </c>
    </row>
    <row r="50" spans="1:9">
      <c r="A50" s="3">
        <v>44057</v>
      </c>
      <c r="B50">
        <v>114.83000199999999</v>
      </c>
      <c r="C50">
        <v>115</v>
      </c>
      <c r="D50">
        <v>113.04499800000001</v>
      </c>
      <c r="E50">
        <v>114.907501</v>
      </c>
      <c r="F50">
        <v>112.422737</v>
      </c>
      <c r="G50">
        <v>165565200</v>
      </c>
      <c r="H50">
        <f>IFERROR((AAPL_1[[#This Row],[Close]]-E49)/E49,0)</f>
        <v>-8.912355292368722E-4</v>
      </c>
      <c r="I50">
        <f>IFERROR(LN(AAPL_1[[#This Row],[Close]]/E49),0)</f>
        <v>-8.9163291574868343E-4</v>
      </c>
    </row>
    <row r="51" spans="1:9">
      <c r="A51" s="3">
        <v>44060</v>
      </c>
      <c r="B51">
        <v>116.0625</v>
      </c>
      <c r="C51">
        <v>116.087502</v>
      </c>
      <c r="D51">
        <v>113.962502</v>
      </c>
      <c r="E51">
        <v>114.60749800000001</v>
      </c>
      <c r="F51">
        <v>112.129211</v>
      </c>
      <c r="G51">
        <v>119561600</v>
      </c>
      <c r="H51">
        <f>IFERROR((AAPL_1[[#This Row],[Close]]-E50)/E50,0)</f>
        <v>-2.6108217252065169E-3</v>
      </c>
      <c r="I51">
        <f>IFERROR(LN(AAPL_1[[#This Row],[Close]]/E50),0)</f>
        <v>-2.6142358640134965E-3</v>
      </c>
    </row>
    <row r="52" spans="1:9">
      <c r="A52" s="3">
        <v>44061</v>
      </c>
      <c r="B52">
        <v>114.352501</v>
      </c>
      <c r="C52">
        <v>116</v>
      </c>
      <c r="D52">
        <v>114.00749999999999</v>
      </c>
      <c r="E52">
        <v>115.5625</v>
      </c>
      <c r="F52">
        <v>113.063568</v>
      </c>
      <c r="G52">
        <v>105633600</v>
      </c>
      <c r="H52">
        <f>IFERROR((AAPL_1[[#This Row],[Close]]-E51)/E51,0)</f>
        <v>8.3328055900844574E-3</v>
      </c>
      <c r="I52">
        <f>IFERROR(LN(AAPL_1[[#This Row],[Close]]/E51),0)</f>
        <v>8.2982794328236749E-3</v>
      </c>
    </row>
    <row r="53" spans="1:9">
      <c r="A53" s="3">
        <v>44062</v>
      </c>
      <c r="B53">
        <v>115.98249800000001</v>
      </c>
      <c r="C53">
        <v>117.162498</v>
      </c>
      <c r="D53">
        <v>115.610001</v>
      </c>
      <c r="E53">
        <v>115.707497</v>
      </c>
      <c r="F53">
        <v>113.205421</v>
      </c>
      <c r="G53">
        <v>145538000</v>
      </c>
      <c r="H53">
        <f>IFERROR((AAPL_1[[#This Row],[Close]]-E52)/E52,0)</f>
        <v>1.2547063277447579E-3</v>
      </c>
      <c r="I53">
        <f>IFERROR(LN(AAPL_1[[#This Row],[Close]]/E52),0)</f>
        <v>1.2539198415644351E-3</v>
      </c>
    </row>
    <row r="54" spans="1:9">
      <c r="A54" s="3">
        <v>44063</v>
      </c>
      <c r="B54">
        <v>115.75</v>
      </c>
      <c r="C54">
        <v>118.39250199999999</v>
      </c>
      <c r="D54">
        <v>115.73249800000001</v>
      </c>
      <c r="E54">
        <v>118.275002</v>
      </c>
      <c r="F54">
        <v>115.717422</v>
      </c>
      <c r="G54">
        <v>126907200</v>
      </c>
      <c r="H54">
        <f>IFERROR((AAPL_1[[#This Row],[Close]]-E53)/E53,0)</f>
        <v>2.2189616633051849E-2</v>
      </c>
      <c r="I54">
        <f>IFERROR(LN(AAPL_1[[#This Row],[Close]]/E53),0)</f>
        <v>2.1947009438047796E-2</v>
      </c>
    </row>
    <row r="55" spans="1:9">
      <c r="A55" s="3">
        <v>44064</v>
      </c>
      <c r="B55">
        <v>119.262497</v>
      </c>
      <c r="C55">
        <v>124.86750000000001</v>
      </c>
      <c r="D55">
        <v>119.25</v>
      </c>
      <c r="E55">
        <v>124.370003</v>
      </c>
      <c r="F55">
        <v>121.680634</v>
      </c>
      <c r="G55">
        <v>338054800</v>
      </c>
      <c r="H55">
        <f>IFERROR((AAPL_1[[#This Row],[Close]]-E54)/E54,0)</f>
        <v>5.1532453155232215E-2</v>
      </c>
      <c r="I55">
        <f>IFERROR(LN(AAPL_1[[#This Row],[Close]]/E54),0)</f>
        <v>5.0248579360266124E-2</v>
      </c>
    </row>
    <row r="56" spans="1:9">
      <c r="A56" s="3">
        <v>44067</v>
      </c>
      <c r="B56">
        <v>128.697495</v>
      </c>
      <c r="C56">
        <v>128.78500399999999</v>
      </c>
      <c r="D56">
        <v>123.9375</v>
      </c>
      <c r="E56">
        <v>125.85749800000001</v>
      </c>
      <c r="F56">
        <v>123.135963</v>
      </c>
      <c r="G56">
        <v>345937600</v>
      </c>
      <c r="H56">
        <f>IFERROR((AAPL_1[[#This Row],[Close]]-E55)/E55,0)</f>
        <v>1.1960239319122714E-2</v>
      </c>
      <c r="I56">
        <f>IFERROR(LN(AAPL_1[[#This Row],[Close]]/E55),0)</f>
        <v>1.1889280883079509E-2</v>
      </c>
    </row>
    <row r="57" spans="1:9">
      <c r="A57" s="3">
        <v>44068</v>
      </c>
      <c r="B57">
        <v>124.697502</v>
      </c>
      <c r="C57">
        <v>125.18</v>
      </c>
      <c r="D57">
        <v>123.052498</v>
      </c>
      <c r="E57">
        <v>124.824997</v>
      </c>
      <c r="F57">
        <v>122.125771</v>
      </c>
      <c r="G57">
        <v>211495600</v>
      </c>
      <c r="H57">
        <f>IFERROR((AAPL_1[[#This Row],[Close]]-E56)/E56,0)</f>
        <v>-8.2037305397570388E-3</v>
      </c>
      <c r="I57">
        <f>IFERROR(LN(AAPL_1[[#This Row],[Close]]/E56),0)</f>
        <v>-8.2375663172760769E-3</v>
      </c>
    </row>
    <row r="58" spans="1:9">
      <c r="A58" s="3">
        <v>44069</v>
      </c>
      <c r="B58">
        <v>126.18</v>
      </c>
      <c r="C58">
        <v>126.99250000000001</v>
      </c>
      <c r="D58">
        <v>125.082497</v>
      </c>
      <c r="E58">
        <v>126.522499</v>
      </c>
      <c r="F58">
        <v>123.78658299999999</v>
      </c>
      <c r="G58">
        <v>163022400</v>
      </c>
      <c r="H58">
        <f>IFERROR((AAPL_1[[#This Row],[Close]]-E57)/E57,0)</f>
        <v>1.3599055003382056E-2</v>
      </c>
      <c r="I58">
        <f>IFERROR(LN(AAPL_1[[#This Row],[Close]]/E57),0)</f>
        <v>1.3507417707252257E-2</v>
      </c>
    </row>
    <row r="59" spans="1:9">
      <c r="A59" s="3">
        <v>44070</v>
      </c>
      <c r="B59">
        <v>127.14250199999999</v>
      </c>
      <c r="C59">
        <v>127.485001</v>
      </c>
      <c r="D59">
        <v>123.832497</v>
      </c>
      <c r="E59">
        <v>125.010002</v>
      </c>
      <c r="F59">
        <v>122.306786</v>
      </c>
      <c r="G59">
        <v>155552400</v>
      </c>
      <c r="H59">
        <f>IFERROR((AAPL_1[[#This Row],[Close]]-E58)/E58,0)</f>
        <v>-1.1954371846544038E-2</v>
      </c>
      <c r="I59">
        <f>IFERROR(LN(AAPL_1[[#This Row],[Close]]/E58),0)</f>
        <v>-1.2026399959086106E-2</v>
      </c>
    </row>
    <row r="60" spans="1:9">
      <c r="A60" s="3">
        <v>44071</v>
      </c>
      <c r="B60">
        <v>126.012497</v>
      </c>
      <c r="C60">
        <v>126.442497</v>
      </c>
      <c r="D60">
        <v>124.577499</v>
      </c>
      <c r="E60">
        <v>124.807503</v>
      </c>
      <c r="F60">
        <v>122.10865800000001</v>
      </c>
      <c r="G60">
        <v>187630000</v>
      </c>
      <c r="H60">
        <f>IFERROR((AAPL_1[[#This Row],[Close]]-E59)/E59,0)</f>
        <v>-1.6198623850914192E-3</v>
      </c>
      <c r="I60">
        <f>IFERROR(LN(AAPL_1[[#This Row],[Close]]/E59),0)</f>
        <v>-1.6211757807030837E-3</v>
      </c>
    </row>
    <row r="61" spans="1:9">
      <c r="A61" s="3">
        <v>44074</v>
      </c>
      <c r="B61">
        <v>127.58000199999999</v>
      </c>
      <c r="C61">
        <v>131</v>
      </c>
      <c r="D61">
        <v>126</v>
      </c>
      <c r="E61">
        <v>129.03999300000001</v>
      </c>
      <c r="F61">
        <v>126.249641</v>
      </c>
      <c r="G61">
        <v>225702700</v>
      </c>
      <c r="H61">
        <f>IFERROR((AAPL_1[[#This Row],[Close]]-E60)/E60,0)</f>
        <v>3.39121438876957E-2</v>
      </c>
      <c r="I61">
        <f>IFERROR(LN(AAPL_1[[#This Row],[Close]]/E60),0)</f>
        <v>3.3349805249718201E-2</v>
      </c>
    </row>
    <row r="62" spans="1:9">
      <c r="A62" s="3">
        <v>44075</v>
      </c>
      <c r="B62">
        <v>132.759995</v>
      </c>
      <c r="C62">
        <v>134.800003</v>
      </c>
      <c r="D62">
        <v>130.529999</v>
      </c>
      <c r="E62">
        <v>134.179993</v>
      </c>
      <c r="F62">
        <v>131.27848800000001</v>
      </c>
      <c r="G62">
        <v>151948100</v>
      </c>
      <c r="H62">
        <f>IFERROR((AAPL_1[[#This Row],[Close]]-E61)/E61,0)</f>
        <v>3.9832612204186851E-2</v>
      </c>
      <c r="I62">
        <f>IFERROR(LN(AAPL_1[[#This Row],[Close]]/E61),0)</f>
        <v>3.9059750395805115E-2</v>
      </c>
    </row>
    <row r="63" spans="1:9">
      <c r="A63" s="3">
        <v>44076</v>
      </c>
      <c r="B63">
        <v>137.58999600000001</v>
      </c>
      <c r="C63">
        <v>137.979996</v>
      </c>
      <c r="D63">
        <v>127</v>
      </c>
      <c r="E63">
        <v>131.39999399999999</v>
      </c>
      <c r="F63">
        <v>128.55856299999999</v>
      </c>
      <c r="G63">
        <v>200119000</v>
      </c>
      <c r="H63">
        <f>IFERROR((AAPL_1[[#This Row],[Close]]-E62)/E62,0)</f>
        <v>-2.0718431547391745E-2</v>
      </c>
      <c r="I63">
        <f>IFERROR(LN(AAPL_1[[#This Row],[Close]]/E62),0)</f>
        <v>-2.0936069577603425E-2</v>
      </c>
    </row>
    <row r="64" spans="1:9">
      <c r="A64" s="3">
        <v>44077</v>
      </c>
      <c r="B64">
        <v>126.910004</v>
      </c>
      <c r="C64">
        <v>128.83999600000001</v>
      </c>
      <c r="D64">
        <v>120.5</v>
      </c>
      <c r="E64">
        <v>120.879997</v>
      </c>
      <c r="F64">
        <v>118.266075</v>
      </c>
      <c r="G64">
        <v>257599600</v>
      </c>
      <c r="H64">
        <f>IFERROR((AAPL_1[[#This Row],[Close]]-E63)/E63,0)</f>
        <v>-8.006086362530572E-2</v>
      </c>
      <c r="I64">
        <f>IFERROR(LN(AAPL_1[[#This Row],[Close]]/E63),0)</f>
        <v>-8.3447767241926069E-2</v>
      </c>
    </row>
    <row r="65" spans="1:9">
      <c r="A65" s="3">
        <v>44078</v>
      </c>
      <c r="B65">
        <v>120.07</v>
      </c>
      <c r="C65">
        <v>123.699997</v>
      </c>
      <c r="D65">
        <v>110.889999</v>
      </c>
      <c r="E65">
        <v>120.959999</v>
      </c>
      <c r="F65">
        <v>118.344368</v>
      </c>
      <c r="G65">
        <v>332607200</v>
      </c>
      <c r="H65">
        <f>IFERROR((AAPL_1[[#This Row],[Close]]-E64)/E64,0)</f>
        <v>6.6182993038950227E-4</v>
      </c>
      <c r="I65">
        <f>IFERROR(LN(AAPL_1[[#This Row],[Close]]/E64),0)</f>
        <v>6.6161101754455619E-4</v>
      </c>
    </row>
    <row r="66" spans="1:9">
      <c r="A66" s="3">
        <v>44082</v>
      </c>
      <c r="B66">
        <v>113.949997</v>
      </c>
      <c r="C66">
        <v>118.989998</v>
      </c>
      <c r="D66">
        <v>112.68</v>
      </c>
      <c r="E66">
        <v>112.82</v>
      </c>
      <c r="F66">
        <v>110.380371</v>
      </c>
      <c r="G66">
        <v>231366600</v>
      </c>
      <c r="H66">
        <f>IFERROR((AAPL_1[[#This Row],[Close]]-E65)/E65,0)</f>
        <v>-6.7294965834118467E-2</v>
      </c>
      <c r="I66">
        <f>IFERROR(LN(AAPL_1[[#This Row],[Close]]/E65),0)</f>
        <v>-6.9666275852197021E-2</v>
      </c>
    </row>
    <row r="67" spans="1:9">
      <c r="A67" s="3">
        <v>44083</v>
      </c>
      <c r="B67">
        <v>117.260002</v>
      </c>
      <c r="C67">
        <v>119.139999</v>
      </c>
      <c r="D67">
        <v>115.260002</v>
      </c>
      <c r="E67">
        <v>117.32</v>
      </c>
      <c r="F67">
        <v>114.783073</v>
      </c>
      <c r="G67">
        <v>176940500</v>
      </c>
      <c r="H67">
        <f>IFERROR((AAPL_1[[#This Row],[Close]]-E66)/E66,0)</f>
        <v>3.9886544938840633E-2</v>
      </c>
      <c r="I67">
        <f>IFERROR(LN(AAPL_1[[#This Row],[Close]]/E66),0)</f>
        <v>3.9111615797420202E-2</v>
      </c>
    </row>
    <row r="68" spans="1:9">
      <c r="A68" s="3">
        <v>44084</v>
      </c>
      <c r="B68">
        <v>120.360001</v>
      </c>
      <c r="C68">
        <v>120.5</v>
      </c>
      <c r="D68">
        <v>112.5</v>
      </c>
      <c r="E68">
        <v>113.489998</v>
      </c>
      <c r="F68">
        <v>111.035889</v>
      </c>
      <c r="G68">
        <v>182274400</v>
      </c>
      <c r="H68">
        <f>IFERROR((AAPL_1[[#This Row],[Close]]-E67)/E67,0)</f>
        <v>-3.2645772246846179E-2</v>
      </c>
      <c r="I68">
        <f>IFERROR(LN(AAPL_1[[#This Row],[Close]]/E67),0)</f>
        <v>-3.3190534418900838E-2</v>
      </c>
    </row>
    <row r="69" spans="1:9">
      <c r="A69" s="3">
        <v>44085</v>
      </c>
      <c r="B69">
        <v>114.57</v>
      </c>
      <c r="C69">
        <v>115.230003</v>
      </c>
      <c r="D69">
        <v>110</v>
      </c>
      <c r="E69">
        <v>112</v>
      </c>
      <c r="F69">
        <v>109.57811700000001</v>
      </c>
      <c r="G69">
        <v>180860300</v>
      </c>
      <c r="H69">
        <f>IFERROR((AAPL_1[[#This Row],[Close]]-E68)/E68,0)</f>
        <v>-1.3128892644795005E-2</v>
      </c>
      <c r="I69">
        <f>IFERROR(LN(AAPL_1[[#This Row],[Close]]/E68),0)</f>
        <v>-1.3215838395254831E-2</v>
      </c>
    </row>
    <row r="70" spans="1:9">
      <c r="A70" s="3">
        <v>44088</v>
      </c>
      <c r="B70">
        <v>114.720001</v>
      </c>
      <c r="C70">
        <v>115.93</v>
      </c>
      <c r="D70">
        <v>112.800003</v>
      </c>
      <c r="E70">
        <v>115.360001</v>
      </c>
      <c r="F70">
        <v>112.86546300000001</v>
      </c>
      <c r="G70">
        <v>140150100</v>
      </c>
      <c r="H70">
        <f>IFERROR((AAPL_1[[#This Row],[Close]]-E69)/E69,0)</f>
        <v>3.0000008928571402E-2</v>
      </c>
      <c r="I70">
        <f>IFERROR(LN(AAPL_1[[#This Row],[Close]]/E69),0)</f>
        <v>2.9558810910060351E-2</v>
      </c>
    </row>
    <row r="71" spans="1:9">
      <c r="A71" s="3">
        <v>44089</v>
      </c>
      <c r="B71">
        <v>118.33000199999999</v>
      </c>
      <c r="C71">
        <v>118.83000199999999</v>
      </c>
      <c r="D71">
        <v>113.610001</v>
      </c>
      <c r="E71">
        <v>115.540001</v>
      </c>
      <c r="F71">
        <v>113.041573</v>
      </c>
      <c r="G71">
        <v>184642000</v>
      </c>
      <c r="H71">
        <f>IFERROR((AAPL_1[[#This Row],[Close]]-E70)/E70,0)</f>
        <v>1.5603328574867715E-3</v>
      </c>
      <c r="I71">
        <f>IFERROR(LN(AAPL_1[[#This Row],[Close]]/E70),0)</f>
        <v>1.5591168029758099E-3</v>
      </c>
    </row>
    <row r="72" spans="1:9">
      <c r="A72" s="3">
        <v>44090</v>
      </c>
      <c r="B72">
        <v>115.230003</v>
      </c>
      <c r="C72">
        <v>116</v>
      </c>
      <c r="D72">
        <v>112.040001</v>
      </c>
      <c r="E72">
        <v>112.129997</v>
      </c>
      <c r="F72">
        <v>109.705292</v>
      </c>
      <c r="G72">
        <v>154679000</v>
      </c>
      <c r="H72">
        <f>IFERROR((AAPL_1[[#This Row],[Close]]-E71)/E71,0)</f>
        <v>-2.9513622732269151E-2</v>
      </c>
      <c r="I72">
        <f>IFERROR(LN(AAPL_1[[#This Row],[Close]]/E71),0)</f>
        <v>-2.9957913290001536E-2</v>
      </c>
    </row>
    <row r="73" spans="1:9">
      <c r="A73" s="3">
        <v>44091</v>
      </c>
      <c r="B73">
        <v>109.720001</v>
      </c>
      <c r="C73">
        <v>112.199997</v>
      </c>
      <c r="D73">
        <v>108.709999</v>
      </c>
      <c r="E73">
        <v>110.339996</v>
      </c>
      <c r="F73">
        <v>107.954002</v>
      </c>
      <c r="G73">
        <v>178011000</v>
      </c>
      <c r="H73">
        <f>IFERROR((AAPL_1[[#This Row],[Close]]-E72)/E72,0)</f>
        <v>-1.5963623008034181E-2</v>
      </c>
      <c r="I73">
        <f>IFERROR(LN(AAPL_1[[#This Row],[Close]]/E72),0)</f>
        <v>-1.6092414125431234E-2</v>
      </c>
    </row>
    <row r="74" spans="1:9">
      <c r="A74" s="3">
        <v>44092</v>
      </c>
      <c r="B74">
        <v>110.400002</v>
      </c>
      <c r="C74">
        <v>110.879997</v>
      </c>
      <c r="D74">
        <v>106.089996</v>
      </c>
      <c r="E74">
        <v>106.839996</v>
      </c>
      <c r="F74">
        <v>104.52969400000001</v>
      </c>
      <c r="G74">
        <v>287104900</v>
      </c>
      <c r="H74">
        <f>IFERROR((AAPL_1[[#This Row],[Close]]-E73)/E73,0)</f>
        <v>-3.1720138905932171E-2</v>
      </c>
      <c r="I74">
        <f>IFERROR(LN(AAPL_1[[#This Row],[Close]]/E73),0)</f>
        <v>-3.2234120790100004E-2</v>
      </c>
    </row>
    <row r="75" spans="1:9">
      <c r="A75" s="3">
        <v>44095</v>
      </c>
      <c r="B75">
        <v>104.540001</v>
      </c>
      <c r="C75">
        <v>110.19000200000001</v>
      </c>
      <c r="D75">
        <v>103.099998</v>
      </c>
      <c r="E75">
        <v>110.08000199999999</v>
      </c>
      <c r="F75">
        <v>107.69963799999999</v>
      </c>
      <c r="G75">
        <v>195713800</v>
      </c>
      <c r="H75">
        <f>IFERROR((AAPL_1[[#This Row],[Close]]-E74)/E74,0)</f>
        <v>3.0325777997969917E-2</v>
      </c>
      <c r="I75">
        <f>IFERROR(LN(AAPL_1[[#This Row],[Close]]/E74),0)</f>
        <v>2.9875041551039969E-2</v>
      </c>
    </row>
    <row r="76" spans="1:9">
      <c r="A76" s="3">
        <v>44096</v>
      </c>
      <c r="B76">
        <v>112.68</v>
      </c>
      <c r="C76">
        <v>112.860001</v>
      </c>
      <c r="D76">
        <v>109.160004</v>
      </c>
      <c r="E76">
        <v>111.80999799999999</v>
      </c>
      <c r="F76">
        <v>109.392212</v>
      </c>
      <c r="G76">
        <v>183055400</v>
      </c>
      <c r="H76">
        <f>IFERROR((AAPL_1[[#This Row],[Close]]-E75)/E75,0)</f>
        <v>1.5715806400512237E-2</v>
      </c>
      <c r="I76">
        <f>IFERROR(LN(AAPL_1[[#This Row],[Close]]/E75),0)</f>
        <v>1.5593591918150908E-2</v>
      </c>
    </row>
    <row r="77" spans="1:9">
      <c r="A77" s="3">
        <v>44097</v>
      </c>
      <c r="B77">
        <v>111.620003</v>
      </c>
      <c r="C77">
        <v>112.110001</v>
      </c>
      <c r="D77">
        <v>106.769997</v>
      </c>
      <c r="E77">
        <v>107.120003</v>
      </c>
      <c r="F77">
        <v>104.803642</v>
      </c>
      <c r="G77">
        <v>150718700</v>
      </c>
      <c r="H77">
        <f>IFERROR((AAPL_1[[#This Row],[Close]]-E76)/E76,0)</f>
        <v>-4.1946114693607241E-2</v>
      </c>
      <c r="I77">
        <f>IFERROR(LN(AAPL_1[[#This Row],[Close]]/E76),0)</f>
        <v>-4.2851254882897517E-2</v>
      </c>
    </row>
    <row r="78" spans="1:9">
      <c r="A78" s="3">
        <v>44098</v>
      </c>
      <c r="B78">
        <v>105.16999800000001</v>
      </c>
      <c r="C78">
        <v>110.25</v>
      </c>
      <c r="D78">
        <v>105</v>
      </c>
      <c r="E78">
        <v>108.220001</v>
      </c>
      <c r="F78">
        <v>105.879852</v>
      </c>
      <c r="G78">
        <v>167743300</v>
      </c>
      <c r="H78">
        <f>IFERROR((AAPL_1[[#This Row],[Close]]-E77)/E77,0)</f>
        <v>1.0268838397997426E-2</v>
      </c>
      <c r="I78">
        <f>IFERROR(LN(AAPL_1[[#This Row],[Close]]/E77),0)</f>
        <v>1.0216472066134016E-2</v>
      </c>
    </row>
    <row r="79" spans="1:9">
      <c r="A79" s="3">
        <v>44099</v>
      </c>
      <c r="B79">
        <v>108.43</v>
      </c>
      <c r="C79">
        <v>112.44000200000001</v>
      </c>
      <c r="D79">
        <v>107.66999800000001</v>
      </c>
      <c r="E79">
        <v>112.279999</v>
      </c>
      <c r="F79">
        <v>109.852051</v>
      </c>
      <c r="G79">
        <v>149981400</v>
      </c>
      <c r="H79">
        <f>IFERROR((AAPL_1[[#This Row],[Close]]-E78)/E78,0)</f>
        <v>3.7516151935722192E-2</v>
      </c>
      <c r="I79">
        <f>IFERROR(LN(AAPL_1[[#This Row],[Close]]/E78),0)</f>
        <v>3.6829541132350707E-2</v>
      </c>
    </row>
    <row r="80" spans="1:9">
      <c r="A80" s="3">
        <v>44102</v>
      </c>
      <c r="B80">
        <v>115.010002</v>
      </c>
      <c r="C80">
        <v>115.32</v>
      </c>
      <c r="D80">
        <v>112.779999</v>
      </c>
      <c r="E80">
        <v>114.959999</v>
      </c>
      <c r="F80">
        <v>112.474113</v>
      </c>
      <c r="G80">
        <v>137672400</v>
      </c>
      <c r="H80">
        <f>IFERROR((AAPL_1[[#This Row],[Close]]-E79)/E79,0)</f>
        <v>2.3868899393203528E-2</v>
      </c>
      <c r="I80">
        <f>IFERROR(LN(AAPL_1[[#This Row],[Close]]/E79),0)</f>
        <v>2.358849048471549E-2</v>
      </c>
    </row>
    <row r="81" spans="1:9">
      <c r="A81" s="3">
        <v>44103</v>
      </c>
      <c r="B81">
        <v>114.550003</v>
      </c>
      <c r="C81">
        <v>115.30999799999999</v>
      </c>
      <c r="D81">
        <v>113.57</v>
      </c>
      <c r="E81">
        <v>114.089996</v>
      </c>
      <c r="F81">
        <v>111.622917</v>
      </c>
      <c r="G81">
        <v>99382200</v>
      </c>
      <c r="H81">
        <f>IFERROR((AAPL_1[[#This Row],[Close]]-E80)/E80,0)</f>
        <v>-7.5678758487114899E-3</v>
      </c>
      <c r="I81">
        <f>IFERROR(LN(AAPL_1[[#This Row],[Close]]/E80),0)</f>
        <v>-7.5966575238545211E-3</v>
      </c>
    </row>
    <row r="82" spans="1:9">
      <c r="A82" s="3">
        <v>44104</v>
      </c>
      <c r="B82">
        <v>113.790001</v>
      </c>
      <c r="C82">
        <v>117.260002</v>
      </c>
      <c r="D82">
        <v>113.620003</v>
      </c>
      <c r="E82">
        <v>115.80999799999999</v>
      </c>
      <c r="F82">
        <v>113.305725</v>
      </c>
      <c r="G82">
        <v>142675200</v>
      </c>
      <c r="H82">
        <f>IFERROR((AAPL_1[[#This Row],[Close]]-E81)/E81,0)</f>
        <v>1.5075835395769441E-2</v>
      </c>
      <c r="I82">
        <f>IFERROR(LN(AAPL_1[[#This Row],[Close]]/E81),0)</f>
        <v>1.4963324378383172E-2</v>
      </c>
    </row>
    <row r="83" spans="1:9">
      <c r="A83" s="3">
        <v>44105</v>
      </c>
      <c r="B83">
        <v>117.639999</v>
      </c>
      <c r="C83">
        <v>117.720001</v>
      </c>
      <c r="D83">
        <v>115.83000199999999</v>
      </c>
      <c r="E83">
        <v>116.790001</v>
      </c>
      <c r="F83">
        <v>114.264534</v>
      </c>
      <c r="G83">
        <v>116120400</v>
      </c>
      <c r="H83">
        <f>IFERROR((AAPL_1[[#This Row],[Close]]-E82)/E82,0)</f>
        <v>8.4621623083009703E-3</v>
      </c>
      <c r="I83">
        <f>IFERROR(LN(AAPL_1[[#This Row],[Close]]/E82),0)</f>
        <v>8.4265589262307317E-3</v>
      </c>
    </row>
    <row r="84" spans="1:9">
      <c r="A84" s="3">
        <v>44106</v>
      </c>
      <c r="B84">
        <v>112.889999</v>
      </c>
      <c r="C84">
        <v>115.370003</v>
      </c>
      <c r="D84">
        <v>112.220001</v>
      </c>
      <c r="E84">
        <v>113.019997</v>
      </c>
      <c r="F84">
        <v>110.57605</v>
      </c>
      <c r="G84">
        <v>144712000</v>
      </c>
      <c r="H84">
        <f>IFERROR((AAPL_1[[#This Row],[Close]]-E83)/E83,0)</f>
        <v>-3.2280194945798486E-2</v>
      </c>
      <c r="I84">
        <f>IFERROR(LN(AAPL_1[[#This Row],[Close]]/E83),0)</f>
        <v>-3.2812691195128529E-2</v>
      </c>
    </row>
    <row r="85" spans="1:9">
      <c r="A85" s="3">
        <v>44109</v>
      </c>
      <c r="B85">
        <v>113.910004</v>
      </c>
      <c r="C85">
        <v>116.650002</v>
      </c>
      <c r="D85">
        <v>113.550003</v>
      </c>
      <c r="E85">
        <v>116.5</v>
      </c>
      <c r="F85">
        <v>113.980797</v>
      </c>
      <c r="G85">
        <v>106243800</v>
      </c>
      <c r="H85">
        <f>IFERROR((AAPL_1[[#This Row],[Close]]-E84)/E84,0)</f>
        <v>3.0791037801920985E-2</v>
      </c>
      <c r="I85">
        <f>IFERROR(LN(AAPL_1[[#This Row],[Close]]/E84),0)</f>
        <v>3.0326505348032783E-2</v>
      </c>
    </row>
    <row r="86" spans="1:9">
      <c r="A86" s="3">
        <v>44110</v>
      </c>
      <c r="B86">
        <v>115.699997</v>
      </c>
      <c r="C86">
        <v>116.120003</v>
      </c>
      <c r="D86">
        <v>112.25</v>
      </c>
      <c r="E86">
        <v>113.160004</v>
      </c>
      <c r="F86">
        <v>110.71302</v>
      </c>
      <c r="G86">
        <v>161498200</v>
      </c>
      <c r="H86">
        <f>IFERROR((AAPL_1[[#This Row],[Close]]-E85)/E85,0)</f>
        <v>-2.8669493562231755E-2</v>
      </c>
      <c r="I86">
        <f>IFERROR(LN(AAPL_1[[#This Row],[Close]]/E85),0)</f>
        <v>-2.9088491224209923E-2</v>
      </c>
    </row>
    <row r="87" spans="1:9">
      <c r="A87" s="3">
        <v>44111</v>
      </c>
      <c r="B87">
        <v>114.620003</v>
      </c>
      <c r="C87">
        <v>115.550003</v>
      </c>
      <c r="D87">
        <v>114.129997</v>
      </c>
      <c r="E87">
        <v>115.08000199999999</v>
      </c>
      <c r="F87">
        <v>112.591515</v>
      </c>
      <c r="G87">
        <v>96849000</v>
      </c>
      <c r="H87">
        <f>IFERROR((AAPL_1[[#This Row],[Close]]-E86)/E86,0)</f>
        <v>1.6967107919154834E-2</v>
      </c>
      <c r="I87">
        <f>IFERROR(LN(AAPL_1[[#This Row],[Close]]/E86),0)</f>
        <v>1.6824774281016093E-2</v>
      </c>
    </row>
    <row r="88" spans="1:9">
      <c r="A88" s="3">
        <v>44112</v>
      </c>
      <c r="B88">
        <v>116.25</v>
      </c>
      <c r="C88">
        <v>116.400002</v>
      </c>
      <c r="D88">
        <v>114.589996</v>
      </c>
      <c r="E88">
        <v>114.970001</v>
      </c>
      <c r="F88">
        <v>112.48390999999999</v>
      </c>
      <c r="G88">
        <v>83477200</v>
      </c>
      <c r="H88">
        <f>IFERROR((AAPL_1[[#This Row],[Close]]-E87)/E87,0)</f>
        <v>-9.5586546826786564E-4</v>
      </c>
      <c r="I88">
        <f>IFERROR(LN(AAPL_1[[#This Row],[Close]]/E87),0)</f>
        <v>-9.5632259899144716E-4</v>
      </c>
    </row>
    <row r="89" spans="1:9">
      <c r="A89" s="3">
        <v>44113</v>
      </c>
      <c r="B89">
        <v>115.279999</v>
      </c>
      <c r="C89">
        <v>117</v>
      </c>
      <c r="D89">
        <v>114.91999800000001</v>
      </c>
      <c r="E89">
        <v>116.970001</v>
      </c>
      <c r="F89">
        <v>114.440651</v>
      </c>
      <c r="G89">
        <v>100506900</v>
      </c>
      <c r="H89">
        <f>IFERROR((AAPL_1[[#This Row],[Close]]-E88)/E88,0)</f>
        <v>1.7395842242360248E-2</v>
      </c>
      <c r="I89">
        <f>IFERROR(LN(AAPL_1[[#This Row],[Close]]/E88),0)</f>
        <v>1.724626674824636E-2</v>
      </c>
    </row>
    <row r="90" spans="1:9">
      <c r="A90" s="3">
        <v>44116</v>
      </c>
      <c r="B90">
        <v>120.05999799999999</v>
      </c>
      <c r="C90">
        <v>125.18</v>
      </c>
      <c r="D90">
        <v>119.279999</v>
      </c>
      <c r="E90">
        <v>124.400002</v>
      </c>
      <c r="F90">
        <v>121.70998400000001</v>
      </c>
      <c r="G90">
        <v>240226800</v>
      </c>
      <c r="H90">
        <f>IFERROR((AAPL_1[[#This Row],[Close]]-E89)/E89,0)</f>
        <v>6.3520568833713223E-2</v>
      </c>
      <c r="I90">
        <f>IFERROR(LN(AAPL_1[[#This Row],[Close]]/E89),0)</f>
        <v>6.1584696170433169E-2</v>
      </c>
    </row>
    <row r="91" spans="1:9">
      <c r="A91" s="3">
        <v>44117</v>
      </c>
      <c r="B91">
        <v>125.269997</v>
      </c>
      <c r="C91">
        <v>125.389999</v>
      </c>
      <c r="D91">
        <v>119.650002</v>
      </c>
      <c r="E91">
        <v>121.099998</v>
      </c>
      <c r="F91">
        <v>118.481331</v>
      </c>
      <c r="G91">
        <v>262330500</v>
      </c>
      <c r="H91">
        <f>IFERROR((AAPL_1[[#This Row],[Close]]-E90)/E90,0)</f>
        <v>-2.6527362917566522E-2</v>
      </c>
      <c r="I91">
        <f>IFERROR(LN(AAPL_1[[#This Row],[Close]]/E90),0)</f>
        <v>-2.6885562338479566E-2</v>
      </c>
    </row>
    <row r="92" spans="1:9">
      <c r="A92" s="3">
        <v>44118</v>
      </c>
      <c r="B92">
        <v>121</v>
      </c>
      <c r="C92">
        <v>123.029999</v>
      </c>
      <c r="D92">
        <v>119.620003</v>
      </c>
      <c r="E92">
        <v>121.19000200000001</v>
      </c>
      <c r="F92">
        <v>118.569389</v>
      </c>
      <c r="G92">
        <v>150712000</v>
      </c>
      <c r="H92">
        <f>IFERROR((AAPL_1[[#This Row],[Close]]-E91)/E91,0)</f>
        <v>7.4322049121757644E-4</v>
      </c>
      <c r="I92">
        <f>IFERROR(LN(AAPL_1[[#This Row],[Close]]/E91),0)</f>
        <v>7.4294443963804271E-4</v>
      </c>
    </row>
    <row r="93" spans="1:9">
      <c r="A93" s="3">
        <v>44119</v>
      </c>
      <c r="B93">
        <v>118.720001</v>
      </c>
      <c r="C93">
        <v>121.199997</v>
      </c>
      <c r="D93">
        <v>118.150002</v>
      </c>
      <c r="E93">
        <v>120.709999</v>
      </c>
      <c r="F93">
        <v>118.099762</v>
      </c>
      <c r="G93">
        <v>112559200</v>
      </c>
      <c r="H93">
        <f>IFERROR((AAPL_1[[#This Row],[Close]]-E92)/E92,0)</f>
        <v>-3.9607475210703489E-3</v>
      </c>
      <c r="I93">
        <f>IFERROR(LN(AAPL_1[[#This Row],[Close]]/E92),0)</f>
        <v>-3.9686120546898827E-3</v>
      </c>
    </row>
    <row r="94" spans="1:9">
      <c r="A94" s="3">
        <v>44120</v>
      </c>
      <c r="B94">
        <v>121.279999</v>
      </c>
      <c r="C94">
        <v>121.550003</v>
      </c>
      <c r="D94">
        <v>118.80999799999999</v>
      </c>
      <c r="E94">
        <v>119.019997</v>
      </c>
      <c r="F94">
        <v>116.446304</v>
      </c>
      <c r="G94">
        <v>115393800</v>
      </c>
      <c r="H94">
        <f>IFERROR((AAPL_1[[#This Row],[Close]]-E93)/E93,0)</f>
        <v>-1.4000513743687404E-2</v>
      </c>
      <c r="I94">
        <f>IFERROR(LN(AAPL_1[[#This Row],[Close]]/E93),0)</f>
        <v>-1.4099445417859872E-2</v>
      </c>
    </row>
    <row r="95" spans="1:9">
      <c r="A95" s="3">
        <v>44123</v>
      </c>
      <c r="B95">
        <v>119.959999</v>
      </c>
      <c r="C95">
        <v>120.41999800000001</v>
      </c>
      <c r="D95">
        <v>115.660004</v>
      </c>
      <c r="E95">
        <v>115.980003</v>
      </c>
      <c r="F95">
        <v>113.472054</v>
      </c>
      <c r="G95">
        <v>120639300</v>
      </c>
      <c r="H95">
        <f>IFERROR((AAPL_1[[#This Row],[Close]]-E94)/E94,0)</f>
        <v>-2.5541875958877792E-2</v>
      </c>
      <c r="I95">
        <f>IFERROR(LN(AAPL_1[[#This Row],[Close]]/E94),0)</f>
        <v>-2.5873732696035094E-2</v>
      </c>
    </row>
    <row r="96" spans="1:9">
      <c r="A96" s="3">
        <v>44124</v>
      </c>
      <c r="B96">
        <v>116.199997</v>
      </c>
      <c r="C96">
        <v>118.980003</v>
      </c>
      <c r="D96">
        <v>115.629997</v>
      </c>
      <c r="E96">
        <v>117.510002</v>
      </c>
      <c r="F96">
        <v>114.968971</v>
      </c>
      <c r="G96">
        <v>124423700</v>
      </c>
      <c r="H96">
        <f>IFERROR((AAPL_1[[#This Row],[Close]]-E95)/E95,0)</f>
        <v>1.3191920679636503E-2</v>
      </c>
      <c r="I96">
        <f>IFERROR(LN(AAPL_1[[#This Row],[Close]]/E95),0)</f>
        <v>1.3105665050854686E-2</v>
      </c>
    </row>
    <row r="97" spans="1:9">
      <c r="A97" s="3">
        <v>44125</v>
      </c>
      <c r="B97">
        <v>116.66999800000001</v>
      </c>
      <c r="C97">
        <v>118.709999</v>
      </c>
      <c r="D97">
        <v>116.449997</v>
      </c>
      <c r="E97">
        <v>116.870003</v>
      </c>
      <c r="F97">
        <v>114.342804</v>
      </c>
      <c r="G97">
        <v>89946000</v>
      </c>
      <c r="H97">
        <f>IFERROR((AAPL_1[[#This Row],[Close]]-E96)/E96,0)</f>
        <v>-5.4463363893058492E-3</v>
      </c>
      <c r="I97">
        <f>IFERROR(LN(AAPL_1[[#This Row],[Close]]/E96),0)</f>
        <v>-5.4612217510648948E-3</v>
      </c>
    </row>
    <row r="98" spans="1:9">
      <c r="A98" s="3">
        <v>44126</v>
      </c>
      <c r="B98">
        <v>117.449997</v>
      </c>
      <c r="C98">
        <v>118.040001</v>
      </c>
      <c r="D98">
        <v>114.589996</v>
      </c>
      <c r="E98">
        <v>115.75</v>
      </c>
      <c r="F98">
        <v>113.24702499999999</v>
      </c>
      <c r="G98">
        <v>101988000</v>
      </c>
      <c r="H98">
        <f>IFERROR((AAPL_1[[#This Row],[Close]]-E97)/E97,0)</f>
        <v>-9.5833231047319899E-3</v>
      </c>
      <c r="I98">
        <f>IFERROR(LN(AAPL_1[[#This Row],[Close]]/E97),0)</f>
        <v>-9.6295386482691779E-3</v>
      </c>
    </row>
    <row r="99" spans="1:9">
      <c r="A99" s="3">
        <v>44127</v>
      </c>
      <c r="B99">
        <v>116.389999</v>
      </c>
      <c r="C99">
        <v>116.550003</v>
      </c>
      <c r="D99">
        <v>114.279999</v>
      </c>
      <c r="E99">
        <v>115.040001</v>
      </c>
      <c r="F99">
        <v>112.552368</v>
      </c>
      <c r="G99">
        <v>82572600</v>
      </c>
      <c r="H99">
        <f>IFERROR((AAPL_1[[#This Row],[Close]]-E98)/E98,0)</f>
        <v>-6.1339006479481321E-3</v>
      </c>
      <c r="I99">
        <f>IFERROR(LN(AAPL_1[[#This Row],[Close]]/E98),0)</f>
        <v>-6.1527903009782848E-3</v>
      </c>
    </row>
    <row r="100" spans="1:9">
      <c r="A100" s="3">
        <v>44130</v>
      </c>
      <c r="B100">
        <v>114.010002</v>
      </c>
      <c r="C100">
        <v>116.550003</v>
      </c>
      <c r="D100">
        <v>112.879997</v>
      </c>
      <c r="E100">
        <v>115.050003</v>
      </c>
      <c r="F100">
        <v>112.562157</v>
      </c>
      <c r="G100">
        <v>111850700</v>
      </c>
      <c r="H100">
        <f>IFERROR((AAPL_1[[#This Row],[Close]]-E99)/E99,0)</f>
        <v>8.6943671010573668E-5</v>
      </c>
      <c r="I100">
        <f>IFERROR(LN(AAPL_1[[#This Row],[Close]]/E99),0)</f>
        <v>8.693989162857165E-5</v>
      </c>
    </row>
    <row r="101" spans="1:9">
      <c r="A101" s="3">
        <v>44131</v>
      </c>
      <c r="B101">
        <v>115.489998</v>
      </c>
      <c r="C101">
        <v>117.279999</v>
      </c>
      <c r="D101">
        <v>114.540001</v>
      </c>
      <c r="E101">
        <v>116.599998</v>
      </c>
      <c r="F101">
        <v>114.078644</v>
      </c>
      <c r="G101">
        <v>92276800</v>
      </c>
      <c r="H101">
        <f>IFERROR((AAPL_1[[#This Row],[Close]]-E100)/E100,0)</f>
        <v>1.3472359492246129E-2</v>
      </c>
      <c r="I101">
        <f>IFERROR(LN(AAPL_1[[#This Row],[Close]]/E100),0)</f>
        <v>1.338241420673931E-2</v>
      </c>
    </row>
    <row r="102" spans="1:9">
      <c r="A102" s="3">
        <v>44132</v>
      </c>
      <c r="B102">
        <v>115.050003</v>
      </c>
      <c r="C102">
        <v>115.43</v>
      </c>
      <c r="D102">
        <v>111.099998</v>
      </c>
      <c r="E102">
        <v>111.199997</v>
      </c>
      <c r="F102">
        <v>108.795433</v>
      </c>
      <c r="G102">
        <v>143937800</v>
      </c>
      <c r="H102">
        <f>IFERROR((AAPL_1[[#This Row],[Close]]-E101)/E101,0)</f>
        <v>-4.6312187758356591E-2</v>
      </c>
      <c r="I102">
        <f>IFERROR(LN(AAPL_1[[#This Row],[Close]]/E101),0)</f>
        <v>-4.7418901925668805E-2</v>
      </c>
    </row>
    <row r="103" spans="1:9">
      <c r="A103" s="3">
        <v>44133</v>
      </c>
      <c r="B103">
        <v>112.370003</v>
      </c>
      <c r="C103">
        <v>116.93</v>
      </c>
      <c r="D103">
        <v>112.199997</v>
      </c>
      <c r="E103">
        <v>115.32</v>
      </c>
      <c r="F103">
        <v>112.826317</v>
      </c>
      <c r="G103">
        <v>146129200</v>
      </c>
      <c r="H103">
        <f>IFERROR((AAPL_1[[#This Row],[Close]]-E102)/E102,0)</f>
        <v>3.7050387690208277E-2</v>
      </c>
      <c r="I103">
        <f>IFERROR(LN(AAPL_1[[#This Row],[Close]]/E102),0)</f>
        <v>3.6380517932136952E-2</v>
      </c>
    </row>
    <row r="104" spans="1:9">
      <c r="A104" s="3">
        <v>44134</v>
      </c>
      <c r="B104">
        <v>111.05999799999999</v>
      </c>
      <c r="C104">
        <v>111.989998</v>
      </c>
      <c r="D104">
        <v>107.720001</v>
      </c>
      <c r="E104">
        <v>108.860001</v>
      </c>
      <c r="F104">
        <v>106.506012</v>
      </c>
      <c r="G104">
        <v>190272600</v>
      </c>
      <c r="H104">
        <f>IFERROR((AAPL_1[[#This Row],[Close]]-E103)/E103,0)</f>
        <v>-5.6018028095733585E-2</v>
      </c>
      <c r="I104">
        <f>IFERROR(LN(AAPL_1[[#This Row],[Close]]/E103),0)</f>
        <v>-5.7648210578036825E-2</v>
      </c>
    </row>
    <row r="105" spans="1:9">
      <c r="A105" s="3">
        <v>44137</v>
      </c>
      <c r="B105">
        <v>109.110001</v>
      </c>
      <c r="C105">
        <v>110.68</v>
      </c>
      <c r="D105">
        <v>107.32</v>
      </c>
      <c r="E105">
        <v>108.769997</v>
      </c>
      <c r="F105">
        <v>106.417976</v>
      </c>
      <c r="G105">
        <v>122866900</v>
      </c>
      <c r="H105">
        <f>IFERROR((AAPL_1[[#This Row],[Close]]-E104)/E104,0)</f>
        <v>-8.2678669091683463E-4</v>
      </c>
      <c r="I105">
        <f>IFERROR(LN(AAPL_1[[#This Row],[Close]]/E104),0)</f>
        <v>-8.2712866754045965E-4</v>
      </c>
    </row>
    <row r="106" spans="1:9">
      <c r="A106" s="3">
        <v>44138</v>
      </c>
      <c r="B106">
        <v>109.660004</v>
      </c>
      <c r="C106">
        <v>111.489998</v>
      </c>
      <c r="D106">
        <v>108.730003</v>
      </c>
      <c r="E106">
        <v>110.44000200000001</v>
      </c>
      <c r="F106">
        <v>108.051849</v>
      </c>
      <c r="G106">
        <v>107624400</v>
      </c>
      <c r="H106">
        <f>IFERROR((AAPL_1[[#This Row],[Close]]-E105)/E105,0)</f>
        <v>1.5353544599251973E-2</v>
      </c>
      <c r="I106">
        <f>IFERROR(LN(AAPL_1[[#This Row],[Close]]/E105),0)</f>
        <v>1.5236871646710084E-2</v>
      </c>
    </row>
    <row r="107" spans="1:9">
      <c r="A107" s="3">
        <v>44139</v>
      </c>
      <c r="B107">
        <v>114.139999</v>
      </c>
      <c r="C107">
        <v>115.589996</v>
      </c>
      <c r="D107">
        <v>112.349998</v>
      </c>
      <c r="E107">
        <v>114.949997</v>
      </c>
      <c r="F107">
        <v>112.46431</v>
      </c>
      <c r="G107">
        <v>138235500</v>
      </c>
      <c r="H107">
        <f>IFERROR((AAPL_1[[#This Row],[Close]]-E106)/E106,0)</f>
        <v>4.0836607373476767E-2</v>
      </c>
      <c r="I107">
        <f>IFERROR(LN(AAPL_1[[#This Row],[Close]]/E106),0)</f>
        <v>4.0024819939552286E-2</v>
      </c>
    </row>
    <row r="108" spans="1:9">
      <c r="A108" s="3">
        <v>44140</v>
      </c>
      <c r="B108">
        <v>117.949997</v>
      </c>
      <c r="C108">
        <v>119.620003</v>
      </c>
      <c r="D108">
        <v>116.870003</v>
      </c>
      <c r="E108">
        <v>119.029999</v>
      </c>
      <c r="F108">
        <v>116.456093</v>
      </c>
      <c r="G108">
        <v>126387100</v>
      </c>
      <c r="H108">
        <f>IFERROR((AAPL_1[[#This Row],[Close]]-E107)/E107,0)</f>
        <v>3.5493711235155642E-2</v>
      </c>
      <c r="I108">
        <f>IFERROR(LN(AAPL_1[[#This Row],[Close]]/E107),0)</f>
        <v>3.4878328667658456E-2</v>
      </c>
    </row>
    <row r="109" spans="1:9">
      <c r="A109" s="3">
        <v>44141</v>
      </c>
      <c r="B109">
        <v>118.32</v>
      </c>
      <c r="C109">
        <v>119.199997</v>
      </c>
      <c r="D109">
        <v>116.129997</v>
      </c>
      <c r="E109">
        <v>118.69000200000001</v>
      </c>
      <c r="F109">
        <v>116.323792</v>
      </c>
      <c r="G109">
        <v>114457900</v>
      </c>
      <c r="H109">
        <f>IFERROR((AAPL_1[[#This Row],[Close]]-E108)/E108,0)</f>
        <v>-2.856397570834196E-3</v>
      </c>
      <c r="I109">
        <f>IFERROR(LN(AAPL_1[[#This Row],[Close]]/E108),0)</f>
        <v>-2.8604848595120309E-3</v>
      </c>
    </row>
    <row r="110" spans="1:9">
      <c r="A110" s="3">
        <v>44144</v>
      </c>
      <c r="B110">
        <v>120.5</v>
      </c>
      <c r="C110">
        <v>121.989998</v>
      </c>
      <c r="D110">
        <v>116.050003</v>
      </c>
      <c r="E110">
        <v>116.32</v>
      </c>
      <c r="F110">
        <v>114.00103799999999</v>
      </c>
      <c r="G110">
        <v>154515300</v>
      </c>
      <c r="H110">
        <f>IFERROR((AAPL_1[[#This Row],[Close]]-E109)/E109,0)</f>
        <v>-1.9968000337551715E-2</v>
      </c>
      <c r="I110">
        <f>IFERROR(LN(AAPL_1[[#This Row],[Close]]/E109),0)</f>
        <v>-2.0170055133823871E-2</v>
      </c>
    </row>
    <row r="111" spans="1:9">
      <c r="A111" s="3">
        <v>44145</v>
      </c>
      <c r="B111">
        <v>115.550003</v>
      </c>
      <c r="C111">
        <v>117.589996</v>
      </c>
      <c r="D111">
        <v>114.129997</v>
      </c>
      <c r="E111">
        <v>115.970001</v>
      </c>
      <c r="F111">
        <v>113.658012</v>
      </c>
      <c r="G111">
        <v>138023400</v>
      </c>
      <c r="H111">
        <f>IFERROR((AAPL_1[[#This Row],[Close]]-E110)/E110,0)</f>
        <v>-3.0089322558459154E-3</v>
      </c>
      <c r="I111">
        <f>IFERROR(LN(AAPL_1[[#This Row],[Close]]/E110),0)</f>
        <v>-3.0134681936775966E-3</v>
      </c>
    </row>
    <row r="112" spans="1:9">
      <c r="A112" s="3">
        <v>44146</v>
      </c>
      <c r="B112">
        <v>117.19000200000001</v>
      </c>
      <c r="C112">
        <v>119.629997</v>
      </c>
      <c r="D112">
        <v>116.44000200000001</v>
      </c>
      <c r="E112">
        <v>119.489998</v>
      </c>
      <c r="F112">
        <v>117.107826</v>
      </c>
      <c r="G112">
        <v>112295000</v>
      </c>
      <c r="H112">
        <f>IFERROR((AAPL_1[[#This Row],[Close]]-E111)/E111,0)</f>
        <v>3.0352651286085646E-2</v>
      </c>
      <c r="I112">
        <f>IFERROR(LN(AAPL_1[[#This Row],[Close]]/E111),0)</f>
        <v>2.9901123532328568E-2</v>
      </c>
    </row>
    <row r="113" spans="1:9">
      <c r="A113" s="3">
        <v>44147</v>
      </c>
      <c r="B113">
        <v>119.620003</v>
      </c>
      <c r="C113">
        <v>120.529999</v>
      </c>
      <c r="D113">
        <v>118.57</v>
      </c>
      <c r="E113">
        <v>119.209999</v>
      </c>
      <c r="F113">
        <v>116.833427</v>
      </c>
      <c r="G113">
        <v>103162300</v>
      </c>
      <c r="H113">
        <f>IFERROR((AAPL_1[[#This Row],[Close]]-E112)/E112,0)</f>
        <v>-2.3432839960379251E-3</v>
      </c>
      <c r="I113">
        <f>IFERROR(LN(AAPL_1[[#This Row],[Close]]/E112),0)</f>
        <v>-2.3460337825079061E-3</v>
      </c>
    </row>
    <row r="114" spans="1:9">
      <c r="A114" s="3">
        <v>44148</v>
      </c>
      <c r="B114">
        <v>119.44000200000001</v>
      </c>
      <c r="C114">
        <v>119.66999800000001</v>
      </c>
      <c r="D114">
        <v>117.870003</v>
      </c>
      <c r="E114">
        <v>119.260002</v>
      </c>
      <c r="F114">
        <v>116.882423</v>
      </c>
      <c r="G114">
        <v>81581900</v>
      </c>
      <c r="H114">
        <f>IFERROR((AAPL_1[[#This Row],[Close]]-E113)/E113,0)</f>
        <v>4.1945306953658978E-4</v>
      </c>
      <c r="I114">
        <f>IFERROR(LN(AAPL_1[[#This Row],[Close]]/E113),0)</f>
        <v>4.1936512368964077E-4</v>
      </c>
    </row>
    <row r="115" spans="1:9">
      <c r="A115" s="3">
        <v>44151</v>
      </c>
      <c r="B115">
        <v>118.91999800000001</v>
      </c>
      <c r="C115">
        <v>120.989998</v>
      </c>
      <c r="D115">
        <v>118.150002</v>
      </c>
      <c r="E115">
        <v>120.300003</v>
      </c>
      <c r="F115">
        <v>117.90168799999999</v>
      </c>
      <c r="G115">
        <v>91183000</v>
      </c>
      <c r="H115">
        <f>IFERROR((AAPL_1[[#This Row],[Close]]-E114)/E114,0)</f>
        <v>8.7204509689678168E-3</v>
      </c>
      <c r="I115">
        <f>IFERROR(LN(AAPL_1[[#This Row],[Close]]/E114),0)</f>
        <v>8.6826474532468705E-3</v>
      </c>
    </row>
    <row r="116" spans="1:9">
      <c r="A116" s="3">
        <v>44152</v>
      </c>
      <c r="B116">
        <v>119.550003</v>
      </c>
      <c r="C116">
        <v>120.66999800000001</v>
      </c>
      <c r="D116">
        <v>118.959999</v>
      </c>
      <c r="E116">
        <v>119.389999</v>
      </c>
      <c r="F116">
        <v>117.009827</v>
      </c>
      <c r="G116">
        <v>74271000</v>
      </c>
      <c r="H116">
        <f>IFERROR((AAPL_1[[#This Row],[Close]]-E115)/E115,0)</f>
        <v>-7.5644553392072702E-3</v>
      </c>
      <c r="I116">
        <f>IFERROR(LN(AAPL_1[[#This Row],[Close]]/E115),0)</f>
        <v>-7.5932109369027138E-3</v>
      </c>
    </row>
    <row r="117" spans="1:9">
      <c r="A117" s="3">
        <v>44153</v>
      </c>
      <c r="B117">
        <v>118.610001</v>
      </c>
      <c r="C117">
        <v>119.82</v>
      </c>
      <c r="D117">
        <v>118</v>
      </c>
      <c r="E117">
        <v>118.029999</v>
      </c>
      <c r="F117">
        <v>115.67694899999999</v>
      </c>
      <c r="G117">
        <v>76322100</v>
      </c>
      <c r="H117">
        <f>IFERROR((AAPL_1[[#This Row],[Close]]-E116)/E116,0)</f>
        <v>-1.1391238892631194E-2</v>
      </c>
      <c r="I117">
        <f>IFERROR(LN(AAPL_1[[#This Row],[Close]]/E116),0)</f>
        <v>-1.1456616012830623E-2</v>
      </c>
    </row>
    <row r="118" spans="1:9">
      <c r="A118" s="3">
        <v>44154</v>
      </c>
      <c r="B118">
        <v>117.589996</v>
      </c>
      <c r="C118">
        <v>119.05999799999999</v>
      </c>
      <c r="D118">
        <v>116.80999799999999</v>
      </c>
      <c r="E118">
        <v>118.639999</v>
      </c>
      <c r="F118">
        <v>116.27478000000001</v>
      </c>
      <c r="G118">
        <v>74113000</v>
      </c>
      <c r="H118">
        <f>IFERROR((AAPL_1[[#This Row],[Close]]-E117)/E117,0)</f>
        <v>5.1681776257576639E-3</v>
      </c>
      <c r="I118">
        <f>IFERROR(LN(AAPL_1[[#This Row],[Close]]/E117),0)</f>
        <v>5.1548684322609067E-3</v>
      </c>
    </row>
    <row r="119" spans="1:9">
      <c r="A119" s="3">
        <v>44155</v>
      </c>
      <c r="B119">
        <v>118.639999</v>
      </c>
      <c r="C119">
        <v>118.769997</v>
      </c>
      <c r="D119">
        <v>117.290001</v>
      </c>
      <c r="E119">
        <v>117.339996</v>
      </c>
      <c r="F119">
        <v>115.000702</v>
      </c>
      <c r="G119">
        <v>73604300</v>
      </c>
      <c r="H119">
        <f>IFERROR((AAPL_1[[#This Row],[Close]]-E118)/E118,0)</f>
        <v>-1.0957543922433814E-2</v>
      </c>
      <c r="I119">
        <f>IFERROR(LN(AAPL_1[[#This Row],[Close]]/E118),0)</f>
        <v>-1.1018019992075256E-2</v>
      </c>
    </row>
    <row r="120" spans="1:9">
      <c r="A120" s="3">
        <v>44158</v>
      </c>
      <c r="B120">
        <v>117.18</v>
      </c>
      <c r="C120">
        <v>117.620003</v>
      </c>
      <c r="D120">
        <v>113.75</v>
      </c>
      <c r="E120">
        <v>113.849998</v>
      </c>
      <c r="F120">
        <v>111.58026099999999</v>
      </c>
      <c r="G120">
        <v>127959300</v>
      </c>
      <c r="H120">
        <f>IFERROR((AAPL_1[[#This Row],[Close]]-E119)/E119,0)</f>
        <v>-2.9742612229166941E-2</v>
      </c>
      <c r="I120">
        <f>IFERROR(LN(AAPL_1[[#This Row],[Close]]/E119),0)</f>
        <v>-3.0193894465966674E-2</v>
      </c>
    </row>
    <row r="121" spans="1:9">
      <c r="A121" s="3">
        <v>44159</v>
      </c>
      <c r="B121">
        <v>113.910004</v>
      </c>
      <c r="C121">
        <v>115.849998</v>
      </c>
      <c r="D121">
        <v>112.589996</v>
      </c>
      <c r="E121">
        <v>115.16999800000001</v>
      </c>
      <c r="F121">
        <v>112.87397799999999</v>
      </c>
      <c r="G121">
        <v>113874200</v>
      </c>
      <c r="H121">
        <f>IFERROR((AAPL_1[[#This Row],[Close]]-E120)/E120,0)</f>
        <v>1.1594203102225855E-2</v>
      </c>
      <c r="I121">
        <f>IFERROR(LN(AAPL_1[[#This Row],[Close]]/E120),0)</f>
        <v>1.1527505372408105E-2</v>
      </c>
    </row>
    <row r="122" spans="1:9">
      <c r="A122" s="3">
        <v>44160</v>
      </c>
      <c r="B122">
        <v>115.550003</v>
      </c>
      <c r="C122">
        <v>116.75</v>
      </c>
      <c r="D122">
        <v>115.16999800000001</v>
      </c>
      <c r="E122">
        <v>116.029999</v>
      </c>
      <c r="F122">
        <v>113.71682</v>
      </c>
      <c r="G122">
        <v>76499200</v>
      </c>
      <c r="H122">
        <f>IFERROR((AAPL_1[[#This Row],[Close]]-E121)/E121,0)</f>
        <v>7.4672311794257117E-3</v>
      </c>
      <c r="I122">
        <f>IFERROR(LN(AAPL_1[[#This Row],[Close]]/E121),0)</f>
        <v>7.4394894258107882E-3</v>
      </c>
    </row>
    <row r="123" spans="1:9">
      <c r="A123" s="3">
        <v>44162</v>
      </c>
      <c r="B123">
        <v>116.57</v>
      </c>
      <c r="C123">
        <v>117.489998</v>
      </c>
      <c r="D123">
        <v>116.220001</v>
      </c>
      <c r="E123">
        <v>116.589996</v>
      </c>
      <c r="F123">
        <v>114.26565600000001</v>
      </c>
      <c r="G123">
        <v>46691300</v>
      </c>
      <c r="H123">
        <f>IFERROR((AAPL_1[[#This Row],[Close]]-E122)/E122,0)</f>
        <v>4.826312202243453E-3</v>
      </c>
      <c r="I123">
        <f>IFERROR(LN(AAPL_1[[#This Row],[Close]]/E122),0)</f>
        <v>4.8147028959463298E-3</v>
      </c>
    </row>
    <row r="124" spans="1:9">
      <c r="A124" s="3">
        <v>44165</v>
      </c>
      <c r="B124">
        <v>116.970001</v>
      </c>
      <c r="C124">
        <v>120.970001</v>
      </c>
      <c r="D124">
        <v>116.80999799999999</v>
      </c>
      <c r="E124">
        <v>119.050003</v>
      </c>
      <c r="F124">
        <v>116.67662</v>
      </c>
      <c r="G124">
        <v>169410200</v>
      </c>
      <c r="H124">
        <f>IFERROR((AAPL_1[[#This Row],[Close]]-E123)/E123,0)</f>
        <v>2.1099640487164992E-2</v>
      </c>
      <c r="I124">
        <f>IFERROR(LN(AAPL_1[[#This Row],[Close]]/E123),0)</f>
        <v>2.0880125495427872E-2</v>
      </c>
    </row>
    <row r="125" spans="1:9">
      <c r="A125" s="3">
        <v>44166</v>
      </c>
      <c r="B125">
        <v>121.010002</v>
      </c>
      <c r="C125">
        <v>123.470001</v>
      </c>
      <c r="D125">
        <v>120.010002</v>
      </c>
      <c r="E125">
        <v>122.720001</v>
      </c>
      <c r="F125">
        <v>120.273445</v>
      </c>
      <c r="G125">
        <v>127728200</v>
      </c>
      <c r="H125">
        <f>IFERROR((AAPL_1[[#This Row],[Close]]-E124)/E124,0)</f>
        <v>3.0827365875832801E-2</v>
      </c>
      <c r="I125">
        <f>IFERROR(LN(AAPL_1[[#This Row],[Close]]/E124),0)</f>
        <v>3.0361747635209612E-2</v>
      </c>
    </row>
    <row r="126" spans="1:9">
      <c r="A126" s="3">
        <v>44167</v>
      </c>
      <c r="B126">
        <v>122.019997</v>
      </c>
      <c r="C126">
        <v>123.370003</v>
      </c>
      <c r="D126">
        <v>120.889999</v>
      </c>
      <c r="E126">
        <v>123.08000199999999</v>
      </c>
      <c r="F126">
        <v>120.626274</v>
      </c>
      <c r="G126">
        <v>89004200</v>
      </c>
      <c r="H126">
        <f>IFERROR((AAPL_1[[#This Row],[Close]]-E125)/E125,0)</f>
        <v>2.9335152955221773E-3</v>
      </c>
      <c r="I126">
        <f>IFERROR(LN(AAPL_1[[#This Row],[Close]]/E125),0)</f>
        <v>2.9292209358575553E-3</v>
      </c>
    </row>
    <row r="127" spans="1:9">
      <c r="A127" s="3">
        <v>44168</v>
      </c>
      <c r="B127">
        <v>123.519997</v>
      </c>
      <c r="C127">
        <v>123.779999</v>
      </c>
      <c r="D127">
        <v>122.209999</v>
      </c>
      <c r="E127">
        <v>122.94000200000001</v>
      </c>
      <c r="F127">
        <v>120.489059</v>
      </c>
      <c r="G127">
        <v>78967600</v>
      </c>
      <c r="H127">
        <f>IFERROR((AAPL_1[[#This Row],[Close]]-E126)/E126,0)</f>
        <v>-1.1374715447273584E-3</v>
      </c>
      <c r="I127">
        <f>IFERROR(LN(AAPL_1[[#This Row],[Close]]/E126),0)</f>
        <v>-1.1381189564730419E-3</v>
      </c>
    </row>
    <row r="128" spans="1:9">
      <c r="A128" s="3">
        <v>44169</v>
      </c>
      <c r="B128">
        <v>122.599998</v>
      </c>
      <c r="C128">
        <v>122.860001</v>
      </c>
      <c r="D128">
        <v>121.519997</v>
      </c>
      <c r="E128">
        <v>122.25</v>
      </c>
      <c r="F128">
        <v>119.81282</v>
      </c>
      <c r="G128">
        <v>78260400</v>
      </c>
      <c r="H128">
        <f>IFERROR((AAPL_1[[#This Row],[Close]]-E127)/E127,0)</f>
        <v>-5.612510076256602E-3</v>
      </c>
      <c r="I128">
        <f>IFERROR(LN(AAPL_1[[#This Row],[Close]]/E127),0)</f>
        <v>-5.6283193919801884E-3</v>
      </c>
    </row>
    <row r="129" spans="1:9">
      <c r="A129" s="3">
        <v>44172</v>
      </c>
      <c r="B129">
        <v>122.30999799999999</v>
      </c>
      <c r="C129">
        <v>124.57</v>
      </c>
      <c r="D129">
        <v>122.25</v>
      </c>
      <c r="E129">
        <v>123.75</v>
      </c>
      <c r="F129">
        <v>121.282928</v>
      </c>
      <c r="G129">
        <v>86712000</v>
      </c>
      <c r="H129">
        <f>IFERROR((AAPL_1[[#This Row],[Close]]-E128)/E128,0)</f>
        <v>1.2269938650306749E-2</v>
      </c>
      <c r="I129">
        <f>IFERROR(LN(AAPL_1[[#This Row],[Close]]/E128),0)</f>
        <v>1.2195273093818206E-2</v>
      </c>
    </row>
    <row r="130" spans="1:9">
      <c r="A130" s="3">
        <v>44173</v>
      </c>
      <c r="B130">
        <v>124.370003</v>
      </c>
      <c r="C130">
        <v>124.980003</v>
      </c>
      <c r="D130">
        <v>123.089996</v>
      </c>
      <c r="E130">
        <v>124.379997</v>
      </c>
      <c r="F130">
        <v>121.900345</v>
      </c>
      <c r="G130">
        <v>82225500</v>
      </c>
      <c r="H130">
        <f>IFERROR((AAPL_1[[#This Row],[Close]]-E129)/E129,0)</f>
        <v>5.090884848484873E-3</v>
      </c>
      <c r="I130">
        <f>IFERROR(LN(AAPL_1[[#This Row],[Close]]/E129),0)</f>
        <v>5.0779701073099832E-3</v>
      </c>
    </row>
    <row r="131" spans="1:9">
      <c r="A131" s="3">
        <v>44174</v>
      </c>
      <c r="B131">
        <v>124.529999</v>
      </c>
      <c r="C131">
        <v>125.949997</v>
      </c>
      <c r="D131">
        <v>121</v>
      </c>
      <c r="E131">
        <v>121.779999</v>
      </c>
      <c r="F131">
        <v>119.35219600000001</v>
      </c>
      <c r="G131">
        <v>115089200</v>
      </c>
      <c r="H131">
        <f>IFERROR((AAPL_1[[#This Row],[Close]]-E130)/E130,0)</f>
        <v>-2.0903666688462771E-2</v>
      </c>
      <c r="I131">
        <f>IFERROR(LN(AAPL_1[[#This Row],[Close]]/E130),0)</f>
        <v>-2.1125241587210547E-2</v>
      </c>
    </row>
    <row r="132" spans="1:9">
      <c r="A132" s="3">
        <v>44175</v>
      </c>
      <c r="B132">
        <v>120.5</v>
      </c>
      <c r="C132">
        <v>123.870003</v>
      </c>
      <c r="D132">
        <v>120.150002</v>
      </c>
      <c r="E132">
        <v>123.239998</v>
      </c>
      <c r="F132">
        <v>120.783073</v>
      </c>
      <c r="G132">
        <v>81312200</v>
      </c>
      <c r="H132">
        <f>IFERROR((AAPL_1[[#This Row],[Close]]-E131)/E131,0)</f>
        <v>1.1988824207495651E-2</v>
      </c>
      <c r="I132">
        <f>IFERROR(LN(AAPL_1[[#This Row],[Close]]/E131),0)</f>
        <v>1.1917527531070815E-2</v>
      </c>
    </row>
    <row r="133" spans="1:9">
      <c r="A133" s="3">
        <v>44176</v>
      </c>
      <c r="B133">
        <v>122.43</v>
      </c>
      <c r="C133">
        <v>122.760002</v>
      </c>
      <c r="D133">
        <v>120.550003</v>
      </c>
      <c r="E133">
        <v>122.410004</v>
      </c>
      <c r="F133">
        <v>119.969635</v>
      </c>
      <c r="G133">
        <v>86939800</v>
      </c>
      <c r="H133">
        <f>IFERROR((AAPL_1[[#This Row],[Close]]-E132)/E132,0)</f>
        <v>-6.7347777788831125E-3</v>
      </c>
      <c r="I133">
        <f>IFERROR(LN(AAPL_1[[#This Row],[Close]]/E132),0)</f>
        <v>-6.7575587354803436E-3</v>
      </c>
    </row>
    <row r="134" spans="1:9">
      <c r="A134" s="3">
        <v>44179</v>
      </c>
      <c r="B134">
        <v>122.599998</v>
      </c>
      <c r="C134">
        <v>123.349998</v>
      </c>
      <c r="D134">
        <v>121.540001</v>
      </c>
      <c r="E134">
        <v>121.779999</v>
      </c>
      <c r="F134">
        <v>119.35219600000001</v>
      </c>
      <c r="G134">
        <v>79184500</v>
      </c>
      <c r="H134">
        <f>IFERROR((AAPL_1[[#This Row],[Close]]-E133)/E133,0)</f>
        <v>-5.1466790246979897E-3</v>
      </c>
      <c r="I134">
        <f>IFERROR(LN(AAPL_1[[#This Row],[Close]]/E133),0)</f>
        <v>-5.1599687955904278E-3</v>
      </c>
    </row>
    <row r="135" spans="1:9">
      <c r="A135" s="3">
        <v>44180</v>
      </c>
      <c r="B135">
        <v>124.339996</v>
      </c>
      <c r="C135">
        <v>127.900002</v>
      </c>
      <c r="D135">
        <v>124.129997</v>
      </c>
      <c r="E135">
        <v>127.879997</v>
      </c>
      <c r="F135">
        <v>125.33058200000001</v>
      </c>
      <c r="G135">
        <v>157243700</v>
      </c>
      <c r="H135">
        <f>IFERROR((AAPL_1[[#This Row],[Close]]-E134)/E134,0)</f>
        <v>5.0090310807113729E-2</v>
      </c>
      <c r="I135">
        <f>IFERROR(LN(AAPL_1[[#This Row],[Close]]/E134),0)</f>
        <v>4.8876170763248204E-2</v>
      </c>
    </row>
    <row r="136" spans="1:9">
      <c r="A136" s="3">
        <v>44181</v>
      </c>
      <c r="B136">
        <v>127.410004</v>
      </c>
      <c r="C136">
        <v>128.36999499999999</v>
      </c>
      <c r="D136">
        <v>126.55999799999999</v>
      </c>
      <c r="E136">
        <v>127.80999799999999</v>
      </c>
      <c r="F136">
        <v>125.261978</v>
      </c>
      <c r="G136">
        <v>98208600</v>
      </c>
      <c r="H136">
        <f>IFERROR((AAPL_1[[#This Row],[Close]]-E135)/E135,0)</f>
        <v>-5.4738036942564143E-4</v>
      </c>
      <c r="I136">
        <f>IFERROR(LN(AAPL_1[[#This Row],[Close]]/E135),0)</f>
        <v>-5.4753023675212079E-4</v>
      </c>
    </row>
    <row r="137" spans="1:9">
      <c r="A137" s="3">
        <v>44182</v>
      </c>
      <c r="B137">
        <v>128.89999399999999</v>
      </c>
      <c r="C137">
        <v>129.58000200000001</v>
      </c>
      <c r="D137">
        <v>128.03999300000001</v>
      </c>
      <c r="E137">
        <v>128.699997</v>
      </c>
      <c r="F137">
        <v>126.13423899999999</v>
      </c>
      <c r="G137">
        <v>94359800</v>
      </c>
      <c r="H137">
        <f>IFERROR((AAPL_1[[#This Row],[Close]]-E136)/E136,0)</f>
        <v>6.9634536728496246E-3</v>
      </c>
      <c r="I137">
        <f>IFERROR(LN(AAPL_1[[#This Row],[Close]]/E136),0)</f>
        <v>6.9393207966623087E-3</v>
      </c>
    </row>
    <row r="138" spans="1:9">
      <c r="A138" s="3">
        <v>44183</v>
      </c>
      <c r="B138">
        <v>128.96000699999999</v>
      </c>
      <c r="C138">
        <v>129.10000600000001</v>
      </c>
      <c r="D138">
        <v>126.120003</v>
      </c>
      <c r="E138">
        <v>126.660004</v>
      </c>
      <c r="F138">
        <v>124.13490299999999</v>
      </c>
      <c r="G138">
        <v>192541500</v>
      </c>
      <c r="H138">
        <f>IFERROR((AAPL_1[[#This Row],[Close]]-E137)/E137,0)</f>
        <v>-1.5850761830243053E-2</v>
      </c>
      <c r="I138">
        <f>IFERROR(LN(AAPL_1[[#This Row],[Close]]/E137),0)</f>
        <v>-1.597772862316409E-2</v>
      </c>
    </row>
    <row r="139" spans="1:9">
      <c r="A139" s="3">
        <v>44186</v>
      </c>
      <c r="B139">
        <v>125.019997</v>
      </c>
      <c r="C139">
        <v>128.30999800000001</v>
      </c>
      <c r="D139">
        <v>123.449997</v>
      </c>
      <c r="E139">
        <v>128.229996</v>
      </c>
      <c r="F139">
        <v>125.673607</v>
      </c>
      <c r="G139">
        <v>121251600</v>
      </c>
      <c r="H139">
        <f>IFERROR((AAPL_1[[#This Row],[Close]]-E138)/E138,0)</f>
        <v>1.23953256783412E-2</v>
      </c>
      <c r="I139">
        <f>IFERROR(LN(AAPL_1[[#This Row],[Close]]/E138),0)</f>
        <v>1.2319132608182242E-2</v>
      </c>
    </row>
    <row r="140" spans="1:9">
      <c r="A140" s="3">
        <v>44187</v>
      </c>
      <c r="B140">
        <v>131.61000100000001</v>
      </c>
      <c r="C140">
        <v>134.41000399999999</v>
      </c>
      <c r="D140">
        <v>129.64999399999999</v>
      </c>
      <c r="E140">
        <v>131.88000500000001</v>
      </c>
      <c r="F140">
        <v>129.25083900000001</v>
      </c>
      <c r="G140">
        <v>168904800</v>
      </c>
      <c r="H140">
        <f>IFERROR((AAPL_1[[#This Row],[Close]]-E139)/E139,0)</f>
        <v>2.846454896559469E-2</v>
      </c>
      <c r="I140">
        <f>IFERROR(LN(AAPL_1[[#This Row],[Close]]/E139),0)</f>
        <v>2.8066960839708461E-2</v>
      </c>
    </row>
    <row r="141" spans="1:9">
      <c r="A141" s="3">
        <v>44188</v>
      </c>
      <c r="B141">
        <v>132.16000399999999</v>
      </c>
      <c r="C141">
        <v>132.429993</v>
      </c>
      <c r="D141">
        <v>130.779999</v>
      </c>
      <c r="E141">
        <v>130.96000699999999</v>
      </c>
      <c r="F141">
        <v>128.349197</v>
      </c>
      <c r="G141">
        <v>88223700</v>
      </c>
      <c r="H141">
        <f>IFERROR((AAPL_1[[#This Row],[Close]]-E140)/E140,0)</f>
        <v>-6.9760233933872E-3</v>
      </c>
      <c r="I141">
        <f>IFERROR(LN(AAPL_1[[#This Row],[Close]]/E140),0)</f>
        <v>-7.0004696024706416E-3</v>
      </c>
    </row>
    <row r="142" spans="1:9">
      <c r="A142" s="3">
        <v>44189</v>
      </c>
      <c r="B142">
        <v>131.320007</v>
      </c>
      <c r="C142">
        <v>133.46000699999999</v>
      </c>
      <c r="D142">
        <v>131.10000600000001</v>
      </c>
      <c r="E142">
        <v>131.970001</v>
      </c>
      <c r="F142">
        <v>129.339035</v>
      </c>
      <c r="G142">
        <v>54930100</v>
      </c>
      <c r="H142">
        <f>IFERROR((AAPL_1[[#This Row],[Close]]-E141)/E141,0)</f>
        <v>7.7122323305923932E-3</v>
      </c>
      <c r="I142">
        <f>IFERROR(LN(AAPL_1[[#This Row],[Close]]/E141),0)</f>
        <v>7.6826450919043306E-3</v>
      </c>
    </row>
    <row r="143" spans="1:9">
      <c r="A143" s="3">
        <v>44193</v>
      </c>
      <c r="B143">
        <v>133.990005</v>
      </c>
      <c r="C143">
        <v>137.33999600000001</v>
      </c>
      <c r="D143">
        <v>133.509995</v>
      </c>
      <c r="E143">
        <v>136.69000199999999</v>
      </c>
      <c r="F143">
        <v>133.96492000000001</v>
      </c>
      <c r="G143">
        <v>124486200</v>
      </c>
      <c r="H143">
        <f>IFERROR((AAPL_1[[#This Row],[Close]]-E142)/E142,0)</f>
        <v>3.5765711633206673E-2</v>
      </c>
      <c r="I143">
        <f>IFERROR(LN(AAPL_1[[#This Row],[Close]]/E142),0)</f>
        <v>3.5140971189991918E-2</v>
      </c>
    </row>
    <row r="144" spans="1:9">
      <c r="A144" s="3">
        <v>44194</v>
      </c>
      <c r="B144">
        <v>138.050003</v>
      </c>
      <c r="C144">
        <v>138.78999300000001</v>
      </c>
      <c r="D144">
        <v>134.33999600000001</v>
      </c>
      <c r="E144">
        <v>134.86999499999999</v>
      </c>
      <c r="F144">
        <v>132.18121300000001</v>
      </c>
      <c r="G144">
        <v>121047300</v>
      </c>
      <c r="H144">
        <f>IFERROR((AAPL_1[[#This Row],[Close]]-E143)/E143,0)</f>
        <v>-1.3314850928160817E-2</v>
      </c>
      <c r="I144">
        <f>IFERROR(LN(AAPL_1[[#This Row],[Close]]/E143),0)</f>
        <v>-1.3404288340181021E-2</v>
      </c>
    </row>
    <row r="145" spans="1:9">
      <c r="A145" s="3">
        <v>44195</v>
      </c>
      <c r="B145">
        <v>135.58000200000001</v>
      </c>
      <c r="C145">
        <v>135.990005</v>
      </c>
      <c r="D145">
        <v>133.39999399999999</v>
      </c>
      <c r="E145">
        <v>133.720001</v>
      </c>
      <c r="F145">
        <v>131.054123</v>
      </c>
      <c r="G145">
        <v>96452100</v>
      </c>
      <c r="H145">
        <f>IFERROR((AAPL_1[[#This Row],[Close]]-E144)/E144,0)</f>
        <v>-8.5266852719909463E-3</v>
      </c>
      <c r="I145">
        <f>IFERROR(LN(AAPL_1[[#This Row],[Close]]/E144),0)</f>
        <v>-8.5632454258180671E-3</v>
      </c>
    </row>
    <row r="146" spans="1:9">
      <c r="A146" s="3">
        <v>44196</v>
      </c>
      <c r="B146">
        <v>134.08000200000001</v>
      </c>
      <c r="C146">
        <v>134.740005</v>
      </c>
      <c r="D146">
        <v>131.720001</v>
      </c>
      <c r="E146">
        <v>132.69000199999999</v>
      </c>
      <c r="F146">
        <v>130.044693</v>
      </c>
      <c r="G146">
        <v>99116600</v>
      </c>
      <c r="H146">
        <f>IFERROR((AAPL_1[[#This Row],[Close]]-E145)/E145,0)</f>
        <v>-7.7026547434740425E-3</v>
      </c>
      <c r="I146">
        <f>IFERROR(LN(AAPL_1[[#This Row],[Close]]/E145),0)</f>
        <v>-7.7324734091399304E-3</v>
      </c>
    </row>
    <row r="147" spans="1:9">
      <c r="A147" s="3">
        <v>44200</v>
      </c>
      <c r="B147">
        <v>133.520004</v>
      </c>
      <c r="C147">
        <v>133.61000100000001</v>
      </c>
      <c r="D147">
        <v>126.760002</v>
      </c>
      <c r="E147">
        <v>129.41000399999999</v>
      </c>
      <c r="F147">
        <v>126.830063</v>
      </c>
      <c r="G147">
        <v>143301900</v>
      </c>
      <c r="H147">
        <f>IFERROR((AAPL_1[[#This Row],[Close]]-E146)/E146,0)</f>
        <v>-2.4719255034753911E-2</v>
      </c>
      <c r="I147">
        <f>IFERROR(LN(AAPL_1[[#This Row],[Close]]/E146),0)</f>
        <v>-2.5029905877980277E-2</v>
      </c>
    </row>
    <row r="148" spans="1:9">
      <c r="A148" s="3">
        <v>44201</v>
      </c>
      <c r="B148">
        <v>128.88999899999999</v>
      </c>
      <c r="C148">
        <v>131.740005</v>
      </c>
      <c r="D148">
        <v>128.429993</v>
      </c>
      <c r="E148">
        <v>131.009995</v>
      </c>
      <c r="F148">
        <v>128.398178</v>
      </c>
      <c r="G148">
        <v>97664900</v>
      </c>
      <c r="H148">
        <f>IFERROR((AAPL_1[[#This Row],[Close]]-E147)/E147,0)</f>
        <v>1.2363735032416947E-2</v>
      </c>
      <c r="I148">
        <f>IFERROR(LN(AAPL_1[[#This Row],[Close]]/E147),0)</f>
        <v>1.228792825746257E-2</v>
      </c>
    </row>
    <row r="149" spans="1:9">
      <c r="A149" s="3">
        <v>44202</v>
      </c>
      <c r="B149">
        <v>127.720001</v>
      </c>
      <c r="C149">
        <v>131.050003</v>
      </c>
      <c r="D149">
        <v>126.379997</v>
      </c>
      <c r="E149">
        <v>126.599998</v>
      </c>
      <c r="F149">
        <v>124.076088</v>
      </c>
      <c r="G149">
        <v>155088000</v>
      </c>
      <c r="H149">
        <f>IFERROR((AAPL_1[[#This Row],[Close]]-E148)/E148,0)</f>
        <v>-3.3661530938918091E-2</v>
      </c>
      <c r="I149">
        <f>IFERROR(LN(AAPL_1[[#This Row],[Close]]/E148),0)</f>
        <v>-3.424112408826565E-2</v>
      </c>
    </row>
    <row r="150" spans="1:9">
      <c r="A150" s="3">
        <v>44203</v>
      </c>
      <c r="B150">
        <v>128.36000100000001</v>
      </c>
      <c r="C150">
        <v>131.63000500000001</v>
      </c>
      <c r="D150">
        <v>127.860001</v>
      </c>
      <c r="E150">
        <v>130.91999799999999</v>
      </c>
      <c r="F150">
        <v>128.30998199999999</v>
      </c>
      <c r="G150">
        <v>109578200</v>
      </c>
      <c r="H150">
        <f>IFERROR((AAPL_1[[#This Row],[Close]]-E149)/E149,0)</f>
        <v>3.412322328788657E-2</v>
      </c>
      <c r="I150">
        <f>IFERROR(LN(AAPL_1[[#This Row],[Close]]/E149),0)</f>
        <v>3.3553940444187441E-2</v>
      </c>
    </row>
    <row r="151" spans="1:9">
      <c r="A151" s="3">
        <v>44204</v>
      </c>
      <c r="B151">
        <v>132.429993</v>
      </c>
      <c r="C151">
        <v>132.63000500000001</v>
      </c>
      <c r="D151">
        <v>130.229996</v>
      </c>
      <c r="E151">
        <v>132.050003</v>
      </c>
      <c r="F151">
        <v>129.41743500000001</v>
      </c>
      <c r="G151">
        <v>105158200</v>
      </c>
      <c r="H151">
        <f>IFERROR((AAPL_1[[#This Row],[Close]]-E150)/E150,0)</f>
        <v>8.6312634987972675E-3</v>
      </c>
      <c r="I151">
        <f>IFERROR(LN(AAPL_1[[#This Row],[Close]]/E150),0)</f>
        <v>8.5942271053333283E-3</v>
      </c>
    </row>
    <row r="152" spans="1:9">
      <c r="A152" s="3">
        <v>44207</v>
      </c>
      <c r="B152">
        <v>129.19000199999999</v>
      </c>
      <c r="C152">
        <v>130.16999799999999</v>
      </c>
      <c r="D152">
        <v>128.5</v>
      </c>
      <c r="E152">
        <v>128.979996</v>
      </c>
      <c r="F152">
        <v>126.408646</v>
      </c>
      <c r="G152">
        <v>100384500</v>
      </c>
      <c r="H152">
        <f>IFERROR((AAPL_1[[#This Row],[Close]]-E151)/E151,0)</f>
        <v>-2.3248821887569392E-2</v>
      </c>
      <c r="I152">
        <f>IFERROR(LN(AAPL_1[[#This Row],[Close]]/E151),0)</f>
        <v>-2.3523338892137403E-2</v>
      </c>
    </row>
    <row r="153" spans="1:9">
      <c r="A153" s="3">
        <v>44208</v>
      </c>
      <c r="B153">
        <v>128.5</v>
      </c>
      <c r="C153">
        <v>129.69000199999999</v>
      </c>
      <c r="D153">
        <v>126.860001</v>
      </c>
      <c r="E153">
        <v>128.800003</v>
      </c>
      <c r="F153">
        <v>126.232246</v>
      </c>
      <c r="G153">
        <v>91951100</v>
      </c>
      <c r="H153">
        <f>IFERROR((AAPL_1[[#This Row],[Close]]-E152)/E152,0)</f>
        <v>-1.3955109752057681E-3</v>
      </c>
      <c r="I153">
        <f>IFERROR(LN(AAPL_1[[#This Row],[Close]]/E152),0)</f>
        <v>-1.3964856074922588E-3</v>
      </c>
    </row>
    <row r="154" spans="1:9">
      <c r="A154" s="3">
        <v>44209</v>
      </c>
      <c r="B154">
        <v>128.759995</v>
      </c>
      <c r="C154">
        <v>131.449997</v>
      </c>
      <c r="D154">
        <v>128.490005</v>
      </c>
      <c r="E154">
        <v>130.88999899999999</v>
      </c>
      <c r="F154">
        <v>128.280563</v>
      </c>
      <c r="G154">
        <v>88636800</v>
      </c>
      <c r="H154">
        <f>IFERROR((AAPL_1[[#This Row],[Close]]-E153)/E153,0)</f>
        <v>1.6226676640682881E-2</v>
      </c>
      <c r="I154">
        <f>IFERROR(LN(AAPL_1[[#This Row],[Close]]/E153),0)</f>
        <v>1.6096431201446305E-2</v>
      </c>
    </row>
    <row r="155" spans="1:9">
      <c r="A155" s="3">
        <v>44210</v>
      </c>
      <c r="B155">
        <v>130.800003</v>
      </c>
      <c r="C155">
        <v>131</v>
      </c>
      <c r="D155">
        <v>128.759995</v>
      </c>
      <c r="E155">
        <v>128.91000399999999</v>
      </c>
      <c r="F155">
        <v>126.340034</v>
      </c>
      <c r="G155">
        <v>90221800</v>
      </c>
      <c r="H155">
        <f>IFERROR((AAPL_1[[#This Row],[Close]]-E154)/E154,0)</f>
        <v>-1.512716796643877E-2</v>
      </c>
      <c r="I155">
        <f>IFERROR(LN(AAPL_1[[#This Row],[Close]]/E154),0)</f>
        <v>-1.5242750679211546E-2</v>
      </c>
    </row>
    <row r="156" spans="1:9">
      <c r="A156" s="3">
        <v>44211</v>
      </c>
      <c r="B156">
        <v>128.779999</v>
      </c>
      <c r="C156">
        <v>130.220001</v>
      </c>
      <c r="D156">
        <v>127</v>
      </c>
      <c r="E156">
        <v>127.139999</v>
      </c>
      <c r="F156">
        <v>124.605324</v>
      </c>
      <c r="G156">
        <v>111598500</v>
      </c>
      <c r="H156">
        <f>IFERROR((AAPL_1[[#This Row],[Close]]-E155)/E155,0)</f>
        <v>-1.3730548018600509E-2</v>
      </c>
      <c r="I156">
        <f>IFERROR(LN(AAPL_1[[#This Row],[Close]]/E155),0)</f>
        <v>-1.3825683841495805E-2</v>
      </c>
    </row>
    <row r="157" spans="1:9">
      <c r="A157" s="3">
        <v>44215</v>
      </c>
      <c r="B157">
        <v>127.779999</v>
      </c>
      <c r="C157">
        <v>128.71000699999999</v>
      </c>
      <c r="D157">
        <v>126.94000200000001</v>
      </c>
      <c r="E157">
        <v>127.83000199999999</v>
      </c>
      <c r="F157">
        <v>125.28157</v>
      </c>
      <c r="G157">
        <v>90757300</v>
      </c>
      <c r="H157">
        <f>IFERROR((AAPL_1[[#This Row],[Close]]-E156)/E156,0)</f>
        <v>5.4271118878960363E-3</v>
      </c>
      <c r="I157">
        <f>IFERROR(LN(AAPL_1[[#This Row],[Close]]/E156),0)</f>
        <v>5.4124381827924178E-3</v>
      </c>
    </row>
    <row r="158" spans="1:9">
      <c r="A158" s="3">
        <v>44216</v>
      </c>
      <c r="B158">
        <v>128.66000399999999</v>
      </c>
      <c r="C158">
        <v>132.490005</v>
      </c>
      <c r="D158">
        <v>128.550003</v>
      </c>
      <c r="E158">
        <v>132.029999</v>
      </c>
      <c r="F158">
        <v>129.397842</v>
      </c>
      <c r="G158">
        <v>104319500</v>
      </c>
      <c r="H158">
        <f>IFERROR((AAPL_1[[#This Row],[Close]]-E157)/E157,0)</f>
        <v>3.2856113074300121E-2</v>
      </c>
      <c r="I158">
        <f>IFERROR(LN(AAPL_1[[#This Row],[Close]]/E157),0)</f>
        <v>3.2327890091363817E-2</v>
      </c>
    </row>
    <row r="159" spans="1:9">
      <c r="A159" s="3">
        <v>44217</v>
      </c>
      <c r="B159">
        <v>133.800003</v>
      </c>
      <c r="C159">
        <v>139.66999799999999</v>
      </c>
      <c r="D159">
        <v>133.58999600000001</v>
      </c>
      <c r="E159">
        <v>136.86999499999999</v>
      </c>
      <c r="F159">
        <v>134.14132699999999</v>
      </c>
      <c r="G159">
        <v>120150900</v>
      </c>
      <c r="H159">
        <f>IFERROR((AAPL_1[[#This Row],[Close]]-E158)/E158,0)</f>
        <v>3.6658305208348785E-2</v>
      </c>
      <c r="I159">
        <f>IFERROR(LN(AAPL_1[[#This Row],[Close]]/E158),0)</f>
        <v>3.6002371775085945E-2</v>
      </c>
    </row>
    <row r="160" spans="1:9">
      <c r="A160" s="3">
        <v>44218</v>
      </c>
      <c r="B160">
        <v>136.279999</v>
      </c>
      <c r="C160">
        <v>139.85000600000001</v>
      </c>
      <c r="D160">
        <v>135.020004</v>
      </c>
      <c r="E160">
        <v>139.070007</v>
      </c>
      <c r="F160">
        <v>136.29750100000001</v>
      </c>
      <c r="G160">
        <v>114459400</v>
      </c>
      <c r="H160">
        <f>IFERROR((AAPL_1[[#This Row],[Close]]-E159)/E159,0)</f>
        <v>1.607373478752604E-2</v>
      </c>
      <c r="I160">
        <f>IFERROR(LN(AAPL_1[[#This Row],[Close]]/E159),0)</f>
        <v>1.5945920132722762E-2</v>
      </c>
    </row>
    <row r="161" spans="1:9">
      <c r="A161" s="3">
        <v>44221</v>
      </c>
      <c r="B161">
        <v>143.070007</v>
      </c>
      <c r="C161">
        <v>145.08999600000001</v>
      </c>
      <c r="D161">
        <v>136.53999300000001</v>
      </c>
      <c r="E161">
        <v>142.91999799999999</v>
      </c>
      <c r="F161">
        <v>140.07072400000001</v>
      </c>
      <c r="G161">
        <v>157611700</v>
      </c>
      <c r="H161">
        <f>IFERROR((AAPL_1[[#This Row],[Close]]-E160)/E160,0)</f>
        <v>2.7683834085087726E-2</v>
      </c>
      <c r="I161">
        <f>IFERROR(LN(AAPL_1[[#This Row],[Close]]/E160),0)</f>
        <v>2.730756533648402E-2</v>
      </c>
    </row>
    <row r="162" spans="1:9">
      <c r="A162" s="3">
        <v>44222</v>
      </c>
      <c r="B162">
        <v>143.60000600000001</v>
      </c>
      <c r="C162">
        <v>144.300003</v>
      </c>
      <c r="D162">
        <v>141.36999499999999</v>
      </c>
      <c r="E162">
        <v>143.16000399999999</v>
      </c>
      <c r="F162">
        <v>140.30592300000001</v>
      </c>
      <c r="G162">
        <v>98390600</v>
      </c>
      <c r="H162">
        <f>IFERROR((AAPL_1[[#This Row],[Close]]-E161)/E161,0)</f>
        <v>1.6793031301329431E-3</v>
      </c>
      <c r="I162">
        <f>IFERROR(LN(AAPL_1[[#This Row],[Close]]/E161),0)</f>
        <v>1.6778946772239979E-3</v>
      </c>
    </row>
    <row r="163" spans="1:9">
      <c r="A163" s="3">
        <v>44223</v>
      </c>
      <c r="B163">
        <v>143.429993</v>
      </c>
      <c r="C163">
        <v>144.300003</v>
      </c>
      <c r="D163">
        <v>140.41000399999999</v>
      </c>
      <c r="E163">
        <v>142.05999800000001</v>
      </c>
      <c r="F163">
        <v>139.22787500000001</v>
      </c>
      <c r="G163">
        <v>140843800</v>
      </c>
      <c r="H163">
        <f>IFERROR((AAPL_1[[#This Row],[Close]]-E162)/E162,0)</f>
        <v>-7.683752230126923E-3</v>
      </c>
      <c r="I163">
        <f>IFERROR(LN(AAPL_1[[#This Row],[Close]]/E162),0)</f>
        <v>-7.7134243474846825E-3</v>
      </c>
    </row>
    <row r="164" spans="1:9">
      <c r="A164" s="3">
        <v>44224</v>
      </c>
      <c r="B164">
        <v>139.520004</v>
      </c>
      <c r="C164">
        <v>141.990005</v>
      </c>
      <c r="D164">
        <v>136.699997</v>
      </c>
      <c r="E164">
        <v>137.08999600000001</v>
      </c>
      <c r="F164">
        <v>134.356964</v>
      </c>
      <c r="G164">
        <v>142621100</v>
      </c>
      <c r="H164">
        <f>IFERROR((AAPL_1[[#This Row],[Close]]-E163)/E163,0)</f>
        <v>-3.4985232084826533E-2</v>
      </c>
      <c r="I164">
        <f>IFERROR(LN(AAPL_1[[#This Row],[Close]]/E163),0)</f>
        <v>-3.5611874221209198E-2</v>
      </c>
    </row>
    <row r="165" spans="1:9">
      <c r="A165" s="3">
        <v>44225</v>
      </c>
      <c r="B165">
        <v>135.83000200000001</v>
      </c>
      <c r="C165">
        <v>136.740005</v>
      </c>
      <c r="D165">
        <v>130.21000699999999</v>
      </c>
      <c r="E165">
        <v>131.96000699999999</v>
      </c>
      <c r="F165">
        <v>129.329239</v>
      </c>
      <c r="G165">
        <v>177523800</v>
      </c>
      <c r="H165">
        <f>IFERROR((AAPL_1[[#This Row],[Close]]-E164)/E164,0)</f>
        <v>-3.7420593403475061E-2</v>
      </c>
      <c r="I165">
        <f>IFERROR(LN(AAPL_1[[#This Row],[Close]]/E164),0)</f>
        <v>-3.8138715863139362E-2</v>
      </c>
    </row>
    <row r="166" spans="1:9">
      <c r="A166" s="3">
        <v>44228</v>
      </c>
      <c r="B166">
        <v>133.75</v>
      </c>
      <c r="C166">
        <v>135.38000500000001</v>
      </c>
      <c r="D166">
        <v>130.929993</v>
      </c>
      <c r="E166">
        <v>134.13999899999999</v>
      </c>
      <c r="F166">
        <v>131.465744</v>
      </c>
      <c r="G166">
        <v>106239800</v>
      </c>
      <c r="H166">
        <f>IFERROR((AAPL_1[[#This Row],[Close]]-E165)/E165,0)</f>
        <v>1.6520096122759367E-2</v>
      </c>
      <c r="I166">
        <f>IFERROR(LN(AAPL_1[[#This Row],[Close]]/E165),0)</f>
        <v>1.6385123809936338E-2</v>
      </c>
    </row>
    <row r="167" spans="1:9">
      <c r="A167" s="3">
        <v>44229</v>
      </c>
      <c r="B167">
        <v>135.729996</v>
      </c>
      <c r="C167">
        <v>136.30999800000001</v>
      </c>
      <c r="D167">
        <v>134.61000100000001</v>
      </c>
      <c r="E167">
        <v>134.990005</v>
      </c>
      <c r="F167">
        <v>132.29885899999999</v>
      </c>
      <c r="G167">
        <v>83305400</v>
      </c>
      <c r="H167">
        <f>IFERROR((AAPL_1[[#This Row],[Close]]-E166)/E166,0)</f>
        <v>6.3367079643411031E-3</v>
      </c>
      <c r="I167">
        <f>IFERROR(LN(AAPL_1[[#This Row],[Close]]/E166),0)</f>
        <v>6.316715443822429E-3</v>
      </c>
    </row>
    <row r="168" spans="1:9">
      <c r="A168" s="3">
        <v>44230</v>
      </c>
      <c r="B168">
        <v>135.759995</v>
      </c>
      <c r="C168">
        <v>135.770004</v>
      </c>
      <c r="D168">
        <v>133.61000100000001</v>
      </c>
      <c r="E168">
        <v>133.94000199999999</v>
      </c>
      <c r="F168">
        <v>131.26977500000001</v>
      </c>
      <c r="G168">
        <v>89880900</v>
      </c>
      <c r="H168">
        <f>IFERROR((AAPL_1[[#This Row],[Close]]-E167)/E167,0)</f>
        <v>-7.7783758879037294E-3</v>
      </c>
      <c r="I168">
        <f>IFERROR(LN(AAPL_1[[#This Row],[Close]]/E167),0)</f>
        <v>-7.8087852465526025E-3</v>
      </c>
    </row>
    <row r="169" spans="1:9">
      <c r="A169" s="3">
        <v>44231</v>
      </c>
      <c r="B169">
        <v>136.300003</v>
      </c>
      <c r="C169">
        <v>137.39999399999999</v>
      </c>
      <c r="D169">
        <v>134.58999600000001</v>
      </c>
      <c r="E169">
        <v>137.38999899999999</v>
      </c>
      <c r="F169">
        <v>134.65098599999999</v>
      </c>
      <c r="G169">
        <v>84183100</v>
      </c>
      <c r="H169">
        <f>IFERROR((AAPL_1[[#This Row],[Close]]-E168)/E168,0)</f>
        <v>2.5757779218190519E-2</v>
      </c>
      <c r="I169">
        <f>IFERROR(LN(AAPL_1[[#This Row],[Close]]/E168),0)</f>
        <v>2.5431636243343464E-2</v>
      </c>
    </row>
    <row r="170" spans="1:9">
      <c r="A170" s="3">
        <v>44232</v>
      </c>
      <c r="B170">
        <v>137.35000600000001</v>
      </c>
      <c r="C170">
        <v>137.41999799999999</v>
      </c>
      <c r="D170">
        <v>135.86000100000001</v>
      </c>
      <c r="E170">
        <v>136.759995</v>
      </c>
      <c r="F170">
        <v>134.23381000000001</v>
      </c>
      <c r="G170">
        <v>75693800</v>
      </c>
      <c r="H170">
        <f>IFERROR((AAPL_1[[#This Row],[Close]]-E169)/E169,0)</f>
        <v>-4.5855157186512931E-3</v>
      </c>
      <c r="I170">
        <f>IFERROR(LN(AAPL_1[[#This Row],[Close]]/E169),0)</f>
        <v>-4.5960614466045097E-3</v>
      </c>
    </row>
    <row r="171" spans="1:9">
      <c r="A171" s="3">
        <v>44235</v>
      </c>
      <c r="B171">
        <v>136.029999</v>
      </c>
      <c r="C171">
        <v>136.96000699999999</v>
      </c>
      <c r="D171">
        <v>134.91999799999999</v>
      </c>
      <c r="E171">
        <v>136.91000399999999</v>
      </c>
      <c r="F171">
        <v>134.38104200000001</v>
      </c>
      <c r="G171">
        <v>71297200</v>
      </c>
      <c r="H171">
        <f>IFERROR((AAPL_1[[#This Row],[Close]]-E170)/E170,0)</f>
        <v>1.0968777821319968E-3</v>
      </c>
      <c r="I171">
        <f>IFERROR(LN(AAPL_1[[#This Row],[Close]]/E170),0)</f>
        <v>1.0962766512355362E-3</v>
      </c>
    </row>
    <row r="172" spans="1:9">
      <c r="A172" s="3">
        <v>44236</v>
      </c>
      <c r="B172">
        <v>136.61999499999999</v>
      </c>
      <c r="C172">
        <v>137.88000500000001</v>
      </c>
      <c r="D172">
        <v>135.85000600000001</v>
      </c>
      <c r="E172">
        <v>136.009995</v>
      </c>
      <c r="F172">
        <v>133.49766500000001</v>
      </c>
      <c r="G172">
        <v>76774200</v>
      </c>
      <c r="H172">
        <f>IFERROR((AAPL_1[[#This Row],[Close]]-E171)/E171,0)</f>
        <v>-6.5737270740272788E-3</v>
      </c>
      <c r="I172">
        <f>IFERROR(LN(AAPL_1[[#This Row],[Close]]/E171),0)</f>
        <v>-6.5954291792789726E-3</v>
      </c>
    </row>
    <row r="173" spans="1:9">
      <c r="A173" s="3">
        <v>44237</v>
      </c>
      <c r="B173">
        <v>136.479996</v>
      </c>
      <c r="C173">
        <v>136.990005</v>
      </c>
      <c r="D173">
        <v>134.39999399999999</v>
      </c>
      <c r="E173">
        <v>135.38999899999999</v>
      </c>
      <c r="F173">
        <v>132.88912999999999</v>
      </c>
      <c r="G173">
        <v>73046600</v>
      </c>
      <c r="H173">
        <f>IFERROR((AAPL_1[[#This Row],[Close]]-E172)/E172,0)</f>
        <v>-4.5584591044210733E-3</v>
      </c>
      <c r="I173">
        <f>IFERROR(LN(AAPL_1[[#This Row],[Close]]/E172),0)</f>
        <v>-4.5688805617090759E-3</v>
      </c>
    </row>
    <row r="174" spans="1:9">
      <c r="A174" s="3">
        <v>44238</v>
      </c>
      <c r="B174">
        <v>135.89999399999999</v>
      </c>
      <c r="C174">
        <v>136.38999899999999</v>
      </c>
      <c r="D174">
        <v>133.770004</v>
      </c>
      <c r="E174">
        <v>135.13000500000001</v>
      </c>
      <c r="F174">
        <v>132.633926</v>
      </c>
      <c r="G174">
        <v>64280000</v>
      </c>
      <c r="H174">
        <f>IFERROR((AAPL_1[[#This Row],[Close]]-E173)/E173,0)</f>
        <v>-1.9203338645417795E-3</v>
      </c>
      <c r="I174">
        <f>IFERROR(LN(AAPL_1[[#This Row],[Close]]/E173),0)</f>
        <v>-1.9221800695494299E-3</v>
      </c>
    </row>
    <row r="175" spans="1:9">
      <c r="A175" s="3">
        <v>44239</v>
      </c>
      <c r="B175">
        <v>134.35000600000001</v>
      </c>
      <c r="C175">
        <v>135.529999</v>
      </c>
      <c r="D175">
        <v>133.69000199999999</v>
      </c>
      <c r="E175">
        <v>135.36999499999999</v>
      </c>
      <c r="F175">
        <v>132.86952199999999</v>
      </c>
      <c r="G175">
        <v>60145100</v>
      </c>
      <c r="H175">
        <f>IFERROR((AAPL_1[[#This Row],[Close]]-E174)/E174,0)</f>
        <v>1.7759934220381141E-3</v>
      </c>
      <c r="I175">
        <f>IFERROR(LN(AAPL_1[[#This Row],[Close]]/E174),0)</f>
        <v>1.7744182104882885E-3</v>
      </c>
    </row>
    <row r="176" spans="1:9">
      <c r="A176" s="3">
        <v>44243</v>
      </c>
      <c r="B176">
        <v>135.490005</v>
      </c>
      <c r="C176">
        <v>136.009995</v>
      </c>
      <c r="D176">
        <v>132.78999300000001</v>
      </c>
      <c r="E176">
        <v>133.19000199999999</v>
      </c>
      <c r="F176">
        <v>130.729782</v>
      </c>
      <c r="G176">
        <v>80576300</v>
      </c>
      <c r="H176">
        <f>IFERROR((AAPL_1[[#This Row],[Close]]-E175)/E175,0)</f>
        <v>-1.6103960113169807E-2</v>
      </c>
      <c r="I176">
        <f>IFERROR(LN(AAPL_1[[#This Row],[Close]]/E175),0)</f>
        <v>-1.623503803280716E-2</v>
      </c>
    </row>
    <row r="177" spans="1:9">
      <c r="A177" s="3">
        <v>44244</v>
      </c>
      <c r="B177">
        <v>131.25</v>
      </c>
      <c r="C177">
        <v>132.220001</v>
      </c>
      <c r="D177">
        <v>129.470001</v>
      </c>
      <c r="E177">
        <v>130.83999600000001</v>
      </c>
      <c r="F177">
        <v>128.42318700000001</v>
      </c>
      <c r="G177">
        <v>97918500</v>
      </c>
      <c r="H177">
        <f>IFERROR((AAPL_1[[#This Row],[Close]]-E176)/E176,0)</f>
        <v>-1.7644012048291576E-2</v>
      </c>
      <c r="I177">
        <f>IFERROR(LN(AAPL_1[[#This Row],[Close]]/E176),0)</f>
        <v>-1.7801523130589188E-2</v>
      </c>
    </row>
    <row r="178" spans="1:9">
      <c r="A178" s="3">
        <v>44245</v>
      </c>
      <c r="B178">
        <v>129.199997</v>
      </c>
      <c r="C178">
        <v>130</v>
      </c>
      <c r="D178">
        <v>127.410004</v>
      </c>
      <c r="E178">
        <v>129.71000699999999</v>
      </c>
      <c r="F178">
        <v>127.31407900000001</v>
      </c>
      <c r="G178">
        <v>96856700</v>
      </c>
      <c r="H178">
        <f>IFERROR((AAPL_1[[#This Row],[Close]]-E177)/E177,0)</f>
        <v>-8.6364187904746127E-3</v>
      </c>
      <c r="I178">
        <f>IFERROR(LN(AAPL_1[[#This Row],[Close]]/E177),0)</f>
        <v>-8.6739287793712472E-3</v>
      </c>
    </row>
    <row r="179" spans="1:9">
      <c r="A179" s="3">
        <v>44246</v>
      </c>
      <c r="B179">
        <v>130.240005</v>
      </c>
      <c r="C179">
        <v>130.71000699999999</v>
      </c>
      <c r="D179">
        <v>128.800003</v>
      </c>
      <c r="E179">
        <v>129.86999499999999</v>
      </c>
      <c r="F179">
        <v>127.47113</v>
      </c>
      <c r="G179">
        <v>87668800</v>
      </c>
      <c r="H179">
        <f>IFERROR((AAPL_1[[#This Row],[Close]]-E178)/E178,0)</f>
        <v>1.233428350674582E-3</v>
      </c>
      <c r="I179">
        <f>IFERROR(LN(AAPL_1[[#This Row],[Close]]/E178),0)</f>
        <v>1.2326683028385714E-3</v>
      </c>
    </row>
    <row r="180" spans="1:9">
      <c r="A180" s="3">
        <v>44249</v>
      </c>
      <c r="B180">
        <v>128.009995</v>
      </c>
      <c r="C180">
        <v>129.720001</v>
      </c>
      <c r="D180">
        <v>125.599998</v>
      </c>
      <c r="E180">
        <v>126</v>
      </c>
      <c r="F180">
        <v>123.67259199999999</v>
      </c>
      <c r="G180">
        <v>103916400</v>
      </c>
      <c r="H180">
        <f>IFERROR((AAPL_1[[#This Row],[Close]]-E179)/E179,0)</f>
        <v>-2.9798992446253572E-2</v>
      </c>
      <c r="I180">
        <f>IFERROR(LN(AAPL_1[[#This Row],[Close]]/E179),0)</f>
        <v>-3.0252004670481607E-2</v>
      </c>
    </row>
    <row r="181" spans="1:9">
      <c r="A181" s="3">
        <v>44250</v>
      </c>
      <c r="B181">
        <v>123.760002</v>
      </c>
      <c r="C181">
        <v>126.709999</v>
      </c>
      <c r="D181">
        <v>118.389999</v>
      </c>
      <c r="E181">
        <v>125.860001</v>
      </c>
      <c r="F181">
        <v>123.535179</v>
      </c>
      <c r="G181">
        <v>158273000</v>
      </c>
      <c r="H181">
        <f>IFERROR((AAPL_1[[#This Row],[Close]]-E180)/E180,0)</f>
        <v>-1.1111031746031991E-3</v>
      </c>
      <c r="I181">
        <f>IFERROR(LN(AAPL_1[[#This Row],[Close]]/E180),0)</f>
        <v>-1.1117209073544143E-3</v>
      </c>
    </row>
    <row r="182" spans="1:9">
      <c r="A182" s="3">
        <v>44251</v>
      </c>
      <c r="B182">
        <v>124.94000200000001</v>
      </c>
      <c r="C182">
        <v>125.55999799999999</v>
      </c>
      <c r="D182">
        <v>122.230003</v>
      </c>
      <c r="E182">
        <v>125.349998</v>
      </c>
      <c r="F182">
        <v>123.034592</v>
      </c>
      <c r="G182">
        <v>111039900</v>
      </c>
      <c r="H182">
        <f>IFERROR((AAPL_1[[#This Row],[Close]]-E181)/E181,0)</f>
        <v>-4.0521452085480088E-3</v>
      </c>
      <c r="I182">
        <f>IFERROR(LN(AAPL_1[[#This Row],[Close]]/E181),0)</f>
        <v>-4.0603773951463865E-3</v>
      </c>
    </row>
    <row r="183" spans="1:9">
      <c r="A183" s="3">
        <v>44252</v>
      </c>
      <c r="B183">
        <v>124.68</v>
      </c>
      <c r="C183">
        <v>126.459999</v>
      </c>
      <c r="D183">
        <v>120.540001</v>
      </c>
      <c r="E183">
        <v>120.989998</v>
      </c>
      <c r="F183">
        <v>118.755127</v>
      </c>
      <c r="G183">
        <v>148199500</v>
      </c>
      <c r="H183">
        <f>IFERROR((AAPL_1[[#This Row],[Close]]-E182)/E182,0)</f>
        <v>-3.478260925062001E-2</v>
      </c>
      <c r="I183">
        <f>IFERROR(LN(AAPL_1[[#This Row],[Close]]/E182),0)</f>
        <v>-3.5401927625882644E-2</v>
      </c>
    </row>
    <row r="184" spans="1:9">
      <c r="A184" s="3">
        <v>44253</v>
      </c>
      <c r="B184">
        <v>122.589996</v>
      </c>
      <c r="C184">
        <v>124.849998</v>
      </c>
      <c r="D184">
        <v>121.199997</v>
      </c>
      <c r="E184">
        <v>121.260002</v>
      </c>
      <c r="F184">
        <v>119.02014200000001</v>
      </c>
      <c r="G184">
        <v>164560400</v>
      </c>
      <c r="H184">
        <f>IFERROR((AAPL_1[[#This Row],[Close]]-E183)/E183,0)</f>
        <v>2.2316224850255813E-3</v>
      </c>
      <c r="I184">
        <f>IFERROR(LN(AAPL_1[[#This Row],[Close]]/E183),0)</f>
        <v>2.2291361139750478E-3</v>
      </c>
    </row>
    <row r="185" spans="1:9">
      <c r="A185" s="3">
        <v>44256</v>
      </c>
      <c r="B185">
        <v>123.75</v>
      </c>
      <c r="C185">
        <v>127.93</v>
      </c>
      <c r="D185">
        <v>122.790001</v>
      </c>
      <c r="E185">
        <v>127.790001</v>
      </c>
      <c r="F185">
        <v>125.42952</v>
      </c>
      <c r="G185">
        <v>116307900</v>
      </c>
      <c r="H185">
        <f>IFERROR((AAPL_1[[#This Row],[Close]]-E184)/E184,0)</f>
        <v>5.3851219629701172E-2</v>
      </c>
      <c r="I185">
        <f>IFERROR(LN(AAPL_1[[#This Row],[Close]]/E184),0)</f>
        <v>5.2451282308880798E-2</v>
      </c>
    </row>
    <row r="186" spans="1:9">
      <c r="A186" s="3">
        <v>44257</v>
      </c>
      <c r="B186">
        <v>128.41000399999999</v>
      </c>
      <c r="C186">
        <v>128.720001</v>
      </c>
      <c r="D186">
        <v>125.010002</v>
      </c>
      <c r="E186">
        <v>125.120003</v>
      </c>
      <c r="F186">
        <v>122.80883799999999</v>
      </c>
      <c r="G186">
        <v>102260900</v>
      </c>
      <c r="H186">
        <f>IFERROR((AAPL_1[[#This Row],[Close]]-E185)/E185,0)</f>
        <v>-2.0893637836343758E-2</v>
      </c>
      <c r="I186">
        <f>IFERROR(LN(AAPL_1[[#This Row],[Close]]/E185),0)</f>
        <v>-2.1114998671967665E-2</v>
      </c>
    </row>
    <row r="187" spans="1:9">
      <c r="A187" s="3">
        <v>44258</v>
      </c>
      <c r="B187">
        <v>124.80999799999999</v>
      </c>
      <c r="C187">
        <v>125.709999</v>
      </c>
      <c r="D187">
        <v>121.839996</v>
      </c>
      <c r="E187">
        <v>122.05999799999999</v>
      </c>
      <c r="F187">
        <v>119.805359</v>
      </c>
      <c r="G187">
        <v>112966300</v>
      </c>
      <c r="H187">
        <f>IFERROR((AAPL_1[[#This Row],[Close]]-E186)/E186,0)</f>
        <v>-2.4456561114372766E-2</v>
      </c>
      <c r="I187">
        <f>IFERROR(LN(AAPL_1[[#This Row],[Close]]/E186),0)</f>
        <v>-2.4760590043018279E-2</v>
      </c>
    </row>
    <row r="188" spans="1:9">
      <c r="A188" s="3">
        <v>44259</v>
      </c>
      <c r="B188">
        <v>121.75</v>
      </c>
      <c r="C188">
        <v>123.599998</v>
      </c>
      <c r="D188">
        <v>118.620003</v>
      </c>
      <c r="E188">
        <v>120.129997</v>
      </c>
      <c r="F188">
        <v>117.911018</v>
      </c>
      <c r="G188">
        <v>178155000</v>
      </c>
      <c r="H188">
        <f>IFERROR((AAPL_1[[#This Row],[Close]]-E187)/E187,0)</f>
        <v>-1.5811904240732415E-2</v>
      </c>
      <c r="I188">
        <f>IFERROR(LN(AAPL_1[[#This Row],[Close]]/E187),0)</f>
        <v>-1.5938245970626992E-2</v>
      </c>
    </row>
    <row r="189" spans="1:9">
      <c r="A189" s="3">
        <v>44260</v>
      </c>
      <c r="B189">
        <v>120.980003</v>
      </c>
      <c r="C189">
        <v>121.94000200000001</v>
      </c>
      <c r="D189">
        <v>117.57</v>
      </c>
      <c r="E189">
        <v>121.41999800000001</v>
      </c>
      <c r="F189">
        <v>119.17718499999999</v>
      </c>
      <c r="G189">
        <v>153766600</v>
      </c>
      <c r="H189">
        <f>IFERROR((AAPL_1[[#This Row],[Close]]-E188)/E188,0)</f>
        <v>1.0738375361817445E-2</v>
      </c>
      <c r="I189">
        <f>IFERROR(LN(AAPL_1[[#This Row],[Close]]/E188),0)</f>
        <v>1.0681128470199577E-2</v>
      </c>
    </row>
    <row r="190" spans="1:9">
      <c r="A190" s="3">
        <v>44263</v>
      </c>
      <c r="B190">
        <v>120.93</v>
      </c>
      <c r="C190">
        <v>121</v>
      </c>
      <c r="D190">
        <v>116.209999</v>
      </c>
      <c r="E190">
        <v>116.360001</v>
      </c>
      <c r="F190">
        <v>114.210655</v>
      </c>
      <c r="G190">
        <v>154376600</v>
      </c>
      <c r="H190">
        <f>IFERROR((AAPL_1[[#This Row],[Close]]-E189)/E189,0)</f>
        <v>-4.1673505875037237E-2</v>
      </c>
      <c r="I190">
        <f>IFERROR(LN(AAPL_1[[#This Row],[Close]]/E189),0)</f>
        <v>-4.2566751009517609E-2</v>
      </c>
    </row>
    <row r="191" spans="1:9">
      <c r="A191" s="3">
        <v>44264</v>
      </c>
      <c r="B191">
        <v>119.029999</v>
      </c>
      <c r="C191">
        <v>122.05999799999999</v>
      </c>
      <c r="D191">
        <v>118.790001</v>
      </c>
      <c r="E191">
        <v>121.089996</v>
      </c>
      <c r="F191">
        <v>118.85327100000001</v>
      </c>
      <c r="G191">
        <v>129525800</v>
      </c>
      <c r="H191">
        <f>IFERROR((AAPL_1[[#This Row],[Close]]-E190)/E190,0)</f>
        <v>4.0649664483932091E-2</v>
      </c>
      <c r="I191">
        <f>IFERROR(LN(AAPL_1[[#This Row],[Close]]/E190),0)</f>
        <v>3.9845195511973901E-2</v>
      </c>
    </row>
    <row r="192" spans="1:9">
      <c r="A192" s="3">
        <v>44265</v>
      </c>
      <c r="B192">
        <v>121.69000200000001</v>
      </c>
      <c r="C192">
        <v>122.16999800000001</v>
      </c>
      <c r="D192">
        <v>119.449997</v>
      </c>
      <c r="E192">
        <v>119.980003</v>
      </c>
      <c r="F192">
        <v>117.763786</v>
      </c>
      <c r="G192">
        <v>111943300</v>
      </c>
      <c r="H192">
        <f>IFERROR((AAPL_1[[#This Row],[Close]]-E191)/E191,0)</f>
        <v>-9.1666779805658176E-3</v>
      </c>
      <c r="I192">
        <f>IFERROR(LN(AAPL_1[[#This Row],[Close]]/E191),0)</f>
        <v>-9.2089505038792721E-3</v>
      </c>
    </row>
    <row r="193" spans="1:9">
      <c r="A193" s="3">
        <v>44266</v>
      </c>
      <c r="B193">
        <v>122.540001</v>
      </c>
      <c r="C193">
        <v>123.209999</v>
      </c>
      <c r="D193">
        <v>121.260002</v>
      </c>
      <c r="E193">
        <v>121.959999</v>
      </c>
      <c r="F193">
        <v>119.707207</v>
      </c>
      <c r="G193">
        <v>103026500</v>
      </c>
      <c r="H193">
        <f>IFERROR((AAPL_1[[#This Row],[Close]]-E192)/E192,0)</f>
        <v>1.650271670688323E-2</v>
      </c>
      <c r="I193">
        <f>IFERROR(LN(AAPL_1[[#This Row],[Close]]/E192),0)</f>
        <v>1.6368026691530233E-2</v>
      </c>
    </row>
    <row r="194" spans="1:9">
      <c r="A194" s="3">
        <v>44267</v>
      </c>
      <c r="B194">
        <v>120.400002</v>
      </c>
      <c r="C194">
        <v>121.16999800000001</v>
      </c>
      <c r="D194">
        <v>119.160004</v>
      </c>
      <c r="E194">
        <v>121.029999</v>
      </c>
      <c r="F194">
        <v>118.794388</v>
      </c>
      <c r="G194">
        <v>88105100</v>
      </c>
      <c r="H194">
        <f>IFERROR((AAPL_1[[#This Row],[Close]]-E193)/E193,0)</f>
        <v>-7.6254510300544738E-3</v>
      </c>
      <c r="I194">
        <f>IFERROR(LN(AAPL_1[[#This Row],[Close]]/E193),0)</f>
        <v>-7.654673432546214E-3</v>
      </c>
    </row>
    <row r="195" spans="1:9">
      <c r="A195" s="3">
        <v>44270</v>
      </c>
      <c r="B195">
        <v>121.410004</v>
      </c>
      <c r="C195">
        <v>124</v>
      </c>
      <c r="D195">
        <v>120.41999800000001</v>
      </c>
      <c r="E195">
        <v>123.989998</v>
      </c>
      <c r="F195">
        <v>121.699699</v>
      </c>
      <c r="G195">
        <v>92403800</v>
      </c>
      <c r="H195">
        <f>IFERROR((AAPL_1[[#This Row],[Close]]-E194)/E194,0)</f>
        <v>2.4456738200914933E-2</v>
      </c>
      <c r="I195">
        <f>IFERROR(LN(AAPL_1[[#This Row],[Close]]/E194),0)</f>
        <v>2.4162460573319246E-2</v>
      </c>
    </row>
    <row r="196" spans="1:9">
      <c r="A196" s="3">
        <v>44271</v>
      </c>
      <c r="B196">
        <v>125.699997</v>
      </c>
      <c r="C196">
        <v>127.220001</v>
      </c>
      <c r="D196">
        <v>124.720001</v>
      </c>
      <c r="E196">
        <v>125.57</v>
      </c>
      <c r="F196">
        <v>123.250534</v>
      </c>
      <c r="G196">
        <v>115227900</v>
      </c>
      <c r="H196">
        <f>IFERROR((AAPL_1[[#This Row],[Close]]-E195)/E195,0)</f>
        <v>1.2742979478070427E-2</v>
      </c>
      <c r="I196">
        <f>IFERROR(LN(AAPL_1[[#This Row],[Close]]/E195),0)</f>
        <v>1.2662470939455023E-2</v>
      </c>
    </row>
    <row r="197" spans="1:9">
      <c r="A197" s="3">
        <v>44272</v>
      </c>
      <c r="B197">
        <v>124.050003</v>
      </c>
      <c r="C197">
        <v>125.860001</v>
      </c>
      <c r="D197">
        <v>122.339996</v>
      </c>
      <c r="E197">
        <v>124.760002</v>
      </c>
      <c r="F197">
        <v>122.45549</v>
      </c>
      <c r="G197">
        <v>111932600</v>
      </c>
      <c r="H197">
        <f>IFERROR((AAPL_1[[#This Row],[Close]]-E196)/E196,0)</f>
        <v>-6.4505694035198943E-3</v>
      </c>
      <c r="I197">
        <f>IFERROR(LN(AAPL_1[[#This Row],[Close]]/E196),0)</f>
        <v>-6.4714642304909238E-3</v>
      </c>
    </row>
    <row r="198" spans="1:9">
      <c r="A198" s="3">
        <v>44273</v>
      </c>
      <c r="B198">
        <v>122.879997</v>
      </c>
      <c r="C198">
        <v>123.18</v>
      </c>
      <c r="D198">
        <v>120.32</v>
      </c>
      <c r="E198">
        <v>120.529999</v>
      </c>
      <c r="F198">
        <v>118.30362700000001</v>
      </c>
      <c r="G198">
        <v>121229700</v>
      </c>
      <c r="H198">
        <f>IFERROR((AAPL_1[[#This Row],[Close]]-E197)/E197,0)</f>
        <v>-3.3905121290395593E-2</v>
      </c>
      <c r="I198">
        <f>IFERROR(LN(AAPL_1[[#This Row],[Close]]/E197),0)</f>
        <v>-3.4493231466818881E-2</v>
      </c>
    </row>
    <row r="199" spans="1:9">
      <c r="A199" s="3">
        <v>44274</v>
      </c>
      <c r="B199">
        <v>119.900002</v>
      </c>
      <c r="C199">
        <v>121.43</v>
      </c>
      <c r="D199">
        <v>119.68</v>
      </c>
      <c r="E199">
        <v>119.989998</v>
      </c>
      <c r="F199">
        <v>117.773582</v>
      </c>
      <c r="G199">
        <v>185549500</v>
      </c>
      <c r="H199">
        <f>IFERROR((AAPL_1[[#This Row],[Close]]-E198)/E198,0)</f>
        <v>-4.4802207291149464E-3</v>
      </c>
      <c r="I199">
        <f>IFERROR(LN(AAPL_1[[#This Row],[Close]]/E198),0)</f>
        <v>-4.4902869953208401E-3</v>
      </c>
    </row>
    <row r="200" spans="1:9">
      <c r="A200" s="3">
        <v>44277</v>
      </c>
      <c r="B200">
        <v>120.33000199999999</v>
      </c>
      <c r="C200">
        <v>123.870003</v>
      </c>
      <c r="D200">
        <v>120.260002</v>
      </c>
      <c r="E200">
        <v>123.389999</v>
      </c>
      <c r="F200">
        <v>121.110786</v>
      </c>
      <c r="G200">
        <v>111912300</v>
      </c>
      <c r="H200">
        <f>IFERROR((AAPL_1[[#This Row],[Close]]-E199)/E199,0)</f>
        <v>2.8335703447549047E-2</v>
      </c>
      <c r="I200">
        <f>IFERROR(LN(AAPL_1[[#This Row],[Close]]/E199),0)</f>
        <v>2.7941673497816261E-2</v>
      </c>
    </row>
    <row r="201" spans="1:9">
      <c r="A201" s="3">
        <v>44278</v>
      </c>
      <c r="B201">
        <v>123.33000199999999</v>
      </c>
      <c r="C201">
        <v>124.239998</v>
      </c>
      <c r="D201">
        <v>122.139999</v>
      </c>
      <c r="E201">
        <v>122.540001</v>
      </c>
      <c r="F201">
        <v>120.276489</v>
      </c>
      <c r="G201">
        <v>95467100</v>
      </c>
      <c r="H201">
        <f>IFERROR((AAPL_1[[#This Row],[Close]]-E200)/E200,0)</f>
        <v>-6.8887106482592589E-3</v>
      </c>
      <c r="I201">
        <f>IFERROR(LN(AAPL_1[[#This Row],[Close]]/E200),0)</f>
        <v>-6.9125473479487859E-3</v>
      </c>
    </row>
    <row r="202" spans="1:9">
      <c r="A202" s="3">
        <v>44279</v>
      </c>
      <c r="B202">
        <v>122.82</v>
      </c>
      <c r="C202">
        <v>122.900002</v>
      </c>
      <c r="D202">
        <v>120.07</v>
      </c>
      <c r="E202">
        <v>120.089996</v>
      </c>
      <c r="F202">
        <v>117.871758</v>
      </c>
      <c r="G202">
        <v>88530500</v>
      </c>
      <c r="H202">
        <f>IFERROR((AAPL_1[[#This Row],[Close]]-E201)/E201,0)</f>
        <v>-1.9993512159347904E-2</v>
      </c>
      <c r="I202">
        <f>IFERROR(LN(AAPL_1[[#This Row],[Close]]/E201),0)</f>
        <v>-2.0196087093869768E-2</v>
      </c>
    </row>
    <row r="203" spans="1:9">
      <c r="A203" s="3">
        <v>44280</v>
      </c>
      <c r="B203">
        <v>119.540001</v>
      </c>
      <c r="C203">
        <v>121.660004</v>
      </c>
      <c r="D203">
        <v>119</v>
      </c>
      <c r="E203">
        <v>120.589996</v>
      </c>
      <c r="F203">
        <v>118.36251799999999</v>
      </c>
      <c r="G203">
        <v>98844700</v>
      </c>
      <c r="H203">
        <f>IFERROR((AAPL_1[[#This Row],[Close]]-E202)/E202,0)</f>
        <v>4.1635441473409657E-3</v>
      </c>
      <c r="I203">
        <f>IFERROR(LN(AAPL_1[[#This Row],[Close]]/E202),0)</f>
        <v>4.154900581014931E-3</v>
      </c>
    </row>
    <row r="204" spans="1:9">
      <c r="A204" s="3">
        <v>44281</v>
      </c>
      <c r="B204">
        <v>120.349998</v>
      </c>
      <c r="C204">
        <v>121.480003</v>
      </c>
      <c r="D204">
        <v>118.91999800000001</v>
      </c>
      <c r="E204">
        <v>121.209999</v>
      </c>
      <c r="F204">
        <v>118.97107699999999</v>
      </c>
      <c r="G204">
        <v>94071200</v>
      </c>
      <c r="H204">
        <f>IFERROR((AAPL_1[[#This Row],[Close]]-E203)/E203,0)</f>
        <v>5.1414132230338328E-3</v>
      </c>
      <c r="I204">
        <f>IFERROR(LN(AAPL_1[[#This Row],[Close]]/E203),0)</f>
        <v>5.1282412870219006E-3</v>
      </c>
    </row>
    <row r="205" spans="1:9">
      <c r="A205" s="3">
        <v>44284</v>
      </c>
      <c r="B205">
        <v>121.650002</v>
      </c>
      <c r="C205">
        <v>122.58000199999999</v>
      </c>
      <c r="D205">
        <v>120.730003</v>
      </c>
      <c r="E205">
        <v>121.389999</v>
      </c>
      <c r="F205">
        <v>119.14773599999999</v>
      </c>
      <c r="G205">
        <v>80819200</v>
      </c>
      <c r="H205">
        <f>IFERROR((AAPL_1[[#This Row],[Close]]-E204)/E204,0)</f>
        <v>1.4850260002065244E-3</v>
      </c>
      <c r="I205">
        <f>IFERROR(LN(AAPL_1[[#This Row],[Close]]/E204),0)</f>
        <v>1.4839244395252835E-3</v>
      </c>
    </row>
    <row r="206" spans="1:9">
      <c r="A206" s="3">
        <v>44285</v>
      </c>
      <c r="B206">
        <v>120.110001</v>
      </c>
      <c r="C206">
        <v>120.400002</v>
      </c>
      <c r="D206">
        <v>118.860001</v>
      </c>
      <c r="E206">
        <v>119.900002</v>
      </c>
      <c r="F206">
        <v>117.685272</v>
      </c>
      <c r="G206">
        <v>85671900</v>
      </c>
      <c r="H206">
        <f>IFERROR((AAPL_1[[#This Row],[Close]]-E205)/E205,0)</f>
        <v>-1.2274462577431955E-2</v>
      </c>
      <c r="I206">
        <f>IFERROR(LN(AAPL_1[[#This Row],[Close]]/E205),0)</f>
        <v>-1.2350415957765802E-2</v>
      </c>
    </row>
    <row r="207" spans="1:9">
      <c r="A207" s="3">
        <v>44286</v>
      </c>
      <c r="B207">
        <v>121.650002</v>
      </c>
      <c r="C207">
        <v>123.519997</v>
      </c>
      <c r="D207">
        <v>121.150002</v>
      </c>
      <c r="E207">
        <v>122.150002</v>
      </c>
      <c r="F207">
        <v>119.8937</v>
      </c>
      <c r="G207">
        <v>118323800</v>
      </c>
      <c r="H207">
        <f>IFERROR((AAPL_1[[#This Row],[Close]]-E206)/E206,0)</f>
        <v>1.8765637718671596E-2</v>
      </c>
      <c r="I207">
        <f>IFERROR(LN(AAPL_1[[#This Row],[Close]]/E206),0)</f>
        <v>1.8591735363025254E-2</v>
      </c>
    </row>
    <row r="208" spans="1:9">
      <c r="A208" s="3">
        <v>44287</v>
      </c>
      <c r="B208">
        <v>123.660004</v>
      </c>
      <c r="C208">
        <v>124.18</v>
      </c>
      <c r="D208">
        <v>122.489998</v>
      </c>
      <c r="E208">
        <v>123</v>
      </c>
      <c r="F208">
        <v>120.72798899999999</v>
      </c>
      <c r="G208">
        <v>75089100</v>
      </c>
      <c r="H208">
        <f>IFERROR((AAPL_1[[#This Row],[Close]]-E207)/E207,0)</f>
        <v>6.9586409012093132E-3</v>
      </c>
      <c r="I208">
        <f>IFERROR(LN(AAPL_1[[#This Row],[Close]]/E207),0)</f>
        <v>6.9345412953565689E-3</v>
      </c>
    </row>
    <row r="209" spans="1:9">
      <c r="A209" s="3">
        <v>44291</v>
      </c>
      <c r="B209">
        <v>123.870003</v>
      </c>
      <c r="C209">
        <v>126.160004</v>
      </c>
      <c r="D209">
        <v>123.07</v>
      </c>
      <c r="E209">
        <v>125.900002</v>
      </c>
      <c r="F209">
        <v>123.57444</v>
      </c>
      <c r="G209">
        <v>88651200</v>
      </c>
      <c r="H209">
        <f>IFERROR((AAPL_1[[#This Row],[Close]]-E208)/E208,0)</f>
        <v>2.357725203252033E-2</v>
      </c>
      <c r="I209">
        <f>IFERROR(LN(AAPL_1[[#This Row],[Close]]/E208),0)</f>
        <v>2.3303601563507415E-2</v>
      </c>
    </row>
    <row r="210" spans="1:9">
      <c r="A210" s="3">
        <v>44292</v>
      </c>
      <c r="B210">
        <v>126.5</v>
      </c>
      <c r="C210">
        <v>127.129997</v>
      </c>
      <c r="D210">
        <v>125.650002</v>
      </c>
      <c r="E210">
        <v>126.209999</v>
      </c>
      <c r="F210">
        <v>123.87869999999999</v>
      </c>
      <c r="G210">
        <v>80171300</v>
      </c>
      <c r="H210">
        <f>IFERROR((AAPL_1[[#This Row],[Close]]-E209)/E209,0)</f>
        <v>2.4622477766123915E-3</v>
      </c>
      <c r="I210">
        <f>IFERROR(LN(AAPL_1[[#This Row],[Close]]/E209),0)</f>
        <v>2.4592214113117539E-3</v>
      </c>
    </row>
    <row r="211" spans="1:9">
      <c r="A211" s="3">
        <v>44293</v>
      </c>
      <c r="B211">
        <v>125.83000199999999</v>
      </c>
      <c r="C211">
        <v>127.91999800000001</v>
      </c>
      <c r="D211">
        <v>125.139999</v>
      </c>
      <c r="E211">
        <v>127.900002</v>
      </c>
      <c r="F211">
        <v>125.537498</v>
      </c>
      <c r="G211">
        <v>83466700</v>
      </c>
      <c r="H211">
        <f>IFERROR((AAPL_1[[#This Row],[Close]]-E210)/E210,0)</f>
        <v>1.3390404986850561E-2</v>
      </c>
      <c r="I211">
        <f>IFERROR(LN(AAPL_1[[#This Row],[Close]]/E210),0)</f>
        <v>1.3301545874776702E-2</v>
      </c>
    </row>
    <row r="212" spans="1:9">
      <c r="A212" s="3">
        <v>44294</v>
      </c>
      <c r="B212">
        <v>128.949997</v>
      </c>
      <c r="C212">
        <v>130.38999899999999</v>
      </c>
      <c r="D212">
        <v>128.520004</v>
      </c>
      <c r="E212">
        <v>130.36000100000001</v>
      </c>
      <c r="F212">
        <v>127.952049</v>
      </c>
      <c r="G212">
        <v>88844600</v>
      </c>
      <c r="H212">
        <f>IFERROR((AAPL_1[[#This Row],[Close]]-E211)/E211,0)</f>
        <v>1.9233768268432164E-2</v>
      </c>
      <c r="I212">
        <f>IFERROR(LN(AAPL_1[[#This Row],[Close]]/E211),0)</f>
        <v>1.9051137418412221E-2</v>
      </c>
    </row>
    <row r="213" spans="1:9">
      <c r="A213" s="3">
        <v>44295</v>
      </c>
      <c r="B213">
        <v>129.800003</v>
      </c>
      <c r="C213">
        <v>133.03999300000001</v>
      </c>
      <c r="D213">
        <v>129.470001</v>
      </c>
      <c r="E213">
        <v>133</v>
      </c>
      <c r="F213">
        <v>130.54330400000001</v>
      </c>
      <c r="G213">
        <v>106686700</v>
      </c>
      <c r="H213">
        <f>IFERROR((AAPL_1[[#This Row],[Close]]-E212)/E212,0)</f>
        <v>2.0251603097180007E-2</v>
      </c>
      <c r="I213">
        <f>IFERROR(LN(AAPL_1[[#This Row],[Close]]/E212),0)</f>
        <v>2.0049266581328159E-2</v>
      </c>
    </row>
    <row r="214" spans="1:9">
      <c r="A214" s="3">
        <v>44298</v>
      </c>
      <c r="B214">
        <v>132.520004</v>
      </c>
      <c r="C214">
        <v>132.85000600000001</v>
      </c>
      <c r="D214">
        <v>130.63000500000001</v>
      </c>
      <c r="E214">
        <v>131.240005</v>
      </c>
      <c r="F214">
        <v>128.81582599999999</v>
      </c>
      <c r="G214">
        <v>91420000</v>
      </c>
      <c r="H214">
        <f>IFERROR((AAPL_1[[#This Row],[Close]]-E213)/E213,0)</f>
        <v>-1.3233045112781982E-2</v>
      </c>
      <c r="I214">
        <f>IFERROR(LN(AAPL_1[[#This Row],[Close]]/E213),0)</f>
        <v>-1.3321382030712849E-2</v>
      </c>
    </row>
    <row r="215" spans="1:9">
      <c r="A215" s="3">
        <v>44299</v>
      </c>
      <c r="B215">
        <v>132.44000199999999</v>
      </c>
      <c r="C215">
        <v>134.66000399999999</v>
      </c>
      <c r="D215">
        <v>131.929993</v>
      </c>
      <c r="E215">
        <v>134.429993</v>
      </c>
      <c r="F215">
        <v>131.946854</v>
      </c>
      <c r="G215">
        <v>91266500</v>
      </c>
      <c r="H215">
        <f>IFERROR((AAPL_1[[#This Row],[Close]]-E214)/E214,0)</f>
        <v>2.4306521475673516E-2</v>
      </c>
      <c r="I215">
        <f>IFERROR(LN(AAPL_1[[#This Row],[Close]]/E214),0)</f>
        <v>2.4015819203408794E-2</v>
      </c>
    </row>
    <row r="216" spans="1:9">
      <c r="A216" s="3">
        <v>44300</v>
      </c>
      <c r="B216">
        <v>134.94000199999999</v>
      </c>
      <c r="C216">
        <v>135</v>
      </c>
      <c r="D216">
        <v>131.66000399999999</v>
      </c>
      <c r="E216">
        <v>132.029999</v>
      </c>
      <c r="F216">
        <v>129.591217</v>
      </c>
      <c r="G216">
        <v>87222800</v>
      </c>
      <c r="H216">
        <f>IFERROR((AAPL_1[[#This Row],[Close]]-E215)/E215,0)</f>
        <v>-1.7853114074029539E-2</v>
      </c>
      <c r="I216">
        <f>IFERROR(LN(AAPL_1[[#This Row],[Close]]/E215),0)</f>
        <v>-1.8014403477376279E-2</v>
      </c>
    </row>
    <row r="217" spans="1:9">
      <c r="A217" s="3">
        <v>44301</v>
      </c>
      <c r="B217">
        <v>133.820007</v>
      </c>
      <c r="C217">
        <v>135</v>
      </c>
      <c r="D217">
        <v>133.63999899999999</v>
      </c>
      <c r="E217">
        <v>134.5</v>
      </c>
      <c r="F217">
        <v>132.01559399999999</v>
      </c>
      <c r="G217">
        <v>89347100</v>
      </c>
      <c r="H217">
        <f>IFERROR((AAPL_1[[#This Row],[Close]]-E216)/E216,0)</f>
        <v>1.8707877139346161E-2</v>
      </c>
      <c r="I217">
        <f>IFERROR(LN(AAPL_1[[#This Row],[Close]]/E216),0)</f>
        <v>1.8535037124820186E-2</v>
      </c>
    </row>
    <row r="218" spans="1:9">
      <c r="A218" s="3">
        <v>44302</v>
      </c>
      <c r="B218">
        <v>134.300003</v>
      </c>
      <c r="C218">
        <v>134.66999799999999</v>
      </c>
      <c r="D218">
        <v>133.279999</v>
      </c>
      <c r="E218">
        <v>134.16000399999999</v>
      </c>
      <c r="F218">
        <v>131.68188499999999</v>
      </c>
      <c r="G218">
        <v>84922400</v>
      </c>
      <c r="H218">
        <f>IFERROR((AAPL_1[[#This Row],[Close]]-E217)/E217,0)</f>
        <v>-2.5278513011153421E-3</v>
      </c>
      <c r="I218">
        <f>IFERROR(LN(AAPL_1[[#This Row],[Close]]/E217),0)</f>
        <v>-2.5310517117948191E-3</v>
      </c>
    </row>
    <row r="219" spans="1:9">
      <c r="A219" s="3">
        <v>44305</v>
      </c>
      <c r="B219">
        <v>133.509995</v>
      </c>
      <c r="C219">
        <v>135.470001</v>
      </c>
      <c r="D219">
        <v>133.33999600000001</v>
      </c>
      <c r="E219">
        <v>134.83999600000001</v>
      </c>
      <c r="F219">
        <v>132.34927400000001</v>
      </c>
      <c r="G219">
        <v>94264200</v>
      </c>
      <c r="H219">
        <f>IFERROR((AAPL_1[[#This Row],[Close]]-E218)/E218,0)</f>
        <v>5.0685150546061928E-3</v>
      </c>
      <c r="I219">
        <f>IFERROR(LN(AAPL_1[[#This Row],[Close]]/E218),0)</f>
        <v>5.0557133709727359E-3</v>
      </c>
    </row>
    <row r="220" spans="1:9">
      <c r="A220" s="3">
        <v>44306</v>
      </c>
      <c r="B220">
        <v>135.020004</v>
      </c>
      <c r="C220">
        <v>135.529999</v>
      </c>
      <c r="D220">
        <v>131.80999800000001</v>
      </c>
      <c r="E220">
        <v>133.11000100000001</v>
      </c>
      <c r="F220">
        <v>130.65124499999999</v>
      </c>
      <c r="G220">
        <v>94812300</v>
      </c>
      <c r="H220">
        <f>IFERROR((AAPL_1[[#This Row],[Close]]-E219)/E219,0)</f>
        <v>-1.282998406496543E-2</v>
      </c>
      <c r="I220">
        <f>IFERROR(LN(AAPL_1[[#This Row],[Close]]/E219),0)</f>
        <v>-1.2912999129560248E-2</v>
      </c>
    </row>
    <row r="221" spans="1:9">
      <c r="A221" s="3">
        <v>44307</v>
      </c>
      <c r="B221">
        <v>132.36000100000001</v>
      </c>
      <c r="C221">
        <v>133.75</v>
      </c>
      <c r="D221">
        <v>131.300003</v>
      </c>
      <c r="E221">
        <v>133.5</v>
      </c>
      <c r="F221">
        <v>131.03407300000001</v>
      </c>
      <c r="G221">
        <v>68847100</v>
      </c>
      <c r="H221">
        <f>IFERROR((AAPL_1[[#This Row],[Close]]-E220)/E220,0)</f>
        <v>2.9299000606272164E-3</v>
      </c>
      <c r="I221">
        <f>IFERROR(LN(AAPL_1[[#This Row],[Close]]/E220),0)</f>
        <v>2.9256162687928788E-3</v>
      </c>
    </row>
    <row r="222" spans="1:9">
      <c r="A222" s="3">
        <v>44308</v>
      </c>
      <c r="B222">
        <v>133.03999300000001</v>
      </c>
      <c r="C222">
        <v>134.14999399999999</v>
      </c>
      <c r="D222">
        <v>131.41000399999999</v>
      </c>
      <c r="E222">
        <v>131.94000199999999</v>
      </c>
      <c r="F222">
        <v>129.502869</v>
      </c>
      <c r="G222">
        <v>84566500</v>
      </c>
      <c r="H222">
        <f>IFERROR((AAPL_1[[#This Row],[Close]]-E221)/E221,0)</f>
        <v>-1.1685378277153612E-2</v>
      </c>
      <c r="I222">
        <f>IFERROR(LN(AAPL_1[[#This Row],[Close]]/E221),0)</f>
        <v>-1.1754188887174284E-2</v>
      </c>
    </row>
    <row r="223" spans="1:9">
      <c r="A223" s="3">
        <v>44309</v>
      </c>
      <c r="B223">
        <v>132.16000399999999</v>
      </c>
      <c r="C223">
        <v>135.11999499999999</v>
      </c>
      <c r="D223">
        <v>132.16000399999999</v>
      </c>
      <c r="E223">
        <v>134.320007</v>
      </c>
      <c r="F223">
        <v>131.838898</v>
      </c>
      <c r="G223">
        <v>78657500</v>
      </c>
      <c r="H223">
        <f>IFERROR((AAPL_1[[#This Row],[Close]]-E222)/E222,0)</f>
        <v>1.8038539972130754E-2</v>
      </c>
      <c r="I223">
        <f>IFERROR(LN(AAPL_1[[#This Row],[Close]]/E222),0)</f>
        <v>1.7877775930507885E-2</v>
      </c>
    </row>
    <row r="224" spans="1:9">
      <c r="A224" s="3">
        <v>44312</v>
      </c>
      <c r="B224">
        <v>134.83000200000001</v>
      </c>
      <c r="C224">
        <v>135.05999800000001</v>
      </c>
      <c r="D224">
        <v>133.55999800000001</v>
      </c>
      <c r="E224">
        <v>134.720001</v>
      </c>
      <c r="F224">
        <v>132.23149100000001</v>
      </c>
      <c r="G224">
        <v>66905100</v>
      </c>
      <c r="H224">
        <f>IFERROR((AAPL_1[[#This Row],[Close]]-E223)/E223,0)</f>
        <v>2.977918248619451E-3</v>
      </c>
      <c r="I224">
        <f>IFERROR(LN(AAPL_1[[#This Row],[Close]]/E223),0)</f>
        <v>2.9734930331814791E-3</v>
      </c>
    </row>
    <row r="225" spans="1:9">
      <c r="A225" s="3">
        <v>44313</v>
      </c>
      <c r="B225">
        <v>135.009995</v>
      </c>
      <c r="C225">
        <v>135.41000399999999</v>
      </c>
      <c r="D225">
        <v>134.11000100000001</v>
      </c>
      <c r="E225">
        <v>134.38999899999999</v>
      </c>
      <c r="F225">
        <v>131.90760800000001</v>
      </c>
      <c r="G225">
        <v>66015800</v>
      </c>
      <c r="H225">
        <f>IFERROR((AAPL_1[[#This Row],[Close]]-E224)/E224,0)</f>
        <v>-2.4495397680408823E-3</v>
      </c>
      <c r="I225">
        <f>IFERROR(LN(AAPL_1[[#This Row],[Close]]/E224),0)</f>
        <v>-2.4525447988765132E-3</v>
      </c>
    </row>
    <row r="226" spans="1:9">
      <c r="A226" s="3">
        <v>44314</v>
      </c>
      <c r="B226">
        <v>134.30999800000001</v>
      </c>
      <c r="C226">
        <v>135.020004</v>
      </c>
      <c r="D226">
        <v>133.08000200000001</v>
      </c>
      <c r="E226">
        <v>133.58000200000001</v>
      </c>
      <c r="F226">
        <v>131.112595</v>
      </c>
      <c r="G226">
        <v>107760100</v>
      </c>
      <c r="H226">
        <f>IFERROR((AAPL_1[[#This Row],[Close]]-E225)/E225,0)</f>
        <v>-6.0272118909680287E-3</v>
      </c>
      <c r="I226">
        <f>IFERROR(LN(AAPL_1[[#This Row],[Close]]/E225),0)</f>
        <v>-6.04544884815172E-3</v>
      </c>
    </row>
    <row r="227" spans="1:9">
      <c r="A227" s="3">
        <v>44315</v>
      </c>
      <c r="B227">
        <v>136.470001</v>
      </c>
      <c r="C227">
        <v>137.070007</v>
      </c>
      <c r="D227">
        <v>132.449997</v>
      </c>
      <c r="E227">
        <v>133.479996</v>
      </c>
      <c r="F227">
        <v>131.01440400000001</v>
      </c>
      <c r="G227">
        <v>151101000</v>
      </c>
      <c r="H227">
        <f>IFERROR((AAPL_1[[#This Row],[Close]]-E226)/E226,0)</f>
        <v>-7.4865996782967246E-4</v>
      </c>
      <c r="I227">
        <f>IFERROR(LN(AAPL_1[[#This Row],[Close]]/E226),0)</f>
        <v>-7.4894035365456822E-4</v>
      </c>
    </row>
    <row r="228" spans="1:9">
      <c r="A228" s="3">
        <v>44316</v>
      </c>
      <c r="B228">
        <v>131.779999</v>
      </c>
      <c r="C228">
        <v>133.55999800000001</v>
      </c>
      <c r="D228">
        <v>131.070007</v>
      </c>
      <c r="E228">
        <v>131.46000699999999</v>
      </c>
      <c r="F228">
        <v>129.03173799999999</v>
      </c>
      <c r="G228">
        <v>109839500</v>
      </c>
      <c r="H228">
        <f>IFERROR((AAPL_1[[#This Row],[Close]]-E227)/E227,0)</f>
        <v>-1.5133271355507155E-2</v>
      </c>
      <c r="I228">
        <f>IFERROR(LN(AAPL_1[[#This Row],[Close]]/E227),0)</f>
        <v>-1.5248947832571544E-2</v>
      </c>
    </row>
    <row r="229" spans="1:9">
      <c r="A229" s="3">
        <v>44319</v>
      </c>
      <c r="B229">
        <v>132.03999300000001</v>
      </c>
      <c r="C229">
        <v>134.070007</v>
      </c>
      <c r="D229">
        <v>131.83000200000001</v>
      </c>
      <c r="E229">
        <v>132.53999300000001</v>
      </c>
      <c r="F229">
        <v>130.09176600000001</v>
      </c>
      <c r="G229">
        <v>75135100</v>
      </c>
      <c r="H229">
        <f>IFERROR((AAPL_1[[#This Row],[Close]]-E228)/E228,0)</f>
        <v>8.2153198120552325E-3</v>
      </c>
      <c r="I229">
        <f>IFERROR(LN(AAPL_1[[#This Row],[Close]]/E228),0)</f>
        <v>8.1817577622696636E-3</v>
      </c>
    </row>
    <row r="230" spans="1:9">
      <c r="A230" s="3">
        <v>44320</v>
      </c>
      <c r="B230">
        <v>131.19000199999999</v>
      </c>
      <c r="C230">
        <v>131.490005</v>
      </c>
      <c r="D230">
        <v>126.699997</v>
      </c>
      <c r="E230">
        <v>127.849998</v>
      </c>
      <c r="F230">
        <v>125.48840300000001</v>
      </c>
      <c r="G230">
        <v>137564700</v>
      </c>
      <c r="H230">
        <f>IFERROR((AAPL_1[[#This Row],[Close]]-E229)/E229,0)</f>
        <v>-3.538550813111941E-2</v>
      </c>
      <c r="I230">
        <f>IFERROR(LN(AAPL_1[[#This Row],[Close]]/E229),0)</f>
        <v>-3.6026747751971247E-2</v>
      </c>
    </row>
    <row r="231" spans="1:9">
      <c r="A231" s="3">
        <v>44321</v>
      </c>
      <c r="B231">
        <v>129.199997</v>
      </c>
      <c r="C231">
        <v>130.449997</v>
      </c>
      <c r="D231">
        <v>127.970001</v>
      </c>
      <c r="E231">
        <v>128.10000600000001</v>
      </c>
      <c r="F231">
        <v>125.733795</v>
      </c>
      <c r="G231">
        <v>84000900</v>
      </c>
      <c r="H231">
        <f>IFERROR((AAPL_1[[#This Row],[Close]]-E230)/E230,0)</f>
        <v>1.9554791076336836E-3</v>
      </c>
      <c r="I231">
        <f>IFERROR(LN(AAPL_1[[#This Row],[Close]]/E230),0)</f>
        <v>1.9535696472315826E-3</v>
      </c>
    </row>
    <row r="232" spans="1:9">
      <c r="A232" s="3">
        <v>44322</v>
      </c>
      <c r="B232">
        <v>127.889999</v>
      </c>
      <c r="C232">
        <v>129.75</v>
      </c>
      <c r="D232">
        <v>127.129997</v>
      </c>
      <c r="E232">
        <v>129.740005</v>
      </c>
      <c r="F232">
        <v>127.343506</v>
      </c>
      <c r="G232">
        <v>78128300</v>
      </c>
      <c r="H232">
        <f>IFERROR((AAPL_1[[#This Row],[Close]]-E231)/E231,0)</f>
        <v>1.2802489642350125E-2</v>
      </c>
      <c r="I232">
        <f>IFERROR(LN(AAPL_1[[#This Row],[Close]]/E231),0)</f>
        <v>1.2721230582429324E-2</v>
      </c>
    </row>
    <row r="233" spans="1:9">
      <c r="A233" s="3">
        <v>44323</v>
      </c>
      <c r="B233">
        <v>130.85000600000001</v>
      </c>
      <c r="C233">
        <v>131.259995</v>
      </c>
      <c r="D233">
        <v>129.479996</v>
      </c>
      <c r="E233">
        <v>130.21000699999999</v>
      </c>
      <c r="F233">
        <v>128.021896</v>
      </c>
      <c r="G233">
        <v>78973300</v>
      </c>
      <c r="H233">
        <f>IFERROR((AAPL_1[[#This Row],[Close]]-E232)/E232,0)</f>
        <v>3.6226451509693853E-3</v>
      </c>
      <c r="I233">
        <f>IFERROR(LN(AAPL_1[[#This Row],[Close]]/E232),0)</f>
        <v>3.6160991764229906E-3</v>
      </c>
    </row>
    <row r="234" spans="1:9">
      <c r="A234" s="3">
        <v>44326</v>
      </c>
      <c r="B234">
        <v>129.41000399999999</v>
      </c>
      <c r="C234">
        <v>129.53999300000001</v>
      </c>
      <c r="D234">
        <v>126.80999799999999</v>
      </c>
      <c r="E234">
        <v>126.849998</v>
      </c>
      <c r="F234">
        <v>124.718361</v>
      </c>
      <c r="G234">
        <v>88071200</v>
      </c>
      <c r="H234">
        <f>IFERROR((AAPL_1[[#This Row],[Close]]-E233)/E233,0)</f>
        <v>-2.5804537434668835E-2</v>
      </c>
      <c r="I234">
        <f>IFERROR(LN(AAPL_1[[#This Row],[Close]]/E233),0)</f>
        <v>-2.6143315221310071E-2</v>
      </c>
    </row>
    <row r="235" spans="1:9">
      <c r="A235" s="3">
        <v>44327</v>
      </c>
      <c r="B235">
        <v>123.5</v>
      </c>
      <c r="C235">
        <v>126.269997</v>
      </c>
      <c r="D235">
        <v>122.769997</v>
      </c>
      <c r="E235">
        <v>125.910004</v>
      </c>
      <c r="F235">
        <v>123.794167</v>
      </c>
      <c r="G235">
        <v>126142800</v>
      </c>
      <c r="H235">
        <f>IFERROR((AAPL_1[[#This Row],[Close]]-E234)/E234,0)</f>
        <v>-7.4102799749354246E-3</v>
      </c>
      <c r="I235">
        <f>IFERROR(LN(AAPL_1[[#This Row],[Close]]/E234),0)</f>
        <v>-7.4378724963047906E-3</v>
      </c>
    </row>
    <row r="236" spans="1:9">
      <c r="A236" s="3">
        <v>44328</v>
      </c>
      <c r="B236">
        <v>123.400002</v>
      </c>
      <c r="C236">
        <v>124.639999</v>
      </c>
      <c r="D236">
        <v>122.25</v>
      </c>
      <c r="E236">
        <v>122.769997</v>
      </c>
      <c r="F236">
        <v>120.70694</v>
      </c>
      <c r="G236">
        <v>112172300</v>
      </c>
      <c r="H236">
        <f>IFERROR((AAPL_1[[#This Row],[Close]]-E235)/E235,0)</f>
        <v>-2.4938502900849698E-2</v>
      </c>
      <c r="I236">
        <f>IFERROR(LN(AAPL_1[[#This Row],[Close]]/E235),0)</f>
        <v>-2.5254736025521168E-2</v>
      </c>
    </row>
    <row r="237" spans="1:9">
      <c r="A237" s="3">
        <v>44329</v>
      </c>
      <c r="B237">
        <v>124.58000199999999</v>
      </c>
      <c r="C237">
        <v>126.150002</v>
      </c>
      <c r="D237">
        <v>124.260002</v>
      </c>
      <c r="E237">
        <v>124.970001</v>
      </c>
      <c r="F237">
        <v>122.86996499999999</v>
      </c>
      <c r="G237">
        <v>105861300</v>
      </c>
      <c r="H237">
        <f>IFERROR((AAPL_1[[#This Row],[Close]]-E236)/E236,0)</f>
        <v>1.7919720239139476E-2</v>
      </c>
      <c r="I237">
        <f>IFERROR(LN(AAPL_1[[#This Row],[Close]]/E236),0)</f>
        <v>1.7761054742801517E-2</v>
      </c>
    </row>
    <row r="238" spans="1:9">
      <c r="A238" s="3">
        <v>44330</v>
      </c>
      <c r="B238">
        <v>126.25</v>
      </c>
      <c r="C238">
        <v>127.889999</v>
      </c>
      <c r="D238">
        <v>125.849998</v>
      </c>
      <c r="E238">
        <v>127.449997</v>
      </c>
      <c r="F238">
        <v>125.308289</v>
      </c>
      <c r="G238">
        <v>81918000</v>
      </c>
      <c r="H238">
        <f>IFERROR((AAPL_1[[#This Row],[Close]]-E237)/E237,0)</f>
        <v>1.9844730576580535E-2</v>
      </c>
      <c r="I238">
        <f>IFERROR(LN(AAPL_1[[#This Row],[Close]]/E237),0)</f>
        <v>1.9650390783868849E-2</v>
      </c>
    </row>
    <row r="239" spans="1:9">
      <c r="A239" s="3">
        <v>44333</v>
      </c>
      <c r="B239">
        <v>126.82</v>
      </c>
      <c r="C239">
        <v>126.93</v>
      </c>
      <c r="D239">
        <v>125.16999800000001</v>
      </c>
      <c r="E239">
        <v>126.269997</v>
      </c>
      <c r="F239">
        <v>124.148117</v>
      </c>
      <c r="G239">
        <v>74244600</v>
      </c>
      <c r="H239">
        <f>IFERROR((AAPL_1[[#This Row],[Close]]-E238)/E238,0)</f>
        <v>-9.2585329758775332E-3</v>
      </c>
      <c r="I239">
        <f>IFERROR(LN(AAPL_1[[#This Row],[Close]]/E238),0)</f>
        <v>-9.3016595915053329E-3</v>
      </c>
    </row>
    <row r="240" spans="1:9">
      <c r="A240" s="3">
        <v>44334</v>
      </c>
      <c r="B240">
        <v>126.55999799999999</v>
      </c>
      <c r="C240">
        <v>126.989998</v>
      </c>
      <c r="D240">
        <v>124.779999</v>
      </c>
      <c r="E240">
        <v>124.849998</v>
      </c>
      <c r="F240">
        <v>122.75196800000001</v>
      </c>
      <c r="G240">
        <v>63342900</v>
      </c>
      <c r="H240">
        <f>IFERROR((AAPL_1[[#This Row],[Close]]-E239)/E239,0)</f>
        <v>-1.1245735596239891E-2</v>
      </c>
      <c r="I240">
        <f>IFERROR(LN(AAPL_1[[#This Row],[Close]]/E239),0)</f>
        <v>-1.1309446985417158E-2</v>
      </c>
    </row>
    <row r="241" spans="1:9">
      <c r="A241" s="3">
        <v>44335</v>
      </c>
      <c r="B241">
        <v>123.160004</v>
      </c>
      <c r="C241">
        <v>124.91999800000001</v>
      </c>
      <c r="D241">
        <v>122.860001</v>
      </c>
      <c r="E241">
        <v>124.69000200000001</v>
      </c>
      <c r="F241">
        <v>122.594666</v>
      </c>
      <c r="G241">
        <v>92612000</v>
      </c>
      <c r="H241">
        <f>IFERROR((AAPL_1[[#This Row],[Close]]-E240)/E240,0)</f>
        <v>-1.2815058274970295E-3</v>
      </c>
      <c r="I241">
        <f>IFERROR(LN(AAPL_1[[#This Row],[Close]]/E240),0)</f>
        <v>-1.2823276582855925E-3</v>
      </c>
    </row>
    <row r="242" spans="1:9">
      <c r="A242" s="3">
        <v>44336</v>
      </c>
      <c r="B242">
        <v>125.230003</v>
      </c>
      <c r="C242">
        <v>127.720001</v>
      </c>
      <c r="D242">
        <v>125.099998</v>
      </c>
      <c r="E242">
        <v>127.30999799999999</v>
      </c>
      <c r="F242">
        <v>125.17063899999999</v>
      </c>
      <c r="G242">
        <v>76857100</v>
      </c>
      <c r="H242">
        <f>IFERROR((AAPL_1[[#This Row],[Close]]-E241)/E241,0)</f>
        <v>2.1012077616295057E-2</v>
      </c>
      <c r="I242">
        <f>IFERROR(LN(AAPL_1[[#This Row],[Close]]/E241),0)</f>
        <v>2.0794368315595353E-2</v>
      </c>
    </row>
    <row r="243" spans="1:9">
      <c r="A243" s="3">
        <v>44337</v>
      </c>
      <c r="B243">
        <v>127.82</v>
      </c>
      <c r="C243">
        <v>128</v>
      </c>
      <c r="D243">
        <v>125.209999</v>
      </c>
      <c r="E243">
        <v>125.43</v>
      </c>
      <c r="F243">
        <v>123.322227</v>
      </c>
      <c r="G243">
        <v>79295400</v>
      </c>
      <c r="H243">
        <f>IFERROR((AAPL_1[[#This Row],[Close]]-E242)/E242,0)</f>
        <v>-1.4767088441867592E-2</v>
      </c>
      <c r="I243">
        <f>IFERROR(LN(AAPL_1[[#This Row],[Close]]/E242),0)</f>
        <v>-1.4877207327285409E-2</v>
      </c>
    </row>
    <row r="244" spans="1:9">
      <c r="A244" s="3">
        <v>44340</v>
      </c>
      <c r="B244">
        <v>126.010002</v>
      </c>
      <c r="C244">
        <v>127.94000200000001</v>
      </c>
      <c r="D244">
        <v>125.94000200000001</v>
      </c>
      <c r="E244">
        <v>127.099998</v>
      </c>
      <c r="F244">
        <v>124.96418</v>
      </c>
      <c r="G244">
        <v>63092900</v>
      </c>
      <c r="H244">
        <f>IFERROR((AAPL_1[[#This Row],[Close]]-E243)/E243,0)</f>
        <v>1.3314183209758371E-2</v>
      </c>
      <c r="I244">
        <f>IFERROR(LN(AAPL_1[[#This Row],[Close]]/E243),0)</f>
        <v>1.322632842318355E-2</v>
      </c>
    </row>
    <row r="245" spans="1:9">
      <c r="A245" s="3">
        <v>44341</v>
      </c>
      <c r="B245">
        <v>127.82</v>
      </c>
      <c r="C245">
        <v>128.320007</v>
      </c>
      <c r="D245">
        <v>126.32</v>
      </c>
      <c r="E245">
        <v>126.900002</v>
      </c>
      <c r="F245">
        <v>124.76752500000001</v>
      </c>
      <c r="G245">
        <v>72009500</v>
      </c>
      <c r="H245">
        <f>IFERROR((AAPL_1[[#This Row],[Close]]-E244)/E244,0)</f>
        <v>-1.5735326762160826E-3</v>
      </c>
      <c r="I245">
        <f>IFERROR(LN(AAPL_1[[#This Row],[Close]]/E244),0)</f>
        <v>-1.5747719789838486E-3</v>
      </c>
    </row>
    <row r="246" spans="1:9">
      <c r="A246" s="3">
        <v>44342</v>
      </c>
      <c r="B246">
        <v>126.959999</v>
      </c>
      <c r="C246">
        <v>127.389999</v>
      </c>
      <c r="D246">
        <v>126.41999800000001</v>
      </c>
      <c r="E246">
        <v>126.849998</v>
      </c>
      <c r="F246">
        <v>124.718361</v>
      </c>
      <c r="G246">
        <v>56575900</v>
      </c>
      <c r="H246">
        <f>IFERROR((AAPL_1[[#This Row],[Close]]-E245)/E245,0)</f>
        <v>-3.9404254698121493E-4</v>
      </c>
      <c r="I246">
        <f>IFERROR(LN(AAPL_1[[#This Row],[Close]]/E245),0)</f>
        <v>-3.9412020214587754E-4</v>
      </c>
    </row>
    <row r="247" spans="1:9">
      <c r="A247" s="3">
        <v>44343</v>
      </c>
      <c r="B247">
        <v>126.44000200000001</v>
      </c>
      <c r="C247">
        <v>127.639999</v>
      </c>
      <c r="D247">
        <v>125.08000199999999</v>
      </c>
      <c r="E247">
        <v>125.279999</v>
      </c>
      <c r="F247">
        <v>123.174767</v>
      </c>
      <c r="G247">
        <v>94625600</v>
      </c>
      <c r="H247">
        <f>IFERROR((AAPL_1[[#This Row],[Close]]-E246)/E246,0)</f>
        <v>-1.2376815331128312E-2</v>
      </c>
      <c r="I247">
        <f>IFERROR(LN(AAPL_1[[#This Row],[Close]]/E246),0)</f>
        <v>-1.2454046018264327E-2</v>
      </c>
    </row>
    <row r="248" spans="1:9">
      <c r="A248" s="3">
        <v>44344</v>
      </c>
      <c r="B248">
        <v>125.57</v>
      </c>
      <c r="C248">
        <v>125.800003</v>
      </c>
      <c r="D248">
        <v>124.550003</v>
      </c>
      <c r="E248">
        <v>124.610001</v>
      </c>
      <c r="F248">
        <v>122.516006</v>
      </c>
      <c r="G248">
        <v>71311100</v>
      </c>
      <c r="H248">
        <f>IFERROR((AAPL_1[[#This Row],[Close]]-E247)/E247,0)</f>
        <v>-5.3480045126756961E-3</v>
      </c>
      <c r="I248">
        <f>IFERROR(LN(AAPL_1[[#This Row],[Close]]/E247),0)</f>
        <v>-5.3623562805586514E-3</v>
      </c>
    </row>
    <row r="249" spans="1:9">
      <c r="A249" s="3">
        <v>44348</v>
      </c>
      <c r="B249">
        <v>125.08000199999999</v>
      </c>
      <c r="C249">
        <v>125.349998</v>
      </c>
      <c r="D249">
        <v>123.94000200000001</v>
      </c>
      <c r="E249">
        <v>124.279999</v>
      </c>
      <c r="F249">
        <v>122.191559</v>
      </c>
      <c r="G249">
        <v>67637100</v>
      </c>
      <c r="H249">
        <f>IFERROR((AAPL_1[[#This Row],[Close]]-E248)/E248,0)</f>
        <v>-2.6482786080708983E-3</v>
      </c>
      <c r="I249">
        <f>IFERROR(LN(AAPL_1[[#This Row],[Close]]/E248),0)</f>
        <v>-2.6517915013146067E-3</v>
      </c>
    </row>
    <row r="250" spans="1:9">
      <c r="A250" s="3">
        <v>44349</v>
      </c>
      <c r="B250">
        <v>124.279999</v>
      </c>
      <c r="C250">
        <v>125.239998</v>
      </c>
      <c r="D250">
        <v>124.050003</v>
      </c>
      <c r="E250">
        <v>125.05999799999999</v>
      </c>
      <c r="F250">
        <v>122.95843499999999</v>
      </c>
      <c r="G250">
        <v>59278900</v>
      </c>
      <c r="H250">
        <f>IFERROR((AAPL_1[[#This Row],[Close]]-E249)/E249,0)</f>
        <v>6.27614263176804E-3</v>
      </c>
      <c r="I250">
        <f>IFERROR(LN(AAPL_1[[#This Row],[Close]]/E249),0)</f>
        <v>6.256529668328379E-3</v>
      </c>
    </row>
    <row r="251" spans="1:9">
      <c r="A251" s="3">
        <v>44350</v>
      </c>
      <c r="B251">
        <v>124.68</v>
      </c>
      <c r="C251">
        <v>124.849998</v>
      </c>
      <c r="D251">
        <v>123.129997</v>
      </c>
      <c r="E251">
        <v>123.540001</v>
      </c>
      <c r="F251">
        <v>121.46399700000001</v>
      </c>
      <c r="G251">
        <v>76229200</v>
      </c>
      <c r="H251">
        <f>IFERROR((AAPL_1[[#This Row],[Close]]-E250)/E250,0)</f>
        <v>-1.2154142206207211E-2</v>
      </c>
      <c r="I251">
        <f>IFERROR(LN(AAPL_1[[#This Row],[Close]]/E250),0)</f>
        <v>-1.2228607784530676E-2</v>
      </c>
    </row>
    <row r="252" spans="1:9">
      <c r="A252" s="3">
        <v>44351</v>
      </c>
      <c r="B252">
        <v>124.07</v>
      </c>
      <c r="C252">
        <v>126.160004</v>
      </c>
      <c r="D252">
        <v>123.849998</v>
      </c>
      <c r="E252">
        <v>125.889999</v>
      </c>
      <c r="F252">
        <v>123.774506</v>
      </c>
      <c r="G252">
        <v>75169300</v>
      </c>
      <c r="H252">
        <f>IFERROR((AAPL_1[[#This Row],[Close]]-E251)/E251,0)</f>
        <v>1.9022162708255113E-2</v>
      </c>
      <c r="I252">
        <f>IFERROR(LN(AAPL_1[[#This Row],[Close]]/E251),0)</f>
        <v>1.8843503472427917E-2</v>
      </c>
    </row>
    <row r="253" spans="1:9">
      <c r="A253" s="3">
        <v>44354</v>
      </c>
      <c r="B253">
        <v>126.16999800000001</v>
      </c>
      <c r="C253">
        <v>126.32</v>
      </c>
      <c r="D253">
        <v>124.83000199999999</v>
      </c>
      <c r="E253">
        <v>125.900002</v>
      </c>
      <c r="F253">
        <v>123.78434</v>
      </c>
      <c r="G253">
        <v>71057600</v>
      </c>
      <c r="H253">
        <f>IFERROR((AAPL_1[[#This Row],[Close]]-E252)/E252,0)</f>
        <v>7.9458257839826825E-5</v>
      </c>
      <c r="I253">
        <f>IFERROR(LN(AAPL_1[[#This Row],[Close]]/E252),0)</f>
        <v>7.9455101199680801E-5</v>
      </c>
    </row>
    <row r="254" spans="1:9">
      <c r="A254" s="3">
        <v>44355</v>
      </c>
      <c r="B254">
        <v>126.599998</v>
      </c>
      <c r="C254">
        <v>128.46000699999999</v>
      </c>
      <c r="D254">
        <v>126.209999</v>
      </c>
      <c r="E254">
        <v>126.739998</v>
      </c>
      <c r="F254">
        <v>124.610229</v>
      </c>
      <c r="G254">
        <v>74403800</v>
      </c>
      <c r="H254">
        <f>IFERROR((AAPL_1[[#This Row],[Close]]-E253)/E253,0)</f>
        <v>6.6719299972687789E-3</v>
      </c>
      <c r="I254">
        <f>IFERROR(LN(AAPL_1[[#This Row],[Close]]/E253),0)</f>
        <v>6.6497711791082791E-3</v>
      </c>
    </row>
    <row r="255" spans="1:9">
      <c r="A255" s="3">
        <v>44356</v>
      </c>
      <c r="B255">
        <v>127.209999</v>
      </c>
      <c r="C255">
        <v>127.75</v>
      </c>
      <c r="D255">
        <v>126.519997</v>
      </c>
      <c r="E255">
        <v>127.129997</v>
      </c>
      <c r="F255">
        <v>124.993675</v>
      </c>
      <c r="G255">
        <v>56877900</v>
      </c>
      <c r="H255">
        <f>IFERROR((AAPL_1[[#This Row],[Close]]-E254)/E254,0)</f>
        <v>3.0771580097389861E-3</v>
      </c>
      <c r="I255">
        <f>IFERROR(LN(AAPL_1[[#This Row],[Close]]/E254),0)</f>
        <v>3.0724332491059111E-3</v>
      </c>
    </row>
    <row r="256" spans="1:9">
      <c r="A256" s="3">
        <v>44357</v>
      </c>
      <c r="B256">
        <v>127.019997</v>
      </c>
      <c r="C256">
        <v>128.19000199999999</v>
      </c>
      <c r="D256">
        <v>125.94000200000001</v>
      </c>
      <c r="E256">
        <v>126.110001</v>
      </c>
      <c r="F256">
        <v>123.990799</v>
      </c>
      <c r="G256">
        <v>71186400</v>
      </c>
      <c r="H256">
        <f>IFERROR((AAPL_1[[#This Row],[Close]]-E255)/E255,0)</f>
        <v>-8.0232519788386858E-3</v>
      </c>
      <c r="I256">
        <f>IFERROR(LN(AAPL_1[[#This Row],[Close]]/E255),0)</f>
        <v>-8.0556114667705726E-3</v>
      </c>
    </row>
    <row r="257" spans="1:9">
      <c r="A257" s="3">
        <v>44358</v>
      </c>
      <c r="B257">
        <v>126.529999</v>
      </c>
      <c r="C257">
        <v>127.44000200000001</v>
      </c>
      <c r="D257">
        <v>126.099998</v>
      </c>
      <c r="E257">
        <v>127.349998</v>
      </c>
      <c r="F257">
        <v>125.20996100000001</v>
      </c>
      <c r="G257">
        <v>53522400</v>
      </c>
      <c r="H257">
        <f>IFERROR((AAPL_1[[#This Row],[Close]]-E256)/E256,0)</f>
        <v>9.8326618838104878E-3</v>
      </c>
      <c r="I257">
        <f>IFERROR(LN(AAPL_1[[#This Row],[Close]]/E256),0)</f>
        <v>9.7846358233468558E-3</v>
      </c>
    </row>
    <row r="258" spans="1:9">
      <c r="A258" s="3">
        <v>44361</v>
      </c>
      <c r="B258">
        <v>127.82</v>
      </c>
      <c r="C258">
        <v>130.53999300000001</v>
      </c>
      <c r="D258">
        <v>127.07</v>
      </c>
      <c r="E258">
        <v>130.479996</v>
      </c>
      <c r="F258">
        <v>128.28739899999999</v>
      </c>
      <c r="G258">
        <v>96906500</v>
      </c>
      <c r="H258">
        <f>IFERROR((AAPL_1[[#This Row],[Close]]-E257)/E257,0)</f>
        <v>2.4577919506524062E-2</v>
      </c>
      <c r="I258">
        <f>IFERROR(LN(AAPL_1[[#This Row],[Close]]/E257),0)</f>
        <v>2.4280741936003561E-2</v>
      </c>
    </row>
    <row r="259" spans="1:9">
      <c r="A259" s="3">
        <v>44362</v>
      </c>
      <c r="B259">
        <v>129.94000199999999</v>
      </c>
      <c r="C259">
        <v>130.60000600000001</v>
      </c>
      <c r="D259">
        <v>129.38999899999999</v>
      </c>
      <c r="E259">
        <v>129.63999899999999</v>
      </c>
      <c r="F259">
        <v>127.46148700000001</v>
      </c>
      <c r="G259">
        <v>62746300</v>
      </c>
      <c r="H259">
        <f>IFERROR((AAPL_1[[#This Row],[Close]]-E258)/E258,0)</f>
        <v>-6.4377454456697788E-3</v>
      </c>
      <c r="I259">
        <f>IFERROR(LN(AAPL_1[[#This Row],[Close]]/E258),0)</f>
        <v>-6.4585570970408209E-3</v>
      </c>
    </row>
    <row r="260" spans="1:9">
      <c r="A260" s="3">
        <v>44363</v>
      </c>
      <c r="B260">
        <v>130.36999499999999</v>
      </c>
      <c r="C260">
        <v>130.88999899999999</v>
      </c>
      <c r="D260">
        <v>128.46000699999999</v>
      </c>
      <c r="E260">
        <v>130.14999399999999</v>
      </c>
      <c r="F260">
        <v>127.962898</v>
      </c>
      <c r="G260">
        <v>91815000</v>
      </c>
      <c r="H260">
        <f>IFERROR((AAPL_1[[#This Row],[Close]]-E259)/E259,0)</f>
        <v>3.9339324586079609E-3</v>
      </c>
      <c r="I260">
        <f>IFERROR(LN(AAPL_1[[#This Row],[Close]]/E259),0)</f>
        <v>3.9262147802423828E-3</v>
      </c>
    </row>
    <row r="261" spans="1:9">
      <c r="A261" s="3">
        <v>44364</v>
      </c>
      <c r="B261">
        <v>129.800003</v>
      </c>
      <c r="C261">
        <v>132.550003</v>
      </c>
      <c r="D261">
        <v>129.64999399999999</v>
      </c>
      <c r="E261">
        <v>131.78999300000001</v>
      </c>
      <c r="F261">
        <v>129.57534799999999</v>
      </c>
      <c r="G261">
        <v>96721700</v>
      </c>
      <c r="H261">
        <f>IFERROR((AAPL_1[[#This Row],[Close]]-E260)/E260,0)</f>
        <v>1.2600838076104848E-2</v>
      </c>
      <c r="I261">
        <f>IFERROR(LN(AAPL_1[[#This Row],[Close]]/E260),0)</f>
        <v>1.2522108201072583E-2</v>
      </c>
    </row>
    <row r="262" spans="1:9">
      <c r="A262" s="3">
        <v>44365</v>
      </c>
      <c r="B262">
        <v>130.71000699999999</v>
      </c>
      <c r="C262">
        <v>131.509995</v>
      </c>
      <c r="D262">
        <v>130.240005</v>
      </c>
      <c r="E262">
        <v>130.46000699999999</v>
      </c>
      <c r="F262">
        <v>128.26774599999999</v>
      </c>
      <c r="G262">
        <v>108953300</v>
      </c>
      <c r="H262">
        <f>IFERROR((AAPL_1[[#This Row],[Close]]-E261)/E261,0)</f>
        <v>-1.0091707038788745E-2</v>
      </c>
      <c r="I262">
        <f>IFERROR(LN(AAPL_1[[#This Row],[Close]]/E261),0)</f>
        <v>-1.014297351675111E-2</v>
      </c>
    </row>
    <row r="263" spans="1:9">
      <c r="A263" s="3">
        <v>44368</v>
      </c>
      <c r="B263">
        <v>130.300003</v>
      </c>
      <c r="C263">
        <v>132.41000399999999</v>
      </c>
      <c r="D263">
        <v>129.21000699999999</v>
      </c>
      <c r="E263">
        <v>132.300003</v>
      </c>
      <c r="F263">
        <v>130.07678200000001</v>
      </c>
      <c r="G263">
        <v>79663300</v>
      </c>
      <c r="H263">
        <f>IFERROR((AAPL_1[[#This Row],[Close]]-E262)/E262,0)</f>
        <v>1.4103908487449442E-2</v>
      </c>
      <c r="I263">
        <f>IFERROR(LN(AAPL_1[[#This Row],[Close]]/E262),0)</f>
        <v>1.4005373772405218E-2</v>
      </c>
    </row>
    <row r="264" spans="1:9">
      <c r="A264" s="3">
        <v>44369</v>
      </c>
      <c r="B264">
        <v>132.13000500000001</v>
      </c>
      <c r="C264">
        <v>134.08000200000001</v>
      </c>
      <c r="D264">
        <v>131.61999499999999</v>
      </c>
      <c r="E264">
        <v>133.979996</v>
      </c>
      <c r="F264">
        <v>131.72856100000001</v>
      </c>
      <c r="G264">
        <v>74783600</v>
      </c>
      <c r="H264">
        <f>IFERROR((AAPL_1[[#This Row],[Close]]-E263)/E263,0)</f>
        <v>1.2698359500415098E-2</v>
      </c>
      <c r="I264">
        <f>IFERROR(LN(AAPL_1[[#This Row],[Close]]/E263),0)</f>
        <v>1.2618411428272053E-2</v>
      </c>
    </row>
    <row r="265" spans="1:9">
      <c r="A265" s="3">
        <v>44370</v>
      </c>
      <c r="B265">
        <v>133.770004</v>
      </c>
      <c r="C265">
        <v>134.320007</v>
      </c>
      <c r="D265">
        <v>133.229996</v>
      </c>
      <c r="E265">
        <v>133.699997</v>
      </c>
      <c r="F265">
        <v>131.453247</v>
      </c>
      <c r="G265">
        <v>60214200</v>
      </c>
      <c r="H265">
        <f>IFERROR((AAPL_1[[#This Row],[Close]]-E264)/E264,0)</f>
        <v>-2.0898567574222323E-3</v>
      </c>
      <c r="I265">
        <f>IFERROR(LN(AAPL_1[[#This Row],[Close]]/E264),0)</f>
        <v>-2.0920435553162739E-3</v>
      </c>
    </row>
    <row r="266" spans="1:9">
      <c r="A266" s="3">
        <v>44371</v>
      </c>
      <c r="B266">
        <v>134.449997</v>
      </c>
      <c r="C266">
        <v>134.63999899999999</v>
      </c>
      <c r="D266">
        <v>132.929993</v>
      </c>
      <c r="E266">
        <v>133.41000399999999</v>
      </c>
      <c r="F266">
        <v>131.16815199999999</v>
      </c>
      <c r="G266">
        <v>68711000</v>
      </c>
      <c r="H266">
        <f>IFERROR((AAPL_1[[#This Row],[Close]]-E265)/E265,0)</f>
        <v>-2.1689828459757537E-3</v>
      </c>
      <c r="I266">
        <f>IFERROR(LN(AAPL_1[[#This Row],[Close]]/E265),0)</f>
        <v>-2.1713384961284123E-3</v>
      </c>
    </row>
    <row r="267" spans="1:9">
      <c r="A267" s="3">
        <v>44372</v>
      </c>
      <c r="B267">
        <v>133.46000699999999</v>
      </c>
      <c r="C267">
        <v>133.88999899999999</v>
      </c>
      <c r="D267">
        <v>132.80999800000001</v>
      </c>
      <c r="E267">
        <v>133.11000100000001</v>
      </c>
      <c r="F267">
        <v>130.87316899999999</v>
      </c>
      <c r="G267">
        <v>70783700</v>
      </c>
      <c r="H267">
        <f>IFERROR((AAPL_1[[#This Row],[Close]]-E266)/E266,0)</f>
        <v>-2.248729413125386E-3</v>
      </c>
      <c r="I267">
        <f>IFERROR(LN(AAPL_1[[#This Row],[Close]]/E266),0)</f>
        <v>-2.2512616019626733E-3</v>
      </c>
    </row>
    <row r="268" spans="1:9">
      <c r="A268" s="3">
        <v>44375</v>
      </c>
      <c r="B268">
        <v>133.41000399999999</v>
      </c>
      <c r="C268">
        <v>135.25</v>
      </c>
      <c r="D268">
        <v>133.35000600000001</v>
      </c>
      <c r="E268">
        <v>134.779999</v>
      </c>
      <c r="F268">
        <v>132.51512099999999</v>
      </c>
      <c r="G268">
        <v>62111300</v>
      </c>
      <c r="H268">
        <f>IFERROR((AAPL_1[[#This Row],[Close]]-E267)/E267,0)</f>
        <v>1.2545999454992058E-2</v>
      </c>
      <c r="I268">
        <f>IFERROR(LN(AAPL_1[[#This Row],[Close]]/E267),0)</f>
        <v>1.2467950527061119E-2</v>
      </c>
    </row>
    <row r="269" spans="1:9">
      <c r="A269" s="3">
        <v>44376</v>
      </c>
      <c r="B269">
        <v>134.800003</v>
      </c>
      <c r="C269">
        <v>136.490005</v>
      </c>
      <c r="D269">
        <v>134.35000600000001</v>
      </c>
      <c r="E269">
        <v>136.33000200000001</v>
      </c>
      <c r="F269">
        <v>134.039063</v>
      </c>
      <c r="G269">
        <v>64556100</v>
      </c>
      <c r="H269">
        <f>IFERROR((AAPL_1[[#This Row],[Close]]-E268)/E268,0)</f>
        <v>1.1500244928774659E-2</v>
      </c>
      <c r="I269">
        <f>IFERROR(LN(AAPL_1[[#This Row],[Close]]/E268),0)</f>
        <v>1.14346197697511E-2</v>
      </c>
    </row>
    <row r="270" spans="1:9">
      <c r="A270" s="3">
        <v>44377</v>
      </c>
      <c r="B270">
        <v>136.16999799999999</v>
      </c>
      <c r="C270">
        <v>137.41000399999999</v>
      </c>
      <c r="D270">
        <v>135.86999499999999</v>
      </c>
      <c r="E270">
        <v>136.96000699999999</v>
      </c>
      <c r="F270">
        <v>134.658478</v>
      </c>
      <c r="G270">
        <v>63261400</v>
      </c>
      <c r="H270">
        <f>IFERROR((AAPL_1[[#This Row],[Close]]-E269)/E269,0)</f>
        <v>4.6211764890899277E-3</v>
      </c>
      <c r="I270">
        <f>IFERROR(LN(AAPL_1[[#This Row],[Close]]/E269),0)</f>
        <v>4.6105316349201514E-3</v>
      </c>
    </row>
    <row r="271" spans="1:9">
      <c r="A271" s="3">
        <v>44378</v>
      </c>
      <c r="B271">
        <v>136.60000600000001</v>
      </c>
      <c r="C271">
        <v>137.33000200000001</v>
      </c>
      <c r="D271">
        <v>135.759995</v>
      </c>
      <c r="E271">
        <v>137.270004</v>
      </c>
      <c r="F271">
        <v>134.96327199999999</v>
      </c>
      <c r="G271">
        <v>52485800</v>
      </c>
      <c r="H271">
        <f>IFERROR((AAPL_1[[#This Row],[Close]]-E270)/E270,0)</f>
        <v>2.263412559551124E-3</v>
      </c>
      <c r="I271">
        <f>IFERROR(LN(AAPL_1[[#This Row],[Close]]/E270),0)</f>
        <v>2.260854899975863E-3</v>
      </c>
    </row>
    <row r="272" spans="1:9">
      <c r="A272" s="3">
        <v>44379</v>
      </c>
      <c r="B272">
        <v>137.89999399999999</v>
      </c>
      <c r="C272">
        <v>140</v>
      </c>
      <c r="D272">
        <v>137.75</v>
      </c>
      <c r="E272">
        <v>139.96000699999999</v>
      </c>
      <c r="F272">
        <v>137.608093</v>
      </c>
      <c r="G272">
        <v>78852600</v>
      </c>
      <c r="H272">
        <f>IFERROR((AAPL_1[[#This Row],[Close]]-E271)/E271,0)</f>
        <v>1.9596437106536326E-2</v>
      </c>
      <c r="I272">
        <f>IFERROR(LN(AAPL_1[[#This Row],[Close]]/E271),0)</f>
        <v>1.9406899110556101E-2</v>
      </c>
    </row>
    <row r="273" spans="1:9">
      <c r="A273" s="3">
        <v>44383</v>
      </c>
      <c r="B273">
        <v>140.070007</v>
      </c>
      <c r="C273">
        <v>143.14999399999999</v>
      </c>
      <c r="D273">
        <v>140.070007</v>
      </c>
      <c r="E273">
        <v>142.020004</v>
      </c>
      <c r="F273">
        <v>139.633453</v>
      </c>
      <c r="G273">
        <v>108181800</v>
      </c>
      <c r="H273">
        <f>IFERROR((AAPL_1[[#This Row],[Close]]-E272)/E272,0)</f>
        <v>1.4718468826598516E-2</v>
      </c>
      <c r="I273">
        <f>IFERROR(LN(AAPL_1[[#This Row],[Close]]/E272),0)</f>
        <v>1.461120340521852E-2</v>
      </c>
    </row>
    <row r="274" spans="1:9">
      <c r="A274" s="3">
        <v>44384</v>
      </c>
      <c r="B274">
        <v>143.53999300000001</v>
      </c>
      <c r="C274">
        <v>144.88999899999999</v>
      </c>
      <c r="D274">
        <v>142.66000399999999</v>
      </c>
      <c r="E274">
        <v>144.570007</v>
      </c>
      <c r="F274">
        <v>142.14061000000001</v>
      </c>
      <c r="G274">
        <v>104911600</v>
      </c>
      <c r="H274">
        <f>IFERROR((AAPL_1[[#This Row],[Close]]-E273)/E273,0)</f>
        <v>1.7955238193064715E-2</v>
      </c>
      <c r="I274">
        <f>IFERROR(LN(AAPL_1[[#This Row],[Close]]/E273),0)</f>
        <v>1.7795946820806412E-2</v>
      </c>
    </row>
    <row r="275" spans="1:9">
      <c r="A275" s="3">
        <v>44385</v>
      </c>
      <c r="B275">
        <v>141.58000200000001</v>
      </c>
      <c r="C275">
        <v>144.05999800000001</v>
      </c>
      <c r="D275">
        <v>140.66999799999999</v>
      </c>
      <c r="E275">
        <v>143.240005</v>
      </c>
      <c r="F275">
        <v>140.83294699999999</v>
      </c>
      <c r="G275">
        <v>105575500</v>
      </c>
      <c r="H275">
        <f>IFERROR((AAPL_1[[#This Row],[Close]]-E274)/E274,0)</f>
        <v>-9.1997090378504818E-3</v>
      </c>
      <c r="I275">
        <f>IFERROR(LN(AAPL_1[[#This Row],[Close]]/E274),0)</f>
        <v>-9.2422877031186953E-3</v>
      </c>
    </row>
    <row r="276" spans="1:9">
      <c r="A276" s="3">
        <v>44386</v>
      </c>
      <c r="B276">
        <v>142.75</v>
      </c>
      <c r="C276">
        <v>145.64999399999999</v>
      </c>
      <c r="D276">
        <v>142.64999399999999</v>
      </c>
      <c r="E276">
        <v>145.11000100000001</v>
      </c>
      <c r="F276">
        <v>142.671494</v>
      </c>
      <c r="G276">
        <v>99890800</v>
      </c>
      <c r="H276">
        <f>IFERROR((AAPL_1[[#This Row],[Close]]-E275)/E275,0)</f>
        <v>1.3054984185458628E-2</v>
      </c>
      <c r="I276">
        <f>IFERROR(LN(AAPL_1[[#This Row],[Close]]/E275),0)</f>
        <v>1.297050235764333E-2</v>
      </c>
    </row>
    <row r="277" spans="1:9">
      <c r="A277" s="3">
        <v>44389</v>
      </c>
      <c r="B277">
        <v>146.21000699999999</v>
      </c>
      <c r="C277">
        <v>146.320007</v>
      </c>
      <c r="D277">
        <v>144</v>
      </c>
      <c r="E277">
        <v>144.5</v>
      </c>
      <c r="F277">
        <v>142.071777</v>
      </c>
      <c r="G277">
        <v>76299700</v>
      </c>
      <c r="H277">
        <f>IFERROR((AAPL_1[[#This Row],[Close]]-E276)/E276,0)</f>
        <v>-4.2037143945716816E-3</v>
      </c>
      <c r="I277">
        <f>IFERROR(LN(AAPL_1[[#This Row],[Close]]/E276),0)</f>
        <v>-4.212574841838547E-3</v>
      </c>
    </row>
    <row r="278" spans="1:9">
      <c r="A278" s="3">
        <v>44390</v>
      </c>
      <c r="B278">
        <v>144.029999</v>
      </c>
      <c r="C278">
        <v>147.46000699999999</v>
      </c>
      <c r="D278">
        <v>143.63000500000001</v>
      </c>
      <c r="E278">
        <v>145.63999899999999</v>
      </c>
      <c r="F278">
        <v>143.19262699999999</v>
      </c>
      <c r="G278">
        <v>100827100</v>
      </c>
      <c r="H278">
        <f>IFERROR((AAPL_1[[#This Row],[Close]]-E277)/E277,0)</f>
        <v>7.889266435986083E-3</v>
      </c>
      <c r="I278">
        <f>IFERROR(LN(AAPL_1[[#This Row],[Close]]/E277),0)</f>
        <v>7.8583088885001012E-3</v>
      </c>
    </row>
    <row r="279" spans="1:9">
      <c r="A279" s="3">
        <v>44391</v>
      </c>
      <c r="B279">
        <v>148.10000600000001</v>
      </c>
      <c r="C279">
        <v>149.570007</v>
      </c>
      <c r="D279">
        <v>147.679993</v>
      </c>
      <c r="E279">
        <v>149.14999399999999</v>
      </c>
      <c r="F279">
        <v>146.64361600000001</v>
      </c>
      <c r="G279">
        <v>127050800</v>
      </c>
      <c r="H279">
        <f>IFERROR((AAPL_1[[#This Row],[Close]]-E278)/E278,0)</f>
        <v>2.4100487668913016E-2</v>
      </c>
      <c r="I279">
        <f>IFERROR(LN(AAPL_1[[#This Row],[Close]]/E278),0)</f>
        <v>2.3814654291811198E-2</v>
      </c>
    </row>
    <row r="280" spans="1:9">
      <c r="A280" s="3">
        <v>44392</v>
      </c>
      <c r="B280">
        <v>149.240005</v>
      </c>
      <c r="C280">
        <v>150</v>
      </c>
      <c r="D280">
        <v>147.08999600000001</v>
      </c>
      <c r="E280">
        <v>148.479996</v>
      </c>
      <c r="F280">
        <v>145.98487900000001</v>
      </c>
      <c r="G280">
        <v>106820300</v>
      </c>
      <c r="H280">
        <f>IFERROR((AAPL_1[[#This Row],[Close]]-E279)/E279,0)</f>
        <v>-4.4921087961960803E-3</v>
      </c>
      <c r="I280">
        <f>IFERROR(LN(AAPL_1[[#This Row],[Close]]/E279),0)</f>
        <v>-4.5022286345633485E-3</v>
      </c>
    </row>
    <row r="281" spans="1:9">
      <c r="A281" s="3">
        <v>44393</v>
      </c>
      <c r="B281">
        <v>148.46000699999999</v>
      </c>
      <c r="C281">
        <v>149.759995</v>
      </c>
      <c r="D281">
        <v>145.88000500000001</v>
      </c>
      <c r="E281">
        <v>146.38999899999999</v>
      </c>
      <c r="F281">
        <v>143.93002300000001</v>
      </c>
      <c r="G281">
        <v>93251400</v>
      </c>
      <c r="H281">
        <f>IFERROR((AAPL_1[[#This Row],[Close]]-E280)/E280,0)</f>
        <v>-1.4075950002046141E-2</v>
      </c>
      <c r="I281">
        <f>IFERROR(LN(AAPL_1[[#This Row],[Close]]/E280),0)</f>
        <v>-1.417595574598223E-2</v>
      </c>
    </row>
    <row r="282" spans="1:9">
      <c r="A282" s="3">
        <v>44396</v>
      </c>
      <c r="B282">
        <v>143.75</v>
      </c>
      <c r="C282">
        <v>144.070007</v>
      </c>
      <c r="D282">
        <v>141.66999799999999</v>
      </c>
      <c r="E282">
        <v>142.449997</v>
      </c>
      <c r="F282">
        <v>140.056229</v>
      </c>
      <c r="G282">
        <v>121434600</v>
      </c>
      <c r="H282">
        <f>IFERROR((AAPL_1[[#This Row],[Close]]-E281)/E281,0)</f>
        <v>-2.6914420567760184E-2</v>
      </c>
      <c r="I282">
        <f>IFERROR(LN(AAPL_1[[#This Row],[Close]]/E281),0)</f>
        <v>-2.7283246468356614E-2</v>
      </c>
    </row>
    <row r="283" spans="1:9">
      <c r="A283" s="3">
        <v>44397</v>
      </c>
      <c r="B283">
        <v>143.46000699999999</v>
      </c>
      <c r="C283">
        <v>147.10000600000001</v>
      </c>
      <c r="D283">
        <v>142.96000699999999</v>
      </c>
      <c r="E283">
        <v>146.14999399999999</v>
      </c>
      <c r="F283">
        <v>143.69404599999999</v>
      </c>
      <c r="G283">
        <v>96350000</v>
      </c>
      <c r="H283">
        <f>IFERROR((AAPL_1[[#This Row],[Close]]-E282)/E282,0)</f>
        <v>2.5974005461017989E-2</v>
      </c>
      <c r="I283">
        <f>IFERROR(LN(AAPL_1[[#This Row],[Close]]/E282),0)</f>
        <v>2.5642410619646151E-2</v>
      </c>
    </row>
    <row r="284" spans="1:9">
      <c r="A284" s="3">
        <v>44398</v>
      </c>
      <c r="B284">
        <v>145.529999</v>
      </c>
      <c r="C284">
        <v>146.13000500000001</v>
      </c>
      <c r="D284">
        <v>144.63000500000001</v>
      </c>
      <c r="E284">
        <v>145.39999399999999</v>
      </c>
      <c r="F284">
        <v>142.95663500000001</v>
      </c>
      <c r="G284">
        <v>74993500</v>
      </c>
      <c r="H284">
        <f>IFERROR((AAPL_1[[#This Row],[Close]]-E283)/E283,0)</f>
        <v>-5.1317142031494034E-3</v>
      </c>
      <c r="I284">
        <f>IFERROR(LN(AAPL_1[[#This Row],[Close]]/E283),0)</f>
        <v>-5.1449266695985686E-3</v>
      </c>
    </row>
    <row r="285" spans="1:9">
      <c r="A285" s="3">
        <v>44399</v>
      </c>
      <c r="B285">
        <v>145.94000199999999</v>
      </c>
      <c r="C285">
        <v>148.199997</v>
      </c>
      <c r="D285">
        <v>145.80999800000001</v>
      </c>
      <c r="E285">
        <v>146.800003</v>
      </c>
      <c r="F285">
        <v>144.33313000000001</v>
      </c>
      <c r="G285">
        <v>77338200</v>
      </c>
      <c r="H285">
        <f>IFERROR((AAPL_1[[#This Row],[Close]]-E284)/E284,0)</f>
        <v>9.628673024567054E-3</v>
      </c>
      <c r="I285">
        <f>IFERROR(LN(AAPL_1[[#This Row],[Close]]/E284),0)</f>
        <v>9.582612782438894E-3</v>
      </c>
    </row>
    <row r="286" spans="1:9">
      <c r="A286" s="3">
        <v>44400</v>
      </c>
      <c r="B286">
        <v>147.550003</v>
      </c>
      <c r="C286">
        <v>148.720001</v>
      </c>
      <c r="D286">
        <v>146.91999799999999</v>
      </c>
      <c r="E286">
        <v>148.55999800000001</v>
      </c>
      <c r="F286">
        <v>146.06353799999999</v>
      </c>
      <c r="G286">
        <v>71447400</v>
      </c>
      <c r="H286">
        <f>IFERROR((AAPL_1[[#This Row],[Close]]-E285)/E285,0)</f>
        <v>1.198906651248504E-2</v>
      </c>
      <c r="I286">
        <f>IFERROR(LN(AAPL_1[[#This Row],[Close]]/E285),0)</f>
        <v>1.1917766965494004E-2</v>
      </c>
    </row>
    <row r="287" spans="1:9">
      <c r="A287" s="3">
        <v>44403</v>
      </c>
      <c r="B287">
        <v>148.270004</v>
      </c>
      <c r="C287">
        <v>149.83000200000001</v>
      </c>
      <c r="D287">
        <v>147.699997</v>
      </c>
      <c r="E287">
        <v>148.990005</v>
      </c>
      <c r="F287">
        <v>146.486313</v>
      </c>
      <c r="G287">
        <v>72434100</v>
      </c>
      <c r="H287">
        <f>IFERROR((AAPL_1[[#This Row],[Close]]-E286)/E286,0)</f>
        <v>2.8945005774703167E-3</v>
      </c>
      <c r="I287">
        <f>IFERROR(LN(AAPL_1[[#This Row],[Close]]/E286),0)</f>
        <v>2.8903195766702586E-3</v>
      </c>
    </row>
    <row r="288" spans="1:9">
      <c r="A288" s="3">
        <v>44404</v>
      </c>
      <c r="B288">
        <v>149.11999499999999</v>
      </c>
      <c r="C288">
        <v>149.21000699999999</v>
      </c>
      <c r="D288">
        <v>145.550003</v>
      </c>
      <c r="E288">
        <v>146.770004</v>
      </c>
      <c r="F288">
        <v>144.303619</v>
      </c>
      <c r="G288">
        <v>104818600</v>
      </c>
      <c r="H288">
        <f>IFERROR((AAPL_1[[#This Row],[Close]]-E287)/E287,0)</f>
        <v>-1.4900335092947989E-2</v>
      </c>
      <c r="I288">
        <f>IFERROR(LN(AAPL_1[[#This Row],[Close]]/E287),0)</f>
        <v>-1.5012460281913569E-2</v>
      </c>
    </row>
    <row r="289" spans="1:9">
      <c r="A289" s="3">
        <v>44405</v>
      </c>
      <c r="B289">
        <v>144.80999800000001</v>
      </c>
      <c r="C289">
        <v>146.970001</v>
      </c>
      <c r="D289">
        <v>142.53999300000001</v>
      </c>
      <c r="E289">
        <v>144.979996</v>
      </c>
      <c r="F289">
        <v>142.543701</v>
      </c>
      <c r="G289">
        <v>118931200</v>
      </c>
      <c r="H289">
        <f>IFERROR((AAPL_1[[#This Row],[Close]]-E288)/E288,0)</f>
        <v>-1.2196007026067808E-2</v>
      </c>
      <c r="I289">
        <f>IFERROR(LN(AAPL_1[[#This Row],[Close]]/E288),0)</f>
        <v>-1.2270988593914048E-2</v>
      </c>
    </row>
    <row r="290" spans="1:9">
      <c r="A290" s="3">
        <v>44406</v>
      </c>
      <c r="B290">
        <v>144.69000199999999</v>
      </c>
      <c r="C290">
        <v>146.550003</v>
      </c>
      <c r="D290">
        <v>144.58000200000001</v>
      </c>
      <c r="E290">
        <v>145.63999899999999</v>
      </c>
      <c r="F290">
        <v>143.19262699999999</v>
      </c>
      <c r="G290">
        <v>56699500</v>
      </c>
      <c r="H290">
        <f>IFERROR((AAPL_1[[#This Row],[Close]]-E289)/E289,0)</f>
        <v>4.5523728666676819E-3</v>
      </c>
      <c r="I290">
        <f>IFERROR(LN(AAPL_1[[#This Row],[Close]]/E289),0)</f>
        <v>4.542042158268123E-3</v>
      </c>
    </row>
    <row r="291" spans="1:9">
      <c r="A291" s="3">
        <v>44407</v>
      </c>
      <c r="B291">
        <v>144.38000500000001</v>
      </c>
      <c r="C291">
        <v>146.33000200000001</v>
      </c>
      <c r="D291">
        <v>144.11000100000001</v>
      </c>
      <c r="E291">
        <v>145.86000100000001</v>
      </c>
      <c r="F291">
        <v>143.408905</v>
      </c>
      <c r="G291">
        <v>70440600</v>
      </c>
      <c r="H291">
        <f>IFERROR((AAPL_1[[#This Row],[Close]]-E290)/E290,0)</f>
        <v>1.5105877609901813E-3</v>
      </c>
      <c r="I291">
        <f>IFERROR(LN(AAPL_1[[#This Row],[Close]]/E290),0)</f>
        <v>1.5094479709892375E-3</v>
      </c>
    </row>
    <row r="292" spans="1:9">
      <c r="A292" s="3">
        <v>44410</v>
      </c>
      <c r="B292">
        <v>146.36000100000001</v>
      </c>
      <c r="C292">
        <v>146.949997</v>
      </c>
      <c r="D292">
        <v>145.25</v>
      </c>
      <c r="E292">
        <v>145.520004</v>
      </c>
      <c r="F292">
        <v>143.07463100000001</v>
      </c>
      <c r="G292">
        <v>62880000</v>
      </c>
      <c r="H292">
        <f>IFERROR((AAPL_1[[#This Row],[Close]]-E291)/E291,0)</f>
        <v>-2.330981747353827E-3</v>
      </c>
      <c r="I292">
        <f>IFERROR(LN(AAPL_1[[#This Row],[Close]]/E291),0)</f>
        <v>-2.333702714479224E-3</v>
      </c>
    </row>
    <row r="293" spans="1:9">
      <c r="A293" s="3">
        <v>44411</v>
      </c>
      <c r="B293">
        <v>145.80999800000001</v>
      </c>
      <c r="C293">
        <v>148.03999300000001</v>
      </c>
      <c r="D293">
        <v>145.179993</v>
      </c>
      <c r="E293">
        <v>147.36000100000001</v>
      </c>
      <c r="F293">
        <v>144.88369800000001</v>
      </c>
      <c r="G293">
        <v>64786600</v>
      </c>
      <c r="H293">
        <f>IFERROR((AAPL_1[[#This Row],[Close]]-E292)/E292,0)</f>
        <v>1.2644289097188391E-2</v>
      </c>
      <c r="I293">
        <f>IFERROR(LN(AAPL_1[[#This Row],[Close]]/E292),0)</f>
        <v>1.2565017595601725E-2</v>
      </c>
    </row>
    <row r="294" spans="1:9">
      <c r="A294" s="3">
        <v>44412</v>
      </c>
      <c r="B294">
        <v>147.270004</v>
      </c>
      <c r="C294">
        <v>147.78999300000001</v>
      </c>
      <c r="D294">
        <v>146.279999</v>
      </c>
      <c r="E294">
        <v>146.949997</v>
      </c>
      <c r="F294">
        <v>144.48057600000001</v>
      </c>
      <c r="G294">
        <v>56368300</v>
      </c>
      <c r="H294">
        <f>IFERROR((AAPL_1[[#This Row],[Close]]-E293)/E293,0)</f>
        <v>-2.7823289713469457E-3</v>
      </c>
      <c r="I294">
        <f>IFERROR(LN(AAPL_1[[#This Row],[Close]]/E293),0)</f>
        <v>-2.7862068432798308E-3</v>
      </c>
    </row>
    <row r="295" spans="1:9">
      <c r="A295" s="3">
        <v>44413</v>
      </c>
      <c r="B295">
        <v>146.979996</v>
      </c>
      <c r="C295">
        <v>147.83999600000001</v>
      </c>
      <c r="D295">
        <v>146.16999799999999</v>
      </c>
      <c r="E295">
        <v>147.05999800000001</v>
      </c>
      <c r="F295">
        <v>144.58873</v>
      </c>
      <c r="G295">
        <v>46397700</v>
      </c>
      <c r="H295">
        <f>IFERROR((AAPL_1[[#This Row],[Close]]-E294)/E294,0)</f>
        <v>7.4856075022588207E-4</v>
      </c>
      <c r="I295">
        <f>IFERROR(LN(AAPL_1[[#This Row],[Close]]/E294),0)</f>
        <v>7.4828071836591573E-4</v>
      </c>
    </row>
    <row r="296" spans="1:9">
      <c r="A296" s="3">
        <v>44414</v>
      </c>
      <c r="B296">
        <v>146.35000600000001</v>
      </c>
      <c r="C296">
        <v>147.11000100000001</v>
      </c>
      <c r="D296">
        <v>145.63000500000001</v>
      </c>
      <c r="E296">
        <v>146.13999899999999</v>
      </c>
      <c r="F296">
        <v>143.89948999999999</v>
      </c>
      <c r="G296">
        <v>54126800</v>
      </c>
      <c r="H296">
        <f>IFERROR((AAPL_1[[#This Row],[Close]]-E295)/E295,0)</f>
        <v>-6.2559432375350532E-3</v>
      </c>
      <c r="I296">
        <f>IFERROR(LN(AAPL_1[[#This Row],[Close]]/E295),0)</f>
        <v>-6.2755936478668646E-3</v>
      </c>
    </row>
    <row r="297" spans="1:9">
      <c r="A297" s="3">
        <v>44417</v>
      </c>
      <c r="B297">
        <v>146.199997</v>
      </c>
      <c r="C297">
        <v>146.699997</v>
      </c>
      <c r="D297">
        <v>145.520004</v>
      </c>
      <c r="E297">
        <v>146.08999600000001</v>
      </c>
      <c r="F297">
        <v>143.850266</v>
      </c>
      <c r="G297">
        <v>48908700</v>
      </c>
      <c r="H297">
        <f>IFERROR((AAPL_1[[#This Row],[Close]]-E296)/E296,0)</f>
        <v>-3.4215820680261107E-4</v>
      </c>
      <c r="I297">
        <f>IFERROR(LN(AAPL_1[[#This Row],[Close]]/E296),0)</f>
        <v>-3.4221675627768957E-4</v>
      </c>
    </row>
    <row r="298" spans="1:9">
      <c r="A298" s="3">
        <v>44418</v>
      </c>
      <c r="B298">
        <v>146.44000199999999</v>
      </c>
      <c r="C298">
        <v>147.71000699999999</v>
      </c>
      <c r="D298">
        <v>145.300003</v>
      </c>
      <c r="E298">
        <v>145.60000600000001</v>
      </c>
      <c r="F298">
        <v>143.36776699999999</v>
      </c>
      <c r="G298">
        <v>69023100</v>
      </c>
      <c r="H298">
        <f>IFERROR((AAPL_1[[#This Row],[Close]]-E297)/E297,0)</f>
        <v>-3.3540284305299444E-3</v>
      </c>
      <c r="I298">
        <f>IFERROR(LN(AAPL_1[[#This Row],[Close]]/E297),0)</f>
        <v>-3.3596657926643942E-3</v>
      </c>
    </row>
    <row r="299" spans="1:9">
      <c r="A299" s="3">
        <v>44419</v>
      </c>
      <c r="B299">
        <v>146.050003</v>
      </c>
      <c r="C299">
        <v>146.720001</v>
      </c>
      <c r="D299">
        <v>145.529999</v>
      </c>
      <c r="E299">
        <v>145.86000100000001</v>
      </c>
      <c r="F299">
        <v>143.623795</v>
      </c>
      <c r="G299">
        <v>48493500</v>
      </c>
      <c r="H299">
        <f>IFERROR((AAPL_1[[#This Row],[Close]]-E298)/E298,0)</f>
        <v>1.7856798714692601E-3</v>
      </c>
      <c r="I299">
        <f>IFERROR(LN(AAPL_1[[#This Row],[Close]]/E298),0)</f>
        <v>1.7840874406002578E-3</v>
      </c>
    </row>
    <row r="300" spans="1:9">
      <c r="A300" s="3">
        <v>44420</v>
      </c>
      <c r="B300">
        <v>146.19000199999999</v>
      </c>
      <c r="C300">
        <v>149.050003</v>
      </c>
      <c r="D300">
        <v>145.83999600000001</v>
      </c>
      <c r="E300">
        <v>148.88999899999999</v>
      </c>
      <c r="F300">
        <v>146.60732999999999</v>
      </c>
      <c r="G300">
        <v>72282600</v>
      </c>
      <c r="H300">
        <f>IFERROR((AAPL_1[[#This Row],[Close]]-E299)/E299,0)</f>
        <v>2.0773330448557843E-2</v>
      </c>
      <c r="I300">
        <f>IFERROR(LN(AAPL_1[[#This Row],[Close]]/E299),0)</f>
        <v>2.0560507139114927E-2</v>
      </c>
    </row>
    <row r="301" spans="1:9">
      <c r="A301" s="3">
        <v>44421</v>
      </c>
      <c r="B301">
        <v>148.970001</v>
      </c>
      <c r="C301">
        <v>149.44000199999999</v>
      </c>
      <c r="D301">
        <v>148.270004</v>
      </c>
      <c r="E301">
        <v>149.10000600000001</v>
      </c>
      <c r="F301">
        <v>146.81410199999999</v>
      </c>
      <c r="G301">
        <v>59375000</v>
      </c>
      <c r="H301">
        <f>IFERROR((AAPL_1[[#This Row],[Close]]-E300)/E300,0)</f>
        <v>1.4104842595909933E-3</v>
      </c>
      <c r="I301">
        <f>IFERROR(LN(AAPL_1[[#This Row],[Close]]/E300),0)</f>
        <v>1.4094904610494369E-3</v>
      </c>
    </row>
    <row r="302" spans="1:9">
      <c r="A302" s="3">
        <v>44424</v>
      </c>
      <c r="B302">
        <v>148.53999300000001</v>
      </c>
      <c r="C302">
        <v>151.19000199999999</v>
      </c>
      <c r="D302">
        <v>146.470001</v>
      </c>
      <c r="E302">
        <v>151.11999499999999</v>
      </c>
      <c r="F302">
        <v>148.803146</v>
      </c>
      <c r="G302">
        <v>103296000</v>
      </c>
      <c r="H302">
        <f>IFERROR((AAPL_1[[#This Row],[Close]]-E301)/E301,0)</f>
        <v>1.35478800718491E-2</v>
      </c>
      <c r="I302">
        <f>IFERROR(LN(AAPL_1[[#This Row],[Close]]/E301),0)</f>
        <v>1.3456928094823833E-2</v>
      </c>
    </row>
    <row r="303" spans="1:9">
      <c r="A303" s="3">
        <v>44425</v>
      </c>
      <c r="B303">
        <v>150.229996</v>
      </c>
      <c r="C303">
        <v>151.679993</v>
      </c>
      <c r="D303">
        <v>149.08999600000001</v>
      </c>
      <c r="E303">
        <v>150.19000199999999</v>
      </c>
      <c r="F303">
        <v>147.88739000000001</v>
      </c>
      <c r="G303">
        <v>92229700</v>
      </c>
      <c r="H303">
        <f>IFERROR((AAPL_1[[#This Row],[Close]]-E302)/E302,0)</f>
        <v>-6.1540036445871778E-3</v>
      </c>
      <c r="I303">
        <f>IFERROR(LN(AAPL_1[[#This Row],[Close]]/E302),0)</f>
        <v>-6.1730175730093945E-3</v>
      </c>
    </row>
    <row r="304" spans="1:9">
      <c r="A304" s="3">
        <v>44426</v>
      </c>
      <c r="B304">
        <v>149.800003</v>
      </c>
      <c r="C304">
        <v>150.720001</v>
      </c>
      <c r="D304">
        <v>146.14999399999999</v>
      </c>
      <c r="E304">
        <v>146.36000100000001</v>
      </c>
      <c r="F304">
        <v>144.116074</v>
      </c>
      <c r="G304">
        <v>86326000</v>
      </c>
      <c r="H304">
        <f>IFERROR((AAPL_1[[#This Row],[Close]]-E303)/E303,0)</f>
        <v>-2.5501038344749351E-2</v>
      </c>
      <c r="I304">
        <f>IFERROR(LN(AAPL_1[[#This Row],[Close]]/E303),0)</f>
        <v>-2.5831825550481077E-2</v>
      </c>
    </row>
    <row r="305" spans="1:9">
      <c r="A305" s="3">
        <v>44427</v>
      </c>
      <c r="B305">
        <v>145.029999</v>
      </c>
      <c r="C305">
        <v>148</v>
      </c>
      <c r="D305">
        <v>144.5</v>
      </c>
      <c r="E305">
        <v>146.699997</v>
      </c>
      <c r="F305">
        <v>144.450897</v>
      </c>
      <c r="G305">
        <v>86960300</v>
      </c>
      <c r="H305">
        <f>IFERROR((AAPL_1[[#This Row],[Close]]-E304)/E304,0)</f>
        <v>2.3230117359727613E-3</v>
      </c>
      <c r="I305">
        <f>IFERROR(LN(AAPL_1[[#This Row],[Close]]/E304),0)</f>
        <v>2.3203177155639984E-3</v>
      </c>
    </row>
    <row r="306" spans="1:9">
      <c r="A306" s="3">
        <v>44428</v>
      </c>
      <c r="B306">
        <v>147.44000199999999</v>
      </c>
      <c r="C306">
        <v>148.5</v>
      </c>
      <c r="D306">
        <v>146.779999</v>
      </c>
      <c r="E306">
        <v>148.19000199999999</v>
      </c>
      <c r="F306">
        <v>145.91804500000001</v>
      </c>
      <c r="G306">
        <v>60549600</v>
      </c>
      <c r="H306">
        <f>IFERROR((AAPL_1[[#This Row],[Close]]-E305)/E305,0)</f>
        <v>1.0156816840289346E-2</v>
      </c>
      <c r="I306">
        <f>IFERROR(LN(AAPL_1[[#This Row],[Close]]/E305),0)</f>
        <v>1.0105582999236128E-2</v>
      </c>
    </row>
    <row r="307" spans="1:9">
      <c r="A307" s="3">
        <v>44431</v>
      </c>
      <c r="B307">
        <v>148.30999800000001</v>
      </c>
      <c r="C307">
        <v>150.19000199999999</v>
      </c>
      <c r="D307">
        <v>147.88999899999999</v>
      </c>
      <c r="E307">
        <v>149.71000699999999</v>
      </c>
      <c r="F307">
        <v>147.414749</v>
      </c>
      <c r="G307">
        <v>60131800</v>
      </c>
      <c r="H307">
        <f>IFERROR((AAPL_1[[#This Row],[Close]]-E306)/E306,0)</f>
        <v>1.025713597061695E-2</v>
      </c>
      <c r="I307">
        <f>IFERROR(LN(AAPL_1[[#This Row],[Close]]/E306),0)</f>
        <v>1.0204888520533466E-2</v>
      </c>
    </row>
    <row r="308" spans="1:9">
      <c r="A308" s="3">
        <v>44432</v>
      </c>
      <c r="B308">
        <v>149.449997</v>
      </c>
      <c r="C308">
        <v>150.86000100000001</v>
      </c>
      <c r="D308">
        <v>149.14999399999999</v>
      </c>
      <c r="E308">
        <v>149.61999499999999</v>
      </c>
      <c r="F308">
        <v>147.32612599999999</v>
      </c>
      <c r="G308">
        <v>48606400</v>
      </c>
      <c r="H308">
        <f>IFERROR((AAPL_1[[#This Row],[Close]]-E307)/E307,0)</f>
        <v>-6.0124237386483816E-4</v>
      </c>
      <c r="I308">
        <f>IFERROR(LN(AAPL_1[[#This Row],[Close]]/E307),0)</f>
        <v>-6.0142319254176131E-4</v>
      </c>
    </row>
    <row r="309" spans="1:9">
      <c r="A309" s="3">
        <v>44433</v>
      </c>
      <c r="B309">
        <v>149.80999800000001</v>
      </c>
      <c r="C309">
        <v>150.320007</v>
      </c>
      <c r="D309">
        <v>147.800003</v>
      </c>
      <c r="E309">
        <v>148.36000100000001</v>
      </c>
      <c r="F309">
        <v>146.08543399999999</v>
      </c>
      <c r="G309">
        <v>58991300</v>
      </c>
      <c r="H309">
        <f>IFERROR((AAPL_1[[#This Row],[Close]]-E308)/E308,0)</f>
        <v>-8.4212942260824004E-3</v>
      </c>
      <c r="I309">
        <f>IFERROR(LN(AAPL_1[[#This Row],[Close]]/E308),0)</f>
        <v>-8.4569536645145837E-3</v>
      </c>
    </row>
    <row r="310" spans="1:9">
      <c r="A310" s="3">
        <v>44434</v>
      </c>
      <c r="B310">
        <v>148.35000600000001</v>
      </c>
      <c r="C310">
        <v>149.11999499999999</v>
      </c>
      <c r="D310">
        <v>147.509995</v>
      </c>
      <c r="E310">
        <v>147.53999300000001</v>
      </c>
      <c r="F310">
        <v>145.27801500000001</v>
      </c>
      <c r="G310">
        <v>48597200</v>
      </c>
      <c r="H310">
        <f>IFERROR((AAPL_1[[#This Row],[Close]]-E309)/E309,0)</f>
        <v>-5.5271501379944134E-3</v>
      </c>
      <c r="I310">
        <f>IFERROR(LN(AAPL_1[[#This Row],[Close]]/E309),0)</f>
        <v>-5.54248135035701E-3</v>
      </c>
    </row>
    <row r="311" spans="1:9">
      <c r="A311" s="3">
        <v>44435</v>
      </c>
      <c r="B311">
        <v>147.479996</v>
      </c>
      <c r="C311">
        <v>148.75</v>
      </c>
      <c r="D311">
        <v>146.83000200000001</v>
      </c>
      <c r="E311">
        <v>148.60000600000001</v>
      </c>
      <c r="F311">
        <v>146.32179300000001</v>
      </c>
      <c r="G311">
        <v>55802400</v>
      </c>
      <c r="H311">
        <f>IFERROR((AAPL_1[[#This Row],[Close]]-E310)/E310,0)</f>
        <v>7.1845807936292755E-3</v>
      </c>
      <c r="I311">
        <f>IFERROR(LN(AAPL_1[[#This Row],[Close]]/E310),0)</f>
        <v>7.1588946491142292E-3</v>
      </c>
    </row>
    <row r="312" spans="1:9">
      <c r="A312" s="3">
        <v>44438</v>
      </c>
      <c r="B312">
        <v>149</v>
      </c>
      <c r="C312">
        <v>153.490005</v>
      </c>
      <c r="D312">
        <v>148.61000100000001</v>
      </c>
      <c r="E312">
        <v>153.11999499999999</v>
      </c>
      <c r="F312">
        <v>150.77247600000001</v>
      </c>
      <c r="G312">
        <v>90956700</v>
      </c>
      <c r="H312">
        <f>IFERROR((AAPL_1[[#This Row],[Close]]-E311)/E311,0)</f>
        <v>3.0417152203883364E-2</v>
      </c>
      <c r="I312">
        <f>IFERROR(LN(AAPL_1[[#This Row],[Close]]/E311),0)</f>
        <v>2.9963722390007462E-2</v>
      </c>
    </row>
    <row r="313" spans="1:9">
      <c r="A313" s="3">
        <v>44439</v>
      </c>
      <c r="B313">
        <v>152.66000399999999</v>
      </c>
      <c r="C313">
        <v>152.800003</v>
      </c>
      <c r="D313">
        <v>151.28999300000001</v>
      </c>
      <c r="E313">
        <v>151.83000200000001</v>
      </c>
      <c r="F313">
        <v>149.502274</v>
      </c>
      <c r="G313">
        <v>86453100</v>
      </c>
      <c r="H313">
        <f>IFERROR((AAPL_1[[#This Row],[Close]]-E312)/E312,0)</f>
        <v>-8.4247194496053987E-3</v>
      </c>
      <c r="I313">
        <f>IFERROR(LN(AAPL_1[[#This Row],[Close]]/E312),0)</f>
        <v>-8.4604079837925211E-3</v>
      </c>
    </row>
    <row r="314" spans="1:9">
      <c r="A314" s="3">
        <v>44440</v>
      </c>
      <c r="B314">
        <v>152.83000200000001</v>
      </c>
      <c r="C314">
        <v>154.979996</v>
      </c>
      <c r="D314">
        <v>152.33999600000001</v>
      </c>
      <c r="E314">
        <v>152.509995</v>
      </c>
      <c r="F314">
        <v>150.17184399999999</v>
      </c>
      <c r="G314">
        <v>80313700</v>
      </c>
      <c r="H314">
        <f>IFERROR((AAPL_1[[#This Row],[Close]]-E313)/E313,0)</f>
        <v>4.4786471121827159E-3</v>
      </c>
      <c r="I314">
        <f>IFERROR(LN(AAPL_1[[#This Row],[Close]]/E313),0)</f>
        <v>4.4686478166329055E-3</v>
      </c>
    </row>
    <row r="315" spans="1:9">
      <c r="A315" s="3">
        <v>44441</v>
      </c>
      <c r="B315">
        <v>153.86999499999999</v>
      </c>
      <c r="C315">
        <v>154.720001</v>
      </c>
      <c r="D315">
        <v>152.39999399999999</v>
      </c>
      <c r="E315">
        <v>153.64999399999999</v>
      </c>
      <c r="F315">
        <v>151.294342</v>
      </c>
      <c r="G315">
        <v>71115500</v>
      </c>
      <c r="H315">
        <f>IFERROR((AAPL_1[[#This Row],[Close]]-E314)/E314,0)</f>
        <v>7.4749133655141022E-3</v>
      </c>
      <c r="I315">
        <f>IFERROR(LN(AAPL_1[[#This Row],[Close]]/E314),0)</f>
        <v>7.4471146433478883E-3</v>
      </c>
    </row>
    <row r="316" spans="1:9">
      <c r="A316" s="3">
        <v>44442</v>
      </c>
      <c r="B316">
        <v>153.759995</v>
      </c>
      <c r="C316">
        <v>154.63000500000001</v>
      </c>
      <c r="D316">
        <v>153.08999600000001</v>
      </c>
      <c r="E316">
        <v>154.300003</v>
      </c>
      <c r="F316">
        <v>151.93438699999999</v>
      </c>
      <c r="G316">
        <v>57808700</v>
      </c>
      <c r="H316">
        <f>IFERROR((AAPL_1[[#This Row],[Close]]-E315)/E315,0)</f>
        <v>4.2304524919149133E-3</v>
      </c>
      <c r="I316">
        <f>IFERROR(LN(AAPL_1[[#This Row],[Close]]/E315),0)</f>
        <v>4.2215292850549119E-3</v>
      </c>
    </row>
    <row r="317" spans="1:9">
      <c r="A317" s="3">
        <v>44446</v>
      </c>
      <c r="B317">
        <v>154.970001</v>
      </c>
      <c r="C317">
        <v>157.259995</v>
      </c>
      <c r="D317">
        <v>154.38999899999999</v>
      </c>
      <c r="E317">
        <v>156.69000199999999</v>
      </c>
      <c r="F317">
        <v>154.287735</v>
      </c>
      <c r="G317">
        <v>82278300</v>
      </c>
      <c r="H317">
        <f>IFERROR((AAPL_1[[#This Row],[Close]]-E316)/E316,0)</f>
        <v>1.5489299763655798E-2</v>
      </c>
      <c r="I317">
        <f>IFERROR(LN(AAPL_1[[#This Row],[Close]]/E316),0)</f>
        <v>1.5370565068614121E-2</v>
      </c>
    </row>
    <row r="318" spans="1:9">
      <c r="A318" s="3">
        <v>44447</v>
      </c>
      <c r="B318">
        <v>156.979996</v>
      </c>
      <c r="C318">
        <v>157.03999300000001</v>
      </c>
      <c r="D318">
        <v>153.979996</v>
      </c>
      <c r="E318">
        <v>155.11000100000001</v>
      </c>
      <c r="F318">
        <v>152.731964</v>
      </c>
      <c r="G318">
        <v>74420200</v>
      </c>
      <c r="H318">
        <f>IFERROR((AAPL_1[[#This Row],[Close]]-E317)/E317,0)</f>
        <v>-1.0083610822852512E-2</v>
      </c>
      <c r="I318">
        <f>IFERROR(LN(AAPL_1[[#This Row],[Close]]/E317),0)</f>
        <v>-1.0134794796676233E-2</v>
      </c>
    </row>
    <row r="319" spans="1:9">
      <c r="A319" s="3">
        <v>44448</v>
      </c>
      <c r="B319">
        <v>155.490005</v>
      </c>
      <c r="C319">
        <v>156.11000100000001</v>
      </c>
      <c r="D319">
        <v>153.949997</v>
      </c>
      <c r="E319">
        <v>154.070007</v>
      </c>
      <c r="F319">
        <v>151.707932</v>
      </c>
      <c r="G319">
        <v>57305700</v>
      </c>
      <c r="H319">
        <f>IFERROR((AAPL_1[[#This Row],[Close]]-E318)/E318,0)</f>
        <v>-6.7048803642262055E-3</v>
      </c>
      <c r="I319">
        <f>IFERROR(LN(AAPL_1[[#This Row],[Close]]/E318),0)</f>
        <v>-6.7274590561208162E-3</v>
      </c>
    </row>
    <row r="320" spans="1:9">
      <c r="A320" s="3">
        <v>44449</v>
      </c>
      <c r="B320">
        <v>155</v>
      </c>
      <c r="C320">
        <v>155.479996</v>
      </c>
      <c r="D320">
        <v>148.699997</v>
      </c>
      <c r="E320">
        <v>148.970001</v>
      </c>
      <c r="F320">
        <v>146.686081</v>
      </c>
      <c r="G320">
        <v>140893200</v>
      </c>
      <c r="H320">
        <f>IFERROR((AAPL_1[[#This Row],[Close]]-E319)/E319,0)</f>
        <v>-3.3101874266806566E-2</v>
      </c>
      <c r="I320">
        <f>IFERROR(LN(AAPL_1[[#This Row],[Close]]/E319),0)</f>
        <v>-3.366213992331378E-2</v>
      </c>
    </row>
    <row r="321" spans="1:9">
      <c r="A321" s="3">
        <v>44452</v>
      </c>
      <c r="B321">
        <v>150.63000500000001</v>
      </c>
      <c r="C321">
        <v>151.41999799999999</v>
      </c>
      <c r="D321">
        <v>148.75</v>
      </c>
      <c r="E321">
        <v>149.550003</v>
      </c>
      <c r="F321">
        <v>147.257217</v>
      </c>
      <c r="G321">
        <v>102404300</v>
      </c>
      <c r="H321">
        <f>IFERROR((AAPL_1[[#This Row],[Close]]-E320)/E320,0)</f>
        <v>3.8934147553641185E-3</v>
      </c>
      <c r="I321">
        <f>IFERROR(LN(AAPL_1[[#This Row],[Close]]/E320),0)</f>
        <v>3.8858550318749832E-3</v>
      </c>
    </row>
    <row r="322" spans="1:9">
      <c r="A322" s="3">
        <v>44453</v>
      </c>
      <c r="B322">
        <v>150.35000600000001</v>
      </c>
      <c r="C322">
        <v>151.070007</v>
      </c>
      <c r="D322">
        <v>146.91000399999999</v>
      </c>
      <c r="E322">
        <v>148.11999499999999</v>
      </c>
      <c r="F322">
        <v>145.84913599999999</v>
      </c>
      <c r="G322">
        <v>109296300</v>
      </c>
      <c r="H322">
        <f>IFERROR((AAPL_1[[#This Row],[Close]]-E321)/E321,0)</f>
        <v>-9.5620726935058305E-3</v>
      </c>
      <c r="I322">
        <f>IFERROR(LN(AAPL_1[[#This Row],[Close]]/E321),0)</f>
        <v>-9.6080828471398309E-3</v>
      </c>
    </row>
    <row r="323" spans="1:9">
      <c r="A323" s="3">
        <v>44454</v>
      </c>
      <c r="B323">
        <v>148.55999800000001</v>
      </c>
      <c r="C323">
        <v>149.44000199999999</v>
      </c>
      <c r="D323">
        <v>146.36999499999999</v>
      </c>
      <c r="E323">
        <v>149.029999</v>
      </c>
      <c r="F323">
        <v>146.745193</v>
      </c>
      <c r="G323">
        <v>83281300</v>
      </c>
      <c r="H323">
        <f>IFERROR((AAPL_1[[#This Row],[Close]]-E322)/E322,0)</f>
        <v>6.1436945093065595E-3</v>
      </c>
      <c r="I323">
        <f>IFERROR(LN(AAPL_1[[#This Row],[Close]]/E322),0)</f>
        <v>6.1248989616454188E-3</v>
      </c>
    </row>
    <row r="324" spans="1:9">
      <c r="A324" s="3">
        <v>44455</v>
      </c>
      <c r="B324">
        <v>148.44000199999999</v>
      </c>
      <c r="C324">
        <v>148.970001</v>
      </c>
      <c r="D324">
        <v>147.220001</v>
      </c>
      <c r="E324">
        <v>148.78999300000001</v>
      </c>
      <c r="F324">
        <v>146.50885</v>
      </c>
      <c r="G324">
        <v>68034100</v>
      </c>
      <c r="H324">
        <f>IFERROR((AAPL_1[[#This Row],[Close]]-E323)/E323,0)</f>
        <v>-1.6104542817583589E-3</v>
      </c>
      <c r="I324">
        <f>IFERROR(LN(AAPL_1[[#This Row],[Close]]/E323),0)</f>
        <v>-1.6117524572104936E-3</v>
      </c>
    </row>
    <row r="325" spans="1:9">
      <c r="A325" s="3">
        <v>44456</v>
      </c>
      <c r="B325">
        <v>148.820007</v>
      </c>
      <c r="C325">
        <v>148.820007</v>
      </c>
      <c r="D325">
        <v>145.759995</v>
      </c>
      <c r="E325">
        <v>146.05999800000001</v>
      </c>
      <c r="F325">
        <v>143.82074</v>
      </c>
      <c r="G325">
        <v>129868800</v>
      </c>
      <c r="H325">
        <f>IFERROR((AAPL_1[[#This Row],[Close]]-E324)/E324,0)</f>
        <v>-1.8347974517345413E-2</v>
      </c>
      <c r="I325">
        <f>IFERROR(LN(AAPL_1[[#This Row],[Close]]/E324),0)</f>
        <v>-1.8518386294471684E-2</v>
      </c>
    </row>
    <row r="326" spans="1:9">
      <c r="A326" s="3">
        <v>44459</v>
      </c>
      <c r="B326">
        <v>143.800003</v>
      </c>
      <c r="C326">
        <v>144.83999600000001</v>
      </c>
      <c r="D326">
        <v>141.270004</v>
      </c>
      <c r="E326">
        <v>142.94000199999999</v>
      </c>
      <c r="F326">
        <v>140.74856600000001</v>
      </c>
      <c r="G326">
        <v>123478900</v>
      </c>
      <c r="H326">
        <f>IFERROR((AAPL_1[[#This Row],[Close]]-E325)/E325,0)</f>
        <v>-2.136105739231911E-2</v>
      </c>
      <c r="I326">
        <f>IFERROR(LN(AAPL_1[[#This Row],[Close]]/E325),0)</f>
        <v>-2.1592506715243393E-2</v>
      </c>
    </row>
    <row r="327" spans="1:9">
      <c r="A327" s="3">
        <v>44460</v>
      </c>
      <c r="B327">
        <v>143.929993</v>
      </c>
      <c r="C327">
        <v>144.60000600000001</v>
      </c>
      <c r="D327">
        <v>142.779999</v>
      </c>
      <c r="E327">
        <v>143.429993</v>
      </c>
      <c r="F327">
        <v>141.231033</v>
      </c>
      <c r="G327">
        <v>75834000</v>
      </c>
      <c r="H327">
        <f>IFERROR((AAPL_1[[#This Row],[Close]]-E326)/E326,0)</f>
        <v>3.4279487417385331E-3</v>
      </c>
      <c r="I327">
        <f>IFERROR(LN(AAPL_1[[#This Row],[Close]]/E326),0)</f>
        <v>3.4220867181083757E-3</v>
      </c>
    </row>
    <row r="328" spans="1:9">
      <c r="A328" s="3">
        <v>44461</v>
      </c>
      <c r="B328">
        <v>144.449997</v>
      </c>
      <c r="C328">
        <v>146.429993</v>
      </c>
      <c r="D328">
        <v>143.699997</v>
      </c>
      <c r="E328">
        <v>145.85000600000001</v>
      </c>
      <c r="F328">
        <v>143.61395300000001</v>
      </c>
      <c r="G328">
        <v>76404300</v>
      </c>
      <c r="H328">
        <f>IFERROR((AAPL_1[[#This Row],[Close]]-E327)/E327,0)</f>
        <v>1.6872433368939867E-2</v>
      </c>
      <c r="I328">
        <f>IFERROR(LN(AAPL_1[[#This Row],[Close]]/E327),0)</f>
        <v>1.673167495005955E-2</v>
      </c>
    </row>
    <row r="329" spans="1:9">
      <c r="A329" s="3">
        <v>44462</v>
      </c>
      <c r="B329">
        <v>146.64999399999999</v>
      </c>
      <c r="C329">
        <v>147.08000200000001</v>
      </c>
      <c r="D329">
        <v>145.63999899999999</v>
      </c>
      <c r="E329">
        <v>146.83000200000001</v>
      </c>
      <c r="F329">
        <v>144.578903</v>
      </c>
      <c r="G329">
        <v>64838200</v>
      </c>
      <c r="H329">
        <f>IFERROR((AAPL_1[[#This Row],[Close]]-E328)/E328,0)</f>
        <v>6.7192043859086292E-3</v>
      </c>
      <c r="I329">
        <f>IFERROR(LN(AAPL_1[[#This Row],[Close]]/E328),0)</f>
        <v>6.696731144155396E-3</v>
      </c>
    </row>
    <row r="330" spans="1:9">
      <c r="A330" s="3">
        <v>44463</v>
      </c>
      <c r="B330">
        <v>145.66000399999999</v>
      </c>
      <c r="C330">
        <v>147.470001</v>
      </c>
      <c r="D330">
        <v>145.55999800000001</v>
      </c>
      <c r="E330">
        <v>146.91999799999999</v>
      </c>
      <c r="F330">
        <v>144.66752600000001</v>
      </c>
      <c r="G330">
        <v>53477900</v>
      </c>
      <c r="H330">
        <f>IFERROR((AAPL_1[[#This Row],[Close]]-E329)/E329,0)</f>
        <v>6.1292650530635478E-4</v>
      </c>
      <c r="I330">
        <f>IFERROR(LN(AAPL_1[[#This Row],[Close]]/E329),0)</f>
        <v>6.1273874257510919E-4</v>
      </c>
    </row>
    <row r="331" spans="1:9">
      <c r="A331" s="3">
        <v>44466</v>
      </c>
      <c r="B331">
        <v>145.470001</v>
      </c>
      <c r="C331">
        <v>145.96000699999999</v>
      </c>
      <c r="D331">
        <v>143.820007</v>
      </c>
      <c r="E331">
        <v>145.36999499999999</v>
      </c>
      <c r="F331">
        <v>143.14128099999999</v>
      </c>
      <c r="G331">
        <v>74150700</v>
      </c>
      <c r="H331">
        <f>IFERROR((AAPL_1[[#This Row],[Close]]-E330)/E330,0)</f>
        <v>-1.0549979724339527E-2</v>
      </c>
      <c r="I331">
        <f>IFERROR(LN(AAPL_1[[#This Row],[Close]]/E330),0)</f>
        <v>-1.0606025295375172E-2</v>
      </c>
    </row>
    <row r="332" spans="1:9">
      <c r="A332" s="3">
        <v>44467</v>
      </c>
      <c r="B332">
        <v>143.25</v>
      </c>
      <c r="C332">
        <v>144.75</v>
      </c>
      <c r="D332">
        <v>141.69000199999999</v>
      </c>
      <c r="E332">
        <v>141.91000399999999</v>
      </c>
      <c r="F332">
        <v>139.73434399999999</v>
      </c>
      <c r="G332">
        <v>108972300</v>
      </c>
      <c r="H332">
        <f>IFERROR((AAPL_1[[#This Row],[Close]]-E331)/E331,0)</f>
        <v>-2.3801273433351929E-2</v>
      </c>
      <c r="I332">
        <f>IFERROR(LN(AAPL_1[[#This Row],[Close]]/E331),0)</f>
        <v>-2.4089100009916105E-2</v>
      </c>
    </row>
    <row r="333" spans="1:9">
      <c r="A333" s="3">
        <v>44468</v>
      </c>
      <c r="B333">
        <v>142.470001</v>
      </c>
      <c r="C333">
        <v>144.449997</v>
      </c>
      <c r="D333">
        <v>142.029999</v>
      </c>
      <c r="E333">
        <v>142.83000200000001</v>
      </c>
      <c r="F333">
        <v>140.640244</v>
      </c>
      <c r="G333">
        <v>74602000</v>
      </c>
      <c r="H333">
        <f>IFERROR((AAPL_1[[#This Row],[Close]]-E332)/E332,0)</f>
        <v>6.4829678956250403E-3</v>
      </c>
      <c r="I333">
        <f>IFERROR(LN(AAPL_1[[#This Row],[Close]]/E332),0)</f>
        <v>6.4620438438729349E-3</v>
      </c>
    </row>
    <row r="334" spans="1:9">
      <c r="A334" s="3">
        <v>44469</v>
      </c>
      <c r="B334">
        <v>143.66000399999999</v>
      </c>
      <c r="C334">
        <v>144.38000500000001</v>
      </c>
      <c r="D334">
        <v>141.279999</v>
      </c>
      <c r="E334">
        <v>141.5</v>
      </c>
      <c r="F334">
        <v>139.33062699999999</v>
      </c>
      <c r="G334">
        <v>89056700</v>
      </c>
      <c r="H334">
        <f>IFERROR((AAPL_1[[#This Row],[Close]]-E333)/E333,0)</f>
        <v>-9.3117831084256891E-3</v>
      </c>
      <c r="I334">
        <f>IFERROR(LN(AAPL_1[[#This Row],[Close]]/E333),0)</f>
        <v>-9.3554087939052739E-3</v>
      </c>
    </row>
    <row r="335" spans="1:9">
      <c r="A335" s="3">
        <v>44470</v>
      </c>
      <c r="B335">
        <v>141.89999399999999</v>
      </c>
      <c r="C335">
        <v>142.91999799999999</v>
      </c>
      <c r="D335">
        <v>139.11000100000001</v>
      </c>
      <c r="E335">
        <v>142.64999399999999</v>
      </c>
      <c r="F335">
        <v>140.462997</v>
      </c>
      <c r="G335">
        <v>94639600</v>
      </c>
      <c r="H335">
        <f>IFERROR((AAPL_1[[#This Row],[Close]]-E334)/E334,0)</f>
        <v>8.1271660777384614E-3</v>
      </c>
      <c r="I335">
        <f>IFERROR(LN(AAPL_1[[#This Row],[Close]]/E334),0)</f>
        <v>8.0943185152273014E-3</v>
      </c>
    </row>
    <row r="336" spans="1:9">
      <c r="A336" s="3">
        <v>44473</v>
      </c>
      <c r="B336">
        <v>141.759995</v>
      </c>
      <c r="C336">
        <v>142.21000699999999</v>
      </c>
      <c r="D336">
        <v>138.270004</v>
      </c>
      <c r="E336">
        <v>139.13999899999999</v>
      </c>
      <c r="F336">
        <v>137.006821</v>
      </c>
      <c r="G336">
        <v>98322000</v>
      </c>
      <c r="H336">
        <f>IFERROR((AAPL_1[[#This Row],[Close]]-E335)/E335,0)</f>
        <v>-2.4605644217552534E-2</v>
      </c>
      <c r="I336">
        <f>IFERROR(LN(AAPL_1[[#This Row],[Close]]/E335),0)</f>
        <v>-2.4913422290030324E-2</v>
      </c>
    </row>
    <row r="337" spans="1:9">
      <c r="A337" s="3">
        <v>44474</v>
      </c>
      <c r="B337">
        <v>139.490005</v>
      </c>
      <c r="C337">
        <v>142.240005</v>
      </c>
      <c r="D337">
        <v>139.36000100000001</v>
      </c>
      <c r="E337">
        <v>141.11000100000001</v>
      </c>
      <c r="F337">
        <v>138.94662500000001</v>
      </c>
      <c r="G337">
        <v>80861100</v>
      </c>
      <c r="H337">
        <f>IFERROR((AAPL_1[[#This Row],[Close]]-E336)/E336,0)</f>
        <v>1.4158416085657887E-2</v>
      </c>
      <c r="I337">
        <f>IFERROR(LN(AAPL_1[[#This Row],[Close]]/E336),0)</f>
        <v>1.4059121847849994E-2</v>
      </c>
    </row>
    <row r="338" spans="1:9">
      <c r="A338" s="3">
        <v>44475</v>
      </c>
      <c r="B338">
        <v>139.470001</v>
      </c>
      <c r="C338">
        <v>142.14999399999999</v>
      </c>
      <c r="D338">
        <v>138.36999499999999</v>
      </c>
      <c r="E338">
        <v>142</v>
      </c>
      <c r="F338">
        <v>139.822968</v>
      </c>
      <c r="G338">
        <v>83221100</v>
      </c>
      <c r="H338">
        <f>IFERROR((AAPL_1[[#This Row],[Close]]-E337)/E337,0)</f>
        <v>6.307129145297E-3</v>
      </c>
      <c r="I338">
        <f>IFERROR(LN(AAPL_1[[#This Row],[Close]]/E337),0)</f>
        <v>6.2873224449213495E-3</v>
      </c>
    </row>
    <row r="339" spans="1:9">
      <c r="A339" s="3">
        <v>44476</v>
      </c>
      <c r="B339">
        <v>143.05999800000001</v>
      </c>
      <c r="C339">
        <v>144.220001</v>
      </c>
      <c r="D339">
        <v>142.720001</v>
      </c>
      <c r="E339">
        <v>143.28999300000001</v>
      </c>
      <c r="F339">
        <v>141.09318500000001</v>
      </c>
      <c r="G339">
        <v>61732700</v>
      </c>
      <c r="H339">
        <f>IFERROR((AAPL_1[[#This Row],[Close]]-E338)/E338,0)</f>
        <v>9.0844577464789418E-3</v>
      </c>
      <c r="I339">
        <f>IFERROR(LN(AAPL_1[[#This Row],[Close]]/E338),0)</f>
        <v>9.0434422752711987E-3</v>
      </c>
    </row>
    <row r="340" spans="1:9">
      <c r="A340" s="3">
        <v>44477</v>
      </c>
      <c r="B340">
        <v>144.029999</v>
      </c>
      <c r="C340">
        <v>144.179993</v>
      </c>
      <c r="D340">
        <v>142.55999800000001</v>
      </c>
      <c r="E340">
        <v>142.89999399999999</v>
      </c>
      <c r="F340">
        <v>140.70916700000001</v>
      </c>
      <c r="G340">
        <v>58773200</v>
      </c>
      <c r="H340">
        <f>IFERROR((AAPL_1[[#This Row],[Close]]-E339)/E339,0)</f>
        <v>-2.7217462422516642E-3</v>
      </c>
      <c r="I340">
        <f>IFERROR(LN(AAPL_1[[#This Row],[Close]]/E339),0)</f>
        <v>-2.7254569281147949E-3</v>
      </c>
    </row>
    <row r="341" spans="1:9">
      <c r="A341" s="3">
        <v>44480</v>
      </c>
      <c r="B341">
        <v>142.270004</v>
      </c>
      <c r="C341">
        <v>144.80999800000001</v>
      </c>
      <c r="D341">
        <v>141.80999800000001</v>
      </c>
      <c r="E341">
        <v>142.80999800000001</v>
      </c>
      <c r="F341">
        <v>140.620544</v>
      </c>
      <c r="G341">
        <v>64452200</v>
      </c>
      <c r="H341">
        <f>IFERROR((AAPL_1[[#This Row],[Close]]-E340)/E340,0)</f>
        <v>-6.2978309152332849E-4</v>
      </c>
      <c r="I341">
        <f>IFERROR(LN(AAPL_1[[#This Row],[Close]]/E340),0)</f>
        <v>-6.2998148819675478E-4</v>
      </c>
    </row>
    <row r="342" spans="1:9">
      <c r="A342" s="3">
        <v>44481</v>
      </c>
      <c r="B342">
        <v>143.229996</v>
      </c>
      <c r="C342">
        <v>143.25</v>
      </c>
      <c r="D342">
        <v>141.03999300000001</v>
      </c>
      <c r="E342">
        <v>141.509995</v>
      </c>
      <c r="F342">
        <v>139.34049999999999</v>
      </c>
      <c r="G342">
        <v>73035900</v>
      </c>
      <c r="H342">
        <f>IFERROR((AAPL_1[[#This Row],[Close]]-E341)/E341,0)</f>
        <v>-9.1030251257338702E-3</v>
      </c>
      <c r="I342">
        <f>IFERROR(LN(AAPL_1[[#This Row],[Close]]/E341),0)</f>
        <v>-9.1447108291328547E-3</v>
      </c>
    </row>
    <row r="343" spans="1:9">
      <c r="A343" s="3">
        <v>44482</v>
      </c>
      <c r="B343">
        <v>141.240005</v>
      </c>
      <c r="C343">
        <v>141.39999399999999</v>
      </c>
      <c r="D343">
        <v>139.199997</v>
      </c>
      <c r="E343">
        <v>140.91000399999999</v>
      </c>
      <c r="F343">
        <v>138.749695</v>
      </c>
      <c r="G343">
        <v>78762700</v>
      </c>
      <c r="H343">
        <f>IFERROR((AAPL_1[[#This Row],[Close]]-E342)/E342,0)</f>
        <v>-4.2399195901322521E-3</v>
      </c>
      <c r="I343">
        <f>IFERROR(LN(AAPL_1[[#This Row],[Close]]/E342),0)</f>
        <v>-4.2489335371608461E-3</v>
      </c>
    </row>
    <row r="344" spans="1:9">
      <c r="A344" s="3">
        <v>44483</v>
      </c>
      <c r="B344">
        <v>142.11000100000001</v>
      </c>
      <c r="C344">
        <v>143.88000500000001</v>
      </c>
      <c r="D344">
        <v>141.509995</v>
      </c>
      <c r="E344">
        <v>143.759995</v>
      </c>
      <c r="F344">
        <v>141.555984</v>
      </c>
      <c r="G344">
        <v>69907100</v>
      </c>
      <c r="H344">
        <f>IFERROR((AAPL_1[[#This Row],[Close]]-E343)/E343,0)</f>
        <v>2.0225611518682643E-2</v>
      </c>
      <c r="I344">
        <f>IFERROR(LN(AAPL_1[[#This Row],[Close]]/E343),0)</f>
        <v>2.0023790601187356E-2</v>
      </c>
    </row>
    <row r="345" spans="1:9">
      <c r="A345" s="3">
        <v>44484</v>
      </c>
      <c r="B345">
        <v>143.770004</v>
      </c>
      <c r="C345">
        <v>144.89999399999999</v>
      </c>
      <c r="D345">
        <v>143.509995</v>
      </c>
      <c r="E345">
        <v>144.83999600000001</v>
      </c>
      <c r="F345">
        <v>142.61943099999999</v>
      </c>
      <c r="G345">
        <v>67940300</v>
      </c>
      <c r="H345">
        <f>IFERROR((AAPL_1[[#This Row],[Close]]-E344)/E344,0)</f>
        <v>7.5125280854385808E-3</v>
      </c>
      <c r="I345">
        <f>IFERROR(LN(AAPL_1[[#This Row],[Close]]/E344),0)</f>
        <v>7.4844495856459577E-3</v>
      </c>
    </row>
    <row r="346" spans="1:9">
      <c r="A346" s="3">
        <v>44487</v>
      </c>
      <c r="B346">
        <v>143.449997</v>
      </c>
      <c r="C346">
        <v>146.83999600000001</v>
      </c>
      <c r="D346">
        <v>143.16000399999999</v>
      </c>
      <c r="E346">
        <v>146.550003</v>
      </c>
      <c r="F346">
        <v>144.30320699999999</v>
      </c>
      <c r="G346">
        <v>85589200</v>
      </c>
      <c r="H346">
        <f>IFERROR((AAPL_1[[#This Row],[Close]]-E345)/E345,0)</f>
        <v>1.1806179558303704E-2</v>
      </c>
      <c r="I346">
        <f>IFERROR(LN(AAPL_1[[#This Row],[Close]]/E345),0)</f>
        <v>1.1737030346970703E-2</v>
      </c>
    </row>
    <row r="347" spans="1:9">
      <c r="A347" s="3">
        <v>44488</v>
      </c>
      <c r="B347">
        <v>147.009995</v>
      </c>
      <c r="C347">
        <v>149.16999799999999</v>
      </c>
      <c r="D347">
        <v>146.550003</v>
      </c>
      <c r="E347">
        <v>148.759995</v>
      </c>
      <c r="F347">
        <v>146.47927899999999</v>
      </c>
      <c r="G347">
        <v>76378900</v>
      </c>
      <c r="H347">
        <f>IFERROR((AAPL_1[[#This Row],[Close]]-E346)/E346,0)</f>
        <v>1.5080122516271799E-2</v>
      </c>
      <c r="I347">
        <f>IFERROR(LN(AAPL_1[[#This Row],[Close]]/E346),0)</f>
        <v>1.4967547817952606E-2</v>
      </c>
    </row>
    <row r="348" spans="1:9">
      <c r="A348" s="3">
        <v>44489</v>
      </c>
      <c r="B348">
        <v>148.699997</v>
      </c>
      <c r="C348">
        <v>149.75</v>
      </c>
      <c r="D348">
        <v>148.11999499999999</v>
      </c>
      <c r="E348">
        <v>149.259995</v>
      </c>
      <c r="F348">
        <v>146.97164900000001</v>
      </c>
      <c r="G348">
        <v>58418800</v>
      </c>
      <c r="H348">
        <f>IFERROR((AAPL_1[[#This Row],[Close]]-E347)/E347,0)</f>
        <v>3.3611186932346964E-3</v>
      </c>
      <c r="I348">
        <f>IFERROR(LN(AAPL_1[[#This Row],[Close]]/E347),0)</f>
        <v>3.3554827589648713E-3</v>
      </c>
    </row>
    <row r="349" spans="1:9">
      <c r="A349" s="3">
        <v>44490</v>
      </c>
      <c r="B349">
        <v>148.80999800000001</v>
      </c>
      <c r="C349">
        <v>149.63999899999999</v>
      </c>
      <c r="D349">
        <v>147.86999499999999</v>
      </c>
      <c r="E349">
        <v>149.479996</v>
      </c>
      <c r="F349">
        <v>147.18826300000001</v>
      </c>
      <c r="G349">
        <v>61421000</v>
      </c>
      <c r="H349">
        <f>IFERROR((AAPL_1[[#This Row],[Close]]-E348)/E348,0)</f>
        <v>1.4739448436936926E-3</v>
      </c>
      <c r="I349">
        <f>IFERROR(LN(AAPL_1[[#This Row],[Close]]/E348),0)</f>
        <v>1.4728596532024056E-3</v>
      </c>
    </row>
    <row r="350" spans="1:9">
      <c r="A350" s="3">
        <v>44491</v>
      </c>
      <c r="B350">
        <v>149.69000199999999</v>
      </c>
      <c r="C350">
        <v>150.179993</v>
      </c>
      <c r="D350">
        <v>148.63999899999999</v>
      </c>
      <c r="E350">
        <v>148.69000199999999</v>
      </c>
      <c r="F350">
        <v>146.41038499999999</v>
      </c>
      <c r="G350">
        <v>58883400</v>
      </c>
      <c r="H350">
        <f>IFERROR((AAPL_1[[#This Row],[Close]]-E349)/E349,0)</f>
        <v>-5.2849479605284926E-3</v>
      </c>
      <c r="I350">
        <f>IFERROR(LN(AAPL_1[[#This Row],[Close]]/E349),0)</f>
        <v>-5.2989626979146314E-3</v>
      </c>
    </row>
    <row r="351" spans="1:9">
      <c r="A351" s="3">
        <v>44494</v>
      </c>
      <c r="B351">
        <v>148.679993</v>
      </c>
      <c r="C351">
        <v>149.36999499999999</v>
      </c>
      <c r="D351">
        <v>147.61999499999999</v>
      </c>
      <c r="E351">
        <v>148.63999899999999</v>
      </c>
      <c r="F351">
        <v>146.36116000000001</v>
      </c>
      <c r="G351">
        <v>50720600</v>
      </c>
      <c r="H351">
        <f>IFERROR((AAPL_1[[#This Row],[Close]]-E350)/E350,0)</f>
        <v>-3.3629026382018477E-4</v>
      </c>
      <c r="I351">
        <f>IFERROR(LN(AAPL_1[[#This Row],[Close]]/E350),0)</f>
        <v>-3.3634682207132313E-4</v>
      </c>
    </row>
    <row r="352" spans="1:9">
      <c r="A352" s="3">
        <v>44495</v>
      </c>
      <c r="B352">
        <v>149.33000200000001</v>
      </c>
      <c r="C352">
        <v>150.83999600000001</v>
      </c>
      <c r="D352">
        <v>149.009995</v>
      </c>
      <c r="E352">
        <v>149.320007</v>
      </c>
      <c r="F352">
        <v>147.03076200000001</v>
      </c>
      <c r="G352">
        <v>60893400</v>
      </c>
      <c r="H352">
        <f>IFERROR((AAPL_1[[#This Row],[Close]]-E351)/E351,0)</f>
        <v>4.5748654774951597E-3</v>
      </c>
      <c r="I352">
        <f>IFERROR(LN(AAPL_1[[#This Row],[Close]]/E351),0)</f>
        <v>4.5644325877034495E-3</v>
      </c>
    </row>
    <row r="353" spans="1:9">
      <c r="A353" s="3">
        <v>44496</v>
      </c>
      <c r="B353">
        <v>149.36000100000001</v>
      </c>
      <c r="C353">
        <v>149.729996</v>
      </c>
      <c r="D353">
        <v>148.490005</v>
      </c>
      <c r="E353">
        <v>148.85000600000001</v>
      </c>
      <c r="F353">
        <v>146.567947</v>
      </c>
      <c r="G353">
        <v>56094900</v>
      </c>
      <c r="H353">
        <f>IFERROR((AAPL_1[[#This Row],[Close]]-E352)/E352,0)</f>
        <v>-3.1476090139749076E-3</v>
      </c>
      <c r="I353">
        <f>IFERROR(LN(AAPL_1[[#This Row],[Close]]/E352),0)</f>
        <v>-3.1525731547471098E-3</v>
      </c>
    </row>
    <row r="354" spans="1:9">
      <c r="A354" s="3">
        <v>44497</v>
      </c>
      <c r="B354">
        <v>149.820007</v>
      </c>
      <c r="C354">
        <v>153.16999799999999</v>
      </c>
      <c r="D354">
        <v>149.720001</v>
      </c>
      <c r="E354">
        <v>152.570007</v>
      </c>
      <c r="F354">
        <v>150.23092700000001</v>
      </c>
      <c r="G354">
        <v>100077900</v>
      </c>
      <c r="H354">
        <f>IFERROR((AAPL_1[[#This Row],[Close]]-E353)/E353,0)</f>
        <v>2.4991607994963711E-2</v>
      </c>
      <c r="I354">
        <f>IFERROR(LN(AAPL_1[[#This Row],[Close]]/E353),0)</f>
        <v>2.4684425234868558E-2</v>
      </c>
    </row>
    <row r="355" spans="1:9">
      <c r="A355" s="3">
        <v>44498</v>
      </c>
      <c r="B355">
        <v>147.220001</v>
      </c>
      <c r="C355">
        <v>149.94000199999999</v>
      </c>
      <c r="D355">
        <v>146.41000399999999</v>
      </c>
      <c r="E355">
        <v>149.800003</v>
      </c>
      <c r="F355">
        <v>147.50335699999999</v>
      </c>
      <c r="G355">
        <v>124953200</v>
      </c>
      <c r="H355">
        <f>IFERROR((AAPL_1[[#This Row],[Close]]-E354)/E354,0)</f>
        <v>-1.81556260923551E-2</v>
      </c>
      <c r="I355">
        <f>IFERROR(LN(AAPL_1[[#This Row],[Close]]/E354),0)</f>
        <v>-1.8322461895867951E-2</v>
      </c>
    </row>
    <row r="356" spans="1:9">
      <c r="A356" s="3">
        <v>44501</v>
      </c>
      <c r="B356">
        <v>148.990005</v>
      </c>
      <c r="C356">
        <v>149.699997</v>
      </c>
      <c r="D356">
        <v>147.800003</v>
      </c>
      <c r="E356">
        <v>148.96000699999999</v>
      </c>
      <c r="F356">
        <v>146.676254</v>
      </c>
      <c r="G356">
        <v>74588300</v>
      </c>
      <c r="H356">
        <f>IFERROR((AAPL_1[[#This Row],[Close]]-E355)/E355,0)</f>
        <v>-5.6074498209456878E-3</v>
      </c>
      <c r="I356">
        <f>IFERROR(LN(AAPL_1[[#This Row],[Close]]/E355),0)</f>
        <v>-5.6232305885842802E-3</v>
      </c>
    </row>
    <row r="357" spans="1:9">
      <c r="A357" s="3">
        <v>44502</v>
      </c>
      <c r="B357">
        <v>148.66000399999999</v>
      </c>
      <c r="C357">
        <v>151.570007</v>
      </c>
      <c r="D357">
        <v>148.64999399999999</v>
      </c>
      <c r="E357">
        <v>150.020004</v>
      </c>
      <c r="F357">
        <v>147.720001</v>
      </c>
      <c r="G357">
        <v>69122000</v>
      </c>
      <c r="H357">
        <f>IFERROR((AAPL_1[[#This Row],[Close]]-E356)/E356,0)</f>
        <v>7.1159838224229537E-3</v>
      </c>
      <c r="I357">
        <f>IFERROR(LN(AAPL_1[[#This Row],[Close]]/E356),0)</f>
        <v>7.0907846833643878E-3</v>
      </c>
    </row>
    <row r="358" spans="1:9">
      <c r="A358" s="3">
        <v>44503</v>
      </c>
      <c r="B358">
        <v>150.38999899999999</v>
      </c>
      <c r="C358">
        <v>151.970001</v>
      </c>
      <c r="D358">
        <v>149.820007</v>
      </c>
      <c r="E358">
        <v>151.490005</v>
      </c>
      <c r="F358">
        <v>149.16748000000001</v>
      </c>
      <c r="G358">
        <v>54511500</v>
      </c>
      <c r="H358">
        <f>IFERROR((AAPL_1[[#This Row],[Close]]-E357)/E357,0)</f>
        <v>9.7986999120463717E-3</v>
      </c>
      <c r="I358">
        <f>IFERROR(LN(AAPL_1[[#This Row],[Close]]/E357),0)</f>
        <v>9.7510039711090311E-3</v>
      </c>
    </row>
    <row r="359" spans="1:9">
      <c r="A359" s="3">
        <v>44504</v>
      </c>
      <c r="B359">
        <v>151.58000200000001</v>
      </c>
      <c r="C359">
        <v>152.429993</v>
      </c>
      <c r="D359">
        <v>150.63999899999999</v>
      </c>
      <c r="E359">
        <v>150.96000699999999</v>
      </c>
      <c r="F359">
        <v>148.645599</v>
      </c>
      <c r="G359">
        <v>60394600</v>
      </c>
      <c r="H359">
        <f>IFERROR((AAPL_1[[#This Row],[Close]]-E358)/E358,0)</f>
        <v>-3.4985674467434744E-3</v>
      </c>
      <c r="I359">
        <f>IFERROR(LN(AAPL_1[[#This Row],[Close]]/E358),0)</f>
        <v>-3.5047017455176388E-3</v>
      </c>
    </row>
    <row r="360" spans="1:9">
      <c r="A360" s="3">
        <v>44505</v>
      </c>
      <c r="B360">
        <v>151.88999899999999</v>
      </c>
      <c r="C360">
        <v>152.199997</v>
      </c>
      <c r="D360">
        <v>150.05999800000001</v>
      </c>
      <c r="E360">
        <v>151.279999</v>
      </c>
      <c r="F360">
        <v>149.178101</v>
      </c>
      <c r="G360">
        <v>65463900</v>
      </c>
      <c r="H360">
        <f>IFERROR((AAPL_1[[#This Row],[Close]]-E359)/E359,0)</f>
        <v>2.1197137331877137E-3</v>
      </c>
      <c r="I360">
        <f>IFERROR(LN(AAPL_1[[#This Row],[Close]]/E359),0)</f>
        <v>2.1174703097499186E-3</v>
      </c>
    </row>
    <row r="361" spans="1:9">
      <c r="A361" s="3">
        <v>44508</v>
      </c>
      <c r="B361">
        <v>151.41000399999999</v>
      </c>
      <c r="C361">
        <v>151.570007</v>
      </c>
      <c r="D361">
        <v>150.16000399999999</v>
      </c>
      <c r="E361">
        <v>150.44000199999999</v>
      </c>
      <c r="F361">
        <v>148.349762</v>
      </c>
      <c r="G361">
        <v>55020900</v>
      </c>
      <c r="H361">
        <f>IFERROR((AAPL_1[[#This Row],[Close]]-E360)/E360,0)</f>
        <v>-5.5525978685391914E-3</v>
      </c>
      <c r="I361">
        <f>IFERROR(LN(AAPL_1[[#This Row],[Close]]/E360),0)</f>
        <v>-5.5680708434708596E-3</v>
      </c>
    </row>
    <row r="362" spans="1:9">
      <c r="A362" s="3">
        <v>44509</v>
      </c>
      <c r="B362">
        <v>150.199997</v>
      </c>
      <c r="C362">
        <v>151.429993</v>
      </c>
      <c r="D362">
        <v>150.05999800000001</v>
      </c>
      <c r="E362">
        <v>150.80999800000001</v>
      </c>
      <c r="F362">
        <v>148.71461500000001</v>
      </c>
      <c r="G362">
        <v>56787900</v>
      </c>
      <c r="H362">
        <f>IFERROR((AAPL_1[[#This Row],[Close]]-E361)/E361,0)</f>
        <v>2.4594256519620003E-3</v>
      </c>
      <c r="I362">
        <f>IFERROR(LN(AAPL_1[[#This Row],[Close]]/E361),0)</f>
        <v>2.4564062144014744E-3</v>
      </c>
    </row>
    <row r="363" spans="1:9">
      <c r="A363" s="3">
        <v>44510</v>
      </c>
      <c r="B363">
        <v>150.020004</v>
      </c>
      <c r="C363">
        <v>150.13000500000001</v>
      </c>
      <c r="D363">
        <v>147.85000600000001</v>
      </c>
      <c r="E363">
        <v>147.91999799999999</v>
      </c>
      <c r="F363">
        <v>145.864746</v>
      </c>
      <c r="G363">
        <v>65187100</v>
      </c>
      <c r="H363">
        <f>IFERROR((AAPL_1[[#This Row],[Close]]-E362)/E362,0)</f>
        <v>-1.9163185719291733E-2</v>
      </c>
      <c r="I363">
        <f>IFERROR(LN(AAPL_1[[#This Row],[Close]]/E362),0)</f>
        <v>-1.9349179552826317E-2</v>
      </c>
    </row>
    <row r="364" spans="1:9">
      <c r="A364" s="3">
        <v>44511</v>
      </c>
      <c r="B364">
        <v>148.96000699999999</v>
      </c>
      <c r="C364">
        <v>149.429993</v>
      </c>
      <c r="D364">
        <v>147.679993</v>
      </c>
      <c r="E364">
        <v>147.86999499999999</v>
      </c>
      <c r="F364">
        <v>145.81547499999999</v>
      </c>
      <c r="G364">
        <v>41000000</v>
      </c>
      <c r="H364">
        <f>IFERROR((AAPL_1[[#This Row],[Close]]-E363)/E363,0)</f>
        <v>-3.3804083745325497E-4</v>
      </c>
      <c r="I364">
        <f>IFERROR(LN(AAPL_1[[#This Row],[Close]]/E363),0)</f>
        <v>-3.380979861365724E-4</v>
      </c>
    </row>
    <row r="365" spans="1:9">
      <c r="A365" s="3">
        <v>44512</v>
      </c>
      <c r="B365">
        <v>148.429993</v>
      </c>
      <c r="C365">
        <v>150.39999399999999</v>
      </c>
      <c r="D365">
        <v>147.479996</v>
      </c>
      <c r="E365">
        <v>149.990005</v>
      </c>
      <c r="F365">
        <v>147.90600599999999</v>
      </c>
      <c r="G365">
        <v>63804000</v>
      </c>
      <c r="H365">
        <f>IFERROR((AAPL_1[[#This Row],[Close]]-E364)/E364,0)</f>
        <v>1.4336985674477151E-2</v>
      </c>
      <c r="I365">
        <f>IFERROR(LN(AAPL_1[[#This Row],[Close]]/E364),0)</f>
        <v>1.423518297091249E-2</v>
      </c>
    </row>
    <row r="366" spans="1:9">
      <c r="A366" s="3">
        <v>44515</v>
      </c>
      <c r="B366">
        <v>150.36999499999999</v>
      </c>
      <c r="C366">
        <v>151.88000500000001</v>
      </c>
      <c r="D366">
        <v>149.429993</v>
      </c>
      <c r="E366">
        <v>150</v>
      </c>
      <c r="F366">
        <v>147.915863</v>
      </c>
      <c r="G366">
        <v>59222800</v>
      </c>
      <c r="H366">
        <f>IFERROR((AAPL_1[[#This Row],[Close]]-E365)/E365,0)</f>
        <v>6.6637773630339768E-5</v>
      </c>
      <c r="I366">
        <f>IFERROR(LN(AAPL_1[[#This Row],[Close]]/E365),0)</f>
        <v>6.6635553432446424E-5</v>
      </c>
    </row>
    <row r="367" spans="1:9">
      <c r="A367" s="3">
        <v>44516</v>
      </c>
      <c r="B367">
        <v>149.94000199999999</v>
      </c>
      <c r="C367">
        <v>151.490005</v>
      </c>
      <c r="D367">
        <v>149.33999600000001</v>
      </c>
      <c r="E367">
        <v>151</v>
      </c>
      <c r="F367">
        <v>148.90197800000001</v>
      </c>
      <c r="G367">
        <v>59256200</v>
      </c>
      <c r="H367">
        <f>IFERROR((AAPL_1[[#This Row],[Close]]-E366)/E366,0)</f>
        <v>6.6666666666666671E-3</v>
      </c>
      <c r="I367">
        <f>IFERROR(LN(AAPL_1[[#This Row],[Close]]/E366),0)</f>
        <v>6.6445427186685108E-3</v>
      </c>
    </row>
    <row r="368" spans="1:9">
      <c r="A368" s="3">
        <v>44517</v>
      </c>
      <c r="B368">
        <v>151</v>
      </c>
      <c r="C368">
        <v>155</v>
      </c>
      <c r="D368">
        <v>150.990005</v>
      </c>
      <c r="E368">
        <v>153.490005</v>
      </c>
      <c r="F368">
        <v>151.35740699999999</v>
      </c>
      <c r="G368">
        <v>88807000</v>
      </c>
      <c r="H368">
        <f>IFERROR((AAPL_1[[#This Row],[Close]]-E367)/E367,0)</f>
        <v>1.649009933774832E-2</v>
      </c>
      <c r="I368">
        <f>IFERROR(LN(AAPL_1[[#This Row],[Close]]/E367),0)</f>
        <v>1.6355614085803927E-2</v>
      </c>
    </row>
    <row r="369" spans="1:9">
      <c r="A369" s="3">
        <v>44518</v>
      </c>
      <c r="B369">
        <v>153.71000699999999</v>
      </c>
      <c r="C369">
        <v>158.66999799999999</v>
      </c>
      <c r="D369">
        <v>153.050003</v>
      </c>
      <c r="E369">
        <v>157.86999499999999</v>
      </c>
      <c r="F369">
        <v>155.67652899999999</v>
      </c>
      <c r="G369">
        <v>137827700</v>
      </c>
      <c r="H369">
        <f>IFERROR((AAPL_1[[#This Row],[Close]]-E368)/E368,0)</f>
        <v>2.8535994900775411E-2</v>
      </c>
      <c r="I369">
        <f>IFERROR(LN(AAPL_1[[#This Row],[Close]]/E368),0)</f>
        <v>2.8136426971278241E-2</v>
      </c>
    </row>
    <row r="370" spans="1:9">
      <c r="A370" s="3">
        <v>44519</v>
      </c>
      <c r="B370">
        <v>157.64999399999999</v>
      </c>
      <c r="C370">
        <v>161.020004</v>
      </c>
      <c r="D370">
        <v>156.529999</v>
      </c>
      <c r="E370">
        <v>160.550003</v>
      </c>
      <c r="F370">
        <v>158.31929</v>
      </c>
      <c r="G370">
        <v>117305600</v>
      </c>
      <c r="H370">
        <f>IFERROR((AAPL_1[[#This Row],[Close]]-E369)/E369,0)</f>
        <v>1.6976044117819951E-2</v>
      </c>
      <c r="I370">
        <f>IFERROR(LN(AAPL_1[[#This Row],[Close]]/E369),0)</f>
        <v>1.6833561349284102E-2</v>
      </c>
    </row>
    <row r="371" spans="1:9">
      <c r="A371" s="3">
        <v>44522</v>
      </c>
      <c r="B371">
        <v>161.679993</v>
      </c>
      <c r="C371">
        <v>165.699997</v>
      </c>
      <c r="D371">
        <v>161</v>
      </c>
      <c r="E371">
        <v>161.020004</v>
      </c>
      <c r="F371">
        <v>158.78276099999999</v>
      </c>
      <c r="G371">
        <v>117467900</v>
      </c>
      <c r="H371">
        <f>IFERROR((AAPL_1[[#This Row],[Close]]-E370)/E370,0)</f>
        <v>2.9274431094217812E-3</v>
      </c>
      <c r="I371">
        <f>IFERROR(LN(AAPL_1[[#This Row],[Close]]/E370),0)</f>
        <v>2.9231664921784395E-3</v>
      </c>
    </row>
    <row r="372" spans="1:9">
      <c r="A372" s="3">
        <v>44523</v>
      </c>
      <c r="B372">
        <v>161.11999499999999</v>
      </c>
      <c r="C372">
        <v>161.800003</v>
      </c>
      <c r="D372">
        <v>159.05999800000001</v>
      </c>
      <c r="E372">
        <v>161.41000399999999</v>
      </c>
      <c r="F372">
        <v>159.167328</v>
      </c>
      <c r="G372">
        <v>96041900</v>
      </c>
      <c r="H372">
        <f>IFERROR((AAPL_1[[#This Row],[Close]]-E371)/E371,0)</f>
        <v>2.4220593113386483E-3</v>
      </c>
      <c r="I372">
        <f>IFERROR(LN(AAPL_1[[#This Row],[Close]]/E371),0)</f>
        <v>2.4191308533309747E-3</v>
      </c>
    </row>
    <row r="373" spans="1:9">
      <c r="A373" s="3">
        <v>44524</v>
      </c>
      <c r="B373">
        <v>160.75</v>
      </c>
      <c r="C373">
        <v>162.13999899999999</v>
      </c>
      <c r="D373">
        <v>159.63999899999999</v>
      </c>
      <c r="E373">
        <v>161.94000199999999</v>
      </c>
      <c r="F373">
        <v>159.68997200000001</v>
      </c>
      <c r="G373">
        <v>69463600</v>
      </c>
      <c r="H373">
        <f>IFERROR((AAPL_1[[#This Row],[Close]]-E372)/E372,0)</f>
        <v>3.2835511236342344E-3</v>
      </c>
      <c r="I373">
        <f>IFERROR(LN(AAPL_1[[#This Row],[Close]]/E372),0)</f>
        <v>3.2781720414213934E-3</v>
      </c>
    </row>
    <row r="374" spans="1:9">
      <c r="A374" s="3">
        <v>44526</v>
      </c>
      <c r="B374">
        <v>159.570007</v>
      </c>
      <c r="C374">
        <v>160.449997</v>
      </c>
      <c r="D374">
        <v>156.36000100000001</v>
      </c>
      <c r="E374">
        <v>156.80999800000001</v>
      </c>
      <c r="F374">
        <v>154.63125600000001</v>
      </c>
      <c r="G374">
        <v>76959800</v>
      </c>
      <c r="H374">
        <f>IFERROR((AAPL_1[[#This Row],[Close]]-E373)/E373,0)</f>
        <v>-3.1678423716457564E-2</v>
      </c>
      <c r="I374">
        <f>IFERROR(LN(AAPL_1[[#This Row],[Close]]/E373),0)</f>
        <v>-3.2191039969569853E-2</v>
      </c>
    </row>
    <row r="375" spans="1:9">
      <c r="A375" s="3">
        <v>44529</v>
      </c>
      <c r="B375">
        <v>159.36999499999999</v>
      </c>
      <c r="C375">
        <v>161.19000199999999</v>
      </c>
      <c r="D375">
        <v>158.78999300000001</v>
      </c>
      <c r="E375">
        <v>160.240005</v>
      </c>
      <c r="F375">
        <v>158.013611</v>
      </c>
      <c r="G375">
        <v>88748200</v>
      </c>
      <c r="H375">
        <f>IFERROR((AAPL_1[[#This Row],[Close]]-E374)/E374,0)</f>
        <v>2.1873649918674121E-2</v>
      </c>
      <c r="I375">
        <f>IFERROR(LN(AAPL_1[[#This Row],[Close]]/E374),0)</f>
        <v>2.1637853922105914E-2</v>
      </c>
    </row>
    <row r="376" spans="1:9">
      <c r="A376" s="3">
        <v>44530</v>
      </c>
      <c r="B376">
        <v>159.990005</v>
      </c>
      <c r="C376">
        <v>165.520004</v>
      </c>
      <c r="D376">
        <v>159.91999799999999</v>
      </c>
      <c r="E376">
        <v>165.300003</v>
      </c>
      <c r="F376">
        <v>163.00328099999999</v>
      </c>
      <c r="G376">
        <v>174048100</v>
      </c>
      <c r="H376">
        <f>IFERROR((AAPL_1[[#This Row],[Close]]-E375)/E375,0)</f>
        <v>3.1577620083074805E-2</v>
      </c>
      <c r="I376">
        <f>IFERROR(LN(AAPL_1[[#This Row],[Close]]/E375),0)</f>
        <v>3.1089300415041213E-2</v>
      </c>
    </row>
    <row r="377" spans="1:9">
      <c r="A377" s="3">
        <v>44531</v>
      </c>
      <c r="B377">
        <v>167.479996</v>
      </c>
      <c r="C377">
        <v>170.300003</v>
      </c>
      <c r="D377">
        <v>164.529999</v>
      </c>
      <c r="E377">
        <v>164.770004</v>
      </c>
      <c r="F377">
        <v>162.48066700000001</v>
      </c>
      <c r="G377">
        <v>152052500</v>
      </c>
      <c r="H377">
        <f>IFERROR((AAPL_1[[#This Row],[Close]]-E376)/E376,0)</f>
        <v>-3.2062854832495295E-3</v>
      </c>
      <c r="I377">
        <f>IFERROR(LN(AAPL_1[[#This Row],[Close]]/E376),0)</f>
        <v>-3.2114366301950188E-3</v>
      </c>
    </row>
    <row r="378" spans="1:9">
      <c r="A378" s="3">
        <v>44532</v>
      </c>
      <c r="B378">
        <v>158.740005</v>
      </c>
      <c r="C378">
        <v>164.199997</v>
      </c>
      <c r="D378">
        <v>157.800003</v>
      </c>
      <c r="E378">
        <v>163.759995</v>
      </c>
      <c r="F378">
        <v>161.48469499999999</v>
      </c>
      <c r="G378">
        <v>136739200</v>
      </c>
      <c r="H378">
        <f>IFERROR((AAPL_1[[#This Row],[Close]]-E377)/E377,0)</f>
        <v>-6.1298111032393769E-3</v>
      </c>
      <c r="I378">
        <f>IFERROR(LN(AAPL_1[[#This Row],[Close]]/E377),0)</f>
        <v>-6.1486755250566042E-3</v>
      </c>
    </row>
    <row r="379" spans="1:9">
      <c r="A379" s="3">
        <v>44533</v>
      </c>
      <c r="B379">
        <v>164.020004</v>
      </c>
      <c r="C379">
        <v>164.96000699999999</v>
      </c>
      <c r="D379">
        <v>159.720001</v>
      </c>
      <c r="E379">
        <v>161.83999600000001</v>
      </c>
      <c r="F379">
        <v>159.59139999999999</v>
      </c>
      <c r="G379">
        <v>118023100</v>
      </c>
      <c r="H379">
        <f>IFERROR((AAPL_1[[#This Row],[Close]]-E378)/E378,0)</f>
        <v>-1.1724469092710891E-2</v>
      </c>
      <c r="I379">
        <f>IFERROR(LN(AAPL_1[[#This Row],[Close]]/E378),0)</f>
        <v>-1.1793742676825899E-2</v>
      </c>
    </row>
    <row r="380" spans="1:9">
      <c r="A380" s="3">
        <v>44536</v>
      </c>
      <c r="B380">
        <v>164.28999300000001</v>
      </c>
      <c r="C380">
        <v>167.88000500000001</v>
      </c>
      <c r="D380">
        <v>164.279999</v>
      </c>
      <c r="E380">
        <v>165.320007</v>
      </c>
      <c r="F380">
        <v>163.02302599999999</v>
      </c>
      <c r="G380">
        <v>107497000</v>
      </c>
      <c r="H380">
        <f>IFERROR((AAPL_1[[#This Row],[Close]]-E379)/E379,0)</f>
        <v>2.1502787234374314E-2</v>
      </c>
      <c r="I380">
        <f>IFERROR(LN(AAPL_1[[#This Row],[Close]]/E379),0)</f>
        <v>2.127486384193391E-2</v>
      </c>
    </row>
    <row r="381" spans="1:9">
      <c r="A381" s="3">
        <v>44537</v>
      </c>
      <c r="B381">
        <v>169.08000200000001</v>
      </c>
      <c r="C381">
        <v>171.58000200000001</v>
      </c>
      <c r="D381">
        <v>168.33999600000001</v>
      </c>
      <c r="E381">
        <v>171.179993</v>
      </c>
      <c r="F381">
        <v>168.80159</v>
      </c>
      <c r="G381">
        <v>120405400</v>
      </c>
      <c r="H381">
        <f>IFERROR((AAPL_1[[#This Row],[Close]]-E380)/E380,0)</f>
        <v>3.5446320783182592E-2</v>
      </c>
      <c r="I381">
        <f>IFERROR(LN(AAPL_1[[#This Row],[Close]]/E380),0)</f>
        <v>3.4832561575179985E-2</v>
      </c>
    </row>
    <row r="382" spans="1:9">
      <c r="A382" s="3">
        <v>44538</v>
      </c>
      <c r="B382">
        <v>172.13000500000001</v>
      </c>
      <c r="C382">
        <v>175.96000699999999</v>
      </c>
      <c r="D382">
        <v>170.699997</v>
      </c>
      <c r="E382">
        <v>175.08000200000001</v>
      </c>
      <c r="F382">
        <v>172.6474</v>
      </c>
      <c r="G382">
        <v>116998900</v>
      </c>
      <c r="H382">
        <f>IFERROR((AAPL_1[[#This Row],[Close]]-E381)/E381,0)</f>
        <v>2.2783088909227912E-2</v>
      </c>
      <c r="I382">
        <f>IFERROR(LN(AAPL_1[[#This Row],[Close]]/E381),0)</f>
        <v>2.2527430185208829E-2</v>
      </c>
    </row>
    <row r="383" spans="1:9">
      <c r="A383" s="3">
        <v>44539</v>
      </c>
      <c r="B383">
        <v>174.91000399999999</v>
      </c>
      <c r="C383">
        <v>176.75</v>
      </c>
      <c r="D383">
        <v>173.91999799999999</v>
      </c>
      <c r="E383">
        <v>174.55999800000001</v>
      </c>
      <c r="F383">
        <v>172.13464400000001</v>
      </c>
      <c r="G383">
        <v>108923700</v>
      </c>
      <c r="H383">
        <f>IFERROR((AAPL_1[[#This Row],[Close]]-E382)/E382,0)</f>
        <v>-2.970093637536057E-3</v>
      </c>
      <c r="I383">
        <f>IFERROR(LN(AAPL_1[[#This Row],[Close]]/E382),0)</f>
        <v>-2.9745131186618085E-3</v>
      </c>
    </row>
    <row r="384" spans="1:9">
      <c r="A384" s="3">
        <v>44540</v>
      </c>
      <c r="B384">
        <v>175.21000699999999</v>
      </c>
      <c r="C384">
        <v>179.63000500000001</v>
      </c>
      <c r="D384">
        <v>174.69000199999999</v>
      </c>
      <c r="E384">
        <v>179.449997</v>
      </c>
      <c r="F384">
        <v>176.95669599999999</v>
      </c>
      <c r="G384">
        <v>115402700</v>
      </c>
      <c r="H384">
        <f>IFERROR((AAPL_1[[#This Row],[Close]]-E383)/E383,0)</f>
        <v>2.8013285151389546E-2</v>
      </c>
      <c r="I384">
        <f>IFERROR(LN(AAPL_1[[#This Row],[Close]]/E383),0)</f>
        <v>2.7628090248485237E-2</v>
      </c>
    </row>
    <row r="385" spans="1:9">
      <c r="A385" s="3">
        <v>44543</v>
      </c>
      <c r="B385">
        <v>181.11999499999999</v>
      </c>
      <c r="C385">
        <v>182.13000500000001</v>
      </c>
      <c r="D385">
        <v>175.529999</v>
      </c>
      <c r="E385">
        <v>175.740005</v>
      </c>
      <c r="F385">
        <v>173.298248</v>
      </c>
      <c r="G385">
        <v>153237000</v>
      </c>
      <c r="H385">
        <f>IFERROR((AAPL_1[[#This Row],[Close]]-E384)/E384,0)</f>
        <v>-2.0674238294916214E-2</v>
      </c>
      <c r="I385">
        <f>IFERROR(LN(AAPL_1[[#This Row],[Close]]/E384),0)</f>
        <v>-2.0890942357049774E-2</v>
      </c>
    </row>
    <row r="386" spans="1:9">
      <c r="A386" s="3">
        <v>44544</v>
      </c>
      <c r="B386">
        <v>175.25</v>
      </c>
      <c r="C386">
        <v>177.740005</v>
      </c>
      <c r="D386">
        <v>172.21000699999999</v>
      </c>
      <c r="E386">
        <v>174.33000200000001</v>
      </c>
      <c r="F386">
        <v>171.90785199999999</v>
      </c>
      <c r="G386">
        <v>139380400</v>
      </c>
      <c r="H386">
        <f>IFERROR((AAPL_1[[#This Row],[Close]]-E385)/E385,0)</f>
        <v>-8.0232329571174703E-3</v>
      </c>
      <c r="I386">
        <f>IFERROR(LN(AAPL_1[[#This Row],[Close]]/E385),0)</f>
        <v>-8.0555922911991155E-3</v>
      </c>
    </row>
    <row r="387" spans="1:9">
      <c r="A387" s="3">
        <v>44545</v>
      </c>
      <c r="B387">
        <v>175.11000100000001</v>
      </c>
      <c r="C387">
        <v>179.5</v>
      </c>
      <c r="D387">
        <v>172.30999800000001</v>
      </c>
      <c r="E387">
        <v>179.300003</v>
      </c>
      <c r="F387">
        <v>176.80877699999999</v>
      </c>
      <c r="G387">
        <v>131063300</v>
      </c>
      <c r="H387">
        <f>IFERROR((AAPL_1[[#This Row],[Close]]-E386)/E386,0)</f>
        <v>2.8509154723694641E-2</v>
      </c>
      <c r="I387">
        <f>IFERROR(LN(AAPL_1[[#This Row],[Close]]/E386),0)</f>
        <v>2.8110331115203037E-2</v>
      </c>
    </row>
    <row r="388" spans="1:9">
      <c r="A388" s="3">
        <v>44546</v>
      </c>
      <c r="B388">
        <v>179.279999</v>
      </c>
      <c r="C388">
        <v>181.13999899999999</v>
      </c>
      <c r="D388">
        <v>170.75</v>
      </c>
      <c r="E388">
        <v>172.259995</v>
      </c>
      <c r="F388">
        <v>169.86657700000001</v>
      </c>
      <c r="G388">
        <v>150185800</v>
      </c>
      <c r="H388">
        <f>IFERROR((AAPL_1[[#This Row],[Close]]-E387)/E387,0)</f>
        <v>-3.9263847641988051E-2</v>
      </c>
      <c r="I388">
        <f>IFERROR(LN(AAPL_1[[#This Row],[Close]]/E387),0)</f>
        <v>-4.0055463007685553E-2</v>
      </c>
    </row>
    <row r="389" spans="1:9">
      <c r="A389" s="3">
        <v>44547</v>
      </c>
      <c r="B389">
        <v>169.929993</v>
      </c>
      <c r="C389">
        <v>173.470001</v>
      </c>
      <c r="D389">
        <v>169.69000199999999</v>
      </c>
      <c r="E389">
        <v>171.13999899999999</v>
      </c>
      <c r="F389">
        <v>168.76213100000001</v>
      </c>
      <c r="G389">
        <v>195432700</v>
      </c>
      <c r="H389">
        <f>IFERROR((AAPL_1[[#This Row],[Close]]-E388)/E388,0)</f>
        <v>-6.5017765732549486E-3</v>
      </c>
      <c r="I389">
        <f>IFERROR(LN(AAPL_1[[#This Row],[Close]]/E388),0)</f>
        <v>-6.5230051883967011E-3</v>
      </c>
    </row>
    <row r="390" spans="1:9">
      <c r="A390" s="3">
        <v>44550</v>
      </c>
      <c r="B390">
        <v>168.279999</v>
      </c>
      <c r="C390">
        <v>170.58000200000001</v>
      </c>
      <c r="D390">
        <v>167.46000699999999</v>
      </c>
      <c r="E390">
        <v>169.75</v>
      </c>
      <c r="F390">
        <v>167.39144899999999</v>
      </c>
      <c r="G390">
        <v>107499100</v>
      </c>
      <c r="H390">
        <f>IFERROR((AAPL_1[[#This Row],[Close]]-E389)/E389,0)</f>
        <v>-8.1219995800046081E-3</v>
      </c>
      <c r="I390">
        <f>IFERROR(LN(AAPL_1[[#This Row],[Close]]/E389),0)</f>
        <v>-8.155162707933818E-3</v>
      </c>
    </row>
    <row r="391" spans="1:9">
      <c r="A391" s="3">
        <v>44551</v>
      </c>
      <c r="B391">
        <v>171.55999800000001</v>
      </c>
      <c r="C391">
        <v>173.199997</v>
      </c>
      <c r="D391">
        <v>169.11999499999999</v>
      </c>
      <c r="E391">
        <v>172.990005</v>
      </c>
      <c r="F391">
        <v>170.586456</v>
      </c>
      <c r="G391">
        <v>91185900</v>
      </c>
      <c r="H391">
        <f>IFERROR((AAPL_1[[#This Row],[Close]]-E390)/E390,0)</f>
        <v>1.9086921944035325E-2</v>
      </c>
      <c r="I391">
        <f>IFERROR(LN(AAPL_1[[#This Row],[Close]]/E390),0)</f>
        <v>1.890705182348483E-2</v>
      </c>
    </row>
    <row r="392" spans="1:9">
      <c r="A392" s="3">
        <v>44552</v>
      </c>
      <c r="B392">
        <v>173.03999300000001</v>
      </c>
      <c r="C392">
        <v>175.86000100000001</v>
      </c>
      <c r="D392">
        <v>172.14999399999999</v>
      </c>
      <c r="E392">
        <v>175.63999899999999</v>
      </c>
      <c r="F392">
        <v>173.19966099999999</v>
      </c>
      <c r="G392">
        <v>92135300</v>
      </c>
      <c r="H392">
        <f>IFERROR((AAPL_1[[#This Row],[Close]]-E391)/E391,0)</f>
        <v>1.5318769428326176E-2</v>
      </c>
      <c r="I392">
        <f>IFERROR(LN(AAPL_1[[#This Row],[Close]]/E391),0)</f>
        <v>1.5202621737762257E-2</v>
      </c>
    </row>
    <row r="393" spans="1:9">
      <c r="A393" s="3">
        <v>44553</v>
      </c>
      <c r="B393">
        <v>175.85000600000001</v>
      </c>
      <c r="C393">
        <v>176.85000600000001</v>
      </c>
      <c r="D393">
        <v>175.270004</v>
      </c>
      <c r="E393">
        <v>176.279999</v>
      </c>
      <c r="F393">
        <v>173.83073400000001</v>
      </c>
      <c r="G393">
        <v>68356600</v>
      </c>
      <c r="H393">
        <f>IFERROR((AAPL_1[[#This Row],[Close]]-E392)/E392,0)</f>
        <v>3.6438169189468897E-3</v>
      </c>
      <c r="I393">
        <f>IFERROR(LN(AAPL_1[[#This Row],[Close]]/E392),0)</f>
        <v>3.6371943009403606E-3</v>
      </c>
    </row>
    <row r="394" spans="1:9">
      <c r="A394" s="3">
        <v>44557</v>
      </c>
      <c r="B394">
        <v>177.08999600000001</v>
      </c>
      <c r="C394">
        <v>180.41999799999999</v>
      </c>
      <c r="D394">
        <v>177.070007</v>
      </c>
      <c r="E394">
        <v>180.33000200000001</v>
      </c>
      <c r="F394">
        <v>177.824478</v>
      </c>
      <c r="G394">
        <v>74919600</v>
      </c>
      <c r="H394">
        <f>IFERROR((AAPL_1[[#This Row],[Close]]-E393)/E393,0)</f>
        <v>2.2974829946532979E-2</v>
      </c>
      <c r="I394">
        <f>IFERROR(LN(AAPL_1[[#This Row],[Close]]/E393),0)</f>
        <v>2.2714882508965303E-2</v>
      </c>
    </row>
    <row r="395" spans="1:9">
      <c r="A395" s="3">
        <v>44558</v>
      </c>
      <c r="B395">
        <v>180.16000399999999</v>
      </c>
      <c r="C395">
        <v>181.33000200000001</v>
      </c>
      <c r="D395">
        <v>178.529999</v>
      </c>
      <c r="E395">
        <v>179.28999300000001</v>
      </c>
      <c r="F395">
        <v>176.798889</v>
      </c>
      <c r="G395">
        <v>79144300</v>
      </c>
      <c r="H395">
        <f>IFERROR((AAPL_1[[#This Row],[Close]]-E394)/E394,0)</f>
        <v>-5.7672544139382737E-3</v>
      </c>
      <c r="I395">
        <f>IFERROR(LN(AAPL_1[[#This Row],[Close]]/E394),0)</f>
        <v>-5.7839492455146564E-3</v>
      </c>
    </row>
    <row r="396" spans="1:9">
      <c r="A396" s="3">
        <v>44559</v>
      </c>
      <c r="B396">
        <v>179.33000200000001</v>
      </c>
      <c r="C396">
        <v>180.63000500000001</v>
      </c>
      <c r="D396">
        <v>178.13999899999999</v>
      </c>
      <c r="E396">
        <v>179.38000500000001</v>
      </c>
      <c r="F396">
        <v>176.88767999999999</v>
      </c>
      <c r="G396">
        <v>62348900</v>
      </c>
      <c r="H396">
        <f>IFERROR((AAPL_1[[#This Row],[Close]]-E395)/E395,0)</f>
        <v>5.0204698262217864E-4</v>
      </c>
      <c r="I396">
        <f>IFERROR(LN(AAPL_1[[#This Row],[Close]]/E395),0)</f>
        <v>5.0192099920049371E-4</v>
      </c>
    </row>
    <row r="397" spans="1:9">
      <c r="A397" s="3">
        <v>44560</v>
      </c>
      <c r="B397">
        <v>179.470001</v>
      </c>
      <c r="C397">
        <v>180.570007</v>
      </c>
      <c r="D397">
        <v>178.08999600000001</v>
      </c>
      <c r="E397">
        <v>178.199997</v>
      </c>
      <c r="F397">
        <v>175.72404499999999</v>
      </c>
      <c r="G397">
        <v>59773000</v>
      </c>
      <c r="H397">
        <f>IFERROR((AAPL_1[[#This Row],[Close]]-E396)/E396,0)</f>
        <v>-6.5782582623967198E-3</v>
      </c>
      <c r="I397">
        <f>IFERROR(LN(AAPL_1[[#This Row],[Close]]/E396),0)</f>
        <v>-6.5999903619523154E-3</v>
      </c>
    </row>
    <row r="398" spans="1:9">
      <c r="A398" s="3">
        <v>44561</v>
      </c>
      <c r="B398">
        <v>178.08999600000001</v>
      </c>
      <c r="C398">
        <v>179.229996</v>
      </c>
      <c r="D398">
        <v>177.259995</v>
      </c>
      <c r="E398">
        <v>177.570007</v>
      </c>
      <c r="F398">
        <v>175.10279800000001</v>
      </c>
      <c r="G398">
        <v>64062300</v>
      </c>
      <c r="H398">
        <f>IFERROR((AAPL_1[[#This Row],[Close]]-E397)/E397,0)</f>
        <v>-3.5352974781475014E-3</v>
      </c>
      <c r="I398">
        <f>IFERROR(LN(AAPL_1[[#This Row],[Close]]/E397),0)</f>
        <v>-3.5415614098759647E-3</v>
      </c>
    </row>
    <row r="399" spans="1:9">
      <c r="A399" s="3">
        <v>44564</v>
      </c>
      <c r="B399">
        <v>177.83000200000001</v>
      </c>
      <c r="C399">
        <v>182.88000500000001</v>
      </c>
      <c r="D399">
        <v>177.71000699999999</v>
      </c>
      <c r="E399">
        <v>182.009995</v>
      </c>
      <c r="F399">
        <v>179.48111</v>
      </c>
      <c r="G399">
        <v>104487900</v>
      </c>
      <c r="H399">
        <f>IFERROR((AAPL_1[[#This Row],[Close]]-E398)/E398,0)</f>
        <v>2.5004155121759946E-2</v>
      </c>
      <c r="I399">
        <f>IFERROR(LN(AAPL_1[[#This Row],[Close]]/E398),0)</f>
        <v>2.4696666359481707E-2</v>
      </c>
    </row>
    <row r="400" spans="1:9">
      <c r="A400" s="3">
        <v>44565</v>
      </c>
      <c r="B400">
        <v>182.63000500000001</v>
      </c>
      <c r="C400">
        <v>182.94000199999999</v>
      </c>
      <c r="D400">
        <v>179.11999499999999</v>
      </c>
      <c r="E400">
        <v>179.699997</v>
      </c>
      <c r="F400">
        <v>177.20320100000001</v>
      </c>
      <c r="G400">
        <v>99310400</v>
      </c>
      <c r="H400">
        <f>IFERROR((AAPL_1[[#This Row],[Close]]-E399)/E399,0)</f>
        <v>-1.2691599711323586E-2</v>
      </c>
      <c r="I400">
        <f>IFERROR(LN(AAPL_1[[#This Row],[Close]]/E399),0)</f>
        <v>-1.2772826056275376E-2</v>
      </c>
    </row>
    <row r="401" spans="1:9">
      <c r="A401" s="3">
        <v>44566</v>
      </c>
      <c r="B401">
        <v>179.61000100000001</v>
      </c>
      <c r="C401">
        <v>180.16999799999999</v>
      </c>
      <c r="D401">
        <v>174.63999899999999</v>
      </c>
      <c r="E401">
        <v>174.91999799999999</v>
      </c>
      <c r="F401">
        <v>172.489655</v>
      </c>
      <c r="G401">
        <v>94537600</v>
      </c>
      <c r="H401">
        <f>IFERROR((AAPL_1[[#This Row],[Close]]-E400)/E400,0)</f>
        <v>-2.6599883582635805E-2</v>
      </c>
      <c r="I401">
        <f>IFERROR(LN(AAPL_1[[#This Row],[Close]]/E400),0)</f>
        <v>-2.6960061984100902E-2</v>
      </c>
    </row>
    <row r="402" spans="1:9">
      <c r="A402" s="3">
        <v>44567</v>
      </c>
      <c r="B402">
        <v>172.699997</v>
      </c>
      <c r="C402">
        <v>175.300003</v>
      </c>
      <c r="D402">
        <v>171.63999899999999</v>
      </c>
      <c r="E402">
        <v>172</v>
      </c>
      <c r="F402">
        <v>169.61019899999999</v>
      </c>
      <c r="G402">
        <v>96904000</v>
      </c>
      <c r="H402">
        <f>IFERROR((AAPL_1[[#This Row],[Close]]-E401)/E401,0)</f>
        <v>-1.6693334286454729E-2</v>
      </c>
      <c r="I402">
        <f>IFERROR(LN(AAPL_1[[#This Row],[Close]]/E401),0)</f>
        <v>-1.6834238297468357E-2</v>
      </c>
    </row>
    <row r="403" spans="1:9">
      <c r="A403" s="3">
        <v>44568</v>
      </c>
      <c r="B403">
        <v>172.88999899999999</v>
      </c>
      <c r="C403">
        <v>174.13999899999999</v>
      </c>
      <c r="D403">
        <v>171.029999</v>
      </c>
      <c r="E403">
        <v>172.16999799999999</v>
      </c>
      <c r="F403">
        <v>169.777817</v>
      </c>
      <c r="G403">
        <v>86709100</v>
      </c>
      <c r="H403">
        <f>IFERROR((AAPL_1[[#This Row],[Close]]-E402)/E402,0)</f>
        <v>9.8836046511623565E-4</v>
      </c>
      <c r="I403">
        <f>IFERROR(LN(AAPL_1[[#This Row],[Close]]/E402),0)</f>
        <v>9.8787235850206494E-4</v>
      </c>
    </row>
    <row r="404" spans="1:9">
      <c r="A404" s="3">
        <v>44571</v>
      </c>
      <c r="B404">
        <v>169.08000200000001</v>
      </c>
      <c r="C404">
        <v>172.5</v>
      </c>
      <c r="D404">
        <v>168.16999799999999</v>
      </c>
      <c r="E404">
        <v>172.19000199999999</v>
      </c>
      <c r="F404">
        <v>169.79757699999999</v>
      </c>
      <c r="G404">
        <v>106765600</v>
      </c>
      <c r="H404">
        <f>IFERROR((AAPL_1[[#This Row],[Close]]-E403)/E403,0)</f>
        <v>1.1618749045928509E-4</v>
      </c>
      <c r="I404">
        <f>IFERROR(LN(AAPL_1[[#This Row],[Close]]/E403),0)</f>
        <v>1.1618074121569558E-4</v>
      </c>
    </row>
    <row r="405" spans="1:9">
      <c r="A405" s="3">
        <v>44572</v>
      </c>
      <c r="B405">
        <v>172.320007</v>
      </c>
      <c r="C405">
        <v>175.179993</v>
      </c>
      <c r="D405">
        <v>170.820007</v>
      </c>
      <c r="E405">
        <v>175.08000200000001</v>
      </c>
      <c r="F405">
        <v>172.6474</v>
      </c>
      <c r="G405">
        <v>76138300</v>
      </c>
      <c r="H405">
        <f>IFERROR((AAPL_1[[#This Row],[Close]]-E404)/E404,0)</f>
        <v>1.678378515844384E-2</v>
      </c>
      <c r="I405">
        <f>IFERROR(LN(AAPL_1[[#This Row],[Close]]/E404),0)</f>
        <v>1.6644493832873114E-2</v>
      </c>
    </row>
    <row r="406" spans="1:9">
      <c r="A406" s="3">
        <v>44573</v>
      </c>
      <c r="B406">
        <v>176.11999499999999</v>
      </c>
      <c r="C406">
        <v>177.179993</v>
      </c>
      <c r="D406">
        <v>174.820007</v>
      </c>
      <c r="E406">
        <v>175.529999</v>
      </c>
      <c r="F406">
        <v>173.09112500000001</v>
      </c>
      <c r="G406">
        <v>74805200</v>
      </c>
      <c r="H406">
        <f>IFERROR((AAPL_1[[#This Row],[Close]]-E405)/E405,0)</f>
        <v>2.5702364339703181E-3</v>
      </c>
      <c r="I406">
        <f>IFERROR(LN(AAPL_1[[#This Row],[Close]]/E405),0)</f>
        <v>2.5669390251787374E-3</v>
      </c>
    </row>
    <row r="407" spans="1:9">
      <c r="A407" s="3">
        <v>44574</v>
      </c>
      <c r="B407">
        <v>175.779999</v>
      </c>
      <c r="C407">
        <v>176.61999499999999</v>
      </c>
      <c r="D407">
        <v>171.78999300000001</v>
      </c>
      <c r="E407">
        <v>172.19000199999999</v>
      </c>
      <c r="F407">
        <v>169.79757699999999</v>
      </c>
      <c r="G407">
        <v>84505800</v>
      </c>
      <c r="H407">
        <f>IFERROR((AAPL_1[[#This Row],[Close]]-E406)/E406,0)</f>
        <v>-1.9028069384310831E-2</v>
      </c>
      <c r="I407">
        <f>IFERROR(LN(AAPL_1[[#This Row],[Close]]/E406),0)</f>
        <v>-1.921143285805179E-2</v>
      </c>
    </row>
    <row r="408" spans="1:9">
      <c r="A408" s="3">
        <v>44575</v>
      </c>
      <c r="B408">
        <v>171.33999600000001</v>
      </c>
      <c r="C408">
        <v>173.779999</v>
      </c>
      <c r="D408">
        <v>171.08999600000001</v>
      </c>
      <c r="E408">
        <v>173.070007</v>
      </c>
      <c r="F408">
        <v>170.665344</v>
      </c>
      <c r="G408">
        <v>80440800</v>
      </c>
      <c r="H408">
        <f>IFERROR((AAPL_1[[#This Row],[Close]]-E407)/E407,0)</f>
        <v>5.1106625807461883E-3</v>
      </c>
      <c r="I408">
        <f>IFERROR(LN(AAPL_1[[#This Row],[Close]]/E407),0)</f>
        <v>5.0976474697985172E-3</v>
      </c>
    </row>
    <row r="409" spans="1:9">
      <c r="A409" s="3">
        <v>44579</v>
      </c>
      <c r="B409">
        <v>171.509995</v>
      </c>
      <c r="C409">
        <v>172.53999300000001</v>
      </c>
      <c r="D409">
        <v>169.41000399999999</v>
      </c>
      <c r="E409">
        <v>169.800003</v>
      </c>
      <c r="F409">
        <v>167.44078099999999</v>
      </c>
      <c r="G409">
        <v>90956700</v>
      </c>
      <c r="H409">
        <f>IFERROR((AAPL_1[[#This Row],[Close]]-E408)/E408,0)</f>
        <v>-1.8894111444740395E-2</v>
      </c>
      <c r="I409">
        <f>IFERROR(LN(AAPL_1[[#This Row],[Close]]/E408),0)</f>
        <v>-1.9074885837877916E-2</v>
      </c>
    </row>
    <row r="410" spans="1:9">
      <c r="A410" s="3">
        <v>44580</v>
      </c>
      <c r="B410">
        <v>170</v>
      </c>
      <c r="C410">
        <v>171.08000200000001</v>
      </c>
      <c r="D410">
        <v>165.94000199999999</v>
      </c>
      <c r="E410">
        <v>166.229996</v>
      </c>
      <c r="F410">
        <v>163.92034899999999</v>
      </c>
      <c r="G410">
        <v>94815000</v>
      </c>
      <c r="H410">
        <f>IFERROR((AAPL_1[[#This Row],[Close]]-E409)/E409,0)</f>
        <v>-2.1024775835840261E-2</v>
      </c>
      <c r="I410">
        <f>IFERROR(LN(AAPL_1[[#This Row],[Close]]/E409),0)</f>
        <v>-2.1248944060768844E-2</v>
      </c>
    </row>
    <row r="411" spans="1:9">
      <c r="A411" s="3">
        <v>44581</v>
      </c>
      <c r="B411">
        <v>166.979996</v>
      </c>
      <c r="C411">
        <v>169.679993</v>
      </c>
      <c r="D411">
        <v>164.179993</v>
      </c>
      <c r="E411">
        <v>164.509995</v>
      </c>
      <c r="F411">
        <v>162.224289</v>
      </c>
      <c r="G411">
        <v>91420500</v>
      </c>
      <c r="H411">
        <f>IFERROR((AAPL_1[[#This Row],[Close]]-E410)/E410,0)</f>
        <v>-1.0347115691442333E-2</v>
      </c>
      <c r="I411">
        <f>IFERROR(LN(AAPL_1[[#This Row],[Close]]/E410),0)</f>
        <v>-1.0401019246283073E-2</v>
      </c>
    </row>
    <row r="412" spans="1:9">
      <c r="A412" s="3">
        <v>44582</v>
      </c>
      <c r="B412">
        <v>164.41999799999999</v>
      </c>
      <c r="C412">
        <v>166.33000200000001</v>
      </c>
      <c r="D412">
        <v>162.300003</v>
      </c>
      <c r="E412">
        <v>162.41000399999999</v>
      </c>
      <c r="F412">
        <v>160.153458</v>
      </c>
      <c r="G412">
        <v>122848900</v>
      </c>
      <c r="H412">
        <f>IFERROR((AAPL_1[[#This Row],[Close]]-E411)/E411,0)</f>
        <v>-1.2765127127990107E-2</v>
      </c>
      <c r="I412">
        <f>IFERROR(LN(AAPL_1[[#This Row],[Close]]/E411),0)</f>
        <v>-1.2847301422503073E-2</v>
      </c>
    </row>
    <row r="413" spans="1:9">
      <c r="A413" s="3">
        <v>44585</v>
      </c>
      <c r="B413">
        <v>160.020004</v>
      </c>
      <c r="C413">
        <v>162.300003</v>
      </c>
      <c r="D413">
        <v>154.699997</v>
      </c>
      <c r="E413">
        <v>161.61999499999999</v>
      </c>
      <c r="F413">
        <v>159.37443500000001</v>
      </c>
      <c r="G413">
        <v>162294600</v>
      </c>
      <c r="H413">
        <f>IFERROR((AAPL_1[[#This Row],[Close]]-E412)/E412,0)</f>
        <v>-4.8642877935031505E-3</v>
      </c>
      <c r="I413">
        <f>IFERROR(LN(AAPL_1[[#This Row],[Close]]/E412),0)</f>
        <v>-4.8761569470005834E-3</v>
      </c>
    </row>
    <row r="414" spans="1:9">
      <c r="A414" s="3">
        <v>44586</v>
      </c>
      <c r="B414">
        <v>158.979996</v>
      </c>
      <c r="C414">
        <v>162.759995</v>
      </c>
      <c r="D414">
        <v>157.020004</v>
      </c>
      <c r="E414">
        <v>159.779999</v>
      </c>
      <c r="F414">
        <v>157.55999800000001</v>
      </c>
      <c r="G414">
        <v>115798400</v>
      </c>
      <c r="H414">
        <f>IFERROR((AAPL_1[[#This Row],[Close]]-E413)/E413,0)</f>
        <v>-1.1384705215465359E-2</v>
      </c>
      <c r="I414">
        <f>IFERROR(LN(AAPL_1[[#This Row],[Close]]/E413),0)</f>
        <v>-1.1450007073245443E-2</v>
      </c>
    </row>
    <row r="415" spans="1:9">
      <c r="A415" s="3">
        <v>44587</v>
      </c>
      <c r="B415">
        <v>163.5</v>
      </c>
      <c r="C415">
        <v>164.38999899999999</v>
      </c>
      <c r="D415">
        <v>157.820007</v>
      </c>
      <c r="E415">
        <v>159.69000199999999</v>
      </c>
      <c r="F415">
        <v>157.47122200000001</v>
      </c>
      <c r="G415">
        <v>108275300</v>
      </c>
      <c r="H415">
        <f>IFERROR((AAPL_1[[#This Row],[Close]]-E414)/E414,0)</f>
        <v>-5.6325573014937231E-4</v>
      </c>
      <c r="I415">
        <f>IFERROR(LN(AAPL_1[[#This Row],[Close]]/E414),0)</f>
        <v>-5.6341441824892858E-4</v>
      </c>
    </row>
    <row r="416" spans="1:9">
      <c r="A416" s="3">
        <v>44588</v>
      </c>
      <c r="B416">
        <v>162.449997</v>
      </c>
      <c r="C416">
        <v>163.83999600000001</v>
      </c>
      <c r="D416">
        <v>158.279999</v>
      </c>
      <c r="E416">
        <v>159.220001</v>
      </c>
      <c r="F416">
        <v>157.007767</v>
      </c>
      <c r="G416">
        <v>121954600</v>
      </c>
      <c r="H416">
        <f>IFERROR((AAPL_1[[#This Row],[Close]]-E415)/E415,0)</f>
        <v>-2.9432086800274221E-3</v>
      </c>
      <c r="I416">
        <f>IFERROR(LN(AAPL_1[[#This Row],[Close]]/E415),0)</f>
        <v>-2.947548435991227E-3</v>
      </c>
    </row>
    <row r="417" spans="1:9">
      <c r="A417" s="3">
        <v>44589</v>
      </c>
      <c r="B417">
        <v>165.71000699999999</v>
      </c>
      <c r="C417">
        <v>170.35000600000001</v>
      </c>
      <c r="D417">
        <v>162.800003</v>
      </c>
      <c r="E417">
        <v>170.33000200000001</v>
      </c>
      <c r="F417">
        <v>167.96339399999999</v>
      </c>
      <c r="G417">
        <v>179935700</v>
      </c>
      <c r="H417">
        <f>IFERROR((AAPL_1[[#This Row],[Close]]-E416)/E416,0)</f>
        <v>6.9777671964717625E-2</v>
      </c>
      <c r="I417">
        <f>IFERROR(LN(AAPL_1[[#This Row],[Close]]/E416),0)</f>
        <v>6.7450843673348498E-2</v>
      </c>
    </row>
    <row r="418" spans="1:9">
      <c r="A418" s="3">
        <v>44592</v>
      </c>
      <c r="B418">
        <v>170.16000399999999</v>
      </c>
      <c r="C418">
        <v>175</v>
      </c>
      <c r="D418">
        <v>169.509995</v>
      </c>
      <c r="E418">
        <v>174.779999</v>
      </c>
      <c r="F418">
        <v>172.351563</v>
      </c>
      <c r="G418">
        <v>115541600</v>
      </c>
      <c r="H418">
        <f>IFERROR((AAPL_1[[#This Row],[Close]]-E417)/E417,0)</f>
        <v>2.6125737965998475E-2</v>
      </c>
      <c r="I418">
        <f>IFERROR(LN(AAPL_1[[#This Row],[Close]]/E417),0)</f>
        <v>2.579029086352122E-2</v>
      </c>
    </row>
    <row r="419" spans="1:9">
      <c r="A419" s="3">
        <v>44593</v>
      </c>
      <c r="B419">
        <v>174.009995</v>
      </c>
      <c r="C419">
        <v>174.83999600000001</v>
      </c>
      <c r="D419">
        <v>172.30999800000001</v>
      </c>
      <c r="E419">
        <v>174.61000100000001</v>
      </c>
      <c r="F419">
        <v>172.18394499999999</v>
      </c>
      <c r="G419">
        <v>86213900</v>
      </c>
      <c r="H419">
        <f>IFERROR((AAPL_1[[#This Row],[Close]]-E418)/E418,0)</f>
        <v>-9.7263989571250967E-4</v>
      </c>
      <c r="I419">
        <f>IFERROR(LN(AAPL_1[[#This Row],[Close]]/E418),0)</f>
        <v>-9.7311321683476136E-4</v>
      </c>
    </row>
    <row r="420" spans="1:9">
      <c r="A420" s="3">
        <v>44594</v>
      </c>
      <c r="B420">
        <v>174.75</v>
      </c>
      <c r="C420">
        <v>175.88000500000001</v>
      </c>
      <c r="D420">
        <v>173.33000200000001</v>
      </c>
      <c r="E420">
        <v>175.83999600000001</v>
      </c>
      <c r="F420">
        <v>173.39683500000001</v>
      </c>
      <c r="G420">
        <v>84914300</v>
      </c>
      <c r="H420">
        <f>IFERROR((AAPL_1[[#This Row],[Close]]-E419)/E419,0)</f>
        <v>7.0442414120368869E-3</v>
      </c>
      <c r="I420">
        <f>IFERROR(LN(AAPL_1[[#This Row],[Close]]/E419),0)</f>
        <v>7.0195466462732942E-3</v>
      </c>
    </row>
    <row r="421" spans="1:9">
      <c r="A421" s="3">
        <v>44595</v>
      </c>
      <c r="B421">
        <v>174.479996</v>
      </c>
      <c r="C421">
        <v>176.240005</v>
      </c>
      <c r="D421">
        <v>172.11999499999999</v>
      </c>
      <c r="E421">
        <v>172.89999399999999</v>
      </c>
      <c r="F421">
        <v>170.49769599999999</v>
      </c>
      <c r="G421">
        <v>89418100</v>
      </c>
      <c r="H421">
        <f>IFERROR((AAPL_1[[#This Row],[Close]]-E420)/E420,0)</f>
        <v>-1.6719756977246637E-2</v>
      </c>
      <c r="I421">
        <f>IFERROR(LN(AAPL_1[[#This Row],[Close]]/E420),0)</f>
        <v>-1.6861109920254112E-2</v>
      </c>
    </row>
    <row r="422" spans="1:9">
      <c r="A422" s="3">
        <v>44596</v>
      </c>
      <c r="B422">
        <v>171.679993</v>
      </c>
      <c r="C422">
        <v>174.10000600000001</v>
      </c>
      <c r="D422">
        <v>170.679993</v>
      </c>
      <c r="E422">
        <v>172.38999899999999</v>
      </c>
      <c r="F422">
        <v>170.21134900000001</v>
      </c>
      <c r="G422">
        <v>82465400</v>
      </c>
      <c r="H422">
        <f>IFERROR((AAPL_1[[#This Row],[Close]]-E421)/E421,0)</f>
        <v>-2.9496530809596418E-3</v>
      </c>
      <c r="I422">
        <f>IFERROR(LN(AAPL_1[[#This Row],[Close]]/E421),0)</f>
        <v>-2.9540118810174954E-3</v>
      </c>
    </row>
    <row r="423" spans="1:9">
      <c r="A423" s="3">
        <v>44599</v>
      </c>
      <c r="B423">
        <v>172.86000100000001</v>
      </c>
      <c r="C423">
        <v>173.949997</v>
      </c>
      <c r="D423">
        <v>170.949997</v>
      </c>
      <c r="E423">
        <v>171.66000399999999</v>
      </c>
      <c r="F423">
        <v>169.49058500000001</v>
      </c>
      <c r="G423">
        <v>77251200</v>
      </c>
      <c r="H423">
        <f>IFERROR((AAPL_1[[#This Row],[Close]]-E422)/E422,0)</f>
        <v>-4.2345553932046981E-3</v>
      </c>
      <c r="I423">
        <f>IFERROR(LN(AAPL_1[[#This Row],[Close]]/E422),0)</f>
        <v>-4.2435465141373724E-3</v>
      </c>
    </row>
    <row r="424" spans="1:9">
      <c r="A424" s="3">
        <v>44600</v>
      </c>
      <c r="B424">
        <v>171.729996</v>
      </c>
      <c r="C424">
        <v>175.35000600000001</v>
      </c>
      <c r="D424">
        <v>171.429993</v>
      </c>
      <c r="E424">
        <v>174.83000200000001</v>
      </c>
      <c r="F424">
        <v>172.620544</v>
      </c>
      <c r="G424">
        <v>74829200</v>
      </c>
      <c r="H424">
        <f>IFERROR((AAPL_1[[#This Row],[Close]]-E423)/E423,0)</f>
        <v>1.8466724491046971E-2</v>
      </c>
      <c r="I424">
        <f>IFERROR(LN(AAPL_1[[#This Row],[Close]]/E423),0)</f>
        <v>1.8298285057292481E-2</v>
      </c>
    </row>
    <row r="425" spans="1:9">
      <c r="A425" s="3">
        <v>44601</v>
      </c>
      <c r="B425">
        <v>176.050003</v>
      </c>
      <c r="C425">
        <v>176.64999399999999</v>
      </c>
      <c r="D425">
        <v>174.89999399999999</v>
      </c>
      <c r="E425">
        <v>176.279999</v>
      </c>
      <c r="F425">
        <v>174.05221599999999</v>
      </c>
      <c r="G425">
        <v>71285000</v>
      </c>
      <c r="H425">
        <f>IFERROR((AAPL_1[[#This Row],[Close]]-E424)/E424,0)</f>
        <v>8.2937538375135178E-3</v>
      </c>
      <c r="I425">
        <f>IFERROR(LN(AAPL_1[[#This Row],[Close]]/E424),0)</f>
        <v>8.2595496517513054E-3</v>
      </c>
    </row>
    <row r="426" spans="1:9">
      <c r="A426" s="3">
        <v>44602</v>
      </c>
      <c r="B426">
        <v>174.13999899999999</v>
      </c>
      <c r="C426">
        <v>175.479996</v>
      </c>
      <c r="D426">
        <v>171.550003</v>
      </c>
      <c r="E426">
        <v>172.11999499999999</v>
      </c>
      <c r="F426">
        <v>169.94476299999999</v>
      </c>
      <c r="G426">
        <v>90865900</v>
      </c>
      <c r="H426">
        <f>IFERROR((AAPL_1[[#This Row],[Close]]-E425)/E425,0)</f>
        <v>-2.3598842884041626E-2</v>
      </c>
      <c r="I426">
        <f>IFERROR(LN(AAPL_1[[#This Row],[Close]]/E425),0)</f>
        <v>-2.3881755380094859E-2</v>
      </c>
    </row>
    <row r="427" spans="1:9">
      <c r="A427" s="3">
        <v>44603</v>
      </c>
      <c r="B427">
        <v>172.33000200000001</v>
      </c>
      <c r="C427">
        <v>173.08000200000001</v>
      </c>
      <c r="D427">
        <v>168.03999300000001</v>
      </c>
      <c r="E427">
        <v>168.63999899999999</v>
      </c>
      <c r="F427">
        <v>166.50874300000001</v>
      </c>
      <c r="G427">
        <v>98670700</v>
      </c>
      <c r="H427">
        <f>IFERROR((AAPL_1[[#This Row],[Close]]-E426)/E426,0)</f>
        <v>-2.0218429590356427E-2</v>
      </c>
      <c r="I427">
        <f>IFERROR(LN(AAPL_1[[#This Row],[Close]]/E426),0)</f>
        <v>-2.0425619497691946E-2</v>
      </c>
    </row>
    <row r="428" spans="1:9">
      <c r="A428" s="3">
        <v>44606</v>
      </c>
      <c r="B428">
        <v>167.36999499999999</v>
      </c>
      <c r="C428">
        <v>169.58000200000001</v>
      </c>
      <c r="D428">
        <v>166.55999800000001</v>
      </c>
      <c r="E428">
        <v>168.88000500000001</v>
      </c>
      <c r="F428">
        <v>166.745712</v>
      </c>
      <c r="G428">
        <v>86185500</v>
      </c>
      <c r="H428">
        <f>IFERROR((AAPL_1[[#This Row],[Close]]-E427)/E427,0)</f>
        <v>1.4231854923102934E-3</v>
      </c>
      <c r="I428">
        <f>IFERROR(LN(AAPL_1[[#This Row],[Close]]/E427),0)</f>
        <v>1.4221737236801188E-3</v>
      </c>
    </row>
    <row r="429" spans="1:9">
      <c r="A429" s="3">
        <v>44607</v>
      </c>
      <c r="B429">
        <v>170.970001</v>
      </c>
      <c r="C429">
        <v>172.949997</v>
      </c>
      <c r="D429">
        <v>170.25</v>
      </c>
      <c r="E429">
        <v>172.78999300000001</v>
      </c>
      <c r="F429">
        <v>170.606323</v>
      </c>
      <c r="G429">
        <v>62527400</v>
      </c>
      <c r="H429">
        <f>IFERROR((AAPL_1[[#This Row],[Close]]-E428)/E428,0)</f>
        <v>2.3152462602070614E-2</v>
      </c>
      <c r="I429">
        <f>IFERROR(LN(AAPL_1[[#This Row],[Close]]/E428),0)</f>
        <v>2.2888510666539828E-2</v>
      </c>
    </row>
    <row r="430" spans="1:9">
      <c r="A430" s="3">
        <v>44608</v>
      </c>
      <c r="B430">
        <v>171.85000600000001</v>
      </c>
      <c r="C430">
        <v>173.33999600000001</v>
      </c>
      <c r="D430">
        <v>170.050003</v>
      </c>
      <c r="E430">
        <v>172.550003</v>
      </c>
      <c r="F430">
        <v>170.36935399999999</v>
      </c>
      <c r="G430">
        <v>61177400</v>
      </c>
      <c r="H430">
        <f>IFERROR((AAPL_1[[#This Row],[Close]]-E429)/E429,0)</f>
        <v>-1.3889114516024426E-3</v>
      </c>
      <c r="I430">
        <f>IFERROR(LN(AAPL_1[[#This Row],[Close]]/E429),0)</f>
        <v>-1.3898768831488296E-3</v>
      </c>
    </row>
    <row r="431" spans="1:9">
      <c r="A431" s="3">
        <v>44609</v>
      </c>
      <c r="B431">
        <v>171.029999</v>
      </c>
      <c r="C431">
        <v>171.91000399999999</v>
      </c>
      <c r="D431">
        <v>168.470001</v>
      </c>
      <c r="E431">
        <v>168.88000500000001</v>
      </c>
      <c r="F431">
        <v>166.745712</v>
      </c>
      <c r="G431">
        <v>69589300</v>
      </c>
      <c r="H431">
        <f>IFERROR((AAPL_1[[#This Row],[Close]]-E430)/E430,0)</f>
        <v>-2.126918537347109E-2</v>
      </c>
      <c r="I431">
        <f>IFERROR(LN(AAPL_1[[#This Row],[Close]]/E430),0)</f>
        <v>-2.1498633783390952E-2</v>
      </c>
    </row>
    <row r="432" spans="1:9">
      <c r="A432" s="3">
        <v>44610</v>
      </c>
      <c r="B432">
        <v>169.820007</v>
      </c>
      <c r="C432">
        <v>170.53999300000001</v>
      </c>
      <c r="D432">
        <v>166.19000199999999</v>
      </c>
      <c r="E432">
        <v>167.300003</v>
      </c>
      <c r="F432">
        <v>165.185699</v>
      </c>
      <c r="G432">
        <v>82772700</v>
      </c>
      <c r="H432">
        <f>IFERROR((AAPL_1[[#This Row],[Close]]-E431)/E431,0)</f>
        <v>-9.3557671318165066E-3</v>
      </c>
      <c r="I432">
        <f>IFERROR(LN(AAPL_1[[#This Row],[Close]]/E431),0)</f>
        <v>-9.3998072222491336E-3</v>
      </c>
    </row>
    <row r="433" spans="1:9">
      <c r="A433" s="3">
        <v>44614</v>
      </c>
      <c r="B433">
        <v>164.979996</v>
      </c>
      <c r="C433">
        <v>166.69000199999999</v>
      </c>
      <c r="D433">
        <v>162.14999399999999</v>
      </c>
      <c r="E433">
        <v>164.320007</v>
      </c>
      <c r="F433">
        <v>162.24337800000001</v>
      </c>
      <c r="G433">
        <v>91162800</v>
      </c>
      <c r="H433">
        <f>IFERROR((AAPL_1[[#This Row],[Close]]-E432)/E432,0)</f>
        <v>-1.7812288981250046E-2</v>
      </c>
      <c r="I433">
        <f>IFERROR(LN(AAPL_1[[#This Row],[Close]]/E432),0)</f>
        <v>-1.7972837144584655E-2</v>
      </c>
    </row>
    <row r="434" spans="1:9">
      <c r="A434" s="3">
        <v>44615</v>
      </c>
      <c r="B434">
        <v>165.53999300000001</v>
      </c>
      <c r="C434">
        <v>166.14999399999999</v>
      </c>
      <c r="D434">
        <v>159.75</v>
      </c>
      <c r="E434">
        <v>160.070007</v>
      </c>
      <c r="F434">
        <v>158.04705799999999</v>
      </c>
      <c r="G434">
        <v>90009200</v>
      </c>
      <c r="H434">
        <f>IFERROR((AAPL_1[[#This Row],[Close]]-E433)/E433,0)</f>
        <v>-2.5864166376283079E-2</v>
      </c>
      <c r="I434">
        <f>IFERROR(LN(AAPL_1[[#This Row],[Close]]/E433),0)</f>
        <v>-2.620452549057949E-2</v>
      </c>
    </row>
    <row r="435" spans="1:9">
      <c r="A435" s="3">
        <v>44616</v>
      </c>
      <c r="B435">
        <v>152.58000200000001</v>
      </c>
      <c r="C435">
        <v>162.85000600000001</v>
      </c>
      <c r="D435">
        <v>152</v>
      </c>
      <c r="E435">
        <v>162.740005</v>
      </c>
      <c r="F435">
        <v>160.68331900000001</v>
      </c>
      <c r="G435">
        <v>141147500</v>
      </c>
      <c r="H435">
        <f>IFERROR((AAPL_1[[#This Row],[Close]]-E434)/E434,0)</f>
        <v>1.6680189187472157E-2</v>
      </c>
      <c r="I435">
        <f>IFERROR(LN(AAPL_1[[#This Row],[Close]]/E434),0)</f>
        <v>1.6542602702891727E-2</v>
      </c>
    </row>
    <row r="436" spans="1:9">
      <c r="A436" s="3">
        <v>44617</v>
      </c>
      <c r="B436">
        <v>163.83999600000001</v>
      </c>
      <c r="C436">
        <v>165.11999499999999</v>
      </c>
      <c r="D436">
        <v>160.86999499999999</v>
      </c>
      <c r="E436">
        <v>164.85000600000001</v>
      </c>
      <c r="F436">
        <v>162.76667800000001</v>
      </c>
      <c r="G436">
        <v>91974200</v>
      </c>
      <c r="H436">
        <f>IFERROR((AAPL_1[[#This Row],[Close]]-E435)/E435,0)</f>
        <v>1.296547213452532E-2</v>
      </c>
      <c r="I436">
        <f>IFERROR(LN(AAPL_1[[#This Row],[Close]]/E435),0)</f>
        <v>1.2882139922099075E-2</v>
      </c>
    </row>
    <row r="437" spans="1:9">
      <c r="A437" s="3">
        <v>44620</v>
      </c>
      <c r="B437">
        <v>163.05999800000001</v>
      </c>
      <c r="C437">
        <v>165.41999799999999</v>
      </c>
      <c r="D437">
        <v>162.429993</v>
      </c>
      <c r="E437">
        <v>165.11999499999999</v>
      </c>
      <c r="F437">
        <v>163.03324900000001</v>
      </c>
      <c r="G437">
        <v>95056600</v>
      </c>
      <c r="H437">
        <f>IFERROR((AAPL_1[[#This Row],[Close]]-E436)/E436,0)</f>
        <v>1.6377858063285793E-3</v>
      </c>
      <c r="I437">
        <f>IFERROR(LN(AAPL_1[[#This Row],[Close]]/E436),0)</f>
        <v>1.6364460977258781E-3</v>
      </c>
    </row>
    <row r="438" spans="1:9">
      <c r="A438" s="3">
        <v>44621</v>
      </c>
      <c r="B438">
        <v>164.699997</v>
      </c>
      <c r="C438">
        <v>166.60000600000001</v>
      </c>
      <c r="D438">
        <v>161.970001</v>
      </c>
      <c r="E438">
        <v>163.199997</v>
      </c>
      <c r="F438">
        <v>161.13751199999999</v>
      </c>
      <c r="G438">
        <v>83474400</v>
      </c>
      <c r="H438">
        <f>IFERROR((AAPL_1[[#This Row],[Close]]-E437)/E437,0)</f>
        <v>-1.1627895216445427E-2</v>
      </c>
      <c r="I438">
        <f>IFERROR(LN(AAPL_1[[#This Row],[Close]]/E437),0)</f>
        <v>-1.169602786453618E-2</v>
      </c>
    </row>
    <row r="439" spans="1:9">
      <c r="A439" s="3">
        <v>44622</v>
      </c>
      <c r="B439">
        <v>164.38999899999999</v>
      </c>
      <c r="C439">
        <v>167.36000100000001</v>
      </c>
      <c r="D439">
        <v>162.949997</v>
      </c>
      <c r="E439">
        <v>166.55999800000001</v>
      </c>
      <c r="F439">
        <v>164.455017</v>
      </c>
      <c r="G439">
        <v>79724800</v>
      </c>
      <c r="H439">
        <f>IFERROR((AAPL_1[[#This Row],[Close]]-E438)/E438,0)</f>
        <v>2.0588241800029022E-2</v>
      </c>
      <c r="I439">
        <f>IFERROR(LN(AAPL_1[[#This Row],[Close]]/E438),0)</f>
        <v>2.0379168711320225E-2</v>
      </c>
    </row>
    <row r="440" spans="1:9">
      <c r="A440" s="3">
        <v>44623</v>
      </c>
      <c r="B440">
        <v>168.470001</v>
      </c>
      <c r="C440">
        <v>168.91000399999999</v>
      </c>
      <c r="D440">
        <v>165.550003</v>
      </c>
      <c r="E440">
        <v>166.229996</v>
      </c>
      <c r="F440">
        <v>164.12922699999999</v>
      </c>
      <c r="G440">
        <v>76678400</v>
      </c>
      <c r="H440">
        <f>IFERROR((AAPL_1[[#This Row],[Close]]-E439)/E439,0)</f>
        <v>-1.9812800430029269E-3</v>
      </c>
      <c r="I440">
        <f>IFERROR(LN(AAPL_1[[#This Row],[Close]]/E439),0)</f>
        <v>-1.9832453746512812E-3</v>
      </c>
    </row>
    <row r="441" spans="1:9">
      <c r="A441" s="3">
        <v>44624</v>
      </c>
      <c r="B441">
        <v>164.490005</v>
      </c>
      <c r="C441">
        <v>165.550003</v>
      </c>
      <c r="D441">
        <v>162.10000600000001</v>
      </c>
      <c r="E441">
        <v>163.16999799999999</v>
      </c>
      <c r="F441">
        <v>161.10787999999999</v>
      </c>
      <c r="G441">
        <v>83737200</v>
      </c>
      <c r="H441">
        <f>IFERROR((AAPL_1[[#This Row],[Close]]-E440)/E440,0)</f>
        <v>-1.8408217972886238E-2</v>
      </c>
      <c r="I441">
        <f>IFERROR(LN(AAPL_1[[#This Row],[Close]]/E440),0)</f>
        <v>-1.8579757638498711E-2</v>
      </c>
    </row>
    <row r="442" spans="1:9">
      <c r="A442" s="3">
        <v>44627</v>
      </c>
      <c r="B442">
        <v>163.36000100000001</v>
      </c>
      <c r="C442">
        <v>165.020004</v>
      </c>
      <c r="D442">
        <v>159.03999300000001</v>
      </c>
      <c r="E442">
        <v>159.300003</v>
      </c>
      <c r="F442">
        <v>157.28681900000001</v>
      </c>
      <c r="G442">
        <v>96418800</v>
      </c>
      <c r="H442">
        <f>IFERROR((AAPL_1[[#This Row],[Close]]-E441)/E441,0)</f>
        <v>-2.371756479398859E-2</v>
      </c>
      <c r="I442">
        <f>IFERROR(LN(AAPL_1[[#This Row],[Close]]/E441),0)</f>
        <v>-2.4003354097429406E-2</v>
      </c>
    </row>
    <row r="443" spans="1:9">
      <c r="A443" s="3">
        <v>44628</v>
      </c>
      <c r="B443">
        <v>158.820007</v>
      </c>
      <c r="C443">
        <v>162.88000500000001</v>
      </c>
      <c r="D443">
        <v>155.800003</v>
      </c>
      <c r="E443">
        <v>157.44000199999999</v>
      </c>
      <c r="F443">
        <v>155.45031700000001</v>
      </c>
      <c r="G443">
        <v>131148300</v>
      </c>
      <c r="H443">
        <f>IFERROR((AAPL_1[[#This Row],[Close]]-E442)/E442,0)</f>
        <v>-1.1676088920098835E-2</v>
      </c>
      <c r="I443">
        <f>IFERROR(LN(AAPL_1[[#This Row],[Close]]/E442),0)</f>
        <v>-1.1744789741199227E-2</v>
      </c>
    </row>
    <row r="444" spans="1:9">
      <c r="A444" s="3">
        <v>44629</v>
      </c>
      <c r="B444">
        <v>161.479996</v>
      </c>
      <c r="C444">
        <v>163.41000399999999</v>
      </c>
      <c r="D444">
        <v>159.41000399999999</v>
      </c>
      <c r="E444">
        <v>162.949997</v>
      </c>
      <c r="F444">
        <v>160.89068599999999</v>
      </c>
      <c r="G444">
        <v>91454900</v>
      </c>
      <c r="H444">
        <f>IFERROR((AAPL_1[[#This Row],[Close]]-E443)/E443,0)</f>
        <v>3.4997427146882303E-2</v>
      </c>
      <c r="I444">
        <f>IFERROR(LN(AAPL_1[[#This Row],[Close]]/E443),0)</f>
        <v>3.4398940865819724E-2</v>
      </c>
    </row>
    <row r="445" spans="1:9">
      <c r="A445" s="3">
        <v>44630</v>
      </c>
      <c r="B445">
        <v>160.199997</v>
      </c>
      <c r="C445">
        <v>160.38999899999999</v>
      </c>
      <c r="D445">
        <v>155.979996</v>
      </c>
      <c r="E445">
        <v>158.520004</v>
      </c>
      <c r="F445">
        <v>156.51664700000001</v>
      </c>
      <c r="G445">
        <v>105342000</v>
      </c>
      <c r="H445">
        <f>IFERROR((AAPL_1[[#This Row],[Close]]-E444)/E444,0)</f>
        <v>-2.7186210994529791E-2</v>
      </c>
      <c r="I445">
        <f>IFERROR(LN(AAPL_1[[#This Row],[Close]]/E444),0)</f>
        <v>-2.7562593317371986E-2</v>
      </c>
    </row>
    <row r="446" spans="1:9">
      <c r="A446" s="3">
        <v>44631</v>
      </c>
      <c r="B446">
        <v>158.929993</v>
      </c>
      <c r="C446">
        <v>159.279999</v>
      </c>
      <c r="D446">
        <v>154.5</v>
      </c>
      <c r="E446">
        <v>154.729996</v>
      </c>
      <c r="F446">
        <v>152.774551</v>
      </c>
      <c r="G446">
        <v>96970100</v>
      </c>
      <c r="H446">
        <f>IFERROR((AAPL_1[[#This Row],[Close]]-E445)/E445,0)</f>
        <v>-2.390870492281845E-2</v>
      </c>
      <c r="I446">
        <f>IFERROR(LN(AAPL_1[[#This Row],[Close]]/E445),0)</f>
        <v>-2.4199156905545322E-2</v>
      </c>
    </row>
    <row r="447" spans="1:9">
      <c r="A447" s="3">
        <v>44634</v>
      </c>
      <c r="B447">
        <v>151.449997</v>
      </c>
      <c r="C447">
        <v>154.11999499999999</v>
      </c>
      <c r="D447">
        <v>150.10000600000001</v>
      </c>
      <c r="E447">
        <v>150.61999499999999</v>
      </c>
      <c r="F447">
        <v>148.71649199999999</v>
      </c>
      <c r="G447">
        <v>108732100</v>
      </c>
      <c r="H447">
        <f>IFERROR((AAPL_1[[#This Row],[Close]]-E446)/E446,0)</f>
        <v>-2.6562406167192115E-2</v>
      </c>
      <c r="I447">
        <f>IFERROR(LN(AAPL_1[[#This Row],[Close]]/E446),0)</f>
        <v>-2.6921561173015317E-2</v>
      </c>
    </row>
    <row r="448" spans="1:9">
      <c r="A448" s="3">
        <v>44635</v>
      </c>
      <c r="B448">
        <v>150.89999399999999</v>
      </c>
      <c r="C448">
        <v>155.570007</v>
      </c>
      <c r="D448">
        <v>150.38000500000001</v>
      </c>
      <c r="E448">
        <v>155.08999600000001</v>
      </c>
      <c r="F448">
        <v>153.13000500000001</v>
      </c>
      <c r="G448">
        <v>92964300</v>
      </c>
      <c r="H448">
        <f>IFERROR((AAPL_1[[#This Row],[Close]]-E447)/E447,0)</f>
        <v>2.9677341311822678E-2</v>
      </c>
      <c r="I448">
        <f>IFERROR(LN(AAPL_1[[#This Row],[Close]]/E447),0)</f>
        <v>2.9245492302803055E-2</v>
      </c>
    </row>
    <row r="449" spans="1:9">
      <c r="A449" s="3">
        <v>44636</v>
      </c>
      <c r="B449">
        <v>157.050003</v>
      </c>
      <c r="C449">
        <v>160</v>
      </c>
      <c r="D449">
        <v>154.46000699999999</v>
      </c>
      <c r="E449">
        <v>159.58999600000001</v>
      </c>
      <c r="F449">
        <v>157.573105</v>
      </c>
      <c r="G449">
        <v>102300200</v>
      </c>
      <c r="H449">
        <f>IFERROR((AAPL_1[[#This Row],[Close]]-E448)/E448,0)</f>
        <v>2.9015411155210807E-2</v>
      </c>
      <c r="I449">
        <f>IFERROR(LN(AAPL_1[[#This Row],[Close]]/E448),0)</f>
        <v>2.8602433566982357E-2</v>
      </c>
    </row>
    <row r="450" spans="1:9">
      <c r="A450" s="3">
        <v>44637</v>
      </c>
      <c r="B450">
        <v>158.61000100000001</v>
      </c>
      <c r="C450">
        <v>161</v>
      </c>
      <c r="D450">
        <v>157.63000500000001</v>
      </c>
      <c r="E450">
        <v>160.61999499999999</v>
      </c>
      <c r="F450">
        <v>158.59008800000001</v>
      </c>
      <c r="G450">
        <v>75615400</v>
      </c>
      <c r="H450">
        <f>IFERROR((AAPL_1[[#This Row],[Close]]-E449)/E449,0)</f>
        <v>6.4540323692969777E-3</v>
      </c>
      <c r="I450">
        <f>IFERROR(LN(AAPL_1[[#This Row],[Close]]/E449),0)</f>
        <v>6.4332942840742086E-3</v>
      </c>
    </row>
    <row r="451" spans="1:9">
      <c r="A451" s="3">
        <v>44638</v>
      </c>
      <c r="B451">
        <v>160.509995</v>
      </c>
      <c r="C451">
        <v>164.479996</v>
      </c>
      <c r="D451">
        <v>159.759995</v>
      </c>
      <c r="E451">
        <v>163.979996</v>
      </c>
      <c r="F451">
        <v>161.90763899999999</v>
      </c>
      <c r="G451">
        <v>123511700</v>
      </c>
      <c r="H451">
        <f>IFERROR((AAPL_1[[#This Row],[Close]]-E450)/E450,0)</f>
        <v>2.0918945988013582E-2</v>
      </c>
      <c r="I451">
        <f>IFERROR(LN(AAPL_1[[#This Row],[Close]]/E450),0)</f>
        <v>2.0703149143870645E-2</v>
      </c>
    </row>
    <row r="452" spans="1:9">
      <c r="A452" s="3">
        <v>44641</v>
      </c>
      <c r="B452">
        <v>163.509995</v>
      </c>
      <c r="C452">
        <v>166.35000600000001</v>
      </c>
      <c r="D452">
        <v>163.009995</v>
      </c>
      <c r="E452">
        <v>165.38000500000001</v>
      </c>
      <c r="F452">
        <v>163.28997799999999</v>
      </c>
      <c r="G452">
        <v>95811400</v>
      </c>
      <c r="H452">
        <f>IFERROR((AAPL_1[[#This Row],[Close]]-E451)/E451,0)</f>
        <v>8.537681632825575E-3</v>
      </c>
      <c r="I452">
        <f>IFERROR(LN(AAPL_1[[#This Row],[Close]]/E451),0)</f>
        <v>8.501441752609409E-3</v>
      </c>
    </row>
    <row r="453" spans="1:9">
      <c r="A453" s="3">
        <v>44642</v>
      </c>
      <c r="B453">
        <v>165.509995</v>
      </c>
      <c r="C453">
        <v>169.41999799999999</v>
      </c>
      <c r="D453">
        <v>164.91000399999999</v>
      </c>
      <c r="E453">
        <v>168.820007</v>
      </c>
      <c r="F453">
        <v>166.68647799999999</v>
      </c>
      <c r="G453">
        <v>81532000</v>
      </c>
      <c r="H453">
        <f>IFERROR((AAPL_1[[#This Row],[Close]]-E452)/E452,0)</f>
        <v>2.08005919458038E-2</v>
      </c>
      <c r="I453">
        <f>IFERROR(LN(AAPL_1[[#This Row],[Close]]/E452),0)</f>
        <v>2.0587213492432494E-2</v>
      </c>
    </row>
    <row r="454" spans="1:9">
      <c r="A454" s="3">
        <v>44643</v>
      </c>
      <c r="B454">
        <v>167.990005</v>
      </c>
      <c r="C454">
        <v>172.63999899999999</v>
      </c>
      <c r="D454">
        <v>167.64999399999999</v>
      </c>
      <c r="E454">
        <v>170.21000699999999</v>
      </c>
      <c r="F454">
        <v>168.058899</v>
      </c>
      <c r="G454">
        <v>98062700</v>
      </c>
      <c r="H454">
        <f>IFERROR((AAPL_1[[#This Row],[Close]]-E453)/E453,0)</f>
        <v>8.2336212674128505E-3</v>
      </c>
      <c r="I454">
        <f>IFERROR(LN(AAPL_1[[#This Row],[Close]]/E453),0)</f>
        <v>8.1999099256944846E-3</v>
      </c>
    </row>
    <row r="455" spans="1:9">
      <c r="A455" s="3">
        <v>44644</v>
      </c>
      <c r="B455">
        <v>171.05999800000001</v>
      </c>
      <c r="C455">
        <v>174.13999899999999</v>
      </c>
      <c r="D455">
        <v>170.21000699999999</v>
      </c>
      <c r="E455">
        <v>174.070007</v>
      </c>
      <c r="F455">
        <v>171.87013200000001</v>
      </c>
      <c r="G455">
        <v>90131400</v>
      </c>
      <c r="H455">
        <f>IFERROR((AAPL_1[[#This Row],[Close]]-E454)/E454,0)</f>
        <v>2.2677867582720997E-2</v>
      </c>
      <c r="I455">
        <f>IFERROR(LN(AAPL_1[[#This Row],[Close]]/E454),0)</f>
        <v>2.2424547432775173E-2</v>
      </c>
    </row>
    <row r="456" spans="1:9">
      <c r="A456" s="3">
        <v>44645</v>
      </c>
      <c r="B456">
        <v>173.88000500000001</v>
      </c>
      <c r="C456">
        <v>175.279999</v>
      </c>
      <c r="D456">
        <v>172.75</v>
      </c>
      <c r="E456">
        <v>174.720001</v>
      </c>
      <c r="F456">
        <v>172.51191700000001</v>
      </c>
      <c r="G456">
        <v>80546200</v>
      </c>
      <c r="H456">
        <f>IFERROR((AAPL_1[[#This Row],[Close]]-E455)/E455,0)</f>
        <v>3.7340953286684958E-3</v>
      </c>
      <c r="I456">
        <f>IFERROR(LN(AAPL_1[[#This Row],[Close]]/E455),0)</f>
        <v>3.7271409016591118E-3</v>
      </c>
    </row>
    <row r="457" spans="1:9">
      <c r="A457" s="3">
        <v>44648</v>
      </c>
      <c r="B457">
        <v>172.16999799999999</v>
      </c>
      <c r="C457">
        <v>175.729996</v>
      </c>
      <c r="D457">
        <v>172</v>
      </c>
      <c r="E457">
        <v>175.60000600000001</v>
      </c>
      <c r="F457">
        <v>173.38081399999999</v>
      </c>
      <c r="G457">
        <v>90371900</v>
      </c>
      <c r="H457">
        <f>IFERROR((AAPL_1[[#This Row],[Close]]-E456)/E456,0)</f>
        <v>5.0366586250191886E-3</v>
      </c>
      <c r="I457">
        <f>IFERROR(LN(AAPL_1[[#This Row],[Close]]/E456),0)</f>
        <v>5.0240170895972987E-3</v>
      </c>
    </row>
    <row r="458" spans="1:9">
      <c r="A458" s="3">
        <v>44649</v>
      </c>
      <c r="B458">
        <v>176.69000199999999</v>
      </c>
      <c r="C458">
        <v>179.009995</v>
      </c>
      <c r="D458">
        <v>176.33999600000001</v>
      </c>
      <c r="E458">
        <v>178.96000699999999</v>
      </c>
      <c r="F458">
        <v>176.69834900000001</v>
      </c>
      <c r="G458">
        <v>100589400</v>
      </c>
      <c r="H458">
        <f>IFERROR((AAPL_1[[#This Row],[Close]]-E457)/E457,0)</f>
        <v>1.9134401396318758E-2</v>
      </c>
      <c r="I458">
        <f>IFERROR(LN(AAPL_1[[#This Row],[Close]]/E457),0)</f>
        <v>1.8953640927178765E-2</v>
      </c>
    </row>
    <row r="459" spans="1:9">
      <c r="A459" s="3">
        <v>44650</v>
      </c>
      <c r="B459">
        <v>178.550003</v>
      </c>
      <c r="C459">
        <v>179.61000100000001</v>
      </c>
      <c r="D459">
        <v>176.699997</v>
      </c>
      <c r="E459">
        <v>177.770004</v>
      </c>
      <c r="F459">
        <v>175.52337600000001</v>
      </c>
      <c r="G459">
        <v>92633200</v>
      </c>
      <c r="H459">
        <f>IFERROR((AAPL_1[[#This Row],[Close]]-E458)/E458,0)</f>
        <v>-6.6495471247941459E-3</v>
      </c>
      <c r="I459">
        <f>IFERROR(LN(AAPL_1[[#This Row],[Close]]/E458),0)</f>
        <v>-6.6717538611811393E-3</v>
      </c>
    </row>
    <row r="460" spans="1:9">
      <c r="A460" s="3">
        <v>44651</v>
      </c>
      <c r="B460">
        <v>177.83999600000001</v>
      </c>
      <c r="C460">
        <v>178.029999</v>
      </c>
      <c r="D460">
        <v>174.39999399999999</v>
      </c>
      <c r="E460">
        <v>174.61000100000001</v>
      </c>
      <c r="F460">
        <v>172.40332000000001</v>
      </c>
      <c r="G460">
        <v>103049300</v>
      </c>
      <c r="H460">
        <f>IFERROR((AAPL_1[[#This Row],[Close]]-E459)/E459,0)</f>
        <v>-1.7775794166039333E-2</v>
      </c>
      <c r="I460">
        <f>IFERROR(LN(AAPL_1[[#This Row],[Close]]/E459),0)</f>
        <v>-1.793568117449321E-2</v>
      </c>
    </row>
    <row r="461" spans="1:9">
      <c r="A461" s="3">
        <v>44652</v>
      </c>
      <c r="B461">
        <v>174.029999</v>
      </c>
      <c r="C461">
        <v>174.88000500000001</v>
      </c>
      <c r="D461">
        <v>171.94000199999999</v>
      </c>
      <c r="E461">
        <v>174.30999800000001</v>
      </c>
      <c r="F461">
        <v>172.107101</v>
      </c>
      <c r="G461">
        <v>78751300</v>
      </c>
      <c r="H461">
        <f>IFERROR((AAPL_1[[#This Row],[Close]]-E460)/E460,0)</f>
        <v>-1.7181318268247635E-3</v>
      </c>
      <c r="I461">
        <f>IFERROR(LN(AAPL_1[[#This Row],[Close]]/E460),0)</f>
        <v>-1.7196095081220323E-3</v>
      </c>
    </row>
    <row r="462" spans="1:9">
      <c r="A462" s="3">
        <v>44655</v>
      </c>
      <c r="B462">
        <v>174.570007</v>
      </c>
      <c r="C462">
        <v>178.490005</v>
      </c>
      <c r="D462">
        <v>174.44000199999999</v>
      </c>
      <c r="E462">
        <v>178.44000199999999</v>
      </c>
      <c r="F462">
        <v>176.18490600000001</v>
      </c>
      <c r="G462">
        <v>76468400</v>
      </c>
      <c r="H462">
        <f>IFERROR((AAPL_1[[#This Row],[Close]]-E461)/E461,0)</f>
        <v>2.3693442988852453E-2</v>
      </c>
      <c r="I462">
        <f>IFERROR(LN(AAPL_1[[#This Row],[Close]]/E461),0)</f>
        <v>2.3417109715350153E-2</v>
      </c>
    </row>
    <row r="463" spans="1:9">
      <c r="A463" s="3">
        <v>44656</v>
      </c>
      <c r="B463">
        <v>177.5</v>
      </c>
      <c r="C463">
        <v>178.300003</v>
      </c>
      <c r="D463">
        <v>174.41999799999999</v>
      </c>
      <c r="E463">
        <v>175.05999800000001</v>
      </c>
      <c r="F463">
        <v>172.84764100000001</v>
      </c>
      <c r="G463">
        <v>73401800</v>
      </c>
      <c r="H463">
        <f>IFERROR((AAPL_1[[#This Row],[Close]]-E462)/E462,0)</f>
        <v>-1.894196347296603E-2</v>
      </c>
      <c r="I463">
        <f>IFERROR(LN(AAPL_1[[#This Row],[Close]]/E462),0)</f>
        <v>-1.9123660588675699E-2</v>
      </c>
    </row>
    <row r="464" spans="1:9">
      <c r="A464" s="3">
        <v>44657</v>
      </c>
      <c r="B464">
        <v>172.36000100000001</v>
      </c>
      <c r="C464">
        <v>173.63000500000001</v>
      </c>
      <c r="D464">
        <v>170.13000500000001</v>
      </c>
      <c r="E464">
        <v>171.83000200000001</v>
      </c>
      <c r="F464">
        <v>169.65846300000001</v>
      </c>
      <c r="G464">
        <v>89058800</v>
      </c>
      <c r="H464">
        <f>IFERROR((AAPL_1[[#This Row],[Close]]-E463)/E463,0)</f>
        <v>-1.8450794224275039E-2</v>
      </c>
      <c r="I464">
        <f>IFERROR(LN(AAPL_1[[#This Row],[Close]]/E463),0)</f>
        <v>-1.8623133281572765E-2</v>
      </c>
    </row>
    <row r="465" spans="1:9">
      <c r="A465" s="3">
        <v>44658</v>
      </c>
      <c r="B465">
        <v>171.16000399999999</v>
      </c>
      <c r="C465">
        <v>173.36000100000001</v>
      </c>
      <c r="D465">
        <v>169.85000600000001</v>
      </c>
      <c r="E465">
        <v>172.13999899999999</v>
      </c>
      <c r="F465">
        <v>169.96452300000001</v>
      </c>
      <c r="G465">
        <v>77594700</v>
      </c>
      <c r="H465">
        <f>IFERROR((AAPL_1[[#This Row],[Close]]-E464)/E464,0)</f>
        <v>1.8040912319839315E-3</v>
      </c>
      <c r="I465">
        <f>IFERROR(LN(AAPL_1[[#This Row],[Close]]/E464),0)</f>
        <v>1.8024658140384417E-3</v>
      </c>
    </row>
    <row r="466" spans="1:9">
      <c r="A466" s="3">
        <v>44659</v>
      </c>
      <c r="B466">
        <v>171.779999</v>
      </c>
      <c r="C466">
        <v>171.779999</v>
      </c>
      <c r="D466">
        <v>169.199997</v>
      </c>
      <c r="E466">
        <v>170.08999600000001</v>
      </c>
      <c r="F466">
        <v>167.94039900000001</v>
      </c>
      <c r="G466">
        <v>76575500</v>
      </c>
      <c r="H466">
        <f>IFERROR((AAPL_1[[#This Row],[Close]]-E465)/E465,0)</f>
        <v>-1.19089288480824E-2</v>
      </c>
      <c r="I466">
        <f>IFERROR(LN(AAPL_1[[#This Row],[Close]]/E465),0)</f>
        <v>-1.1980408203064737E-2</v>
      </c>
    </row>
    <row r="467" spans="1:9">
      <c r="A467" s="3">
        <v>44662</v>
      </c>
      <c r="B467">
        <v>168.71000699999999</v>
      </c>
      <c r="C467">
        <v>169.029999</v>
      </c>
      <c r="D467">
        <v>165.5</v>
      </c>
      <c r="E467">
        <v>165.75</v>
      </c>
      <c r="F467">
        <v>163.65528900000001</v>
      </c>
      <c r="G467">
        <v>72246700</v>
      </c>
      <c r="H467">
        <f>IFERROR((AAPL_1[[#This Row],[Close]]-E466)/E466,0)</f>
        <v>-2.5515880428382237E-2</v>
      </c>
      <c r="I467">
        <f>IFERROR(LN(AAPL_1[[#This Row],[Close]]/E466),0)</f>
        <v>-2.5847056143066659E-2</v>
      </c>
    </row>
    <row r="468" spans="1:9">
      <c r="A468" s="3">
        <v>44663</v>
      </c>
      <c r="B468">
        <v>168.020004</v>
      </c>
      <c r="C468">
        <v>169.86999499999999</v>
      </c>
      <c r="D468">
        <v>166.63999899999999</v>
      </c>
      <c r="E468">
        <v>167.66000399999999</v>
      </c>
      <c r="F468">
        <v>165.54115300000001</v>
      </c>
      <c r="G468">
        <v>79265200</v>
      </c>
      <c r="H468">
        <f>IFERROR((AAPL_1[[#This Row],[Close]]-E467)/E467,0)</f>
        <v>1.1523402714932044E-2</v>
      </c>
      <c r="I468">
        <f>IFERROR(LN(AAPL_1[[#This Row],[Close]]/E467),0)</f>
        <v>1.1457514001546503E-2</v>
      </c>
    </row>
    <row r="469" spans="1:9">
      <c r="A469" s="3">
        <v>44664</v>
      </c>
      <c r="B469">
        <v>167.38999899999999</v>
      </c>
      <c r="C469">
        <v>171.03999300000001</v>
      </c>
      <c r="D469">
        <v>166.770004</v>
      </c>
      <c r="E469">
        <v>170.39999399999999</v>
      </c>
      <c r="F469">
        <v>168.24650600000001</v>
      </c>
      <c r="G469">
        <v>70618900</v>
      </c>
      <c r="H469">
        <f>IFERROR((AAPL_1[[#This Row],[Close]]-E468)/E468,0)</f>
        <v>1.634253808081745E-2</v>
      </c>
      <c r="I469">
        <f>IFERROR(LN(AAPL_1[[#This Row],[Close]]/E468),0)</f>
        <v>1.6210436116428754E-2</v>
      </c>
    </row>
    <row r="470" spans="1:9">
      <c r="A470" s="3">
        <v>44665</v>
      </c>
      <c r="B470">
        <v>170.61999499999999</v>
      </c>
      <c r="C470">
        <v>171.270004</v>
      </c>
      <c r="D470">
        <v>165.03999300000001</v>
      </c>
      <c r="E470">
        <v>165.28999300000001</v>
      </c>
      <c r="F470">
        <v>163.20107999999999</v>
      </c>
      <c r="G470">
        <v>75329400</v>
      </c>
      <c r="H470">
        <f>IFERROR((AAPL_1[[#This Row],[Close]]-E469)/E469,0)</f>
        <v>-2.9988269835267617E-2</v>
      </c>
      <c r="I470">
        <f>IFERROR(LN(AAPL_1[[#This Row],[Close]]/E469),0)</f>
        <v>-3.0447114604495333E-2</v>
      </c>
    </row>
    <row r="471" spans="1:9">
      <c r="A471" s="3">
        <v>44669</v>
      </c>
      <c r="B471">
        <v>163.91999799999999</v>
      </c>
      <c r="C471">
        <v>166.60000600000001</v>
      </c>
      <c r="D471">
        <v>163.570007</v>
      </c>
      <c r="E471">
        <v>165.070007</v>
      </c>
      <c r="F471">
        <v>162.98387099999999</v>
      </c>
      <c r="G471">
        <v>69023900</v>
      </c>
      <c r="H471">
        <f>IFERROR((AAPL_1[[#This Row],[Close]]-E470)/E470,0)</f>
        <v>-1.330909367271894E-3</v>
      </c>
      <c r="I471">
        <f>IFERROR(LN(AAPL_1[[#This Row],[Close]]/E470),0)</f>
        <v>-1.3317958137510596E-3</v>
      </c>
    </row>
    <row r="472" spans="1:9">
      <c r="A472" s="3">
        <v>44670</v>
      </c>
      <c r="B472">
        <v>165.020004</v>
      </c>
      <c r="C472">
        <v>167.820007</v>
      </c>
      <c r="D472">
        <v>163.91000399999999</v>
      </c>
      <c r="E472">
        <v>167.39999399999999</v>
      </c>
      <c r="F472">
        <v>165.28439299999999</v>
      </c>
      <c r="G472">
        <v>67723800</v>
      </c>
      <c r="H472">
        <f>IFERROR((AAPL_1[[#This Row],[Close]]-E471)/E471,0)</f>
        <v>1.4115144491391391E-2</v>
      </c>
      <c r="I472">
        <f>IFERROR(LN(AAPL_1[[#This Row],[Close]]/E471),0)</f>
        <v>1.4016453447379715E-2</v>
      </c>
    </row>
    <row r="473" spans="1:9">
      <c r="A473" s="3">
        <v>44671</v>
      </c>
      <c r="B473">
        <v>168.759995</v>
      </c>
      <c r="C473">
        <v>168.88000500000001</v>
      </c>
      <c r="D473">
        <v>166.10000600000001</v>
      </c>
      <c r="E473">
        <v>167.229996</v>
      </c>
      <c r="F473">
        <v>165.11657700000001</v>
      </c>
      <c r="G473">
        <v>67929800</v>
      </c>
      <c r="H473">
        <f>IFERROR((AAPL_1[[#This Row],[Close]]-E472)/E472,0)</f>
        <v>-1.0155197496601615E-3</v>
      </c>
      <c r="I473">
        <f>IFERROR(LN(AAPL_1[[#This Row],[Close]]/E472),0)</f>
        <v>-1.0160357392024551E-3</v>
      </c>
    </row>
    <row r="474" spans="1:9">
      <c r="A474" s="3">
        <v>44672</v>
      </c>
      <c r="B474">
        <v>168.91000399999999</v>
      </c>
      <c r="C474">
        <v>171.529999</v>
      </c>
      <c r="D474">
        <v>165.91000399999999</v>
      </c>
      <c r="E474">
        <v>166.41999799999999</v>
      </c>
      <c r="F474">
        <v>164.31680299999999</v>
      </c>
      <c r="G474">
        <v>87227800</v>
      </c>
      <c r="H474">
        <f>IFERROR((AAPL_1[[#This Row],[Close]]-E473)/E473,0)</f>
        <v>-4.8436166918284645E-3</v>
      </c>
      <c r="I474">
        <f>IFERROR(LN(AAPL_1[[#This Row],[Close]]/E473),0)</f>
        <v>-4.8553850193804879E-3</v>
      </c>
    </row>
    <row r="475" spans="1:9">
      <c r="A475" s="3">
        <v>44673</v>
      </c>
      <c r="B475">
        <v>166.46000699999999</v>
      </c>
      <c r="C475">
        <v>167.86999499999999</v>
      </c>
      <c r="D475">
        <v>161.5</v>
      </c>
      <c r="E475">
        <v>161.78999300000001</v>
      </c>
      <c r="F475">
        <v>159.74533099999999</v>
      </c>
      <c r="G475">
        <v>84882400</v>
      </c>
      <c r="H475">
        <f>IFERROR((AAPL_1[[#This Row],[Close]]-E474)/E474,0)</f>
        <v>-2.7821205718317477E-2</v>
      </c>
      <c r="I475">
        <f>IFERROR(LN(AAPL_1[[#This Row],[Close]]/E474),0)</f>
        <v>-2.821554670321498E-2</v>
      </c>
    </row>
    <row r="476" spans="1:9">
      <c r="A476" s="3">
        <v>44676</v>
      </c>
      <c r="B476">
        <v>161.11999499999999</v>
      </c>
      <c r="C476">
        <v>163.16999799999999</v>
      </c>
      <c r="D476">
        <v>158.46000699999999</v>
      </c>
      <c r="E476">
        <v>162.88000500000001</v>
      </c>
      <c r="F476">
        <v>160.821564</v>
      </c>
      <c r="G476">
        <v>96046400</v>
      </c>
      <c r="H476">
        <f>IFERROR((AAPL_1[[#This Row],[Close]]-E475)/E475,0)</f>
        <v>6.7372028380024802E-3</v>
      </c>
      <c r="I476">
        <f>IFERROR(LN(AAPL_1[[#This Row],[Close]]/E475),0)</f>
        <v>6.7146093083209875E-3</v>
      </c>
    </row>
    <row r="477" spans="1:9">
      <c r="A477" s="3">
        <v>44677</v>
      </c>
      <c r="B477">
        <v>162.25</v>
      </c>
      <c r="C477">
        <v>162.33999600000001</v>
      </c>
      <c r="D477">
        <v>156.720001</v>
      </c>
      <c r="E477">
        <v>156.800003</v>
      </c>
      <c r="F477">
        <v>154.81840500000001</v>
      </c>
      <c r="G477">
        <v>95623200</v>
      </c>
      <c r="H477">
        <f>IFERROR((AAPL_1[[#This Row],[Close]]-E476)/E476,0)</f>
        <v>-3.7328105435654957E-2</v>
      </c>
      <c r="I477">
        <f>IFERROR(LN(AAPL_1[[#This Row],[Close]]/E476),0)</f>
        <v>-3.8042637010643171E-2</v>
      </c>
    </row>
    <row r="478" spans="1:9">
      <c r="A478" s="3">
        <v>44678</v>
      </c>
      <c r="B478">
        <v>155.91000399999999</v>
      </c>
      <c r="C478">
        <v>159.78999300000001</v>
      </c>
      <c r="D478">
        <v>155.38000500000001</v>
      </c>
      <c r="E478">
        <v>156.570007</v>
      </c>
      <c r="F478">
        <v>154.59129300000001</v>
      </c>
      <c r="G478">
        <v>88063200</v>
      </c>
      <c r="H478">
        <f>IFERROR((AAPL_1[[#This Row],[Close]]-E477)/E477,0)</f>
        <v>-1.4668111964258052E-3</v>
      </c>
      <c r="I478">
        <f>IFERROR(LN(AAPL_1[[#This Row],[Close]]/E477),0)</f>
        <v>-1.4678880170926436E-3</v>
      </c>
    </row>
    <row r="479" spans="1:9">
      <c r="A479" s="3">
        <v>44679</v>
      </c>
      <c r="B479">
        <v>159.25</v>
      </c>
      <c r="C479">
        <v>164.520004</v>
      </c>
      <c r="D479">
        <v>158.929993</v>
      </c>
      <c r="E479">
        <v>163.63999899999999</v>
      </c>
      <c r="F479">
        <v>161.571945</v>
      </c>
      <c r="G479">
        <v>130216800</v>
      </c>
      <c r="H479">
        <f>IFERROR((AAPL_1[[#This Row],[Close]]-E478)/E478,0)</f>
        <v>4.5155468377797194E-2</v>
      </c>
      <c r="I479">
        <f>IFERROR(LN(AAPL_1[[#This Row],[Close]]/E478),0)</f>
        <v>4.416564791835479E-2</v>
      </c>
    </row>
    <row r="480" spans="1:9">
      <c r="A480" s="3">
        <v>44680</v>
      </c>
      <c r="B480">
        <v>161.83999600000001</v>
      </c>
      <c r="C480">
        <v>166.199997</v>
      </c>
      <c r="D480">
        <v>157.25</v>
      </c>
      <c r="E480">
        <v>157.64999399999999</v>
      </c>
      <c r="F480">
        <v>155.65763899999999</v>
      </c>
      <c r="G480">
        <v>131747600</v>
      </c>
      <c r="H480">
        <f>IFERROR((AAPL_1[[#This Row],[Close]]-E479)/E479,0)</f>
        <v>-3.6604772895409247E-2</v>
      </c>
      <c r="I480">
        <f>IFERROR(LN(AAPL_1[[#This Row],[Close]]/E479),0)</f>
        <v>-3.7291539018144748E-2</v>
      </c>
    </row>
    <row r="481" spans="1:9">
      <c r="A481" s="3">
        <v>44683</v>
      </c>
      <c r="B481">
        <v>156.71000699999999</v>
      </c>
      <c r="C481">
        <v>158.229996</v>
      </c>
      <c r="D481">
        <v>153.270004</v>
      </c>
      <c r="E481">
        <v>157.96000699999999</v>
      </c>
      <c r="F481">
        <v>155.96374499999999</v>
      </c>
      <c r="G481">
        <v>123055300</v>
      </c>
      <c r="H481">
        <f>IFERROR((AAPL_1[[#This Row],[Close]]-E480)/E480,0)</f>
        <v>1.9664637602206181E-3</v>
      </c>
      <c r="I481">
        <f>IFERROR(LN(AAPL_1[[#This Row],[Close]]/E480),0)</f>
        <v>1.9645328013864344E-3</v>
      </c>
    </row>
    <row r="482" spans="1:9">
      <c r="A482" s="3">
        <v>44684</v>
      </c>
      <c r="B482">
        <v>158.14999399999999</v>
      </c>
      <c r="C482">
        <v>160.71000699999999</v>
      </c>
      <c r="D482">
        <v>156.320007</v>
      </c>
      <c r="E482">
        <v>159.479996</v>
      </c>
      <c r="F482">
        <v>157.464508</v>
      </c>
      <c r="G482">
        <v>88966500</v>
      </c>
      <c r="H482">
        <f>IFERROR((AAPL_1[[#This Row],[Close]]-E481)/E481,0)</f>
        <v>9.6226192241179731E-3</v>
      </c>
      <c r="I482">
        <f>IFERROR(LN(AAPL_1[[#This Row],[Close]]/E481),0)</f>
        <v>9.5766166981749758E-3</v>
      </c>
    </row>
    <row r="483" spans="1:9">
      <c r="A483" s="3">
        <v>44685</v>
      </c>
      <c r="B483">
        <v>159.66999799999999</v>
      </c>
      <c r="C483">
        <v>166.479996</v>
      </c>
      <c r="D483">
        <v>159.259995</v>
      </c>
      <c r="E483">
        <v>166.020004</v>
      </c>
      <c r="F483">
        <v>163.921875</v>
      </c>
      <c r="G483">
        <v>108256500</v>
      </c>
      <c r="H483">
        <f>IFERROR((AAPL_1[[#This Row],[Close]]-E482)/E482,0)</f>
        <v>4.1008328091505598E-2</v>
      </c>
      <c r="I483">
        <f>IFERROR(LN(AAPL_1[[#This Row],[Close]]/E482),0)</f>
        <v>4.0189789688733005E-2</v>
      </c>
    </row>
    <row r="484" spans="1:9">
      <c r="A484" s="3">
        <v>44686</v>
      </c>
      <c r="B484">
        <v>163.85000600000001</v>
      </c>
      <c r="C484">
        <v>164.08000200000001</v>
      </c>
      <c r="D484">
        <v>154.949997</v>
      </c>
      <c r="E484">
        <v>156.770004</v>
      </c>
      <c r="F484">
        <v>154.78878800000001</v>
      </c>
      <c r="G484">
        <v>130525300</v>
      </c>
      <c r="H484">
        <f>IFERROR((AAPL_1[[#This Row],[Close]]-E483)/E483,0)</f>
        <v>-5.5716177431244969E-2</v>
      </c>
      <c r="I484">
        <f>IFERROR(LN(AAPL_1[[#This Row],[Close]]/E483),0)</f>
        <v>-5.7328498524846859E-2</v>
      </c>
    </row>
    <row r="485" spans="1:9">
      <c r="A485" s="3">
        <v>44687</v>
      </c>
      <c r="B485">
        <v>156.009995</v>
      </c>
      <c r="C485">
        <v>159.44000199999999</v>
      </c>
      <c r="D485">
        <v>154.179993</v>
      </c>
      <c r="E485">
        <v>157.279999</v>
      </c>
      <c r="F485">
        <v>155.52049299999999</v>
      </c>
      <c r="G485">
        <v>116124600</v>
      </c>
      <c r="H485">
        <f>IFERROR((AAPL_1[[#This Row],[Close]]-E484)/E484,0)</f>
        <v>3.253141461934284E-3</v>
      </c>
      <c r="I485">
        <f>IFERROR(LN(AAPL_1[[#This Row],[Close]]/E484),0)</f>
        <v>3.2478614452438434E-3</v>
      </c>
    </row>
    <row r="486" spans="1:9">
      <c r="A486" s="3">
        <v>44690</v>
      </c>
      <c r="B486">
        <v>154.929993</v>
      </c>
      <c r="C486">
        <v>155.83000200000001</v>
      </c>
      <c r="D486">
        <v>151.490005</v>
      </c>
      <c r="E486">
        <v>152.05999800000001</v>
      </c>
      <c r="F486">
        <v>150.35888700000001</v>
      </c>
      <c r="G486">
        <v>131577900</v>
      </c>
      <c r="H486">
        <f>IFERROR((AAPL_1[[#This Row],[Close]]-E485)/E485,0)</f>
        <v>-3.3189223252729015E-2</v>
      </c>
      <c r="I486">
        <f>IFERROR(LN(AAPL_1[[#This Row],[Close]]/E485),0)</f>
        <v>-3.3752483393181251E-2</v>
      </c>
    </row>
    <row r="487" spans="1:9">
      <c r="A487" s="3">
        <v>44691</v>
      </c>
      <c r="B487">
        <v>155.520004</v>
      </c>
      <c r="C487">
        <v>156.740005</v>
      </c>
      <c r="D487">
        <v>152.929993</v>
      </c>
      <c r="E487">
        <v>154.509995</v>
      </c>
      <c r="F487">
        <v>152.78149400000001</v>
      </c>
      <c r="G487">
        <v>115366700</v>
      </c>
      <c r="H487">
        <f>IFERROR((AAPL_1[[#This Row],[Close]]-E486)/E486,0)</f>
        <v>1.6112041511403913E-2</v>
      </c>
      <c r="I487">
        <f>IFERROR(LN(AAPL_1[[#This Row],[Close]]/E486),0)</f>
        <v>1.5983620154373695E-2</v>
      </c>
    </row>
    <row r="488" spans="1:9">
      <c r="A488" s="3">
        <v>44692</v>
      </c>
      <c r="B488">
        <v>153.5</v>
      </c>
      <c r="C488">
        <v>155.449997</v>
      </c>
      <c r="D488">
        <v>145.80999800000001</v>
      </c>
      <c r="E488">
        <v>146.5</v>
      </c>
      <c r="F488">
        <v>144.861099</v>
      </c>
      <c r="G488">
        <v>142689800</v>
      </c>
      <c r="H488">
        <f>IFERROR((AAPL_1[[#This Row],[Close]]-E487)/E487,0)</f>
        <v>-5.1841274087155352E-2</v>
      </c>
      <c r="I488">
        <f>IFERROR(LN(AAPL_1[[#This Row],[Close]]/E487),0)</f>
        <v>-5.3233358344839263E-2</v>
      </c>
    </row>
    <row r="489" spans="1:9">
      <c r="A489" s="3">
        <v>44693</v>
      </c>
      <c r="B489">
        <v>142.770004</v>
      </c>
      <c r="C489">
        <v>146.199997</v>
      </c>
      <c r="D489">
        <v>138.800003</v>
      </c>
      <c r="E489">
        <v>142.55999800000001</v>
      </c>
      <c r="F489">
        <v>140.96516399999999</v>
      </c>
      <c r="G489">
        <v>182602000</v>
      </c>
      <c r="H489">
        <f>IFERROR((AAPL_1[[#This Row],[Close]]-E488)/E488,0)</f>
        <v>-2.6894211604095514E-2</v>
      </c>
      <c r="I489">
        <f>IFERROR(LN(AAPL_1[[#This Row],[Close]]/E488),0)</f>
        <v>-2.72624787638036E-2</v>
      </c>
    </row>
    <row r="490" spans="1:9">
      <c r="A490" s="3">
        <v>44694</v>
      </c>
      <c r="B490">
        <v>144.58999600000001</v>
      </c>
      <c r="C490">
        <v>148.10000600000001</v>
      </c>
      <c r="D490">
        <v>143.11000100000001</v>
      </c>
      <c r="E490">
        <v>147.11000100000001</v>
      </c>
      <c r="F490">
        <v>145.46426399999999</v>
      </c>
      <c r="G490">
        <v>113990900</v>
      </c>
      <c r="H490">
        <f>IFERROR((AAPL_1[[#This Row],[Close]]-E489)/E489,0)</f>
        <v>3.1916407574584867E-2</v>
      </c>
      <c r="I490">
        <f>IFERROR(LN(AAPL_1[[#This Row],[Close]]/E489),0)</f>
        <v>3.1417663366436414E-2</v>
      </c>
    </row>
    <row r="491" spans="1:9">
      <c r="A491" s="3">
        <v>44697</v>
      </c>
      <c r="B491">
        <v>145.550003</v>
      </c>
      <c r="C491">
        <v>147.520004</v>
      </c>
      <c r="D491">
        <v>144.179993</v>
      </c>
      <c r="E491">
        <v>145.53999300000001</v>
      </c>
      <c r="F491">
        <v>143.911835</v>
      </c>
      <c r="G491">
        <v>86643800</v>
      </c>
      <c r="H491">
        <f>IFERROR((AAPL_1[[#This Row],[Close]]-E490)/E490,0)</f>
        <v>-1.0672340352985256E-2</v>
      </c>
      <c r="I491">
        <f>IFERROR(LN(AAPL_1[[#This Row],[Close]]/E490),0)</f>
        <v>-1.0729698237558772E-2</v>
      </c>
    </row>
    <row r="492" spans="1:9">
      <c r="A492" s="3">
        <v>44698</v>
      </c>
      <c r="B492">
        <v>148.86000100000001</v>
      </c>
      <c r="C492">
        <v>149.770004</v>
      </c>
      <c r="D492">
        <v>146.679993</v>
      </c>
      <c r="E492">
        <v>149.240005</v>
      </c>
      <c r="F492">
        <v>147.570435</v>
      </c>
      <c r="G492">
        <v>78336300</v>
      </c>
      <c r="H492">
        <f>IFERROR((AAPL_1[[#This Row],[Close]]-E491)/E491,0)</f>
        <v>2.5422647917813124E-2</v>
      </c>
      <c r="I492">
        <f>IFERROR(LN(AAPL_1[[#This Row],[Close]]/E491),0)</f>
        <v>2.510486703384255E-2</v>
      </c>
    </row>
    <row r="493" spans="1:9">
      <c r="A493" s="3">
        <v>44699</v>
      </c>
      <c r="B493">
        <v>146.85000600000001</v>
      </c>
      <c r="C493">
        <v>147.36000100000001</v>
      </c>
      <c r="D493">
        <v>139.89999399999999</v>
      </c>
      <c r="E493">
        <v>140.820007</v>
      </c>
      <c r="F493">
        <v>139.24464399999999</v>
      </c>
      <c r="G493">
        <v>109742900</v>
      </c>
      <c r="H493">
        <f>IFERROR((AAPL_1[[#This Row],[Close]]-E492)/E492,0)</f>
        <v>-5.6419175274082793E-2</v>
      </c>
      <c r="I493">
        <f>IFERROR(LN(AAPL_1[[#This Row],[Close]]/E492),0)</f>
        <v>-5.8073253056204685E-2</v>
      </c>
    </row>
    <row r="494" spans="1:9">
      <c r="A494" s="3">
        <v>44700</v>
      </c>
      <c r="B494">
        <v>139.88000500000001</v>
      </c>
      <c r="C494">
        <v>141.66000399999999</v>
      </c>
      <c r="D494">
        <v>136.60000600000001</v>
      </c>
      <c r="E494">
        <v>137.35000600000001</v>
      </c>
      <c r="F494">
        <v>135.81346099999999</v>
      </c>
      <c r="G494">
        <v>136095600</v>
      </c>
      <c r="H494">
        <f>IFERROR((AAPL_1[[#This Row],[Close]]-E493)/E493,0)</f>
        <v>-2.4641392043106461E-2</v>
      </c>
      <c r="I494">
        <f>IFERROR(LN(AAPL_1[[#This Row],[Close]]/E493),0)</f>
        <v>-2.4950072574533199E-2</v>
      </c>
    </row>
    <row r="495" spans="1:9">
      <c r="A495" s="3">
        <v>44701</v>
      </c>
      <c r="B495">
        <v>139.08999600000001</v>
      </c>
      <c r="C495">
        <v>140.699997</v>
      </c>
      <c r="D495">
        <v>132.61000100000001</v>
      </c>
      <c r="E495">
        <v>137.58999600000001</v>
      </c>
      <c r="F495">
        <v>136.05075099999999</v>
      </c>
      <c r="G495">
        <v>137426100</v>
      </c>
      <c r="H495">
        <f>IFERROR((AAPL_1[[#This Row],[Close]]-E494)/E494,0)</f>
        <v>1.7472878741629316E-3</v>
      </c>
      <c r="I495">
        <f>IFERROR(LN(AAPL_1[[#This Row],[Close]]/E494),0)</f>
        <v>1.7457631425436377E-3</v>
      </c>
    </row>
    <row r="496" spans="1:9">
      <c r="A496" s="3">
        <v>44704</v>
      </c>
      <c r="B496">
        <v>137.78999300000001</v>
      </c>
      <c r="C496">
        <v>143.259995</v>
      </c>
      <c r="D496">
        <v>137.64999399999999</v>
      </c>
      <c r="E496">
        <v>143.11000100000001</v>
      </c>
      <c r="F496">
        <v>141.509018</v>
      </c>
      <c r="G496">
        <v>117726300</v>
      </c>
      <c r="H496">
        <f>IFERROR((AAPL_1[[#This Row],[Close]]-E495)/E495,0)</f>
        <v>4.0119232215109574E-2</v>
      </c>
      <c r="I496">
        <f>IFERROR(LN(AAPL_1[[#This Row],[Close]]/E495),0)</f>
        <v>3.9335352942571851E-2</v>
      </c>
    </row>
    <row r="497" spans="1:9">
      <c r="A497" s="3">
        <v>44705</v>
      </c>
      <c r="B497">
        <v>140.80999800000001</v>
      </c>
      <c r="C497">
        <v>141.970001</v>
      </c>
      <c r="D497">
        <v>137.33000200000001</v>
      </c>
      <c r="E497">
        <v>140.36000100000001</v>
      </c>
      <c r="F497">
        <v>138.78976399999999</v>
      </c>
      <c r="G497">
        <v>104132700</v>
      </c>
      <c r="H497">
        <f>IFERROR((AAPL_1[[#This Row],[Close]]-E496)/E496,0)</f>
        <v>-1.9215987567493622E-2</v>
      </c>
      <c r="I497">
        <f>IFERROR(LN(AAPL_1[[#This Row],[Close]]/E496),0)</f>
        <v>-1.9403014470865104E-2</v>
      </c>
    </row>
    <row r="498" spans="1:9">
      <c r="A498" s="3">
        <v>44706</v>
      </c>
      <c r="B498">
        <v>138.429993</v>
      </c>
      <c r="C498">
        <v>141.78999300000001</v>
      </c>
      <c r="D498">
        <v>138.33999600000001</v>
      </c>
      <c r="E498">
        <v>140.520004</v>
      </c>
      <c r="F498">
        <v>138.94798299999999</v>
      </c>
      <c r="G498">
        <v>92482700</v>
      </c>
      <c r="H498">
        <f>IFERROR((AAPL_1[[#This Row],[Close]]-E497)/E497,0)</f>
        <v>1.1399472703052275E-3</v>
      </c>
      <c r="I498">
        <f>IFERROR(LN(AAPL_1[[#This Row],[Close]]/E497),0)</f>
        <v>1.1392980237734682E-3</v>
      </c>
    </row>
    <row r="499" spans="1:9">
      <c r="A499" s="3">
        <v>44707</v>
      </c>
      <c r="B499">
        <v>137.38999899999999</v>
      </c>
      <c r="C499">
        <v>144.33999600000001</v>
      </c>
      <c r="D499">
        <v>137.13999899999999</v>
      </c>
      <c r="E499">
        <v>143.779999</v>
      </c>
      <c r="F499">
        <v>142.17152400000001</v>
      </c>
      <c r="G499">
        <v>90601500</v>
      </c>
      <c r="H499">
        <f>IFERROR((AAPL_1[[#This Row],[Close]]-E498)/E498,0)</f>
        <v>2.319950830630494E-2</v>
      </c>
      <c r="I499">
        <f>IFERROR(LN(AAPL_1[[#This Row],[Close]]/E498),0)</f>
        <v>2.2934490737330594E-2</v>
      </c>
    </row>
    <row r="500" spans="1:9">
      <c r="A500" s="3">
        <v>44708</v>
      </c>
      <c r="B500">
        <v>145.38999899999999</v>
      </c>
      <c r="C500">
        <v>149.679993</v>
      </c>
      <c r="D500">
        <v>145.259995</v>
      </c>
      <c r="E500">
        <v>149.63999899999999</v>
      </c>
      <c r="F500">
        <v>147.96594200000001</v>
      </c>
      <c r="G500">
        <v>90978500</v>
      </c>
      <c r="H500">
        <f>IFERROR((AAPL_1[[#This Row],[Close]]-E499)/E499,0)</f>
        <v>4.0756711926253283E-2</v>
      </c>
      <c r="I500">
        <f>IFERROR(LN(AAPL_1[[#This Row],[Close]]/E499),0)</f>
        <v>3.9948056196584918E-2</v>
      </c>
    </row>
    <row r="501" spans="1:9">
      <c r="A501" s="3">
        <v>44712</v>
      </c>
      <c r="B501">
        <v>149.070007</v>
      </c>
      <c r="C501">
        <v>150.66000399999999</v>
      </c>
      <c r="D501">
        <v>146.83999600000001</v>
      </c>
      <c r="E501">
        <v>148.83999600000001</v>
      </c>
      <c r="F501">
        <v>147.17491100000001</v>
      </c>
      <c r="G501">
        <v>103718400</v>
      </c>
      <c r="H501">
        <f>IFERROR((AAPL_1[[#This Row],[Close]]-E500)/E500,0)</f>
        <v>-5.3461842110809916E-3</v>
      </c>
      <c r="I501">
        <f>IFERROR(LN(AAPL_1[[#This Row],[Close]]/E500),0)</f>
        <v>-5.3605261933147878E-3</v>
      </c>
    </row>
    <row r="502" spans="1:9">
      <c r="A502" s="3">
        <v>44713</v>
      </c>
      <c r="B502">
        <v>149.89999399999999</v>
      </c>
      <c r="C502">
        <v>151.740005</v>
      </c>
      <c r="D502">
        <v>147.679993</v>
      </c>
      <c r="E502">
        <v>148.71000699999999</v>
      </c>
      <c r="F502">
        <v>147.04637099999999</v>
      </c>
      <c r="G502">
        <v>74286600</v>
      </c>
      <c r="H502">
        <f>IFERROR((AAPL_1[[#This Row],[Close]]-E501)/E501,0)</f>
        <v>-8.7334724196057637E-4</v>
      </c>
      <c r="I502">
        <f>IFERROR(LN(AAPL_1[[#This Row],[Close]]/E501),0)</f>
        <v>-8.7372883185288198E-4</v>
      </c>
    </row>
    <row r="503" spans="1:9">
      <c r="A503" s="3">
        <v>44714</v>
      </c>
      <c r="B503">
        <v>147.83000200000001</v>
      </c>
      <c r="C503">
        <v>151.270004</v>
      </c>
      <c r="D503">
        <v>146.86000100000001</v>
      </c>
      <c r="E503">
        <v>151.21000699999999</v>
      </c>
      <c r="F503">
        <v>149.518417</v>
      </c>
      <c r="G503">
        <v>72348100</v>
      </c>
      <c r="H503">
        <f>IFERROR((AAPL_1[[#This Row],[Close]]-E502)/E502,0)</f>
        <v>1.6811242568228781E-2</v>
      </c>
      <c r="I503">
        <f>IFERROR(LN(AAPL_1[[#This Row],[Close]]/E502),0)</f>
        <v>1.6671497645738744E-2</v>
      </c>
    </row>
    <row r="504" spans="1:9">
      <c r="A504" s="3">
        <v>44715</v>
      </c>
      <c r="B504">
        <v>146.89999399999999</v>
      </c>
      <c r="C504">
        <v>147.970001</v>
      </c>
      <c r="D504">
        <v>144.46000699999999</v>
      </c>
      <c r="E504">
        <v>145.38000500000001</v>
      </c>
      <c r="F504">
        <v>143.75363200000001</v>
      </c>
      <c r="G504">
        <v>88570300</v>
      </c>
      <c r="H504">
        <f>IFERROR((AAPL_1[[#This Row],[Close]]-E503)/E503,0)</f>
        <v>-3.8555662523049677E-2</v>
      </c>
      <c r="I504">
        <f>IFERROR(LN(AAPL_1[[#This Row],[Close]]/E503),0)</f>
        <v>-3.9318606968696129E-2</v>
      </c>
    </row>
    <row r="505" spans="1:9">
      <c r="A505" s="3">
        <v>44718</v>
      </c>
      <c r="B505">
        <v>147.029999</v>
      </c>
      <c r="C505">
        <v>148.570007</v>
      </c>
      <c r="D505">
        <v>144.89999399999999</v>
      </c>
      <c r="E505">
        <v>146.13999899999999</v>
      </c>
      <c r="F505">
        <v>144.505112</v>
      </c>
      <c r="G505">
        <v>71598400</v>
      </c>
      <c r="H505">
        <f>IFERROR((AAPL_1[[#This Row],[Close]]-E504)/E504,0)</f>
        <v>5.2276377346388014E-3</v>
      </c>
      <c r="I505">
        <f>IFERROR(LN(AAPL_1[[#This Row],[Close]]/E504),0)</f>
        <v>5.2140210712030097E-3</v>
      </c>
    </row>
    <row r="506" spans="1:9">
      <c r="A506" s="3">
        <v>44719</v>
      </c>
      <c r="B506">
        <v>144.35000600000001</v>
      </c>
      <c r="C506">
        <v>149</v>
      </c>
      <c r="D506">
        <v>144.10000600000001</v>
      </c>
      <c r="E506">
        <v>148.71000699999999</v>
      </c>
      <c r="F506">
        <v>147.04637099999999</v>
      </c>
      <c r="G506">
        <v>67808200</v>
      </c>
      <c r="H506">
        <f>IFERROR((AAPL_1[[#This Row],[Close]]-E505)/E505,0)</f>
        <v>1.7585931419090824E-2</v>
      </c>
      <c r="I506">
        <f>IFERROR(LN(AAPL_1[[#This Row],[Close]]/E505),0)</f>
        <v>1.7433088251754415E-2</v>
      </c>
    </row>
    <row r="507" spans="1:9">
      <c r="A507" s="3">
        <v>44720</v>
      </c>
      <c r="B507">
        <v>148.58000200000001</v>
      </c>
      <c r="C507">
        <v>149.86999499999999</v>
      </c>
      <c r="D507">
        <v>147.46000699999999</v>
      </c>
      <c r="E507">
        <v>147.96000699999999</v>
      </c>
      <c r="F507">
        <v>146.30474899999999</v>
      </c>
      <c r="G507">
        <v>53950200</v>
      </c>
      <c r="H507">
        <f>IFERROR((AAPL_1[[#This Row],[Close]]-E506)/E506,0)</f>
        <v>-5.043372770468635E-3</v>
      </c>
      <c r="I507">
        <f>IFERROR(LN(AAPL_1[[#This Row],[Close]]/E506),0)</f>
        <v>-5.056133497736575E-3</v>
      </c>
    </row>
    <row r="508" spans="1:9">
      <c r="A508" s="3">
        <v>44721</v>
      </c>
      <c r="B508">
        <v>147.08000200000001</v>
      </c>
      <c r="C508">
        <v>147.949997</v>
      </c>
      <c r="D508">
        <v>142.529999</v>
      </c>
      <c r="E508">
        <v>142.63999899999999</v>
      </c>
      <c r="F508">
        <v>141.04425000000001</v>
      </c>
      <c r="G508">
        <v>69473000</v>
      </c>
      <c r="H508">
        <f>IFERROR((AAPL_1[[#This Row],[Close]]-E507)/E507,0)</f>
        <v>-3.5955716060489251E-2</v>
      </c>
      <c r="I508">
        <f>IFERROR(LN(AAPL_1[[#This Row],[Close]]/E507),0)</f>
        <v>-3.6618047730107135E-2</v>
      </c>
    </row>
    <row r="509" spans="1:9">
      <c r="A509" s="3">
        <v>44722</v>
      </c>
      <c r="B509">
        <v>140.279999</v>
      </c>
      <c r="C509">
        <v>140.759995</v>
      </c>
      <c r="D509">
        <v>137.05999800000001</v>
      </c>
      <c r="E509">
        <v>137.13000500000001</v>
      </c>
      <c r="F509">
        <v>135.595901</v>
      </c>
      <c r="G509">
        <v>91437900</v>
      </c>
      <c r="H509">
        <f>IFERROR((AAPL_1[[#This Row],[Close]]-E508)/E508,0)</f>
        <v>-3.8628673854659644E-2</v>
      </c>
      <c r="I509">
        <f>IFERROR(LN(AAPL_1[[#This Row],[Close]]/E508),0)</f>
        <v>-3.9394549070714914E-2</v>
      </c>
    </row>
    <row r="510" spans="1:9">
      <c r="A510" s="3">
        <v>44725</v>
      </c>
      <c r="B510">
        <v>132.86999499999999</v>
      </c>
      <c r="C510">
        <v>135.199997</v>
      </c>
      <c r="D510">
        <v>131.44000199999999</v>
      </c>
      <c r="E510">
        <v>131.88000500000001</v>
      </c>
      <c r="F510">
        <v>130.40463299999999</v>
      </c>
      <c r="G510">
        <v>122207100</v>
      </c>
      <c r="H510">
        <f>IFERROR((AAPL_1[[#This Row],[Close]]-E509)/E509,0)</f>
        <v>-3.8284837807743097E-2</v>
      </c>
      <c r="I510">
        <f>IFERROR(LN(AAPL_1[[#This Row],[Close]]/E509),0)</f>
        <v>-3.9036961356729544E-2</v>
      </c>
    </row>
    <row r="511" spans="1:9">
      <c r="A511" s="3">
        <v>44726</v>
      </c>
      <c r="B511">
        <v>133.13000500000001</v>
      </c>
      <c r="C511">
        <v>133.88999899999999</v>
      </c>
      <c r="D511">
        <v>131.479996</v>
      </c>
      <c r="E511">
        <v>132.759995</v>
      </c>
      <c r="F511">
        <v>131.27477999999999</v>
      </c>
      <c r="G511">
        <v>84784300</v>
      </c>
      <c r="H511">
        <f>IFERROR((AAPL_1[[#This Row],[Close]]-E510)/E510,0)</f>
        <v>6.6726567078913305E-3</v>
      </c>
      <c r="I511">
        <f>IFERROR(LN(AAPL_1[[#This Row],[Close]]/E510),0)</f>
        <v>6.6504930730427458E-3</v>
      </c>
    </row>
    <row r="512" spans="1:9">
      <c r="A512" s="3">
        <v>44727</v>
      </c>
      <c r="B512">
        <v>134.28999300000001</v>
      </c>
      <c r="C512">
        <v>137.33999600000001</v>
      </c>
      <c r="D512">
        <v>132.16000399999999</v>
      </c>
      <c r="E512">
        <v>135.429993</v>
      </c>
      <c r="F512">
        <v>133.914917</v>
      </c>
      <c r="G512">
        <v>91533000</v>
      </c>
      <c r="H512">
        <f>IFERROR((AAPL_1[[#This Row],[Close]]-E511)/E511,0)</f>
        <v>2.0111465053911703E-2</v>
      </c>
      <c r="I512">
        <f>IFERROR(LN(AAPL_1[[#This Row],[Close]]/E511),0)</f>
        <v>1.9911900790233198E-2</v>
      </c>
    </row>
    <row r="513" spans="1:9">
      <c r="A513" s="3">
        <v>44728</v>
      </c>
      <c r="B513">
        <v>132.08000200000001</v>
      </c>
      <c r="C513">
        <v>132.38999899999999</v>
      </c>
      <c r="D513">
        <v>129.03999300000001</v>
      </c>
      <c r="E513">
        <v>130.05999800000001</v>
      </c>
      <c r="F513">
        <v>128.604996</v>
      </c>
      <c r="G513">
        <v>108123900</v>
      </c>
      <c r="H513">
        <f>IFERROR((AAPL_1[[#This Row],[Close]]-E512)/E512,0)</f>
        <v>-3.9651445599646375E-2</v>
      </c>
      <c r="I513">
        <f>IFERROR(LN(AAPL_1[[#This Row],[Close]]/E512),0)</f>
        <v>-4.045898291657251E-2</v>
      </c>
    </row>
    <row r="514" spans="1:9">
      <c r="A514" s="3">
        <v>44729</v>
      </c>
      <c r="B514">
        <v>130.070007</v>
      </c>
      <c r="C514">
        <v>133.08000200000001</v>
      </c>
      <c r="D514">
        <v>129.80999800000001</v>
      </c>
      <c r="E514">
        <v>131.55999800000001</v>
      </c>
      <c r="F514">
        <v>130.088211</v>
      </c>
      <c r="G514">
        <v>134520300</v>
      </c>
      <c r="H514">
        <f>IFERROR((AAPL_1[[#This Row],[Close]]-E513)/E513,0)</f>
        <v>1.1533138728788847E-2</v>
      </c>
      <c r="I514">
        <f>IFERROR(LN(AAPL_1[[#This Row],[Close]]/E513),0)</f>
        <v>1.1467139055179482E-2</v>
      </c>
    </row>
    <row r="515" spans="1:9">
      <c r="A515" s="3">
        <v>44733</v>
      </c>
      <c r="B515">
        <v>133.41999799999999</v>
      </c>
      <c r="C515">
        <v>137.05999800000001</v>
      </c>
      <c r="D515">
        <v>133.320007</v>
      </c>
      <c r="E515">
        <v>135.86999499999999</v>
      </c>
      <c r="F515">
        <v>134.34999099999999</v>
      </c>
      <c r="G515">
        <v>81000500</v>
      </c>
      <c r="H515">
        <f>IFERROR((AAPL_1[[#This Row],[Close]]-E514)/E514,0)</f>
        <v>3.2760695238076711E-2</v>
      </c>
      <c r="I515">
        <f>IFERROR(LN(AAPL_1[[#This Row],[Close]]/E514),0)</f>
        <v>3.2235503317682219E-2</v>
      </c>
    </row>
    <row r="516" spans="1:9">
      <c r="A516" s="3">
        <v>44734</v>
      </c>
      <c r="B516">
        <v>134.78999300000001</v>
      </c>
      <c r="C516">
        <v>137.759995</v>
      </c>
      <c r="D516">
        <v>133.91000399999999</v>
      </c>
      <c r="E516">
        <v>135.35000600000001</v>
      </c>
      <c r="F516">
        <v>133.835815</v>
      </c>
      <c r="G516">
        <v>73409200</v>
      </c>
      <c r="H516">
        <f>IFERROR((AAPL_1[[#This Row],[Close]]-E515)/E515,0)</f>
        <v>-3.8271069340952077E-3</v>
      </c>
      <c r="I516">
        <f>IFERROR(LN(AAPL_1[[#This Row],[Close]]/E515),0)</f>
        <v>-3.8344490465238115E-3</v>
      </c>
    </row>
    <row r="517" spans="1:9">
      <c r="A517" s="3">
        <v>44735</v>
      </c>
      <c r="B517">
        <v>136.820007</v>
      </c>
      <c r="C517">
        <v>138.58999600000001</v>
      </c>
      <c r="D517">
        <v>135.63000500000001</v>
      </c>
      <c r="E517">
        <v>138.270004</v>
      </c>
      <c r="F517">
        <v>136.72314499999999</v>
      </c>
      <c r="G517">
        <v>72433800</v>
      </c>
      <c r="H517">
        <f>IFERROR((AAPL_1[[#This Row],[Close]]-E516)/E516,0)</f>
        <v>2.157368208760916E-2</v>
      </c>
      <c r="I517">
        <f>IFERROR(LN(AAPL_1[[#This Row],[Close]]/E516),0)</f>
        <v>2.1344263939608026E-2</v>
      </c>
    </row>
    <row r="518" spans="1:9">
      <c r="A518" s="3">
        <v>44736</v>
      </c>
      <c r="B518">
        <v>139.89999399999999</v>
      </c>
      <c r="C518">
        <v>141.91000399999999</v>
      </c>
      <c r="D518">
        <v>139.770004</v>
      </c>
      <c r="E518">
        <v>141.66000399999999</v>
      </c>
      <c r="F518">
        <v>140.075256</v>
      </c>
      <c r="G518">
        <v>89116800</v>
      </c>
      <c r="H518">
        <f>IFERROR((AAPL_1[[#This Row],[Close]]-E517)/E517,0)</f>
        <v>2.4517248151666983E-2</v>
      </c>
      <c r="I518">
        <f>IFERROR(LN(AAPL_1[[#This Row],[Close]]/E517),0)</f>
        <v>2.4221524232665478E-2</v>
      </c>
    </row>
    <row r="519" spans="1:9">
      <c r="A519" s="3">
        <v>44739</v>
      </c>
      <c r="B519">
        <v>142.699997</v>
      </c>
      <c r="C519">
        <v>143.490005</v>
      </c>
      <c r="D519">
        <v>140.970001</v>
      </c>
      <c r="E519">
        <v>141.66000399999999</v>
      </c>
      <c r="F519">
        <v>140.075256</v>
      </c>
      <c r="G519">
        <v>70207900</v>
      </c>
      <c r="H519">
        <f>IFERROR((AAPL_1[[#This Row],[Close]]-E518)/E518,0)</f>
        <v>0</v>
      </c>
      <c r="I519">
        <f>IFERROR(LN(AAPL_1[[#This Row],[Close]]/E518),0)</f>
        <v>0</v>
      </c>
    </row>
    <row r="520" spans="1:9">
      <c r="A520" s="3">
        <v>44740</v>
      </c>
      <c r="B520">
        <v>142.13000500000001</v>
      </c>
      <c r="C520">
        <v>143.41999799999999</v>
      </c>
      <c r="D520">
        <v>137.320007</v>
      </c>
      <c r="E520">
        <v>137.44000199999999</v>
      </c>
      <c r="F520">
        <v>135.902435</v>
      </c>
      <c r="G520">
        <v>67083400</v>
      </c>
      <c r="H520">
        <f>IFERROR((AAPL_1[[#This Row],[Close]]-E519)/E519,0)</f>
        <v>-2.9789650436548021E-2</v>
      </c>
      <c r="I520">
        <f>IFERROR(LN(AAPL_1[[#This Row],[Close]]/E519),0)</f>
        <v>-3.0242375774349455E-2</v>
      </c>
    </row>
    <row r="521" spans="1:9">
      <c r="A521" s="3">
        <v>44741</v>
      </c>
      <c r="B521">
        <v>137.46000699999999</v>
      </c>
      <c r="C521">
        <v>140.66999799999999</v>
      </c>
      <c r="D521">
        <v>136.66999799999999</v>
      </c>
      <c r="E521">
        <v>139.229996</v>
      </c>
      <c r="F521">
        <v>137.67242400000001</v>
      </c>
      <c r="G521">
        <v>66242400</v>
      </c>
      <c r="H521">
        <f>IFERROR((AAPL_1[[#This Row],[Close]]-E520)/E520,0)</f>
        <v>1.3023821114321632E-2</v>
      </c>
      <c r="I521">
        <f>IFERROR(LN(AAPL_1[[#This Row],[Close]]/E520),0)</f>
        <v>1.2939740404003745E-2</v>
      </c>
    </row>
    <row r="522" spans="1:9">
      <c r="A522" s="3">
        <v>44742</v>
      </c>
      <c r="B522">
        <v>137.25</v>
      </c>
      <c r="C522">
        <v>138.36999499999999</v>
      </c>
      <c r="D522">
        <v>133.770004</v>
      </c>
      <c r="E522">
        <v>136.720001</v>
      </c>
      <c r="F522">
        <v>135.19049100000001</v>
      </c>
      <c r="G522">
        <v>98964500</v>
      </c>
      <c r="H522">
        <f>IFERROR((AAPL_1[[#This Row],[Close]]-E521)/E521,0)</f>
        <v>-1.8027688516201665E-2</v>
      </c>
      <c r="I522">
        <f>IFERROR(LN(AAPL_1[[#This Row],[Close]]/E521),0)</f>
        <v>-1.8192167070198949E-2</v>
      </c>
    </row>
    <row r="523" spans="1:9">
      <c r="A523" s="3">
        <v>44743</v>
      </c>
      <c r="B523">
        <v>136.03999300000001</v>
      </c>
      <c r="C523">
        <v>139.03999300000001</v>
      </c>
      <c r="D523">
        <v>135.66000399999999</v>
      </c>
      <c r="E523">
        <v>138.929993</v>
      </c>
      <c r="F523">
        <v>137.37574799999999</v>
      </c>
      <c r="G523">
        <v>71051600</v>
      </c>
      <c r="H523">
        <f>IFERROR((AAPL_1[[#This Row],[Close]]-E522)/E522,0)</f>
        <v>1.6164365007574861E-2</v>
      </c>
      <c r="I523">
        <f>IFERROR(LN(AAPL_1[[#This Row],[Close]]/E522),0)</f>
        <v>1.6035112654128773E-2</v>
      </c>
    </row>
    <row r="524" spans="1:9">
      <c r="A524" s="3">
        <v>44747</v>
      </c>
      <c r="B524">
        <v>137.770004</v>
      </c>
      <c r="C524">
        <v>141.61000100000001</v>
      </c>
      <c r="D524">
        <v>136.929993</v>
      </c>
      <c r="E524">
        <v>141.55999800000001</v>
      </c>
      <c r="F524">
        <v>139.97631799999999</v>
      </c>
      <c r="G524">
        <v>73353800</v>
      </c>
      <c r="H524">
        <f>IFERROR((AAPL_1[[#This Row],[Close]]-E523)/E523,0)</f>
        <v>1.8930433545764385E-2</v>
      </c>
      <c r="I524">
        <f>IFERROR(LN(AAPL_1[[#This Row],[Close]]/E523),0)</f>
        <v>1.8753482573294691E-2</v>
      </c>
    </row>
    <row r="525" spans="1:9">
      <c r="A525" s="3">
        <v>44748</v>
      </c>
      <c r="B525">
        <v>141.35000600000001</v>
      </c>
      <c r="C525">
        <v>144.11999499999999</v>
      </c>
      <c r="D525">
        <v>141.08000200000001</v>
      </c>
      <c r="E525">
        <v>142.91999799999999</v>
      </c>
      <c r="F525">
        <v>141.321136</v>
      </c>
      <c r="G525">
        <v>74064300</v>
      </c>
      <c r="H525">
        <f>IFERROR((AAPL_1[[#This Row],[Close]]-E524)/E524,0)</f>
        <v>9.6072338175646563E-3</v>
      </c>
      <c r="I525">
        <f>IFERROR(LN(AAPL_1[[#This Row],[Close]]/E524),0)</f>
        <v>9.56137781238834E-3</v>
      </c>
    </row>
    <row r="526" spans="1:9">
      <c r="A526" s="3">
        <v>44749</v>
      </c>
      <c r="B526">
        <v>143.28999300000001</v>
      </c>
      <c r="C526">
        <v>146.550003</v>
      </c>
      <c r="D526">
        <v>143.279999</v>
      </c>
      <c r="E526">
        <v>146.35000600000001</v>
      </c>
      <c r="F526">
        <v>144.71276900000001</v>
      </c>
      <c r="G526">
        <v>66253700</v>
      </c>
      <c r="H526">
        <f>IFERROR((AAPL_1[[#This Row],[Close]]-E525)/E525,0)</f>
        <v>2.3999496557507754E-2</v>
      </c>
      <c r="I526">
        <f>IFERROR(LN(AAPL_1[[#This Row],[Close]]/E525),0)</f>
        <v>2.3716034974136262E-2</v>
      </c>
    </row>
    <row r="527" spans="1:9">
      <c r="A527" s="3">
        <v>44750</v>
      </c>
      <c r="B527">
        <v>145.259995</v>
      </c>
      <c r="C527">
        <v>147.550003</v>
      </c>
      <c r="D527">
        <v>145</v>
      </c>
      <c r="E527">
        <v>147.03999300000001</v>
      </c>
      <c r="F527">
        <v>145.39503500000001</v>
      </c>
      <c r="G527">
        <v>64547800</v>
      </c>
      <c r="H527">
        <f>IFERROR((AAPL_1[[#This Row],[Close]]-E526)/E526,0)</f>
        <v>4.7146359529360192E-3</v>
      </c>
      <c r="I527">
        <f>IFERROR(LN(AAPL_1[[#This Row],[Close]]/E526),0)</f>
        <v>4.7035568657796886E-3</v>
      </c>
    </row>
    <row r="528" spans="1:9">
      <c r="A528" s="3">
        <v>44753</v>
      </c>
      <c r="B528">
        <v>145.66999799999999</v>
      </c>
      <c r="C528">
        <v>146.63999899999999</v>
      </c>
      <c r="D528">
        <v>143.779999</v>
      </c>
      <c r="E528">
        <v>144.86999499999999</v>
      </c>
      <c r="F528">
        <v>143.24932899999999</v>
      </c>
      <c r="G528">
        <v>63141600</v>
      </c>
      <c r="H528">
        <f>IFERROR((AAPL_1[[#This Row],[Close]]-E527)/E527,0)</f>
        <v>-1.4757876110617204E-2</v>
      </c>
      <c r="I528">
        <f>IFERROR(LN(AAPL_1[[#This Row],[Close]]/E527),0)</f>
        <v>-1.4867856961424649E-2</v>
      </c>
    </row>
    <row r="529" spans="1:9">
      <c r="A529" s="3">
        <v>44754</v>
      </c>
      <c r="B529">
        <v>145.759995</v>
      </c>
      <c r="C529">
        <v>148.449997</v>
      </c>
      <c r="D529">
        <v>145.050003</v>
      </c>
      <c r="E529">
        <v>145.86000100000001</v>
      </c>
      <c r="F529">
        <v>144.228241</v>
      </c>
      <c r="G529">
        <v>77588800</v>
      </c>
      <c r="H529">
        <f>IFERROR((AAPL_1[[#This Row],[Close]]-E528)/E528,0)</f>
        <v>6.8337546363553226E-3</v>
      </c>
      <c r="I529">
        <f>IFERROR(LN(AAPL_1[[#This Row],[Close]]/E528),0)</f>
        <v>6.8105103721185995E-3</v>
      </c>
    </row>
    <row r="530" spans="1:9">
      <c r="A530" s="3">
        <v>44755</v>
      </c>
      <c r="B530">
        <v>142.990005</v>
      </c>
      <c r="C530">
        <v>146.449997</v>
      </c>
      <c r="D530">
        <v>142.11999499999999</v>
      </c>
      <c r="E530">
        <v>145.490005</v>
      </c>
      <c r="F530">
        <v>143.862381</v>
      </c>
      <c r="G530">
        <v>71185600</v>
      </c>
      <c r="H530">
        <f>IFERROR((AAPL_1[[#This Row],[Close]]-E529)/E529,0)</f>
        <v>-2.5366515663195052E-3</v>
      </c>
      <c r="I530">
        <f>IFERROR(LN(AAPL_1[[#This Row],[Close]]/E529),0)</f>
        <v>-2.5398743180564546E-3</v>
      </c>
    </row>
    <row r="531" spans="1:9">
      <c r="A531" s="3">
        <v>44756</v>
      </c>
      <c r="B531">
        <v>144.08000200000001</v>
      </c>
      <c r="C531">
        <v>148.949997</v>
      </c>
      <c r="D531">
        <v>143.25</v>
      </c>
      <c r="E531">
        <v>148.470001</v>
      </c>
      <c r="F531">
        <v>146.80903599999999</v>
      </c>
      <c r="G531">
        <v>78140700</v>
      </c>
      <c r="H531">
        <f>IFERROR((AAPL_1[[#This Row],[Close]]-E530)/E530,0)</f>
        <v>2.0482479191611822E-2</v>
      </c>
      <c r="I531">
        <f>IFERROR(LN(AAPL_1[[#This Row],[Close]]/E530),0)</f>
        <v>2.0275534273351922E-2</v>
      </c>
    </row>
    <row r="532" spans="1:9">
      <c r="A532" s="3">
        <v>44757</v>
      </c>
      <c r="B532">
        <v>149.779999</v>
      </c>
      <c r="C532">
        <v>150.86000100000001</v>
      </c>
      <c r="D532">
        <v>148.199997</v>
      </c>
      <c r="E532">
        <v>150.16999799999999</v>
      </c>
      <c r="F532">
        <v>148.49002100000001</v>
      </c>
      <c r="G532">
        <v>76259900</v>
      </c>
      <c r="H532">
        <f>IFERROR((AAPL_1[[#This Row],[Close]]-E531)/E531,0)</f>
        <v>1.1450104321074238E-2</v>
      </c>
      <c r="I532">
        <f>IFERROR(LN(AAPL_1[[#This Row],[Close]]/E531),0)</f>
        <v>1.1385048006678082E-2</v>
      </c>
    </row>
    <row r="533" spans="1:9">
      <c r="A533" s="3">
        <v>44760</v>
      </c>
      <c r="B533">
        <v>150.740005</v>
      </c>
      <c r="C533">
        <v>151.570007</v>
      </c>
      <c r="D533">
        <v>146.699997</v>
      </c>
      <c r="E533">
        <v>147.070007</v>
      </c>
      <c r="F533">
        <v>145.42469800000001</v>
      </c>
      <c r="G533">
        <v>81420900</v>
      </c>
      <c r="H533">
        <f>IFERROR((AAPL_1[[#This Row],[Close]]-E532)/E532,0)</f>
        <v>-2.064321130243332E-2</v>
      </c>
      <c r="I533">
        <f>IFERROR(LN(AAPL_1[[#This Row],[Close]]/E532),0)</f>
        <v>-2.0859260865345938E-2</v>
      </c>
    </row>
    <row r="534" spans="1:9">
      <c r="A534" s="3">
        <v>44761</v>
      </c>
      <c r="B534">
        <v>147.91999799999999</v>
      </c>
      <c r="C534">
        <v>151.229996</v>
      </c>
      <c r="D534">
        <v>146.91000399999999</v>
      </c>
      <c r="E534">
        <v>151</v>
      </c>
      <c r="F534">
        <v>149.310745</v>
      </c>
      <c r="G534">
        <v>82982400</v>
      </c>
      <c r="H534">
        <f>IFERROR((AAPL_1[[#This Row],[Close]]-E533)/E533,0)</f>
        <v>2.672192026209665E-2</v>
      </c>
      <c r="I534">
        <f>IFERROR(LN(AAPL_1[[#This Row],[Close]]/E533),0)</f>
        <v>2.6371125306320499E-2</v>
      </c>
    </row>
    <row r="535" spans="1:9">
      <c r="A535" s="3">
        <v>44762</v>
      </c>
      <c r="B535">
        <v>151.11999499999999</v>
      </c>
      <c r="C535">
        <v>153.720001</v>
      </c>
      <c r="D535">
        <v>150.36999499999999</v>
      </c>
      <c r="E535">
        <v>153.03999300000001</v>
      </c>
      <c r="F535">
        <v>151.32789600000001</v>
      </c>
      <c r="G535">
        <v>64823400</v>
      </c>
      <c r="H535">
        <f>IFERROR((AAPL_1[[#This Row],[Close]]-E534)/E534,0)</f>
        <v>1.3509887417218607E-2</v>
      </c>
      <c r="I535">
        <f>IFERROR(LN(AAPL_1[[#This Row],[Close]]/E534),0)</f>
        <v>1.3419442577396207E-2</v>
      </c>
    </row>
    <row r="536" spans="1:9">
      <c r="A536" s="3">
        <v>44763</v>
      </c>
      <c r="B536">
        <v>154.5</v>
      </c>
      <c r="C536">
        <v>155.570007</v>
      </c>
      <c r="D536">
        <v>151.94000199999999</v>
      </c>
      <c r="E536">
        <v>155.35000600000001</v>
      </c>
      <c r="F536">
        <v>153.61210600000001</v>
      </c>
      <c r="G536">
        <v>65086600</v>
      </c>
      <c r="H536">
        <f>IFERROR((AAPL_1[[#This Row],[Close]]-E535)/E535,0)</f>
        <v>1.5094178683084478E-2</v>
      </c>
      <c r="I536">
        <f>IFERROR(LN(AAPL_1[[#This Row],[Close]]/E535),0)</f>
        <v>1.4981395069200576E-2</v>
      </c>
    </row>
    <row r="537" spans="1:9">
      <c r="A537" s="3">
        <v>44764</v>
      </c>
      <c r="B537">
        <v>155.38999899999999</v>
      </c>
      <c r="C537">
        <v>156.279999</v>
      </c>
      <c r="D537">
        <v>153.41000399999999</v>
      </c>
      <c r="E537">
        <v>154.08999600000001</v>
      </c>
      <c r="F537">
        <v>152.366196</v>
      </c>
      <c r="G537">
        <v>66675400</v>
      </c>
      <c r="H537">
        <f>IFERROR((AAPL_1[[#This Row],[Close]]-E536)/E536,0)</f>
        <v>-8.1107817916659369E-3</v>
      </c>
      <c r="I537">
        <f>IFERROR(LN(AAPL_1[[#This Row],[Close]]/E536),0)</f>
        <v>-8.1438531266145378E-3</v>
      </c>
    </row>
    <row r="538" spans="1:9">
      <c r="A538" s="3">
        <v>44767</v>
      </c>
      <c r="B538">
        <v>154.009995</v>
      </c>
      <c r="C538">
        <v>155.03999300000001</v>
      </c>
      <c r="D538">
        <v>152.279999</v>
      </c>
      <c r="E538">
        <v>152.949997</v>
      </c>
      <c r="F538">
        <v>151.23893699999999</v>
      </c>
      <c r="G538">
        <v>53623900</v>
      </c>
      <c r="H538">
        <f>IFERROR((AAPL_1[[#This Row],[Close]]-E537)/E537,0)</f>
        <v>-7.3982674384650985E-3</v>
      </c>
      <c r="I538">
        <f>IFERROR(LN(AAPL_1[[#This Row],[Close]]/E537),0)</f>
        <v>-7.425770352247286E-3</v>
      </c>
    </row>
    <row r="539" spans="1:9">
      <c r="A539" s="3">
        <v>44768</v>
      </c>
      <c r="B539">
        <v>152.259995</v>
      </c>
      <c r="C539">
        <v>153.08999600000001</v>
      </c>
      <c r="D539">
        <v>150.800003</v>
      </c>
      <c r="E539">
        <v>151.60000600000001</v>
      </c>
      <c r="F539">
        <v>149.904053</v>
      </c>
      <c r="G539">
        <v>55138700</v>
      </c>
      <c r="H539">
        <f>IFERROR((AAPL_1[[#This Row],[Close]]-E538)/E538,0)</f>
        <v>-8.8263551911020224E-3</v>
      </c>
      <c r="I539">
        <f>IFERROR(LN(AAPL_1[[#This Row],[Close]]/E538),0)</f>
        <v>-8.8655381965522129E-3</v>
      </c>
    </row>
    <row r="540" spans="1:9">
      <c r="A540" s="3">
        <v>44769</v>
      </c>
      <c r="B540">
        <v>152.58000200000001</v>
      </c>
      <c r="C540">
        <v>157.33000200000001</v>
      </c>
      <c r="D540">
        <v>152.16000399999999</v>
      </c>
      <c r="E540">
        <v>156.78999300000001</v>
      </c>
      <c r="F540">
        <v>155.03595000000001</v>
      </c>
      <c r="G540">
        <v>78620700</v>
      </c>
      <c r="H540">
        <f>IFERROR((AAPL_1[[#This Row],[Close]]-E539)/E539,0)</f>
        <v>3.4234741389126341E-2</v>
      </c>
      <c r="I540">
        <f>IFERROR(LN(AAPL_1[[#This Row],[Close]]/E539),0)</f>
        <v>3.36617729405468E-2</v>
      </c>
    </row>
    <row r="541" spans="1:9">
      <c r="A541" s="3">
        <v>44770</v>
      </c>
      <c r="B541">
        <v>156.979996</v>
      </c>
      <c r="C541">
        <v>157.63999899999999</v>
      </c>
      <c r="D541">
        <v>154.41000399999999</v>
      </c>
      <c r="E541">
        <v>157.35000600000001</v>
      </c>
      <c r="F541">
        <v>155.58970600000001</v>
      </c>
      <c r="G541">
        <v>81378700</v>
      </c>
      <c r="H541">
        <f>IFERROR((AAPL_1[[#This Row],[Close]]-E540)/E540,0)</f>
        <v>3.5717394285488479E-3</v>
      </c>
      <c r="I541">
        <f>IFERROR(LN(AAPL_1[[#This Row],[Close]]/E540),0)</f>
        <v>3.5653759153153417E-3</v>
      </c>
    </row>
    <row r="542" spans="1:9">
      <c r="A542" s="3">
        <v>44771</v>
      </c>
      <c r="B542">
        <v>161.240005</v>
      </c>
      <c r="C542">
        <v>163.63000500000001</v>
      </c>
      <c r="D542">
        <v>159.5</v>
      </c>
      <c r="E542">
        <v>162.509995</v>
      </c>
      <c r="F542">
        <v>160.691971</v>
      </c>
      <c r="G542">
        <v>101786900</v>
      </c>
      <c r="H542">
        <f>IFERROR((AAPL_1[[#This Row],[Close]]-E541)/E541,0)</f>
        <v>3.2793065162005752E-2</v>
      </c>
      <c r="I542">
        <f>IFERROR(LN(AAPL_1[[#This Row],[Close]]/E541),0)</f>
        <v>3.2266845928610184E-2</v>
      </c>
    </row>
    <row r="543" spans="1:9">
      <c r="A543" s="3">
        <v>44774</v>
      </c>
      <c r="B543">
        <v>161.009995</v>
      </c>
      <c r="C543">
        <v>163.58999600000001</v>
      </c>
      <c r="D543">
        <v>160.88999899999999</v>
      </c>
      <c r="E543">
        <v>161.509995</v>
      </c>
      <c r="F543">
        <v>159.70318599999999</v>
      </c>
      <c r="G543">
        <v>67829400</v>
      </c>
      <c r="H543">
        <f>IFERROR((AAPL_1[[#This Row],[Close]]-E542)/E542,0)</f>
        <v>-6.1534676682501897E-3</v>
      </c>
      <c r="I543">
        <f>IFERROR(LN(AAPL_1[[#This Row],[Close]]/E542),0)</f>
        <v>-6.1724782779934463E-3</v>
      </c>
    </row>
    <row r="544" spans="1:9">
      <c r="A544" s="3">
        <v>44775</v>
      </c>
      <c r="B544">
        <v>160.10000600000001</v>
      </c>
      <c r="C544">
        <v>162.41000399999999</v>
      </c>
      <c r="D544">
        <v>159.63000500000001</v>
      </c>
      <c r="E544">
        <v>160.009995</v>
      </c>
      <c r="F544">
        <v>158.21994000000001</v>
      </c>
      <c r="G544">
        <v>59907000</v>
      </c>
      <c r="H544">
        <f>IFERROR((AAPL_1[[#This Row],[Close]]-E543)/E543,0)</f>
        <v>-9.2873509159603403E-3</v>
      </c>
      <c r="I544">
        <f>IFERROR(LN(AAPL_1[[#This Row],[Close]]/E543),0)</f>
        <v>-9.3307472598500706E-3</v>
      </c>
    </row>
    <row r="545" spans="1:9">
      <c r="A545" s="3">
        <v>44776</v>
      </c>
      <c r="B545">
        <v>160.83999600000001</v>
      </c>
      <c r="C545">
        <v>166.58999600000001</v>
      </c>
      <c r="D545">
        <v>160.75</v>
      </c>
      <c r="E545">
        <v>166.13000500000001</v>
      </c>
      <c r="F545">
        <v>164.271469</v>
      </c>
      <c r="G545">
        <v>82507500</v>
      </c>
      <c r="H545">
        <f>IFERROR((AAPL_1[[#This Row],[Close]]-E544)/E544,0)</f>
        <v>3.8247673215663858E-2</v>
      </c>
      <c r="I545">
        <f>IFERROR(LN(AAPL_1[[#This Row],[Close]]/E544),0)</f>
        <v>3.7534362462563156E-2</v>
      </c>
    </row>
    <row r="546" spans="1:9">
      <c r="A546" s="3">
        <v>44777</v>
      </c>
      <c r="B546">
        <v>166.009995</v>
      </c>
      <c r="C546">
        <v>167.19000199999999</v>
      </c>
      <c r="D546">
        <v>164.429993</v>
      </c>
      <c r="E546">
        <v>165.80999800000001</v>
      </c>
      <c r="F546">
        <v>163.95507799999999</v>
      </c>
      <c r="G546">
        <v>55474100</v>
      </c>
      <c r="H546">
        <f>IFERROR((AAPL_1[[#This Row],[Close]]-E545)/E545,0)</f>
        <v>-1.9262444493395633E-3</v>
      </c>
      <c r="I546">
        <f>IFERROR(LN(AAPL_1[[#This Row],[Close]]/E545),0)</f>
        <v>-1.9281020440164354E-3</v>
      </c>
    </row>
    <row r="547" spans="1:9">
      <c r="A547" s="3">
        <v>44778</v>
      </c>
      <c r="B547">
        <v>163.21000699999999</v>
      </c>
      <c r="C547">
        <v>165.85000600000001</v>
      </c>
      <c r="D547">
        <v>163</v>
      </c>
      <c r="E547">
        <v>165.35000600000001</v>
      </c>
      <c r="F547">
        <v>163.72732500000001</v>
      </c>
      <c r="G547">
        <v>56697000</v>
      </c>
      <c r="H547">
        <f>IFERROR((AAPL_1[[#This Row],[Close]]-E546)/E546,0)</f>
        <v>-2.7742114802992743E-3</v>
      </c>
      <c r="I547">
        <f>IFERROR(LN(AAPL_1[[#This Row],[Close]]/E546),0)</f>
        <v>-2.778066736816799E-3</v>
      </c>
    </row>
    <row r="548" spans="1:9">
      <c r="A548" s="3">
        <v>44781</v>
      </c>
      <c r="B548">
        <v>166.36999499999999</v>
      </c>
      <c r="C548">
        <v>167.80999800000001</v>
      </c>
      <c r="D548">
        <v>164.199997</v>
      </c>
      <c r="E548">
        <v>164.86999499999999</v>
      </c>
      <c r="F548">
        <v>163.252014</v>
      </c>
      <c r="G548">
        <v>60276900</v>
      </c>
      <c r="H548">
        <f>IFERROR((AAPL_1[[#This Row],[Close]]-E547)/E547,0)</f>
        <v>-2.9029995922710689E-3</v>
      </c>
      <c r="I548">
        <f>IFERROR(LN(AAPL_1[[#This Row],[Close]]/E547),0)</f>
        <v>-2.9072214683033603E-3</v>
      </c>
    </row>
    <row r="549" spans="1:9">
      <c r="A549" s="3">
        <v>44782</v>
      </c>
      <c r="B549">
        <v>164.020004</v>
      </c>
      <c r="C549">
        <v>165.820007</v>
      </c>
      <c r="D549">
        <v>163.25</v>
      </c>
      <c r="E549">
        <v>164.91999799999999</v>
      </c>
      <c r="F549">
        <v>163.30154400000001</v>
      </c>
      <c r="G549">
        <v>63135500</v>
      </c>
      <c r="H549">
        <f>IFERROR((AAPL_1[[#This Row],[Close]]-E548)/E548,0)</f>
        <v>3.0328744778577689E-4</v>
      </c>
      <c r="I549">
        <f>IFERROR(LN(AAPL_1[[#This Row],[Close]]/E548),0)</f>
        <v>3.0324146544475575E-4</v>
      </c>
    </row>
    <row r="550" spans="1:9">
      <c r="A550" s="3">
        <v>44783</v>
      </c>
      <c r="B550">
        <v>167.679993</v>
      </c>
      <c r="C550">
        <v>169.33999600000001</v>
      </c>
      <c r="D550">
        <v>166.89999399999999</v>
      </c>
      <c r="E550">
        <v>169.240005</v>
      </c>
      <c r="F550">
        <v>167.57914700000001</v>
      </c>
      <c r="G550">
        <v>70170500</v>
      </c>
      <c r="H550">
        <f>IFERROR((AAPL_1[[#This Row],[Close]]-E549)/E549,0)</f>
        <v>2.6194561316936253E-2</v>
      </c>
      <c r="I550">
        <f>IFERROR(LN(AAPL_1[[#This Row],[Close]]/E549),0)</f>
        <v>2.5857359684102174E-2</v>
      </c>
    </row>
    <row r="551" spans="1:9">
      <c r="A551" s="3">
        <v>44784</v>
      </c>
      <c r="B551">
        <v>170.05999800000001</v>
      </c>
      <c r="C551">
        <v>170.990005</v>
      </c>
      <c r="D551">
        <v>168.19000199999999</v>
      </c>
      <c r="E551">
        <v>168.490005</v>
      </c>
      <c r="F551">
        <v>166.836502</v>
      </c>
      <c r="G551">
        <v>57149200</v>
      </c>
      <c r="H551">
        <f>IFERROR((AAPL_1[[#This Row],[Close]]-E550)/E550,0)</f>
        <v>-4.4315763285400515E-3</v>
      </c>
      <c r="I551">
        <f>IFERROR(LN(AAPL_1[[#This Row],[Close]]/E550),0)</f>
        <v>-4.4414248700642778E-3</v>
      </c>
    </row>
    <row r="552" spans="1:9">
      <c r="A552" s="3">
        <v>44785</v>
      </c>
      <c r="B552">
        <v>169.820007</v>
      </c>
      <c r="C552">
        <v>172.16999799999999</v>
      </c>
      <c r="D552">
        <v>169.39999399999999</v>
      </c>
      <c r="E552">
        <v>172.10000600000001</v>
      </c>
      <c r="F552">
        <v>170.41107199999999</v>
      </c>
      <c r="G552">
        <v>68039400</v>
      </c>
      <c r="H552">
        <f>IFERROR((AAPL_1[[#This Row],[Close]]-E551)/E551,0)</f>
        <v>2.1425609192664046E-2</v>
      </c>
      <c r="I552">
        <f>IFERROR(LN(AAPL_1[[#This Row],[Close]]/E551),0)</f>
        <v>2.1199307555299644E-2</v>
      </c>
    </row>
    <row r="553" spans="1:9">
      <c r="A553" s="3">
        <v>44788</v>
      </c>
      <c r="B553">
        <v>171.520004</v>
      </c>
      <c r="C553">
        <v>173.38999899999999</v>
      </c>
      <c r="D553">
        <v>171.35000600000001</v>
      </c>
      <c r="E553">
        <v>173.19000199999999</v>
      </c>
      <c r="F553">
        <v>171.490387</v>
      </c>
      <c r="G553">
        <v>54091700</v>
      </c>
      <c r="H553">
        <f>IFERROR((AAPL_1[[#This Row],[Close]]-E552)/E552,0)</f>
        <v>6.3335035560660299E-3</v>
      </c>
      <c r="I553">
        <f>IFERROR(LN(AAPL_1[[#This Row],[Close]]/E552),0)</f>
        <v>6.3135312080180644E-3</v>
      </c>
    </row>
    <row r="554" spans="1:9">
      <c r="A554" s="3">
        <v>44789</v>
      </c>
      <c r="B554">
        <v>172.779999</v>
      </c>
      <c r="C554">
        <v>173.71000699999999</v>
      </c>
      <c r="D554">
        <v>171.66000399999999</v>
      </c>
      <c r="E554">
        <v>173.029999</v>
      </c>
      <c r="F554">
        <v>171.331985</v>
      </c>
      <c r="G554">
        <v>56377100</v>
      </c>
      <c r="H554">
        <f>IFERROR((AAPL_1[[#This Row],[Close]]-E553)/E553,0)</f>
        <v>-9.238581797579113E-4</v>
      </c>
      <c r="I554">
        <f>IFERROR(LN(AAPL_1[[#This Row],[Close]]/E553),0)</f>
        <v>-9.2428519975028332E-4</v>
      </c>
    </row>
    <row r="555" spans="1:9">
      <c r="A555" s="3">
        <v>44790</v>
      </c>
      <c r="B555">
        <v>172.770004</v>
      </c>
      <c r="C555">
        <v>176.14999399999999</v>
      </c>
      <c r="D555">
        <v>172.570007</v>
      </c>
      <c r="E555">
        <v>174.550003</v>
      </c>
      <c r="F555">
        <v>172.83703600000001</v>
      </c>
      <c r="G555">
        <v>79542000</v>
      </c>
      <c r="H555">
        <f>IFERROR((AAPL_1[[#This Row],[Close]]-E554)/E554,0)</f>
        <v>8.7846269940740161E-3</v>
      </c>
      <c r="I555">
        <f>IFERROR(LN(AAPL_1[[#This Row],[Close]]/E554),0)</f>
        <v>8.7462666488850524E-3</v>
      </c>
    </row>
    <row r="556" spans="1:9">
      <c r="A556" s="3">
        <v>44791</v>
      </c>
      <c r="B556">
        <v>173.75</v>
      </c>
      <c r="C556">
        <v>174.89999399999999</v>
      </c>
      <c r="D556">
        <v>173.11999499999999</v>
      </c>
      <c r="E556">
        <v>174.14999399999999</v>
      </c>
      <c r="F556">
        <v>172.44094799999999</v>
      </c>
      <c r="G556">
        <v>62290100</v>
      </c>
      <c r="H556">
        <f>IFERROR((AAPL_1[[#This Row],[Close]]-E555)/E555,0)</f>
        <v>-2.2916585111717896E-3</v>
      </c>
      <c r="I556">
        <f>IFERROR(LN(AAPL_1[[#This Row],[Close]]/E555),0)</f>
        <v>-2.294288379145441E-3</v>
      </c>
    </row>
    <row r="557" spans="1:9">
      <c r="A557" s="3">
        <v>44792</v>
      </c>
      <c r="B557">
        <v>173.029999</v>
      </c>
      <c r="C557">
        <v>173.740005</v>
      </c>
      <c r="D557">
        <v>171.30999800000001</v>
      </c>
      <c r="E557">
        <v>171.520004</v>
      </c>
      <c r="F557">
        <v>169.836761</v>
      </c>
      <c r="G557">
        <v>70346300</v>
      </c>
      <c r="H557">
        <f>IFERROR((AAPL_1[[#This Row],[Close]]-E556)/E556,0)</f>
        <v>-1.5101866727598006E-2</v>
      </c>
      <c r="I557">
        <f>IFERROR(LN(AAPL_1[[#This Row],[Close]]/E556),0)</f>
        <v>-1.5217061155619483E-2</v>
      </c>
    </row>
    <row r="558" spans="1:9">
      <c r="A558" s="3">
        <v>44795</v>
      </c>
      <c r="B558">
        <v>169.69000199999999</v>
      </c>
      <c r="C558">
        <v>169.86000100000001</v>
      </c>
      <c r="D558">
        <v>167.13999899999999</v>
      </c>
      <c r="E558">
        <v>167.570007</v>
      </c>
      <c r="F558">
        <v>165.925522</v>
      </c>
      <c r="G558">
        <v>69026800</v>
      </c>
      <c r="H558">
        <f>IFERROR((AAPL_1[[#This Row],[Close]]-E557)/E557,0)</f>
        <v>-2.30293663006211E-2</v>
      </c>
      <c r="I558">
        <f>IFERROR(LN(AAPL_1[[#This Row],[Close]]/E557),0)</f>
        <v>-2.329868501711339E-2</v>
      </c>
    </row>
    <row r="559" spans="1:9">
      <c r="A559" s="3">
        <v>44796</v>
      </c>
      <c r="B559">
        <v>167.08000200000001</v>
      </c>
      <c r="C559">
        <v>168.71000699999999</v>
      </c>
      <c r="D559">
        <v>166.64999399999999</v>
      </c>
      <c r="E559">
        <v>167.229996</v>
      </c>
      <c r="F559">
        <v>165.58886699999999</v>
      </c>
      <c r="G559">
        <v>54147100</v>
      </c>
      <c r="H559">
        <f>IFERROR((AAPL_1[[#This Row],[Close]]-E558)/E558,0)</f>
        <v>-2.0290683642449456E-3</v>
      </c>
      <c r="I559">
        <f>IFERROR(LN(AAPL_1[[#This Row],[Close]]/E558),0)</f>
        <v>-2.0311297123411873E-3</v>
      </c>
    </row>
    <row r="560" spans="1:9">
      <c r="A560" s="3">
        <v>44797</v>
      </c>
      <c r="B560">
        <v>167.320007</v>
      </c>
      <c r="C560">
        <v>168.11000100000001</v>
      </c>
      <c r="D560">
        <v>166.25</v>
      </c>
      <c r="E560">
        <v>167.529999</v>
      </c>
      <c r="F560">
        <v>165.885941</v>
      </c>
      <c r="G560">
        <v>53841500</v>
      </c>
      <c r="H560">
        <f>IFERROR((AAPL_1[[#This Row],[Close]]-E559)/E559,0)</f>
        <v>1.7939544769229308E-3</v>
      </c>
      <c r="I560">
        <f>IFERROR(LN(AAPL_1[[#This Row],[Close]]/E559),0)</f>
        <v>1.7923472624829611E-3</v>
      </c>
    </row>
    <row r="561" spans="1:9">
      <c r="A561" s="3">
        <v>44798</v>
      </c>
      <c r="B561">
        <v>168.779999</v>
      </c>
      <c r="C561">
        <v>170.13999899999999</v>
      </c>
      <c r="D561">
        <v>168.35000600000001</v>
      </c>
      <c r="E561">
        <v>170.029999</v>
      </c>
      <c r="F561">
        <v>168.36140399999999</v>
      </c>
      <c r="G561">
        <v>51218200</v>
      </c>
      <c r="H561">
        <f>IFERROR((AAPL_1[[#This Row],[Close]]-E560)/E560,0)</f>
        <v>1.4922700500941327E-2</v>
      </c>
      <c r="I561">
        <f>IFERROR(LN(AAPL_1[[#This Row],[Close]]/E560),0)</f>
        <v>1.4812452451718578E-2</v>
      </c>
    </row>
    <row r="562" spans="1:9">
      <c r="A562" s="3">
        <v>44799</v>
      </c>
      <c r="B562">
        <v>170.570007</v>
      </c>
      <c r="C562">
        <v>171.050003</v>
      </c>
      <c r="D562">
        <v>163.55999800000001</v>
      </c>
      <c r="E562">
        <v>163.61999499999999</v>
      </c>
      <c r="F562">
        <v>162.014297</v>
      </c>
      <c r="G562">
        <v>78961000</v>
      </c>
      <c r="H562">
        <f>IFERROR((AAPL_1[[#This Row],[Close]]-E561)/E561,0)</f>
        <v>-3.7699253294708392E-2</v>
      </c>
      <c r="I562">
        <f>IFERROR(LN(AAPL_1[[#This Row],[Close]]/E561),0)</f>
        <v>-3.8428250661139134E-2</v>
      </c>
    </row>
    <row r="563" spans="1:9">
      <c r="A563" s="3">
        <v>44802</v>
      </c>
      <c r="B563">
        <v>161.14999399999999</v>
      </c>
      <c r="C563">
        <v>162.89999399999999</v>
      </c>
      <c r="D563">
        <v>159.820007</v>
      </c>
      <c r="E563">
        <v>161.38000500000001</v>
      </c>
      <c r="F563">
        <v>159.79628</v>
      </c>
      <c r="G563">
        <v>73314000</v>
      </c>
      <c r="H563">
        <f>IFERROR((AAPL_1[[#This Row],[Close]]-E562)/E562,0)</f>
        <v>-1.3690197215810804E-2</v>
      </c>
      <c r="I563">
        <f>IFERROR(LN(AAPL_1[[#This Row],[Close]]/E562),0)</f>
        <v>-1.37847721238065E-2</v>
      </c>
    </row>
    <row r="564" spans="1:9">
      <c r="A564" s="3">
        <v>44803</v>
      </c>
      <c r="B564">
        <v>162.13000500000001</v>
      </c>
      <c r="C564">
        <v>162.55999800000001</v>
      </c>
      <c r="D564">
        <v>157.720001</v>
      </c>
      <c r="E564">
        <v>158.91000399999999</v>
      </c>
      <c r="F564">
        <v>157.35051000000001</v>
      </c>
      <c r="G564">
        <v>77906200</v>
      </c>
      <c r="H564">
        <f>IFERROR((AAPL_1[[#This Row],[Close]]-E563)/E563,0)</f>
        <v>-1.5305495869826158E-2</v>
      </c>
      <c r="I564">
        <f>IFERROR(LN(AAPL_1[[#This Row],[Close]]/E563),0)</f>
        <v>-1.5423834007108304E-2</v>
      </c>
    </row>
    <row r="565" spans="1:9">
      <c r="A565" s="3">
        <v>44804</v>
      </c>
      <c r="B565">
        <v>160.30999800000001</v>
      </c>
      <c r="C565">
        <v>160.58000200000001</v>
      </c>
      <c r="D565">
        <v>157.13999899999999</v>
      </c>
      <c r="E565">
        <v>157.220001</v>
      </c>
      <c r="F565">
        <v>155.67712399999999</v>
      </c>
      <c r="G565">
        <v>87991100</v>
      </c>
      <c r="H565">
        <f>IFERROR((AAPL_1[[#This Row],[Close]]-E564)/E564,0)</f>
        <v>-1.0634969211881652E-2</v>
      </c>
      <c r="I565">
        <f>IFERROR(LN(AAPL_1[[#This Row],[Close]]/E564),0)</f>
        <v>-1.069192466990102E-2</v>
      </c>
    </row>
    <row r="566" spans="1:9">
      <c r="A566" s="3">
        <v>44805</v>
      </c>
      <c r="B566">
        <v>156.63999899999999</v>
      </c>
      <c r="C566">
        <v>158.41999799999999</v>
      </c>
      <c r="D566">
        <v>154.66999799999999</v>
      </c>
      <c r="E566">
        <v>157.96000699999999</v>
      </c>
      <c r="F566">
        <v>156.409851</v>
      </c>
      <c r="G566">
        <v>74229900</v>
      </c>
      <c r="H566">
        <f>IFERROR((AAPL_1[[#This Row],[Close]]-E565)/E565,0)</f>
        <v>4.7068184409946286E-3</v>
      </c>
      <c r="I566">
        <f>IFERROR(LN(AAPL_1[[#This Row],[Close]]/E565),0)</f>
        <v>4.6957760073397742E-3</v>
      </c>
    </row>
    <row r="567" spans="1:9">
      <c r="A567" s="3">
        <v>44806</v>
      </c>
      <c r="B567">
        <v>159.75</v>
      </c>
      <c r="C567">
        <v>160.36000100000001</v>
      </c>
      <c r="D567">
        <v>154.970001</v>
      </c>
      <c r="E567">
        <v>155.80999800000001</v>
      </c>
      <c r="F567">
        <v>154.28093000000001</v>
      </c>
      <c r="G567">
        <v>76957800</v>
      </c>
      <c r="H567">
        <f>IFERROR((AAPL_1[[#This Row],[Close]]-E566)/E566,0)</f>
        <v>-1.3611097143088776E-2</v>
      </c>
      <c r="I567">
        <f>IFERROR(LN(AAPL_1[[#This Row],[Close]]/E566),0)</f>
        <v>-1.3704577340347428E-2</v>
      </c>
    </row>
    <row r="568" spans="1:9">
      <c r="A568" s="3">
        <v>44810</v>
      </c>
      <c r="B568">
        <v>156.470001</v>
      </c>
      <c r="C568">
        <v>157.08999600000001</v>
      </c>
      <c r="D568">
        <v>153.69000199999999</v>
      </c>
      <c r="E568">
        <v>154.529999</v>
      </c>
      <c r="F568">
        <v>153.01350400000001</v>
      </c>
      <c r="G568">
        <v>73714800</v>
      </c>
      <c r="H568">
        <f>IFERROR((AAPL_1[[#This Row],[Close]]-E567)/E567,0)</f>
        <v>-8.2151275042054977E-3</v>
      </c>
      <c r="I568">
        <f>IFERROR(LN(AAPL_1[[#This Row],[Close]]/E567),0)</f>
        <v>-8.249057618748416E-3</v>
      </c>
    </row>
    <row r="569" spans="1:9">
      <c r="A569" s="3">
        <v>44811</v>
      </c>
      <c r="B569">
        <v>154.820007</v>
      </c>
      <c r="C569">
        <v>156.66999799999999</v>
      </c>
      <c r="D569">
        <v>153.61000100000001</v>
      </c>
      <c r="E569">
        <v>155.96000699999999</v>
      </c>
      <c r="F569">
        <v>154.42945900000001</v>
      </c>
      <c r="G569">
        <v>87449600</v>
      </c>
      <c r="H569">
        <f>IFERROR((AAPL_1[[#This Row],[Close]]-E568)/E568,0)</f>
        <v>9.253918392893969E-3</v>
      </c>
      <c r="I569">
        <f>IFERROR(LN(AAPL_1[[#This Row],[Close]]/E568),0)</f>
        <v>9.2113632233306736E-3</v>
      </c>
    </row>
    <row r="570" spans="1:9">
      <c r="A570" s="3">
        <v>44812</v>
      </c>
      <c r="B570">
        <v>154.63999899999999</v>
      </c>
      <c r="C570">
        <v>156.36000100000001</v>
      </c>
      <c r="D570">
        <v>152.679993</v>
      </c>
      <c r="E570">
        <v>154.46000699999999</v>
      </c>
      <c r="F570">
        <v>152.944199</v>
      </c>
      <c r="G570">
        <v>84923800</v>
      </c>
      <c r="H570">
        <f>IFERROR((AAPL_1[[#This Row],[Close]]-E569)/E569,0)</f>
        <v>-9.6178502992757629E-3</v>
      </c>
      <c r="I570">
        <f>IFERROR(LN(AAPL_1[[#This Row],[Close]]/E569),0)</f>
        <v>-9.6644005374057033E-3</v>
      </c>
    </row>
    <row r="571" spans="1:9">
      <c r="A571" s="3">
        <v>44813</v>
      </c>
      <c r="B571">
        <v>155.470001</v>
      </c>
      <c r="C571">
        <v>157.820007</v>
      </c>
      <c r="D571">
        <v>154.75</v>
      </c>
      <c r="E571">
        <v>157.36999499999999</v>
      </c>
      <c r="F571">
        <v>155.82562300000001</v>
      </c>
      <c r="G571">
        <v>68028800</v>
      </c>
      <c r="H571">
        <f>IFERROR((AAPL_1[[#This Row],[Close]]-E570)/E570,0)</f>
        <v>1.8839750538144146E-2</v>
      </c>
      <c r="I571">
        <f>IFERROR(LN(AAPL_1[[#This Row],[Close]]/E570),0)</f>
        <v>1.8664480380222767E-2</v>
      </c>
    </row>
    <row r="572" spans="1:9">
      <c r="A572" s="3">
        <v>44816</v>
      </c>
      <c r="B572">
        <v>159.58999600000001</v>
      </c>
      <c r="C572">
        <v>164.259995</v>
      </c>
      <c r="D572">
        <v>159.300003</v>
      </c>
      <c r="E572">
        <v>163.429993</v>
      </c>
      <c r="F572">
        <v>161.82615699999999</v>
      </c>
      <c r="G572">
        <v>104956000</v>
      </c>
      <c r="H572">
        <f>IFERROR((AAPL_1[[#This Row],[Close]]-E571)/E571,0)</f>
        <v>3.8507963350955229E-2</v>
      </c>
      <c r="I572">
        <f>IFERROR(LN(AAPL_1[[#This Row],[Close]]/E571),0)</f>
        <v>3.7785032432656289E-2</v>
      </c>
    </row>
    <row r="573" spans="1:9">
      <c r="A573" s="3">
        <v>44817</v>
      </c>
      <c r="B573">
        <v>159.89999399999999</v>
      </c>
      <c r="C573">
        <v>160.53999300000001</v>
      </c>
      <c r="D573">
        <v>153.36999499999999</v>
      </c>
      <c r="E573">
        <v>153.83999600000001</v>
      </c>
      <c r="F573">
        <v>152.330276</v>
      </c>
      <c r="G573">
        <v>122656600</v>
      </c>
      <c r="H573">
        <f>IFERROR((AAPL_1[[#This Row],[Close]]-E572)/E572,0)</f>
        <v>-5.8679541153746378E-2</v>
      </c>
      <c r="I573">
        <f>IFERROR(LN(AAPL_1[[#This Row],[Close]]/E572),0)</f>
        <v>-6.047164599368824E-2</v>
      </c>
    </row>
    <row r="574" spans="1:9">
      <c r="A574" s="3">
        <v>44818</v>
      </c>
      <c r="B574">
        <v>154.78999300000001</v>
      </c>
      <c r="C574">
        <v>157.10000600000001</v>
      </c>
      <c r="D574">
        <v>153.61000100000001</v>
      </c>
      <c r="E574">
        <v>155.30999800000001</v>
      </c>
      <c r="F574">
        <v>153.78582800000001</v>
      </c>
      <c r="G574">
        <v>87965400</v>
      </c>
      <c r="H574">
        <f>IFERROR((AAPL_1[[#This Row],[Close]]-E573)/E573,0)</f>
        <v>9.5553954642588115E-3</v>
      </c>
      <c r="I574">
        <f>IFERROR(LN(AAPL_1[[#This Row],[Close]]/E573),0)</f>
        <v>9.5100314249648397E-3</v>
      </c>
    </row>
    <row r="575" spans="1:9">
      <c r="A575" s="3">
        <v>44819</v>
      </c>
      <c r="B575">
        <v>154.64999399999999</v>
      </c>
      <c r="C575">
        <v>155.240005</v>
      </c>
      <c r="D575">
        <v>151.38000500000001</v>
      </c>
      <c r="E575">
        <v>152.36999499999999</v>
      </c>
      <c r="F575">
        <v>150.87470999999999</v>
      </c>
      <c r="G575">
        <v>90481100</v>
      </c>
      <c r="H575">
        <f>IFERROR((AAPL_1[[#This Row],[Close]]-E574)/E574,0)</f>
        <v>-1.8929901731117263E-2</v>
      </c>
      <c r="I575">
        <f>IFERROR(LN(AAPL_1[[#This Row],[Close]]/E574),0)</f>
        <v>-1.9111366038044669E-2</v>
      </c>
    </row>
    <row r="576" spans="1:9">
      <c r="A576" s="3">
        <v>44820</v>
      </c>
      <c r="B576">
        <v>151.21000699999999</v>
      </c>
      <c r="C576">
        <v>151.35000600000001</v>
      </c>
      <c r="D576">
        <v>148.36999499999999</v>
      </c>
      <c r="E576">
        <v>150.699997</v>
      </c>
      <c r="F576">
        <v>149.22108499999999</v>
      </c>
      <c r="G576">
        <v>162278800</v>
      </c>
      <c r="H576">
        <f>IFERROR((AAPL_1[[#This Row],[Close]]-E575)/E575,0)</f>
        <v>-1.0960149995410794E-2</v>
      </c>
      <c r="I576">
        <f>IFERROR(LN(AAPL_1[[#This Row],[Close]]/E575),0)</f>
        <v>-1.1020654941054843E-2</v>
      </c>
    </row>
    <row r="577" spans="1:9">
      <c r="A577" s="3">
        <v>44823</v>
      </c>
      <c r="B577">
        <v>149.30999800000001</v>
      </c>
      <c r="C577">
        <v>154.55999800000001</v>
      </c>
      <c r="D577">
        <v>149.10000600000001</v>
      </c>
      <c r="E577">
        <v>154.479996</v>
      </c>
      <c r="F577">
        <v>152.96397400000001</v>
      </c>
      <c r="G577">
        <v>81474200</v>
      </c>
      <c r="H577">
        <f>IFERROR((AAPL_1[[#This Row],[Close]]-E576)/E576,0)</f>
        <v>2.5082940114458024E-2</v>
      </c>
      <c r="I577">
        <f>IFERROR(LN(AAPL_1[[#This Row],[Close]]/E576),0)</f>
        <v>2.4773526501589871E-2</v>
      </c>
    </row>
    <row r="578" spans="1:9">
      <c r="A578" s="3">
        <v>44824</v>
      </c>
      <c r="B578">
        <v>153.39999399999999</v>
      </c>
      <c r="C578">
        <v>158.08000200000001</v>
      </c>
      <c r="D578">
        <v>153.08000200000001</v>
      </c>
      <c r="E578">
        <v>156.89999399999999</v>
      </c>
      <c r="F578">
        <v>155.36024499999999</v>
      </c>
      <c r="G578">
        <v>107689800</v>
      </c>
      <c r="H578">
        <f>IFERROR((AAPL_1[[#This Row],[Close]]-E577)/E577,0)</f>
        <v>1.566544577072615E-2</v>
      </c>
      <c r="I578">
        <f>IFERROR(LN(AAPL_1[[#This Row],[Close]]/E577),0)</f>
        <v>1.5544009271129203E-2</v>
      </c>
    </row>
    <row r="579" spans="1:9">
      <c r="A579" s="3">
        <v>44825</v>
      </c>
      <c r="B579">
        <v>157.33999600000001</v>
      </c>
      <c r="C579">
        <v>158.740005</v>
      </c>
      <c r="D579">
        <v>153.60000600000001</v>
      </c>
      <c r="E579">
        <v>153.720001</v>
      </c>
      <c r="F579">
        <v>152.211456</v>
      </c>
      <c r="G579">
        <v>101696800</v>
      </c>
      <c r="H579">
        <f>IFERROR((AAPL_1[[#This Row],[Close]]-E578)/E578,0)</f>
        <v>-2.0267642585123338E-2</v>
      </c>
      <c r="I579">
        <f>IFERROR(LN(AAPL_1[[#This Row],[Close]]/E578),0)</f>
        <v>-2.0475849296090861E-2</v>
      </c>
    </row>
    <row r="580" spans="1:9">
      <c r="A580" s="3">
        <v>44826</v>
      </c>
      <c r="B580">
        <v>152.38000500000001</v>
      </c>
      <c r="C580">
        <v>154.470001</v>
      </c>
      <c r="D580">
        <v>150.91000399999999</v>
      </c>
      <c r="E580">
        <v>152.740005</v>
      </c>
      <c r="F580">
        <v>151.241074</v>
      </c>
      <c r="G580">
        <v>86652500</v>
      </c>
      <c r="H580">
        <f>IFERROR((AAPL_1[[#This Row],[Close]]-E579)/E579,0)</f>
        <v>-6.3752016238927808E-3</v>
      </c>
      <c r="I580">
        <f>IFERROR(LN(AAPL_1[[#This Row],[Close]]/E579),0)</f>
        <v>-6.3956100063727629E-3</v>
      </c>
    </row>
    <row r="581" spans="1:9">
      <c r="A581" s="3">
        <v>44827</v>
      </c>
      <c r="B581">
        <v>151.19000199999999</v>
      </c>
      <c r="C581">
        <v>151.470001</v>
      </c>
      <c r="D581">
        <v>148.55999800000001</v>
      </c>
      <c r="E581">
        <v>150.429993</v>
      </c>
      <c r="F581">
        <v>148.95373499999999</v>
      </c>
      <c r="G581">
        <v>96029900</v>
      </c>
      <c r="H581">
        <f>IFERROR((AAPL_1[[#This Row],[Close]]-E580)/E580,0)</f>
        <v>-1.5123817758157075E-2</v>
      </c>
      <c r="I581">
        <f>IFERROR(LN(AAPL_1[[#This Row],[Close]]/E580),0)</f>
        <v>-1.52393490191448E-2</v>
      </c>
    </row>
    <row r="582" spans="1:9">
      <c r="A582" s="3">
        <v>44830</v>
      </c>
      <c r="B582">
        <v>149.66000399999999</v>
      </c>
      <c r="C582">
        <v>153.770004</v>
      </c>
      <c r="D582">
        <v>149.63999899999999</v>
      </c>
      <c r="E582">
        <v>150.770004</v>
      </c>
      <c r="F582">
        <v>149.29042100000001</v>
      </c>
      <c r="G582">
        <v>93339400</v>
      </c>
      <c r="H582">
        <f>IFERROR((AAPL_1[[#This Row],[Close]]-E581)/E581,0)</f>
        <v>2.2602606914965693E-3</v>
      </c>
      <c r="I582">
        <f>IFERROR(LN(AAPL_1[[#This Row],[Close]]/E581),0)</f>
        <v>2.2577101448436453E-3</v>
      </c>
    </row>
    <row r="583" spans="1:9">
      <c r="A583" s="3">
        <v>44831</v>
      </c>
      <c r="B583">
        <v>152.740005</v>
      </c>
      <c r="C583">
        <v>154.720001</v>
      </c>
      <c r="D583">
        <v>149.949997</v>
      </c>
      <c r="E583">
        <v>151.759995</v>
      </c>
      <c r="F583">
        <v>150.270691</v>
      </c>
      <c r="G583">
        <v>84442700</v>
      </c>
      <c r="H583">
        <f>IFERROR((AAPL_1[[#This Row],[Close]]-E582)/E582,0)</f>
        <v>6.5662331613389321E-3</v>
      </c>
      <c r="I583">
        <f>IFERROR(LN(AAPL_1[[#This Row],[Close]]/E582),0)</f>
        <v>6.5447693586965774E-3</v>
      </c>
    </row>
    <row r="584" spans="1:9">
      <c r="A584" s="3">
        <v>44832</v>
      </c>
      <c r="B584">
        <v>147.63999899999999</v>
      </c>
      <c r="C584">
        <v>150.63999899999999</v>
      </c>
      <c r="D584">
        <v>144.83999600000001</v>
      </c>
      <c r="E584">
        <v>149.83999600000001</v>
      </c>
      <c r="F584">
        <v>148.36953700000001</v>
      </c>
      <c r="G584">
        <v>146691400</v>
      </c>
      <c r="H584">
        <f>IFERROR((AAPL_1[[#This Row],[Close]]-E583)/E583,0)</f>
        <v>-1.2651548914455288E-2</v>
      </c>
      <c r="I584">
        <f>IFERROR(LN(AAPL_1[[#This Row],[Close]]/E583),0)</f>
        <v>-1.2732261239308897E-2</v>
      </c>
    </row>
    <row r="585" spans="1:9">
      <c r="A585" s="3">
        <v>44833</v>
      </c>
      <c r="B585">
        <v>146.10000600000001</v>
      </c>
      <c r="C585">
        <v>146.720001</v>
      </c>
      <c r="D585">
        <v>140.679993</v>
      </c>
      <c r="E585">
        <v>142.479996</v>
      </c>
      <c r="F585">
        <v>141.08175700000001</v>
      </c>
      <c r="G585">
        <v>128138200</v>
      </c>
      <c r="H585">
        <f>IFERROR((AAPL_1[[#This Row],[Close]]-E584)/E584,0)</f>
        <v>-4.9119061642260139E-2</v>
      </c>
      <c r="I585">
        <f>IFERROR(LN(AAPL_1[[#This Row],[Close]]/E584),0)</f>
        <v>-5.0366420533401124E-2</v>
      </c>
    </row>
    <row r="586" spans="1:9">
      <c r="A586" s="3">
        <v>44834</v>
      </c>
      <c r="B586">
        <v>141.279999</v>
      </c>
      <c r="C586">
        <v>143.10000600000001</v>
      </c>
      <c r="D586">
        <v>138</v>
      </c>
      <c r="E586">
        <v>138.199997</v>
      </c>
      <c r="F586">
        <v>136.84375</v>
      </c>
      <c r="G586">
        <v>124925300</v>
      </c>
      <c r="H586">
        <f>IFERROR((AAPL_1[[#This Row],[Close]]-E585)/E585,0)</f>
        <v>-3.0039297586729324E-2</v>
      </c>
      <c r="I586">
        <f>IFERROR(LN(AAPL_1[[#This Row],[Close]]/E585),0)</f>
        <v>-3.0499721281390908E-2</v>
      </c>
    </row>
    <row r="587" spans="1:9">
      <c r="A587" s="3">
        <v>44837</v>
      </c>
      <c r="B587">
        <v>138.21000699999999</v>
      </c>
      <c r="C587">
        <v>143.070007</v>
      </c>
      <c r="D587">
        <v>137.69000199999999</v>
      </c>
      <c r="E587">
        <v>142.449997</v>
      </c>
      <c r="F587">
        <v>141.05204800000001</v>
      </c>
      <c r="G587">
        <v>114311700</v>
      </c>
      <c r="H587">
        <f>IFERROR((AAPL_1[[#This Row],[Close]]-E586)/E586,0)</f>
        <v>3.075253322907091E-2</v>
      </c>
      <c r="I587">
        <f>IFERROR(LN(AAPL_1[[#This Row],[Close]]/E586),0)</f>
        <v>3.0289150257996875E-2</v>
      </c>
    </row>
    <row r="588" spans="1:9">
      <c r="A588" s="3">
        <v>44838</v>
      </c>
      <c r="B588">
        <v>145.029999</v>
      </c>
      <c r="C588">
        <v>146.220001</v>
      </c>
      <c r="D588">
        <v>144.259995</v>
      </c>
      <c r="E588">
        <v>146.10000600000001</v>
      </c>
      <c r="F588">
        <v>144.666245</v>
      </c>
      <c r="G588">
        <v>87830100</v>
      </c>
      <c r="H588">
        <f>IFERROR((AAPL_1[[#This Row],[Close]]-E587)/E587,0)</f>
        <v>2.5623089342711684E-2</v>
      </c>
      <c r="I588">
        <f>IFERROR(LN(AAPL_1[[#This Row],[Close]]/E587),0)</f>
        <v>2.5300319940518762E-2</v>
      </c>
    </row>
    <row r="589" spans="1:9">
      <c r="A589" s="3">
        <v>44839</v>
      </c>
      <c r="B589">
        <v>144.070007</v>
      </c>
      <c r="C589">
        <v>147.38000500000001</v>
      </c>
      <c r="D589">
        <v>143.009995</v>
      </c>
      <c r="E589">
        <v>146.39999399999999</v>
      </c>
      <c r="F589">
        <v>144.96327199999999</v>
      </c>
      <c r="G589">
        <v>79471000</v>
      </c>
      <c r="H589">
        <f>IFERROR((AAPL_1[[#This Row],[Close]]-E588)/E588,0)</f>
        <v>2.0533058705006816E-3</v>
      </c>
      <c r="I589">
        <f>IFERROR(LN(AAPL_1[[#This Row],[Close]]/E588),0)</f>
        <v>2.0512007191890278E-3</v>
      </c>
    </row>
    <row r="590" spans="1:9">
      <c r="A590" s="3">
        <v>44840</v>
      </c>
      <c r="B590">
        <v>145.80999800000001</v>
      </c>
      <c r="C590">
        <v>147.53999300000001</v>
      </c>
      <c r="D590">
        <v>145.220001</v>
      </c>
      <c r="E590">
        <v>145.429993</v>
      </c>
      <c r="F590">
        <v>144.002792</v>
      </c>
      <c r="G590">
        <v>68402200</v>
      </c>
      <c r="H590">
        <f>IFERROR((AAPL_1[[#This Row],[Close]]-E589)/E589,0)</f>
        <v>-6.6256901622550367E-3</v>
      </c>
      <c r="I590">
        <f>IFERROR(LN(AAPL_1[[#This Row],[Close]]/E589),0)</f>
        <v>-6.6477374871085505E-3</v>
      </c>
    </row>
    <row r="591" spans="1:9">
      <c r="A591" s="3">
        <v>44841</v>
      </c>
      <c r="B591">
        <v>142.53999300000001</v>
      </c>
      <c r="C591">
        <v>143.10000600000001</v>
      </c>
      <c r="D591">
        <v>139.449997</v>
      </c>
      <c r="E591">
        <v>140.08999600000001</v>
      </c>
      <c r="F591">
        <v>138.715225</v>
      </c>
      <c r="G591">
        <v>85925600</v>
      </c>
      <c r="H591">
        <f>IFERROR((AAPL_1[[#This Row],[Close]]-E590)/E590,0)</f>
        <v>-3.6718677418900669E-2</v>
      </c>
      <c r="I591">
        <f>IFERROR(LN(AAPL_1[[#This Row],[Close]]/E590),0)</f>
        <v>-3.7409778401545926E-2</v>
      </c>
    </row>
    <row r="592" spans="1:9">
      <c r="A592" s="3">
        <v>44844</v>
      </c>
      <c r="B592">
        <v>140.41999799999999</v>
      </c>
      <c r="C592">
        <v>141.88999899999999</v>
      </c>
      <c r="D592">
        <v>138.570007</v>
      </c>
      <c r="E592">
        <v>140.41999799999999</v>
      </c>
      <c r="F592">
        <v>139.041977</v>
      </c>
      <c r="G592">
        <v>74899000</v>
      </c>
      <c r="H592">
        <f>IFERROR((AAPL_1[[#This Row],[Close]]-E591)/E591,0)</f>
        <v>2.3556428683171567E-3</v>
      </c>
      <c r="I592">
        <f>IFERROR(LN(AAPL_1[[#This Row],[Close]]/E591),0)</f>
        <v>2.3528726911680475E-3</v>
      </c>
    </row>
    <row r="593" spans="1:9">
      <c r="A593" s="3">
        <v>44845</v>
      </c>
      <c r="B593">
        <v>139.89999399999999</v>
      </c>
      <c r="C593">
        <v>141.35000600000001</v>
      </c>
      <c r="D593">
        <v>138.220001</v>
      </c>
      <c r="E593">
        <v>138.979996</v>
      </c>
      <c r="F593">
        <v>137.616074</v>
      </c>
      <c r="G593">
        <v>77033700</v>
      </c>
      <c r="H593">
        <f>IFERROR((AAPL_1[[#This Row],[Close]]-E592)/E592,0)</f>
        <v>-1.0254963826448657E-2</v>
      </c>
      <c r="I593">
        <f>IFERROR(LN(AAPL_1[[#This Row],[Close]]/E592),0)</f>
        <v>-1.0307908241055984E-2</v>
      </c>
    </row>
    <row r="594" spans="1:9">
      <c r="A594" s="3">
        <v>44846</v>
      </c>
      <c r="B594">
        <v>139.13000500000001</v>
      </c>
      <c r="C594">
        <v>140.36000100000001</v>
      </c>
      <c r="D594">
        <v>138.16000399999999</v>
      </c>
      <c r="E594">
        <v>138.33999600000001</v>
      </c>
      <c r="F594">
        <v>136.982361</v>
      </c>
      <c r="G594">
        <v>70433700</v>
      </c>
      <c r="H594">
        <f>IFERROR((AAPL_1[[#This Row],[Close]]-E593)/E593,0)</f>
        <v>-4.6049792662246616E-3</v>
      </c>
      <c r="I594">
        <f>IFERROR(LN(AAPL_1[[#This Row],[Close]]/E593),0)</f>
        <v>-4.6156148468920874E-3</v>
      </c>
    </row>
    <row r="595" spans="1:9">
      <c r="A595" s="3">
        <v>44847</v>
      </c>
      <c r="B595">
        <v>134.990005</v>
      </c>
      <c r="C595">
        <v>143.58999600000001</v>
      </c>
      <c r="D595">
        <v>134.36999499999999</v>
      </c>
      <c r="E595">
        <v>142.990005</v>
      </c>
      <c r="F595">
        <v>141.58674600000001</v>
      </c>
      <c r="G595">
        <v>113224000</v>
      </c>
      <c r="H595">
        <f>IFERROR((AAPL_1[[#This Row],[Close]]-E594)/E594,0)</f>
        <v>3.361290396451929E-2</v>
      </c>
      <c r="I595">
        <f>IFERROR(LN(AAPL_1[[#This Row],[Close]]/E594),0)</f>
        <v>3.3060338454066258E-2</v>
      </c>
    </row>
    <row r="596" spans="1:9">
      <c r="A596" s="3">
        <v>44848</v>
      </c>
      <c r="B596">
        <v>144.30999800000001</v>
      </c>
      <c r="C596">
        <v>144.520004</v>
      </c>
      <c r="D596">
        <v>138.19000199999999</v>
      </c>
      <c r="E596">
        <v>138.38000500000001</v>
      </c>
      <c r="F596">
        <v>137.02198799999999</v>
      </c>
      <c r="G596">
        <v>88598000</v>
      </c>
      <c r="H596">
        <f>IFERROR((AAPL_1[[#This Row],[Close]]-E595)/E595,0)</f>
        <v>-3.2240015657038303E-2</v>
      </c>
      <c r="I596">
        <f>IFERROR(LN(AAPL_1[[#This Row],[Close]]/E595),0)</f>
        <v>-3.2771172509181934E-2</v>
      </c>
    </row>
    <row r="597" spans="1:9">
      <c r="A597" s="3">
        <v>44851</v>
      </c>
      <c r="B597">
        <v>141.070007</v>
      </c>
      <c r="C597">
        <v>142.89999399999999</v>
      </c>
      <c r="D597">
        <v>140.270004</v>
      </c>
      <c r="E597">
        <v>142.41000399999999</v>
      </c>
      <c r="F597">
        <v>141.012451</v>
      </c>
      <c r="G597">
        <v>85250900</v>
      </c>
      <c r="H597">
        <f>IFERROR((AAPL_1[[#This Row],[Close]]-E596)/E596,0)</f>
        <v>2.9122697314543203E-2</v>
      </c>
      <c r="I597">
        <f>IFERROR(LN(AAPL_1[[#This Row],[Close]]/E596),0)</f>
        <v>2.8706689116197639E-2</v>
      </c>
    </row>
    <row r="598" spans="1:9">
      <c r="A598" s="3">
        <v>44852</v>
      </c>
      <c r="B598">
        <v>145.490005</v>
      </c>
      <c r="C598">
        <v>146.699997</v>
      </c>
      <c r="D598">
        <v>140.61000100000001</v>
      </c>
      <c r="E598">
        <v>143.75</v>
      </c>
      <c r="F598">
        <v>142.33931000000001</v>
      </c>
      <c r="G598">
        <v>99136600</v>
      </c>
      <c r="H598">
        <f>IFERROR((AAPL_1[[#This Row],[Close]]-E597)/E597,0)</f>
        <v>9.4094232312500574E-3</v>
      </c>
      <c r="I598">
        <f>IFERROR(LN(AAPL_1[[#This Row],[Close]]/E597),0)</f>
        <v>9.365430358208764E-3</v>
      </c>
    </row>
    <row r="599" spans="1:9">
      <c r="A599" s="3">
        <v>44853</v>
      </c>
      <c r="B599">
        <v>141.69000199999999</v>
      </c>
      <c r="C599">
        <v>144.949997</v>
      </c>
      <c r="D599">
        <v>141.5</v>
      </c>
      <c r="E599">
        <v>143.86000100000001</v>
      </c>
      <c r="F599">
        <v>142.448227</v>
      </c>
      <c r="G599">
        <v>61758300</v>
      </c>
      <c r="H599">
        <f>IFERROR((AAPL_1[[#This Row],[Close]]-E598)/E598,0)</f>
        <v>7.6522434782616425E-4</v>
      </c>
      <c r="I599">
        <f>IFERROR(LN(AAPL_1[[#This Row],[Close]]/E598),0)</f>
        <v>7.6493171295300539E-4</v>
      </c>
    </row>
    <row r="600" spans="1:9">
      <c r="A600" s="3">
        <v>44854</v>
      </c>
      <c r="B600">
        <v>143.020004</v>
      </c>
      <c r="C600">
        <v>145.88999899999999</v>
      </c>
      <c r="D600">
        <v>142.64999399999999</v>
      </c>
      <c r="E600">
        <v>143.38999899999999</v>
      </c>
      <c r="F600">
        <v>141.982834</v>
      </c>
      <c r="G600">
        <v>64522000</v>
      </c>
      <c r="H600">
        <f>IFERROR((AAPL_1[[#This Row],[Close]]-E599)/E599,0)</f>
        <v>-3.2670790819751363E-3</v>
      </c>
      <c r="I600">
        <f>IFERROR(LN(AAPL_1[[#This Row],[Close]]/E599),0)</f>
        <v>-3.2724276374520244E-3</v>
      </c>
    </row>
    <row r="601" spans="1:9">
      <c r="A601" s="3">
        <v>44855</v>
      </c>
      <c r="B601">
        <v>142.86999499999999</v>
      </c>
      <c r="C601">
        <v>147.85000600000001</v>
      </c>
      <c r="D601">
        <v>142.64999399999999</v>
      </c>
      <c r="E601">
        <v>147.270004</v>
      </c>
      <c r="F601">
        <v>145.82476800000001</v>
      </c>
      <c r="G601">
        <v>86548600</v>
      </c>
      <c r="H601">
        <f>IFERROR((AAPL_1[[#This Row],[Close]]-E600)/E600,0)</f>
        <v>2.7059104728775481E-2</v>
      </c>
      <c r="I601">
        <f>IFERROR(LN(AAPL_1[[#This Row],[Close]]/E600),0)</f>
        <v>2.6699480146106444E-2</v>
      </c>
    </row>
    <row r="602" spans="1:9">
      <c r="A602" s="3">
        <v>44858</v>
      </c>
      <c r="B602">
        <v>147.19000199999999</v>
      </c>
      <c r="C602">
        <v>150.229996</v>
      </c>
      <c r="D602">
        <v>146</v>
      </c>
      <c r="E602">
        <v>149.449997</v>
      </c>
      <c r="F602">
        <v>147.98335299999999</v>
      </c>
      <c r="G602">
        <v>75981900</v>
      </c>
      <c r="H602">
        <f>IFERROR((AAPL_1[[#This Row],[Close]]-E601)/E601,0)</f>
        <v>1.4802695326877264E-2</v>
      </c>
      <c r="I602">
        <f>IFERROR(LN(AAPL_1[[#This Row],[Close]]/E601),0)</f>
        <v>1.4694204757276076E-2</v>
      </c>
    </row>
    <row r="603" spans="1:9">
      <c r="A603" s="3">
        <v>44859</v>
      </c>
      <c r="B603">
        <v>150.08999600000001</v>
      </c>
      <c r="C603">
        <v>152.490005</v>
      </c>
      <c r="D603">
        <v>149.36000100000001</v>
      </c>
      <c r="E603">
        <v>152.33999600000001</v>
      </c>
      <c r="F603">
        <v>150.845001</v>
      </c>
      <c r="G603">
        <v>74732300</v>
      </c>
      <c r="H603">
        <f>IFERROR((AAPL_1[[#This Row],[Close]]-E602)/E602,0)</f>
        <v>1.9337564790985022E-2</v>
      </c>
      <c r="I603">
        <f>IFERROR(LN(AAPL_1[[#This Row],[Close]]/E602),0)</f>
        <v>1.9152970031241806E-2</v>
      </c>
    </row>
    <row r="604" spans="1:9">
      <c r="A604" s="3">
        <v>44860</v>
      </c>
      <c r="B604">
        <v>150.96000699999999</v>
      </c>
      <c r="C604">
        <v>151.990005</v>
      </c>
      <c r="D604">
        <v>148.03999300000001</v>
      </c>
      <c r="E604">
        <v>149.35000600000001</v>
      </c>
      <c r="F604">
        <v>147.88433800000001</v>
      </c>
      <c r="G604">
        <v>88194300</v>
      </c>
      <c r="H604">
        <f>IFERROR((AAPL_1[[#This Row],[Close]]-E603)/E603,0)</f>
        <v>-1.9627084669215863E-2</v>
      </c>
      <c r="I604">
        <f>IFERROR(LN(AAPL_1[[#This Row],[Close]]/E603),0)</f>
        <v>-1.9822253851379413E-2</v>
      </c>
    </row>
    <row r="605" spans="1:9">
      <c r="A605" s="3">
        <v>44861</v>
      </c>
      <c r="B605">
        <v>148.070007</v>
      </c>
      <c r="C605">
        <v>149.050003</v>
      </c>
      <c r="D605">
        <v>144.13000500000001</v>
      </c>
      <c r="E605">
        <v>144.800003</v>
      </c>
      <c r="F605">
        <v>143.37898300000001</v>
      </c>
      <c r="G605">
        <v>109180200</v>
      </c>
      <c r="H605">
        <f>IFERROR((AAPL_1[[#This Row],[Close]]-E604)/E604,0)</f>
        <v>-3.0465368712472657E-2</v>
      </c>
      <c r="I605">
        <f>IFERROR(LN(AAPL_1[[#This Row],[Close]]/E604),0)</f>
        <v>-3.0939084166357888E-2</v>
      </c>
    </row>
    <row r="606" spans="1:9">
      <c r="A606" s="3">
        <v>44862</v>
      </c>
      <c r="B606">
        <v>148.199997</v>
      </c>
      <c r="C606">
        <v>157.5</v>
      </c>
      <c r="D606">
        <v>147.820007</v>
      </c>
      <c r="E606">
        <v>155.740005</v>
      </c>
      <c r="F606">
        <v>154.21160900000001</v>
      </c>
      <c r="G606">
        <v>164762400</v>
      </c>
      <c r="H606">
        <f>IFERROR((AAPL_1[[#This Row],[Close]]-E605)/E605,0)</f>
        <v>7.5552498434685755E-2</v>
      </c>
      <c r="I606">
        <f>IFERROR(LN(AAPL_1[[#This Row],[Close]]/E605),0)</f>
        <v>7.2834481583781724E-2</v>
      </c>
    </row>
    <row r="607" spans="1:9">
      <c r="A607" s="3">
        <v>44865</v>
      </c>
      <c r="B607">
        <v>153.16000399999999</v>
      </c>
      <c r="C607">
        <v>154.240005</v>
      </c>
      <c r="D607">
        <v>151.91999799999999</v>
      </c>
      <c r="E607">
        <v>153.33999600000001</v>
      </c>
      <c r="F607">
        <v>151.83517499999999</v>
      </c>
      <c r="G607">
        <v>97943200</v>
      </c>
      <c r="H607">
        <f>IFERROR((AAPL_1[[#This Row],[Close]]-E606)/E606,0)</f>
        <v>-1.5410356510518817E-2</v>
      </c>
      <c r="I607">
        <f>IFERROR(LN(AAPL_1[[#This Row],[Close]]/E606),0)</f>
        <v>-1.5530330208703752E-2</v>
      </c>
    </row>
    <row r="608" spans="1:9">
      <c r="A608" s="3">
        <v>44866</v>
      </c>
      <c r="B608">
        <v>155.08000200000001</v>
      </c>
      <c r="C608">
        <v>155.449997</v>
      </c>
      <c r="D608">
        <v>149.13000500000001</v>
      </c>
      <c r="E608">
        <v>150.64999399999999</v>
      </c>
      <c r="F608">
        <v>149.17157</v>
      </c>
      <c r="G608">
        <v>80379300</v>
      </c>
      <c r="H608">
        <f>IFERROR((AAPL_1[[#This Row],[Close]]-E607)/E607,0)</f>
        <v>-1.7542729034635041E-2</v>
      </c>
      <c r="I608">
        <f>IFERROR(LN(AAPL_1[[#This Row],[Close]]/E607),0)</f>
        <v>-1.7698426296030911E-2</v>
      </c>
    </row>
    <row r="609" spans="1:9">
      <c r="A609" s="3">
        <v>44867</v>
      </c>
      <c r="B609">
        <v>148.949997</v>
      </c>
      <c r="C609">
        <v>152.16999799999999</v>
      </c>
      <c r="D609">
        <v>145</v>
      </c>
      <c r="E609">
        <v>145.029999</v>
      </c>
      <c r="F609">
        <v>143.60672</v>
      </c>
      <c r="G609">
        <v>93604600</v>
      </c>
      <c r="H609">
        <f>IFERROR((AAPL_1[[#This Row],[Close]]-E608)/E608,0)</f>
        <v>-3.7304979912577953E-2</v>
      </c>
      <c r="I609">
        <f>IFERROR(LN(AAPL_1[[#This Row],[Close]]/E608),0)</f>
        <v>-3.8018615071861356E-2</v>
      </c>
    </row>
    <row r="610" spans="1:9">
      <c r="A610" s="3">
        <v>44868</v>
      </c>
      <c r="B610">
        <v>142.05999800000001</v>
      </c>
      <c r="C610">
        <v>142.800003</v>
      </c>
      <c r="D610">
        <v>138.75</v>
      </c>
      <c r="E610">
        <v>138.88000500000001</v>
      </c>
      <c r="F610">
        <v>137.51707500000001</v>
      </c>
      <c r="G610">
        <v>97918500</v>
      </c>
      <c r="H610">
        <f>IFERROR((AAPL_1[[#This Row],[Close]]-E609)/E609,0)</f>
        <v>-4.240497857274337E-2</v>
      </c>
      <c r="I610">
        <f>IFERROR(LN(AAPL_1[[#This Row],[Close]]/E609),0)</f>
        <v>-4.3330323762689929E-2</v>
      </c>
    </row>
    <row r="611" spans="1:9">
      <c r="A611" s="3">
        <v>44869</v>
      </c>
      <c r="B611">
        <v>142.08999600000001</v>
      </c>
      <c r="C611">
        <v>142.66999799999999</v>
      </c>
      <c r="D611">
        <v>134.38000500000001</v>
      </c>
      <c r="E611">
        <v>138.38000500000001</v>
      </c>
      <c r="F611">
        <v>137.24928299999999</v>
      </c>
      <c r="G611">
        <v>140814800</v>
      </c>
      <c r="H611">
        <f>IFERROR((AAPL_1[[#This Row],[Close]]-E610)/E610,0)</f>
        <v>-3.6002302851299577E-3</v>
      </c>
      <c r="I611">
        <f>IFERROR(LN(AAPL_1[[#This Row],[Close]]/E610),0)</f>
        <v>-3.6067267112901628E-3</v>
      </c>
    </row>
    <row r="612" spans="1:9">
      <c r="A612" s="3">
        <v>44872</v>
      </c>
      <c r="B612">
        <v>137.11000100000001</v>
      </c>
      <c r="C612">
        <v>139.14999399999999</v>
      </c>
      <c r="D612">
        <v>135.66999799999999</v>
      </c>
      <c r="E612">
        <v>138.91999799999999</v>
      </c>
      <c r="F612">
        <v>137.78488200000001</v>
      </c>
      <c r="G612">
        <v>83374600</v>
      </c>
      <c r="H612">
        <f>IFERROR((AAPL_1[[#This Row],[Close]]-E611)/E611,0)</f>
        <v>3.9022472936027226E-3</v>
      </c>
      <c r="I612">
        <f>IFERROR(LN(AAPL_1[[#This Row],[Close]]/E611),0)</f>
        <v>3.8946532760445341E-3</v>
      </c>
    </row>
    <row r="613" spans="1:9">
      <c r="A613" s="3">
        <v>44873</v>
      </c>
      <c r="B613">
        <v>140.41000399999999</v>
      </c>
      <c r="C613">
        <v>141.429993</v>
      </c>
      <c r="D613">
        <v>137.490005</v>
      </c>
      <c r="E613">
        <v>139.5</v>
      </c>
      <c r="F613">
        <v>138.360153</v>
      </c>
      <c r="G613">
        <v>89908500</v>
      </c>
      <c r="H613">
        <f>IFERROR((AAPL_1[[#This Row],[Close]]-E612)/E612,0)</f>
        <v>4.1750792423709037E-3</v>
      </c>
      <c r="I613">
        <f>IFERROR(LN(AAPL_1[[#This Row],[Close]]/E612),0)</f>
        <v>4.1663877823223516E-3</v>
      </c>
    </row>
    <row r="614" spans="1:9">
      <c r="A614" s="3">
        <v>44874</v>
      </c>
      <c r="B614">
        <v>138.5</v>
      </c>
      <c r="C614">
        <v>138.550003</v>
      </c>
      <c r="D614">
        <v>134.58999600000001</v>
      </c>
      <c r="E614">
        <v>134.86999499999999</v>
      </c>
      <c r="F614">
        <v>133.76795999999999</v>
      </c>
      <c r="G614">
        <v>74917800</v>
      </c>
      <c r="H614">
        <f>IFERROR((AAPL_1[[#This Row],[Close]]-E613)/E613,0)</f>
        <v>-3.3190000000000081E-2</v>
      </c>
      <c r="I614">
        <f>IFERROR(LN(AAPL_1[[#This Row],[Close]]/E613),0)</f>
        <v>-3.3753286805391546E-2</v>
      </c>
    </row>
    <row r="615" spans="1:9">
      <c r="A615" s="3">
        <v>44875</v>
      </c>
      <c r="B615">
        <v>141.240005</v>
      </c>
      <c r="C615">
        <v>146.86999499999999</v>
      </c>
      <c r="D615">
        <v>139.5</v>
      </c>
      <c r="E615">
        <v>146.86999499999999</v>
      </c>
      <c r="F615">
        <v>145.66990699999999</v>
      </c>
      <c r="G615">
        <v>118854000</v>
      </c>
      <c r="H615">
        <f>IFERROR((AAPL_1[[#This Row],[Close]]-E614)/E614,0)</f>
        <v>8.89745714011482E-2</v>
      </c>
      <c r="I615">
        <f>IFERROR(LN(AAPL_1[[#This Row],[Close]]/E614),0)</f>
        <v>8.5236493266029598E-2</v>
      </c>
    </row>
    <row r="616" spans="1:9">
      <c r="A616" s="3">
        <v>44876</v>
      </c>
      <c r="B616">
        <v>145.820007</v>
      </c>
      <c r="C616">
        <v>150.009995</v>
      </c>
      <c r="D616">
        <v>144.36999499999999</v>
      </c>
      <c r="E616">
        <v>149.699997</v>
      </c>
      <c r="F616">
        <v>148.476776</v>
      </c>
      <c r="G616">
        <v>93979700</v>
      </c>
      <c r="H616">
        <f>IFERROR((AAPL_1[[#This Row],[Close]]-E615)/E615,0)</f>
        <v>1.9268755336990431E-2</v>
      </c>
      <c r="I616">
        <f>IFERROR(LN(AAPL_1[[#This Row],[Close]]/E615),0)</f>
        <v>1.9085463663443939E-2</v>
      </c>
    </row>
    <row r="617" spans="1:9">
      <c r="A617" s="3">
        <v>44879</v>
      </c>
      <c r="B617">
        <v>148.970001</v>
      </c>
      <c r="C617">
        <v>150.279999</v>
      </c>
      <c r="D617">
        <v>147.429993</v>
      </c>
      <c r="E617">
        <v>148.279999</v>
      </c>
      <c r="F617">
        <v>147.06840500000001</v>
      </c>
      <c r="G617">
        <v>73374100</v>
      </c>
      <c r="H617">
        <f>IFERROR((AAPL_1[[#This Row],[Close]]-E616)/E616,0)</f>
        <v>-9.4856247725909615E-3</v>
      </c>
      <c r="I617">
        <f>IFERROR(LN(AAPL_1[[#This Row],[Close]]/E616),0)</f>
        <v>-9.530899846968607E-3</v>
      </c>
    </row>
    <row r="618" spans="1:9">
      <c r="A618" s="3">
        <v>44880</v>
      </c>
      <c r="B618">
        <v>152.220001</v>
      </c>
      <c r="C618">
        <v>153.58999600000001</v>
      </c>
      <c r="D618">
        <v>148.55999800000001</v>
      </c>
      <c r="E618">
        <v>150.03999300000001</v>
      </c>
      <c r="F618">
        <v>148.81401099999999</v>
      </c>
      <c r="G618">
        <v>89868300</v>
      </c>
      <c r="H618">
        <f>IFERROR((AAPL_1[[#This Row],[Close]]-E617)/E617,0)</f>
        <v>1.1869395817840585E-2</v>
      </c>
      <c r="I618">
        <f>IFERROR(LN(AAPL_1[[#This Row],[Close]]/E617),0)</f>
        <v>1.179950702092639E-2</v>
      </c>
    </row>
    <row r="619" spans="1:9">
      <c r="A619" s="3">
        <v>44881</v>
      </c>
      <c r="B619">
        <v>149.13000500000001</v>
      </c>
      <c r="C619">
        <v>149.86999499999999</v>
      </c>
      <c r="D619">
        <v>147.28999300000001</v>
      </c>
      <c r="E619">
        <v>148.78999300000001</v>
      </c>
      <c r="F619">
        <v>147.574219</v>
      </c>
      <c r="G619">
        <v>64218300</v>
      </c>
      <c r="H619">
        <f>IFERROR((AAPL_1[[#This Row],[Close]]-E618)/E618,0)</f>
        <v>-8.3311120922273038E-3</v>
      </c>
      <c r="I619">
        <f>IFERROR(LN(AAPL_1[[#This Row],[Close]]/E618),0)</f>
        <v>-8.3660097660274713E-3</v>
      </c>
    </row>
    <row r="620" spans="1:9">
      <c r="A620" s="3">
        <v>44882</v>
      </c>
      <c r="B620">
        <v>146.429993</v>
      </c>
      <c r="C620">
        <v>151.479996</v>
      </c>
      <c r="D620">
        <v>146.14999399999999</v>
      </c>
      <c r="E620">
        <v>150.720001</v>
      </c>
      <c r="F620">
        <v>149.488449</v>
      </c>
      <c r="G620">
        <v>80389400</v>
      </c>
      <c r="H620">
        <f>IFERROR((AAPL_1[[#This Row],[Close]]-E619)/E619,0)</f>
        <v>1.2971356212107535E-2</v>
      </c>
      <c r="I620">
        <f>IFERROR(LN(AAPL_1[[#This Row],[Close]]/E619),0)</f>
        <v>1.2887948669439812E-2</v>
      </c>
    </row>
    <row r="621" spans="1:9">
      <c r="A621" s="3">
        <v>44883</v>
      </c>
      <c r="B621">
        <v>152.30999800000001</v>
      </c>
      <c r="C621">
        <v>152.699997</v>
      </c>
      <c r="D621">
        <v>149.970001</v>
      </c>
      <c r="E621">
        <v>151.28999300000001</v>
      </c>
      <c r="F621">
        <v>150.05380199999999</v>
      </c>
      <c r="G621">
        <v>74829600</v>
      </c>
      <c r="H621">
        <f>IFERROR((AAPL_1[[#This Row],[Close]]-E620)/E620,0)</f>
        <v>3.7817940301102665E-3</v>
      </c>
      <c r="I621">
        <f>IFERROR(LN(AAPL_1[[#This Row],[Close]]/E620),0)</f>
        <v>3.7746610251149283E-3</v>
      </c>
    </row>
    <row r="622" spans="1:9">
      <c r="A622" s="3">
        <v>44886</v>
      </c>
      <c r="B622">
        <v>150.16000399999999</v>
      </c>
      <c r="C622">
        <v>150.36999499999999</v>
      </c>
      <c r="D622">
        <v>147.720001</v>
      </c>
      <c r="E622">
        <v>148.009995</v>
      </c>
      <c r="F622">
        <v>146.80059800000001</v>
      </c>
      <c r="G622">
        <v>58724100</v>
      </c>
      <c r="H622">
        <f>IFERROR((AAPL_1[[#This Row],[Close]]-E621)/E621,0)</f>
        <v>-2.1680204585639754E-2</v>
      </c>
      <c r="I622">
        <f>IFERROR(LN(AAPL_1[[#This Row],[Close]]/E621),0)</f>
        <v>-2.1918673220391732E-2</v>
      </c>
    </row>
    <row r="623" spans="1:9">
      <c r="A623" s="3">
        <v>44887</v>
      </c>
      <c r="B623">
        <v>148.13000500000001</v>
      </c>
      <c r="C623">
        <v>150.41999799999999</v>
      </c>
      <c r="D623">
        <v>146.929993</v>
      </c>
      <c r="E623">
        <v>150.179993</v>
      </c>
      <c r="F623">
        <v>148.95285000000001</v>
      </c>
      <c r="G623">
        <v>51804100</v>
      </c>
      <c r="H623">
        <f>IFERROR((AAPL_1[[#This Row],[Close]]-E622)/E622,0)</f>
        <v>1.4661158525138742E-2</v>
      </c>
      <c r="I623">
        <f>IFERROR(LN(AAPL_1[[#This Row],[Close]]/E622),0)</f>
        <v>1.4554722793407476E-2</v>
      </c>
    </row>
    <row r="624" spans="1:9">
      <c r="A624" s="3">
        <v>44888</v>
      </c>
      <c r="B624">
        <v>149.449997</v>
      </c>
      <c r="C624">
        <v>151.83000200000001</v>
      </c>
      <c r="D624">
        <v>149.33999600000001</v>
      </c>
      <c r="E624">
        <v>151.070007</v>
      </c>
      <c r="F624">
        <v>149.83560199999999</v>
      </c>
      <c r="G624">
        <v>58301400</v>
      </c>
      <c r="H624">
        <f>IFERROR((AAPL_1[[#This Row],[Close]]-E623)/E623,0)</f>
        <v>5.9263153647903547E-3</v>
      </c>
      <c r="I624">
        <f>IFERROR(LN(AAPL_1[[#This Row],[Close]]/E623),0)</f>
        <v>5.9088238307651577E-3</v>
      </c>
    </row>
    <row r="625" spans="1:9">
      <c r="A625" s="3">
        <v>44890</v>
      </c>
      <c r="B625">
        <v>148.30999800000001</v>
      </c>
      <c r="C625">
        <v>148.88000500000001</v>
      </c>
      <c r="D625">
        <v>147.11999499999999</v>
      </c>
      <c r="E625">
        <v>148.11000100000001</v>
      </c>
      <c r="F625">
        <v>146.89979600000001</v>
      </c>
      <c r="G625">
        <v>35195900</v>
      </c>
      <c r="H625">
        <f>IFERROR((AAPL_1[[#This Row],[Close]]-E624)/E624,0)</f>
        <v>-1.9593604705399878E-2</v>
      </c>
      <c r="I625">
        <f>IFERROR(LN(AAPL_1[[#This Row],[Close]]/E624),0)</f>
        <v>-1.97881042011482E-2</v>
      </c>
    </row>
    <row r="626" spans="1:9">
      <c r="A626" s="3">
        <v>44893</v>
      </c>
      <c r="B626">
        <v>145.13999899999999</v>
      </c>
      <c r="C626">
        <v>146.63999899999999</v>
      </c>
      <c r="D626">
        <v>143.38000500000001</v>
      </c>
      <c r="E626">
        <v>144.220001</v>
      </c>
      <c r="F626">
        <v>143.04158000000001</v>
      </c>
      <c r="G626">
        <v>69246000</v>
      </c>
      <c r="H626">
        <f>IFERROR((AAPL_1[[#This Row],[Close]]-E625)/E625,0)</f>
        <v>-2.6264262870405453E-2</v>
      </c>
      <c r="I626">
        <f>IFERROR(LN(AAPL_1[[#This Row],[Close]]/E625),0)</f>
        <v>-2.6615329268155415E-2</v>
      </c>
    </row>
    <row r="627" spans="1:9">
      <c r="A627" s="3">
        <v>44894</v>
      </c>
      <c r="B627">
        <v>144.28999300000001</v>
      </c>
      <c r="C627">
        <v>144.80999800000001</v>
      </c>
      <c r="D627">
        <v>140.35000600000001</v>
      </c>
      <c r="E627">
        <v>141.16999799999999</v>
      </c>
      <c r="F627">
        <v>140.01651000000001</v>
      </c>
      <c r="G627">
        <v>83763800</v>
      </c>
      <c r="H627">
        <f>IFERROR((AAPL_1[[#This Row],[Close]]-E626)/E626,0)</f>
        <v>-2.1148266390595877E-2</v>
      </c>
      <c r="I627">
        <f>IFERROR(LN(AAPL_1[[#This Row],[Close]]/E626),0)</f>
        <v>-2.1375094693672356E-2</v>
      </c>
    </row>
    <row r="628" spans="1:9">
      <c r="A628" s="3">
        <v>44895</v>
      </c>
      <c r="B628">
        <v>141.39999399999999</v>
      </c>
      <c r="C628">
        <v>148.720001</v>
      </c>
      <c r="D628">
        <v>140.550003</v>
      </c>
      <c r="E628">
        <v>148.029999</v>
      </c>
      <c r="F628">
        <v>146.820435</v>
      </c>
      <c r="G628">
        <v>111380900</v>
      </c>
      <c r="H628">
        <f>IFERROR((AAPL_1[[#This Row],[Close]]-E627)/E627,0)</f>
        <v>4.859390165890639E-2</v>
      </c>
      <c r="I628">
        <f>IFERROR(LN(AAPL_1[[#This Row],[Close]]/E627),0)</f>
        <v>4.7450125441221153E-2</v>
      </c>
    </row>
    <row r="629" spans="1:9">
      <c r="A629" s="3">
        <v>44896</v>
      </c>
      <c r="B629">
        <v>148.21000699999999</v>
      </c>
      <c r="C629">
        <v>149.13000500000001</v>
      </c>
      <c r="D629">
        <v>146.61000100000001</v>
      </c>
      <c r="E629">
        <v>148.30999800000001</v>
      </c>
      <c r="F629">
        <v>147.09814499999999</v>
      </c>
      <c r="G629">
        <v>71250400</v>
      </c>
      <c r="H629">
        <f>IFERROR((AAPL_1[[#This Row],[Close]]-E628)/E628,0)</f>
        <v>1.8915017354016442E-3</v>
      </c>
      <c r="I629">
        <f>IFERROR(LN(AAPL_1[[#This Row],[Close]]/E628),0)</f>
        <v>1.8897150985903435E-3</v>
      </c>
    </row>
    <row r="630" spans="1:9">
      <c r="A630" s="3">
        <v>44897</v>
      </c>
      <c r="B630">
        <v>145.96000699999999</v>
      </c>
      <c r="C630">
        <v>148</v>
      </c>
      <c r="D630">
        <v>145.64999399999999</v>
      </c>
      <c r="E630">
        <v>147.80999800000001</v>
      </c>
      <c r="F630">
        <v>146.60221899999999</v>
      </c>
      <c r="G630">
        <v>65447400</v>
      </c>
      <c r="H630">
        <f>IFERROR((AAPL_1[[#This Row],[Close]]-E629)/E629,0)</f>
        <v>-3.3713168818193901E-3</v>
      </c>
      <c r="I630">
        <f>IFERROR(LN(AAPL_1[[#This Row],[Close]]/E629),0)</f>
        <v>-3.3770125755066185E-3</v>
      </c>
    </row>
    <row r="631" spans="1:9">
      <c r="A631" s="3">
        <v>44900</v>
      </c>
      <c r="B631">
        <v>147.770004</v>
      </c>
      <c r="C631">
        <v>150.91999799999999</v>
      </c>
      <c r="D631">
        <v>145.770004</v>
      </c>
      <c r="E631">
        <v>146.63000500000001</v>
      </c>
      <c r="F631">
        <v>145.43188499999999</v>
      </c>
      <c r="G631">
        <v>68826400</v>
      </c>
      <c r="H631">
        <f>IFERROR((AAPL_1[[#This Row],[Close]]-E630)/E630,0)</f>
        <v>-7.9831744534628567E-3</v>
      </c>
      <c r="I631">
        <f>IFERROR(LN(AAPL_1[[#This Row],[Close]]/E630),0)</f>
        <v>-8.0152106046758355E-3</v>
      </c>
    </row>
    <row r="632" spans="1:9">
      <c r="A632" s="3">
        <v>44901</v>
      </c>
      <c r="B632">
        <v>147.070007</v>
      </c>
      <c r="C632">
        <v>147.300003</v>
      </c>
      <c r="D632">
        <v>141.91999799999999</v>
      </c>
      <c r="E632">
        <v>142.91000399999999</v>
      </c>
      <c r="F632">
        <v>141.742279</v>
      </c>
      <c r="G632">
        <v>64727200</v>
      </c>
      <c r="H632">
        <f>IFERROR((AAPL_1[[#This Row],[Close]]-E631)/E631,0)</f>
        <v>-2.5369984813135786E-2</v>
      </c>
      <c r="I632">
        <f>IFERROR(LN(AAPL_1[[#This Row],[Close]]/E631),0)</f>
        <v>-2.5697351605074553E-2</v>
      </c>
    </row>
    <row r="633" spans="1:9">
      <c r="A633" s="3">
        <v>44902</v>
      </c>
      <c r="B633">
        <v>142.19000199999999</v>
      </c>
      <c r="C633">
        <v>143.36999499999999</v>
      </c>
      <c r="D633">
        <v>140</v>
      </c>
      <c r="E633">
        <v>140.94000199999999</v>
      </c>
      <c r="F633">
        <v>139.78839099999999</v>
      </c>
      <c r="G633">
        <v>69721100</v>
      </c>
      <c r="H633">
        <f>IFERROR((AAPL_1[[#This Row],[Close]]-E632)/E632,0)</f>
        <v>-1.3784913196139817E-2</v>
      </c>
      <c r="I633">
        <f>IFERROR(LN(AAPL_1[[#This Row],[Close]]/E632),0)</f>
        <v>-1.3880807394034843E-2</v>
      </c>
    </row>
    <row r="634" spans="1:9">
      <c r="A634" s="3">
        <v>44903</v>
      </c>
      <c r="B634">
        <v>142.36000100000001</v>
      </c>
      <c r="C634">
        <v>143.520004</v>
      </c>
      <c r="D634">
        <v>141.10000600000001</v>
      </c>
      <c r="E634">
        <v>142.64999399999999</v>
      </c>
      <c r="F634">
        <v>141.48440600000001</v>
      </c>
      <c r="G634">
        <v>62128300</v>
      </c>
      <c r="H634">
        <f>IFERROR((AAPL_1[[#This Row],[Close]]-E633)/E633,0)</f>
        <v>1.2132765543738249E-2</v>
      </c>
      <c r="I634">
        <f>IFERROR(LN(AAPL_1[[#This Row],[Close]]/E633),0)</f>
        <v>1.2059753509207675E-2</v>
      </c>
    </row>
    <row r="635" spans="1:9">
      <c r="A635" s="3">
        <v>44904</v>
      </c>
      <c r="B635">
        <v>142.33999600000001</v>
      </c>
      <c r="C635">
        <v>145.570007</v>
      </c>
      <c r="D635">
        <v>140.89999399999999</v>
      </c>
      <c r="E635">
        <v>142.16000399999999</v>
      </c>
      <c r="F635">
        <v>140.998413</v>
      </c>
      <c r="G635">
        <v>76097000</v>
      </c>
      <c r="H635">
        <f>IFERROR((AAPL_1[[#This Row],[Close]]-E634)/E634,0)</f>
        <v>-3.4349107648753629E-3</v>
      </c>
      <c r="I635">
        <f>IFERROR(LN(AAPL_1[[#This Row],[Close]]/E634),0)</f>
        <v>-3.4408236148141366E-3</v>
      </c>
    </row>
    <row r="636" spans="1:9">
      <c r="A636" s="3">
        <v>44907</v>
      </c>
      <c r="B636">
        <v>142.699997</v>
      </c>
      <c r="C636">
        <v>144.5</v>
      </c>
      <c r="D636">
        <v>141.05999800000001</v>
      </c>
      <c r="E636">
        <v>144.490005</v>
      </c>
      <c r="F636">
        <v>143.30935700000001</v>
      </c>
      <c r="G636">
        <v>70462700</v>
      </c>
      <c r="H636">
        <f>IFERROR((AAPL_1[[#This Row],[Close]]-E635)/E635,0)</f>
        <v>1.6389989690771323E-2</v>
      </c>
      <c r="I636">
        <f>IFERROR(LN(AAPL_1[[#This Row],[Close]]/E635),0)</f>
        <v>1.6257123626284686E-2</v>
      </c>
    </row>
    <row r="637" spans="1:9">
      <c r="A637" s="3">
        <v>44908</v>
      </c>
      <c r="B637">
        <v>149.5</v>
      </c>
      <c r="C637">
        <v>149.970001</v>
      </c>
      <c r="D637">
        <v>144.240005</v>
      </c>
      <c r="E637">
        <v>145.470001</v>
      </c>
      <c r="F637">
        <v>144.281372</v>
      </c>
      <c r="G637">
        <v>93886200</v>
      </c>
      <c r="H637">
        <f>IFERROR((AAPL_1[[#This Row],[Close]]-E636)/E636,0)</f>
        <v>6.7824483776576785E-3</v>
      </c>
      <c r="I637">
        <f>IFERROR(LN(AAPL_1[[#This Row],[Close]]/E636),0)</f>
        <v>6.759551049650054E-3</v>
      </c>
    </row>
    <row r="638" spans="1:9">
      <c r="A638" s="3">
        <v>44909</v>
      </c>
      <c r="B638">
        <v>145.35000600000001</v>
      </c>
      <c r="C638">
        <v>146.66000399999999</v>
      </c>
      <c r="D638">
        <v>141.16000399999999</v>
      </c>
      <c r="E638">
        <v>143.21000699999999</v>
      </c>
      <c r="F638">
        <v>142.03982500000001</v>
      </c>
      <c r="G638">
        <v>82291200</v>
      </c>
      <c r="H638">
        <f>IFERROR((AAPL_1[[#This Row],[Close]]-E637)/E637,0)</f>
        <v>-1.553580796359523E-2</v>
      </c>
      <c r="I638">
        <f>IFERROR(LN(AAPL_1[[#This Row],[Close]]/E637),0)</f>
        <v>-1.5657753289762016E-2</v>
      </c>
    </row>
    <row r="639" spans="1:9">
      <c r="A639" s="3">
        <v>44910</v>
      </c>
      <c r="B639">
        <v>141.11000100000001</v>
      </c>
      <c r="C639">
        <v>141.800003</v>
      </c>
      <c r="D639">
        <v>136.029999</v>
      </c>
      <c r="E639">
        <v>136.5</v>
      </c>
      <c r="F639">
        <v>135.384659</v>
      </c>
      <c r="G639">
        <v>98931900</v>
      </c>
      <c r="H639">
        <f>IFERROR((AAPL_1[[#This Row],[Close]]-E638)/E638,0)</f>
        <v>-4.6854316542278993E-2</v>
      </c>
      <c r="I639">
        <f>IFERROR(LN(AAPL_1[[#This Row],[Close]]/E638),0)</f>
        <v>-4.7987518744863719E-2</v>
      </c>
    </row>
    <row r="640" spans="1:9">
      <c r="A640" s="3">
        <v>44911</v>
      </c>
      <c r="B640">
        <v>136.69000199999999</v>
      </c>
      <c r="C640">
        <v>137.64999399999999</v>
      </c>
      <c r="D640">
        <v>133.729996</v>
      </c>
      <c r="E640">
        <v>134.509995</v>
      </c>
      <c r="F640">
        <v>133.410889</v>
      </c>
      <c r="G640">
        <v>160156900</v>
      </c>
      <c r="H640">
        <f>IFERROR((AAPL_1[[#This Row],[Close]]-E639)/E639,0)</f>
        <v>-1.4578791208791183E-2</v>
      </c>
      <c r="I640">
        <f>IFERROR(LN(AAPL_1[[#This Row],[Close]]/E639),0)</f>
        <v>-1.4686106076482333E-2</v>
      </c>
    </row>
    <row r="641" spans="1:9">
      <c r="A641" s="3">
        <v>44914</v>
      </c>
      <c r="B641">
        <v>135.11000100000001</v>
      </c>
      <c r="C641">
        <v>135.199997</v>
      </c>
      <c r="D641">
        <v>131.320007</v>
      </c>
      <c r="E641">
        <v>132.36999499999999</v>
      </c>
      <c r="F641">
        <v>131.28840600000001</v>
      </c>
      <c r="G641">
        <v>79592600</v>
      </c>
      <c r="H641">
        <f>IFERROR((AAPL_1[[#This Row],[Close]]-E640)/E640,0)</f>
        <v>-1.5909598390811141E-2</v>
      </c>
      <c r="I641">
        <f>IFERROR(LN(AAPL_1[[#This Row],[Close]]/E640),0)</f>
        <v>-1.603751459576272E-2</v>
      </c>
    </row>
    <row r="642" spans="1:9">
      <c r="A642" s="3">
        <v>44915</v>
      </c>
      <c r="B642">
        <v>131.38999899999999</v>
      </c>
      <c r="C642">
        <v>133.25</v>
      </c>
      <c r="D642">
        <v>129.88999899999999</v>
      </c>
      <c r="E642">
        <v>132.300003</v>
      </c>
      <c r="F642">
        <v>131.21897899999999</v>
      </c>
      <c r="G642">
        <v>77432800</v>
      </c>
      <c r="H642">
        <f>IFERROR((AAPL_1[[#This Row],[Close]]-E641)/E641,0)</f>
        <v>-5.2876031309047767E-4</v>
      </c>
      <c r="I642">
        <f>IFERROR(LN(AAPL_1[[#This Row],[Close]]/E641),0)</f>
        <v>-5.2890015612261224E-4</v>
      </c>
    </row>
    <row r="643" spans="1:9">
      <c r="A643" s="3">
        <v>44916</v>
      </c>
      <c r="B643">
        <v>132.979996</v>
      </c>
      <c r="C643">
        <v>136.80999800000001</v>
      </c>
      <c r="D643">
        <v>132.75</v>
      </c>
      <c r="E643">
        <v>135.449997</v>
      </c>
      <c r="F643">
        <v>134.343231</v>
      </c>
      <c r="G643">
        <v>85928000</v>
      </c>
      <c r="H643">
        <f>IFERROR((AAPL_1[[#This Row],[Close]]-E642)/E642,0)</f>
        <v>2.3809477918152369E-2</v>
      </c>
      <c r="I643">
        <f>IFERROR(LN(AAPL_1[[#This Row],[Close]]/E642),0)</f>
        <v>2.3530452586062855E-2</v>
      </c>
    </row>
    <row r="644" spans="1:9">
      <c r="A644" s="3">
        <v>44917</v>
      </c>
      <c r="B644">
        <v>134.35000600000001</v>
      </c>
      <c r="C644">
        <v>134.55999800000001</v>
      </c>
      <c r="D644">
        <v>130.300003</v>
      </c>
      <c r="E644">
        <v>132.229996</v>
      </c>
      <c r="F644">
        <v>131.14953600000001</v>
      </c>
      <c r="G644">
        <v>77852100</v>
      </c>
      <c r="H644">
        <f>IFERROR((AAPL_1[[#This Row],[Close]]-E643)/E643,0)</f>
        <v>-2.3772617728444811E-2</v>
      </c>
      <c r="I644">
        <f>IFERROR(LN(AAPL_1[[#This Row],[Close]]/E643),0)</f>
        <v>-2.4059746064300027E-2</v>
      </c>
    </row>
    <row r="645" spans="1:9">
      <c r="A645" s="3">
        <v>44918</v>
      </c>
      <c r="B645">
        <v>130.91999799999999</v>
      </c>
      <c r="C645">
        <v>132.41999799999999</v>
      </c>
      <c r="D645">
        <v>129.63999899999999</v>
      </c>
      <c r="E645">
        <v>131.86000100000001</v>
      </c>
      <c r="F645">
        <v>130.78256200000001</v>
      </c>
      <c r="G645">
        <v>63814900</v>
      </c>
      <c r="H645">
        <f>IFERROR((AAPL_1[[#This Row],[Close]]-E644)/E644,0)</f>
        <v>-2.7981170021361018E-3</v>
      </c>
      <c r="I645">
        <f>IFERROR(LN(AAPL_1[[#This Row],[Close]]/E644),0)</f>
        <v>-2.8020390494549268E-3</v>
      </c>
    </row>
    <row r="646" spans="1:9">
      <c r="A646" s="3">
        <v>44922</v>
      </c>
      <c r="B646">
        <v>131.38000500000001</v>
      </c>
      <c r="C646">
        <v>131.41000399999999</v>
      </c>
      <c r="D646">
        <v>128.720001</v>
      </c>
      <c r="E646">
        <v>130.029999</v>
      </c>
      <c r="F646">
        <v>128.96751399999999</v>
      </c>
      <c r="G646">
        <v>69007800</v>
      </c>
      <c r="H646">
        <f>IFERROR((AAPL_1[[#This Row],[Close]]-E645)/E645,0)</f>
        <v>-1.3878370894294225E-2</v>
      </c>
      <c r="I646">
        <f>IFERROR(LN(AAPL_1[[#This Row],[Close]]/E645),0)</f>
        <v>-1.3975575896259102E-2</v>
      </c>
    </row>
    <row r="647" spans="1:9">
      <c r="A647" s="3">
        <v>44923</v>
      </c>
      <c r="B647">
        <v>129.66999799999999</v>
      </c>
      <c r="C647">
        <v>131.029999</v>
      </c>
      <c r="D647">
        <v>125.870003</v>
      </c>
      <c r="E647">
        <v>126.040001</v>
      </c>
      <c r="F647">
        <v>125.010124</v>
      </c>
      <c r="G647">
        <v>85438400</v>
      </c>
      <c r="H647">
        <f>IFERROR((AAPL_1[[#This Row],[Close]]-E646)/E646,0)</f>
        <v>-3.0685211341115213E-2</v>
      </c>
      <c r="I647">
        <f>IFERROR(LN(AAPL_1[[#This Row],[Close]]/E646),0)</f>
        <v>-3.1165860549632506E-2</v>
      </c>
    </row>
    <row r="648" spans="1:9">
      <c r="A648" s="3">
        <v>44924</v>
      </c>
      <c r="B648">
        <v>127.989998</v>
      </c>
      <c r="C648">
        <v>130.479996</v>
      </c>
      <c r="D648">
        <v>127.730003</v>
      </c>
      <c r="E648">
        <v>129.61000100000001</v>
      </c>
      <c r="F648">
        <v>128.550949</v>
      </c>
      <c r="G648">
        <v>75703700</v>
      </c>
      <c r="H648">
        <f>IFERROR((AAPL_1[[#This Row],[Close]]-E647)/E647,0)</f>
        <v>2.8324341254170628E-2</v>
      </c>
      <c r="I648">
        <f>IFERROR(LN(AAPL_1[[#This Row],[Close]]/E647),0)</f>
        <v>2.7930624327674829E-2</v>
      </c>
    </row>
    <row r="649" spans="1:9">
      <c r="A649" s="3">
        <v>44925</v>
      </c>
      <c r="B649">
        <v>128.41000399999999</v>
      </c>
      <c r="C649">
        <v>129.949997</v>
      </c>
      <c r="D649">
        <v>127.43</v>
      </c>
      <c r="E649">
        <v>129.929993</v>
      </c>
      <c r="F649">
        <v>128.86833200000001</v>
      </c>
      <c r="G649">
        <v>77034200</v>
      </c>
      <c r="H649">
        <f>IFERROR((AAPL_1[[#This Row],[Close]]-E648)/E648,0)</f>
        <v>2.4688835547496441E-3</v>
      </c>
      <c r="I649">
        <f>IFERROR(LN(AAPL_1[[#This Row],[Close]]/E648),0)</f>
        <v>2.4658408687422326E-3</v>
      </c>
    </row>
    <row r="650" spans="1:9">
      <c r="A650" s="3">
        <v>44929</v>
      </c>
      <c r="B650">
        <v>130.279999</v>
      </c>
      <c r="C650">
        <v>130.89999399999999</v>
      </c>
      <c r="D650">
        <v>124.16999800000001</v>
      </c>
      <c r="E650">
        <v>125.07</v>
      </c>
      <c r="F650">
        <v>124.048042</v>
      </c>
      <c r="G650">
        <v>112117500</v>
      </c>
      <c r="H650">
        <f>IFERROR((AAPL_1[[#This Row],[Close]]-E649)/E649,0)</f>
        <v>-3.7404704547317286E-2</v>
      </c>
      <c r="I650">
        <f>IFERROR(LN(AAPL_1[[#This Row],[Close]]/E649),0)</f>
        <v>-3.812220945866477E-2</v>
      </c>
    </row>
    <row r="651" spans="1:9">
      <c r="A651" s="3">
        <v>44930</v>
      </c>
      <c r="B651">
        <v>126.889999</v>
      </c>
      <c r="C651">
        <v>128.66000399999999</v>
      </c>
      <c r="D651">
        <v>125.08000199999999</v>
      </c>
      <c r="E651">
        <v>126.360001</v>
      </c>
      <c r="F651">
        <v>125.327507</v>
      </c>
      <c r="G651">
        <v>89113600</v>
      </c>
      <c r="H651">
        <f>IFERROR((AAPL_1[[#This Row],[Close]]-E650)/E650,0)</f>
        <v>1.0314232030063195E-2</v>
      </c>
      <c r="I651">
        <f>IFERROR(LN(AAPL_1[[#This Row],[Close]]/E650),0)</f>
        <v>1.0261403286965934E-2</v>
      </c>
    </row>
    <row r="652" spans="1:9">
      <c r="A652" s="3">
        <v>44931</v>
      </c>
      <c r="B652">
        <v>127.129997</v>
      </c>
      <c r="C652">
        <v>127.769997</v>
      </c>
      <c r="D652">
        <v>124.760002</v>
      </c>
      <c r="E652">
        <v>125.019997</v>
      </c>
      <c r="F652">
        <v>123.998451</v>
      </c>
      <c r="G652">
        <v>80962700</v>
      </c>
      <c r="H652">
        <f>IFERROR((AAPL_1[[#This Row],[Close]]-E651)/E651,0)</f>
        <v>-1.0604653287395854E-2</v>
      </c>
      <c r="I652">
        <f>IFERROR(LN(AAPL_1[[#This Row],[Close]]/E651),0)</f>
        <v>-1.0661283340275822E-2</v>
      </c>
    </row>
    <row r="653" spans="1:9">
      <c r="A653" s="3">
        <v>44932</v>
      </c>
      <c r="B653">
        <v>126.010002</v>
      </c>
      <c r="C653">
        <v>130.28999300000001</v>
      </c>
      <c r="D653">
        <v>124.889999</v>
      </c>
      <c r="E653">
        <v>129.61999499999999</v>
      </c>
      <c r="F653">
        <v>128.560867</v>
      </c>
      <c r="G653">
        <v>87754700</v>
      </c>
      <c r="H653">
        <f>IFERROR((AAPL_1[[#This Row],[Close]]-E652)/E652,0)</f>
        <v>3.6794097827405843E-2</v>
      </c>
      <c r="I653">
        <f>IFERROR(LN(AAPL_1[[#This Row],[Close]]/E652),0)</f>
        <v>3.6133353917769694E-2</v>
      </c>
    </row>
    <row r="654" spans="1:9">
      <c r="A654" s="3">
        <v>44935</v>
      </c>
      <c r="B654">
        <v>130.470001</v>
      </c>
      <c r="C654">
        <v>133.41000399999999</v>
      </c>
      <c r="D654">
        <v>129.88999899999999</v>
      </c>
      <c r="E654">
        <v>130.14999399999999</v>
      </c>
      <c r="F654">
        <v>129.086533</v>
      </c>
      <c r="G654">
        <v>70790800</v>
      </c>
      <c r="H654">
        <f>IFERROR((AAPL_1[[#This Row],[Close]]-E653)/E653,0)</f>
        <v>4.0888676164507155E-3</v>
      </c>
      <c r="I654">
        <f>IFERROR(LN(AAPL_1[[#This Row],[Close]]/E653),0)</f>
        <v>4.0805309146452161E-3</v>
      </c>
    </row>
    <row r="655" spans="1:9">
      <c r="A655" s="3">
        <v>44936</v>
      </c>
      <c r="B655">
        <v>130.259995</v>
      </c>
      <c r="C655">
        <v>131.259995</v>
      </c>
      <c r="D655">
        <v>128.11999499999999</v>
      </c>
      <c r="E655">
        <v>130.729996</v>
      </c>
      <c r="F655">
        <v>129.661789</v>
      </c>
      <c r="G655">
        <v>63896200</v>
      </c>
      <c r="H655">
        <f>IFERROR((AAPL_1[[#This Row],[Close]]-E654)/E654,0)</f>
        <v>4.4564120379445233E-3</v>
      </c>
      <c r="I655">
        <f>IFERROR(LN(AAPL_1[[#This Row],[Close]]/E654),0)</f>
        <v>4.4465116364334539E-3</v>
      </c>
    </row>
    <row r="656" spans="1:9">
      <c r="A656" s="3">
        <v>44937</v>
      </c>
      <c r="B656">
        <v>131.25</v>
      </c>
      <c r="C656">
        <v>133.509995</v>
      </c>
      <c r="D656">
        <v>130.46000699999999</v>
      </c>
      <c r="E656">
        <v>133.490005</v>
      </c>
      <c r="F656">
        <v>132.399261</v>
      </c>
      <c r="G656">
        <v>69458900</v>
      </c>
      <c r="H656">
        <f>IFERROR((AAPL_1[[#This Row],[Close]]-E655)/E655,0)</f>
        <v>2.1112285507910493E-2</v>
      </c>
      <c r="I656">
        <f>IFERROR(LN(AAPL_1[[#This Row],[Close]]/E655),0)</f>
        <v>2.0892509147275744E-2</v>
      </c>
    </row>
    <row r="657" spans="1:9">
      <c r="A657" s="3">
        <v>44938</v>
      </c>
      <c r="B657">
        <v>133.88000500000001</v>
      </c>
      <c r="C657">
        <v>134.259995</v>
      </c>
      <c r="D657">
        <v>131.44000199999999</v>
      </c>
      <c r="E657">
        <v>133.41000399999999</v>
      </c>
      <c r="F657">
        <v>132.31991600000001</v>
      </c>
      <c r="G657">
        <v>71379600</v>
      </c>
      <c r="H657">
        <f>IFERROR((AAPL_1[[#This Row],[Close]]-E656)/E656,0)</f>
        <v>-5.9930329615322123E-4</v>
      </c>
      <c r="I657">
        <f>IFERROR(LN(AAPL_1[[#This Row],[Close]]/E656),0)</f>
        <v>-5.9948295015534159E-4</v>
      </c>
    </row>
    <row r="658" spans="1:9">
      <c r="A658" s="3">
        <v>44939</v>
      </c>
      <c r="B658">
        <v>132.029999</v>
      </c>
      <c r="C658">
        <v>134.91999799999999</v>
      </c>
      <c r="D658">
        <v>131.66000399999999</v>
      </c>
      <c r="E658">
        <v>134.759995</v>
      </c>
      <c r="F658">
        <v>133.65887499999999</v>
      </c>
      <c r="G658">
        <v>57809700</v>
      </c>
      <c r="H658">
        <f>IFERROR((AAPL_1[[#This Row],[Close]]-E657)/E657,0)</f>
        <v>1.0119113706045742E-2</v>
      </c>
      <c r="I658">
        <f>IFERROR(LN(AAPL_1[[#This Row],[Close]]/E657),0)</f>
        <v>1.0068258261879343E-2</v>
      </c>
    </row>
    <row r="659" spans="1:9">
      <c r="A659" s="3">
        <v>44943</v>
      </c>
      <c r="B659">
        <v>134.83000200000001</v>
      </c>
      <c r="C659">
        <v>137.28999300000001</v>
      </c>
      <c r="D659">
        <v>134.13000500000001</v>
      </c>
      <c r="E659">
        <v>135.94000199999999</v>
      </c>
      <c r="F659">
        <v>134.82922400000001</v>
      </c>
      <c r="G659">
        <v>63646600</v>
      </c>
      <c r="H659">
        <f>IFERROR((AAPL_1[[#This Row],[Close]]-E658)/E658,0)</f>
        <v>8.7563597787309877E-3</v>
      </c>
      <c r="I659">
        <f>IFERROR(LN(AAPL_1[[#This Row],[Close]]/E658),0)</f>
        <v>8.718245195511589E-3</v>
      </c>
    </row>
    <row r="660" spans="1:9">
      <c r="A660" s="3">
        <v>44944</v>
      </c>
      <c r="B660">
        <v>136.820007</v>
      </c>
      <c r="C660">
        <v>138.61000100000001</v>
      </c>
      <c r="D660">
        <v>135.029999</v>
      </c>
      <c r="E660">
        <v>135.21000699999999</v>
      </c>
      <c r="F660">
        <v>134.10519400000001</v>
      </c>
      <c r="G660">
        <v>69672800</v>
      </c>
      <c r="H660">
        <f>IFERROR((AAPL_1[[#This Row],[Close]]-E659)/E659,0)</f>
        <v>-5.3699793236725302E-3</v>
      </c>
      <c r="I660">
        <f>IFERROR(LN(AAPL_1[[#This Row],[Close]]/E659),0)</f>
        <v>-5.3844494888812535E-3</v>
      </c>
    </row>
    <row r="661" spans="1:9">
      <c r="A661" s="3">
        <v>44945</v>
      </c>
      <c r="B661">
        <v>134.08000200000001</v>
      </c>
      <c r="C661">
        <v>136.25</v>
      </c>
      <c r="D661">
        <v>133.770004</v>
      </c>
      <c r="E661">
        <v>135.270004</v>
      </c>
      <c r="F661">
        <v>134.164703</v>
      </c>
      <c r="G661">
        <v>58280400</v>
      </c>
      <c r="H661">
        <f>IFERROR((AAPL_1[[#This Row],[Close]]-E660)/E660,0)</f>
        <v>4.4373194951472677E-4</v>
      </c>
      <c r="I661">
        <f>IFERROR(LN(AAPL_1[[#This Row],[Close]]/E660),0)</f>
        <v>4.4363352960686604E-4</v>
      </c>
    </row>
    <row r="662" spans="1:9">
      <c r="A662" s="3">
        <v>44946</v>
      </c>
      <c r="B662">
        <v>135.279999</v>
      </c>
      <c r="C662">
        <v>138.020004</v>
      </c>
      <c r="D662">
        <v>134.220001</v>
      </c>
      <c r="E662">
        <v>137.86999499999999</v>
      </c>
      <c r="F662">
        <v>136.743469</v>
      </c>
      <c r="G662">
        <v>80223600</v>
      </c>
      <c r="H662">
        <f>IFERROR((AAPL_1[[#This Row],[Close]]-E661)/E661,0)</f>
        <v>1.9220750522044701E-2</v>
      </c>
      <c r="I662">
        <f>IFERROR(LN(AAPL_1[[#This Row],[Close]]/E661),0)</f>
        <v>1.9038365245898498E-2</v>
      </c>
    </row>
    <row r="663" spans="1:9">
      <c r="A663" s="3">
        <v>44949</v>
      </c>
      <c r="B663">
        <v>138.11999499999999</v>
      </c>
      <c r="C663">
        <v>143.320007</v>
      </c>
      <c r="D663">
        <v>137.89999399999999</v>
      </c>
      <c r="E663">
        <v>141.11000100000001</v>
      </c>
      <c r="F663">
        <v>139.95700099999999</v>
      </c>
      <c r="G663">
        <v>81760300</v>
      </c>
      <c r="H663">
        <f>IFERROR((AAPL_1[[#This Row],[Close]]-E662)/E662,0)</f>
        <v>2.3500443298050622E-2</v>
      </c>
      <c r="I663">
        <f>IFERROR(LN(AAPL_1[[#This Row],[Close]]/E662),0)</f>
        <v>2.3228559238850123E-2</v>
      </c>
    </row>
    <row r="664" spans="1:9">
      <c r="A664" s="3">
        <v>44950</v>
      </c>
      <c r="B664">
        <v>140.30999800000001</v>
      </c>
      <c r="C664">
        <v>143.16000399999999</v>
      </c>
      <c r="D664">
        <v>140.300003</v>
      </c>
      <c r="E664">
        <v>142.529999</v>
      </c>
      <c r="F664">
        <v>141.36537200000001</v>
      </c>
      <c r="G664">
        <v>66435100</v>
      </c>
      <c r="H664">
        <f>IFERROR((AAPL_1[[#This Row],[Close]]-E663)/E663,0)</f>
        <v>1.006305711811307E-2</v>
      </c>
      <c r="I664">
        <f>IFERROR(LN(AAPL_1[[#This Row],[Close]]/E663),0)</f>
        <v>1.0012761694533502E-2</v>
      </c>
    </row>
    <row r="665" spans="1:9">
      <c r="A665" s="3">
        <v>44951</v>
      </c>
      <c r="B665">
        <v>140.88999899999999</v>
      </c>
      <c r="C665">
        <v>142.429993</v>
      </c>
      <c r="D665">
        <v>138.80999800000001</v>
      </c>
      <c r="E665">
        <v>141.86000100000001</v>
      </c>
      <c r="F665">
        <v>140.70086699999999</v>
      </c>
      <c r="G665">
        <v>65799300</v>
      </c>
      <c r="H665">
        <f>IFERROR((AAPL_1[[#This Row],[Close]]-E664)/E664,0)</f>
        <v>-4.7007507521275747E-3</v>
      </c>
      <c r="I665">
        <f>IFERROR(LN(AAPL_1[[#This Row],[Close]]/E664),0)</f>
        <v>-4.7118340277287089E-3</v>
      </c>
    </row>
    <row r="666" spans="1:9">
      <c r="A666" s="3">
        <v>44952</v>
      </c>
      <c r="B666">
        <v>143.16999799999999</v>
      </c>
      <c r="C666">
        <v>144.25</v>
      </c>
      <c r="D666">
        <v>141.89999399999999</v>
      </c>
      <c r="E666">
        <v>143.96000699999999</v>
      </c>
      <c r="F666">
        <v>142.783691</v>
      </c>
      <c r="G666">
        <v>54105100</v>
      </c>
      <c r="H666">
        <f>IFERROR((AAPL_1[[#This Row],[Close]]-E665)/E665,0)</f>
        <v>1.4803369414892215E-2</v>
      </c>
      <c r="I666">
        <f>IFERROR(LN(AAPL_1[[#This Row],[Close]]/E665),0)</f>
        <v>1.4694869012302382E-2</v>
      </c>
    </row>
    <row r="667" spans="1:9">
      <c r="A667" s="3">
        <v>44953</v>
      </c>
      <c r="B667">
        <v>143.16000399999999</v>
      </c>
      <c r="C667">
        <v>147.229996</v>
      </c>
      <c r="D667">
        <v>143.08000200000001</v>
      </c>
      <c r="E667">
        <v>145.929993</v>
      </c>
      <c r="F667">
        <v>144.73757900000001</v>
      </c>
      <c r="G667">
        <v>70555800</v>
      </c>
      <c r="H667">
        <f>IFERROR((AAPL_1[[#This Row],[Close]]-E666)/E666,0)</f>
        <v>1.3684258851140553E-2</v>
      </c>
      <c r="I667">
        <f>IFERROR(LN(AAPL_1[[#This Row],[Close]]/E666),0)</f>
        <v>1.359147487600262E-2</v>
      </c>
    </row>
    <row r="668" spans="1:9">
      <c r="A668" s="3">
        <v>44956</v>
      </c>
      <c r="B668">
        <v>144.96000699999999</v>
      </c>
      <c r="C668">
        <v>145.550003</v>
      </c>
      <c r="D668">
        <v>142.85000600000001</v>
      </c>
      <c r="E668">
        <v>143</v>
      </c>
      <c r="F668">
        <v>141.83154300000001</v>
      </c>
      <c r="G668">
        <v>64015300</v>
      </c>
      <c r="H668">
        <f>IFERROR((AAPL_1[[#This Row],[Close]]-E667)/E667,0)</f>
        <v>-2.0078072641310934E-2</v>
      </c>
      <c r="I668">
        <f>IFERROR(LN(AAPL_1[[#This Row],[Close]]/E667),0)</f>
        <v>-2.0282376451541951E-2</v>
      </c>
    </row>
    <row r="669" spans="1:9">
      <c r="A669" s="3">
        <v>44957</v>
      </c>
      <c r="B669">
        <v>142.699997</v>
      </c>
      <c r="C669">
        <v>144.33999600000001</v>
      </c>
      <c r="D669">
        <v>142.279999</v>
      </c>
      <c r="E669">
        <v>144.28999300000001</v>
      </c>
      <c r="F669">
        <v>143.11099200000001</v>
      </c>
      <c r="G669">
        <v>65874500</v>
      </c>
      <c r="H669">
        <f>IFERROR((AAPL_1[[#This Row],[Close]]-E668)/E668,0)</f>
        <v>9.020930069930138E-3</v>
      </c>
      <c r="I669">
        <f>IFERROR(LN(AAPL_1[[#This Row],[Close]]/E668),0)</f>
        <v>8.9804845358455627E-3</v>
      </c>
    </row>
    <row r="670" spans="1:9">
      <c r="A670" s="3">
        <v>44958</v>
      </c>
      <c r="B670">
        <v>143.970001</v>
      </c>
      <c r="C670">
        <v>146.61000100000001</v>
      </c>
      <c r="D670">
        <v>141.320007</v>
      </c>
      <c r="E670">
        <v>145.429993</v>
      </c>
      <c r="F670">
        <v>144.241669</v>
      </c>
      <c r="G670">
        <v>77663600</v>
      </c>
      <c r="H670">
        <f>IFERROR((AAPL_1[[#This Row],[Close]]-E669)/E669,0)</f>
        <v>7.9007558063987592E-3</v>
      </c>
      <c r="I670">
        <f>IFERROR(LN(AAPL_1[[#This Row],[Close]]/E669),0)</f>
        <v>7.8697082607424411E-3</v>
      </c>
    </row>
    <row r="671" spans="1:9">
      <c r="A671" s="3">
        <v>44959</v>
      </c>
      <c r="B671">
        <v>148.89999399999999</v>
      </c>
      <c r="C671">
        <v>151.179993</v>
      </c>
      <c r="D671">
        <v>148.16999799999999</v>
      </c>
      <c r="E671">
        <v>150.820007</v>
      </c>
      <c r="F671">
        <v>149.58766199999999</v>
      </c>
      <c r="G671">
        <v>118339000</v>
      </c>
      <c r="H671">
        <f>IFERROR((AAPL_1[[#This Row],[Close]]-E670)/E670,0)</f>
        <v>3.7062602347783982E-2</v>
      </c>
      <c r="I671">
        <f>IFERROR(LN(AAPL_1[[#This Row],[Close]]/E670),0)</f>
        <v>3.6392296130947382E-2</v>
      </c>
    </row>
    <row r="672" spans="1:9">
      <c r="A672" s="3">
        <v>44960</v>
      </c>
      <c r="B672">
        <v>148.029999</v>
      </c>
      <c r="C672">
        <v>157.38000500000001</v>
      </c>
      <c r="D672">
        <v>147.83000200000001</v>
      </c>
      <c r="E672">
        <v>154.5</v>
      </c>
      <c r="F672">
        <v>153.23756399999999</v>
      </c>
      <c r="G672">
        <v>154357300</v>
      </c>
      <c r="H672">
        <f>IFERROR((AAPL_1[[#This Row],[Close]]-E671)/E671,0)</f>
        <v>2.4399899411223312E-2</v>
      </c>
      <c r="I672">
        <f>IFERROR(LN(AAPL_1[[#This Row],[Close]]/E671),0)</f>
        <v>2.4106977150357683E-2</v>
      </c>
    </row>
    <row r="673" spans="1:9">
      <c r="A673" s="3">
        <v>44963</v>
      </c>
      <c r="B673">
        <v>152.570007</v>
      </c>
      <c r="C673">
        <v>153.10000600000001</v>
      </c>
      <c r="D673">
        <v>150.779999</v>
      </c>
      <c r="E673">
        <v>151.729996</v>
      </c>
      <c r="F673">
        <v>150.49020400000001</v>
      </c>
      <c r="G673">
        <v>69858300</v>
      </c>
      <c r="H673">
        <f>IFERROR((AAPL_1[[#This Row],[Close]]-E672)/E672,0)</f>
        <v>-1.7928828478964404E-2</v>
      </c>
      <c r="I673">
        <f>IFERROR(LN(AAPL_1[[#This Row],[Close]]/E672),0)</f>
        <v>-1.8091497163268487E-2</v>
      </c>
    </row>
    <row r="674" spans="1:9">
      <c r="A674" s="3">
        <v>44964</v>
      </c>
      <c r="B674">
        <v>150.63999899999999</v>
      </c>
      <c r="C674">
        <v>155.229996</v>
      </c>
      <c r="D674">
        <v>150.63999899999999</v>
      </c>
      <c r="E674">
        <v>154.64999399999999</v>
      </c>
      <c r="F674">
        <v>153.38635300000001</v>
      </c>
      <c r="G674">
        <v>83322600</v>
      </c>
      <c r="H674">
        <f>IFERROR((AAPL_1[[#This Row],[Close]]-E673)/E673,0)</f>
        <v>1.9244698325833955E-2</v>
      </c>
      <c r="I674">
        <f>IFERROR(LN(AAPL_1[[#This Row],[Close]]/E673),0)</f>
        <v>1.9061861159261905E-2</v>
      </c>
    </row>
    <row r="675" spans="1:9">
      <c r="A675" s="3">
        <v>44965</v>
      </c>
      <c r="B675">
        <v>153.88000500000001</v>
      </c>
      <c r="C675">
        <v>154.58000200000001</v>
      </c>
      <c r="D675">
        <v>151.16999799999999</v>
      </c>
      <c r="E675">
        <v>151.91999799999999</v>
      </c>
      <c r="F675">
        <v>150.67868000000001</v>
      </c>
      <c r="G675">
        <v>64120100</v>
      </c>
      <c r="H675">
        <f>IFERROR((AAPL_1[[#This Row],[Close]]-E674)/E674,0)</f>
        <v>-1.7652739126520756E-2</v>
      </c>
      <c r="I675">
        <f>IFERROR(LN(AAPL_1[[#This Row],[Close]]/E674),0)</f>
        <v>-1.7810406994586931E-2</v>
      </c>
    </row>
    <row r="676" spans="1:9">
      <c r="A676" s="3">
        <v>44966</v>
      </c>
      <c r="B676">
        <v>153.779999</v>
      </c>
      <c r="C676">
        <v>154.33000200000001</v>
      </c>
      <c r="D676">
        <v>150.41999799999999</v>
      </c>
      <c r="E676">
        <v>150.86999499999999</v>
      </c>
      <c r="F676">
        <v>149.637238</v>
      </c>
      <c r="G676">
        <v>56007100</v>
      </c>
      <c r="H676">
        <f>IFERROR((AAPL_1[[#This Row],[Close]]-E675)/E675,0)</f>
        <v>-6.9115522236908129E-3</v>
      </c>
      <c r="I676">
        <f>IFERROR(LN(AAPL_1[[#This Row],[Close]]/E675),0)</f>
        <v>-6.9355476283390815E-3</v>
      </c>
    </row>
    <row r="677" spans="1:9">
      <c r="A677" s="3">
        <v>44967</v>
      </c>
      <c r="B677">
        <v>149.46000699999999</v>
      </c>
      <c r="C677">
        <v>151.33999600000001</v>
      </c>
      <c r="D677">
        <v>149.220001</v>
      </c>
      <c r="E677">
        <v>151.009995</v>
      </c>
      <c r="F677">
        <v>150.00477599999999</v>
      </c>
      <c r="G677">
        <v>57450700</v>
      </c>
      <c r="H677">
        <f>IFERROR((AAPL_1[[#This Row],[Close]]-E676)/E676,0)</f>
        <v>9.2795124703235257E-4</v>
      </c>
      <c r="I677">
        <f>IFERROR(LN(AAPL_1[[#This Row],[Close]]/E676),0)</f>
        <v>9.2752096643964374E-4</v>
      </c>
    </row>
    <row r="678" spans="1:9">
      <c r="A678" s="3">
        <v>44970</v>
      </c>
      <c r="B678">
        <v>150.949997</v>
      </c>
      <c r="C678">
        <v>154.259995</v>
      </c>
      <c r="D678">
        <v>150.91999799999999</v>
      </c>
      <c r="E678">
        <v>153.85000600000001</v>
      </c>
      <c r="F678">
        <v>152.82586699999999</v>
      </c>
      <c r="G678">
        <v>62199000</v>
      </c>
      <c r="H678">
        <f>IFERROR((AAPL_1[[#This Row],[Close]]-E677)/E677,0)</f>
        <v>1.8806775008501947E-2</v>
      </c>
      <c r="I678">
        <f>IFERROR(LN(AAPL_1[[#This Row],[Close]]/E677),0)</f>
        <v>1.8632114089767907E-2</v>
      </c>
    </row>
    <row r="679" spans="1:9">
      <c r="A679" s="3">
        <v>44971</v>
      </c>
      <c r="B679">
        <v>152.11999499999999</v>
      </c>
      <c r="C679">
        <v>153.770004</v>
      </c>
      <c r="D679">
        <v>150.86000100000001</v>
      </c>
      <c r="E679">
        <v>153.199997</v>
      </c>
      <c r="F679">
        <v>152.18019100000001</v>
      </c>
      <c r="G679">
        <v>61707600</v>
      </c>
      <c r="H679">
        <f>IFERROR((AAPL_1[[#This Row],[Close]]-E678)/E678,0)</f>
        <v>-4.2249527114091327E-3</v>
      </c>
      <c r="I679">
        <f>IFERROR(LN(AAPL_1[[#This Row],[Close]]/E678),0)</f>
        <v>-4.2339030428298384E-3</v>
      </c>
    </row>
    <row r="680" spans="1:9">
      <c r="A680" s="3">
        <v>44972</v>
      </c>
      <c r="B680">
        <v>153.11000100000001</v>
      </c>
      <c r="C680">
        <v>155.5</v>
      </c>
      <c r="D680">
        <v>152.88000500000001</v>
      </c>
      <c r="E680">
        <v>155.33000200000001</v>
      </c>
      <c r="F680">
        <v>154.29603599999999</v>
      </c>
      <c r="G680">
        <v>65573800</v>
      </c>
      <c r="H680">
        <f>IFERROR((AAPL_1[[#This Row],[Close]]-E679)/E679,0)</f>
        <v>1.3903427165210789E-2</v>
      </c>
      <c r="I680">
        <f>IFERROR(LN(AAPL_1[[#This Row],[Close]]/E679),0)</f>
        <v>1.3807661151383299E-2</v>
      </c>
    </row>
    <row r="681" spans="1:9">
      <c r="A681" s="3">
        <v>44973</v>
      </c>
      <c r="B681">
        <v>153.509995</v>
      </c>
      <c r="C681">
        <v>156.33000200000001</v>
      </c>
      <c r="D681">
        <v>153.35000600000001</v>
      </c>
      <c r="E681">
        <v>153.71000699999999</v>
      </c>
      <c r="F681">
        <v>152.686813</v>
      </c>
      <c r="G681">
        <v>68167900</v>
      </c>
      <c r="H681">
        <f>IFERROR((AAPL_1[[#This Row],[Close]]-E680)/E680,0)</f>
        <v>-1.042937603258395E-2</v>
      </c>
      <c r="I681">
        <f>IFERROR(LN(AAPL_1[[#This Row],[Close]]/E680),0)</f>
        <v>-1.0484143098485789E-2</v>
      </c>
    </row>
    <row r="682" spans="1:9">
      <c r="A682" s="3">
        <v>44974</v>
      </c>
      <c r="B682">
        <v>152.35000600000001</v>
      </c>
      <c r="C682">
        <v>153</v>
      </c>
      <c r="D682">
        <v>150.85000600000001</v>
      </c>
      <c r="E682">
        <v>152.550003</v>
      </c>
      <c r="F682">
        <v>151.53453099999999</v>
      </c>
      <c r="G682">
        <v>59144100</v>
      </c>
      <c r="H682">
        <f>IFERROR((AAPL_1[[#This Row],[Close]]-E681)/E681,0)</f>
        <v>-7.5467044900985958E-3</v>
      </c>
      <c r="I682">
        <f>IFERROR(LN(AAPL_1[[#This Row],[Close]]/E681),0)</f>
        <v>-7.5753249487810342E-3</v>
      </c>
    </row>
    <row r="683" spans="1:9">
      <c r="A683" s="3">
        <v>44978</v>
      </c>
      <c r="B683">
        <v>150.199997</v>
      </c>
      <c r="C683">
        <v>151.300003</v>
      </c>
      <c r="D683">
        <v>148.41000399999999</v>
      </c>
      <c r="E683">
        <v>148.479996</v>
      </c>
      <c r="F683">
        <v>147.49160800000001</v>
      </c>
      <c r="G683">
        <v>58867200</v>
      </c>
      <c r="H683">
        <f>IFERROR((AAPL_1[[#This Row],[Close]]-E682)/E682,0)</f>
        <v>-2.6679822484172642E-2</v>
      </c>
      <c r="I683">
        <f>IFERROR(LN(AAPL_1[[#This Row],[Close]]/E682),0)</f>
        <v>-2.7042188730126981E-2</v>
      </c>
    </row>
    <row r="684" spans="1:9">
      <c r="A684" s="3">
        <v>44979</v>
      </c>
      <c r="B684">
        <v>148.86999499999999</v>
      </c>
      <c r="C684">
        <v>149.949997</v>
      </c>
      <c r="D684">
        <v>147.16000399999999</v>
      </c>
      <c r="E684">
        <v>148.91000399999999</v>
      </c>
      <c r="F684">
        <v>147.918747</v>
      </c>
      <c r="G684">
        <v>51011300</v>
      </c>
      <c r="H684">
        <f>IFERROR((AAPL_1[[#This Row],[Close]]-E683)/E683,0)</f>
        <v>2.8960668883637806E-3</v>
      </c>
      <c r="I684">
        <f>IFERROR(LN(AAPL_1[[#This Row],[Close]]/E683),0)</f>
        <v>2.891881365741198E-3</v>
      </c>
    </row>
    <row r="685" spans="1:9">
      <c r="A685" s="3">
        <v>44980</v>
      </c>
      <c r="B685">
        <v>150.08999600000001</v>
      </c>
      <c r="C685">
        <v>150.33999600000001</v>
      </c>
      <c r="D685">
        <v>147.240005</v>
      </c>
      <c r="E685">
        <v>149.39999399999999</v>
      </c>
      <c r="F685">
        <v>148.40548699999999</v>
      </c>
      <c r="G685">
        <v>48394200</v>
      </c>
      <c r="H685">
        <f>IFERROR((AAPL_1[[#This Row],[Close]]-E684)/E684,0)</f>
        <v>3.2905109585518915E-3</v>
      </c>
      <c r="I685">
        <f>IFERROR(LN(AAPL_1[[#This Row],[Close]]/E684),0)</f>
        <v>3.2851090740974014E-3</v>
      </c>
    </row>
    <row r="686" spans="1:9">
      <c r="A686" s="3">
        <v>44981</v>
      </c>
      <c r="B686">
        <v>147.11000100000001</v>
      </c>
      <c r="C686">
        <v>147.19000199999999</v>
      </c>
      <c r="D686">
        <v>145.720001</v>
      </c>
      <c r="E686">
        <v>146.71000699999999</v>
      </c>
      <c r="F686">
        <v>145.73339799999999</v>
      </c>
      <c r="G686">
        <v>55469600</v>
      </c>
      <c r="H686">
        <f>IFERROR((AAPL_1[[#This Row],[Close]]-E685)/E685,0)</f>
        <v>-1.80052684607203E-2</v>
      </c>
      <c r="I686">
        <f>IFERROR(LN(AAPL_1[[#This Row],[Close]]/E685),0)</f>
        <v>-1.8169335673346356E-2</v>
      </c>
    </row>
    <row r="687" spans="1:9">
      <c r="A687" s="3">
        <v>44984</v>
      </c>
      <c r="B687">
        <v>147.71000699999999</v>
      </c>
      <c r="C687">
        <v>149.16999799999999</v>
      </c>
      <c r="D687">
        <v>147.449997</v>
      </c>
      <c r="E687">
        <v>147.91999799999999</v>
      </c>
      <c r="F687">
        <v>146.93536399999999</v>
      </c>
      <c r="G687">
        <v>44998500</v>
      </c>
      <c r="H687">
        <f>IFERROR((AAPL_1[[#This Row],[Close]]-E686)/E686,0)</f>
        <v>8.2475014809317154E-3</v>
      </c>
      <c r="I687">
        <f>IFERROR(LN(AAPL_1[[#This Row],[Close]]/E686),0)</f>
        <v>8.213676693320163E-3</v>
      </c>
    </row>
    <row r="688" spans="1:9">
      <c r="A688" s="3">
        <v>44985</v>
      </c>
      <c r="B688">
        <v>147.050003</v>
      </c>
      <c r="C688">
        <v>149.08000200000001</v>
      </c>
      <c r="D688">
        <v>146.83000200000001</v>
      </c>
      <c r="E688">
        <v>147.41000399999999</v>
      </c>
      <c r="F688">
        <v>146.428741</v>
      </c>
      <c r="G688">
        <v>50547000</v>
      </c>
      <c r="H688">
        <f>IFERROR((AAPL_1[[#This Row],[Close]]-E687)/E687,0)</f>
        <v>-3.4477691109758269E-3</v>
      </c>
      <c r="I688">
        <f>IFERROR(LN(AAPL_1[[#This Row],[Close]]/E687),0)</f>
        <v>-3.4537263636596569E-3</v>
      </c>
    </row>
    <row r="689" spans="1:9">
      <c r="A689" s="3">
        <v>44986</v>
      </c>
      <c r="B689">
        <v>146.83000200000001</v>
      </c>
      <c r="C689">
        <v>147.229996</v>
      </c>
      <c r="D689">
        <v>145.009995</v>
      </c>
      <c r="E689">
        <v>145.30999800000001</v>
      </c>
      <c r="F689">
        <v>144.34271200000001</v>
      </c>
      <c r="G689">
        <v>55479000</v>
      </c>
      <c r="H689">
        <f>IFERROR((AAPL_1[[#This Row],[Close]]-E688)/E688,0)</f>
        <v>-1.4246020914564112E-2</v>
      </c>
      <c r="I689">
        <f>IFERROR(LN(AAPL_1[[#This Row],[Close]]/E688),0)</f>
        <v>-1.4348469625460642E-2</v>
      </c>
    </row>
    <row r="690" spans="1:9">
      <c r="A690" s="3">
        <v>44987</v>
      </c>
      <c r="B690">
        <v>144.38000500000001</v>
      </c>
      <c r="C690">
        <v>146.71000699999999</v>
      </c>
      <c r="D690">
        <v>143.89999399999999</v>
      </c>
      <c r="E690">
        <v>145.91000399999999</v>
      </c>
      <c r="F690">
        <v>144.93872099999999</v>
      </c>
      <c r="G690">
        <v>52238100</v>
      </c>
      <c r="H690">
        <f>IFERROR((AAPL_1[[#This Row],[Close]]-E689)/E689,0)</f>
        <v>4.1291446442658346E-3</v>
      </c>
      <c r="I690">
        <f>IFERROR(LN(AAPL_1[[#This Row],[Close]]/E689),0)</f>
        <v>4.1206431211630824E-3</v>
      </c>
    </row>
    <row r="691" spans="1:9">
      <c r="A691" s="3">
        <v>44988</v>
      </c>
      <c r="B691">
        <v>148.03999300000001</v>
      </c>
      <c r="C691">
        <v>151.11000100000001</v>
      </c>
      <c r="D691">
        <v>147.33000200000001</v>
      </c>
      <c r="E691">
        <v>151.029999</v>
      </c>
      <c r="F691">
        <v>150.024643</v>
      </c>
      <c r="G691">
        <v>70732300</v>
      </c>
      <c r="H691">
        <f>IFERROR((AAPL_1[[#This Row],[Close]]-E690)/E690,0)</f>
        <v>3.5090088819406909E-2</v>
      </c>
      <c r="I691">
        <f>IFERROR(LN(AAPL_1[[#This Row],[Close]]/E690),0)</f>
        <v>3.4488465266959249E-2</v>
      </c>
    </row>
    <row r="692" spans="1:9">
      <c r="A692" s="3">
        <v>44991</v>
      </c>
      <c r="B692">
        <v>153.78999300000001</v>
      </c>
      <c r="C692">
        <v>156.300003</v>
      </c>
      <c r="D692">
        <v>153.46000699999999</v>
      </c>
      <c r="E692">
        <v>153.83000200000001</v>
      </c>
      <c r="F692">
        <v>152.806015</v>
      </c>
      <c r="G692">
        <v>87558000</v>
      </c>
      <c r="H692">
        <f>IFERROR((AAPL_1[[#This Row],[Close]]-E691)/E691,0)</f>
        <v>1.8539383026811802E-2</v>
      </c>
      <c r="I692">
        <f>IFERROR(LN(AAPL_1[[#This Row],[Close]]/E691),0)</f>
        <v>1.8369623611975788E-2</v>
      </c>
    </row>
    <row r="693" spans="1:9">
      <c r="A693" s="3">
        <v>44992</v>
      </c>
      <c r="B693">
        <v>153.699997</v>
      </c>
      <c r="C693">
        <v>154.029999</v>
      </c>
      <c r="D693">
        <v>151.13000500000001</v>
      </c>
      <c r="E693">
        <v>151.60000600000001</v>
      </c>
      <c r="F693">
        <v>150.59085099999999</v>
      </c>
      <c r="G693">
        <v>56182000</v>
      </c>
      <c r="H693">
        <f>IFERROR((AAPL_1[[#This Row],[Close]]-E692)/E692,0)</f>
        <v>-1.4496495943619632E-2</v>
      </c>
      <c r="I693">
        <f>IFERROR(LN(AAPL_1[[#This Row],[Close]]/E692),0)</f>
        <v>-1.4602596782917917E-2</v>
      </c>
    </row>
    <row r="694" spans="1:9">
      <c r="A694" s="3">
        <v>44993</v>
      </c>
      <c r="B694">
        <v>152.80999800000001</v>
      </c>
      <c r="C694">
        <v>153.470001</v>
      </c>
      <c r="D694">
        <v>151.83000200000001</v>
      </c>
      <c r="E694">
        <v>152.86999499999999</v>
      </c>
      <c r="F694">
        <v>151.852386</v>
      </c>
      <c r="G694">
        <v>47204800</v>
      </c>
      <c r="H694">
        <f>IFERROR((AAPL_1[[#This Row],[Close]]-E693)/E693,0)</f>
        <v>8.3772358162042624E-3</v>
      </c>
      <c r="I694">
        <f>IFERROR(LN(AAPL_1[[#This Row],[Close]]/E693),0)</f>
        <v>8.3423415193058549E-3</v>
      </c>
    </row>
    <row r="695" spans="1:9">
      <c r="A695" s="3">
        <v>44994</v>
      </c>
      <c r="B695">
        <v>153.55999800000001</v>
      </c>
      <c r="C695">
        <v>154.53999300000001</v>
      </c>
      <c r="D695">
        <v>150.229996</v>
      </c>
      <c r="E695">
        <v>150.58999600000001</v>
      </c>
      <c r="F695">
        <v>149.58757</v>
      </c>
      <c r="G695">
        <v>53833600</v>
      </c>
      <c r="H695">
        <f>IFERROR((AAPL_1[[#This Row],[Close]]-E694)/E694,0)</f>
        <v>-1.491462729491144E-2</v>
      </c>
      <c r="I695">
        <f>IFERROR(LN(AAPL_1[[#This Row],[Close]]/E694),0)</f>
        <v>-1.5026968768873803E-2</v>
      </c>
    </row>
    <row r="696" spans="1:9">
      <c r="A696" s="3">
        <v>44995</v>
      </c>
      <c r="B696">
        <v>150.21000699999999</v>
      </c>
      <c r="C696">
        <v>150.94000199999999</v>
      </c>
      <c r="D696">
        <v>147.61000100000001</v>
      </c>
      <c r="E696">
        <v>148.5</v>
      </c>
      <c r="F696">
        <v>147.51147499999999</v>
      </c>
      <c r="G696">
        <v>68572400</v>
      </c>
      <c r="H696">
        <f>IFERROR((AAPL_1[[#This Row],[Close]]-E695)/E695,0)</f>
        <v>-1.3878717414933813E-2</v>
      </c>
      <c r="I696">
        <f>IFERROR(LN(AAPL_1[[#This Row],[Close]]/E695),0)</f>
        <v>-1.3975927293784805E-2</v>
      </c>
    </row>
    <row r="697" spans="1:9">
      <c r="A697" s="3">
        <v>44998</v>
      </c>
      <c r="B697">
        <v>147.80999800000001</v>
      </c>
      <c r="C697">
        <v>153.13999899999999</v>
      </c>
      <c r="D697">
        <v>147.699997</v>
      </c>
      <c r="E697">
        <v>150.470001</v>
      </c>
      <c r="F697">
        <v>149.468369</v>
      </c>
      <c r="G697">
        <v>84457100</v>
      </c>
      <c r="H697">
        <f>IFERROR((AAPL_1[[#This Row],[Close]]-E696)/E696,0)</f>
        <v>1.3265999999999976E-2</v>
      </c>
      <c r="I697">
        <f>IFERROR(LN(AAPL_1[[#This Row],[Close]]/E696),0)</f>
        <v>1.3178777173875401E-2</v>
      </c>
    </row>
    <row r="698" spans="1:9">
      <c r="A698" s="3">
        <v>44999</v>
      </c>
      <c r="B698">
        <v>151.279999</v>
      </c>
      <c r="C698">
        <v>153.39999399999999</v>
      </c>
      <c r="D698">
        <v>150.10000600000001</v>
      </c>
      <c r="E698">
        <v>152.58999600000001</v>
      </c>
      <c r="F698">
        <v>151.57424900000001</v>
      </c>
      <c r="G698">
        <v>73695900</v>
      </c>
      <c r="H698">
        <f>IFERROR((AAPL_1[[#This Row],[Close]]-E697)/E697,0)</f>
        <v>1.4089153890548703E-2</v>
      </c>
      <c r="I698">
        <f>IFERROR(LN(AAPL_1[[#This Row],[Close]]/E697),0)</f>
        <v>1.3990824272976734E-2</v>
      </c>
    </row>
    <row r="699" spans="1:9">
      <c r="A699" s="3">
        <v>45000</v>
      </c>
      <c r="B699">
        <v>151.19000199999999</v>
      </c>
      <c r="C699">
        <v>153.25</v>
      </c>
      <c r="D699">
        <v>149.91999799999999</v>
      </c>
      <c r="E699">
        <v>152.990005</v>
      </c>
      <c r="F699">
        <v>151.97160299999999</v>
      </c>
      <c r="G699">
        <v>77167900</v>
      </c>
      <c r="H699">
        <f>IFERROR((AAPL_1[[#This Row],[Close]]-E698)/E698,0)</f>
        <v>2.6214628120180493E-3</v>
      </c>
      <c r="I699">
        <f>IFERROR(LN(AAPL_1[[#This Row],[Close]]/E698),0)</f>
        <v>2.6180327715552769E-3</v>
      </c>
    </row>
    <row r="700" spans="1:9">
      <c r="A700" s="3">
        <v>45001</v>
      </c>
      <c r="B700">
        <v>152.16000399999999</v>
      </c>
      <c r="C700">
        <v>156.46000699999999</v>
      </c>
      <c r="D700">
        <v>151.63999899999999</v>
      </c>
      <c r="E700">
        <v>155.85000600000001</v>
      </c>
      <c r="F700">
        <v>154.81256099999999</v>
      </c>
      <c r="G700">
        <v>76161100</v>
      </c>
      <c r="H700">
        <f>IFERROR((AAPL_1[[#This Row],[Close]]-E699)/E699,0)</f>
        <v>1.8694038215110922E-2</v>
      </c>
      <c r="I700">
        <f>IFERROR(LN(AAPL_1[[#This Row],[Close]]/E699),0)</f>
        <v>1.8521452250739968E-2</v>
      </c>
    </row>
    <row r="701" spans="1:9">
      <c r="A701" s="3">
        <v>45002</v>
      </c>
      <c r="B701">
        <v>156.08000200000001</v>
      </c>
      <c r="C701">
        <v>156.740005</v>
      </c>
      <c r="D701">
        <v>154.279999</v>
      </c>
      <c r="E701">
        <v>155</v>
      </c>
      <c r="F701">
        <v>153.96821600000001</v>
      </c>
      <c r="G701">
        <v>98944600</v>
      </c>
      <c r="H701">
        <f>IFERROR((AAPL_1[[#This Row],[Close]]-E700)/E700,0)</f>
        <v>-5.4540004316715107E-3</v>
      </c>
      <c r="I701">
        <f>IFERROR(LN(AAPL_1[[#This Row],[Close]]/E700),0)</f>
        <v>-5.4689277926551179E-3</v>
      </c>
    </row>
    <row r="702" spans="1:9">
      <c r="A702" s="3">
        <v>45005</v>
      </c>
      <c r="B702">
        <v>155.070007</v>
      </c>
      <c r="C702">
        <v>157.820007</v>
      </c>
      <c r="D702">
        <v>154.14999399999999</v>
      </c>
      <c r="E702">
        <v>157.39999399999999</v>
      </c>
      <c r="F702">
        <v>156.352249</v>
      </c>
      <c r="G702">
        <v>73641400</v>
      </c>
      <c r="H702">
        <f>IFERROR((AAPL_1[[#This Row],[Close]]-E701)/E701,0)</f>
        <v>1.5483832258064467E-2</v>
      </c>
      <c r="I702">
        <f>IFERROR(LN(AAPL_1[[#This Row],[Close]]/E701),0)</f>
        <v>1.5365180944614455E-2</v>
      </c>
    </row>
    <row r="703" spans="1:9">
      <c r="A703" s="3">
        <v>45006</v>
      </c>
      <c r="B703">
        <v>157.320007</v>
      </c>
      <c r="C703">
        <v>159.39999399999999</v>
      </c>
      <c r="D703">
        <v>156.53999300000001</v>
      </c>
      <c r="E703">
        <v>159.279999</v>
      </c>
      <c r="F703">
        <v>158.219696</v>
      </c>
      <c r="G703">
        <v>73938300</v>
      </c>
      <c r="H703">
        <f>IFERROR((AAPL_1[[#This Row],[Close]]-E702)/E702,0)</f>
        <v>1.1944123708162347E-2</v>
      </c>
      <c r="I703">
        <f>IFERROR(LN(AAPL_1[[#This Row],[Close]]/E702),0)</f>
        <v>1.1873355613827545E-2</v>
      </c>
    </row>
    <row r="704" spans="1:9">
      <c r="A704" s="3">
        <v>45007</v>
      </c>
      <c r="B704">
        <v>159.300003</v>
      </c>
      <c r="C704">
        <v>162.13999899999999</v>
      </c>
      <c r="D704">
        <v>157.80999800000001</v>
      </c>
      <c r="E704">
        <v>157.83000200000001</v>
      </c>
      <c r="F704">
        <v>156.77938800000001</v>
      </c>
      <c r="G704">
        <v>75701800</v>
      </c>
      <c r="H704">
        <f>IFERROR((AAPL_1[[#This Row],[Close]]-E703)/E703,0)</f>
        <v>-9.1034468175756091E-3</v>
      </c>
      <c r="I704">
        <f>IFERROR(LN(AAPL_1[[#This Row],[Close]]/E703),0)</f>
        <v>-9.1451363950010404E-3</v>
      </c>
    </row>
    <row r="705" spans="1:9">
      <c r="A705" s="3">
        <v>45008</v>
      </c>
      <c r="B705">
        <v>158.83000200000001</v>
      </c>
      <c r="C705">
        <v>161.550003</v>
      </c>
      <c r="D705">
        <v>157.679993</v>
      </c>
      <c r="E705">
        <v>158.929993</v>
      </c>
      <c r="F705">
        <v>157.87204</v>
      </c>
      <c r="G705">
        <v>67622100</v>
      </c>
      <c r="H705">
        <f>IFERROR((AAPL_1[[#This Row],[Close]]-E704)/E704,0)</f>
        <v>6.9694670598812293E-3</v>
      </c>
      <c r="I705">
        <f>IFERROR(LN(AAPL_1[[#This Row],[Close]]/E704),0)</f>
        <v>6.9452925814916522E-3</v>
      </c>
    </row>
    <row r="706" spans="1:9">
      <c r="A706" s="3">
        <v>45009</v>
      </c>
      <c r="B706">
        <v>158.86000100000001</v>
      </c>
      <c r="C706">
        <v>160.33999600000001</v>
      </c>
      <c r="D706">
        <v>157.85000600000001</v>
      </c>
      <c r="E706">
        <v>160.25</v>
      </c>
      <c r="F706">
        <v>159.18327300000001</v>
      </c>
      <c r="G706">
        <v>59196500</v>
      </c>
      <c r="H706">
        <f>IFERROR((AAPL_1[[#This Row],[Close]]-E705)/E705,0)</f>
        <v>8.3055877313227087E-3</v>
      </c>
      <c r="I706">
        <f>IFERROR(LN(AAPL_1[[#This Row],[Close]]/E705),0)</f>
        <v>8.2712861366001297E-3</v>
      </c>
    </row>
    <row r="707" spans="1:9">
      <c r="A707" s="3">
        <v>45012</v>
      </c>
      <c r="B707">
        <v>159.94000199999999</v>
      </c>
      <c r="C707">
        <v>160.770004</v>
      </c>
      <c r="D707">
        <v>157.86999499999999</v>
      </c>
      <c r="E707">
        <v>158.279999</v>
      </c>
      <c r="F707">
        <v>157.226395</v>
      </c>
      <c r="G707">
        <v>52390300</v>
      </c>
      <c r="H707">
        <f>IFERROR((AAPL_1[[#This Row],[Close]]-E706)/E706,0)</f>
        <v>-1.2293297971918854E-2</v>
      </c>
      <c r="I707">
        <f>IFERROR(LN(AAPL_1[[#This Row],[Close]]/E706),0)</f>
        <v>-1.2369485601473442E-2</v>
      </c>
    </row>
    <row r="708" spans="1:9">
      <c r="A708" s="3">
        <v>45013</v>
      </c>
      <c r="B708">
        <v>157.970001</v>
      </c>
      <c r="C708">
        <v>158.490005</v>
      </c>
      <c r="D708">
        <v>155.979996</v>
      </c>
      <c r="E708">
        <v>157.64999399999999</v>
      </c>
      <c r="F708">
        <v>156.60055500000001</v>
      </c>
      <c r="G708">
        <v>45992200</v>
      </c>
      <c r="H708">
        <f>IFERROR((AAPL_1[[#This Row],[Close]]-E707)/E707,0)</f>
        <v>-3.9803197117786893E-3</v>
      </c>
      <c r="I708">
        <f>IFERROR(LN(AAPL_1[[#This Row],[Close]]/E707),0)</f>
        <v>-3.9882622672283274E-3</v>
      </c>
    </row>
    <row r="709" spans="1:9">
      <c r="A709" s="3">
        <v>45014</v>
      </c>
      <c r="B709">
        <v>159.36999499999999</v>
      </c>
      <c r="C709">
        <v>161.050003</v>
      </c>
      <c r="D709">
        <v>159.35000600000001</v>
      </c>
      <c r="E709">
        <v>160.770004</v>
      </c>
      <c r="F709">
        <v>159.699814</v>
      </c>
      <c r="G709">
        <v>51305700</v>
      </c>
      <c r="H709">
        <f>IFERROR((AAPL_1[[#This Row],[Close]]-E708)/E708,0)</f>
        <v>1.9790739731966041E-2</v>
      </c>
      <c r="I709">
        <f>IFERROR(LN(AAPL_1[[#This Row],[Close]]/E708),0)</f>
        <v>1.9597449123054445E-2</v>
      </c>
    </row>
    <row r="710" spans="1:9">
      <c r="A710" s="3">
        <v>45015</v>
      </c>
      <c r="B710">
        <v>161.529999</v>
      </c>
      <c r="C710">
        <v>162.470001</v>
      </c>
      <c r="D710">
        <v>161.270004</v>
      </c>
      <c r="E710">
        <v>162.36000100000001</v>
      </c>
      <c r="F710">
        <v>161.27922100000001</v>
      </c>
      <c r="G710">
        <v>49501700</v>
      </c>
      <c r="H710">
        <f>IFERROR((AAPL_1[[#This Row],[Close]]-E709)/E709,0)</f>
        <v>9.8898859267305302E-3</v>
      </c>
      <c r="I710">
        <f>IFERROR(LN(AAPL_1[[#This Row],[Close]]/E709),0)</f>
        <v>9.8413010747174581E-3</v>
      </c>
    </row>
    <row r="711" spans="1:9">
      <c r="A711" s="3">
        <v>45016</v>
      </c>
      <c r="B711">
        <v>162.44000199999999</v>
      </c>
      <c r="C711">
        <v>165</v>
      </c>
      <c r="D711">
        <v>161.91000399999999</v>
      </c>
      <c r="E711">
        <v>164.89999399999999</v>
      </c>
      <c r="F711">
        <v>163.80230700000001</v>
      </c>
      <c r="G711">
        <v>68749800</v>
      </c>
      <c r="H711">
        <f>IFERROR((AAPL_1[[#This Row],[Close]]-E710)/E710,0)</f>
        <v>1.5644204141141767E-2</v>
      </c>
      <c r="I711">
        <f>IFERROR(LN(AAPL_1[[#This Row],[Close]]/E710),0)</f>
        <v>1.5523095050014677E-2</v>
      </c>
    </row>
    <row r="712" spans="1:9">
      <c r="A712" s="3">
        <v>45019</v>
      </c>
      <c r="B712">
        <v>164.270004</v>
      </c>
      <c r="C712">
        <v>166.28999300000001</v>
      </c>
      <c r="D712">
        <v>164.220001</v>
      </c>
      <c r="E712">
        <v>166.16999799999999</v>
      </c>
      <c r="F712">
        <v>165.06385800000001</v>
      </c>
      <c r="G712">
        <v>56976200</v>
      </c>
      <c r="H712">
        <f>IFERROR((AAPL_1[[#This Row],[Close]]-E711)/E711,0)</f>
        <v>7.7016618933291175E-3</v>
      </c>
      <c r="I712">
        <f>IFERROR(LN(AAPL_1[[#This Row],[Close]]/E711),0)</f>
        <v>7.6721554973911039E-3</v>
      </c>
    </row>
    <row r="713" spans="1:9">
      <c r="A713" s="3">
        <v>45020</v>
      </c>
      <c r="B713">
        <v>166.60000600000001</v>
      </c>
      <c r="C713">
        <v>166.83999600000001</v>
      </c>
      <c r="D713">
        <v>165.11000100000001</v>
      </c>
      <c r="E713">
        <v>165.63000500000001</v>
      </c>
      <c r="F713">
        <v>164.52748099999999</v>
      </c>
      <c r="G713">
        <v>46278300</v>
      </c>
      <c r="H713">
        <f>IFERROR((AAPL_1[[#This Row],[Close]]-E712)/E712,0)</f>
        <v>-3.2496419720723672E-3</v>
      </c>
      <c r="I713">
        <f>IFERROR(LN(AAPL_1[[#This Row],[Close]]/E712),0)</f>
        <v>-3.2549335254247322E-3</v>
      </c>
    </row>
    <row r="714" spans="1:9">
      <c r="A714" s="3">
        <v>45021</v>
      </c>
      <c r="B714">
        <v>164.740005</v>
      </c>
      <c r="C714">
        <v>165.050003</v>
      </c>
      <c r="D714">
        <v>161.800003</v>
      </c>
      <c r="E714">
        <v>163.759995</v>
      </c>
      <c r="F714">
        <v>162.66989100000001</v>
      </c>
      <c r="G714">
        <v>51511700</v>
      </c>
      <c r="H714">
        <f>IFERROR((AAPL_1[[#This Row],[Close]]-E713)/E713,0)</f>
        <v>-1.1290285235456025E-2</v>
      </c>
      <c r="I714">
        <f>IFERROR(LN(AAPL_1[[#This Row],[Close]]/E713),0)</f>
        <v>-1.1354504331283412E-2</v>
      </c>
    </row>
    <row r="715" spans="1:9">
      <c r="A715" s="3">
        <v>45022</v>
      </c>
      <c r="B715">
        <v>162.429993</v>
      </c>
      <c r="C715">
        <v>164.96000699999999</v>
      </c>
      <c r="D715">
        <v>162</v>
      </c>
      <c r="E715">
        <v>164.66000399999999</v>
      </c>
      <c r="F715">
        <v>163.563919</v>
      </c>
      <c r="G715">
        <v>45390100</v>
      </c>
      <c r="H715">
        <f>IFERROR((AAPL_1[[#This Row],[Close]]-E714)/E714,0)</f>
        <v>5.4959027081063535E-3</v>
      </c>
      <c r="I715">
        <f>IFERROR(LN(AAPL_1[[#This Row],[Close]]/E714),0)</f>
        <v>5.4808553422139254E-3</v>
      </c>
    </row>
    <row r="716" spans="1:9">
      <c r="A716" s="3">
        <v>45026</v>
      </c>
      <c r="B716">
        <v>161.41999799999999</v>
      </c>
      <c r="C716">
        <v>162.029999</v>
      </c>
      <c r="D716">
        <v>160.08000200000001</v>
      </c>
      <c r="E716">
        <v>162.029999</v>
      </c>
      <c r="F716">
        <v>160.951401</v>
      </c>
      <c r="G716">
        <v>47716900</v>
      </c>
      <c r="H716">
        <f>IFERROR((AAPL_1[[#This Row],[Close]]-E715)/E715,0)</f>
        <v>-1.5972336548710293E-2</v>
      </c>
      <c r="I716">
        <f>IFERROR(LN(AAPL_1[[#This Row],[Close]]/E715),0)</f>
        <v>-1.6101269061548254E-2</v>
      </c>
    </row>
    <row r="717" spans="1:9">
      <c r="A717" s="3">
        <v>45027</v>
      </c>
      <c r="B717">
        <v>162.35000600000001</v>
      </c>
      <c r="C717">
        <v>162.36000100000001</v>
      </c>
      <c r="D717">
        <v>160.509995</v>
      </c>
      <c r="E717">
        <v>160.800003</v>
      </c>
      <c r="F717">
        <v>159.729614</v>
      </c>
      <c r="G717">
        <v>47644200</v>
      </c>
      <c r="H717">
        <f>IFERROR((AAPL_1[[#This Row],[Close]]-E716)/E716,0)</f>
        <v>-7.5911621773200148E-3</v>
      </c>
      <c r="I717">
        <f>IFERROR(LN(AAPL_1[[#This Row],[Close]]/E716),0)</f>
        <v>-7.6201216996306049E-3</v>
      </c>
    </row>
    <row r="718" spans="1:9">
      <c r="A718" s="3">
        <v>45028</v>
      </c>
      <c r="B718">
        <v>161.220001</v>
      </c>
      <c r="C718">
        <v>162.05999800000001</v>
      </c>
      <c r="D718">
        <v>159.779999</v>
      </c>
      <c r="E718">
        <v>160.10000600000001</v>
      </c>
      <c r="F718">
        <v>159.03427099999999</v>
      </c>
      <c r="G718">
        <v>50133100</v>
      </c>
      <c r="H718">
        <f>IFERROR((AAPL_1[[#This Row],[Close]]-E717)/E717,0)</f>
        <v>-4.3532150929126304E-3</v>
      </c>
      <c r="I718">
        <f>IFERROR(LN(AAPL_1[[#This Row],[Close]]/E717),0)</f>
        <v>-4.3627179223367897E-3</v>
      </c>
    </row>
    <row r="719" spans="1:9">
      <c r="A719" s="3">
        <v>45029</v>
      </c>
      <c r="B719">
        <v>161.63000500000001</v>
      </c>
      <c r="C719">
        <v>165.800003</v>
      </c>
      <c r="D719">
        <v>161.41999799999999</v>
      </c>
      <c r="E719">
        <v>165.55999800000001</v>
      </c>
      <c r="F719">
        <v>164.457932</v>
      </c>
      <c r="G719">
        <v>68445600</v>
      </c>
      <c r="H719">
        <f>IFERROR((AAPL_1[[#This Row],[Close]]-E718)/E718,0)</f>
        <v>3.4103633949895039E-2</v>
      </c>
      <c r="I719">
        <f>IFERROR(LN(AAPL_1[[#This Row],[Close]]/E718),0)</f>
        <v>3.3534997321073505E-2</v>
      </c>
    </row>
    <row r="720" spans="1:9">
      <c r="A720" s="3">
        <v>45030</v>
      </c>
      <c r="B720">
        <v>164.58999600000001</v>
      </c>
      <c r="C720">
        <v>166.320007</v>
      </c>
      <c r="D720">
        <v>163.820007</v>
      </c>
      <c r="E720">
        <v>165.21000699999999</v>
      </c>
      <c r="F720">
        <v>164.110275</v>
      </c>
      <c r="G720">
        <v>49386500</v>
      </c>
      <c r="H720">
        <f>IFERROR((AAPL_1[[#This Row],[Close]]-E719)/E719,0)</f>
        <v>-2.1139828716355566E-3</v>
      </c>
      <c r="I720">
        <f>IFERROR(LN(AAPL_1[[#This Row],[Close]]/E719),0)</f>
        <v>-2.1162204875035868E-3</v>
      </c>
    </row>
    <row r="721" spans="1:9">
      <c r="A721" s="3">
        <v>45033</v>
      </c>
      <c r="B721">
        <v>165.08999600000001</v>
      </c>
      <c r="C721">
        <v>165.38999899999999</v>
      </c>
      <c r="D721">
        <v>164.029999</v>
      </c>
      <c r="E721">
        <v>165.229996</v>
      </c>
      <c r="F721">
        <v>164.130112</v>
      </c>
      <c r="G721">
        <v>41516200</v>
      </c>
      <c r="H721">
        <f>IFERROR((AAPL_1[[#This Row],[Close]]-E720)/E720,0)</f>
        <v>1.2099146028127451E-4</v>
      </c>
      <c r="I721">
        <f>IFERROR(LN(AAPL_1[[#This Row],[Close]]/E720),0)</f>
        <v>1.2098414140493903E-4</v>
      </c>
    </row>
    <row r="722" spans="1:9">
      <c r="A722" s="3">
        <v>45034</v>
      </c>
      <c r="B722">
        <v>166.10000600000001</v>
      </c>
      <c r="C722">
        <v>167.41000399999999</v>
      </c>
      <c r="D722">
        <v>165.64999399999999</v>
      </c>
      <c r="E722">
        <v>166.470001</v>
      </c>
      <c r="F722">
        <v>165.36189300000001</v>
      </c>
      <c r="G722">
        <v>49923000</v>
      </c>
      <c r="H722">
        <f>IFERROR((AAPL_1[[#This Row],[Close]]-E721)/E721,0)</f>
        <v>7.5047208740475699E-3</v>
      </c>
      <c r="I722">
        <f>IFERROR(LN(AAPL_1[[#This Row],[Close]]/E721),0)</f>
        <v>7.4767005587875286E-3</v>
      </c>
    </row>
    <row r="723" spans="1:9">
      <c r="A723" s="3">
        <v>45035</v>
      </c>
      <c r="B723">
        <v>165.800003</v>
      </c>
      <c r="C723">
        <v>168.16000399999999</v>
      </c>
      <c r="D723">
        <v>165.53999300000001</v>
      </c>
      <c r="E723">
        <v>167.63000500000001</v>
      </c>
      <c r="F723">
        <v>166.51414500000001</v>
      </c>
      <c r="G723">
        <v>47720200</v>
      </c>
      <c r="H723">
        <f>IFERROR((AAPL_1[[#This Row],[Close]]-E722)/E722,0)</f>
        <v>6.9682464890476869E-3</v>
      </c>
      <c r="I723">
        <f>IFERROR(LN(AAPL_1[[#This Row],[Close]]/E722),0)</f>
        <v>6.9440804577747123E-3</v>
      </c>
    </row>
    <row r="724" spans="1:9">
      <c r="A724" s="3">
        <v>45036</v>
      </c>
      <c r="B724">
        <v>166.08999600000001</v>
      </c>
      <c r="C724">
        <v>167.86999499999999</v>
      </c>
      <c r="D724">
        <v>165.55999800000001</v>
      </c>
      <c r="E724">
        <v>166.64999399999999</v>
      </c>
      <c r="F724">
        <v>165.54066499999999</v>
      </c>
      <c r="G724">
        <v>52456400</v>
      </c>
      <c r="H724">
        <f>IFERROR((AAPL_1[[#This Row],[Close]]-E723)/E723,0)</f>
        <v>-5.846274358817914E-3</v>
      </c>
      <c r="I724">
        <f>IFERROR(LN(AAPL_1[[#This Row],[Close]]/E723),0)</f>
        <v>-5.8634307206349382E-3</v>
      </c>
    </row>
    <row r="725" spans="1:9">
      <c r="A725" s="3">
        <v>45037</v>
      </c>
      <c r="B725">
        <v>165.050003</v>
      </c>
      <c r="C725">
        <v>166.449997</v>
      </c>
      <c r="D725">
        <v>164.490005</v>
      </c>
      <c r="E725">
        <v>165.020004</v>
      </c>
      <c r="F725">
        <v>163.92152400000001</v>
      </c>
      <c r="G725">
        <v>58337300</v>
      </c>
      <c r="H725">
        <f>IFERROR((AAPL_1[[#This Row],[Close]]-E724)/E724,0)</f>
        <v>-9.7809184439574138E-3</v>
      </c>
      <c r="I725">
        <f>IFERROR(LN(AAPL_1[[#This Row],[Close]]/E724),0)</f>
        <v>-9.8290658344647053E-3</v>
      </c>
    </row>
    <row r="726" spans="1:9">
      <c r="A726" s="3">
        <v>45040</v>
      </c>
      <c r="B726">
        <v>165</v>
      </c>
      <c r="C726">
        <v>165.60000600000001</v>
      </c>
      <c r="D726">
        <v>163.88999899999999</v>
      </c>
      <c r="E726">
        <v>165.33000200000001</v>
      </c>
      <c r="F726">
        <v>164.229446</v>
      </c>
      <c r="G726">
        <v>41949600</v>
      </c>
      <c r="H726">
        <f>IFERROR((AAPL_1[[#This Row],[Close]]-E725)/E725,0)</f>
        <v>1.8785480092462447E-3</v>
      </c>
      <c r="I726">
        <f>IFERROR(LN(AAPL_1[[#This Row],[Close]]/E725),0)</f>
        <v>1.8767857445887545E-3</v>
      </c>
    </row>
    <row r="727" spans="1:9">
      <c r="A727" s="3">
        <v>45041</v>
      </c>
      <c r="B727">
        <v>165.19000199999999</v>
      </c>
      <c r="C727">
        <v>166.30999800000001</v>
      </c>
      <c r="D727">
        <v>163.729996</v>
      </c>
      <c r="E727">
        <v>163.770004</v>
      </c>
      <c r="F727">
        <v>162.67984000000001</v>
      </c>
      <c r="G727">
        <v>48714100</v>
      </c>
      <c r="H727">
        <f>IFERROR((AAPL_1[[#This Row],[Close]]-E726)/E726,0)</f>
        <v>-9.435661895171376E-3</v>
      </c>
      <c r="I727">
        <f>IFERROR(LN(AAPL_1[[#This Row],[Close]]/E726),0)</f>
        <v>-9.4804597739983672E-3</v>
      </c>
    </row>
    <row r="728" spans="1:9">
      <c r="A728" s="3">
        <v>45042</v>
      </c>
      <c r="B728">
        <v>163.05999800000001</v>
      </c>
      <c r="C728">
        <v>165.279999</v>
      </c>
      <c r="D728">
        <v>162.800003</v>
      </c>
      <c r="E728">
        <v>163.759995</v>
      </c>
      <c r="F728">
        <v>162.66989100000001</v>
      </c>
      <c r="G728">
        <v>45498800</v>
      </c>
      <c r="H728">
        <f>IFERROR((AAPL_1[[#This Row],[Close]]-E727)/E727,0)</f>
        <v>-6.1116198055393607E-5</v>
      </c>
      <c r="I728">
        <f>IFERROR(LN(AAPL_1[[#This Row],[Close]]/E727),0)</f>
        <v>-6.1118065726306999E-5</v>
      </c>
    </row>
    <row r="729" spans="1:9">
      <c r="A729" s="3">
        <v>45043</v>
      </c>
      <c r="B729">
        <v>165.19000199999999</v>
      </c>
      <c r="C729">
        <v>168.55999800000001</v>
      </c>
      <c r="D729">
        <v>165.19000199999999</v>
      </c>
      <c r="E729">
        <v>168.41000399999999</v>
      </c>
      <c r="F729">
        <v>167.28895600000001</v>
      </c>
      <c r="G729">
        <v>64902300</v>
      </c>
      <c r="H729">
        <f>IFERROR((AAPL_1[[#This Row],[Close]]-E728)/E728,0)</f>
        <v>2.839526833156036E-2</v>
      </c>
      <c r="I729">
        <f>IFERROR(LN(AAPL_1[[#This Row],[Close]]/E728),0)</f>
        <v>2.7999595398974082E-2</v>
      </c>
    </row>
    <row r="730" spans="1:9">
      <c r="A730" s="3">
        <v>45044</v>
      </c>
      <c r="B730">
        <v>168.490005</v>
      </c>
      <c r="C730">
        <v>169.85000600000001</v>
      </c>
      <c r="D730">
        <v>167.88000500000001</v>
      </c>
      <c r="E730">
        <v>169.679993</v>
      </c>
      <c r="F730">
        <v>168.55049099999999</v>
      </c>
      <c r="G730">
        <v>55209200</v>
      </c>
      <c r="H730">
        <f>IFERROR((AAPL_1[[#This Row],[Close]]-E729)/E729,0)</f>
        <v>7.5410543900943658E-3</v>
      </c>
      <c r="I730">
        <f>IFERROR(LN(AAPL_1[[#This Row],[Close]]/E729),0)</f>
        <v>7.5127627827795392E-3</v>
      </c>
    </row>
    <row r="731" spans="1:9">
      <c r="A731" s="3">
        <v>45047</v>
      </c>
      <c r="B731">
        <v>169.279999</v>
      </c>
      <c r="C731">
        <v>170.449997</v>
      </c>
      <c r="D731">
        <v>168.63999899999999</v>
      </c>
      <c r="E731">
        <v>169.58999600000001</v>
      </c>
      <c r="F731">
        <v>168.46109000000001</v>
      </c>
      <c r="G731">
        <v>52472900</v>
      </c>
      <c r="H731">
        <f>IFERROR((AAPL_1[[#This Row],[Close]]-E730)/E730,0)</f>
        <v>-5.3039252541684488E-4</v>
      </c>
      <c r="I731">
        <f>IFERROR(LN(AAPL_1[[#This Row],[Close]]/E730),0)</f>
        <v>-5.3053323328817819E-4</v>
      </c>
    </row>
    <row r="732" spans="1:9">
      <c r="A732" s="3">
        <v>45048</v>
      </c>
      <c r="B732">
        <v>170.08999600000001</v>
      </c>
      <c r="C732">
        <v>170.35000600000001</v>
      </c>
      <c r="D732">
        <v>167.53999300000001</v>
      </c>
      <c r="E732">
        <v>168.53999300000001</v>
      </c>
      <c r="F732">
        <v>167.41807600000001</v>
      </c>
      <c r="G732">
        <v>48425700</v>
      </c>
      <c r="H732">
        <f>IFERROR((AAPL_1[[#This Row],[Close]]-E731)/E731,0)</f>
        <v>-6.1914206307310937E-3</v>
      </c>
      <c r="I732">
        <f>IFERROR(LN(AAPL_1[[#This Row],[Close]]/E731),0)</f>
        <v>-6.2106669579732572E-3</v>
      </c>
    </row>
    <row r="733" spans="1:9">
      <c r="A733" s="3">
        <v>45049</v>
      </c>
      <c r="B733">
        <v>169.5</v>
      </c>
      <c r="C733">
        <v>170.91999799999999</v>
      </c>
      <c r="D733">
        <v>167.16000399999999</v>
      </c>
      <c r="E733">
        <v>167.449997</v>
      </c>
      <c r="F733">
        <v>166.335342</v>
      </c>
      <c r="G733">
        <v>65136000</v>
      </c>
      <c r="H733">
        <f>IFERROR((AAPL_1[[#This Row],[Close]]-E732)/E732,0)</f>
        <v>-6.4672839994719443E-3</v>
      </c>
      <c r="I733">
        <f>IFERROR(LN(AAPL_1[[#This Row],[Close]]/E732),0)</f>
        <v>-6.4882874866216411E-3</v>
      </c>
    </row>
    <row r="734" spans="1:9">
      <c r="A734" s="3">
        <v>45050</v>
      </c>
      <c r="B734">
        <v>164.88999899999999</v>
      </c>
      <c r="C734">
        <v>167.03999300000001</v>
      </c>
      <c r="D734">
        <v>164.30999800000001</v>
      </c>
      <c r="E734">
        <v>165.78999300000001</v>
      </c>
      <c r="F734">
        <v>164.686386</v>
      </c>
      <c r="G734">
        <v>81235400</v>
      </c>
      <c r="H734">
        <f>IFERROR((AAPL_1[[#This Row],[Close]]-E733)/E733,0)</f>
        <v>-9.9134310524949514E-3</v>
      </c>
      <c r="I734">
        <f>IFERROR(LN(AAPL_1[[#This Row],[Close]]/E733),0)</f>
        <v>-9.9628962951328493E-3</v>
      </c>
    </row>
    <row r="735" spans="1:9">
      <c r="A735" s="3">
        <v>45051</v>
      </c>
      <c r="B735">
        <v>170.979996</v>
      </c>
      <c r="C735">
        <v>174.300003</v>
      </c>
      <c r="D735">
        <v>170.759995</v>
      </c>
      <c r="E735">
        <v>173.570007</v>
      </c>
      <c r="F735">
        <v>172.414627</v>
      </c>
      <c r="G735">
        <v>113316400</v>
      </c>
      <c r="H735">
        <f>IFERROR((AAPL_1[[#This Row],[Close]]-E734)/E734,0)</f>
        <v>4.6926921578433228E-2</v>
      </c>
      <c r="I735">
        <f>IFERROR(LN(AAPL_1[[#This Row],[Close]]/E734),0)</f>
        <v>4.5859131533054605E-2</v>
      </c>
    </row>
    <row r="736" spans="1:9">
      <c r="A736" s="3">
        <v>45054</v>
      </c>
      <c r="B736">
        <v>172.479996</v>
      </c>
      <c r="C736">
        <v>173.85000600000001</v>
      </c>
      <c r="D736">
        <v>172.11000100000001</v>
      </c>
      <c r="E736">
        <v>173.5</v>
      </c>
      <c r="F736">
        <v>172.34506200000001</v>
      </c>
      <c r="G736">
        <v>55962800</v>
      </c>
      <c r="H736">
        <f>IFERROR((AAPL_1[[#This Row],[Close]]-E735)/E735,0)</f>
        <v>-4.0333581365819686E-4</v>
      </c>
      <c r="I736">
        <f>IFERROR(LN(AAPL_1[[#This Row],[Close]]/E735),0)</f>
        <v>-4.0341717542558041E-4</v>
      </c>
    </row>
    <row r="737" spans="1:9">
      <c r="A737" s="3">
        <v>45055</v>
      </c>
      <c r="B737">
        <v>173.050003</v>
      </c>
      <c r="C737">
        <v>173.53999300000001</v>
      </c>
      <c r="D737">
        <v>171.60000600000001</v>
      </c>
      <c r="E737">
        <v>171.770004</v>
      </c>
      <c r="F737">
        <v>170.626587</v>
      </c>
      <c r="G737">
        <v>45326900</v>
      </c>
      <c r="H737">
        <f>IFERROR((AAPL_1[[#This Row],[Close]]-E736)/E736,0)</f>
        <v>-9.9711585014409208E-3</v>
      </c>
      <c r="I737">
        <f>IFERROR(LN(AAPL_1[[#This Row],[Close]]/E736),0)</f>
        <v>-1.0021203451026649E-2</v>
      </c>
    </row>
    <row r="738" spans="1:9">
      <c r="A738" s="3">
        <v>45056</v>
      </c>
      <c r="B738">
        <v>173.020004</v>
      </c>
      <c r="C738">
        <v>174.029999</v>
      </c>
      <c r="D738">
        <v>171.89999399999999</v>
      </c>
      <c r="E738">
        <v>173.55999800000001</v>
      </c>
      <c r="F738">
        <v>172.40467799999999</v>
      </c>
      <c r="G738">
        <v>53724500</v>
      </c>
      <c r="H738">
        <f>IFERROR((AAPL_1[[#This Row],[Close]]-E737)/E737,0)</f>
        <v>1.042087651112826E-2</v>
      </c>
      <c r="I738">
        <f>IFERROR(LN(AAPL_1[[#This Row],[Close]]/E737),0)</f>
        <v>1.0366953470870166E-2</v>
      </c>
    </row>
    <row r="739" spans="1:9">
      <c r="A739" s="3">
        <v>45057</v>
      </c>
      <c r="B739">
        <v>173.85000600000001</v>
      </c>
      <c r="C739">
        <v>174.58999600000001</v>
      </c>
      <c r="D739">
        <v>172.16999799999999</v>
      </c>
      <c r="E739">
        <v>173.75</v>
      </c>
      <c r="F739">
        <v>172.593414</v>
      </c>
      <c r="G739">
        <v>49514700</v>
      </c>
      <c r="H739">
        <f>IFERROR((AAPL_1[[#This Row],[Close]]-E738)/E738,0)</f>
        <v>1.0947338222485614E-3</v>
      </c>
      <c r="I739">
        <f>IFERROR(LN(AAPL_1[[#This Row],[Close]]/E738),0)</f>
        <v>1.0941350381439602E-3</v>
      </c>
    </row>
    <row r="740" spans="1:9">
      <c r="A740" s="3">
        <v>45058</v>
      </c>
      <c r="B740">
        <v>173.61999499999999</v>
      </c>
      <c r="C740">
        <v>174.05999800000001</v>
      </c>
      <c r="D740">
        <v>171</v>
      </c>
      <c r="E740">
        <v>172.570007</v>
      </c>
      <c r="F740">
        <v>171.65837099999999</v>
      </c>
      <c r="G740">
        <v>45497800</v>
      </c>
      <c r="H740">
        <f>IFERROR((AAPL_1[[#This Row],[Close]]-E739)/E739,0)</f>
        <v>-6.7913266187050137E-3</v>
      </c>
      <c r="I740">
        <f>IFERROR(LN(AAPL_1[[#This Row],[Close]]/E739),0)</f>
        <v>-6.8144926221650158E-3</v>
      </c>
    </row>
    <row r="741" spans="1:9">
      <c r="A741" s="3">
        <v>45061</v>
      </c>
      <c r="B741">
        <v>173.16000399999999</v>
      </c>
      <c r="C741">
        <v>173.21000699999999</v>
      </c>
      <c r="D741">
        <v>171.470001</v>
      </c>
      <c r="E741">
        <v>172.070007</v>
      </c>
      <c r="F741">
        <v>171.161011</v>
      </c>
      <c r="G741">
        <v>37266700</v>
      </c>
      <c r="H741">
        <f>IFERROR((AAPL_1[[#This Row],[Close]]-E740)/E740,0)</f>
        <v>-2.8973748607427478E-3</v>
      </c>
      <c r="I741">
        <f>IFERROR(LN(AAPL_1[[#This Row],[Close]]/E740),0)</f>
        <v>-2.9015803765527867E-3</v>
      </c>
    </row>
    <row r="742" spans="1:9">
      <c r="A742" s="3">
        <v>45062</v>
      </c>
      <c r="B742">
        <v>171.990005</v>
      </c>
      <c r="C742">
        <v>173.13999899999999</v>
      </c>
      <c r="D742">
        <v>171.800003</v>
      </c>
      <c r="E742">
        <v>172.070007</v>
      </c>
      <c r="F742">
        <v>171.161011</v>
      </c>
      <c r="G742">
        <v>42110300</v>
      </c>
      <c r="H742">
        <f>IFERROR((AAPL_1[[#This Row],[Close]]-E741)/E741,0)</f>
        <v>0</v>
      </c>
      <c r="I742">
        <f>IFERROR(LN(AAPL_1[[#This Row],[Close]]/E741),0)</f>
        <v>0</v>
      </c>
    </row>
    <row r="743" spans="1:9">
      <c r="A743" s="3">
        <v>45063</v>
      </c>
      <c r="B743">
        <v>171.71000699999999</v>
      </c>
      <c r="C743">
        <v>172.929993</v>
      </c>
      <c r="D743">
        <v>170.41999799999999</v>
      </c>
      <c r="E743">
        <v>172.69000199999999</v>
      </c>
      <c r="F743">
        <v>171.77773999999999</v>
      </c>
      <c r="G743">
        <v>57951600</v>
      </c>
      <c r="H743">
        <f>IFERROR((AAPL_1[[#This Row],[Close]]-E742)/E742,0)</f>
        <v>3.603155545870285E-3</v>
      </c>
      <c r="I743">
        <f>IFERROR(LN(AAPL_1[[#This Row],[Close]]/E742),0)</f>
        <v>3.596679731841352E-3</v>
      </c>
    </row>
    <row r="744" spans="1:9">
      <c r="A744" s="3">
        <v>45064</v>
      </c>
      <c r="B744">
        <v>173</v>
      </c>
      <c r="C744">
        <v>175.240005</v>
      </c>
      <c r="D744">
        <v>172.58000200000001</v>
      </c>
      <c r="E744">
        <v>175.050003</v>
      </c>
      <c r="F744">
        <v>174.12527499999999</v>
      </c>
      <c r="G744">
        <v>65496700</v>
      </c>
      <c r="H744">
        <f>IFERROR((AAPL_1[[#This Row],[Close]]-E743)/E743,0)</f>
        <v>1.3666112529201378E-2</v>
      </c>
      <c r="I744">
        <f>IFERROR(LN(AAPL_1[[#This Row],[Close]]/E743),0)</f>
        <v>1.3573573360610179E-2</v>
      </c>
    </row>
    <row r="745" spans="1:9">
      <c r="A745" s="3">
        <v>45065</v>
      </c>
      <c r="B745">
        <v>176.38999899999999</v>
      </c>
      <c r="C745">
        <v>176.38999899999999</v>
      </c>
      <c r="D745">
        <v>174.94000199999999</v>
      </c>
      <c r="E745">
        <v>175.16000399999999</v>
      </c>
      <c r="F745">
        <v>174.23469499999999</v>
      </c>
      <c r="G745">
        <v>55772400</v>
      </c>
      <c r="H745">
        <f>IFERROR((AAPL_1[[#This Row],[Close]]-E744)/E744,0)</f>
        <v>6.2839758991596638E-4</v>
      </c>
      <c r="I745">
        <f>IFERROR(LN(AAPL_1[[#This Row],[Close]]/E744),0)</f>
        <v>6.2820023082610214E-4</v>
      </c>
    </row>
    <row r="746" spans="1:9">
      <c r="A746" s="3">
        <v>45068</v>
      </c>
      <c r="B746">
        <v>173.979996</v>
      </c>
      <c r="C746">
        <v>174.71000699999999</v>
      </c>
      <c r="D746">
        <v>173.449997</v>
      </c>
      <c r="E746">
        <v>174.199997</v>
      </c>
      <c r="F746">
        <v>173.27975499999999</v>
      </c>
      <c r="G746">
        <v>43570900</v>
      </c>
      <c r="H746">
        <f>IFERROR((AAPL_1[[#This Row],[Close]]-E745)/E745,0)</f>
        <v>-5.48074319523303E-3</v>
      </c>
      <c r="I746">
        <f>IFERROR(LN(AAPL_1[[#This Row],[Close]]/E745),0)</f>
        <v>-5.4958175726434232E-3</v>
      </c>
    </row>
    <row r="747" spans="1:9">
      <c r="A747" s="3">
        <v>45069</v>
      </c>
      <c r="B747">
        <v>173.13000500000001</v>
      </c>
      <c r="C747">
        <v>173.38000500000001</v>
      </c>
      <c r="D747">
        <v>171.279999</v>
      </c>
      <c r="E747">
        <v>171.55999800000001</v>
      </c>
      <c r="F747">
        <v>170.65370200000001</v>
      </c>
      <c r="G747">
        <v>50747300</v>
      </c>
      <c r="H747">
        <f>IFERROR((AAPL_1[[#This Row],[Close]]-E746)/E746,0)</f>
        <v>-1.5154988779936597E-2</v>
      </c>
      <c r="I747">
        <f>IFERROR(LN(AAPL_1[[#This Row],[Close]]/E746),0)</f>
        <v>-1.5270999205867254E-2</v>
      </c>
    </row>
    <row r="748" spans="1:9">
      <c r="A748" s="3">
        <v>45070</v>
      </c>
      <c r="B748">
        <v>171.08999600000001</v>
      </c>
      <c r="C748">
        <v>172.41999799999999</v>
      </c>
      <c r="D748">
        <v>170.520004</v>
      </c>
      <c r="E748">
        <v>171.83999600000001</v>
      </c>
      <c r="F748">
        <v>170.93222</v>
      </c>
      <c r="G748">
        <v>45143500</v>
      </c>
      <c r="H748">
        <f>IFERROR((AAPL_1[[#This Row],[Close]]-E747)/E747,0)</f>
        <v>1.6320704317098801E-3</v>
      </c>
      <c r="I748">
        <f>IFERROR(LN(AAPL_1[[#This Row],[Close]]/E747),0)</f>
        <v>1.6307400520816481E-3</v>
      </c>
    </row>
    <row r="749" spans="1:9">
      <c r="A749" s="3">
        <v>45071</v>
      </c>
      <c r="B749">
        <v>172.41000399999999</v>
      </c>
      <c r="C749">
        <v>173.89999399999999</v>
      </c>
      <c r="D749">
        <v>171.69000199999999</v>
      </c>
      <c r="E749">
        <v>172.990005</v>
      </c>
      <c r="F749">
        <v>172.07615699999999</v>
      </c>
      <c r="G749">
        <v>56058300</v>
      </c>
      <c r="H749">
        <f>IFERROR((AAPL_1[[#This Row],[Close]]-E748)/E748,0)</f>
        <v>6.6923244109013064E-3</v>
      </c>
      <c r="I749">
        <f>IFERROR(LN(AAPL_1[[#This Row],[Close]]/E748),0)</f>
        <v>6.6700302192582136E-3</v>
      </c>
    </row>
    <row r="750" spans="1:9">
      <c r="A750" s="3">
        <v>45072</v>
      </c>
      <c r="B750">
        <v>173.320007</v>
      </c>
      <c r="C750">
        <v>175.770004</v>
      </c>
      <c r="D750">
        <v>173.11000100000001</v>
      </c>
      <c r="E750">
        <v>175.429993</v>
      </c>
      <c r="F750">
        <v>174.50323499999999</v>
      </c>
      <c r="G750">
        <v>54835000</v>
      </c>
      <c r="H750">
        <f>IFERROR((AAPL_1[[#This Row],[Close]]-E749)/E749,0)</f>
        <v>1.4104791776842828E-2</v>
      </c>
      <c r="I750">
        <f>IFERROR(LN(AAPL_1[[#This Row],[Close]]/E749),0)</f>
        <v>1.400624477684701E-2</v>
      </c>
    </row>
    <row r="751" spans="1:9">
      <c r="A751" s="3">
        <v>45076</v>
      </c>
      <c r="B751">
        <v>176.96000699999999</v>
      </c>
      <c r="C751">
        <v>178.990005</v>
      </c>
      <c r="D751">
        <v>176.570007</v>
      </c>
      <c r="E751">
        <v>177.300003</v>
      </c>
      <c r="F751">
        <v>176.363373</v>
      </c>
      <c r="G751">
        <v>55964400</v>
      </c>
      <c r="H751">
        <f>IFERROR((AAPL_1[[#This Row],[Close]]-E750)/E750,0)</f>
        <v>1.0659579744724767E-2</v>
      </c>
      <c r="I751">
        <f>IFERROR(LN(AAPL_1[[#This Row],[Close]]/E750),0)</f>
        <v>1.0603166961498604E-2</v>
      </c>
    </row>
    <row r="752" spans="1:9">
      <c r="A752" s="3">
        <v>45077</v>
      </c>
      <c r="B752">
        <v>177.33000200000001</v>
      </c>
      <c r="C752">
        <v>179.35000600000001</v>
      </c>
      <c r="D752">
        <v>176.759995</v>
      </c>
      <c r="E752">
        <v>177.25</v>
      </c>
      <c r="F752">
        <v>176.31364400000001</v>
      </c>
      <c r="G752">
        <v>99625300</v>
      </c>
      <c r="H752">
        <f>IFERROR((AAPL_1[[#This Row],[Close]]-E751)/E751,0)</f>
        <v>-2.8202481192289542E-4</v>
      </c>
      <c r="I752">
        <f>IFERROR(LN(AAPL_1[[#This Row],[Close]]/E751),0)</f>
        <v>-2.8206458839893543E-4</v>
      </c>
    </row>
    <row r="753" spans="1:9">
      <c r="A753" s="3">
        <v>45078</v>
      </c>
      <c r="B753">
        <v>177.699997</v>
      </c>
      <c r="C753">
        <v>180.11999499999999</v>
      </c>
      <c r="D753">
        <v>176.929993</v>
      </c>
      <c r="E753">
        <v>180.08999600000001</v>
      </c>
      <c r="F753">
        <v>179.13862599999999</v>
      </c>
      <c r="G753">
        <v>68901800</v>
      </c>
      <c r="H753">
        <f>IFERROR((AAPL_1[[#This Row],[Close]]-E752)/E752,0)</f>
        <v>1.6022544428772996E-2</v>
      </c>
      <c r="I753">
        <f>IFERROR(LN(AAPL_1[[#This Row],[Close]]/E752),0)</f>
        <v>1.5895538308507647E-2</v>
      </c>
    </row>
    <row r="754" spans="1:9">
      <c r="A754" s="3">
        <v>45079</v>
      </c>
      <c r="B754">
        <v>181.029999</v>
      </c>
      <c r="C754">
        <v>181.779999</v>
      </c>
      <c r="D754">
        <v>179.259995</v>
      </c>
      <c r="E754">
        <v>180.949997</v>
      </c>
      <c r="F754">
        <v>179.99408</v>
      </c>
      <c r="G754">
        <v>61945900</v>
      </c>
      <c r="H754">
        <f>IFERROR((AAPL_1[[#This Row],[Close]]-E753)/E753,0)</f>
        <v>4.7753957415823511E-3</v>
      </c>
      <c r="I754">
        <f>IFERROR(LN(AAPL_1[[#This Row],[Close]]/E753),0)</f>
        <v>4.7640297098411957E-3</v>
      </c>
    </row>
    <row r="755" spans="1:9">
      <c r="A755" s="3">
        <v>45082</v>
      </c>
      <c r="B755">
        <v>182.63000500000001</v>
      </c>
      <c r="C755">
        <v>184.949997</v>
      </c>
      <c r="D755">
        <v>178.03999300000001</v>
      </c>
      <c r="E755">
        <v>179.58000200000001</v>
      </c>
      <c r="F755">
        <v>178.631348</v>
      </c>
      <c r="G755">
        <v>121946500</v>
      </c>
      <c r="H755">
        <f>IFERROR((AAPL_1[[#This Row],[Close]]-E754)/E754,0)</f>
        <v>-7.5711247455836584E-3</v>
      </c>
      <c r="I755">
        <f>IFERROR(LN(AAPL_1[[#This Row],[Close]]/E754),0)</f>
        <v>-7.5999312008255271E-3</v>
      </c>
    </row>
    <row r="756" spans="1:9">
      <c r="A756" s="3">
        <v>45083</v>
      </c>
      <c r="B756">
        <v>179.970001</v>
      </c>
      <c r="C756">
        <v>180.11999499999999</v>
      </c>
      <c r="D756">
        <v>177.429993</v>
      </c>
      <c r="E756">
        <v>179.21000699999999</v>
      </c>
      <c r="F756">
        <v>178.26329000000001</v>
      </c>
      <c r="G756">
        <v>64848400</v>
      </c>
      <c r="H756">
        <f>IFERROR((AAPL_1[[#This Row],[Close]]-E755)/E755,0)</f>
        <v>-2.0603352036938785E-3</v>
      </c>
      <c r="I756">
        <f>IFERROR(LN(AAPL_1[[#This Row],[Close]]/E755),0)</f>
        <v>-2.062460614143427E-3</v>
      </c>
    </row>
    <row r="757" spans="1:9">
      <c r="A757" s="3">
        <v>45084</v>
      </c>
      <c r="B757">
        <v>178.44000199999999</v>
      </c>
      <c r="C757">
        <v>181.21000699999999</v>
      </c>
      <c r="D757">
        <v>177.320007</v>
      </c>
      <c r="E757">
        <v>177.820007</v>
      </c>
      <c r="F757">
        <v>176.88063</v>
      </c>
      <c r="G757">
        <v>61944600</v>
      </c>
      <c r="H757">
        <f>IFERROR((AAPL_1[[#This Row],[Close]]-E756)/E756,0)</f>
        <v>-7.7562632983993263E-3</v>
      </c>
      <c r="I757">
        <f>IFERROR(LN(AAPL_1[[#This Row],[Close]]/E756),0)</f>
        <v>-7.786499556973912E-3</v>
      </c>
    </row>
    <row r="758" spans="1:9">
      <c r="A758" s="3">
        <v>45085</v>
      </c>
      <c r="B758">
        <v>177.89999399999999</v>
      </c>
      <c r="C758">
        <v>180.83999600000001</v>
      </c>
      <c r="D758">
        <v>177.46000699999999</v>
      </c>
      <c r="E758">
        <v>180.570007</v>
      </c>
      <c r="F758">
        <v>179.616119</v>
      </c>
      <c r="G758">
        <v>50214900</v>
      </c>
      <c r="H758">
        <f>IFERROR((AAPL_1[[#This Row],[Close]]-E757)/E757,0)</f>
        <v>1.5465076435409205E-2</v>
      </c>
      <c r="I758">
        <f>IFERROR(LN(AAPL_1[[#This Row],[Close]]/E757),0)</f>
        <v>1.5346710935275025E-2</v>
      </c>
    </row>
    <row r="759" spans="1:9">
      <c r="A759" s="3">
        <v>45086</v>
      </c>
      <c r="B759">
        <v>181.5</v>
      </c>
      <c r="C759">
        <v>182.229996</v>
      </c>
      <c r="D759">
        <v>180.63000500000001</v>
      </c>
      <c r="E759">
        <v>180.96000699999999</v>
      </c>
      <c r="F759">
        <v>180.00402800000001</v>
      </c>
      <c r="G759">
        <v>48870700</v>
      </c>
      <c r="H759">
        <f>IFERROR((AAPL_1[[#This Row],[Close]]-E758)/E758,0)</f>
        <v>2.1598271300946803E-3</v>
      </c>
      <c r="I759">
        <f>IFERROR(LN(AAPL_1[[#This Row],[Close]]/E758),0)</f>
        <v>2.1574980564734057E-3</v>
      </c>
    </row>
    <row r="760" spans="1:9">
      <c r="A760" s="3">
        <v>45089</v>
      </c>
      <c r="B760">
        <v>181.270004</v>
      </c>
      <c r="C760">
        <v>183.88999899999999</v>
      </c>
      <c r="D760">
        <v>180.970001</v>
      </c>
      <c r="E760">
        <v>183.78999300000001</v>
      </c>
      <c r="F760">
        <v>182.81909200000001</v>
      </c>
      <c r="G760">
        <v>54274900</v>
      </c>
      <c r="H760">
        <f>IFERROR((AAPL_1[[#This Row],[Close]]-E759)/E759,0)</f>
        <v>1.5638737237670529E-2</v>
      </c>
      <c r="I760">
        <f>IFERROR(LN(AAPL_1[[#This Row],[Close]]/E759),0)</f>
        <v>1.5517712340043654E-2</v>
      </c>
    </row>
    <row r="761" spans="1:9">
      <c r="A761" s="3">
        <v>45090</v>
      </c>
      <c r="B761">
        <v>182.800003</v>
      </c>
      <c r="C761">
        <v>184.14999399999999</v>
      </c>
      <c r="D761">
        <v>182.44000199999999</v>
      </c>
      <c r="E761">
        <v>183.30999800000001</v>
      </c>
      <c r="F761">
        <v>182.34162900000001</v>
      </c>
      <c r="G761">
        <v>54929100</v>
      </c>
      <c r="H761">
        <f>IFERROR((AAPL_1[[#This Row],[Close]]-E760)/E760,0)</f>
        <v>-2.6116492642774209E-3</v>
      </c>
      <c r="I761">
        <f>IFERROR(LN(AAPL_1[[#This Row],[Close]]/E760),0)</f>
        <v>-2.6150655696411062E-3</v>
      </c>
    </row>
    <row r="762" spans="1:9">
      <c r="A762" s="3">
        <v>45091</v>
      </c>
      <c r="B762">
        <v>183.36999499999999</v>
      </c>
      <c r="C762">
        <v>184.38999899999999</v>
      </c>
      <c r="D762">
        <v>182.020004</v>
      </c>
      <c r="E762">
        <v>183.949997</v>
      </c>
      <c r="F762">
        <v>182.97825599999999</v>
      </c>
      <c r="G762">
        <v>57462900</v>
      </c>
      <c r="H762">
        <f>IFERROR((AAPL_1[[#This Row],[Close]]-E761)/E761,0)</f>
        <v>3.4913480278363695E-3</v>
      </c>
      <c r="I762">
        <f>IFERROR(LN(AAPL_1[[#This Row],[Close]]/E761),0)</f>
        <v>3.4852674212099179E-3</v>
      </c>
    </row>
    <row r="763" spans="1:9">
      <c r="A763" s="3">
        <v>45092</v>
      </c>
      <c r="B763">
        <v>183.96000699999999</v>
      </c>
      <c r="C763">
        <v>186.520004</v>
      </c>
      <c r="D763">
        <v>183.779999</v>
      </c>
      <c r="E763">
        <v>186.009995</v>
      </c>
      <c r="F763">
        <v>185.02737400000001</v>
      </c>
      <c r="G763">
        <v>65433200</v>
      </c>
      <c r="H763">
        <f>IFERROR((AAPL_1[[#This Row],[Close]]-E762)/E762,0)</f>
        <v>1.1198684607752439E-2</v>
      </c>
      <c r="I763">
        <f>IFERROR(LN(AAPL_1[[#This Row],[Close]]/E762),0)</f>
        <v>1.1136443586580313E-2</v>
      </c>
    </row>
    <row r="764" spans="1:9">
      <c r="A764" s="3">
        <v>45093</v>
      </c>
      <c r="B764">
        <v>186.729996</v>
      </c>
      <c r="C764">
        <v>186.990005</v>
      </c>
      <c r="D764">
        <v>184.270004</v>
      </c>
      <c r="E764">
        <v>184.91999799999999</v>
      </c>
      <c r="F764">
        <v>183.94313</v>
      </c>
      <c r="G764">
        <v>101235600</v>
      </c>
      <c r="H764">
        <f>IFERROR((AAPL_1[[#This Row],[Close]]-E763)/E763,0)</f>
        <v>-5.8598840347262576E-3</v>
      </c>
      <c r="I764">
        <f>IFERROR(LN(AAPL_1[[#This Row],[Close]]/E763),0)</f>
        <v>-5.8771205240470649E-3</v>
      </c>
    </row>
    <row r="765" spans="1:9">
      <c r="A765" s="3">
        <v>45097</v>
      </c>
      <c r="B765">
        <v>184.41000399999999</v>
      </c>
      <c r="C765">
        <v>186.10000600000001</v>
      </c>
      <c r="D765">
        <v>184.41000399999999</v>
      </c>
      <c r="E765">
        <v>185.009995</v>
      </c>
      <c r="F765">
        <v>184.03265400000001</v>
      </c>
      <c r="G765">
        <v>49799100</v>
      </c>
      <c r="H765">
        <f>IFERROR((AAPL_1[[#This Row],[Close]]-E764)/E764,0)</f>
        <v>4.8668073206452767E-4</v>
      </c>
      <c r="I765">
        <f>IFERROR(LN(AAPL_1[[#This Row],[Close]]/E764),0)</f>
        <v>4.8656234140774383E-4</v>
      </c>
    </row>
    <row r="766" spans="1:9">
      <c r="A766" s="3">
        <v>45098</v>
      </c>
      <c r="B766">
        <v>184.89999399999999</v>
      </c>
      <c r="C766">
        <v>185.41000399999999</v>
      </c>
      <c r="D766">
        <v>182.58999600000001</v>
      </c>
      <c r="E766">
        <v>183.96000699999999</v>
      </c>
      <c r="F766">
        <v>182.98822000000001</v>
      </c>
      <c r="G766">
        <v>49515700</v>
      </c>
      <c r="H766">
        <f>IFERROR((AAPL_1[[#This Row],[Close]]-E765)/E765,0)</f>
        <v>-5.6753041909979682E-3</v>
      </c>
      <c r="I766">
        <f>IFERROR(LN(AAPL_1[[#This Row],[Close]]/E765),0)</f>
        <v>-5.6914699224718968E-3</v>
      </c>
    </row>
    <row r="767" spans="1:9">
      <c r="A767" s="3">
        <v>45099</v>
      </c>
      <c r="B767">
        <v>183.740005</v>
      </c>
      <c r="C767">
        <v>187.050003</v>
      </c>
      <c r="D767">
        <v>183.66999799999999</v>
      </c>
      <c r="E767">
        <v>187</v>
      </c>
      <c r="F767">
        <v>186.012146</v>
      </c>
      <c r="G767">
        <v>51245300</v>
      </c>
      <c r="H767">
        <f>IFERROR((AAPL_1[[#This Row],[Close]]-E766)/E766,0)</f>
        <v>1.6525292913258098E-2</v>
      </c>
      <c r="I767">
        <f>IFERROR(LN(AAPL_1[[#This Row],[Close]]/E766),0)</f>
        <v>1.6390236131113851E-2</v>
      </c>
    </row>
    <row r="768" spans="1:9">
      <c r="A768" s="3">
        <v>45100</v>
      </c>
      <c r="B768">
        <v>185.550003</v>
      </c>
      <c r="C768">
        <v>187.55999800000001</v>
      </c>
      <c r="D768">
        <v>185.009995</v>
      </c>
      <c r="E768">
        <v>186.679993</v>
      </c>
      <c r="F768">
        <v>185.693817</v>
      </c>
      <c r="G768">
        <v>53079300</v>
      </c>
      <c r="H768">
        <f>IFERROR((AAPL_1[[#This Row],[Close]]-E767)/E767,0)</f>
        <v>-1.7112673796791653E-3</v>
      </c>
      <c r="I768">
        <f>IFERROR(LN(AAPL_1[[#This Row],[Close]]/E767),0)</f>
        <v>-1.7127332702941364E-3</v>
      </c>
    </row>
    <row r="769" spans="1:9">
      <c r="A769" s="3">
        <v>45103</v>
      </c>
      <c r="B769">
        <v>186.83000200000001</v>
      </c>
      <c r="C769">
        <v>188.050003</v>
      </c>
      <c r="D769">
        <v>185.229996</v>
      </c>
      <c r="E769">
        <v>185.270004</v>
      </c>
      <c r="F769">
        <v>184.29127500000001</v>
      </c>
      <c r="G769">
        <v>48088700</v>
      </c>
      <c r="H769">
        <f>IFERROR((AAPL_1[[#This Row],[Close]]-E768)/E768,0)</f>
        <v>-7.5529732851446806E-3</v>
      </c>
      <c r="I769">
        <f>IFERROR(LN(AAPL_1[[#This Row],[Close]]/E768),0)</f>
        <v>-7.5816414322597159E-3</v>
      </c>
    </row>
    <row r="770" spans="1:9">
      <c r="A770" s="3">
        <v>45104</v>
      </c>
      <c r="B770">
        <v>185.88999899999999</v>
      </c>
      <c r="C770">
        <v>188.38999899999999</v>
      </c>
      <c r="D770">
        <v>185.66999799999999</v>
      </c>
      <c r="E770">
        <v>188.05999800000001</v>
      </c>
      <c r="F770">
        <v>187.06654399999999</v>
      </c>
      <c r="G770">
        <v>50730800</v>
      </c>
      <c r="H770">
        <f>IFERROR((AAPL_1[[#This Row],[Close]]-E769)/E769,0)</f>
        <v>1.5059070220563103E-2</v>
      </c>
      <c r="I770">
        <f>IFERROR(LN(AAPL_1[[#This Row],[Close]]/E769),0)</f>
        <v>1.4946808061994223E-2</v>
      </c>
    </row>
    <row r="771" spans="1:9">
      <c r="A771" s="3">
        <v>45105</v>
      </c>
      <c r="B771">
        <v>187.929993</v>
      </c>
      <c r="C771">
        <v>189.89999399999999</v>
      </c>
      <c r="D771">
        <v>187.60000600000001</v>
      </c>
      <c r="E771">
        <v>189.25</v>
      </c>
      <c r="F771">
        <v>188.25024400000001</v>
      </c>
      <c r="G771">
        <v>51216800</v>
      </c>
      <c r="H771">
        <f>IFERROR((AAPL_1[[#This Row],[Close]]-E770)/E770,0)</f>
        <v>6.3277784359010393E-3</v>
      </c>
      <c r="I771">
        <f>IFERROR(LN(AAPL_1[[#This Row],[Close]]/E770),0)</f>
        <v>6.3078421035310875E-3</v>
      </c>
    </row>
    <row r="772" spans="1:9">
      <c r="A772" s="3">
        <v>45106</v>
      </c>
      <c r="B772">
        <v>189.08000200000001</v>
      </c>
      <c r="C772">
        <v>190.070007</v>
      </c>
      <c r="D772">
        <v>188.94000199999999</v>
      </c>
      <c r="E772">
        <v>189.58999600000001</v>
      </c>
      <c r="F772">
        <v>188.58845500000001</v>
      </c>
      <c r="G772">
        <v>46347300</v>
      </c>
      <c r="H772">
        <f>IFERROR((AAPL_1[[#This Row],[Close]]-E771)/E771,0)</f>
        <v>1.7965442536328324E-3</v>
      </c>
      <c r="I772">
        <f>IFERROR(LN(AAPL_1[[#This Row],[Close]]/E771),0)</f>
        <v>1.7949323982294038E-3</v>
      </c>
    </row>
    <row r="773" spans="1:9">
      <c r="A773" s="3">
        <v>45107</v>
      </c>
      <c r="B773">
        <v>191.63000500000001</v>
      </c>
      <c r="C773">
        <v>194.479996</v>
      </c>
      <c r="D773">
        <v>191.259995</v>
      </c>
      <c r="E773">
        <v>193.970001</v>
      </c>
      <c r="F773">
        <v>192.94532799999999</v>
      </c>
      <c r="G773">
        <v>85069600</v>
      </c>
      <c r="H773">
        <f>IFERROR((AAPL_1[[#This Row],[Close]]-E772)/E772,0)</f>
        <v>2.3102511168363454E-2</v>
      </c>
      <c r="I773">
        <f>IFERROR(LN(AAPL_1[[#This Row],[Close]]/E772),0)</f>
        <v>2.2839688369848989E-2</v>
      </c>
    </row>
    <row r="774" spans="1:9">
      <c r="A774" s="3">
        <v>45110</v>
      </c>
      <c r="B774">
        <v>193.779999</v>
      </c>
      <c r="C774">
        <v>193.88000500000001</v>
      </c>
      <c r="D774">
        <v>191.759995</v>
      </c>
      <c r="E774">
        <v>192.46000699999999</v>
      </c>
      <c r="F774">
        <v>191.443298</v>
      </c>
      <c r="G774">
        <v>31458200</v>
      </c>
      <c r="H774">
        <f>IFERROR((AAPL_1[[#This Row],[Close]]-E773)/E773,0)</f>
        <v>-7.7846780028629587E-3</v>
      </c>
      <c r="I774">
        <f>IFERROR(LN(AAPL_1[[#This Row],[Close]]/E773),0)</f>
        <v>-7.8151367861886683E-3</v>
      </c>
    </row>
    <row r="775" spans="1:9">
      <c r="A775" s="3">
        <v>45112</v>
      </c>
      <c r="B775">
        <v>191.570007</v>
      </c>
      <c r="C775">
        <v>192.979996</v>
      </c>
      <c r="D775">
        <v>190.61999499999999</v>
      </c>
      <c r="E775">
        <v>191.33000200000001</v>
      </c>
      <c r="F775">
        <v>190.31926000000001</v>
      </c>
      <c r="G775">
        <v>46920300</v>
      </c>
      <c r="H775">
        <f>IFERROR((AAPL_1[[#This Row],[Close]]-E774)/E774,0)</f>
        <v>-5.8713756567616822E-3</v>
      </c>
      <c r="I775">
        <f>IFERROR(LN(AAPL_1[[#This Row],[Close]]/E774),0)</f>
        <v>-5.8886799493928985E-3</v>
      </c>
    </row>
    <row r="776" spans="1:9">
      <c r="A776" s="3">
        <v>45113</v>
      </c>
      <c r="B776">
        <v>189.83999600000001</v>
      </c>
      <c r="C776">
        <v>192.020004</v>
      </c>
      <c r="D776">
        <v>189.199997</v>
      </c>
      <c r="E776">
        <v>191.80999800000001</v>
      </c>
      <c r="F776">
        <v>190.796738</v>
      </c>
      <c r="G776">
        <v>45094300</v>
      </c>
      <c r="H776">
        <f>IFERROR((AAPL_1[[#This Row],[Close]]-E775)/E775,0)</f>
        <v>2.5087335754065371E-3</v>
      </c>
      <c r="I776">
        <f>IFERROR(LN(AAPL_1[[#This Row],[Close]]/E775),0)</f>
        <v>2.5055919565565299E-3</v>
      </c>
    </row>
    <row r="777" spans="1:9">
      <c r="A777" s="3">
        <v>45114</v>
      </c>
      <c r="B777">
        <v>191.41000399999999</v>
      </c>
      <c r="C777">
        <v>192.66999799999999</v>
      </c>
      <c r="D777">
        <v>190.240005</v>
      </c>
      <c r="E777">
        <v>190.679993</v>
      </c>
      <c r="F777">
        <v>189.672684</v>
      </c>
      <c r="G777">
        <v>46778000</v>
      </c>
      <c r="H777">
        <f>IFERROR((AAPL_1[[#This Row],[Close]]-E776)/E776,0)</f>
        <v>-5.8912726749520703E-3</v>
      </c>
      <c r="I777">
        <f>IFERROR(LN(AAPL_1[[#This Row],[Close]]/E776),0)</f>
        <v>-5.908694680706897E-3</v>
      </c>
    </row>
    <row r="778" spans="1:9">
      <c r="A778" s="3">
        <v>45117</v>
      </c>
      <c r="B778">
        <v>189.259995</v>
      </c>
      <c r="C778">
        <v>189.990005</v>
      </c>
      <c r="D778">
        <v>187.03999300000001</v>
      </c>
      <c r="E778">
        <v>188.61000100000001</v>
      </c>
      <c r="F778">
        <v>187.613617</v>
      </c>
      <c r="G778">
        <v>59922200</v>
      </c>
      <c r="H778">
        <f>IFERROR((AAPL_1[[#This Row],[Close]]-E777)/E777,0)</f>
        <v>-1.0855842647319506E-2</v>
      </c>
      <c r="I778">
        <f>IFERROR(LN(AAPL_1[[#This Row],[Close]]/E777),0)</f>
        <v>-1.0915197260879457E-2</v>
      </c>
    </row>
    <row r="779" spans="1:9">
      <c r="A779" s="3">
        <v>45118</v>
      </c>
      <c r="B779">
        <v>189.16000399999999</v>
      </c>
      <c r="C779">
        <v>189.300003</v>
      </c>
      <c r="D779">
        <v>186.60000600000001</v>
      </c>
      <c r="E779">
        <v>188.08000200000001</v>
      </c>
      <c r="F779">
        <v>187.08644100000001</v>
      </c>
      <c r="G779">
        <v>46638100</v>
      </c>
      <c r="H779">
        <f>IFERROR((AAPL_1[[#This Row],[Close]]-E778)/E778,0)</f>
        <v>-2.8100259646359031E-3</v>
      </c>
      <c r="I779">
        <f>IFERROR(LN(AAPL_1[[#This Row],[Close]]/E778),0)</f>
        <v>-2.8139814994383155E-3</v>
      </c>
    </row>
    <row r="780" spans="1:9">
      <c r="A780" s="3">
        <v>45119</v>
      </c>
      <c r="B780">
        <v>189.679993</v>
      </c>
      <c r="C780">
        <v>191.699997</v>
      </c>
      <c r="D780">
        <v>188.470001</v>
      </c>
      <c r="E780">
        <v>189.770004</v>
      </c>
      <c r="F780">
        <v>188.76750200000001</v>
      </c>
      <c r="G780">
        <v>60750200</v>
      </c>
      <c r="H780">
        <f>IFERROR((AAPL_1[[#This Row],[Close]]-E779)/E779,0)</f>
        <v>8.9855486071293879E-3</v>
      </c>
      <c r="I780">
        <f>IFERROR(LN(AAPL_1[[#This Row],[Close]]/E779),0)</f>
        <v>8.9454187784474698E-3</v>
      </c>
    </row>
    <row r="781" spans="1:9">
      <c r="A781" s="3">
        <v>45120</v>
      </c>
      <c r="B781">
        <v>190.5</v>
      </c>
      <c r="C781">
        <v>191.19000199999999</v>
      </c>
      <c r="D781">
        <v>189.779999</v>
      </c>
      <c r="E781">
        <v>190.53999300000001</v>
      </c>
      <c r="F781">
        <v>189.533432</v>
      </c>
      <c r="G781">
        <v>41342300</v>
      </c>
      <c r="H781">
        <f>IFERROR((AAPL_1[[#This Row],[Close]]-E780)/E780,0)</f>
        <v>4.0574852915111368E-3</v>
      </c>
      <c r="I781">
        <f>IFERROR(LN(AAPL_1[[#This Row],[Close]]/E780),0)</f>
        <v>4.0492758969053883E-3</v>
      </c>
    </row>
    <row r="782" spans="1:9">
      <c r="A782" s="3">
        <v>45121</v>
      </c>
      <c r="B782">
        <v>190.229996</v>
      </c>
      <c r="C782">
        <v>191.179993</v>
      </c>
      <c r="D782">
        <v>189.63000500000001</v>
      </c>
      <c r="E782">
        <v>190.69000199999999</v>
      </c>
      <c r="F782">
        <v>189.68266299999999</v>
      </c>
      <c r="G782">
        <v>41573900</v>
      </c>
      <c r="H782">
        <f>IFERROR((AAPL_1[[#This Row],[Close]]-E781)/E781,0)</f>
        <v>7.8728353894703333E-4</v>
      </c>
      <c r="I782">
        <f>IFERROR(LN(AAPL_1[[#This Row],[Close]]/E781),0)</f>
        <v>7.8697379382256319E-4</v>
      </c>
    </row>
    <row r="783" spans="1:9">
      <c r="A783" s="3">
        <v>45124</v>
      </c>
      <c r="B783">
        <v>191.89999399999999</v>
      </c>
      <c r="C783">
        <v>194.320007</v>
      </c>
      <c r="D783">
        <v>191.80999800000001</v>
      </c>
      <c r="E783">
        <v>193.990005</v>
      </c>
      <c r="F783">
        <v>192.96521000000001</v>
      </c>
      <c r="G783">
        <v>50520200</v>
      </c>
      <c r="H783">
        <f>IFERROR((AAPL_1[[#This Row],[Close]]-E782)/E782,0)</f>
        <v>1.7305590043467534E-2</v>
      </c>
      <c r="I783">
        <f>IFERROR(LN(AAPL_1[[#This Row],[Close]]/E782),0)</f>
        <v>1.7157553782776433E-2</v>
      </c>
    </row>
    <row r="784" spans="1:9">
      <c r="A784" s="3">
        <v>45125</v>
      </c>
      <c r="B784">
        <v>193.35000600000001</v>
      </c>
      <c r="C784">
        <v>194.33000200000001</v>
      </c>
      <c r="D784">
        <v>192.41999799999999</v>
      </c>
      <c r="E784">
        <v>193.729996</v>
      </c>
      <c r="F784">
        <v>192.70658900000001</v>
      </c>
      <c r="G784">
        <v>48353800</v>
      </c>
      <c r="H784">
        <f>IFERROR((AAPL_1[[#This Row],[Close]]-E783)/E783,0)</f>
        <v>-1.3403216315190909E-3</v>
      </c>
      <c r="I784">
        <f>IFERROR(LN(AAPL_1[[#This Row],[Close]]/E783),0)</f>
        <v>-1.3412206659770634E-3</v>
      </c>
    </row>
    <row r="785" spans="1:9">
      <c r="A785" s="3">
        <v>45126</v>
      </c>
      <c r="B785">
        <v>193.10000600000001</v>
      </c>
      <c r="C785">
        <v>198.229996</v>
      </c>
      <c r="D785">
        <v>192.64999399999999</v>
      </c>
      <c r="E785">
        <v>195.10000600000001</v>
      </c>
      <c r="F785">
        <v>194.06933599999999</v>
      </c>
      <c r="G785">
        <v>80507300</v>
      </c>
      <c r="H785">
        <f>IFERROR((AAPL_1[[#This Row],[Close]]-E784)/E784,0)</f>
        <v>7.0717494878800684E-3</v>
      </c>
      <c r="I785">
        <f>IFERROR(LN(AAPL_1[[#This Row],[Close]]/E784),0)</f>
        <v>7.046861930963124E-3</v>
      </c>
    </row>
    <row r="786" spans="1:9">
      <c r="A786" s="3">
        <v>45127</v>
      </c>
      <c r="B786">
        <v>195.08999600000001</v>
      </c>
      <c r="C786">
        <v>196.470001</v>
      </c>
      <c r="D786">
        <v>192.5</v>
      </c>
      <c r="E786">
        <v>193.13000500000001</v>
      </c>
      <c r="F786">
        <v>192.109756</v>
      </c>
      <c r="G786">
        <v>59581200</v>
      </c>
      <c r="H786">
        <f>IFERROR((AAPL_1[[#This Row],[Close]]-E785)/E785,0)</f>
        <v>-1.0097390770966948E-2</v>
      </c>
      <c r="I786">
        <f>IFERROR(LN(AAPL_1[[#This Row],[Close]]/E785),0)</f>
        <v>-1.014871520871974E-2</v>
      </c>
    </row>
    <row r="787" spans="1:9">
      <c r="A787" s="3">
        <v>45128</v>
      </c>
      <c r="B787">
        <v>194.10000600000001</v>
      </c>
      <c r="C787">
        <v>194.970001</v>
      </c>
      <c r="D787">
        <v>191.229996</v>
      </c>
      <c r="E787">
        <v>191.94000199999999</v>
      </c>
      <c r="F787">
        <v>190.92602500000001</v>
      </c>
      <c r="G787">
        <v>71917800</v>
      </c>
      <c r="H787">
        <f>IFERROR((AAPL_1[[#This Row],[Close]]-E786)/E786,0)</f>
        <v>-6.1616681468010031E-3</v>
      </c>
      <c r="I787">
        <f>IFERROR(LN(AAPL_1[[#This Row],[Close]]/E786),0)</f>
        <v>-6.1807295644006376E-3</v>
      </c>
    </row>
    <row r="788" spans="1:9">
      <c r="A788" s="3">
        <v>45131</v>
      </c>
      <c r="B788">
        <v>193.41000399999999</v>
      </c>
      <c r="C788">
        <v>194.91000399999999</v>
      </c>
      <c r="D788">
        <v>192.25</v>
      </c>
      <c r="E788">
        <v>192.75</v>
      </c>
      <c r="F788">
        <v>191.73178100000001</v>
      </c>
      <c r="G788">
        <v>45377800</v>
      </c>
      <c r="H788">
        <f>IFERROR((AAPL_1[[#This Row],[Close]]-E787)/E787,0)</f>
        <v>4.2200583075955546E-3</v>
      </c>
      <c r="I788">
        <f>IFERROR(LN(AAPL_1[[#This Row],[Close]]/E787),0)</f>
        <v>4.2111788340344104E-3</v>
      </c>
    </row>
    <row r="789" spans="1:9">
      <c r="A789" s="3">
        <v>45132</v>
      </c>
      <c r="B789">
        <v>193.33000200000001</v>
      </c>
      <c r="C789">
        <v>194.44000199999999</v>
      </c>
      <c r="D789">
        <v>192.91999799999999</v>
      </c>
      <c r="E789">
        <v>193.61999499999999</v>
      </c>
      <c r="F789">
        <v>192.59715299999999</v>
      </c>
      <c r="G789">
        <v>37283200</v>
      </c>
      <c r="H789">
        <f>IFERROR((AAPL_1[[#This Row],[Close]]-E788)/E788,0)</f>
        <v>4.5135927367055189E-3</v>
      </c>
      <c r="I789">
        <f>IFERROR(LN(AAPL_1[[#This Row],[Close]]/E788),0)</f>
        <v>4.5034370247076247E-3</v>
      </c>
    </row>
    <row r="790" spans="1:9">
      <c r="A790" s="3">
        <v>45133</v>
      </c>
      <c r="B790">
        <v>193.66999799999999</v>
      </c>
      <c r="C790">
        <v>195.63999899999999</v>
      </c>
      <c r="D790">
        <v>193.320007</v>
      </c>
      <c r="E790">
        <v>194.5</v>
      </c>
      <c r="F790">
        <v>193.47251900000001</v>
      </c>
      <c r="G790">
        <v>47471900</v>
      </c>
      <c r="H790">
        <f>IFERROR((AAPL_1[[#This Row],[Close]]-E789)/E789,0)</f>
        <v>4.5450109633563994E-3</v>
      </c>
      <c r="I790">
        <f>IFERROR(LN(AAPL_1[[#This Row],[Close]]/E789),0)</f>
        <v>4.5347135903545197E-3</v>
      </c>
    </row>
    <row r="791" spans="1:9">
      <c r="A791" s="3">
        <v>45134</v>
      </c>
      <c r="B791">
        <v>196.020004</v>
      </c>
      <c r="C791">
        <v>197.199997</v>
      </c>
      <c r="D791">
        <v>192.550003</v>
      </c>
      <c r="E791">
        <v>193.220001</v>
      </c>
      <c r="F791">
        <v>192.199265</v>
      </c>
      <c r="G791">
        <v>47460200</v>
      </c>
      <c r="H791">
        <f>IFERROR((AAPL_1[[#This Row],[Close]]-E790)/E790,0)</f>
        <v>-6.5809717223650572E-3</v>
      </c>
      <c r="I791">
        <f>IFERROR(LN(AAPL_1[[#This Row],[Close]]/E790),0)</f>
        <v>-6.6027217936898003E-3</v>
      </c>
    </row>
    <row r="792" spans="1:9">
      <c r="A792" s="3">
        <v>45135</v>
      </c>
      <c r="B792">
        <v>194.66999799999999</v>
      </c>
      <c r="C792">
        <v>196.63000500000001</v>
      </c>
      <c r="D792">
        <v>194.13999899999999</v>
      </c>
      <c r="E792">
        <v>195.83000200000001</v>
      </c>
      <c r="F792">
        <v>194.79548600000001</v>
      </c>
      <c r="G792">
        <v>48291400</v>
      </c>
      <c r="H792">
        <f>IFERROR((AAPL_1[[#This Row],[Close]]-E791)/E791,0)</f>
        <v>1.3507923540482806E-2</v>
      </c>
      <c r="I792">
        <f>IFERROR(LN(AAPL_1[[#This Row],[Close]]/E791),0)</f>
        <v>1.3417504876873732E-2</v>
      </c>
    </row>
    <row r="793" spans="1:9">
      <c r="A793" s="3">
        <v>45138</v>
      </c>
      <c r="B793">
        <v>196.05999800000001</v>
      </c>
      <c r="C793">
        <v>196.490005</v>
      </c>
      <c r="D793">
        <v>195.259995</v>
      </c>
      <c r="E793">
        <v>196.449997</v>
      </c>
      <c r="F793">
        <v>195.412216</v>
      </c>
      <c r="G793">
        <v>38824100</v>
      </c>
      <c r="H793">
        <f>IFERROR((AAPL_1[[#This Row],[Close]]-E792)/E792,0)</f>
        <v>3.1659857716796057E-3</v>
      </c>
      <c r="I793">
        <f>IFERROR(LN(AAPL_1[[#This Row],[Close]]/E792),0)</f>
        <v>3.1609845917225936E-3</v>
      </c>
    </row>
    <row r="794" spans="1:9">
      <c r="A794" s="3">
        <v>45139</v>
      </c>
      <c r="B794">
        <v>196.240005</v>
      </c>
      <c r="C794">
        <v>196.729996</v>
      </c>
      <c r="D794">
        <v>195.279999</v>
      </c>
      <c r="E794">
        <v>195.61000100000001</v>
      </c>
      <c r="F794">
        <v>194.57664500000001</v>
      </c>
      <c r="G794">
        <v>35175100</v>
      </c>
      <c r="H794">
        <f>IFERROR((AAPL_1[[#This Row],[Close]]-E793)/E793,0)</f>
        <v>-4.275876878735636E-3</v>
      </c>
      <c r="I794">
        <f>IFERROR(LN(AAPL_1[[#This Row],[Close]]/E793),0)</f>
        <v>-4.2850445829261553E-3</v>
      </c>
    </row>
    <row r="795" spans="1:9">
      <c r="A795" s="3">
        <v>45140</v>
      </c>
      <c r="B795">
        <v>195.03999300000001</v>
      </c>
      <c r="C795">
        <v>195.179993</v>
      </c>
      <c r="D795">
        <v>191.85000600000001</v>
      </c>
      <c r="E795">
        <v>192.58000200000001</v>
      </c>
      <c r="F795">
        <v>191.562668</v>
      </c>
      <c r="G795">
        <v>50389300</v>
      </c>
      <c r="H795">
        <f>IFERROR((AAPL_1[[#This Row],[Close]]-E794)/E794,0)</f>
        <v>-1.5490000432033142E-2</v>
      </c>
      <c r="I795">
        <f>IFERROR(LN(AAPL_1[[#This Row],[Close]]/E794),0)</f>
        <v>-1.5611223953048909E-2</v>
      </c>
    </row>
    <row r="796" spans="1:9">
      <c r="A796" s="3">
        <v>45141</v>
      </c>
      <c r="B796">
        <v>191.570007</v>
      </c>
      <c r="C796">
        <v>192.36999499999999</v>
      </c>
      <c r="D796">
        <v>190.69000199999999</v>
      </c>
      <c r="E796">
        <v>191.16999799999999</v>
      </c>
      <c r="F796">
        <v>190.16011</v>
      </c>
      <c r="G796">
        <v>61235200</v>
      </c>
      <c r="H796">
        <f>IFERROR((AAPL_1[[#This Row],[Close]]-E795)/E795,0)</f>
        <v>-7.3216532628347097E-3</v>
      </c>
      <c r="I796">
        <f>IFERROR(LN(AAPL_1[[#This Row],[Close]]/E795),0)</f>
        <v>-7.3485881183980289E-3</v>
      </c>
    </row>
    <row r="797" spans="1:9">
      <c r="A797" s="3">
        <v>45142</v>
      </c>
      <c r="B797">
        <v>185.520004</v>
      </c>
      <c r="C797">
        <v>187.38000500000001</v>
      </c>
      <c r="D797">
        <v>181.91999799999999</v>
      </c>
      <c r="E797">
        <v>181.990005</v>
      </c>
      <c r="F797">
        <v>181.028595</v>
      </c>
      <c r="G797">
        <v>115799700</v>
      </c>
      <c r="H797">
        <f>IFERROR((AAPL_1[[#This Row],[Close]]-E796)/E796,0)</f>
        <v>-4.8020050719464864E-2</v>
      </c>
      <c r="I797">
        <f>IFERROR(LN(AAPL_1[[#This Row],[Close]]/E796),0)</f>
        <v>-4.921130609268224E-2</v>
      </c>
    </row>
    <row r="798" spans="1:9">
      <c r="A798" s="3">
        <v>45145</v>
      </c>
      <c r="B798">
        <v>182.13000500000001</v>
      </c>
      <c r="C798">
        <v>183.13000500000001</v>
      </c>
      <c r="D798">
        <v>177.35000600000001</v>
      </c>
      <c r="E798">
        <v>178.85000600000001</v>
      </c>
      <c r="F798">
        <v>177.90521200000001</v>
      </c>
      <c r="G798">
        <v>97576100</v>
      </c>
      <c r="H798">
        <f>IFERROR((AAPL_1[[#This Row],[Close]]-E797)/E797,0)</f>
        <v>-1.7253689289145242E-2</v>
      </c>
      <c r="I798">
        <f>IFERROR(LN(AAPL_1[[#This Row],[Close]]/E797),0)</f>
        <v>-1.7404268733660279E-2</v>
      </c>
    </row>
    <row r="799" spans="1:9">
      <c r="A799" s="3">
        <v>45146</v>
      </c>
      <c r="B799">
        <v>179.69000199999999</v>
      </c>
      <c r="C799">
        <v>180.270004</v>
      </c>
      <c r="D799">
        <v>177.58000200000001</v>
      </c>
      <c r="E799">
        <v>179.800003</v>
      </c>
      <c r="F799">
        <v>178.85017400000001</v>
      </c>
      <c r="G799">
        <v>67823000</v>
      </c>
      <c r="H799">
        <f>IFERROR((AAPL_1[[#This Row],[Close]]-E798)/E798,0)</f>
        <v>5.3116967745586554E-3</v>
      </c>
      <c r="I799">
        <f>IFERROR(LN(AAPL_1[[#This Row],[Close]]/E798),0)</f>
        <v>5.297639470033603E-3</v>
      </c>
    </row>
    <row r="800" spans="1:9">
      <c r="A800" s="3">
        <v>45147</v>
      </c>
      <c r="B800">
        <v>180.86999499999999</v>
      </c>
      <c r="C800">
        <v>180.929993</v>
      </c>
      <c r="D800">
        <v>177.009995</v>
      </c>
      <c r="E800">
        <v>178.19000199999999</v>
      </c>
      <c r="F800">
        <v>177.24868799999999</v>
      </c>
      <c r="G800">
        <v>60378500</v>
      </c>
      <c r="H800">
        <f>IFERROR((AAPL_1[[#This Row],[Close]]-E799)/E799,0)</f>
        <v>-8.9543991831858381E-3</v>
      </c>
      <c r="I800">
        <f>IFERROR(LN(AAPL_1[[#This Row],[Close]]/E799),0)</f>
        <v>-8.9947307594279297E-3</v>
      </c>
    </row>
    <row r="801" spans="1:9">
      <c r="A801" s="3">
        <v>45148</v>
      </c>
      <c r="B801">
        <v>179.479996</v>
      </c>
      <c r="C801">
        <v>180.75</v>
      </c>
      <c r="D801">
        <v>177.60000600000001</v>
      </c>
      <c r="E801">
        <v>177.970001</v>
      </c>
      <c r="F801">
        <v>177.029831</v>
      </c>
      <c r="G801">
        <v>54686900</v>
      </c>
      <c r="H801">
        <f>IFERROR((AAPL_1[[#This Row],[Close]]-E800)/E800,0)</f>
        <v>-1.2346427831568033E-3</v>
      </c>
      <c r="I801">
        <f>IFERROR(LN(AAPL_1[[#This Row],[Close]]/E800),0)</f>
        <v>-1.2354055824788631E-3</v>
      </c>
    </row>
    <row r="802" spans="1:9">
      <c r="A802" s="3">
        <v>45149</v>
      </c>
      <c r="B802">
        <v>177.320007</v>
      </c>
      <c r="C802">
        <v>178.61999499999999</v>
      </c>
      <c r="D802">
        <v>176.550003</v>
      </c>
      <c r="E802">
        <v>177.78999300000001</v>
      </c>
      <c r="F802">
        <v>177.08959999999999</v>
      </c>
      <c r="G802">
        <v>51988100</v>
      </c>
      <c r="H802">
        <f>IFERROR((AAPL_1[[#This Row],[Close]]-E801)/E801,0)</f>
        <v>-1.011451362524781E-3</v>
      </c>
      <c r="I802">
        <f>IFERROR(LN(AAPL_1[[#This Row],[Close]]/E801),0)</f>
        <v>-1.0119632246323527E-3</v>
      </c>
    </row>
    <row r="803" spans="1:9">
      <c r="A803" s="3">
        <v>45152</v>
      </c>
      <c r="B803">
        <v>177.970001</v>
      </c>
      <c r="C803">
        <v>179.69000199999999</v>
      </c>
      <c r="D803">
        <v>177.30999800000001</v>
      </c>
      <c r="E803">
        <v>179.46000699999999</v>
      </c>
      <c r="F803">
        <v>178.75303600000001</v>
      </c>
      <c r="G803">
        <v>43675600</v>
      </c>
      <c r="H803">
        <f>IFERROR((AAPL_1[[#This Row],[Close]]-E802)/E802,0)</f>
        <v>9.393183338501962E-3</v>
      </c>
      <c r="I803">
        <f>IFERROR(LN(AAPL_1[[#This Row],[Close]]/E802),0)</f>
        <v>9.3493417196309977E-3</v>
      </c>
    </row>
    <row r="804" spans="1:9">
      <c r="A804" s="3">
        <v>45153</v>
      </c>
      <c r="B804">
        <v>178.88000500000001</v>
      </c>
      <c r="C804">
        <v>179.479996</v>
      </c>
      <c r="D804">
        <v>177.050003</v>
      </c>
      <c r="E804">
        <v>177.449997</v>
      </c>
      <c r="F804">
        <v>176.75093100000001</v>
      </c>
      <c r="G804">
        <v>43622600</v>
      </c>
      <c r="H804">
        <f>IFERROR((AAPL_1[[#This Row],[Close]]-E803)/E803,0)</f>
        <v>-1.120032275491884E-2</v>
      </c>
      <c r="I804">
        <f>IFERROR(LN(AAPL_1[[#This Row],[Close]]/E803),0)</f>
        <v>-1.1263518689482941E-2</v>
      </c>
    </row>
    <row r="805" spans="1:9">
      <c r="A805" s="3">
        <v>45154</v>
      </c>
      <c r="B805">
        <v>177.13000500000001</v>
      </c>
      <c r="C805">
        <v>178.53999300000001</v>
      </c>
      <c r="D805">
        <v>176.5</v>
      </c>
      <c r="E805">
        <v>176.570007</v>
      </c>
      <c r="F805">
        <v>175.87441999999999</v>
      </c>
      <c r="G805">
        <v>46964900</v>
      </c>
      <c r="H805">
        <f>IFERROR((AAPL_1[[#This Row],[Close]]-E804)/E804,0)</f>
        <v>-4.9590871506185056E-3</v>
      </c>
      <c r="I805">
        <f>IFERROR(LN(AAPL_1[[#This Row],[Close]]/E804),0)</f>
        <v>-4.9714242272948283E-3</v>
      </c>
    </row>
    <row r="806" spans="1:9">
      <c r="A806" s="3">
        <v>45155</v>
      </c>
      <c r="B806">
        <v>177.13999899999999</v>
      </c>
      <c r="C806">
        <v>177.509995</v>
      </c>
      <c r="D806">
        <v>173.479996</v>
      </c>
      <c r="E806">
        <v>174</v>
      </c>
      <c r="F806">
        <v>173.31454500000001</v>
      </c>
      <c r="G806">
        <v>66062900</v>
      </c>
      <c r="H806">
        <f>IFERROR((AAPL_1[[#This Row],[Close]]-E805)/E805,0)</f>
        <v>-1.4555173008516695E-2</v>
      </c>
      <c r="I806">
        <f>IFERROR(LN(AAPL_1[[#This Row],[Close]]/E805),0)</f>
        <v>-1.4662138744510769E-2</v>
      </c>
    </row>
    <row r="807" spans="1:9">
      <c r="A807" s="3">
        <v>45156</v>
      </c>
      <c r="B807">
        <v>172.300003</v>
      </c>
      <c r="C807">
        <v>175.10000600000001</v>
      </c>
      <c r="D807">
        <v>171.96000699999999</v>
      </c>
      <c r="E807">
        <v>174.490005</v>
      </c>
      <c r="F807">
        <v>173.80261200000001</v>
      </c>
      <c r="G807">
        <v>61114200</v>
      </c>
      <c r="H807">
        <f>IFERROR((AAPL_1[[#This Row],[Close]]-E806)/E806,0)</f>
        <v>2.8161206896551521E-3</v>
      </c>
      <c r="I807">
        <f>IFERROR(LN(AAPL_1[[#This Row],[Close]]/E806),0)</f>
        <v>2.8121628505463187E-3</v>
      </c>
    </row>
    <row r="808" spans="1:9">
      <c r="A808" s="3">
        <v>45159</v>
      </c>
      <c r="B808">
        <v>175.070007</v>
      </c>
      <c r="C808">
        <v>176.13000500000001</v>
      </c>
      <c r="D808">
        <v>173.740005</v>
      </c>
      <c r="E808">
        <v>175.83999600000001</v>
      </c>
      <c r="F808">
        <v>175.14729299999999</v>
      </c>
      <c r="G808">
        <v>46311900</v>
      </c>
      <c r="H808">
        <f>IFERROR((AAPL_1[[#This Row],[Close]]-E807)/E807,0)</f>
        <v>7.736781255751681E-3</v>
      </c>
      <c r="I808">
        <f>IFERROR(LN(AAPL_1[[#This Row],[Close]]/E807),0)</f>
        <v>7.7070058422828878E-3</v>
      </c>
    </row>
    <row r="809" spans="1:9">
      <c r="A809" s="3">
        <v>45160</v>
      </c>
      <c r="B809">
        <v>177.05999800000001</v>
      </c>
      <c r="C809">
        <v>177.679993</v>
      </c>
      <c r="D809">
        <v>176.25</v>
      </c>
      <c r="E809">
        <v>177.229996</v>
      </c>
      <c r="F809">
        <v>176.53179900000001</v>
      </c>
      <c r="G809">
        <v>42084200</v>
      </c>
      <c r="H809">
        <f>IFERROR((AAPL_1[[#This Row],[Close]]-E808)/E808,0)</f>
        <v>7.9049137376003258E-3</v>
      </c>
      <c r="I809">
        <f>IFERROR(LN(AAPL_1[[#This Row],[Close]]/E808),0)</f>
        <v>7.8738335901473444E-3</v>
      </c>
    </row>
    <row r="810" spans="1:9">
      <c r="A810" s="3">
        <v>45161</v>
      </c>
      <c r="B810">
        <v>178.520004</v>
      </c>
      <c r="C810">
        <v>181.550003</v>
      </c>
      <c r="D810">
        <v>178.33000200000001</v>
      </c>
      <c r="E810">
        <v>181.11999499999999</v>
      </c>
      <c r="F810">
        <v>180.40649400000001</v>
      </c>
      <c r="G810">
        <v>52722800</v>
      </c>
      <c r="H810">
        <f>IFERROR((AAPL_1[[#This Row],[Close]]-E809)/E809,0)</f>
        <v>2.1948874839448674E-2</v>
      </c>
      <c r="I810">
        <f>IFERROR(LN(AAPL_1[[#This Row],[Close]]/E809),0)</f>
        <v>2.1711465911305017E-2</v>
      </c>
    </row>
    <row r="811" spans="1:9">
      <c r="A811" s="3">
        <v>45162</v>
      </c>
      <c r="B811">
        <v>180.66999799999999</v>
      </c>
      <c r="C811">
        <v>181.10000600000001</v>
      </c>
      <c r="D811">
        <v>176.009995</v>
      </c>
      <c r="E811">
        <v>176.38000500000001</v>
      </c>
      <c r="F811">
        <v>175.68516500000001</v>
      </c>
      <c r="G811">
        <v>54945800</v>
      </c>
      <c r="H811">
        <f>IFERROR((AAPL_1[[#This Row],[Close]]-E810)/E810,0)</f>
        <v>-2.6170440210093744E-2</v>
      </c>
      <c r="I811">
        <f>IFERROR(LN(AAPL_1[[#This Row],[Close]]/E810),0)</f>
        <v>-2.651898060089096E-2</v>
      </c>
    </row>
    <row r="812" spans="1:9">
      <c r="A812" s="3">
        <v>45163</v>
      </c>
      <c r="B812">
        <v>177.38000500000001</v>
      </c>
      <c r="C812">
        <v>179.14999399999999</v>
      </c>
      <c r="D812">
        <v>175.820007</v>
      </c>
      <c r="E812">
        <v>178.61000100000001</v>
      </c>
      <c r="F812">
        <v>177.906387</v>
      </c>
      <c r="G812">
        <v>51449600</v>
      </c>
      <c r="H812">
        <f>IFERROR((AAPL_1[[#This Row],[Close]]-E811)/E811,0)</f>
        <v>1.2643133783786885E-2</v>
      </c>
      <c r="I812">
        <f>IFERROR(LN(AAPL_1[[#This Row],[Close]]/E811),0)</f>
        <v>1.2563876707263272E-2</v>
      </c>
    </row>
    <row r="813" spans="1:9">
      <c r="A813" s="3">
        <v>45166</v>
      </c>
      <c r="B813">
        <v>180.08999600000001</v>
      </c>
      <c r="C813">
        <v>180.58999600000001</v>
      </c>
      <c r="D813">
        <v>178.550003</v>
      </c>
      <c r="E813">
        <v>180.19000199999999</v>
      </c>
      <c r="F813">
        <v>179.480164</v>
      </c>
      <c r="G813">
        <v>43820700</v>
      </c>
      <c r="H813">
        <f>IFERROR((AAPL_1[[#This Row],[Close]]-E812)/E812,0)</f>
        <v>8.8460947939862644E-3</v>
      </c>
      <c r="I813">
        <f>IFERROR(LN(AAPL_1[[#This Row],[Close]]/E812),0)</f>
        <v>8.8071973229350321E-3</v>
      </c>
    </row>
    <row r="814" spans="1:9">
      <c r="A814" s="3">
        <v>45167</v>
      </c>
      <c r="B814">
        <v>179.699997</v>
      </c>
      <c r="C814">
        <v>184.89999399999999</v>
      </c>
      <c r="D814">
        <v>179.5</v>
      </c>
      <c r="E814">
        <v>184.11999499999999</v>
      </c>
      <c r="F814">
        <v>183.39466899999999</v>
      </c>
      <c r="G814">
        <v>53003900</v>
      </c>
      <c r="H814">
        <f>IFERROR((AAPL_1[[#This Row],[Close]]-E813)/E813,0)</f>
        <v>2.1810272248068436E-2</v>
      </c>
      <c r="I814">
        <f>IFERROR(LN(AAPL_1[[#This Row],[Close]]/E813),0)</f>
        <v>2.1575830954719915E-2</v>
      </c>
    </row>
    <row r="815" spans="1:9">
      <c r="A815" s="3">
        <v>45168</v>
      </c>
      <c r="B815">
        <v>184.94000199999999</v>
      </c>
      <c r="C815">
        <v>187.85000600000001</v>
      </c>
      <c r="D815">
        <v>184.740005</v>
      </c>
      <c r="E815">
        <v>187.64999399999999</v>
      </c>
      <c r="F815">
        <v>186.91076699999999</v>
      </c>
      <c r="G815">
        <v>60813900</v>
      </c>
      <c r="H815">
        <f>IFERROR((AAPL_1[[#This Row],[Close]]-E814)/E814,0)</f>
        <v>1.9172274037917523E-2</v>
      </c>
      <c r="I815">
        <f>IFERROR(LN(AAPL_1[[#This Row],[Close]]/E814),0)</f>
        <v>1.8990801813770958E-2</v>
      </c>
    </row>
    <row r="816" spans="1:9">
      <c r="A816" s="3">
        <v>45169</v>
      </c>
      <c r="B816">
        <v>187.83999600000001</v>
      </c>
      <c r="C816">
        <v>189.11999499999999</v>
      </c>
      <c r="D816">
        <v>187.479996</v>
      </c>
      <c r="E816">
        <v>187.86999499999999</v>
      </c>
      <c r="F816">
        <v>187.12988300000001</v>
      </c>
      <c r="G816">
        <v>60794500</v>
      </c>
      <c r="H816">
        <f>IFERROR((AAPL_1[[#This Row],[Close]]-E815)/E815,0)</f>
        <v>1.172400783556627E-3</v>
      </c>
      <c r="I816">
        <f>IFERROR(LN(AAPL_1[[#This Row],[Close]]/E815),0)</f>
        <v>1.1717140584503898E-3</v>
      </c>
    </row>
    <row r="817" spans="1:9">
      <c r="A817" s="3">
        <v>45170</v>
      </c>
      <c r="B817">
        <v>189.490005</v>
      </c>
      <c r="C817">
        <v>189.91999799999999</v>
      </c>
      <c r="D817">
        <v>188.279999</v>
      </c>
      <c r="E817">
        <v>189.46000699999999</v>
      </c>
      <c r="F817">
        <v>188.71362300000001</v>
      </c>
      <c r="G817">
        <v>45732600</v>
      </c>
      <c r="H817">
        <f>IFERROR((AAPL_1[[#This Row],[Close]]-E816)/E816,0)</f>
        <v>8.4633631889967399E-3</v>
      </c>
      <c r="I817">
        <f>IFERROR(LN(AAPL_1[[#This Row],[Close]]/E816),0)</f>
        <v>8.4277497294414534E-3</v>
      </c>
    </row>
    <row r="818" spans="1:9">
      <c r="A818" s="3">
        <v>45174</v>
      </c>
      <c r="B818">
        <v>188.279999</v>
      </c>
      <c r="C818">
        <v>189.979996</v>
      </c>
      <c r="D818">
        <v>187.61000100000001</v>
      </c>
      <c r="E818">
        <v>189.699997</v>
      </c>
      <c r="F818">
        <v>188.95268200000001</v>
      </c>
      <c r="G818">
        <v>45280000</v>
      </c>
      <c r="H818">
        <f>IFERROR((AAPL_1[[#This Row],[Close]]-E817)/E817,0)</f>
        <v>1.2667053263647665E-3</v>
      </c>
      <c r="I818">
        <f>IFERROR(LN(AAPL_1[[#This Row],[Close]]/E817),0)</f>
        <v>1.2659037320240786E-3</v>
      </c>
    </row>
    <row r="819" spans="1:9">
      <c r="A819" s="3">
        <v>45175</v>
      </c>
      <c r="B819">
        <v>188.39999399999999</v>
      </c>
      <c r="C819">
        <v>188.85000600000001</v>
      </c>
      <c r="D819">
        <v>181.470001</v>
      </c>
      <c r="E819">
        <v>182.91000399999999</v>
      </c>
      <c r="F819">
        <v>182.189438</v>
      </c>
      <c r="G819">
        <v>81755800</v>
      </c>
      <c r="H819">
        <f>IFERROR((AAPL_1[[#This Row],[Close]]-E818)/E818,0)</f>
        <v>-3.5793321599261858E-2</v>
      </c>
      <c r="I819">
        <f>IFERROR(LN(AAPL_1[[#This Row],[Close]]/E818),0)</f>
        <v>-3.644961067001181E-2</v>
      </c>
    </row>
    <row r="820" spans="1:9">
      <c r="A820" s="3">
        <v>45176</v>
      </c>
      <c r="B820">
        <v>175.179993</v>
      </c>
      <c r="C820">
        <v>178.21000699999999</v>
      </c>
      <c r="D820">
        <v>173.53999300000001</v>
      </c>
      <c r="E820">
        <v>177.55999800000001</v>
      </c>
      <c r="F820">
        <v>176.86050399999999</v>
      </c>
      <c r="G820">
        <v>112488800</v>
      </c>
      <c r="H820">
        <f>IFERROR((AAPL_1[[#This Row],[Close]]-E819)/E819,0)</f>
        <v>-2.9249389770938824E-2</v>
      </c>
      <c r="I820">
        <f>IFERROR(LN(AAPL_1[[#This Row],[Close]]/E819),0)</f>
        <v>-2.9685681754476379E-2</v>
      </c>
    </row>
    <row r="821" spans="1:9">
      <c r="A821" s="3">
        <v>45177</v>
      </c>
      <c r="B821">
        <v>178.35000600000001</v>
      </c>
      <c r="C821">
        <v>180.240005</v>
      </c>
      <c r="D821">
        <v>177.78999300000001</v>
      </c>
      <c r="E821">
        <v>178.179993</v>
      </c>
      <c r="F821">
        <v>177.478058</v>
      </c>
      <c r="G821">
        <v>65551300</v>
      </c>
      <c r="H821">
        <f>IFERROR((AAPL_1[[#This Row],[Close]]-E820)/E820,0)</f>
        <v>3.491749307183416E-3</v>
      </c>
      <c r="I821">
        <f>IFERROR(LN(AAPL_1[[#This Row],[Close]]/E820),0)</f>
        <v>3.485667304345351E-3</v>
      </c>
    </row>
    <row r="822" spans="1:9">
      <c r="A822" s="3">
        <v>45180</v>
      </c>
      <c r="B822">
        <v>180.070007</v>
      </c>
      <c r="C822">
        <v>180.300003</v>
      </c>
      <c r="D822">
        <v>177.33999600000001</v>
      </c>
      <c r="E822">
        <v>179.36000100000001</v>
      </c>
      <c r="F822">
        <v>178.65342699999999</v>
      </c>
      <c r="G822">
        <v>58953100</v>
      </c>
      <c r="H822">
        <f>IFERROR((AAPL_1[[#This Row],[Close]]-E821)/E821,0)</f>
        <v>6.6225617148835281E-3</v>
      </c>
      <c r="I822">
        <f>IFERROR(LN(AAPL_1[[#This Row],[Close]]/E821),0)</f>
        <v>6.6007288928472841E-3</v>
      </c>
    </row>
    <row r="823" spans="1:9">
      <c r="A823" s="3">
        <v>45181</v>
      </c>
      <c r="B823">
        <v>179.490005</v>
      </c>
      <c r="C823">
        <v>180.13000500000001</v>
      </c>
      <c r="D823">
        <v>174.820007</v>
      </c>
      <c r="E823">
        <v>176.300003</v>
      </c>
      <c r="F823">
        <v>175.60548399999999</v>
      </c>
      <c r="G823">
        <v>90370200</v>
      </c>
      <c r="H823">
        <f>IFERROR((AAPL_1[[#This Row],[Close]]-E822)/E822,0)</f>
        <v>-1.7060648879010695E-2</v>
      </c>
      <c r="I823">
        <f>IFERROR(LN(AAPL_1[[#This Row],[Close]]/E822),0)</f>
        <v>-1.7207858478955312E-2</v>
      </c>
    </row>
    <row r="824" spans="1:9">
      <c r="A824" s="3">
        <v>45182</v>
      </c>
      <c r="B824">
        <v>176.509995</v>
      </c>
      <c r="C824">
        <v>177.300003</v>
      </c>
      <c r="D824">
        <v>173.979996</v>
      </c>
      <c r="E824">
        <v>174.21000699999999</v>
      </c>
      <c r="F824">
        <v>173.52371199999999</v>
      </c>
      <c r="G824">
        <v>84267900</v>
      </c>
      <c r="H824">
        <f>IFERROR((AAPL_1[[#This Row],[Close]]-E823)/E823,0)</f>
        <v>-1.1854770076209321E-2</v>
      </c>
      <c r="I824">
        <f>IFERROR(LN(AAPL_1[[#This Row],[Close]]/E823),0)</f>
        <v>-1.1925598186816001E-2</v>
      </c>
    </row>
    <row r="825" spans="1:9">
      <c r="A825" s="3">
        <v>45183</v>
      </c>
      <c r="B825">
        <v>174</v>
      </c>
      <c r="C825">
        <v>176.10000600000001</v>
      </c>
      <c r="D825">
        <v>173.58000200000001</v>
      </c>
      <c r="E825">
        <v>175.740005</v>
      </c>
      <c r="F825">
        <v>175.047684</v>
      </c>
      <c r="G825">
        <v>60895800</v>
      </c>
      <c r="H825">
        <f>IFERROR((AAPL_1[[#This Row],[Close]]-E824)/E824,0)</f>
        <v>8.7824920413441358E-3</v>
      </c>
      <c r="I825">
        <f>IFERROR(LN(AAPL_1[[#This Row],[Close]]/E824),0)</f>
        <v>8.7441502853600975E-3</v>
      </c>
    </row>
    <row r="826" spans="1:9">
      <c r="A826" s="3">
        <v>45184</v>
      </c>
      <c r="B826">
        <v>176.479996</v>
      </c>
      <c r="C826">
        <v>176.5</v>
      </c>
      <c r="D826">
        <v>173.820007</v>
      </c>
      <c r="E826">
        <v>175.009995</v>
      </c>
      <c r="F826">
        <v>174.32054099999999</v>
      </c>
      <c r="G826">
        <v>109205100</v>
      </c>
      <c r="H826">
        <f>IFERROR((AAPL_1[[#This Row],[Close]]-E825)/E825,0)</f>
        <v>-4.1539204462865071E-3</v>
      </c>
      <c r="I826">
        <f>IFERROR(LN(AAPL_1[[#This Row],[Close]]/E825),0)</f>
        <v>-4.162571940547994E-3</v>
      </c>
    </row>
    <row r="827" spans="1:9">
      <c r="A827" s="3">
        <v>45187</v>
      </c>
      <c r="B827">
        <v>176.479996</v>
      </c>
      <c r="C827">
        <v>179.38000500000001</v>
      </c>
      <c r="D827">
        <v>176.16999799999999</v>
      </c>
      <c r="E827">
        <v>177.970001</v>
      </c>
      <c r="F827">
        <v>177.26890599999999</v>
      </c>
      <c r="G827">
        <v>67257600</v>
      </c>
      <c r="H827">
        <f>IFERROR((AAPL_1[[#This Row],[Close]]-E826)/E826,0)</f>
        <v>1.6913354005866882E-2</v>
      </c>
      <c r="I827">
        <f>IFERROR(LN(AAPL_1[[#This Row],[Close]]/E826),0)</f>
        <v>1.6771915802549033E-2</v>
      </c>
    </row>
    <row r="828" spans="1:9">
      <c r="A828" s="3">
        <v>45188</v>
      </c>
      <c r="B828">
        <v>177.520004</v>
      </c>
      <c r="C828">
        <v>179.63000500000001</v>
      </c>
      <c r="D828">
        <v>177.13000500000001</v>
      </c>
      <c r="E828">
        <v>179.070007</v>
      </c>
      <c r="F828">
        <v>178.364563</v>
      </c>
      <c r="G828">
        <v>51826900</v>
      </c>
      <c r="H828">
        <f>IFERROR((AAPL_1[[#This Row],[Close]]-E827)/E827,0)</f>
        <v>6.1808506704453389E-3</v>
      </c>
      <c r="I828">
        <f>IFERROR(LN(AAPL_1[[#This Row],[Close]]/E827),0)</f>
        <v>6.1618275587069383E-3</v>
      </c>
    </row>
    <row r="829" spans="1:9">
      <c r="A829" s="3">
        <v>45189</v>
      </c>
      <c r="B829">
        <v>179.259995</v>
      </c>
      <c r="C829">
        <v>179.699997</v>
      </c>
      <c r="D829">
        <v>175.39999399999999</v>
      </c>
      <c r="E829">
        <v>175.490005</v>
      </c>
      <c r="F829">
        <v>174.798676</v>
      </c>
      <c r="G829">
        <v>58436200</v>
      </c>
      <c r="H829">
        <f>IFERROR((AAPL_1[[#This Row],[Close]]-E828)/E828,0)</f>
        <v>-1.9992192215640039E-2</v>
      </c>
      <c r="I829">
        <f>IFERROR(LN(AAPL_1[[#This Row],[Close]]/E828),0)</f>
        <v>-2.019474022235896E-2</v>
      </c>
    </row>
    <row r="830" spans="1:9">
      <c r="A830" s="3">
        <v>45190</v>
      </c>
      <c r="B830">
        <v>174.550003</v>
      </c>
      <c r="C830">
        <v>176.300003</v>
      </c>
      <c r="D830">
        <v>173.86000100000001</v>
      </c>
      <c r="E830">
        <v>173.929993</v>
      </c>
      <c r="F830">
        <v>173.24479700000001</v>
      </c>
      <c r="G830">
        <v>63047900</v>
      </c>
      <c r="H830">
        <f>IFERROR((AAPL_1[[#This Row],[Close]]-E829)/E829,0)</f>
        <v>-8.8894635338348776E-3</v>
      </c>
      <c r="I830">
        <f>IFERROR(LN(AAPL_1[[#This Row],[Close]]/E829),0)</f>
        <v>-8.9292105431818068E-3</v>
      </c>
    </row>
    <row r="831" spans="1:9">
      <c r="A831" s="3">
        <v>45191</v>
      </c>
      <c r="B831">
        <v>174.66999799999999</v>
      </c>
      <c r="C831">
        <v>177.08000200000001</v>
      </c>
      <c r="D831">
        <v>174.050003</v>
      </c>
      <c r="E831">
        <v>174.78999300000001</v>
      </c>
      <c r="F831">
        <v>174.10142500000001</v>
      </c>
      <c r="G831">
        <v>56725400</v>
      </c>
      <c r="H831">
        <f>IFERROR((AAPL_1[[#This Row],[Close]]-E830)/E830,0)</f>
        <v>4.9445181085013539E-3</v>
      </c>
      <c r="I831">
        <f>IFERROR(LN(AAPL_1[[#This Row],[Close]]/E830),0)</f>
        <v>4.932334124951589E-3</v>
      </c>
    </row>
    <row r="832" spans="1:9">
      <c r="A832" s="3">
        <v>45194</v>
      </c>
      <c r="B832">
        <v>174.199997</v>
      </c>
      <c r="C832">
        <v>176.970001</v>
      </c>
      <c r="D832">
        <v>174.14999399999999</v>
      </c>
      <c r="E832">
        <v>176.08000200000001</v>
      </c>
      <c r="F832">
        <v>175.386337</v>
      </c>
      <c r="G832">
        <v>46172700</v>
      </c>
      <c r="H832">
        <f>IFERROR((AAPL_1[[#This Row],[Close]]-E831)/E831,0)</f>
        <v>7.3803366992525581E-3</v>
      </c>
      <c r="I832">
        <f>IFERROR(LN(AAPL_1[[#This Row],[Close]]/E831),0)</f>
        <v>7.3532352777429706E-3</v>
      </c>
    </row>
    <row r="833" spans="1:9">
      <c r="A833" s="3">
        <v>45195</v>
      </c>
      <c r="B833">
        <v>174.820007</v>
      </c>
      <c r="C833">
        <v>175.199997</v>
      </c>
      <c r="D833">
        <v>171.66000399999999</v>
      </c>
      <c r="E833">
        <v>171.96000699999999</v>
      </c>
      <c r="F833">
        <v>171.282578</v>
      </c>
      <c r="G833">
        <v>64588900</v>
      </c>
      <c r="H833">
        <f>IFERROR((AAPL_1[[#This Row],[Close]]-E832)/E832,0)</f>
        <v>-2.3398426585660857E-2</v>
      </c>
      <c r="I833">
        <f>IFERROR(LN(AAPL_1[[#This Row],[Close]]/E832),0)</f>
        <v>-2.367651624145849E-2</v>
      </c>
    </row>
    <row r="834" spans="1:9">
      <c r="A834" s="3">
        <v>45196</v>
      </c>
      <c r="B834">
        <v>172.61999499999999</v>
      </c>
      <c r="C834">
        <v>173.03999300000001</v>
      </c>
      <c r="D834">
        <v>169.050003</v>
      </c>
      <c r="E834">
        <v>170.429993</v>
      </c>
      <c r="F834">
        <v>169.758591</v>
      </c>
      <c r="G834">
        <v>66921800</v>
      </c>
      <c r="H834">
        <f>IFERROR((AAPL_1[[#This Row],[Close]]-E833)/E833,0)</f>
        <v>-8.8974990562776281E-3</v>
      </c>
      <c r="I834">
        <f>IFERROR(LN(AAPL_1[[#This Row],[Close]]/E833),0)</f>
        <v>-8.9373181706579301E-3</v>
      </c>
    </row>
    <row r="835" spans="1:9">
      <c r="A835" s="3">
        <v>45197</v>
      </c>
      <c r="B835">
        <v>169.33999600000001</v>
      </c>
      <c r="C835">
        <v>172.029999</v>
      </c>
      <c r="D835">
        <v>167.61999499999999</v>
      </c>
      <c r="E835">
        <v>170.69000199999999</v>
      </c>
      <c r="F835">
        <v>170.01757799999999</v>
      </c>
      <c r="G835">
        <v>56294400</v>
      </c>
      <c r="H835">
        <f>IFERROR((AAPL_1[[#This Row],[Close]]-E834)/E834,0)</f>
        <v>1.5256058832320472E-3</v>
      </c>
      <c r="I835">
        <f>IFERROR(LN(AAPL_1[[#This Row],[Close]]/E834),0)</f>
        <v>1.5244433288262456E-3</v>
      </c>
    </row>
    <row r="836" spans="1:9">
      <c r="A836" s="3">
        <v>45198</v>
      </c>
      <c r="B836">
        <v>172.020004</v>
      </c>
      <c r="C836">
        <v>173.070007</v>
      </c>
      <c r="D836">
        <v>170.33999600000001</v>
      </c>
      <c r="E836">
        <v>171.21000699999999</v>
      </c>
      <c r="F836">
        <v>170.535538</v>
      </c>
      <c r="G836">
        <v>51814200</v>
      </c>
      <c r="H836">
        <f>IFERROR((AAPL_1[[#This Row],[Close]]-E835)/E835,0)</f>
        <v>3.046487749177E-3</v>
      </c>
      <c r="I836">
        <f>IFERROR(LN(AAPL_1[[#This Row],[Close]]/E835),0)</f>
        <v>3.0418566087982548E-3</v>
      </c>
    </row>
    <row r="837" spans="1:9">
      <c r="A837" s="3">
        <v>45201</v>
      </c>
      <c r="B837">
        <v>171.220001</v>
      </c>
      <c r="C837">
        <v>174.300003</v>
      </c>
      <c r="D837">
        <v>170.929993</v>
      </c>
      <c r="E837">
        <v>173.75</v>
      </c>
      <c r="F837">
        <v>173.065506</v>
      </c>
      <c r="G837">
        <v>52164500</v>
      </c>
      <c r="H837">
        <f>IFERROR((AAPL_1[[#This Row],[Close]]-E836)/E836,0)</f>
        <v>1.4835540541739536E-2</v>
      </c>
      <c r="I837">
        <f>IFERROR(LN(AAPL_1[[#This Row],[Close]]/E836),0)</f>
        <v>1.4726570342713685E-2</v>
      </c>
    </row>
    <row r="838" spans="1:9">
      <c r="A838" s="3">
        <v>45202</v>
      </c>
      <c r="B838">
        <v>172.259995</v>
      </c>
      <c r="C838">
        <v>173.63000500000001</v>
      </c>
      <c r="D838">
        <v>170.820007</v>
      </c>
      <c r="E838">
        <v>172.39999399999999</v>
      </c>
      <c r="F838">
        <v>171.72084000000001</v>
      </c>
      <c r="G838">
        <v>49594600</v>
      </c>
      <c r="H838">
        <f>IFERROR((AAPL_1[[#This Row],[Close]]-E837)/E837,0)</f>
        <v>-7.7698187050360152E-3</v>
      </c>
      <c r="I838">
        <f>IFERROR(LN(AAPL_1[[#This Row],[Close]]/E837),0)</f>
        <v>-7.800161018093661E-3</v>
      </c>
    </row>
    <row r="839" spans="1:9">
      <c r="A839" s="3">
        <v>45203</v>
      </c>
      <c r="B839">
        <v>171.08999600000001</v>
      </c>
      <c r="C839">
        <v>174.21000699999999</v>
      </c>
      <c r="D839">
        <v>170.970001</v>
      </c>
      <c r="E839">
        <v>173.66000399999999</v>
      </c>
      <c r="F839">
        <v>172.975876</v>
      </c>
      <c r="G839">
        <v>53020300</v>
      </c>
      <c r="H839">
        <f>IFERROR((AAPL_1[[#This Row],[Close]]-E838)/E838,0)</f>
        <v>7.3086429457764022E-3</v>
      </c>
      <c r="I839">
        <f>IFERROR(LN(AAPL_1[[#This Row],[Close]]/E838),0)</f>
        <v>7.2820642392047554E-3</v>
      </c>
    </row>
    <row r="840" spans="1:9">
      <c r="A840" s="3">
        <v>45204</v>
      </c>
      <c r="B840">
        <v>173.78999300000001</v>
      </c>
      <c r="C840">
        <v>175.449997</v>
      </c>
      <c r="D840">
        <v>172.679993</v>
      </c>
      <c r="E840">
        <v>174.91000399999999</v>
      </c>
      <c r="F840">
        <v>174.22096300000001</v>
      </c>
      <c r="G840">
        <v>48527900</v>
      </c>
      <c r="H840">
        <f>IFERROR((AAPL_1[[#This Row],[Close]]-E839)/E839,0)</f>
        <v>7.1979728849942909E-3</v>
      </c>
      <c r="I840">
        <f>IFERROR(LN(AAPL_1[[#This Row],[Close]]/E839),0)</f>
        <v>7.1721911218628771E-3</v>
      </c>
    </row>
    <row r="841" spans="1:9">
      <c r="A841" s="3">
        <v>45205</v>
      </c>
      <c r="B841">
        <v>173.800003</v>
      </c>
      <c r="C841">
        <v>177.990005</v>
      </c>
      <c r="D841">
        <v>173.179993</v>
      </c>
      <c r="E841">
        <v>177.490005</v>
      </c>
      <c r="F841">
        <v>176.79078699999999</v>
      </c>
      <c r="G841">
        <v>57224100</v>
      </c>
      <c r="H841">
        <f>IFERROR((AAPL_1[[#This Row],[Close]]-E840)/E840,0)</f>
        <v>1.475044846491462E-2</v>
      </c>
      <c r="I841">
        <f>IFERROR(LN(AAPL_1[[#This Row],[Close]]/E840),0)</f>
        <v>1.4642718682980413E-2</v>
      </c>
    </row>
    <row r="842" spans="1:9">
      <c r="A842" s="3">
        <v>45208</v>
      </c>
      <c r="B842">
        <v>176.80999800000001</v>
      </c>
      <c r="C842">
        <v>179.050003</v>
      </c>
      <c r="D842">
        <v>175.800003</v>
      </c>
      <c r="E842">
        <v>178.990005</v>
      </c>
      <c r="F842">
        <v>178.28488200000001</v>
      </c>
      <c r="G842">
        <v>42390800</v>
      </c>
      <c r="H842">
        <f>IFERROR((AAPL_1[[#This Row],[Close]]-E841)/E841,0)</f>
        <v>8.4511801101138061E-3</v>
      </c>
      <c r="I842">
        <f>IFERROR(LN(AAPL_1[[#This Row],[Close]]/E841),0)</f>
        <v>8.4156688220736221E-3</v>
      </c>
    </row>
    <row r="843" spans="1:9">
      <c r="A843" s="3">
        <v>45209</v>
      </c>
      <c r="B843">
        <v>178.10000600000001</v>
      </c>
      <c r="C843">
        <v>179.720001</v>
      </c>
      <c r="D843">
        <v>177.949997</v>
      </c>
      <c r="E843">
        <v>178.38999899999999</v>
      </c>
      <c r="F843">
        <v>177.687241</v>
      </c>
      <c r="G843">
        <v>43698000</v>
      </c>
      <c r="H843">
        <f>IFERROR((AAPL_1[[#This Row],[Close]]-E842)/E842,0)</f>
        <v>-3.3521760055820302E-3</v>
      </c>
      <c r="I843">
        <f>IFERROR(LN(AAPL_1[[#This Row],[Close]]/E842),0)</f>
        <v>-3.3578071354488826E-3</v>
      </c>
    </row>
    <row r="844" spans="1:9">
      <c r="A844" s="3">
        <v>45210</v>
      </c>
      <c r="B844">
        <v>178.199997</v>
      </c>
      <c r="C844">
        <v>179.85000600000001</v>
      </c>
      <c r="D844">
        <v>177.60000600000001</v>
      </c>
      <c r="E844">
        <v>179.800003</v>
      </c>
      <c r="F844">
        <v>179.09169</v>
      </c>
      <c r="G844">
        <v>47551100</v>
      </c>
      <c r="H844">
        <f>IFERROR((AAPL_1[[#This Row],[Close]]-E843)/E843,0)</f>
        <v>7.9040529620722465E-3</v>
      </c>
      <c r="I844">
        <f>IFERROR(LN(AAPL_1[[#This Row],[Close]]/E843),0)</f>
        <v>7.8729795652447785E-3</v>
      </c>
    </row>
    <row r="845" spans="1:9">
      <c r="A845" s="3">
        <v>45211</v>
      </c>
      <c r="B845">
        <v>180.070007</v>
      </c>
      <c r="C845">
        <v>182.33999600000001</v>
      </c>
      <c r="D845">
        <v>179.03999300000001</v>
      </c>
      <c r="E845">
        <v>180.71000699999999</v>
      </c>
      <c r="F845">
        <v>179.998108</v>
      </c>
      <c r="G845">
        <v>56743100</v>
      </c>
      <c r="H845">
        <f>IFERROR((AAPL_1[[#This Row],[Close]]-E844)/E844,0)</f>
        <v>5.0612012503692032E-3</v>
      </c>
      <c r="I845">
        <f>IFERROR(LN(AAPL_1[[#This Row],[Close]]/E844),0)</f>
        <v>5.0484364234428172E-3</v>
      </c>
    </row>
    <row r="846" spans="1:9">
      <c r="A846" s="3">
        <v>45212</v>
      </c>
      <c r="B846">
        <v>181.41999799999999</v>
      </c>
      <c r="C846">
        <v>181.929993</v>
      </c>
      <c r="D846">
        <v>178.13999899999999</v>
      </c>
      <c r="E846">
        <v>178.85000600000001</v>
      </c>
      <c r="F846">
        <v>178.14544699999999</v>
      </c>
      <c r="G846">
        <v>51427100</v>
      </c>
      <c r="H846">
        <f>IFERROR((AAPL_1[[#This Row],[Close]]-E845)/E845,0)</f>
        <v>-1.0292739350068105E-2</v>
      </c>
      <c r="I846">
        <f>IFERROR(LN(AAPL_1[[#This Row],[Close]]/E845),0)</f>
        <v>-1.034607589347651E-2</v>
      </c>
    </row>
    <row r="847" spans="1:9">
      <c r="A847" s="3">
        <v>45215</v>
      </c>
      <c r="B847">
        <v>176.75</v>
      </c>
      <c r="C847">
        <v>179.08000200000001</v>
      </c>
      <c r="D847">
        <v>176.509995</v>
      </c>
      <c r="E847">
        <v>178.720001</v>
      </c>
      <c r="F847">
        <v>178.01593</v>
      </c>
      <c r="G847">
        <v>52517000</v>
      </c>
      <c r="H847">
        <f>IFERROR((AAPL_1[[#This Row],[Close]]-E846)/E846,0)</f>
        <v>-7.268940209038139E-4</v>
      </c>
      <c r="I847">
        <f>IFERROR(LN(AAPL_1[[#This Row],[Close]]/E846),0)</f>
        <v>-7.271583364567057E-4</v>
      </c>
    </row>
    <row r="848" spans="1:9">
      <c r="A848" s="3">
        <v>45216</v>
      </c>
      <c r="B848">
        <v>176.64999399999999</v>
      </c>
      <c r="C848">
        <v>178.41999799999999</v>
      </c>
      <c r="D848">
        <v>174.800003</v>
      </c>
      <c r="E848">
        <v>177.14999399999999</v>
      </c>
      <c r="F848">
        <v>176.452133</v>
      </c>
      <c r="G848">
        <v>57549400</v>
      </c>
      <c r="H848">
        <f>IFERROR((AAPL_1[[#This Row],[Close]]-E847)/E847,0)</f>
        <v>-8.7847302552331794E-3</v>
      </c>
      <c r="I848">
        <f>IFERROR(LN(AAPL_1[[#This Row],[Close]]/E847),0)</f>
        <v>-8.8235434743568677E-3</v>
      </c>
    </row>
    <row r="849" spans="1:9">
      <c r="A849" s="3">
        <v>45217</v>
      </c>
      <c r="B849">
        <v>175.58000200000001</v>
      </c>
      <c r="C849">
        <v>177.58000200000001</v>
      </c>
      <c r="D849">
        <v>175.11000100000001</v>
      </c>
      <c r="E849">
        <v>175.83999600000001</v>
      </c>
      <c r="F849">
        <v>175.14729299999999</v>
      </c>
      <c r="G849">
        <v>54764400</v>
      </c>
      <c r="H849">
        <f>IFERROR((AAPL_1[[#This Row],[Close]]-E848)/E848,0)</f>
        <v>-7.3948520709516876E-3</v>
      </c>
      <c r="I849">
        <f>IFERROR(LN(AAPL_1[[#This Row],[Close]]/E848),0)</f>
        <v>-7.4223295345199978E-3</v>
      </c>
    </row>
    <row r="850" spans="1:9">
      <c r="A850" s="3">
        <v>45218</v>
      </c>
      <c r="B850">
        <v>176.03999300000001</v>
      </c>
      <c r="C850">
        <v>177.83999600000001</v>
      </c>
      <c r="D850">
        <v>175.19000199999999</v>
      </c>
      <c r="E850">
        <v>175.46000699999999</v>
      </c>
      <c r="F850">
        <v>174.76878400000001</v>
      </c>
      <c r="G850">
        <v>59302900</v>
      </c>
      <c r="H850">
        <f>IFERROR((AAPL_1[[#This Row],[Close]]-E849)/E849,0)</f>
        <v>-2.1609929972929661E-3</v>
      </c>
      <c r="I850">
        <f>IFERROR(LN(AAPL_1[[#This Row],[Close]]/E849),0)</f>
        <v>-2.1633313119886438E-3</v>
      </c>
    </row>
    <row r="851" spans="1:9">
      <c r="A851" s="3">
        <v>45219</v>
      </c>
      <c r="B851">
        <v>175.30999800000001</v>
      </c>
      <c r="C851">
        <v>175.41999799999999</v>
      </c>
      <c r="D851">
        <v>172.63999899999999</v>
      </c>
      <c r="E851">
        <v>172.88000500000001</v>
      </c>
      <c r="F851">
        <v>172.19894400000001</v>
      </c>
      <c r="G851">
        <v>64189300</v>
      </c>
      <c r="H851">
        <f>IFERROR((AAPL_1[[#This Row],[Close]]-E850)/E850,0)</f>
        <v>-1.4704216898839969E-2</v>
      </c>
      <c r="I851">
        <f>IFERROR(LN(AAPL_1[[#This Row],[Close]]/E850),0)</f>
        <v>-1.4813395474944079E-2</v>
      </c>
    </row>
    <row r="852" spans="1:9">
      <c r="A852" s="3">
        <v>45222</v>
      </c>
      <c r="B852">
        <v>170.91000399999999</v>
      </c>
      <c r="C852">
        <v>174.009995</v>
      </c>
      <c r="D852">
        <v>169.929993</v>
      </c>
      <c r="E852">
        <v>173</v>
      </c>
      <c r="F852">
        <v>172.318466</v>
      </c>
      <c r="G852">
        <v>55980100</v>
      </c>
      <c r="H852">
        <f>IFERROR((AAPL_1[[#This Row],[Close]]-E851)/E851,0)</f>
        <v>6.9409414929152014E-4</v>
      </c>
      <c r="I852">
        <f>IFERROR(LN(AAPL_1[[#This Row],[Close]]/E851),0)</f>
        <v>6.9385337735322682E-4</v>
      </c>
    </row>
    <row r="853" spans="1:9">
      <c r="A853" s="3">
        <v>45223</v>
      </c>
      <c r="B853">
        <v>173.050003</v>
      </c>
      <c r="C853">
        <v>173.66999799999999</v>
      </c>
      <c r="D853">
        <v>171.449997</v>
      </c>
      <c r="E853">
        <v>173.44000199999999</v>
      </c>
      <c r="F853">
        <v>172.75672900000001</v>
      </c>
      <c r="G853">
        <v>43816600</v>
      </c>
      <c r="H853">
        <f>IFERROR((AAPL_1[[#This Row],[Close]]-E852)/E852,0)</f>
        <v>2.5433641618496689E-3</v>
      </c>
      <c r="I853">
        <f>IFERROR(LN(AAPL_1[[#This Row],[Close]]/E852),0)</f>
        <v>2.540135284867726E-3</v>
      </c>
    </row>
    <row r="854" spans="1:9">
      <c r="A854" s="3">
        <v>45224</v>
      </c>
      <c r="B854">
        <v>171.88000500000001</v>
      </c>
      <c r="C854">
        <v>173.05999800000001</v>
      </c>
      <c r="D854">
        <v>170.64999399999999</v>
      </c>
      <c r="E854">
        <v>171.10000600000001</v>
      </c>
      <c r="F854">
        <v>170.42596399999999</v>
      </c>
      <c r="G854">
        <v>57157000</v>
      </c>
      <c r="H854">
        <f>IFERROR((AAPL_1[[#This Row],[Close]]-E853)/E853,0)</f>
        <v>-1.3491674198666034E-2</v>
      </c>
      <c r="I854">
        <f>IFERROR(LN(AAPL_1[[#This Row],[Close]]/E853),0)</f>
        <v>-1.3583513817287217E-2</v>
      </c>
    </row>
    <row r="855" spans="1:9">
      <c r="A855" s="3">
        <v>45225</v>
      </c>
      <c r="B855">
        <v>170.36999499999999</v>
      </c>
      <c r="C855">
        <v>171.38000500000001</v>
      </c>
      <c r="D855">
        <v>165.66999799999999</v>
      </c>
      <c r="E855">
        <v>166.88999899999999</v>
      </c>
      <c r="F855">
        <v>166.232529</v>
      </c>
      <c r="G855">
        <v>70625300</v>
      </c>
      <c r="H855">
        <f>IFERROR((AAPL_1[[#This Row],[Close]]-E854)/E854,0)</f>
        <v>-2.460553391213802E-2</v>
      </c>
      <c r="I855">
        <f>IFERROR(LN(AAPL_1[[#This Row],[Close]]/E854),0)</f>
        <v>-2.4913309202018712E-2</v>
      </c>
    </row>
    <row r="856" spans="1:9">
      <c r="A856" s="3">
        <v>45226</v>
      </c>
      <c r="B856">
        <v>166.91000399999999</v>
      </c>
      <c r="C856">
        <v>168.96000699999999</v>
      </c>
      <c r="D856">
        <v>166.83000200000001</v>
      </c>
      <c r="E856">
        <v>168.220001</v>
      </c>
      <c r="F856">
        <v>167.55729700000001</v>
      </c>
      <c r="G856">
        <v>58499100</v>
      </c>
      <c r="H856">
        <f>IFERROR((AAPL_1[[#This Row],[Close]]-E855)/E855,0)</f>
        <v>7.9693331414065587E-3</v>
      </c>
      <c r="I856">
        <f>IFERROR(LN(AAPL_1[[#This Row],[Close]]/E855),0)</f>
        <v>7.9377457155468886E-3</v>
      </c>
    </row>
    <row r="857" spans="1:9">
      <c r="A857" s="3">
        <v>45229</v>
      </c>
      <c r="B857">
        <v>169.020004</v>
      </c>
      <c r="C857">
        <v>171.16999799999999</v>
      </c>
      <c r="D857">
        <v>168.86999499999999</v>
      </c>
      <c r="E857">
        <v>170.28999300000001</v>
      </c>
      <c r="F857">
        <v>169.61914100000001</v>
      </c>
      <c r="G857">
        <v>51131000</v>
      </c>
      <c r="H857">
        <f>IFERROR((AAPL_1[[#This Row],[Close]]-E856)/E856,0)</f>
        <v>1.2305266839226885E-2</v>
      </c>
      <c r="I857">
        <f>IFERROR(LN(AAPL_1[[#This Row],[Close]]/E856),0)</f>
        <v>1.2230172453276985E-2</v>
      </c>
    </row>
    <row r="858" spans="1:9">
      <c r="A858" s="3">
        <v>45230</v>
      </c>
      <c r="B858">
        <v>169.35000600000001</v>
      </c>
      <c r="C858">
        <v>170.89999399999999</v>
      </c>
      <c r="D858">
        <v>167.89999399999999</v>
      </c>
      <c r="E858">
        <v>170.770004</v>
      </c>
      <c r="F858">
        <v>170.09726000000001</v>
      </c>
      <c r="G858">
        <v>44846000</v>
      </c>
      <c r="H858">
        <f>IFERROR((AAPL_1[[#This Row],[Close]]-E857)/E857,0)</f>
        <v>2.8187857169034614E-3</v>
      </c>
      <c r="I858">
        <f>IFERROR(LN(AAPL_1[[#This Row],[Close]]/E857),0)</f>
        <v>2.8148203903008645E-3</v>
      </c>
    </row>
    <row r="859" spans="1:9">
      <c r="A859" s="3">
        <v>45231</v>
      </c>
      <c r="B859">
        <v>171</v>
      </c>
      <c r="C859">
        <v>174.229996</v>
      </c>
      <c r="D859">
        <v>170.11999499999999</v>
      </c>
      <c r="E859">
        <v>173.970001</v>
      </c>
      <c r="F859">
        <v>173.28465299999999</v>
      </c>
      <c r="G859">
        <v>56934900</v>
      </c>
      <c r="H859">
        <f>IFERROR((AAPL_1[[#This Row],[Close]]-E858)/E858,0)</f>
        <v>1.8738636323976408E-2</v>
      </c>
      <c r="I859">
        <f>IFERROR(LN(AAPL_1[[#This Row],[Close]]/E858),0)</f>
        <v>1.8565230982110995E-2</v>
      </c>
    </row>
    <row r="860" spans="1:9">
      <c r="A860" s="3">
        <v>45232</v>
      </c>
      <c r="B860">
        <v>175.520004</v>
      </c>
      <c r="C860">
        <v>177.779999</v>
      </c>
      <c r="D860">
        <v>175.46000699999999</v>
      </c>
      <c r="E860">
        <v>177.570007</v>
      </c>
      <c r="F860">
        <v>176.87046799999999</v>
      </c>
      <c r="G860">
        <v>77334800</v>
      </c>
      <c r="H860">
        <f>IFERROR((AAPL_1[[#This Row],[Close]]-E859)/E859,0)</f>
        <v>2.0693257339235216E-2</v>
      </c>
      <c r="I860">
        <f>IFERROR(LN(AAPL_1[[#This Row],[Close]]/E859),0)</f>
        <v>2.0482060487239512E-2</v>
      </c>
    </row>
    <row r="861" spans="1:9">
      <c r="A861" s="3">
        <v>45233</v>
      </c>
      <c r="B861">
        <v>174.240005</v>
      </c>
      <c r="C861">
        <v>176.820007</v>
      </c>
      <c r="D861">
        <v>173.35000600000001</v>
      </c>
      <c r="E861">
        <v>176.64999399999999</v>
      </c>
      <c r="F861">
        <v>175.95408599999999</v>
      </c>
      <c r="G861">
        <v>79763700</v>
      </c>
      <c r="H861">
        <f>IFERROR((AAPL_1[[#This Row],[Close]]-E860)/E860,0)</f>
        <v>-5.1811283647694596E-3</v>
      </c>
      <c r="I861">
        <f>IFERROR(LN(AAPL_1[[#This Row],[Close]]/E860),0)</f>
        <v>-5.1945969521308335E-3</v>
      </c>
    </row>
    <row r="862" spans="1:9">
      <c r="A862" s="3">
        <v>45236</v>
      </c>
      <c r="B862">
        <v>176.38000500000001</v>
      </c>
      <c r="C862">
        <v>179.429993</v>
      </c>
      <c r="D862">
        <v>176.21000699999999</v>
      </c>
      <c r="E862">
        <v>179.229996</v>
      </c>
      <c r="F862">
        <v>178.52392599999999</v>
      </c>
      <c r="G862">
        <v>63841300</v>
      </c>
      <c r="H862">
        <f>IFERROR((AAPL_1[[#This Row],[Close]]-E861)/E861,0)</f>
        <v>1.4605163247274199E-2</v>
      </c>
      <c r="I862">
        <f>IFERROR(LN(AAPL_1[[#This Row],[Close]]/E861),0)</f>
        <v>1.4499535086128116E-2</v>
      </c>
    </row>
    <row r="863" spans="1:9">
      <c r="A863" s="3">
        <v>45237</v>
      </c>
      <c r="B863">
        <v>179.179993</v>
      </c>
      <c r="C863">
        <v>182.44000199999999</v>
      </c>
      <c r="D863">
        <v>178.970001</v>
      </c>
      <c r="E863">
        <v>181.820007</v>
      </c>
      <c r="F863">
        <v>181.103714</v>
      </c>
      <c r="G863">
        <v>70530000</v>
      </c>
      <c r="H863">
        <f>IFERROR((AAPL_1[[#This Row],[Close]]-E862)/E862,0)</f>
        <v>1.4450767493182358E-2</v>
      </c>
      <c r="I863">
        <f>IFERROR(LN(AAPL_1[[#This Row],[Close]]/E862),0)</f>
        <v>1.4347350267513135E-2</v>
      </c>
    </row>
    <row r="864" spans="1:9">
      <c r="A864" s="3">
        <v>45238</v>
      </c>
      <c r="B864">
        <v>182.35000600000001</v>
      </c>
      <c r="C864">
        <v>183.449997</v>
      </c>
      <c r="D864">
        <v>181.58999600000001</v>
      </c>
      <c r="E864">
        <v>182.88999899999999</v>
      </c>
      <c r="F864">
        <v>182.16951</v>
      </c>
      <c r="G864">
        <v>49340300</v>
      </c>
      <c r="H864">
        <f>IFERROR((AAPL_1[[#This Row],[Close]]-E863)/E863,0)</f>
        <v>5.8848969244621411E-3</v>
      </c>
      <c r="I864">
        <f>IFERROR(LN(AAPL_1[[#This Row],[Close]]/E863),0)</f>
        <v>5.8676485553902221E-3</v>
      </c>
    </row>
    <row r="865" spans="1:9">
      <c r="A865" s="3">
        <v>45239</v>
      </c>
      <c r="B865">
        <v>182.96000699999999</v>
      </c>
      <c r="C865">
        <v>184.11999499999999</v>
      </c>
      <c r="D865">
        <v>181.80999800000001</v>
      </c>
      <c r="E865">
        <v>182.41000399999999</v>
      </c>
      <c r="F865">
        <v>181.691406</v>
      </c>
      <c r="G865">
        <v>53763500</v>
      </c>
      <c r="H865">
        <f>IFERROR((AAPL_1[[#This Row],[Close]]-E864)/E864,0)</f>
        <v>-2.6245010805648395E-3</v>
      </c>
      <c r="I865">
        <f>IFERROR(LN(AAPL_1[[#This Row],[Close]]/E864),0)</f>
        <v>-2.627951121271609E-3</v>
      </c>
    </row>
    <row r="866" spans="1:9">
      <c r="A866" s="3">
        <v>45240</v>
      </c>
      <c r="B866">
        <v>183.970001</v>
      </c>
      <c r="C866">
        <v>186.570007</v>
      </c>
      <c r="D866">
        <v>183.529999</v>
      </c>
      <c r="E866">
        <v>186.39999399999999</v>
      </c>
      <c r="F866">
        <v>185.91027800000001</v>
      </c>
      <c r="G866">
        <v>66133400</v>
      </c>
      <c r="H866">
        <f>IFERROR((AAPL_1[[#This Row],[Close]]-E865)/E865,0)</f>
        <v>2.1873745477249188E-2</v>
      </c>
      <c r="I866">
        <f>IFERROR(LN(AAPL_1[[#This Row],[Close]]/E865),0)</f>
        <v>2.163794743520395E-2</v>
      </c>
    </row>
    <row r="867" spans="1:9">
      <c r="A867" s="3">
        <v>45243</v>
      </c>
      <c r="B867">
        <v>185.820007</v>
      </c>
      <c r="C867">
        <v>186.029999</v>
      </c>
      <c r="D867">
        <v>184.21000699999999</v>
      </c>
      <c r="E867">
        <v>184.800003</v>
      </c>
      <c r="F867">
        <v>184.31449900000001</v>
      </c>
      <c r="G867">
        <v>43627500</v>
      </c>
      <c r="H867">
        <f>IFERROR((AAPL_1[[#This Row],[Close]]-E866)/E866,0)</f>
        <v>-8.5836429801601204E-3</v>
      </c>
      <c r="I867">
        <f>IFERROR(LN(AAPL_1[[#This Row],[Close]]/E866),0)</f>
        <v>-8.6206946212991423E-3</v>
      </c>
    </row>
    <row r="868" spans="1:9">
      <c r="A868" s="3">
        <v>45244</v>
      </c>
      <c r="B868">
        <v>187.699997</v>
      </c>
      <c r="C868">
        <v>188.11000100000001</v>
      </c>
      <c r="D868">
        <v>186.300003</v>
      </c>
      <c r="E868">
        <v>187.44000199999999</v>
      </c>
      <c r="F868">
        <v>186.94755599999999</v>
      </c>
      <c r="G868">
        <v>60108400</v>
      </c>
      <c r="H868">
        <f>IFERROR((AAPL_1[[#This Row],[Close]]-E867)/E867,0)</f>
        <v>1.4285708642547959E-2</v>
      </c>
      <c r="I868">
        <f>IFERROR(LN(AAPL_1[[#This Row],[Close]]/E867),0)</f>
        <v>1.4184629428271204E-2</v>
      </c>
    </row>
    <row r="869" spans="1:9">
      <c r="A869" s="3">
        <v>45245</v>
      </c>
      <c r="B869">
        <v>187.85000600000001</v>
      </c>
      <c r="C869">
        <v>189.5</v>
      </c>
      <c r="D869">
        <v>187.779999</v>
      </c>
      <c r="E869">
        <v>188.009995</v>
      </c>
      <c r="F869">
        <v>187.516052</v>
      </c>
      <c r="G869">
        <v>53790500</v>
      </c>
      <c r="H869">
        <f>IFERROR((AAPL_1[[#This Row],[Close]]-E868)/E868,0)</f>
        <v>3.0409357336648496E-3</v>
      </c>
      <c r="I869">
        <f>IFERROR(LN(AAPL_1[[#This Row],[Close]]/E868),0)</f>
        <v>3.0363214407422429E-3</v>
      </c>
    </row>
    <row r="870" spans="1:9">
      <c r="A870" s="3">
        <v>45246</v>
      </c>
      <c r="B870">
        <v>189.570007</v>
      </c>
      <c r="C870">
        <v>190.96000699999999</v>
      </c>
      <c r="D870">
        <v>188.64999399999999</v>
      </c>
      <c r="E870">
        <v>189.71000699999999</v>
      </c>
      <c r="F870">
        <v>189.21160900000001</v>
      </c>
      <c r="G870">
        <v>54412900</v>
      </c>
      <c r="H870">
        <f>IFERROR((AAPL_1[[#This Row],[Close]]-E869)/E869,0)</f>
        <v>9.0421362970622213E-3</v>
      </c>
      <c r="I870">
        <f>IFERROR(LN(AAPL_1[[#This Row],[Close]]/E869),0)</f>
        <v>9.0015009525138915E-3</v>
      </c>
    </row>
    <row r="871" spans="1:9">
      <c r="A871" s="3">
        <v>45247</v>
      </c>
      <c r="B871">
        <v>190.25</v>
      </c>
      <c r="C871">
        <v>190.38000500000001</v>
      </c>
      <c r="D871">
        <v>188.570007</v>
      </c>
      <c r="E871">
        <v>189.69000199999999</v>
      </c>
      <c r="F871">
        <v>189.19165000000001</v>
      </c>
      <c r="G871">
        <v>50922700</v>
      </c>
      <c r="H871">
        <f>IFERROR((AAPL_1[[#This Row],[Close]]-E870)/E870,0)</f>
        <v>-1.0545042044090804E-4</v>
      </c>
      <c r="I871">
        <f>IFERROR(LN(AAPL_1[[#This Row],[Close]]/E870),0)</f>
        <v>-1.0545598072733444E-4</v>
      </c>
    </row>
    <row r="872" spans="1:9">
      <c r="A872" s="3">
        <v>45250</v>
      </c>
      <c r="B872">
        <v>189.88999899999999</v>
      </c>
      <c r="C872">
        <v>191.91000399999999</v>
      </c>
      <c r="D872">
        <v>189.88000500000001</v>
      </c>
      <c r="E872">
        <v>191.449997</v>
      </c>
      <c r="F872">
        <v>190.94702100000001</v>
      </c>
      <c r="G872">
        <v>46505100</v>
      </c>
      <c r="H872">
        <f>IFERROR((AAPL_1[[#This Row],[Close]]-E871)/E871,0)</f>
        <v>9.278269710809554E-3</v>
      </c>
      <c r="I872">
        <f>IFERROR(LN(AAPL_1[[#This Row],[Close]]/E871),0)</f>
        <v>9.2354909712658983E-3</v>
      </c>
    </row>
    <row r="873" spans="1:9">
      <c r="A873" s="3">
        <v>45251</v>
      </c>
      <c r="B873">
        <v>191.41000399999999</v>
      </c>
      <c r="C873">
        <v>191.520004</v>
      </c>
      <c r="D873">
        <v>189.740005</v>
      </c>
      <c r="E873">
        <v>190.63999899999999</v>
      </c>
      <c r="F873">
        <v>190.13916</v>
      </c>
      <c r="G873">
        <v>38134500</v>
      </c>
      <c r="H873">
        <f>IFERROR((AAPL_1[[#This Row],[Close]]-E872)/E872,0)</f>
        <v>-4.2308592984726312E-3</v>
      </c>
      <c r="I873">
        <f>IFERROR(LN(AAPL_1[[#This Row],[Close]]/E872),0)</f>
        <v>-4.2398347084179801E-3</v>
      </c>
    </row>
    <row r="874" spans="1:9">
      <c r="A874" s="3">
        <v>45252</v>
      </c>
      <c r="B874">
        <v>191.490005</v>
      </c>
      <c r="C874">
        <v>192.929993</v>
      </c>
      <c r="D874">
        <v>190.83000200000001</v>
      </c>
      <c r="E874">
        <v>191.30999800000001</v>
      </c>
      <c r="F874">
        <v>190.807388</v>
      </c>
      <c r="G874">
        <v>39617700</v>
      </c>
      <c r="H874">
        <f>IFERROR((AAPL_1[[#This Row],[Close]]-E873)/E873,0)</f>
        <v>3.5144723222539382E-3</v>
      </c>
      <c r="I874">
        <f>IFERROR(LN(AAPL_1[[#This Row],[Close]]/E873),0)</f>
        <v>3.5083109960556756E-3</v>
      </c>
    </row>
    <row r="875" spans="1:9">
      <c r="A875" s="3">
        <v>45254</v>
      </c>
      <c r="B875">
        <v>190.86999499999999</v>
      </c>
      <c r="C875">
        <v>190.89999399999999</v>
      </c>
      <c r="D875">
        <v>189.25</v>
      </c>
      <c r="E875">
        <v>189.970001</v>
      </c>
      <c r="F875">
        <v>189.47091699999999</v>
      </c>
      <c r="G875">
        <v>24048300</v>
      </c>
      <c r="H875">
        <f>IFERROR((AAPL_1[[#This Row],[Close]]-E874)/E874,0)</f>
        <v>-7.0043229000504772E-3</v>
      </c>
      <c r="I875">
        <f>IFERROR(LN(AAPL_1[[#This Row],[Close]]/E874),0)</f>
        <v>-7.0289683201065671E-3</v>
      </c>
    </row>
    <row r="876" spans="1:9">
      <c r="A876" s="3">
        <v>45257</v>
      </c>
      <c r="B876">
        <v>189.91999799999999</v>
      </c>
      <c r="C876">
        <v>190.66999799999999</v>
      </c>
      <c r="D876">
        <v>188.89999399999999</v>
      </c>
      <c r="E876">
        <v>189.78999300000001</v>
      </c>
      <c r="F876">
        <v>189.291382</v>
      </c>
      <c r="G876">
        <v>40552600</v>
      </c>
      <c r="H876">
        <f>IFERROR((AAPL_1[[#This Row],[Close]]-E875)/E875,0)</f>
        <v>-9.4756013608688998E-4</v>
      </c>
      <c r="I876">
        <f>IFERROR(LN(AAPL_1[[#This Row],[Close]]/E875),0)</f>
        <v>-9.4800935498966395E-4</v>
      </c>
    </row>
    <row r="877" spans="1:9">
      <c r="A877" s="3">
        <v>45258</v>
      </c>
      <c r="B877">
        <v>189.779999</v>
      </c>
      <c r="C877">
        <v>191.08000200000001</v>
      </c>
      <c r="D877">
        <v>189.39999399999999</v>
      </c>
      <c r="E877">
        <v>190.39999399999999</v>
      </c>
      <c r="F877">
        <v>189.89977999999999</v>
      </c>
      <c r="G877">
        <v>38415400</v>
      </c>
      <c r="H877">
        <f>IFERROR((AAPL_1[[#This Row],[Close]]-E876)/E876,0)</f>
        <v>3.2140841061097602E-3</v>
      </c>
      <c r="I877">
        <f>IFERROR(LN(AAPL_1[[#This Row],[Close]]/E876),0)</f>
        <v>3.2089299787021637E-3</v>
      </c>
    </row>
    <row r="878" spans="1:9">
      <c r="A878" s="3">
        <v>45259</v>
      </c>
      <c r="B878">
        <v>190.89999399999999</v>
      </c>
      <c r="C878">
        <v>192.08999600000001</v>
      </c>
      <c r="D878">
        <v>188.970001</v>
      </c>
      <c r="E878">
        <v>189.36999499999999</v>
      </c>
      <c r="F878">
        <v>188.87248199999999</v>
      </c>
      <c r="G878">
        <v>43014200</v>
      </c>
      <c r="H878">
        <f>IFERROR((AAPL_1[[#This Row],[Close]]-E877)/E877,0)</f>
        <v>-5.4096587839178381E-3</v>
      </c>
      <c r="I878">
        <f>IFERROR(LN(AAPL_1[[#This Row],[Close]]/E877),0)</f>
        <v>-5.4243439731834504E-3</v>
      </c>
    </row>
    <row r="879" spans="1:9">
      <c r="A879" s="3">
        <v>45260</v>
      </c>
      <c r="B879">
        <v>189.83999600000001</v>
      </c>
      <c r="C879">
        <v>190.320007</v>
      </c>
      <c r="D879">
        <v>188.19000199999999</v>
      </c>
      <c r="E879">
        <v>189.949997</v>
      </c>
      <c r="F879">
        <v>189.45095800000001</v>
      </c>
      <c r="G879">
        <v>48794400</v>
      </c>
      <c r="H879">
        <f>IFERROR((AAPL_1[[#This Row],[Close]]-E878)/E878,0)</f>
        <v>3.0627977784971031E-3</v>
      </c>
      <c r="I879">
        <f>IFERROR(LN(AAPL_1[[#This Row],[Close]]/E878),0)</f>
        <v>3.0581169685286584E-3</v>
      </c>
    </row>
    <row r="880" spans="1:9">
      <c r="A880" s="3">
        <v>45261</v>
      </c>
      <c r="B880">
        <v>190.33000200000001</v>
      </c>
      <c r="C880">
        <v>191.55999800000001</v>
      </c>
      <c r="D880">
        <v>189.229996</v>
      </c>
      <c r="E880">
        <v>191.240005</v>
      </c>
      <c r="F880">
        <v>190.73757900000001</v>
      </c>
      <c r="G880">
        <v>45679300</v>
      </c>
      <c r="H880">
        <f>IFERROR((AAPL_1[[#This Row],[Close]]-E879)/E879,0)</f>
        <v>6.7913030817262935E-3</v>
      </c>
      <c r="I880">
        <f>IFERROR(LN(AAPL_1[[#This Row],[Close]]/E879),0)</f>
        <v>6.7683460630557253E-3</v>
      </c>
    </row>
    <row r="881" spans="1:9">
      <c r="A881" s="3">
        <v>45264</v>
      </c>
      <c r="B881">
        <v>189.979996</v>
      </c>
      <c r="C881">
        <v>190.050003</v>
      </c>
      <c r="D881">
        <v>187.449997</v>
      </c>
      <c r="E881">
        <v>189.429993</v>
      </c>
      <c r="F881">
        <v>188.93232699999999</v>
      </c>
      <c r="G881">
        <v>43389500</v>
      </c>
      <c r="H881">
        <f>IFERROR((AAPL_1[[#This Row],[Close]]-E880)/E880,0)</f>
        <v>-9.4646096667901705E-3</v>
      </c>
      <c r="I881">
        <f>IFERROR(LN(AAPL_1[[#This Row],[Close]]/E880),0)</f>
        <v>-9.5096837158376336E-3</v>
      </c>
    </row>
    <row r="882" spans="1:9">
      <c r="A882" s="3">
        <v>45265</v>
      </c>
      <c r="B882">
        <v>190.21000699999999</v>
      </c>
      <c r="C882">
        <v>194.39999399999999</v>
      </c>
      <c r="D882">
        <v>190.179993</v>
      </c>
      <c r="E882">
        <v>193.41999799999999</v>
      </c>
      <c r="F882">
        <v>192.91184999999999</v>
      </c>
      <c r="G882">
        <v>66628400</v>
      </c>
      <c r="H882">
        <f>IFERROR((AAPL_1[[#This Row],[Close]]-E881)/E881,0)</f>
        <v>2.1063216742028792E-2</v>
      </c>
      <c r="I882">
        <f>IFERROR(LN(AAPL_1[[#This Row],[Close]]/E881),0)</f>
        <v>2.0844453761402194E-2</v>
      </c>
    </row>
    <row r="883" spans="1:9">
      <c r="A883" s="3">
        <v>45266</v>
      </c>
      <c r="B883">
        <v>194.449997</v>
      </c>
      <c r="C883">
        <v>194.759995</v>
      </c>
      <c r="D883">
        <v>192.11000100000001</v>
      </c>
      <c r="E883">
        <v>192.320007</v>
      </c>
      <c r="F883">
        <v>191.81475800000001</v>
      </c>
      <c r="G883">
        <v>41089700</v>
      </c>
      <c r="H883">
        <f>IFERROR((AAPL_1[[#This Row],[Close]]-E882)/E882,0)</f>
        <v>-5.6870593081072658E-3</v>
      </c>
      <c r="I883">
        <f>IFERROR(LN(AAPL_1[[#This Row],[Close]]/E882),0)</f>
        <v>-5.7032922041121061E-3</v>
      </c>
    </row>
    <row r="884" spans="1:9">
      <c r="A884" s="3">
        <v>45267</v>
      </c>
      <c r="B884">
        <v>193.63000500000001</v>
      </c>
      <c r="C884">
        <v>195</v>
      </c>
      <c r="D884">
        <v>193.58999600000001</v>
      </c>
      <c r="E884">
        <v>194.270004</v>
      </c>
      <c r="F884">
        <v>193.75962799999999</v>
      </c>
      <c r="G884">
        <v>47477700</v>
      </c>
      <c r="H884">
        <f>IFERROR((AAPL_1[[#This Row],[Close]]-E883)/E883,0)</f>
        <v>1.0139335113480918E-2</v>
      </c>
      <c r="I884">
        <f>IFERROR(LN(AAPL_1[[#This Row],[Close]]/E883),0)</f>
        <v>1.0088276896077037E-2</v>
      </c>
    </row>
    <row r="885" spans="1:9">
      <c r="A885" s="3">
        <v>45268</v>
      </c>
      <c r="B885">
        <v>194.199997</v>
      </c>
      <c r="C885">
        <v>195.990005</v>
      </c>
      <c r="D885">
        <v>193.66999799999999</v>
      </c>
      <c r="E885">
        <v>195.71000699999999</v>
      </c>
      <c r="F885">
        <v>195.195831</v>
      </c>
      <c r="G885">
        <v>53377300</v>
      </c>
      <c r="H885">
        <f>IFERROR((AAPL_1[[#This Row],[Close]]-E884)/E884,0)</f>
        <v>7.4123795251478464E-3</v>
      </c>
      <c r="I885">
        <f>IFERROR(LN(AAPL_1[[#This Row],[Close]]/E884),0)</f>
        <v>7.3850428434940069E-3</v>
      </c>
    </row>
    <row r="886" spans="1:9">
      <c r="A886" s="3">
        <v>45271</v>
      </c>
      <c r="B886">
        <v>193.11000100000001</v>
      </c>
      <c r="C886">
        <v>193.490005</v>
      </c>
      <c r="D886">
        <v>191.41999799999999</v>
      </c>
      <c r="E886">
        <v>193.179993</v>
      </c>
      <c r="F886">
        <v>192.67247</v>
      </c>
      <c r="G886">
        <v>60943700</v>
      </c>
      <c r="H886">
        <f>IFERROR((AAPL_1[[#This Row],[Close]]-E885)/E885,0)</f>
        <v>-1.2927361450658955E-2</v>
      </c>
      <c r="I886">
        <f>IFERROR(LN(AAPL_1[[#This Row],[Close]]/E885),0)</f>
        <v>-1.3011646968569681E-2</v>
      </c>
    </row>
    <row r="887" spans="1:9">
      <c r="A887" s="3">
        <v>45272</v>
      </c>
      <c r="B887">
        <v>193.08000200000001</v>
      </c>
      <c r="C887">
        <v>194.720001</v>
      </c>
      <c r="D887">
        <v>191.720001</v>
      </c>
      <c r="E887">
        <v>194.71000699999999</v>
      </c>
      <c r="F887">
        <v>194.19847100000001</v>
      </c>
      <c r="G887">
        <v>52696900</v>
      </c>
      <c r="H887">
        <f>IFERROR((AAPL_1[[#This Row],[Close]]-E886)/E886,0)</f>
        <v>7.920147300139898E-3</v>
      </c>
      <c r="I887">
        <f>IFERROR(LN(AAPL_1[[#This Row],[Close]]/E886),0)</f>
        <v>7.8889475629162469E-3</v>
      </c>
    </row>
    <row r="888" spans="1:9">
      <c r="A888" s="3">
        <v>45273</v>
      </c>
      <c r="B888">
        <v>195.08999600000001</v>
      </c>
      <c r="C888">
        <v>198</v>
      </c>
      <c r="D888">
        <v>194.85000600000001</v>
      </c>
      <c r="E888">
        <v>197.96000699999999</v>
      </c>
      <c r="F888">
        <v>197.43992600000001</v>
      </c>
      <c r="G888">
        <v>70404200</v>
      </c>
      <c r="H888">
        <f>IFERROR((AAPL_1[[#This Row],[Close]]-E887)/E887,0)</f>
        <v>1.6691489307994325E-2</v>
      </c>
      <c r="I888">
        <f>IFERROR(LN(AAPL_1[[#This Row],[Close]]/E887),0)</f>
        <v>1.6553717365933234E-2</v>
      </c>
    </row>
    <row r="889" spans="1:9">
      <c r="A889" s="3">
        <v>45274</v>
      </c>
      <c r="B889">
        <v>198.020004</v>
      </c>
      <c r="C889">
        <v>199.61999499999999</v>
      </c>
      <c r="D889">
        <v>196.16000399999999</v>
      </c>
      <c r="E889">
        <v>198.11000100000001</v>
      </c>
      <c r="F889">
        <v>197.58952300000001</v>
      </c>
      <c r="G889">
        <v>66831600</v>
      </c>
      <c r="H889">
        <f>IFERROR((AAPL_1[[#This Row],[Close]]-E888)/E888,0)</f>
        <v>7.5769849816190822E-4</v>
      </c>
      <c r="I889">
        <f>IFERROR(LN(AAPL_1[[#This Row],[Close]]/E888),0)</f>
        <v>7.5741158957247324E-4</v>
      </c>
    </row>
    <row r="890" spans="1:9">
      <c r="A890" s="3">
        <v>45275</v>
      </c>
      <c r="B890">
        <v>197.529999</v>
      </c>
      <c r="C890">
        <v>198.39999399999999</v>
      </c>
      <c r="D890">
        <v>197</v>
      </c>
      <c r="E890">
        <v>197.570007</v>
      </c>
      <c r="F890">
        <v>197.050949</v>
      </c>
      <c r="G890">
        <v>128256700</v>
      </c>
      <c r="H890">
        <f>IFERROR((AAPL_1[[#This Row],[Close]]-E889)/E889,0)</f>
        <v>-2.7257281170777804E-3</v>
      </c>
      <c r="I890">
        <f>IFERROR(LN(AAPL_1[[#This Row],[Close]]/E889),0)</f>
        <v>-2.7294496781426979E-3</v>
      </c>
    </row>
    <row r="891" spans="1:9">
      <c r="A891" s="3">
        <v>45278</v>
      </c>
      <c r="B891">
        <v>196.08999600000001</v>
      </c>
      <c r="C891">
        <v>196.63000500000001</v>
      </c>
      <c r="D891">
        <v>194.38999899999999</v>
      </c>
      <c r="E891">
        <v>195.88999899999999</v>
      </c>
      <c r="F891">
        <v>195.37535099999999</v>
      </c>
      <c r="G891">
        <v>55751900</v>
      </c>
      <c r="H891">
        <f>IFERROR((AAPL_1[[#This Row],[Close]]-E890)/E890,0)</f>
        <v>-8.5033554713596533E-3</v>
      </c>
      <c r="I891">
        <f>IFERROR(LN(AAPL_1[[#This Row],[Close]]/E890),0)</f>
        <v>-8.5397152653902443E-3</v>
      </c>
    </row>
    <row r="892" spans="1:9">
      <c r="A892" s="3">
        <v>45279</v>
      </c>
      <c r="B892">
        <v>196.16000399999999</v>
      </c>
      <c r="C892">
        <v>196.949997</v>
      </c>
      <c r="D892">
        <v>195.88999899999999</v>
      </c>
      <c r="E892">
        <v>196.94000199999999</v>
      </c>
      <c r="F892">
        <v>196.422607</v>
      </c>
      <c r="G892">
        <v>40714100</v>
      </c>
      <c r="H892">
        <f>IFERROR((AAPL_1[[#This Row],[Close]]-E891)/E891,0)</f>
        <v>5.3601664472927172E-3</v>
      </c>
      <c r="I892">
        <f>IFERROR(LN(AAPL_1[[#This Row],[Close]]/E891),0)</f>
        <v>5.3458518846299947E-3</v>
      </c>
    </row>
    <row r="893" spans="1:9">
      <c r="A893" s="3">
        <v>45280</v>
      </c>
      <c r="B893">
        <v>196.89999399999999</v>
      </c>
      <c r="C893">
        <v>197.679993</v>
      </c>
      <c r="D893">
        <v>194.83000200000001</v>
      </c>
      <c r="E893">
        <v>194.83000200000001</v>
      </c>
      <c r="F893">
        <v>194.31814600000001</v>
      </c>
      <c r="G893">
        <v>52242800</v>
      </c>
      <c r="H893">
        <f>IFERROR((AAPL_1[[#This Row],[Close]]-E892)/E892,0)</f>
        <v>-1.0713922913436272E-2</v>
      </c>
      <c r="I893">
        <f>IFERROR(LN(AAPL_1[[#This Row],[Close]]/E892),0)</f>
        <v>-1.0771730251877876E-2</v>
      </c>
    </row>
    <row r="894" spans="1:9">
      <c r="A894" s="3">
        <v>45281</v>
      </c>
      <c r="B894">
        <v>196.10000600000001</v>
      </c>
      <c r="C894">
        <v>197.08000200000001</v>
      </c>
      <c r="D894">
        <v>193.5</v>
      </c>
      <c r="E894">
        <v>194.679993</v>
      </c>
      <c r="F894">
        <v>194.16851800000001</v>
      </c>
      <c r="G894">
        <v>46482500</v>
      </c>
      <c r="H894">
        <f>IFERROR((AAPL_1[[#This Row],[Close]]-E893)/E893,0)</f>
        <v>-7.6994815203056545E-4</v>
      </c>
      <c r="I894">
        <f>IFERROR(LN(AAPL_1[[#This Row],[Close]]/E893),0)</f>
        <v>-7.702447143438239E-4</v>
      </c>
    </row>
    <row r="895" spans="1:9">
      <c r="A895" s="3">
        <v>45282</v>
      </c>
      <c r="B895">
        <v>195.179993</v>
      </c>
      <c r="C895">
        <v>195.41000399999999</v>
      </c>
      <c r="D895">
        <v>192.970001</v>
      </c>
      <c r="E895">
        <v>193.60000600000001</v>
      </c>
      <c r="F895">
        <v>193.091385</v>
      </c>
      <c r="G895">
        <v>37122800</v>
      </c>
      <c r="H895">
        <f>IFERROR((AAPL_1[[#This Row],[Close]]-E894)/E894,0)</f>
        <v>-5.5474986584779081E-3</v>
      </c>
      <c r="I895">
        <f>IFERROR(LN(AAPL_1[[#This Row],[Close]]/E894),0)</f>
        <v>-5.5629431745998249E-3</v>
      </c>
    </row>
    <row r="896" spans="1:9">
      <c r="A896" s="3">
        <v>45286</v>
      </c>
      <c r="B896">
        <v>193.61000100000001</v>
      </c>
      <c r="C896">
        <v>193.88999899999999</v>
      </c>
      <c r="D896">
        <v>192.83000200000001</v>
      </c>
      <c r="E896">
        <v>193.050003</v>
      </c>
      <c r="F896">
        <v>192.54283100000001</v>
      </c>
      <c r="G896">
        <v>28919300</v>
      </c>
      <c r="H896">
        <f>IFERROR((AAPL_1[[#This Row],[Close]]-E895)/E895,0)</f>
        <v>-2.8409244987316982E-3</v>
      </c>
      <c r="I896">
        <f>IFERROR(LN(AAPL_1[[#This Row],[Close]]/E895),0)</f>
        <v>-2.8449675839509851E-3</v>
      </c>
    </row>
    <row r="897" spans="1:9">
      <c r="A897" s="3">
        <v>45287</v>
      </c>
      <c r="B897">
        <v>192.490005</v>
      </c>
      <c r="C897">
        <v>193.5</v>
      </c>
      <c r="D897">
        <v>191.08999600000001</v>
      </c>
      <c r="E897">
        <v>193.14999399999999</v>
      </c>
      <c r="F897">
        <v>192.64254800000001</v>
      </c>
      <c r="G897">
        <v>48087700</v>
      </c>
      <c r="H897">
        <f>IFERROR((AAPL_1[[#This Row],[Close]]-E896)/E896,0)</f>
        <v>5.1795388990482749E-4</v>
      </c>
      <c r="I897">
        <f>IFERROR(LN(AAPL_1[[#This Row],[Close]]/E896),0)</f>
        <v>5.1781979808894095E-4</v>
      </c>
    </row>
    <row r="898" spans="1:9">
      <c r="A898" s="3">
        <v>45288</v>
      </c>
      <c r="B898">
        <v>194.13999899999999</v>
      </c>
      <c r="C898">
        <v>194.66000399999999</v>
      </c>
      <c r="D898">
        <v>193.16999799999999</v>
      </c>
      <c r="E898">
        <v>193.58000200000001</v>
      </c>
      <c r="F898">
        <v>193.071426</v>
      </c>
      <c r="G898">
        <v>34049900</v>
      </c>
      <c r="H898">
        <f>IFERROR((AAPL_1[[#This Row],[Close]]-E897)/E897,0)</f>
        <v>2.2262905169959002E-3</v>
      </c>
      <c r="I898">
        <f>IFERROR(LN(AAPL_1[[#This Row],[Close]]/E897),0)</f>
        <v>2.2238160042384538E-3</v>
      </c>
    </row>
    <row r="899" spans="1:9">
      <c r="A899" s="3">
        <v>45289</v>
      </c>
      <c r="B899">
        <v>193.89999399999999</v>
      </c>
      <c r="C899">
        <v>194.39999399999999</v>
      </c>
      <c r="D899">
        <v>191.729996</v>
      </c>
      <c r="E899">
        <v>192.529999</v>
      </c>
      <c r="F899">
        <v>192.02418499999999</v>
      </c>
      <c r="G899">
        <v>42628800</v>
      </c>
      <c r="H899">
        <f>IFERROR((AAPL_1[[#This Row],[Close]]-E898)/E898,0)</f>
        <v>-5.4241295027985578E-3</v>
      </c>
      <c r="I899">
        <f>IFERROR(LN(AAPL_1[[#This Row],[Close]]/E898),0)</f>
        <v>-5.4388935053399541E-3</v>
      </c>
    </row>
    <row r="900" spans="1:9">
      <c r="A900" s="3">
        <v>45293</v>
      </c>
      <c r="B900">
        <v>187.14999399999999</v>
      </c>
      <c r="C900">
        <v>188.44000199999999</v>
      </c>
      <c r="D900">
        <v>183.88999899999999</v>
      </c>
      <c r="E900">
        <v>185.63999899999999</v>
      </c>
      <c r="F900">
        <v>185.15228300000001</v>
      </c>
      <c r="G900">
        <v>82488700</v>
      </c>
      <c r="H900">
        <f>IFERROR((AAPL_1[[#This Row],[Close]]-E899)/E899,0)</f>
        <v>-3.5786630840838544E-2</v>
      </c>
      <c r="I900">
        <f>IFERROR(LN(AAPL_1[[#This Row],[Close]]/E899),0)</f>
        <v>-3.644267156104352E-2</v>
      </c>
    </row>
    <row r="901" spans="1:9">
      <c r="A901" s="3">
        <v>45294</v>
      </c>
      <c r="B901">
        <v>184.220001</v>
      </c>
      <c r="C901">
        <v>185.88000500000001</v>
      </c>
      <c r="D901">
        <v>183.429993</v>
      </c>
      <c r="E901">
        <v>184.25</v>
      </c>
      <c r="F901">
        <v>183.76594499999999</v>
      </c>
      <c r="G901">
        <v>58414500</v>
      </c>
      <c r="H901">
        <f>IFERROR((AAPL_1[[#This Row],[Close]]-E900)/E900,0)</f>
        <v>-7.4876050823507543E-3</v>
      </c>
      <c r="I901">
        <f>IFERROR(LN(AAPL_1[[#This Row],[Close]]/E900),0)</f>
        <v>-7.5157779167589591E-3</v>
      </c>
    </row>
    <row r="902" spans="1:9">
      <c r="A902" s="3">
        <v>45295</v>
      </c>
      <c r="B902">
        <v>182.14999399999999</v>
      </c>
      <c r="C902">
        <v>183.08999600000001</v>
      </c>
      <c r="D902">
        <v>180.88000500000001</v>
      </c>
      <c r="E902">
        <v>181.91000399999999</v>
      </c>
      <c r="F902">
        <v>181.432098</v>
      </c>
      <c r="G902">
        <v>71983600</v>
      </c>
      <c r="H902">
        <f>IFERROR((AAPL_1[[#This Row],[Close]]-E901)/E901,0)</f>
        <v>-1.2700113975576735E-2</v>
      </c>
      <c r="I902">
        <f>IFERROR(LN(AAPL_1[[#This Row],[Close]]/E901),0)</f>
        <v>-1.2781449806425873E-2</v>
      </c>
    </row>
    <row r="903" spans="1:9">
      <c r="A903" s="3">
        <v>45296</v>
      </c>
      <c r="B903">
        <v>181.990005</v>
      </c>
      <c r="C903">
        <v>182.759995</v>
      </c>
      <c r="D903">
        <v>180.16999799999999</v>
      </c>
      <c r="E903">
        <v>181.179993</v>
      </c>
      <c r="F903">
        <v>180.70399499999999</v>
      </c>
      <c r="G903">
        <v>62303300</v>
      </c>
      <c r="H903">
        <f>IFERROR((AAPL_1[[#This Row],[Close]]-E902)/E902,0)</f>
        <v>-4.0130338296292404E-3</v>
      </c>
      <c r="I903">
        <f>IFERROR(LN(AAPL_1[[#This Row],[Close]]/E902),0)</f>
        <v>-4.0211076574901044E-3</v>
      </c>
    </row>
    <row r="904" spans="1:9">
      <c r="A904" s="3">
        <v>45299</v>
      </c>
      <c r="B904">
        <v>182.08999600000001</v>
      </c>
      <c r="C904">
        <v>185.60000600000001</v>
      </c>
      <c r="D904">
        <v>181.5</v>
      </c>
      <c r="E904">
        <v>185.55999800000001</v>
      </c>
      <c r="F904">
        <v>185.072495</v>
      </c>
      <c r="G904">
        <v>59144500</v>
      </c>
      <c r="H904">
        <f>IFERROR((AAPL_1[[#This Row],[Close]]-E903)/E903,0)</f>
        <v>2.4174882267491926E-2</v>
      </c>
      <c r="I904">
        <f>IFERROR(LN(AAPL_1[[#This Row],[Close]]/E903),0)</f>
        <v>2.3887295499827925E-2</v>
      </c>
    </row>
    <row r="905" spans="1:9">
      <c r="A905" s="3">
        <v>45300</v>
      </c>
      <c r="B905">
        <v>183.91999799999999</v>
      </c>
      <c r="C905">
        <v>185.14999399999999</v>
      </c>
      <c r="D905">
        <v>182.729996</v>
      </c>
      <c r="E905">
        <v>185.13999899999999</v>
      </c>
      <c r="F905">
        <v>184.653595</v>
      </c>
      <c r="G905">
        <v>42841800</v>
      </c>
      <c r="H905">
        <f>IFERROR((AAPL_1[[#This Row],[Close]]-E904)/E904,0)</f>
        <v>-2.2634134755704105E-3</v>
      </c>
      <c r="I905">
        <f>IFERROR(LN(AAPL_1[[#This Row],[Close]]/E904),0)</f>
        <v>-2.265978867610798E-3</v>
      </c>
    </row>
    <row r="906" spans="1:9">
      <c r="A906" s="3">
        <v>45301</v>
      </c>
      <c r="B906">
        <v>184.35000600000001</v>
      </c>
      <c r="C906">
        <v>186.39999399999999</v>
      </c>
      <c r="D906">
        <v>183.91999799999999</v>
      </c>
      <c r="E906">
        <v>186.19000199999999</v>
      </c>
      <c r="F906">
        <v>185.70083600000001</v>
      </c>
      <c r="G906">
        <v>46792900</v>
      </c>
      <c r="H906">
        <f>IFERROR((AAPL_1[[#This Row],[Close]]-E905)/E905,0)</f>
        <v>5.6714000522383274E-3</v>
      </c>
      <c r="I906">
        <f>IFERROR(LN(AAPL_1[[#This Row],[Close]]/E905),0)</f>
        <v>5.6553782119291495E-3</v>
      </c>
    </row>
    <row r="907" spans="1:9">
      <c r="A907" s="3">
        <v>45302</v>
      </c>
      <c r="B907">
        <v>186.53999300000001</v>
      </c>
      <c r="C907">
        <v>187.050003</v>
      </c>
      <c r="D907">
        <v>183.61999499999999</v>
      </c>
      <c r="E907">
        <v>185.58999600000001</v>
      </c>
      <c r="F907">
        <v>185.102417</v>
      </c>
      <c r="G907">
        <v>49128400</v>
      </c>
      <c r="H907">
        <f>IFERROR((AAPL_1[[#This Row],[Close]]-E906)/E906,0)</f>
        <v>-3.2225468261178666E-3</v>
      </c>
      <c r="I907">
        <f>IFERROR(LN(AAPL_1[[#This Row],[Close]]/E906),0)</f>
        <v>-3.2277504123486406E-3</v>
      </c>
    </row>
    <row r="908" spans="1:9">
      <c r="A908" s="3">
        <v>45303</v>
      </c>
      <c r="B908">
        <v>186.05999800000001</v>
      </c>
      <c r="C908">
        <v>186.740005</v>
      </c>
      <c r="D908">
        <v>185.19000199999999</v>
      </c>
      <c r="E908">
        <v>185.91999799999999</v>
      </c>
      <c r="F908">
        <v>185.43154899999999</v>
      </c>
      <c r="G908">
        <v>40444700</v>
      </c>
      <c r="H908">
        <f>IFERROR((AAPL_1[[#This Row],[Close]]-E907)/E907,0)</f>
        <v>1.7781238596501667E-3</v>
      </c>
      <c r="I908">
        <f>IFERROR(LN(AAPL_1[[#This Row],[Close]]/E907),0)</f>
        <v>1.7765448689036785E-3</v>
      </c>
    </row>
    <row r="909" spans="1:9">
      <c r="A909" s="3">
        <v>45307</v>
      </c>
      <c r="B909">
        <v>182.16000399999999</v>
      </c>
      <c r="C909">
        <v>184.259995</v>
      </c>
      <c r="D909">
        <v>180.929993</v>
      </c>
      <c r="E909">
        <v>183.63000500000001</v>
      </c>
      <c r="F909">
        <v>183.14756800000001</v>
      </c>
      <c r="G909">
        <v>65603000</v>
      </c>
      <c r="H909">
        <f>IFERROR((AAPL_1[[#This Row],[Close]]-E908)/E908,0)</f>
        <v>-1.2317088127335184E-2</v>
      </c>
      <c r="I909">
        <f>IFERROR(LN(AAPL_1[[#This Row],[Close]]/E908),0)</f>
        <v>-1.2393572146477187E-2</v>
      </c>
    </row>
    <row r="910" spans="1:9">
      <c r="A910" s="3">
        <v>45308</v>
      </c>
      <c r="B910">
        <v>181.270004</v>
      </c>
      <c r="C910">
        <v>182.929993</v>
      </c>
      <c r="D910">
        <v>180.300003</v>
      </c>
      <c r="E910">
        <v>182.679993</v>
      </c>
      <c r="F910">
        <v>182.20005800000001</v>
      </c>
      <c r="G910">
        <v>47317400</v>
      </c>
      <c r="H910">
        <f>IFERROR((AAPL_1[[#This Row],[Close]]-E909)/E909,0)</f>
        <v>-5.1735118125167782E-3</v>
      </c>
      <c r="I910">
        <f>IFERROR(LN(AAPL_1[[#This Row],[Close]]/E909),0)</f>
        <v>-5.1869407613276729E-3</v>
      </c>
    </row>
    <row r="911" spans="1:9">
      <c r="A911" s="3">
        <v>45309</v>
      </c>
      <c r="B911">
        <v>186.08999600000001</v>
      </c>
      <c r="C911">
        <v>189.13999899999999</v>
      </c>
      <c r="D911">
        <v>185.83000200000001</v>
      </c>
      <c r="E911">
        <v>188.63000500000001</v>
      </c>
      <c r="F911">
        <v>188.134445</v>
      </c>
      <c r="G911">
        <v>78005800</v>
      </c>
      <c r="H911">
        <f>IFERROR((AAPL_1[[#This Row],[Close]]-E910)/E910,0)</f>
        <v>3.2570682220247379E-2</v>
      </c>
      <c r="I911">
        <f>IFERROR(LN(AAPL_1[[#This Row],[Close]]/E910),0)</f>
        <v>3.2051500866124703E-2</v>
      </c>
    </row>
    <row r="912" spans="1:9">
      <c r="A912" s="3">
        <v>45310</v>
      </c>
      <c r="B912">
        <v>189.33000200000001</v>
      </c>
      <c r="C912">
        <v>191.949997</v>
      </c>
      <c r="D912">
        <v>188.820007</v>
      </c>
      <c r="E912">
        <v>191.55999800000001</v>
      </c>
      <c r="F912">
        <v>191.05673200000001</v>
      </c>
      <c r="G912">
        <v>68741000</v>
      </c>
      <c r="H912">
        <f>IFERROR((AAPL_1[[#This Row],[Close]]-E911)/E911,0)</f>
        <v>1.5533016605709129E-2</v>
      </c>
      <c r="I912">
        <f>IFERROR(LN(AAPL_1[[#This Row],[Close]]/E911),0)</f>
        <v>1.5413614169264267E-2</v>
      </c>
    </row>
    <row r="913" spans="1:9">
      <c r="A913" s="3">
        <v>45313</v>
      </c>
      <c r="B913">
        <v>192.300003</v>
      </c>
      <c r="C913">
        <v>195.33000200000001</v>
      </c>
      <c r="D913">
        <v>192.259995</v>
      </c>
      <c r="E913">
        <v>193.88999899999999</v>
      </c>
      <c r="F913">
        <v>193.38059999999999</v>
      </c>
      <c r="G913">
        <v>60133900</v>
      </c>
      <c r="H913">
        <f>IFERROR((AAPL_1[[#This Row],[Close]]-E912)/E912,0)</f>
        <v>1.2163296222210138E-2</v>
      </c>
      <c r="I913">
        <f>IFERROR(LN(AAPL_1[[#This Row],[Close]]/E912),0)</f>
        <v>1.208991775153467E-2</v>
      </c>
    </row>
    <row r="914" spans="1:9">
      <c r="A914" s="3">
        <v>45314</v>
      </c>
      <c r="B914">
        <v>195.020004</v>
      </c>
      <c r="C914">
        <v>195.75</v>
      </c>
      <c r="D914">
        <v>193.83000200000001</v>
      </c>
      <c r="E914">
        <v>195.179993</v>
      </c>
      <c r="F914">
        <v>194.66722100000001</v>
      </c>
      <c r="G914">
        <v>42355600</v>
      </c>
      <c r="H914">
        <f>IFERROR((AAPL_1[[#This Row],[Close]]-E913)/E913,0)</f>
        <v>6.6532260903256141E-3</v>
      </c>
      <c r="I914">
        <f>IFERROR(LN(AAPL_1[[#This Row],[Close]]/E913),0)</f>
        <v>6.6311910636339001E-3</v>
      </c>
    </row>
    <row r="915" spans="1:9">
      <c r="A915" s="3">
        <v>45315</v>
      </c>
      <c r="B915">
        <v>195.41999799999999</v>
      </c>
      <c r="C915">
        <v>196.38000500000001</v>
      </c>
      <c r="D915">
        <v>194.33999600000001</v>
      </c>
      <c r="E915">
        <v>194.5</v>
      </c>
      <c r="F915">
        <v>193.98899800000001</v>
      </c>
      <c r="G915">
        <v>53631300</v>
      </c>
      <c r="H915">
        <f>IFERROR((AAPL_1[[#This Row],[Close]]-E914)/E914,0)</f>
        <v>-3.4839277814709014E-3</v>
      </c>
      <c r="I915">
        <f>IFERROR(LN(AAPL_1[[#This Row],[Close]]/E914),0)</f>
        <v>-3.490010790483064E-3</v>
      </c>
    </row>
    <row r="916" spans="1:9">
      <c r="A916" s="3">
        <v>45316</v>
      </c>
      <c r="B916">
        <v>195.220001</v>
      </c>
      <c r="C916">
        <v>196.270004</v>
      </c>
      <c r="D916">
        <v>193.11000100000001</v>
      </c>
      <c r="E916">
        <v>194.16999799999999</v>
      </c>
      <c r="F916">
        <v>193.65988200000001</v>
      </c>
      <c r="G916">
        <v>54822100</v>
      </c>
      <c r="H916">
        <f>IFERROR((AAPL_1[[#This Row],[Close]]-E915)/E915,0)</f>
        <v>-1.6966683804627632E-3</v>
      </c>
      <c r="I916">
        <f>IFERROR(LN(AAPL_1[[#This Row],[Close]]/E915),0)</f>
        <v>-1.69810935239108E-3</v>
      </c>
    </row>
    <row r="917" spans="1:9">
      <c r="A917" s="3">
        <v>45317</v>
      </c>
      <c r="B917">
        <v>194.270004</v>
      </c>
      <c r="C917">
        <v>194.759995</v>
      </c>
      <c r="D917">
        <v>191.94000199999999</v>
      </c>
      <c r="E917">
        <v>192.41999799999999</v>
      </c>
      <c r="F917">
        <v>191.91447400000001</v>
      </c>
      <c r="G917">
        <v>44594000</v>
      </c>
      <c r="H917">
        <f>IFERROR((AAPL_1[[#This Row],[Close]]-E916)/E916,0)</f>
        <v>-9.0127209044931853E-3</v>
      </c>
      <c r="I917">
        <f>IFERROR(LN(AAPL_1[[#This Row],[Close]]/E916),0)</f>
        <v>-9.0535811669214591E-3</v>
      </c>
    </row>
    <row r="918" spans="1:9">
      <c r="A918" s="3">
        <v>45320</v>
      </c>
      <c r="B918">
        <v>192.009995</v>
      </c>
      <c r="C918">
        <v>192.199997</v>
      </c>
      <c r="D918">
        <v>189.58000200000001</v>
      </c>
      <c r="E918">
        <v>191.729996</v>
      </c>
      <c r="F918">
        <v>191.22628800000001</v>
      </c>
      <c r="G918">
        <v>47145600</v>
      </c>
      <c r="H918">
        <f>IFERROR((AAPL_1[[#This Row],[Close]]-E917)/E917,0)</f>
        <v>-3.5859162621963685E-3</v>
      </c>
      <c r="I918">
        <f>IFERROR(LN(AAPL_1[[#This Row],[Close]]/E917),0)</f>
        <v>-3.592361071560129E-3</v>
      </c>
    </row>
    <row r="919" spans="1:9">
      <c r="A919" s="3">
        <v>45321</v>
      </c>
      <c r="B919">
        <v>190.94000199999999</v>
      </c>
      <c r="C919">
        <v>191.800003</v>
      </c>
      <c r="D919">
        <v>187.470001</v>
      </c>
      <c r="E919">
        <v>188.03999300000001</v>
      </c>
      <c r="F919">
        <v>187.545975</v>
      </c>
      <c r="G919">
        <v>55859400</v>
      </c>
      <c r="H919">
        <f>IFERROR((AAPL_1[[#This Row],[Close]]-E918)/E918,0)</f>
        <v>-1.9245830475060306E-2</v>
      </c>
      <c r="I919">
        <f>IFERROR(LN(AAPL_1[[#This Row],[Close]]/E918),0)</f>
        <v>-1.9433442537821425E-2</v>
      </c>
    </row>
    <row r="920" spans="1:9">
      <c r="A920" s="3">
        <v>45322</v>
      </c>
      <c r="B920">
        <v>187.03999300000001</v>
      </c>
      <c r="C920">
        <v>187.10000600000001</v>
      </c>
      <c r="D920">
        <v>184.35000600000001</v>
      </c>
      <c r="E920">
        <v>184.39999399999999</v>
      </c>
      <c r="F920">
        <v>183.91554300000001</v>
      </c>
      <c r="G920">
        <v>55467800</v>
      </c>
      <c r="H920">
        <f>IFERROR((AAPL_1[[#This Row],[Close]]-E919)/E919,0)</f>
        <v>-1.9357578895464099E-2</v>
      </c>
      <c r="I920">
        <f>IFERROR(LN(AAPL_1[[#This Row],[Close]]/E919),0)</f>
        <v>-1.9547390345275077E-2</v>
      </c>
    </row>
    <row r="921" spans="1:9">
      <c r="A921" s="3">
        <v>45323</v>
      </c>
      <c r="B921">
        <v>183.990005</v>
      </c>
      <c r="C921">
        <v>186.949997</v>
      </c>
      <c r="D921">
        <v>183.820007</v>
      </c>
      <c r="E921">
        <v>186.86000100000001</v>
      </c>
      <c r="F921">
        <v>186.36909499999999</v>
      </c>
      <c r="G921">
        <v>64885400</v>
      </c>
      <c r="H921">
        <f>IFERROR((AAPL_1[[#This Row],[Close]]-E920)/E920,0)</f>
        <v>1.3340602386353758E-2</v>
      </c>
      <c r="I921">
        <f>IFERROR(LN(AAPL_1[[#This Row],[Close]]/E920),0)</f>
        <v>1.3252400131877876E-2</v>
      </c>
    </row>
    <row r="922" spans="1:9">
      <c r="A922" s="3">
        <v>45324</v>
      </c>
      <c r="B922">
        <v>179.86000100000001</v>
      </c>
      <c r="C922">
        <v>187.33000200000001</v>
      </c>
      <c r="D922">
        <v>179.25</v>
      </c>
      <c r="E922">
        <v>185.85000600000001</v>
      </c>
      <c r="F922">
        <v>185.36174</v>
      </c>
      <c r="G922">
        <v>102518000</v>
      </c>
      <c r="H922">
        <f>IFERROR((AAPL_1[[#This Row],[Close]]-E921)/E921,0)</f>
        <v>-5.4050893427962871E-3</v>
      </c>
      <c r="I922">
        <f>IFERROR(LN(AAPL_1[[#This Row],[Close]]/E921),0)</f>
        <v>-5.4197496890489808E-3</v>
      </c>
    </row>
    <row r="923" spans="1:9">
      <c r="A923" s="3">
        <v>45327</v>
      </c>
      <c r="B923">
        <v>188.14999399999999</v>
      </c>
      <c r="C923">
        <v>189.25</v>
      </c>
      <c r="D923">
        <v>185.83999600000001</v>
      </c>
      <c r="E923">
        <v>187.679993</v>
      </c>
      <c r="F923">
        <v>187.18691999999999</v>
      </c>
      <c r="G923">
        <v>69668800</v>
      </c>
      <c r="H923">
        <f>IFERROR((AAPL_1[[#This Row],[Close]]-E922)/E922,0)</f>
        <v>9.846580257845074E-3</v>
      </c>
      <c r="I923">
        <f>IFERROR(LN(AAPL_1[[#This Row],[Close]]/E922),0)</f>
        <v>9.7984185802762174E-3</v>
      </c>
    </row>
    <row r="924" spans="1:9">
      <c r="A924" s="3">
        <v>45328</v>
      </c>
      <c r="B924">
        <v>186.86000100000001</v>
      </c>
      <c r="C924">
        <v>189.30999800000001</v>
      </c>
      <c r="D924">
        <v>186.770004</v>
      </c>
      <c r="E924">
        <v>189.300003</v>
      </c>
      <c r="F924">
        <v>188.802673</v>
      </c>
      <c r="G924">
        <v>43490800</v>
      </c>
      <c r="H924">
        <f>IFERROR((AAPL_1[[#This Row],[Close]]-E923)/E923,0)</f>
        <v>8.6317671591132662E-3</v>
      </c>
      <c r="I924">
        <f>IFERROR(LN(AAPL_1[[#This Row],[Close]]/E923),0)</f>
        <v>8.594726455500603E-3</v>
      </c>
    </row>
    <row r="925" spans="1:9">
      <c r="A925" s="3">
        <v>45329</v>
      </c>
      <c r="B925">
        <v>190.63999899999999</v>
      </c>
      <c r="C925">
        <v>191.050003</v>
      </c>
      <c r="D925">
        <v>188.61000100000001</v>
      </c>
      <c r="E925">
        <v>189.41000399999999</v>
      </c>
      <c r="F925">
        <v>188.91239899999999</v>
      </c>
      <c r="G925">
        <v>53439000</v>
      </c>
      <c r="H925">
        <f>IFERROR((AAPL_1[[#This Row],[Close]]-E924)/E924,0)</f>
        <v>5.8109349316799903E-4</v>
      </c>
      <c r="I925">
        <f>IFERROR(LN(AAPL_1[[#This Row],[Close]]/E924),0)</f>
        <v>5.8092472372152425E-4</v>
      </c>
    </row>
    <row r="926" spans="1:9">
      <c r="A926" s="3">
        <v>45330</v>
      </c>
      <c r="B926">
        <v>189.38999899999999</v>
      </c>
      <c r="C926">
        <v>189.53999300000001</v>
      </c>
      <c r="D926">
        <v>187.35000600000001</v>
      </c>
      <c r="E926">
        <v>188.320007</v>
      </c>
      <c r="F926">
        <v>187.825256</v>
      </c>
      <c r="G926">
        <v>40962000</v>
      </c>
      <c r="H926">
        <f>IFERROR((AAPL_1[[#This Row],[Close]]-E925)/E925,0)</f>
        <v>-5.7546960402365156E-3</v>
      </c>
      <c r="I926">
        <f>IFERROR(LN(AAPL_1[[#This Row],[Close]]/E925),0)</f>
        <v>-5.7713181041199818E-3</v>
      </c>
    </row>
    <row r="927" spans="1:9">
      <c r="A927" s="3">
        <v>45331</v>
      </c>
      <c r="B927">
        <v>188.64999399999999</v>
      </c>
      <c r="C927">
        <v>189.990005</v>
      </c>
      <c r="D927">
        <v>188</v>
      </c>
      <c r="E927">
        <v>188.85000600000001</v>
      </c>
      <c r="F927">
        <v>188.59420800000001</v>
      </c>
      <c r="G927">
        <v>45155200</v>
      </c>
      <c r="H927">
        <f>IFERROR((AAPL_1[[#This Row],[Close]]-E926)/E926,0)</f>
        <v>2.8143531239354916E-3</v>
      </c>
      <c r="I927">
        <f>IFERROR(LN(AAPL_1[[#This Row],[Close]]/E926),0)</f>
        <v>2.8104002469733808E-3</v>
      </c>
    </row>
    <row r="928" spans="1:9">
      <c r="A928" s="3">
        <v>45334</v>
      </c>
      <c r="B928">
        <v>188.41999799999999</v>
      </c>
      <c r="C928">
        <v>188.66999799999999</v>
      </c>
      <c r="D928">
        <v>186.78999300000001</v>
      </c>
      <c r="E928">
        <v>187.14999399999999</v>
      </c>
      <c r="F928">
        <v>186.8965</v>
      </c>
      <c r="G928">
        <v>41781900</v>
      </c>
      <c r="H928">
        <f>IFERROR((AAPL_1[[#This Row],[Close]]-E927)/E927,0)</f>
        <v>-9.0019165792349261E-3</v>
      </c>
      <c r="I928">
        <f>IFERROR(LN(AAPL_1[[#This Row],[Close]]/E927),0)</f>
        <v>-9.0426786391200019E-3</v>
      </c>
    </row>
    <row r="929" spans="1:9">
      <c r="A929" s="3">
        <v>45335</v>
      </c>
      <c r="B929">
        <v>185.770004</v>
      </c>
      <c r="C929">
        <v>186.21000699999999</v>
      </c>
      <c r="D929">
        <v>183.509995</v>
      </c>
      <c r="E929">
        <v>185.03999300000001</v>
      </c>
      <c r="F929">
        <v>184.78935200000001</v>
      </c>
      <c r="G929">
        <v>56529500</v>
      </c>
      <c r="H929">
        <f>IFERROR((AAPL_1[[#This Row],[Close]]-E928)/E928,0)</f>
        <v>-1.1274384545264709E-2</v>
      </c>
      <c r="I929">
        <f>IFERROR(LN(AAPL_1[[#This Row],[Close]]/E928),0)</f>
        <v>-1.133842219706779E-2</v>
      </c>
    </row>
    <row r="930" spans="1:9">
      <c r="A930" s="3">
        <v>45336</v>
      </c>
      <c r="B930">
        <v>185.320007</v>
      </c>
      <c r="C930">
        <v>185.529999</v>
      </c>
      <c r="D930">
        <v>182.44000199999999</v>
      </c>
      <c r="E930">
        <v>184.14999399999999</v>
      </c>
      <c r="F930">
        <v>183.90055799999999</v>
      </c>
      <c r="G930">
        <v>54630500</v>
      </c>
      <c r="H930">
        <f>IFERROR((AAPL_1[[#This Row],[Close]]-E929)/E929,0)</f>
        <v>-4.8097656380694806E-3</v>
      </c>
      <c r="I930">
        <f>IFERROR(LN(AAPL_1[[#This Row],[Close]]/E929),0)</f>
        <v>-4.8213697845849923E-3</v>
      </c>
    </row>
    <row r="931" spans="1:9">
      <c r="A931" s="3">
        <v>45337</v>
      </c>
      <c r="B931">
        <v>183.550003</v>
      </c>
      <c r="C931">
        <v>184.490005</v>
      </c>
      <c r="D931">
        <v>181.35000600000001</v>
      </c>
      <c r="E931">
        <v>183.86000100000001</v>
      </c>
      <c r="F931">
        <v>183.610962</v>
      </c>
      <c r="G931">
        <v>65434500</v>
      </c>
      <c r="H931">
        <f>IFERROR((AAPL_1[[#This Row],[Close]]-E930)/E930,0)</f>
        <v>-1.5747651884255901E-3</v>
      </c>
      <c r="I931">
        <f>IFERROR(LN(AAPL_1[[#This Row],[Close]]/E930),0)</f>
        <v>-1.5760064344100546E-3</v>
      </c>
    </row>
    <row r="932" spans="1:9">
      <c r="A932" s="3">
        <v>45338</v>
      </c>
      <c r="B932">
        <v>183.41999799999999</v>
      </c>
      <c r="C932">
        <v>184.85000600000001</v>
      </c>
      <c r="D932">
        <v>181.66999799999999</v>
      </c>
      <c r="E932">
        <v>182.30999800000001</v>
      </c>
      <c r="F932">
        <v>182.06304900000001</v>
      </c>
      <c r="G932">
        <v>49701400</v>
      </c>
      <c r="H932">
        <f>IFERROR((AAPL_1[[#This Row],[Close]]-E931)/E931,0)</f>
        <v>-8.4303436939500709E-3</v>
      </c>
      <c r="I932">
        <f>IFERROR(LN(AAPL_1[[#This Row],[Close]]/E931),0)</f>
        <v>-8.466080029481236E-3</v>
      </c>
    </row>
    <row r="933" spans="1:9">
      <c r="A933" s="3">
        <v>45342</v>
      </c>
      <c r="B933">
        <v>181.78999300000001</v>
      </c>
      <c r="C933">
        <v>182.429993</v>
      </c>
      <c r="D933">
        <v>180</v>
      </c>
      <c r="E933">
        <v>181.55999800000001</v>
      </c>
      <c r="F933">
        <v>181.31407200000001</v>
      </c>
      <c r="G933">
        <v>53665600</v>
      </c>
      <c r="H933">
        <f>IFERROR((AAPL_1[[#This Row],[Close]]-E932)/E932,0)</f>
        <v>-4.1138720214346112E-3</v>
      </c>
      <c r="I933">
        <f>IFERROR(LN(AAPL_1[[#This Row],[Close]]/E932),0)</f>
        <v>-4.1223572724256655E-3</v>
      </c>
    </row>
    <row r="934" spans="1:9">
      <c r="A934" s="3">
        <v>45343</v>
      </c>
      <c r="B934">
        <v>181.94000199999999</v>
      </c>
      <c r="C934">
        <v>182.88999899999999</v>
      </c>
      <c r="D934">
        <v>180.66000399999999</v>
      </c>
      <c r="E934">
        <v>182.320007</v>
      </c>
      <c r="F934">
        <v>182.073059</v>
      </c>
      <c r="G934">
        <v>41529700</v>
      </c>
      <c r="H934">
        <f>IFERROR((AAPL_1[[#This Row],[Close]]-E933)/E933,0)</f>
        <v>4.1859936570389066E-3</v>
      </c>
      <c r="I934">
        <f>IFERROR(LN(AAPL_1[[#This Row],[Close]]/E933),0)</f>
        <v>4.1772567588380148E-3</v>
      </c>
    </row>
    <row r="935" spans="1:9">
      <c r="A935" s="3">
        <v>45344</v>
      </c>
      <c r="B935">
        <v>183.479996</v>
      </c>
      <c r="C935">
        <v>184.96000699999999</v>
      </c>
      <c r="D935">
        <v>182.46000699999999</v>
      </c>
      <c r="E935">
        <v>184.36999499999999</v>
      </c>
      <c r="F935">
        <v>184.12027</v>
      </c>
      <c r="G935">
        <v>52292200</v>
      </c>
      <c r="H935">
        <f>IFERROR((AAPL_1[[#This Row],[Close]]-E934)/E934,0)</f>
        <v>1.1243900402000229E-2</v>
      </c>
      <c r="I935">
        <f>IFERROR(LN(AAPL_1[[#This Row],[Close]]/E934),0)</f>
        <v>1.1181157631458844E-2</v>
      </c>
    </row>
    <row r="936" spans="1:9">
      <c r="A936" s="3">
        <v>45345</v>
      </c>
      <c r="B936">
        <v>185.009995</v>
      </c>
      <c r="C936">
        <v>185.03999300000001</v>
      </c>
      <c r="D936">
        <v>182.229996</v>
      </c>
      <c r="E936">
        <v>182.520004</v>
      </c>
      <c r="F936">
        <v>182.27278100000001</v>
      </c>
      <c r="G936">
        <v>45119700</v>
      </c>
      <c r="H936">
        <f>IFERROR((AAPL_1[[#This Row],[Close]]-E935)/E935,0)</f>
        <v>-1.0034121875416815E-2</v>
      </c>
      <c r="I936">
        <f>IFERROR(LN(AAPL_1[[#This Row],[Close]]/E935),0)</f>
        <v>-1.0084802988311416E-2</v>
      </c>
    </row>
    <row r="937" spans="1:9">
      <c r="A937" s="3">
        <v>45348</v>
      </c>
      <c r="B937">
        <v>182.240005</v>
      </c>
      <c r="C937">
        <v>182.759995</v>
      </c>
      <c r="D937">
        <v>180.64999399999999</v>
      </c>
      <c r="E937">
        <v>181.16000399999999</v>
      </c>
      <c r="F937">
        <v>180.914627</v>
      </c>
      <c r="G937">
        <v>40867400</v>
      </c>
      <c r="H937">
        <f>IFERROR((AAPL_1[[#This Row],[Close]]-E936)/E936,0)</f>
        <v>-7.4512380571721531E-3</v>
      </c>
      <c r="I937">
        <f>IFERROR(LN(AAPL_1[[#This Row],[Close]]/E936),0)</f>
        <v>-7.4791372066659719E-3</v>
      </c>
    </row>
    <row r="938" spans="1:9">
      <c r="A938" s="3">
        <v>45349</v>
      </c>
      <c r="B938">
        <v>181.10000600000001</v>
      </c>
      <c r="C938">
        <v>183.91999799999999</v>
      </c>
      <c r="D938">
        <v>179.55999800000001</v>
      </c>
      <c r="E938">
        <v>182.63000500000001</v>
      </c>
      <c r="F938">
        <v>182.38262900000001</v>
      </c>
      <c r="G938">
        <v>54318900</v>
      </c>
      <c r="H938">
        <f>IFERROR((AAPL_1[[#This Row],[Close]]-E937)/E937,0)</f>
        <v>8.1143793748206412E-3</v>
      </c>
      <c r="I938">
        <f>IFERROR(LN(AAPL_1[[#This Row],[Close]]/E937),0)</f>
        <v>8.081634813766201E-3</v>
      </c>
    </row>
    <row r="939" spans="1:9">
      <c r="A939" s="3">
        <v>45350</v>
      </c>
      <c r="B939">
        <v>182.509995</v>
      </c>
      <c r="C939">
        <v>183.11999499999999</v>
      </c>
      <c r="D939">
        <v>180.13000500000001</v>
      </c>
      <c r="E939">
        <v>181.41999799999999</v>
      </c>
      <c r="F939">
        <v>181.17425499999999</v>
      </c>
      <c r="G939">
        <v>48953900</v>
      </c>
      <c r="H939">
        <f>IFERROR((AAPL_1[[#This Row],[Close]]-E938)/E938,0)</f>
        <v>-6.6254556582858257E-3</v>
      </c>
      <c r="I939">
        <f>IFERROR(LN(AAPL_1[[#This Row],[Close]]/E938),0)</f>
        <v>-6.6475014190533069E-3</v>
      </c>
    </row>
    <row r="940" spans="1:9">
      <c r="A940" s="3">
        <v>45351</v>
      </c>
      <c r="B940">
        <v>181.270004</v>
      </c>
      <c r="C940">
        <v>182.570007</v>
      </c>
      <c r="D940">
        <v>179.529999</v>
      </c>
      <c r="E940">
        <v>180.75</v>
      </c>
      <c r="F940">
        <v>180.50517300000001</v>
      </c>
      <c r="G940">
        <v>136682600</v>
      </c>
      <c r="H940">
        <f>IFERROR((AAPL_1[[#This Row],[Close]]-E939)/E939,0)</f>
        <v>-3.6930768789887902E-3</v>
      </c>
      <c r="I940">
        <f>IFERROR(LN(AAPL_1[[#This Row],[Close]]/E939),0)</f>
        <v>-3.6999131237810349E-3</v>
      </c>
    </row>
    <row r="941" spans="1:9">
      <c r="A941" s="3">
        <v>45352</v>
      </c>
      <c r="B941">
        <v>179.550003</v>
      </c>
      <c r="C941">
        <v>180.529999</v>
      </c>
      <c r="D941">
        <v>177.38000500000001</v>
      </c>
      <c r="E941">
        <v>179.66000399999999</v>
      </c>
      <c r="F941">
        <v>179.41665599999999</v>
      </c>
      <c r="G941">
        <v>73488000</v>
      </c>
      <c r="H941">
        <f>IFERROR((AAPL_1[[#This Row],[Close]]-E940)/E940,0)</f>
        <v>-6.030406639004224E-3</v>
      </c>
      <c r="I941">
        <f>IFERROR(LN(AAPL_1[[#This Row],[Close]]/E940),0)</f>
        <v>-6.0486629735368516E-3</v>
      </c>
    </row>
    <row r="942" spans="1:9">
      <c r="A942" s="3">
        <v>45355</v>
      </c>
      <c r="B942">
        <v>176.14999399999999</v>
      </c>
      <c r="C942">
        <v>176.89999399999999</v>
      </c>
      <c r="D942">
        <v>173.78999300000001</v>
      </c>
      <c r="E942">
        <v>175.10000600000001</v>
      </c>
      <c r="F942">
        <v>174.86282299999999</v>
      </c>
      <c r="G942">
        <v>81510100</v>
      </c>
      <c r="H942">
        <f>IFERROR((AAPL_1[[#This Row],[Close]]-E941)/E941,0)</f>
        <v>-2.5381264045836151E-2</v>
      </c>
      <c r="I942">
        <f>IFERROR(LN(AAPL_1[[#This Row],[Close]]/E941),0)</f>
        <v>-2.5708924507397989E-2</v>
      </c>
    </row>
    <row r="943" spans="1:9">
      <c r="A943" s="3">
        <v>45356</v>
      </c>
      <c r="B943">
        <v>170.759995</v>
      </c>
      <c r="C943">
        <v>172.03999300000001</v>
      </c>
      <c r="D943">
        <v>169.61999499999999</v>
      </c>
      <c r="E943">
        <v>170.11999499999999</v>
      </c>
      <c r="F943">
        <v>169.88957199999999</v>
      </c>
      <c r="G943">
        <v>95132400</v>
      </c>
      <c r="H943">
        <f>IFERROR((AAPL_1[[#This Row],[Close]]-E942)/E942,0)</f>
        <v>-2.8440952766158208E-2</v>
      </c>
      <c r="I943">
        <f>IFERROR(LN(AAPL_1[[#This Row],[Close]]/E942),0)</f>
        <v>-2.8853232563525084E-2</v>
      </c>
    </row>
    <row r="944" spans="1:9">
      <c r="A944" s="3">
        <v>45357</v>
      </c>
      <c r="B944">
        <v>171.05999800000001</v>
      </c>
      <c r="C944">
        <v>171.240005</v>
      </c>
      <c r="D944">
        <v>168.679993</v>
      </c>
      <c r="E944">
        <v>169.11999499999999</v>
      </c>
      <c r="F944">
        <v>168.89091500000001</v>
      </c>
      <c r="G944">
        <v>68587700</v>
      </c>
      <c r="H944">
        <f>IFERROR((AAPL_1[[#This Row],[Close]]-E943)/E943,0)</f>
        <v>-5.878203793739825E-3</v>
      </c>
      <c r="I944">
        <f>IFERROR(LN(AAPL_1[[#This Row],[Close]]/E943),0)</f>
        <v>-5.8955484372932359E-3</v>
      </c>
    </row>
    <row r="945" spans="1:9">
      <c r="A945" s="3">
        <v>45358</v>
      </c>
      <c r="B945">
        <v>169.14999399999999</v>
      </c>
      <c r="C945">
        <v>170.729996</v>
      </c>
      <c r="D945">
        <v>168.490005</v>
      </c>
      <c r="E945">
        <v>169</v>
      </c>
      <c r="F945">
        <v>168.77108799999999</v>
      </c>
      <c r="G945">
        <v>71765100</v>
      </c>
      <c r="H945">
        <f>IFERROR((AAPL_1[[#This Row],[Close]]-E944)/E944,0)</f>
        <v>-7.0952580148780605E-4</v>
      </c>
      <c r="I945">
        <f>IFERROR(LN(AAPL_1[[#This Row],[Close]]/E944),0)</f>
        <v>-7.0977763404742056E-4</v>
      </c>
    </row>
    <row r="946" spans="1:9">
      <c r="A946" s="3">
        <v>45359</v>
      </c>
      <c r="B946">
        <v>169</v>
      </c>
      <c r="C946">
        <v>173.699997</v>
      </c>
      <c r="D946">
        <v>168.94000199999999</v>
      </c>
      <c r="E946">
        <v>170.729996</v>
      </c>
      <c r="F946">
        <v>170.49873400000001</v>
      </c>
      <c r="G946">
        <v>76114600</v>
      </c>
      <c r="H946">
        <f>IFERROR((AAPL_1[[#This Row],[Close]]-E945)/E945,0)</f>
        <v>1.023666272189349E-2</v>
      </c>
      <c r="I946">
        <f>IFERROR(LN(AAPL_1[[#This Row],[Close]]/E945),0)</f>
        <v>1.0184622931262762E-2</v>
      </c>
    </row>
    <row r="947" spans="1:9">
      <c r="A947" s="3">
        <v>45362</v>
      </c>
      <c r="B947">
        <v>172.94000199999999</v>
      </c>
      <c r="C947">
        <v>174.38000500000001</v>
      </c>
      <c r="D947">
        <v>172.050003</v>
      </c>
      <c r="E947">
        <v>172.75</v>
      </c>
      <c r="F947">
        <v>172.516006</v>
      </c>
      <c r="G947">
        <v>60139500</v>
      </c>
      <c r="H947">
        <f>IFERROR((AAPL_1[[#This Row],[Close]]-E946)/E946,0)</f>
        <v>1.1831570592902727E-2</v>
      </c>
      <c r="I947">
        <f>IFERROR(LN(AAPL_1[[#This Row],[Close]]/E946),0)</f>
        <v>1.1762124793442954E-2</v>
      </c>
    </row>
    <row r="948" spans="1:9">
      <c r="A948" s="3">
        <v>45363</v>
      </c>
      <c r="B948">
        <v>173.14999399999999</v>
      </c>
      <c r="C948">
        <v>174.029999</v>
      </c>
      <c r="D948">
        <v>171.009995</v>
      </c>
      <c r="E948">
        <v>173.229996</v>
      </c>
      <c r="F948">
        <v>172.99534600000001</v>
      </c>
      <c r="G948">
        <v>59825400</v>
      </c>
      <c r="H948">
        <f>IFERROR((AAPL_1[[#This Row],[Close]]-E947)/E947,0)</f>
        <v>2.7785586107091165E-3</v>
      </c>
      <c r="I948">
        <f>IFERROR(LN(AAPL_1[[#This Row],[Close]]/E947),0)</f>
        <v>2.774705552381376E-3</v>
      </c>
    </row>
    <row r="949" spans="1:9">
      <c r="A949" s="3">
        <v>45364</v>
      </c>
      <c r="B949">
        <v>172.770004</v>
      </c>
      <c r="C949">
        <v>173.19000199999999</v>
      </c>
      <c r="D949">
        <v>170.759995</v>
      </c>
      <c r="E949">
        <v>171.13000500000001</v>
      </c>
      <c r="F949">
        <v>170.89820900000001</v>
      </c>
      <c r="G949">
        <v>52488700</v>
      </c>
      <c r="H949">
        <f>IFERROR((AAPL_1[[#This Row],[Close]]-E948)/E948,0)</f>
        <v>-1.2122559882758345E-2</v>
      </c>
      <c r="I949">
        <f>IFERROR(LN(AAPL_1[[#This Row],[Close]]/E948),0)</f>
        <v>-1.2196637393246642E-2</v>
      </c>
    </row>
    <row r="950" spans="1:9">
      <c r="A950" s="3">
        <v>45365</v>
      </c>
      <c r="B950">
        <v>172.91000399999999</v>
      </c>
      <c r="C950">
        <v>174.30999800000001</v>
      </c>
      <c r="D950">
        <v>172.050003</v>
      </c>
      <c r="E950">
        <v>173</v>
      </c>
      <c r="F950">
        <v>172.765671</v>
      </c>
      <c r="G950">
        <v>72913500</v>
      </c>
      <c r="H950">
        <f>IFERROR((AAPL_1[[#This Row],[Close]]-E949)/E949,0)</f>
        <v>1.0927335624164732E-2</v>
      </c>
      <c r="I950">
        <f>IFERROR(LN(AAPL_1[[#This Row],[Close]]/E949),0)</f>
        <v>1.0868063690865093E-2</v>
      </c>
    </row>
    <row r="951" spans="1:9">
      <c r="A951" s="3">
        <v>45366</v>
      </c>
      <c r="B951">
        <v>171.16999799999999</v>
      </c>
      <c r="C951">
        <v>172.61999499999999</v>
      </c>
      <c r="D951">
        <v>170.28999300000001</v>
      </c>
      <c r="E951">
        <v>172.61999499999999</v>
      </c>
      <c r="F951">
        <v>172.38618500000001</v>
      </c>
      <c r="G951">
        <v>121664700</v>
      </c>
      <c r="H951">
        <f>IFERROR((AAPL_1[[#This Row],[Close]]-E950)/E950,0)</f>
        <v>-2.1965606936416833E-3</v>
      </c>
      <c r="I951">
        <f>IFERROR(LN(AAPL_1[[#This Row],[Close]]/E950),0)</f>
        <v>-2.1989766716253496E-3</v>
      </c>
    </row>
    <row r="952" spans="1:9">
      <c r="A952" s="3">
        <v>45369</v>
      </c>
      <c r="B952">
        <v>175.570007</v>
      </c>
      <c r="C952">
        <v>177.71000699999999</v>
      </c>
      <c r="D952">
        <v>173.520004</v>
      </c>
      <c r="E952">
        <v>173.720001</v>
      </c>
      <c r="F952">
        <v>173.48469499999999</v>
      </c>
      <c r="G952">
        <v>75604200</v>
      </c>
      <c r="H952">
        <f>IFERROR((AAPL_1[[#This Row],[Close]]-E951)/E951,0)</f>
        <v>6.372413578160558E-3</v>
      </c>
      <c r="I952">
        <f>IFERROR(LN(AAPL_1[[#This Row],[Close]]/E951),0)</f>
        <v>6.3521955968571459E-3</v>
      </c>
    </row>
    <row r="953" spans="1:9">
      <c r="A953" s="3">
        <v>45370</v>
      </c>
      <c r="B953">
        <v>174.33999600000001</v>
      </c>
      <c r="C953">
        <v>176.61000100000001</v>
      </c>
      <c r="D953">
        <v>173.029999</v>
      </c>
      <c r="E953">
        <v>176.08000200000001</v>
      </c>
      <c r="F953">
        <v>175.84149199999999</v>
      </c>
      <c r="G953">
        <v>55215200</v>
      </c>
      <c r="H953">
        <f>IFERROR((AAPL_1[[#This Row],[Close]]-E952)/E952,0)</f>
        <v>1.3585085116364991E-2</v>
      </c>
      <c r="I953">
        <f>IFERROR(LN(AAPL_1[[#This Row],[Close]]/E952),0)</f>
        <v>1.3493635153668982E-2</v>
      </c>
    </row>
    <row r="954" spans="1:9">
      <c r="A954" s="3">
        <v>45371</v>
      </c>
      <c r="B954">
        <v>175.720001</v>
      </c>
      <c r="C954">
        <v>178.66999799999999</v>
      </c>
      <c r="D954">
        <v>175.08999600000001</v>
      </c>
      <c r="E954">
        <v>178.66999799999999</v>
      </c>
      <c r="F954">
        <v>178.42799400000001</v>
      </c>
      <c r="G954">
        <v>53423100</v>
      </c>
      <c r="H954">
        <f>IFERROR((AAPL_1[[#This Row],[Close]]-E953)/E953,0)</f>
        <v>1.4709200196397005E-2</v>
      </c>
      <c r="I954">
        <f>IFERROR(LN(AAPL_1[[#This Row],[Close]]/E953),0)</f>
        <v>1.4602069174575188E-2</v>
      </c>
    </row>
    <row r="955" spans="1:9">
      <c r="A955" s="3">
        <v>45372</v>
      </c>
      <c r="B955">
        <v>177.050003</v>
      </c>
      <c r="C955">
        <v>177.490005</v>
      </c>
      <c r="D955">
        <v>170.83999600000001</v>
      </c>
      <c r="E955">
        <v>171.36999499999999</v>
      </c>
      <c r="F955">
        <v>171.137878</v>
      </c>
      <c r="G955">
        <v>106181300</v>
      </c>
      <c r="H955">
        <f>IFERROR((AAPL_1[[#This Row],[Close]]-E954)/E954,0)</f>
        <v>-4.0857463937510115E-2</v>
      </c>
      <c r="I955">
        <f>IFERROR(LN(AAPL_1[[#This Row],[Close]]/E954),0)</f>
        <v>-4.1715585255132762E-2</v>
      </c>
    </row>
    <row r="956" spans="1:9">
      <c r="A956" s="3">
        <v>45373</v>
      </c>
      <c r="B956">
        <v>171.759995</v>
      </c>
      <c r="C956">
        <v>173.050003</v>
      </c>
      <c r="D956">
        <v>170.05999800000001</v>
      </c>
      <c r="E956">
        <v>172.279999</v>
      </c>
      <c r="F956">
        <v>172.04664600000001</v>
      </c>
      <c r="G956">
        <v>71106600</v>
      </c>
      <c r="H956">
        <f>IFERROR((AAPL_1[[#This Row],[Close]]-E955)/E955,0)</f>
        <v>5.3101711300161678E-3</v>
      </c>
      <c r="I956">
        <f>IFERROR(LN(AAPL_1[[#This Row],[Close]]/E955),0)</f>
        <v>5.296121885283501E-3</v>
      </c>
    </row>
    <row r="957" spans="1:9">
      <c r="A957" s="3">
        <v>45376</v>
      </c>
      <c r="B957">
        <v>170.570007</v>
      </c>
      <c r="C957">
        <v>171.94000199999999</v>
      </c>
      <c r="D957">
        <v>169.449997</v>
      </c>
      <c r="E957">
        <v>170.85000600000001</v>
      </c>
      <c r="F957">
        <v>170.61859100000001</v>
      </c>
      <c r="G957">
        <v>54288300</v>
      </c>
      <c r="H957">
        <f>IFERROR((AAPL_1[[#This Row],[Close]]-E956)/E956,0)</f>
        <v>-8.3004005589760663E-3</v>
      </c>
      <c r="I957">
        <f>IFERROR(LN(AAPL_1[[#This Row],[Close]]/E956),0)</f>
        <v>-8.3350407015802593E-3</v>
      </c>
    </row>
    <row r="958" spans="1:9">
      <c r="A958" s="3">
        <v>45377</v>
      </c>
      <c r="B958">
        <v>170</v>
      </c>
      <c r="C958">
        <v>171.41999799999999</v>
      </c>
      <c r="D958">
        <v>169.58000200000001</v>
      </c>
      <c r="E958">
        <v>169.71000699999999</v>
      </c>
      <c r="F958">
        <v>169.480133</v>
      </c>
      <c r="G958">
        <v>57388400</v>
      </c>
      <c r="H958">
        <f>IFERROR((AAPL_1[[#This Row],[Close]]-E957)/E957,0)</f>
        <v>-6.6725136667540839E-3</v>
      </c>
      <c r="I958">
        <f>IFERROR(LN(AAPL_1[[#This Row],[Close]]/E957),0)</f>
        <v>-6.6948744098192878E-3</v>
      </c>
    </row>
    <row r="959" spans="1:9">
      <c r="A959" s="3">
        <v>45378</v>
      </c>
      <c r="B959">
        <v>170.41000399999999</v>
      </c>
      <c r="C959">
        <v>173.60000600000001</v>
      </c>
      <c r="D959">
        <v>170.11000100000001</v>
      </c>
      <c r="E959">
        <v>173.30999800000001</v>
      </c>
      <c r="F959">
        <v>173.07524100000001</v>
      </c>
      <c r="G959">
        <v>60273300</v>
      </c>
      <c r="H959">
        <f>IFERROR((AAPL_1[[#This Row],[Close]]-E958)/E958,0)</f>
        <v>2.1212602978680078E-2</v>
      </c>
      <c r="I959">
        <f>IFERROR(LN(AAPL_1[[#This Row],[Close]]/E958),0)</f>
        <v>2.0990747651262909E-2</v>
      </c>
    </row>
    <row r="960" spans="1:9">
      <c r="A960" s="3">
        <v>45379</v>
      </c>
      <c r="B960">
        <v>171.75</v>
      </c>
      <c r="C960">
        <v>172.229996</v>
      </c>
      <c r="D960">
        <v>170.509995</v>
      </c>
      <c r="E960">
        <v>171.479996</v>
      </c>
      <c r="F960">
        <v>171.247726</v>
      </c>
      <c r="G960">
        <v>65672700</v>
      </c>
      <c r="H960">
        <f>IFERROR((AAPL_1[[#This Row],[Close]]-E959)/E959,0)</f>
        <v>-1.0559125388715354E-2</v>
      </c>
      <c r="I960">
        <f>IFERROR(LN(AAPL_1[[#This Row],[Close]]/E959),0)</f>
        <v>-1.0615268517828231E-2</v>
      </c>
    </row>
    <row r="961" spans="1:9">
      <c r="A961" s="3">
        <v>45383</v>
      </c>
      <c r="B961">
        <v>171.19000199999999</v>
      </c>
      <c r="C961">
        <v>171.25</v>
      </c>
      <c r="D961">
        <v>169.479996</v>
      </c>
      <c r="E961">
        <v>170.029999</v>
      </c>
      <c r="F961">
        <v>169.79969800000001</v>
      </c>
      <c r="G961">
        <v>46240500</v>
      </c>
      <c r="H961">
        <f>IFERROR((AAPL_1[[#This Row],[Close]]-E960)/E960,0)</f>
        <v>-8.4557792968457737E-3</v>
      </c>
      <c r="I961">
        <f>IFERROR(LN(AAPL_1[[#This Row],[Close]]/E960),0)</f>
        <v>-8.491732215361314E-3</v>
      </c>
    </row>
    <row r="962" spans="1:9">
      <c r="A962" s="3">
        <v>45384</v>
      </c>
      <c r="B962">
        <v>169.08000200000001</v>
      </c>
      <c r="C962">
        <v>169.33999600000001</v>
      </c>
      <c r="D962">
        <v>168.229996</v>
      </c>
      <c r="E962">
        <v>168.83999600000001</v>
      </c>
      <c r="F962">
        <v>168.61129800000001</v>
      </c>
      <c r="G962">
        <v>49329500</v>
      </c>
      <c r="H962">
        <f>IFERROR((AAPL_1[[#This Row],[Close]]-E961)/E961,0)</f>
        <v>-6.9987826089441436E-3</v>
      </c>
      <c r="I962">
        <f>IFERROR(LN(AAPL_1[[#This Row],[Close]]/E961),0)</f>
        <v>-7.0233889648500568E-3</v>
      </c>
    </row>
    <row r="963" spans="1:9">
      <c r="A963" s="3">
        <v>45385</v>
      </c>
      <c r="B963">
        <v>168.78999300000001</v>
      </c>
      <c r="C963">
        <v>170.679993</v>
      </c>
      <c r="D963">
        <v>168.58000200000001</v>
      </c>
      <c r="E963">
        <v>169.64999399999999</v>
      </c>
      <c r="F963">
        <v>169.420197</v>
      </c>
      <c r="G963">
        <v>47691700</v>
      </c>
      <c r="H963">
        <f>IFERROR((AAPL_1[[#This Row],[Close]]-E962)/E962,0)</f>
        <v>4.7974296327274188E-3</v>
      </c>
      <c r="I963">
        <f>IFERROR(LN(AAPL_1[[#This Row],[Close]]/E962),0)</f>
        <v>4.78595864007715E-3</v>
      </c>
    </row>
    <row r="964" spans="1:9">
      <c r="A964" s="3">
        <v>45386</v>
      </c>
      <c r="B964">
        <v>170.28999300000001</v>
      </c>
      <c r="C964">
        <v>171.91999799999999</v>
      </c>
      <c r="D964">
        <v>168.820007</v>
      </c>
      <c r="E964">
        <v>168.820007</v>
      </c>
      <c r="F964">
        <v>168.591339</v>
      </c>
      <c r="G964">
        <v>53704400</v>
      </c>
      <c r="H964">
        <f>IFERROR((AAPL_1[[#This Row],[Close]]-E963)/E963,0)</f>
        <v>-4.8923491267555746E-3</v>
      </c>
      <c r="I964">
        <f>IFERROR(LN(AAPL_1[[#This Row],[Close]]/E963),0)</f>
        <v>-4.9043558434520625E-3</v>
      </c>
    </row>
    <row r="965" spans="1:9">
      <c r="A965" s="3">
        <v>45387</v>
      </c>
      <c r="B965">
        <v>169.58999600000001</v>
      </c>
      <c r="C965">
        <v>170.38999899999999</v>
      </c>
      <c r="D965">
        <v>168.949997</v>
      </c>
      <c r="E965">
        <v>169.58000200000001</v>
      </c>
      <c r="F965">
        <v>169.35029599999999</v>
      </c>
      <c r="G965">
        <v>42055200</v>
      </c>
      <c r="H965">
        <f>IFERROR((AAPL_1[[#This Row],[Close]]-E964)/E964,0)</f>
        <v>4.5018064713147629E-3</v>
      </c>
      <c r="I965">
        <f>IFERROR(LN(AAPL_1[[#This Row],[Close]]/E964),0)</f>
        <v>4.4917036498459293E-3</v>
      </c>
    </row>
    <row r="966" spans="1:9">
      <c r="A966" s="3">
        <v>45390</v>
      </c>
      <c r="B966">
        <v>169.029999</v>
      </c>
      <c r="C966">
        <v>169.199997</v>
      </c>
      <c r="D966">
        <v>168.240005</v>
      </c>
      <c r="E966">
        <v>168.449997</v>
      </c>
      <c r="F966">
        <v>168.22183200000001</v>
      </c>
      <c r="G966">
        <v>37425500</v>
      </c>
      <c r="H966">
        <f>IFERROR((AAPL_1[[#This Row],[Close]]-E965)/E965,0)</f>
        <v>-6.6635510477232518E-3</v>
      </c>
      <c r="I966">
        <f>IFERROR(LN(AAPL_1[[#This Row],[Close]]/E965),0)</f>
        <v>-6.6858516265777919E-3</v>
      </c>
    </row>
    <row r="967" spans="1:9">
      <c r="A967" s="3">
        <v>45391</v>
      </c>
      <c r="B967">
        <v>168.699997</v>
      </c>
      <c r="C967">
        <v>170.08000200000001</v>
      </c>
      <c r="D967">
        <v>168.35000600000001</v>
      </c>
      <c r="E967">
        <v>169.66999799999999</v>
      </c>
      <c r="F967">
        <v>169.44016999999999</v>
      </c>
      <c r="G967">
        <v>42451200</v>
      </c>
      <c r="H967">
        <f>IFERROR((AAPL_1[[#This Row],[Close]]-E966)/E966,0)</f>
        <v>7.2425112598844179E-3</v>
      </c>
      <c r="I967">
        <f>IFERROR(LN(AAPL_1[[#This Row],[Close]]/E966),0)</f>
        <v>7.216410224137642E-3</v>
      </c>
    </row>
    <row r="968" spans="1:9">
      <c r="A968" s="3">
        <v>45392</v>
      </c>
      <c r="B968">
        <v>168.800003</v>
      </c>
      <c r="C968">
        <v>169.08999600000001</v>
      </c>
      <c r="D968">
        <v>167.11000100000001</v>
      </c>
      <c r="E968">
        <v>167.779999</v>
      </c>
      <c r="F968">
        <v>167.55273399999999</v>
      </c>
      <c r="G968">
        <v>49709300</v>
      </c>
      <c r="H968">
        <f>IFERROR((AAPL_1[[#This Row],[Close]]-E967)/E967,0)</f>
        <v>-1.1139264585834373E-2</v>
      </c>
      <c r="I968">
        <f>IFERROR(LN(AAPL_1[[#This Row],[Close]]/E967),0)</f>
        <v>-1.1201770809297762E-2</v>
      </c>
    </row>
    <row r="969" spans="1:9">
      <c r="A969" s="3">
        <v>45393</v>
      </c>
      <c r="B969">
        <v>168.33999600000001</v>
      </c>
      <c r="C969">
        <v>175.46000699999999</v>
      </c>
      <c r="D969">
        <v>168.16000399999999</v>
      </c>
      <c r="E969">
        <v>175.03999300000001</v>
      </c>
      <c r="F969">
        <v>174.80290199999999</v>
      </c>
      <c r="G969">
        <v>91070300</v>
      </c>
      <c r="H969">
        <f>IFERROR((AAPL_1[[#This Row],[Close]]-E968)/E968,0)</f>
        <v>4.3270914550428662E-2</v>
      </c>
      <c r="I969">
        <f>IFERROR(LN(AAPL_1[[#This Row],[Close]]/E968),0)</f>
        <v>4.2360887784793806E-2</v>
      </c>
    </row>
    <row r="970" spans="1:9">
      <c r="A970" s="3">
        <v>45394</v>
      </c>
      <c r="B970">
        <v>174.259995</v>
      </c>
      <c r="C970">
        <v>178.36000100000001</v>
      </c>
      <c r="D970">
        <v>174.21000699999999</v>
      </c>
      <c r="E970">
        <v>176.550003</v>
      </c>
      <c r="F970">
        <v>176.310867</v>
      </c>
      <c r="G970">
        <v>101593300</v>
      </c>
      <c r="H970">
        <f>IFERROR((AAPL_1[[#This Row],[Close]]-E969)/E969,0)</f>
        <v>8.6266571091555867E-3</v>
      </c>
      <c r="I970">
        <f>IFERROR(LN(AAPL_1[[#This Row],[Close]]/E969),0)</f>
        <v>8.5896601239922946E-3</v>
      </c>
    </row>
    <row r="971" spans="1:9">
      <c r="A971" s="3">
        <v>45397</v>
      </c>
      <c r="B971">
        <v>175.36000100000001</v>
      </c>
      <c r="C971">
        <v>176.63000500000001</v>
      </c>
      <c r="D971">
        <v>172.5</v>
      </c>
      <c r="E971">
        <v>172.69000199999999</v>
      </c>
      <c r="F971">
        <v>172.456085</v>
      </c>
      <c r="G971">
        <v>73531800</v>
      </c>
      <c r="H971">
        <f>IFERROR((AAPL_1[[#This Row],[Close]]-E970)/E970,0)</f>
        <v>-2.1863500053296576E-2</v>
      </c>
      <c r="I971">
        <f>IFERROR(LN(AAPL_1[[#This Row],[Close]]/E970),0)</f>
        <v>-2.2106048188723734E-2</v>
      </c>
    </row>
    <row r="972" spans="1:9">
      <c r="A972" s="3">
        <v>45398</v>
      </c>
      <c r="B972">
        <v>171.75</v>
      </c>
      <c r="C972">
        <v>173.759995</v>
      </c>
      <c r="D972">
        <v>168.270004</v>
      </c>
      <c r="E972">
        <v>169.38000500000001</v>
      </c>
      <c r="F972">
        <v>169.15057400000001</v>
      </c>
      <c r="G972">
        <v>73711200</v>
      </c>
      <c r="H972">
        <f>IFERROR((AAPL_1[[#This Row],[Close]]-E971)/E971,0)</f>
        <v>-1.91672764008653E-2</v>
      </c>
      <c r="I972">
        <f>IFERROR(LN(AAPL_1[[#This Row],[Close]]/E971),0)</f>
        <v>-1.935335016514873E-2</v>
      </c>
    </row>
    <row r="973" spans="1:9">
      <c r="A973" s="3">
        <v>45399</v>
      </c>
      <c r="B973">
        <v>169.61000100000001</v>
      </c>
      <c r="C973">
        <v>170.64999399999999</v>
      </c>
      <c r="D973">
        <v>168</v>
      </c>
      <c r="E973">
        <v>168</v>
      </c>
      <c r="F973">
        <v>167.772446</v>
      </c>
      <c r="G973">
        <v>50901200</v>
      </c>
      <c r="H973">
        <f>IFERROR((AAPL_1[[#This Row],[Close]]-E972)/E972,0)</f>
        <v>-8.147390242431574E-3</v>
      </c>
      <c r="I973">
        <f>IFERROR(LN(AAPL_1[[#This Row],[Close]]/E972),0)</f>
        <v>-8.1807616096174797E-3</v>
      </c>
    </row>
    <row r="974" spans="1:9">
      <c r="A974" s="3">
        <v>45400</v>
      </c>
      <c r="B974">
        <v>168.029999</v>
      </c>
      <c r="C974">
        <v>168.63999899999999</v>
      </c>
      <c r="D974">
        <v>166.550003</v>
      </c>
      <c r="E974">
        <v>167.03999300000001</v>
      </c>
      <c r="F974">
        <v>166.81373600000001</v>
      </c>
      <c r="G974">
        <v>43122900</v>
      </c>
      <c r="H974">
        <f>IFERROR((AAPL_1[[#This Row],[Close]]-E973)/E973,0)</f>
        <v>-5.7143273809523235E-3</v>
      </c>
      <c r="I974">
        <f>IFERROR(LN(AAPL_1[[#This Row],[Close]]/E973),0)</f>
        <v>-5.7307166151161354E-3</v>
      </c>
    </row>
    <row r="975" spans="1:9">
      <c r="A975" s="3">
        <v>45401</v>
      </c>
      <c r="B975">
        <v>166.21000699999999</v>
      </c>
      <c r="C975">
        <v>166.39999399999999</v>
      </c>
      <c r="D975">
        <v>164.08000200000001</v>
      </c>
      <c r="E975">
        <v>165</v>
      </c>
      <c r="F975">
        <v>164.77650499999999</v>
      </c>
      <c r="G975">
        <v>67772100</v>
      </c>
      <c r="H975">
        <f>IFERROR((AAPL_1[[#This Row],[Close]]-E974)/E974,0)</f>
        <v>-1.2212602283813611E-2</v>
      </c>
      <c r="I975">
        <f>IFERROR(LN(AAPL_1[[#This Row],[Close]]/E974),0)</f>
        <v>-1.228778888756219E-2</v>
      </c>
    </row>
    <row r="976" spans="1:9">
      <c r="A976" s="3">
        <v>45404</v>
      </c>
      <c r="B976">
        <v>165.520004</v>
      </c>
      <c r="C976">
        <v>167.259995</v>
      </c>
      <c r="D976">
        <v>164.770004</v>
      </c>
      <c r="E976">
        <v>165.83999600000001</v>
      </c>
      <c r="F976">
        <v>165.61535599999999</v>
      </c>
      <c r="G976">
        <v>48116400</v>
      </c>
      <c r="H976">
        <f>IFERROR((AAPL_1[[#This Row],[Close]]-E975)/E975,0)</f>
        <v>5.0908848484849303E-3</v>
      </c>
      <c r="I976">
        <f>IFERROR(LN(AAPL_1[[#This Row],[Close]]/E975),0)</f>
        <v>5.0779701073099832E-3</v>
      </c>
    </row>
    <row r="977" spans="1:9">
      <c r="A977" s="3">
        <v>45405</v>
      </c>
      <c r="B977">
        <v>165.35000600000001</v>
      </c>
      <c r="C977">
        <v>167.050003</v>
      </c>
      <c r="D977">
        <v>164.91999799999999</v>
      </c>
      <c r="E977">
        <v>166.89999399999999</v>
      </c>
      <c r="F977">
        <v>166.67392000000001</v>
      </c>
      <c r="G977">
        <v>49537800</v>
      </c>
      <c r="H977">
        <f>IFERROR((AAPL_1[[#This Row],[Close]]-E976)/E976,0)</f>
        <v>6.3916909404651626E-3</v>
      </c>
      <c r="I977">
        <f>IFERROR(LN(AAPL_1[[#This Row],[Close]]/E976),0)</f>
        <v>6.3713507102276202E-3</v>
      </c>
    </row>
    <row r="978" spans="1:9">
      <c r="A978" s="3">
        <v>45406</v>
      </c>
      <c r="B978">
        <v>166.53999300000001</v>
      </c>
      <c r="C978">
        <v>169.300003</v>
      </c>
      <c r="D978">
        <v>166.21000699999999</v>
      </c>
      <c r="E978">
        <v>169.020004</v>
      </c>
      <c r="F978">
        <v>168.79106100000001</v>
      </c>
      <c r="G978">
        <v>48251800</v>
      </c>
      <c r="H978">
        <f>IFERROR((AAPL_1[[#This Row],[Close]]-E977)/E977,0)</f>
        <v>1.2702277269105281E-2</v>
      </c>
      <c r="I978">
        <f>IFERROR(LN(AAPL_1[[#This Row],[Close]]/E977),0)</f>
        <v>1.2622280064056017E-2</v>
      </c>
    </row>
    <row r="979" spans="1:9">
      <c r="A979" s="3">
        <v>45407</v>
      </c>
      <c r="B979">
        <v>169.529999</v>
      </c>
      <c r="C979">
        <v>170.61000100000001</v>
      </c>
      <c r="D979">
        <v>168.14999399999999</v>
      </c>
      <c r="E979">
        <v>169.88999899999999</v>
      </c>
      <c r="F979">
        <v>169.65988200000001</v>
      </c>
      <c r="G979">
        <v>50558300</v>
      </c>
      <c r="H979">
        <f>IFERROR((AAPL_1[[#This Row],[Close]]-E978)/E978,0)</f>
        <v>5.1472901396925107E-3</v>
      </c>
      <c r="I979">
        <f>IFERROR(LN(AAPL_1[[#This Row],[Close]]/E978),0)</f>
        <v>5.1340881254872813E-3</v>
      </c>
    </row>
    <row r="980" spans="1:9">
      <c r="A980" s="3">
        <v>45408</v>
      </c>
      <c r="B980">
        <v>169.88000500000001</v>
      </c>
      <c r="C980">
        <v>171.33999600000001</v>
      </c>
      <c r="D980">
        <v>169.179993</v>
      </c>
      <c r="E980">
        <v>169.300003</v>
      </c>
      <c r="F980">
        <v>169.07067900000001</v>
      </c>
      <c r="G980">
        <v>44838400</v>
      </c>
      <c r="H980">
        <f>IFERROR((AAPL_1[[#This Row],[Close]]-E979)/E979,0)</f>
        <v>-3.4728118398540055E-3</v>
      </c>
      <c r="I980">
        <f>IFERROR(LN(AAPL_1[[#This Row],[Close]]/E979),0)</f>
        <v>-3.4788560485485118E-3</v>
      </c>
    </row>
    <row r="981" spans="1:9">
      <c r="A981" s="3">
        <v>45411</v>
      </c>
      <c r="B981">
        <v>173.36999499999999</v>
      </c>
      <c r="C981">
        <v>176.029999</v>
      </c>
      <c r="D981">
        <v>173.10000600000001</v>
      </c>
      <c r="E981">
        <v>173.5</v>
      </c>
      <c r="F981">
        <v>173.264984</v>
      </c>
      <c r="G981">
        <v>68169400</v>
      </c>
      <c r="H981">
        <f>IFERROR((AAPL_1[[#This Row],[Close]]-E980)/E980,0)</f>
        <v>2.4808014917755177E-2</v>
      </c>
      <c r="I981">
        <f>IFERROR(LN(AAPL_1[[#This Row],[Close]]/E980),0)</f>
        <v>2.4505292527800777E-2</v>
      </c>
    </row>
    <row r="982" spans="1:9">
      <c r="A982" s="3">
        <v>45412</v>
      </c>
      <c r="B982">
        <v>173.33000200000001</v>
      </c>
      <c r="C982">
        <v>174.990005</v>
      </c>
      <c r="D982">
        <v>170</v>
      </c>
      <c r="E982">
        <v>170.33000200000001</v>
      </c>
      <c r="F982">
        <v>170.099289</v>
      </c>
      <c r="G982">
        <v>65934800</v>
      </c>
      <c r="H982">
        <f>IFERROR((AAPL_1[[#This Row],[Close]]-E981)/E981,0)</f>
        <v>-1.827088184438036E-2</v>
      </c>
      <c r="I982">
        <f>IFERROR(LN(AAPL_1[[#This Row],[Close]]/E981),0)</f>
        <v>-1.8439855772515338E-2</v>
      </c>
    </row>
    <row r="983" spans="1:9">
      <c r="A983" s="3">
        <v>45413</v>
      </c>
      <c r="B983">
        <v>169.58000200000001</v>
      </c>
      <c r="C983">
        <v>172.71000699999999</v>
      </c>
      <c r="D983">
        <v>169.11000100000001</v>
      </c>
      <c r="E983">
        <v>169.300003</v>
      </c>
      <c r="F983">
        <v>169.07067900000001</v>
      </c>
      <c r="G983">
        <v>50383100</v>
      </c>
      <c r="H983">
        <f>IFERROR((AAPL_1[[#This Row],[Close]]-E982)/E982,0)</f>
        <v>-6.047079128197296E-3</v>
      </c>
      <c r="I983">
        <f>IFERROR(LN(AAPL_1[[#This Row],[Close]]/E982),0)</f>
        <v>-6.0654367552854232E-3</v>
      </c>
    </row>
    <row r="984" spans="1:9">
      <c r="A984" s="3">
        <v>45414</v>
      </c>
      <c r="B984">
        <v>172.509995</v>
      </c>
      <c r="C984">
        <v>173.41999799999999</v>
      </c>
      <c r="D984">
        <v>170.88999899999999</v>
      </c>
      <c r="E984">
        <v>173.029999</v>
      </c>
      <c r="F984">
        <v>172.795624</v>
      </c>
      <c r="G984">
        <v>94214900</v>
      </c>
      <c r="H984">
        <f>IFERROR((AAPL_1[[#This Row],[Close]]-E983)/E983,0)</f>
        <v>2.2031872025424594E-2</v>
      </c>
      <c r="I984">
        <f>IFERROR(LN(AAPL_1[[#This Row],[Close]]/E983),0)</f>
        <v>2.1792677230099335E-2</v>
      </c>
    </row>
    <row r="985" spans="1:9">
      <c r="A985" s="3">
        <v>45415</v>
      </c>
      <c r="B985">
        <v>186.64999399999999</v>
      </c>
      <c r="C985">
        <v>187</v>
      </c>
      <c r="D985">
        <v>182.66000399999999</v>
      </c>
      <c r="E985">
        <v>183.38000500000001</v>
      </c>
      <c r="F985">
        <v>183.131607</v>
      </c>
      <c r="G985">
        <v>163224100</v>
      </c>
      <c r="H985">
        <f>IFERROR((AAPL_1[[#This Row],[Close]]-E984)/E984,0)</f>
        <v>5.981625186277674E-2</v>
      </c>
      <c r="I985">
        <f>IFERROR(LN(AAPL_1[[#This Row],[Close]]/E984),0)</f>
        <v>5.8095545798328908E-2</v>
      </c>
    </row>
    <row r="986" spans="1:9">
      <c r="A986" s="3">
        <v>45418</v>
      </c>
      <c r="B986">
        <v>182.35000600000001</v>
      </c>
      <c r="C986">
        <v>184.199997</v>
      </c>
      <c r="D986">
        <v>180.41999799999999</v>
      </c>
      <c r="E986">
        <v>181.71000699999999</v>
      </c>
      <c r="F986">
        <v>181.46388200000001</v>
      </c>
      <c r="G986">
        <v>78569700</v>
      </c>
      <c r="H986">
        <f>IFERROR((AAPL_1[[#This Row],[Close]]-E985)/E985,0)</f>
        <v>-9.1067616668459618E-3</v>
      </c>
      <c r="I986">
        <f>IFERROR(LN(AAPL_1[[#This Row],[Close]]/E985),0)</f>
        <v>-9.1484817036554741E-3</v>
      </c>
    </row>
    <row r="987" spans="1:9">
      <c r="A987" s="3">
        <v>45419</v>
      </c>
      <c r="B987">
        <v>183.449997</v>
      </c>
      <c r="C987">
        <v>184.89999399999999</v>
      </c>
      <c r="D987">
        <v>181.320007</v>
      </c>
      <c r="E987">
        <v>182.39999399999999</v>
      </c>
      <c r="F987">
        <v>182.15292400000001</v>
      </c>
      <c r="G987">
        <v>77305800</v>
      </c>
      <c r="H987">
        <f>IFERROR((AAPL_1[[#This Row],[Close]]-E986)/E986,0)</f>
        <v>3.7971876804781708E-3</v>
      </c>
      <c r="I987">
        <f>IFERROR(LN(AAPL_1[[#This Row],[Close]]/E986),0)</f>
        <v>3.7899965616076639E-3</v>
      </c>
    </row>
    <row r="988" spans="1:9">
      <c r="A988" s="3">
        <v>45420</v>
      </c>
      <c r="B988">
        <v>182.85000600000001</v>
      </c>
      <c r="C988">
        <v>183.070007</v>
      </c>
      <c r="D988">
        <v>181.449997</v>
      </c>
      <c r="E988">
        <v>182.740005</v>
      </c>
      <c r="F988">
        <v>182.49247700000001</v>
      </c>
      <c r="G988">
        <v>45057100</v>
      </c>
      <c r="H988">
        <f>IFERROR((AAPL_1[[#This Row],[Close]]-E987)/E987,0)</f>
        <v>1.8640954560557939E-3</v>
      </c>
      <c r="I988">
        <f>IFERROR(LN(AAPL_1[[#This Row],[Close]]/E987),0)</f>
        <v>1.8623601862588761E-3</v>
      </c>
    </row>
    <row r="989" spans="1:9">
      <c r="A989" s="3">
        <v>45421</v>
      </c>
      <c r="B989">
        <v>182.55999800000001</v>
      </c>
      <c r="C989">
        <v>184.66000399999999</v>
      </c>
      <c r="D989">
        <v>182.11000100000001</v>
      </c>
      <c r="E989">
        <v>184.570007</v>
      </c>
      <c r="F989">
        <v>184.320007</v>
      </c>
      <c r="G989">
        <v>48983000</v>
      </c>
      <c r="H989">
        <f>IFERROR((AAPL_1[[#This Row],[Close]]-E988)/E988,0)</f>
        <v>1.0014238535234841E-2</v>
      </c>
      <c r="I989">
        <f>IFERROR(LN(AAPL_1[[#This Row],[Close]]/E988),0)</f>
        <v>9.9644283134369023E-3</v>
      </c>
    </row>
    <row r="990" spans="1:9">
      <c r="A990" s="3">
        <v>45422</v>
      </c>
      <c r="B990">
        <v>184.89999399999999</v>
      </c>
      <c r="C990">
        <v>185.08999600000001</v>
      </c>
      <c r="D990">
        <v>182.13000500000001</v>
      </c>
      <c r="E990">
        <v>183.050003</v>
      </c>
      <c r="F990">
        <v>183.050003</v>
      </c>
      <c r="G990">
        <v>50759500</v>
      </c>
      <c r="H990">
        <f>IFERROR((AAPL_1[[#This Row],[Close]]-E989)/E989,0)</f>
        <v>-8.2353792184664109E-3</v>
      </c>
      <c r="I990">
        <f>IFERROR(LN(AAPL_1[[#This Row],[Close]]/E989),0)</f>
        <v>-8.2694772899794492E-3</v>
      </c>
    </row>
    <row r="991" spans="1:9">
      <c r="A991" s="3">
        <v>45425</v>
      </c>
      <c r="B991">
        <v>185.44000199999999</v>
      </c>
      <c r="C991">
        <v>187.10000600000001</v>
      </c>
      <c r="D991">
        <v>184.61999499999999</v>
      </c>
      <c r="E991">
        <v>186.279999</v>
      </c>
      <c r="F991">
        <v>186.279999</v>
      </c>
      <c r="G991">
        <v>72044800</v>
      </c>
      <c r="H991">
        <f>IFERROR((AAPL_1[[#This Row],[Close]]-E990)/E990,0)</f>
        <v>1.7645429921134718E-2</v>
      </c>
      <c r="I991">
        <f>IFERROR(LN(AAPL_1[[#This Row],[Close]]/E990),0)</f>
        <v>1.7491556790703879E-2</v>
      </c>
    </row>
    <row r="992" spans="1:9">
      <c r="A992" s="3">
        <v>45426</v>
      </c>
      <c r="B992">
        <v>187.509995</v>
      </c>
      <c r="C992">
        <v>188.300003</v>
      </c>
      <c r="D992">
        <v>186.28999300000001</v>
      </c>
      <c r="E992">
        <v>187.429993</v>
      </c>
      <c r="F992">
        <v>187.429993</v>
      </c>
      <c r="G992">
        <v>52393600</v>
      </c>
      <c r="H992">
        <f>IFERROR((AAPL_1[[#This Row],[Close]]-E991)/E991,0)</f>
        <v>6.1734700782341773E-3</v>
      </c>
      <c r="I992">
        <f>IFERROR(LN(AAPL_1[[#This Row],[Close]]/E991),0)</f>
        <v>6.1544922777028877E-3</v>
      </c>
    </row>
    <row r="993" spans="1:9">
      <c r="A993" s="3">
        <v>45427</v>
      </c>
      <c r="B993">
        <v>187.91000399999999</v>
      </c>
      <c r="C993">
        <v>190.64999399999999</v>
      </c>
      <c r="D993">
        <v>187.36999499999999</v>
      </c>
      <c r="E993">
        <v>189.720001</v>
      </c>
      <c r="F993">
        <v>189.720001</v>
      </c>
      <c r="G993">
        <v>70400000</v>
      </c>
      <c r="H993">
        <f>IFERROR((AAPL_1[[#This Row],[Close]]-E992)/E992,0)</f>
        <v>1.2217937819588994E-2</v>
      </c>
      <c r="I993">
        <f>IFERROR(LN(AAPL_1[[#This Row],[Close]]/E992),0)</f>
        <v>1.2143901256689927E-2</v>
      </c>
    </row>
    <row r="994" spans="1:9">
      <c r="A994" s="3">
        <v>45428</v>
      </c>
      <c r="B994">
        <v>190.470001</v>
      </c>
      <c r="C994">
        <v>191.10000600000001</v>
      </c>
      <c r="D994">
        <v>189.66000399999999</v>
      </c>
      <c r="E994">
        <v>189.83999600000001</v>
      </c>
      <c r="F994">
        <v>189.83999600000001</v>
      </c>
      <c r="G994">
        <v>52845200</v>
      </c>
      <c r="H994">
        <f>IFERROR((AAPL_1[[#This Row],[Close]]-E993)/E993,0)</f>
        <v>6.3248471098214458E-4</v>
      </c>
      <c r="I994">
        <f>IFERROR(LN(AAPL_1[[#This Row],[Close]]/E993),0)</f>
        <v>6.3228477682648236E-4</v>
      </c>
    </row>
    <row r="995" spans="1:9">
      <c r="A995" s="3">
        <v>45429</v>
      </c>
      <c r="B995">
        <v>189.509995</v>
      </c>
      <c r="C995">
        <v>190.80999800000001</v>
      </c>
      <c r="D995">
        <v>189.179993</v>
      </c>
      <c r="E995">
        <v>189.86999499999999</v>
      </c>
      <c r="F995">
        <v>189.86999499999999</v>
      </c>
      <c r="G995">
        <v>41282900</v>
      </c>
      <c r="H995">
        <f>IFERROR((AAPL_1[[#This Row],[Close]]-E994)/E994,0)</f>
        <v>1.580225486307703E-4</v>
      </c>
      <c r="I995">
        <f>IFERROR(LN(AAPL_1[[#This Row],[Close]]/E994),0)</f>
        <v>1.5801006438308275E-4</v>
      </c>
    </row>
    <row r="996" spans="1:9">
      <c r="A996" s="3">
        <v>45432</v>
      </c>
      <c r="B996">
        <v>189.33000200000001</v>
      </c>
      <c r="C996">
        <v>191.91999799999999</v>
      </c>
      <c r="D996">
        <v>189.009995</v>
      </c>
      <c r="E996">
        <v>191.03999300000001</v>
      </c>
      <c r="F996">
        <v>191.03999300000001</v>
      </c>
      <c r="G996">
        <v>44361300</v>
      </c>
      <c r="H996">
        <f>IFERROR((AAPL_1[[#This Row],[Close]]-E995)/E995,0)</f>
        <v>6.1621005467452665E-3</v>
      </c>
      <c r="I996">
        <f>IFERROR(LN(AAPL_1[[#This Row],[Close]]/E995),0)</f>
        <v>6.1431924411797824E-3</v>
      </c>
    </row>
    <row r="997" spans="1:9">
      <c r="A997" s="3">
        <v>45433</v>
      </c>
      <c r="B997">
        <v>191.08999600000001</v>
      </c>
      <c r="C997">
        <v>192.729996</v>
      </c>
      <c r="D997">
        <v>190.91999799999999</v>
      </c>
      <c r="E997">
        <v>192.35000600000001</v>
      </c>
      <c r="F997">
        <v>192.35000600000001</v>
      </c>
      <c r="G997">
        <v>42309400</v>
      </c>
      <c r="H997">
        <f>IFERROR((AAPL_1[[#This Row],[Close]]-E996)/E996,0)</f>
        <v>6.8572709799041807E-3</v>
      </c>
      <c r="I997">
        <f>IFERROR(LN(AAPL_1[[#This Row],[Close]]/E996),0)</f>
        <v>6.8338668287455887E-3</v>
      </c>
    </row>
    <row r="998" spans="1:9">
      <c r="A998" s="3">
        <v>45434</v>
      </c>
      <c r="B998">
        <v>192.270004</v>
      </c>
      <c r="C998">
        <v>192.820007</v>
      </c>
      <c r="D998">
        <v>190.270004</v>
      </c>
      <c r="E998">
        <v>190.89999399999999</v>
      </c>
      <c r="F998">
        <v>190.89999399999999</v>
      </c>
      <c r="G998">
        <v>34648500</v>
      </c>
      <c r="H998">
        <f>IFERROR((AAPL_1[[#This Row],[Close]]-E997)/E997,0)</f>
        <v>-7.5384037159843664E-3</v>
      </c>
      <c r="I998">
        <f>IFERROR(LN(AAPL_1[[#This Row],[Close]]/E997),0)</f>
        <v>-7.5669610898078813E-3</v>
      </c>
    </row>
    <row r="999" spans="1:9">
      <c r="A999" s="3">
        <v>45435</v>
      </c>
      <c r="B999">
        <v>190.979996</v>
      </c>
      <c r="C999">
        <v>191</v>
      </c>
      <c r="D999">
        <v>186.63000500000001</v>
      </c>
      <c r="E999">
        <v>186.88000500000001</v>
      </c>
      <c r="F999">
        <v>186.88000500000001</v>
      </c>
      <c r="G999">
        <v>51005900</v>
      </c>
      <c r="H999">
        <f>IFERROR((AAPL_1[[#This Row],[Close]]-E998)/E998,0)</f>
        <v>-2.105808866604774E-2</v>
      </c>
      <c r="I999">
        <f>IFERROR(LN(AAPL_1[[#This Row],[Close]]/E998),0)</f>
        <v>-2.1282972906634383E-2</v>
      </c>
    </row>
    <row r="1000" spans="1:9">
      <c r="A1000" s="3">
        <v>45436</v>
      </c>
      <c r="B1000">
        <v>188.820007</v>
      </c>
      <c r="C1000">
        <v>190.58000200000001</v>
      </c>
      <c r="D1000">
        <v>188.03999300000001</v>
      </c>
      <c r="E1000">
        <v>189.979996</v>
      </c>
      <c r="F1000">
        <v>189.979996</v>
      </c>
      <c r="G1000">
        <v>36294600</v>
      </c>
      <c r="H1000">
        <f>IFERROR((AAPL_1[[#This Row],[Close]]-E999)/E999,0)</f>
        <v>1.6588136328442353E-2</v>
      </c>
      <c r="I1000">
        <f>IFERROR(LN(AAPL_1[[#This Row],[Close]]/E999),0)</f>
        <v>1.6452056012189371E-2</v>
      </c>
    </row>
    <row r="1001" spans="1:9">
      <c r="A1001" s="3">
        <v>45440</v>
      </c>
      <c r="B1001">
        <v>191.509995</v>
      </c>
      <c r="C1001">
        <v>193</v>
      </c>
      <c r="D1001">
        <v>189.10000600000001</v>
      </c>
      <c r="E1001">
        <v>189.990005</v>
      </c>
      <c r="F1001">
        <v>189.990005</v>
      </c>
      <c r="G1001">
        <v>52280100</v>
      </c>
      <c r="H1001">
        <f>IFERROR((AAPL_1[[#This Row],[Close]]-E1000)/E1000,0)</f>
        <v>5.2684494213783456E-5</v>
      </c>
      <c r="I1001">
        <f>IFERROR(LN(AAPL_1[[#This Row],[Close]]/E1000),0)</f>
        <v>5.2683106434472506E-5</v>
      </c>
    </row>
    <row r="1002" spans="1:9">
      <c r="A1002" s="3">
        <v>45441</v>
      </c>
      <c r="B1002">
        <v>189.61000100000001</v>
      </c>
      <c r="C1002">
        <v>192.25</v>
      </c>
      <c r="D1002">
        <v>189.509995</v>
      </c>
      <c r="E1002">
        <v>190.28999300000001</v>
      </c>
      <c r="F1002">
        <v>190.28999300000001</v>
      </c>
      <c r="G1002">
        <v>53068000</v>
      </c>
      <c r="H1002">
        <f>IFERROR((AAPL_1[[#This Row],[Close]]-E1001)/E1001,0)</f>
        <v>1.5789672725152739E-3</v>
      </c>
      <c r="I1002">
        <f>IFERROR(LN(AAPL_1[[#This Row],[Close]]/E1001),0)</f>
        <v>1.5777220143337147E-3</v>
      </c>
    </row>
    <row r="1003" spans="1:9">
      <c r="A1003" s="3">
        <v>45442</v>
      </c>
      <c r="B1003">
        <v>190.759995</v>
      </c>
      <c r="C1003">
        <v>192.179993</v>
      </c>
      <c r="D1003">
        <v>190.63000500000001</v>
      </c>
      <c r="E1003">
        <v>191.28999300000001</v>
      </c>
      <c r="F1003">
        <v>191.28999300000001</v>
      </c>
      <c r="G1003">
        <v>49947900</v>
      </c>
      <c r="H1003">
        <f>IFERROR((AAPL_1[[#This Row],[Close]]-E1002)/E1002,0)</f>
        <v>5.2551370896314021E-3</v>
      </c>
      <c r="I1003">
        <f>IFERROR(LN(AAPL_1[[#This Row],[Close]]/E1002),0)</f>
        <v>5.2413770429514438E-3</v>
      </c>
    </row>
    <row r="1004" spans="1:9">
      <c r="A1004" s="3">
        <v>45443</v>
      </c>
      <c r="B1004">
        <v>191.44000199999999</v>
      </c>
      <c r="C1004">
        <v>192.570007</v>
      </c>
      <c r="D1004">
        <v>189.91000399999999</v>
      </c>
      <c r="E1004">
        <v>192.25</v>
      </c>
      <c r="F1004">
        <v>192.25</v>
      </c>
      <c r="G1004">
        <v>75158300</v>
      </c>
      <c r="H1004">
        <f>IFERROR((AAPL_1[[#This Row],[Close]]-E1003)/E1003,0)</f>
        <v>5.0185949873498619E-3</v>
      </c>
      <c r="I1004">
        <f>IFERROR(LN(AAPL_1[[#This Row],[Close]]/E1003),0)</f>
        <v>5.0060438148453205E-3</v>
      </c>
    </row>
    <row r="1005" spans="1:9">
      <c r="A1005" s="3">
        <v>45446</v>
      </c>
      <c r="B1005">
        <v>192.89999399999999</v>
      </c>
      <c r="C1005">
        <v>194.990005</v>
      </c>
      <c r="D1005">
        <v>192.520004</v>
      </c>
      <c r="E1005">
        <v>194.029999</v>
      </c>
      <c r="F1005">
        <v>194.029999</v>
      </c>
      <c r="G1005">
        <v>50080500</v>
      </c>
      <c r="H1005">
        <f>IFERROR((AAPL_1[[#This Row],[Close]]-E1004)/E1004,0)</f>
        <v>9.2587724317295377E-3</v>
      </c>
      <c r="I1005">
        <f>IFERROR(LN(AAPL_1[[#This Row],[Close]]/E1004),0)</f>
        <v>9.2161727435854813E-3</v>
      </c>
    </row>
    <row r="1006" spans="1:9">
      <c r="A1006" s="3">
        <v>45447</v>
      </c>
      <c r="B1006">
        <v>194.63999899999999</v>
      </c>
      <c r="C1006">
        <v>195.320007</v>
      </c>
      <c r="D1006">
        <v>193.029999</v>
      </c>
      <c r="E1006">
        <v>194.35000600000001</v>
      </c>
      <c r="F1006">
        <v>194.35000600000001</v>
      </c>
      <c r="G1006">
        <v>47471400</v>
      </c>
      <c r="H1006">
        <f>IFERROR((AAPL_1[[#This Row],[Close]]-E1005)/E1005,0)</f>
        <v>1.6492655859880921E-3</v>
      </c>
      <c r="I1006">
        <f>IFERROR(LN(AAPL_1[[#This Row],[Close]]/E1005),0)</f>
        <v>1.6479070410307202E-3</v>
      </c>
    </row>
    <row r="1007" spans="1:9">
      <c r="A1007" s="3">
        <v>45448</v>
      </c>
      <c r="B1007">
        <v>195.39999399999999</v>
      </c>
      <c r="C1007">
        <v>196.89999399999999</v>
      </c>
      <c r="D1007">
        <v>194.86999499999999</v>
      </c>
      <c r="E1007">
        <v>195.86999499999999</v>
      </c>
      <c r="F1007">
        <v>195.86999499999999</v>
      </c>
      <c r="G1007">
        <v>54156800</v>
      </c>
      <c r="H1007">
        <f>IFERROR((AAPL_1[[#This Row],[Close]]-E1006)/E1006,0)</f>
        <v>7.8208847598388084E-3</v>
      </c>
      <c r="I1007">
        <f>IFERROR(LN(AAPL_1[[#This Row],[Close]]/E1006),0)</f>
        <v>7.790460169146524E-3</v>
      </c>
    </row>
    <row r="1008" spans="1:9">
      <c r="A1008" s="3">
        <v>45449</v>
      </c>
      <c r="B1008">
        <v>195.69000199999999</v>
      </c>
      <c r="C1008">
        <v>196.5</v>
      </c>
      <c r="D1008">
        <v>194.16999799999999</v>
      </c>
      <c r="E1008">
        <v>194.479996</v>
      </c>
      <c r="F1008">
        <v>194.479996</v>
      </c>
      <c r="G1008">
        <v>41181800</v>
      </c>
      <c r="H1008">
        <f>IFERROR((AAPL_1[[#This Row],[Close]]-E1007)/E1007,0)</f>
        <v>-7.096538701601483E-3</v>
      </c>
      <c r="I1008">
        <f>IFERROR(LN(AAPL_1[[#This Row],[Close]]/E1007),0)</f>
        <v>-7.1218388993159387E-3</v>
      </c>
    </row>
    <row r="1009" spans="1:9">
      <c r="A1009" s="3">
        <v>45450</v>
      </c>
      <c r="B1009">
        <v>194.64999399999999</v>
      </c>
      <c r="C1009">
        <v>196.94000199999999</v>
      </c>
      <c r="D1009">
        <v>194.13999899999999</v>
      </c>
      <c r="E1009">
        <v>196.88999899999999</v>
      </c>
      <c r="F1009">
        <v>196.88999899999999</v>
      </c>
      <c r="G1009">
        <v>53044700</v>
      </c>
      <c r="H1009">
        <f>IFERROR((AAPL_1[[#This Row],[Close]]-E1008)/E1008,0)</f>
        <v>1.2392035425586851E-2</v>
      </c>
      <c r="I1009">
        <f>IFERROR(LN(AAPL_1[[#This Row],[Close]]/E1008),0)</f>
        <v>1.231588263456283E-2</v>
      </c>
    </row>
  </sheetData>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2DA70-9195-FD47-819B-9C7293E6C3D0}">
  <dimension ref="A1:I1009"/>
  <sheetViews>
    <sheetView topLeftCell="A966" workbookViewId="0">
      <selection activeCell="F7" sqref="F7"/>
    </sheetView>
  </sheetViews>
  <sheetFormatPr baseColWidth="10" defaultRowHeight="16"/>
  <cols>
    <col min="1" max="1" width="10.5" bestFit="1" customWidth="1"/>
    <col min="2" max="5" width="11.1640625" bestFit="1" customWidth="1"/>
    <col min="6" max="6" width="11.5" bestFit="1" customWidth="1"/>
    <col min="7" max="7" width="10" bestFit="1" customWidth="1"/>
    <col min="8" max="9" width="12.83203125" bestFit="1" customWidth="1"/>
  </cols>
  <sheetData>
    <row r="1" spans="1:9">
      <c r="A1" t="s">
        <v>4</v>
      </c>
      <c r="B1" t="s">
        <v>5</v>
      </c>
      <c r="C1" t="s">
        <v>6</v>
      </c>
      <c r="D1" t="s">
        <v>7</v>
      </c>
      <c r="E1" t="s">
        <v>8</v>
      </c>
      <c r="F1" t="s">
        <v>9</v>
      </c>
      <c r="G1" t="s">
        <v>10</v>
      </c>
      <c r="H1" s="4" t="s">
        <v>17</v>
      </c>
      <c r="I1" t="s">
        <v>18</v>
      </c>
    </row>
    <row r="2" spans="1:9">
      <c r="A2" s="3">
        <v>43990</v>
      </c>
      <c r="B2">
        <v>117.44000200000001</v>
      </c>
      <c r="C2">
        <v>119.120003</v>
      </c>
      <c r="D2">
        <v>116.839996</v>
      </c>
      <c r="E2">
        <v>119.050003</v>
      </c>
      <c r="F2">
        <v>107.829491</v>
      </c>
      <c r="G2">
        <v>6926700</v>
      </c>
      <c r="H2">
        <f>IFERROR((#REF!-E1)/E1,0)</f>
        <v>0</v>
      </c>
      <c r="I2">
        <f>IFERROR(LN(#REF!/E1),0)</f>
        <v>0</v>
      </c>
    </row>
    <row r="3" spans="1:9">
      <c r="A3" s="3">
        <v>43991</v>
      </c>
      <c r="B3">
        <v>119.400002</v>
      </c>
      <c r="C3">
        <v>119.760002</v>
      </c>
      <c r="D3">
        <v>118.150002</v>
      </c>
      <c r="E3">
        <v>118.339996</v>
      </c>
      <c r="F3">
        <v>107.18641700000001</v>
      </c>
      <c r="G3">
        <v>5563200</v>
      </c>
      <c r="H3">
        <f>IFERROR((#REF!-E2)/E2,0)</f>
        <v>-5.9639393709213472E-3</v>
      </c>
      <c r="I3">
        <f>IFERROR(LN(#REF!/E2),0)</f>
        <v>-5.9817946847326772E-3</v>
      </c>
    </row>
    <row r="4" spans="1:9">
      <c r="A4" s="3">
        <v>43992</v>
      </c>
      <c r="B4">
        <v>119</v>
      </c>
      <c r="C4">
        <v>119.889999</v>
      </c>
      <c r="D4">
        <v>118.110001</v>
      </c>
      <c r="E4">
        <v>119.230003</v>
      </c>
      <c r="F4">
        <v>107.992531</v>
      </c>
      <c r="G4">
        <v>6678200</v>
      </c>
      <c r="H4">
        <f>IFERROR((#REF!-E3)/E3,0)</f>
        <v>7.5207624647882958E-3</v>
      </c>
      <c r="I4">
        <f>IFERROR(LN(#REF!/E3),0)</f>
        <v>7.4926225318581877E-3</v>
      </c>
    </row>
    <row r="5" spans="1:9">
      <c r="A5" s="3">
        <v>43993</v>
      </c>
      <c r="B5">
        <v>118.80999799999999</v>
      </c>
      <c r="C5">
        <v>119.57</v>
      </c>
      <c r="D5">
        <v>116</v>
      </c>
      <c r="E5">
        <v>116.260002</v>
      </c>
      <c r="F5">
        <v>105.302452</v>
      </c>
      <c r="G5">
        <v>8937500</v>
      </c>
      <c r="H5">
        <f>IFERROR((#REF!-E4)/E4,0)</f>
        <v>-2.490984588837087E-2</v>
      </c>
      <c r="I5">
        <f>IFERROR(LN(#REF!/E4),0)</f>
        <v>-2.5225346503467277E-2</v>
      </c>
    </row>
    <row r="6" spans="1:9">
      <c r="A6" s="3">
        <v>43994</v>
      </c>
      <c r="B6">
        <v>116.589996</v>
      </c>
      <c r="C6">
        <v>118.050003</v>
      </c>
      <c r="D6">
        <v>115.260002</v>
      </c>
      <c r="E6">
        <v>115.620003</v>
      </c>
      <c r="F6">
        <v>104.722763</v>
      </c>
      <c r="G6">
        <v>7998500</v>
      </c>
      <c r="H6">
        <f>IFERROR((#REF!-E5)/E5,0)</f>
        <v>-5.5048941079495518E-3</v>
      </c>
      <c r="I6">
        <f>IFERROR(LN(#REF!/E5),0)</f>
        <v>-5.5201018746279494E-3</v>
      </c>
    </row>
    <row r="7" spans="1:9">
      <c r="A7" s="3">
        <v>43997</v>
      </c>
      <c r="B7">
        <v>114.550003</v>
      </c>
      <c r="C7">
        <v>117.279999</v>
      </c>
      <c r="D7">
        <v>113.760002</v>
      </c>
      <c r="E7">
        <v>116.69000200000001</v>
      </c>
      <c r="F7">
        <v>105.69193300000001</v>
      </c>
      <c r="G7">
        <v>8786000</v>
      </c>
      <c r="H7">
        <f>IFERROR((#REF!-E6)/E6,0)</f>
        <v>9.2544453575218281E-3</v>
      </c>
      <c r="I7">
        <f>IFERROR(LN(#REF!/E6),0)</f>
        <v>9.2118853560474827E-3</v>
      </c>
    </row>
    <row r="8" spans="1:9">
      <c r="A8" s="3">
        <v>43998</v>
      </c>
      <c r="B8">
        <v>118.529999</v>
      </c>
      <c r="C8">
        <v>118.970001</v>
      </c>
      <c r="D8">
        <v>116.93</v>
      </c>
      <c r="E8">
        <v>118.129997</v>
      </c>
      <c r="F8">
        <v>106.996201</v>
      </c>
      <c r="G8">
        <v>8165200</v>
      </c>
      <c r="H8">
        <f>IFERROR((#REF!-E7)/E7,0)</f>
        <v>1.234034600496447E-2</v>
      </c>
      <c r="I8">
        <f>IFERROR(LN(#REF!/E7),0)</f>
        <v>1.2264824607232718E-2</v>
      </c>
    </row>
    <row r="9" spans="1:9">
      <c r="A9" s="3">
        <v>43999</v>
      </c>
      <c r="B9">
        <v>118.389999</v>
      </c>
      <c r="C9">
        <v>119.110001</v>
      </c>
      <c r="D9">
        <v>117.44000200000001</v>
      </c>
      <c r="E9">
        <v>117.93</v>
      </c>
      <c r="F9">
        <v>106.815048</v>
      </c>
      <c r="G9">
        <v>6320800</v>
      </c>
      <c r="H9">
        <f>IFERROR((#REF!-E8)/E8,0)</f>
        <v>-1.6930246768735312E-3</v>
      </c>
      <c r="I9">
        <f>IFERROR(LN(#REF!/E8),0)</f>
        <v>-1.6944594627990753E-3</v>
      </c>
    </row>
    <row r="10" spans="1:9">
      <c r="A10" s="3">
        <v>44000</v>
      </c>
      <c r="B10">
        <v>117.459999</v>
      </c>
      <c r="C10">
        <v>119.959999</v>
      </c>
      <c r="D10">
        <v>117.370003</v>
      </c>
      <c r="E10">
        <v>119.279999</v>
      </c>
      <c r="F10">
        <v>108.03780399999999</v>
      </c>
      <c r="G10">
        <v>6274400</v>
      </c>
      <c r="H10">
        <f>IFERROR((#REF!-E9)/E9,0)</f>
        <v>1.1447460357839369E-2</v>
      </c>
      <c r="I10">
        <f>IFERROR(LN(#REF!/E9),0)</f>
        <v>1.1382433970969146E-2</v>
      </c>
    </row>
    <row r="11" spans="1:9">
      <c r="A11" s="3">
        <v>44001</v>
      </c>
      <c r="B11">
        <v>120.489998</v>
      </c>
      <c r="C11">
        <v>121.82</v>
      </c>
      <c r="D11">
        <v>118.83000199999999</v>
      </c>
      <c r="E11">
        <v>118.91999800000001</v>
      </c>
      <c r="F11">
        <v>107.711754</v>
      </c>
      <c r="G11">
        <v>17506200</v>
      </c>
      <c r="H11">
        <f>IFERROR((#REF!-E10)/E10,0)</f>
        <v>-3.0181170608493792E-3</v>
      </c>
      <c r="I11">
        <f>IFERROR(LN(#REF!/E10),0)</f>
        <v>-3.0226807609799533E-3</v>
      </c>
    </row>
    <row r="12" spans="1:9">
      <c r="A12" s="3">
        <v>44004</v>
      </c>
      <c r="B12">
        <v>118.779999</v>
      </c>
      <c r="C12">
        <v>119.08000199999999</v>
      </c>
      <c r="D12">
        <v>117.339996</v>
      </c>
      <c r="E12">
        <v>117.75</v>
      </c>
      <c r="F12">
        <v>106.652023</v>
      </c>
      <c r="G12">
        <v>5695600</v>
      </c>
      <c r="H12">
        <f>IFERROR((#REF!-E11)/E11,0)</f>
        <v>-9.8385302697365229E-3</v>
      </c>
      <c r="I12">
        <f>IFERROR(LN(#REF!/E11),0)</f>
        <v>-9.8872484153407353E-3</v>
      </c>
    </row>
    <row r="13" spans="1:9">
      <c r="A13" s="3">
        <v>44005</v>
      </c>
      <c r="B13">
        <v>118.66999800000001</v>
      </c>
      <c r="C13">
        <v>119.19000200000001</v>
      </c>
      <c r="D13">
        <v>117.650002</v>
      </c>
      <c r="E13">
        <v>117.730003</v>
      </c>
      <c r="F13">
        <v>106.63389599999999</v>
      </c>
      <c r="G13">
        <v>5340400</v>
      </c>
      <c r="H13">
        <f>IFERROR((#REF!-E12)/E12,0)</f>
        <v>-1.69825902335487E-4</v>
      </c>
      <c r="I13">
        <f>IFERROR(LN(#REF!/E12),0)</f>
        <v>-1.6984032438689683E-4</v>
      </c>
    </row>
    <row r="14" spans="1:9">
      <c r="A14" s="3">
        <v>44006</v>
      </c>
      <c r="B14">
        <v>117.220001</v>
      </c>
      <c r="C14">
        <v>117.959999</v>
      </c>
      <c r="D14">
        <v>116.279999</v>
      </c>
      <c r="E14">
        <v>116.41999800000001</v>
      </c>
      <c r="F14">
        <v>105.44735</v>
      </c>
      <c r="G14">
        <v>6547800</v>
      </c>
      <c r="H14">
        <f>IFERROR((#REF!-E13)/E13,0)</f>
        <v>-1.1127197541989273E-2</v>
      </c>
      <c r="I14">
        <f>IFERROR(LN(#REF!/E13),0)</f>
        <v>-1.1189567907729762E-2</v>
      </c>
    </row>
    <row r="15" spans="1:9">
      <c r="A15" s="3">
        <v>44007</v>
      </c>
      <c r="B15">
        <v>116.989998</v>
      </c>
      <c r="C15">
        <v>118.029999</v>
      </c>
      <c r="D15">
        <v>116.029999</v>
      </c>
      <c r="E15">
        <v>117.889999</v>
      </c>
      <c r="F15">
        <v>106.77881600000001</v>
      </c>
      <c r="G15">
        <v>5489300</v>
      </c>
      <c r="H15">
        <f>IFERROR((#REF!-E14)/E14,0)</f>
        <v>1.2626705250415794E-2</v>
      </c>
      <c r="I15">
        <f>IFERROR(LN(#REF!/E14),0)</f>
        <v>1.2547653157141949E-2</v>
      </c>
    </row>
    <row r="16" spans="1:9">
      <c r="A16" s="3">
        <v>44008</v>
      </c>
      <c r="B16">
        <v>117.589996</v>
      </c>
      <c r="C16">
        <v>118.470001</v>
      </c>
      <c r="D16">
        <v>115.040001</v>
      </c>
      <c r="E16">
        <v>115.230003</v>
      </c>
      <c r="F16">
        <v>104.36953</v>
      </c>
      <c r="G16">
        <v>23201700</v>
      </c>
      <c r="H16">
        <f>IFERROR((#REF!-E15)/E15,0)</f>
        <v>-2.2563372826901174E-2</v>
      </c>
      <c r="I16">
        <f>IFERROR(LN(#REF!/E15),0)</f>
        <v>-2.2821820760742857E-2</v>
      </c>
    </row>
    <row r="17" spans="1:9">
      <c r="A17" s="3">
        <v>44011</v>
      </c>
      <c r="B17">
        <v>116.510002</v>
      </c>
      <c r="C17">
        <v>118.050003</v>
      </c>
      <c r="D17">
        <v>116.349998</v>
      </c>
      <c r="E17">
        <v>117.660004</v>
      </c>
      <c r="F17">
        <v>106.570503</v>
      </c>
      <c r="G17">
        <v>6866900</v>
      </c>
      <c r="H17">
        <f>IFERROR((#REF!-E16)/E16,0)</f>
        <v>2.1088266395341535E-2</v>
      </c>
      <c r="I17">
        <f>IFERROR(LN(#REF!/E16),0)</f>
        <v>2.0868986371760274E-2</v>
      </c>
    </row>
    <row r="18" spans="1:9">
      <c r="A18" s="3">
        <v>44012</v>
      </c>
      <c r="B18">
        <v>117.970001</v>
      </c>
      <c r="C18">
        <v>119.989998</v>
      </c>
      <c r="D18">
        <v>117.800003</v>
      </c>
      <c r="E18">
        <v>119.57</v>
      </c>
      <c r="F18">
        <v>108.300484</v>
      </c>
      <c r="G18">
        <v>7818000</v>
      </c>
      <c r="H18">
        <f>IFERROR((#REF!-E17)/E17,0)</f>
        <v>1.6233179798294011E-2</v>
      </c>
      <c r="I18">
        <f>IFERROR(LN(#REF!/E17),0)</f>
        <v>1.6102830498918773E-2</v>
      </c>
    </row>
    <row r="19" spans="1:9">
      <c r="A19" s="3">
        <v>44013</v>
      </c>
      <c r="B19">
        <v>119.650002</v>
      </c>
      <c r="C19">
        <v>120.389999</v>
      </c>
      <c r="D19">
        <v>118.900002</v>
      </c>
      <c r="E19">
        <v>119.980003</v>
      </c>
      <c r="F19">
        <v>108.671829</v>
      </c>
      <c r="G19">
        <v>6501200</v>
      </c>
      <c r="H19">
        <f>IFERROR((#REF!-E18)/E18,0)</f>
        <v>3.4289788408463934E-3</v>
      </c>
      <c r="I19">
        <f>IFERROR(LN(#REF!/E18),0)</f>
        <v>3.4231132976254631E-3</v>
      </c>
    </row>
    <row r="20" spans="1:9">
      <c r="A20" s="3">
        <v>44014</v>
      </c>
      <c r="B20">
        <v>121</v>
      </c>
      <c r="C20">
        <v>122.57</v>
      </c>
      <c r="D20">
        <v>120.529999</v>
      </c>
      <c r="E20">
        <v>120.879997</v>
      </c>
      <c r="F20">
        <v>109.487015</v>
      </c>
      <c r="G20">
        <v>6150900</v>
      </c>
      <c r="H20">
        <f>IFERROR((#REF!-E19)/E19,0)</f>
        <v>7.501200012472134E-3</v>
      </c>
      <c r="I20">
        <f>IFERROR(LN(#REF!/E19),0)</f>
        <v>7.4732059173684548E-3</v>
      </c>
    </row>
    <row r="21" spans="1:9">
      <c r="A21" s="3">
        <v>44018</v>
      </c>
      <c r="B21">
        <v>121.769997</v>
      </c>
      <c r="C21">
        <v>122.410004</v>
      </c>
      <c r="D21">
        <v>120.879997</v>
      </c>
      <c r="E21">
        <v>121.629997</v>
      </c>
      <c r="F21">
        <v>110.166321</v>
      </c>
      <c r="G21">
        <v>6023300</v>
      </c>
      <c r="H21">
        <f>IFERROR((#REF!-E20)/E20,0)</f>
        <v>6.2045004848899857E-3</v>
      </c>
      <c r="I21">
        <f>IFERROR(LN(#REF!/E20),0)</f>
        <v>6.1853318188947945E-3</v>
      </c>
    </row>
    <row r="22" spans="1:9">
      <c r="A22" s="3">
        <v>44019</v>
      </c>
      <c r="B22">
        <v>121.300003</v>
      </c>
      <c r="C22">
        <v>123.25</v>
      </c>
      <c r="D22">
        <v>120.889999</v>
      </c>
      <c r="E22">
        <v>122.220001</v>
      </c>
      <c r="F22">
        <v>110.700729</v>
      </c>
      <c r="G22">
        <v>6866300</v>
      </c>
      <c r="H22">
        <f>IFERROR((#REF!-E21)/E21,0)</f>
        <v>4.850809952745401E-3</v>
      </c>
      <c r="I22">
        <f>IFERROR(LN(#REF!/E21),0)</f>
        <v>4.839082683359041E-3</v>
      </c>
    </row>
    <row r="23" spans="1:9">
      <c r="A23" s="3">
        <v>44020</v>
      </c>
      <c r="B23">
        <v>122.150002</v>
      </c>
      <c r="C23">
        <v>123.239998</v>
      </c>
      <c r="D23">
        <v>122</v>
      </c>
      <c r="E23">
        <v>122.889999</v>
      </c>
      <c r="F23">
        <v>111.307579</v>
      </c>
      <c r="G23">
        <v>6494100</v>
      </c>
      <c r="H23">
        <f>IFERROR((#REF!-E22)/E22,0)</f>
        <v>5.4819014442653033E-3</v>
      </c>
      <c r="I23">
        <f>IFERROR(LN(#REF!/E22),0)</f>
        <v>5.4669305104109028E-3</v>
      </c>
    </row>
    <row r="24" spans="1:9">
      <c r="A24" s="3">
        <v>44021</v>
      </c>
      <c r="B24">
        <v>122.82</v>
      </c>
      <c r="C24">
        <v>123.980003</v>
      </c>
      <c r="D24">
        <v>121.80999799999999</v>
      </c>
      <c r="E24">
        <v>122.480003</v>
      </c>
      <c r="F24">
        <v>110.936211</v>
      </c>
      <c r="G24">
        <v>5341000</v>
      </c>
      <c r="H24">
        <f>IFERROR((#REF!-E23)/E23,0)</f>
        <v>-3.336284509205722E-3</v>
      </c>
      <c r="I24">
        <f>IFERROR(LN(#REF!/E23),0)</f>
        <v>-3.3418623159243801E-3</v>
      </c>
    </row>
    <row r="25" spans="1:9">
      <c r="A25" s="3">
        <v>44022</v>
      </c>
      <c r="B25">
        <v>122.57</v>
      </c>
      <c r="C25">
        <v>124.5</v>
      </c>
      <c r="D25">
        <v>122.470001</v>
      </c>
      <c r="E25">
        <v>123.889999</v>
      </c>
      <c r="F25">
        <v>112.21331000000001</v>
      </c>
      <c r="G25">
        <v>6752600</v>
      </c>
      <c r="H25">
        <f>IFERROR((#REF!-E24)/E24,0)</f>
        <v>1.151205066511965E-2</v>
      </c>
      <c r="I25">
        <f>IFERROR(LN(#REF!/E24),0)</f>
        <v>1.1446291212748068E-2</v>
      </c>
    </row>
    <row r="26" spans="1:9">
      <c r="A26" s="3">
        <v>44025</v>
      </c>
      <c r="B26">
        <v>124</v>
      </c>
      <c r="C26">
        <v>125.589996</v>
      </c>
      <c r="D26">
        <v>123.339996</v>
      </c>
      <c r="E26">
        <v>124.050003</v>
      </c>
      <c r="F26">
        <v>112.358231</v>
      </c>
      <c r="G26">
        <v>7681500</v>
      </c>
      <c r="H26">
        <f>IFERROR((#REF!-E25)/E25,0)</f>
        <v>1.2915005350835518E-3</v>
      </c>
      <c r="I26">
        <f>IFERROR(LN(#REF!/E25),0)</f>
        <v>1.2906672656356035E-3</v>
      </c>
    </row>
    <row r="27" spans="1:9">
      <c r="A27" s="3">
        <v>44026</v>
      </c>
      <c r="B27">
        <v>123.989998</v>
      </c>
      <c r="C27">
        <v>125.660004</v>
      </c>
      <c r="D27">
        <v>123.5</v>
      </c>
      <c r="E27">
        <v>125.089996</v>
      </c>
      <c r="F27">
        <v>113.300224</v>
      </c>
      <c r="G27">
        <v>6272100</v>
      </c>
      <c r="H27">
        <f>IFERROR((#REF!-E26)/E26,0)</f>
        <v>8.3836596118421342E-3</v>
      </c>
      <c r="I27">
        <f>IFERROR(LN(#REF!/E26),0)</f>
        <v>8.3487119280662089E-3</v>
      </c>
    </row>
    <row r="28" spans="1:9">
      <c r="A28" s="3">
        <v>44027</v>
      </c>
      <c r="B28">
        <v>125.980003</v>
      </c>
      <c r="C28">
        <v>126.900002</v>
      </c>
      <c r="D28">
        <v>124.260002</v>
      </c>
      <c r="E28">
        <v>124.5</v>
      </c>
      <c r="F28">
        <v>112.76583100000001</v>
      </c>
      <c r="G28">
        <v>8145000</v>
      </c>
      <c r="H28">
        <f>IFERROR((#REF!-E27)/E27,0)</f>
        <v>-4.7165722189326737E-3</v>
      </c>
      <c r="I28">
        <f>IFERROR(LN(#REF!/E27),0)</f>
        <v>-4.7277303449105284E-3</v>
      </c>
    </row>
    <row r="29" spans="1:9">
      <c r="A29" s="3">
        <v>44028</v>
      </c>
      <c r="B29">
        <v>125.08000199999999</v>
      </c>
      <c r="C29">
        <v>125.519997</v>
      </c>
      <c r="D29">
        <v>123.910004</v>
      </c>
      <c r="E29">
        <v>124.760002</v>
      </c>
      <c r="F29">
        <v>113.001335</v>
      </c>
      <c r="G29">
        <v>3959300</v>
      </c>
      <c r="H29">
        <f>IFERROR((#REF!-E28)/E28,0)</f>
        <v>2.088369477911647E-3</v>
      </c>
      <c r="I29">
        <f>IFERROR(LN(#REF!/E28),0)</f>
        <v>2.086191865619215E-3</v>
      </c>
    </row>
    <row r="30" spans="1:9">
      <c r="A30" s="3">
        <v>44029</v>
      </c>
      <c r="B30">
        <v>125.089996</v>
      </c>
      <c r="C30">
        <v>126.07</v>
      </c>
      <c r="D30">
        <v>124.83000199999999</v>
      </c>
      <c r="E30">
        <v>125.629997</v>
      </c>
      <c r="F30">
        <v>113.78930699999999</v>
      </c>
      <c r="G30">
        <v>4868600</v>
      </c>
      <c r="H30">
        <f>IFERROR((#REF!-E29)/E29,0)</f>
        <v>6.9733487179649365E-3</v>
      </c>
      <c r="I30">
        <f>IFERROR(LN(#REF!/E29),0)</f>
        <v>6.9491473662980736E-3</v>
      </c>
    </row>
    <row r="31" spans="1:9">
      <c r="A31" s="3">
        <v>44032</v>
      </c>
      <c r="B31">
        <v>125.470001</v>
      </c>
      <c r="C31">
        <v>125.839996</v>
      </c>
      <c r="D31">
        <v>124.790001</v>
      </c>
      <c r="E31">
        <v>125.239998</v>
      </c>
      <c r="F31">
        <v>113.436081</v>
      </c>
      <c r="G31">
        <v>4242100</v>
      </c>
      <c r="H31">
        <f>IFERROR((#REF!-E30)/E30,0)</f>
        <v>-3.104346169808498E-3</v>
      </c>
      <c r="I31">
        <f>IFERROR(LN(#REF!/E30),0)</f>
        <v>-3.1091746478136765E-3</v>
      </c>
    </row>
    <row r="32" spans="1:9">
      <c r="A32" s="3">
        <v>44033</v>
      </c>
      <c r="B32">
        <v>125.489998</v>
      </c>
      <c r="C32">
        <v>126.639999</v>
      </c>
      <c r="D32">
        <v>124.91999800000001</v>
      </c>
      <c r="E32">
        <v>125.07</v>
      </c>
      <c r="F32">
        <v>113.28209699999999</v>
      </c>
      <c r="G32">
        <v>5162300</v>
      </c>
      <c r="H32">
        <f>IFERROR((#REF!-E31)/E31,0)</f>
        <v>-1.3573778562341301E-3</v>
      </c>
      <c r="I32">
        <f>IFERROR(LN(#REF!/E31),0)</f>
        <v>-1.3582999280507915E-3</v>
      </c>
    </row>
    <row r="33" spans="1:9">
      <c r="A33" s="3">
        <v>44034</v>
      </c>
      <c r="B33">
        <v>125.5</v>
      </c>
      <c r="C33">
        <v>126.400002</v>
      </c>
      <c r="D33">
        <v>124.209999</v>
      </c>
      <c r="E33">
        <v>126.139999</v>
      </c>
      <c r="F33">
        <v>114.251244</v>
      </c>
      <c r="G33">
        <v>5929200</v>
      </c>
      <c r="H33">
        <f>IFERROR((#REF!-E32)/E32,0)</f>
        <v>8.5552010873911413E-3</v>
      </c>
      <c r="I33">
        <f>IFERROR(LN(#REF!/E32),0)</f>
        <v>8.5188127469905221E-3</v>
      </c>
    </row>
    <row r="34" spans="1:9">
      <c r="A34" s="3">
        <v>44035</v>
      </c>
      <c r="B34">
        <v>126.120003</v>
      </c>
      <c r="C34">
        <v>127.18</v>
      </c>
      <c r="D34">
        <v>125.599998</v>
      </c>
      <c r="E34">
        <v>126.160004</v>
      </c>
      <c r="F34">
        <v>114.990448</v>
      </c>
      <c r="G34">
        <v>6664800</v>
      </c>
      <c r="H34">
        <f>IFERROR((#REF!-E33)/E33,0)</f>
        <v>1.585936273869608E-4</v>
      </c>
      <c r="I34">
        <f>IFERROR(LN(#REF!/E33),0)</f>
        <v>1.5858105274706857E-4</v>
      </c>
    </row>
    <row r="35" spans="1:9">
      <c r="A35" s="3">
        <v>44036</v>
      </c>
      <c r="B35">
        <v>126.989998</v>
      </c>
      <c r="C35">
        <v>127.769997</v>
      </c>
      <c r="D35">
        <v>125.32</v>
      </c>
      <c r="E35">
        <v>125.959999</v>
      </c>
      <c r="F35">
        <v>114.808159</v>
      </c>
      <c r="G35">
        <v>6014200</v>
      </c>
      <c r="H35">
        <f>IFERROR((#REF!-E34)/E34,0)</f>
        <v>-1.5853281044601458E-3</v>
      </c>
      <c r="I35">
        <f>IFERROR(LN(#REF!/E34),0)</f>
        <v>-1.5865860667572818E-3</v>
      </c>
    </row>
    <row r="36" spans="1:9">
      <c r="A36" s="3">
        <v>44039</v>
      </c>
      <c r="B36">
        <v>125.709999</v>
      </c>
      <c r="C36">
        <v>126.639999</v>
      </c>
      <c r="D36">
        <v>125.540001</v>
      </c>
      <c r="E36">
        <v>126.32</v>
      </c>
      <c r="F36">
        <v>115.136292</v>
      </c>
      <c r="G36">
        <v>6464600</v>
      </c>
      <c r="H36">
        <f>IFERROR((#REF!-E35)/E35,0)</f>
        <v>2.8580581363770647E-3</v>
      </c>
      <c r="I36">
        <f>IFERROR(LN(#REF!/E35),0)</f>
        <v>2.8539816535910318E-3</v>
      </c>
    </row>
    <row r="37" spans="1:9">
      <c r="A37" s="3">
        <v>44040</v>
      </c>
      <c r="B37">
        <v>126.370003</v>
      </c>
      <c r="C37">
        <v>128.46000699999999</v>
      </c>
      <c r="D37">
        <v>126.290001</v>
      </c>
      <c r="E37">
        <v>127.879997</v>
      </c>
      <c r="F37">
        <v>116.558182</v>
      </c>
      <c r="G37">
        <v>7644400</v>
      </c>
      <c r="H37">
        <f>IFERROR((#REF!-E36)/E36,0)</f>
        <v>1.2349564597846818E-2</v>
      </c>
      <c r="I37">
        <f>IFERROR(LN(#REF!/E36),0)</f>
        <v>1.227393078476062E-2</v>
      </c>
    </row>
    <row r="38" spans="1:9">
      <c r="A38" s="3">
        <v>44041</v>
      </c>
      <c r="B38">
        <v>127.55999799999999</v>
      </c>
      <c r="C38">
        <v>129.240005</v>
      </c>
      <c r="D38">
        <v>127.360001</v>
      </c>
      <c r="E38">
        <v>128.30999800000001</v>
      </c>
      <c r="F38">
        <v>116.95011100000001</v>
      </c>
      <c r="G38">
        <v>6702000</v>
      </c>
      <c r="H38">
        <f>IFERROR((#REF!-E37)/E37,0)</f>
        <v>3.3625352681233194E-3</v>
      </c>
      <c r="I38">
        <f>IFERROR(LN(#REF!/E37),0)</f>
        <v>3.3568945875300112E-3</v>
      </c>
    </row>
    <row r="39" spans="1:9">
      <c r="A39" s="3">
        <v>44042</v>
      </c>
      <c r="B39">
        <v>130.66000399999999</v>
      </c>
      <c r="C39">
        <v>132.029999</v>
      </c>
      <c r="D39">
        <v>129.64999399999999</v>
      </c>
      <c r="E39">
        <v>131.41999799999999</v>
      </c>
      <c r="F39">
        <v>119.78476000000001</v>
      </c>
      <c r="G39">
        <v>10400700</v>
      </c>
      <c r="H39">
        <f>IFERROR((#REF!-E38)/E38,0)</f>
        <v>2.4238173552149734E-2</v>
      </c>
      <c r="I39">
        <f>IFERROR(LN(#REF!/E38),0)</f>
        <v>2.3949090931660585E-2</v>
      </c>
    </row>
    <row r="40" spans="1:9">
      <c r="A40" s="3">
        <v>44043</v>
      </c>
      <c r="B40">
        <v>130.66000399999999</v>
      </c>
      <c r="C40">
        <v>131.21000699999999</v>
      </c>
      <c r="D40">
        <v>129.270004</v>
      </c>
      <c r="E40">
        <v>131.11999499999999</v>
      </c>
      <c r="F40">
        <v>119.51129899999999</v>
      </c>
      <c r="G40">
        <v>8487000</v>
      </c>
      <c r="H40">
        <f>IFERROR((#REF!-E39)/E39,0)</f>
        <v>-2.2827804334619134E-3</v>
      </c>
      <c r="I40">
        <f>IFERROR(LN(#REF!/E39),0)</f>
        <v>-2.2853899487722761E-3</v>
      </c>
    </row>
    <row r="41" spans="1:9">
      <c r="A41" s="3">
        <v>44046</v>
      </c>
      <c r="B41">
        <v>130.470001</v>
      </c>
      <c r="C41">
        <v>131.91999799999999</v>
      </c>
      <c r="D41">
        <v>130.470001</v>
      </c>
      <c r="E41">
        <v>131.28999300000001</v>
      </c>
      <c r="F41">
        <v>119.66625999999999</v>
      </c>
      <c r="G41">
        <v>7769400</v>
      </c>
      <c r="H41">
        <f>IFERROR((#REF!-E40)/E40,0)</f>
        <v>1.2965070659133337E-3</v>
      </c>
      <c r="I41">
        <f>IFERROR(LN(#REF!/E40),0)</f>
        <v>1.2956673263679332E-3</v>
      </c>
    </row>
    <row r="42" spans="1:9">
      <c r="A42" s="3">
        <v>44047</v>
      </c>
      <c r="B42">
        <v>130.770004</v>
      </c>
      <c r="C42">
        <v>133.929993</v>
      </c>
      <c r="D42">
        <v>130.699997</v>
      </c>
      <c r="E42">
        <v>133.78999300000001</v>
      </c>
      <c r="F42">
        <v>121.94491600000001</v>
      </c>
      <c r="G42">
        <v>7773700</v>
      </c>
      <c r="H42">
        <f>IFERROR((#REF!-E41)/E41,0)</f>
        <v>1.904181684281147E-2</v>
      </c>
      <c r="I42">
        <f>IFERROR(LN(#REF!/E41),0)</f>
        <v>1.8862790535792071E-2</v>
      </c>
    </row>
    <row r="43" spans="1:9">
      <c r="A43" s="3">
        <v>44048</v>
      </c>
      <c r="B43">
        <v>133.58999600000001</v>
      </c>
      <c r="C43">
        <v>134.64999399999999</v>
      </c>
      <c r="D43">
        <v>133.11999499999999</v>
      </c>
      <c r="E43">
        <v>133.44000199999999</v>
      </c>
      <c r="F43">
        <v>121.625908</v>
      </c>
      <c r="G43">
        <v>5680000</v>
      </c>
      <c r="H43">
        <f>IFERROR((#REF!-E42)/E42,0)</f>
        <v>-2.6159729300532738E-3</v>
      </c>
      <c r="I43">
        <f>IFERROR(LN(#REF!/E42),0)</f>
        <v>-2.6194005662792839E-3</v>
      </c>
    </row>
    <row r="44" spans="1:9">
      <c r="A44" s="3">
        <v>44049</v>
      </c>
      <c r="B44">
        <v>132.85000600000001</v>
      </c>
      <c r="C44">
        <v>133.36999499999999</v>
      </c>
      <c r="D44">
        <v>132.11999499999999</v>
      </c>
      <c r="E44">
        <v>132.71000699999999</v>
      </c>
      <c r="F44">
        <v>120.960548</v>
      </c>
      <c r="G44">
        <v>3974100</v>
      </c>
      <c r="H44">
        <f>IFERROR((#REF!-E43)/E43,0)</f>
        <v>-5.4705859491818833E-3</v>
      </c>
      <c r="I44">
        <f>IFERROR(LN(#REF!/E43),0)</f>
        <v>-5.4856044026993676E-3</v>
      </c>
    </row>
    <row r="45" spans="1:9">
      <c r="A45" s="3">
        <v>44050</v>
      </c>
      <c r="B45">
        <v>132.88999899999999</v>
      </c>
      <c r="C45">
        <v>133.63999899999999</v>
      </c>
      <c r="D45">
        <v>132.449997</v>
      </c>
      <c r="E45">
        <v>133.550003</v>
      </c>
      <c r="F45">
        <v>121.72618900000001</v>
      </c>
      <c r="G45">
        <v>4934900</v>
      </c>
      <c r="H45">
        <f>IFERROR((#REF!-E44)/E44,0)</f>
        <v>6.3295603623923667E-3</v>
      </c>
      <c r="I45">
        <f>IFERROR(LN(#REF!/E44),0)</f>
        <v>6.3096128237196672E-3</v>
      </c>
    </row>
    <row r="46" spans="1:9">
      <c r="A46" s="3">
        <v>44053</v>
      </c>
      <c r="B46">
        <v>133.699997</v>
      </c>
      <c r="C46">
        <v>134.44000199999999</v>
      </c>
      <c r="D46">
        <v>133.19000199999999</v>
      </c>
      <c r="E46">
        <v>134.10000600000001</v>
      </c>
      <c r="F46">
        <v>122.227493</v>
      </c>
      <c r="G46">
        <v>5812700</v>
      </c>
      <c r="H46">
        <f>IFERROR((#REF!-E45)/E45,0)</f>
        <v>4.1183301208911529E-3</v>
      </c>
      <c r="I46">
        <f>IFERROR(LN(#REF!/E45),0)</f>
        <v>4.1098730108947139E-3</v>
      </c>
    </row>
    <row r="47" spans="1:9">
      <c r="A47" s="3">
        <v>44054</v>
      </c>
      <c r="B47">
        <v>134.270004</v>
      </c>
      <c r="C47">
        <v>134.740005</v>
      </c>
      <c r="D47">
        <v>132.78999300000001</v>
      </c>
      <c r="E47">
        <v>133.229996</v>
      </c>
      <c r="F47">
        <v>121.434532</v>
      </c>
      <c r="G47">
        <v>5329900</v>
      </c>
      <c r="H47">
        <f>IFERROR((#REF!-E46)/E46,0)</f>
        <v>-6.4877700303757457E-3</v>
      </c>
      <c r="I47">
        <f>IFERROR(LN(#REF!/E46),0)</f>
        <v>-6.5089070815090525E-3</v>
      </c>
    </row>
    <row r="48" spans="1:9">
      <c r="A48" s="3">
        <v>44055</v>
      </c>
      <c r="B48">
        <v>133.770004</v>
      </c>
      <c r="C48">
        <v>135.970001</v>
      </c>
      <c r="D48">
        <v>133.699997</v>
      </c>
      <c r="E48">
        <v>135.46000699999999</v>
      </c>
      <c r="F48">
        <v>123.467102</v>
      </c>
      <c r="G48">
        <v>5920400</v>
      </c>
      <c r="H48">
        <f>IFERROR((#REF!-E47)/E47,0)</f>
        <v>1.6738054994762518E-2</v>
      </c>
      <c r="I48">
        <f>IFERROR(LN(#REF!/E47),0)</f>
        <v>1.6599517513675447E-2</v>
      </c>
    </row>
    <row r="49" spans="1:9">
      <c r="A49" s="3">
        <v>44056</v>
      </c>
      <c r="B49">
        <v>135.08000200000001</v>
      </c>
      <c r="C49">
        <v>135.86999499999999</v>
      </c>
      <c r="D49">
        <v>134.929993</v>
      </c>
      <c r="E49">
        <v>135.779999</v>
      </c>
      <c r="F49">
        <v>123.758736</v>
      </c>
      <c r="G49">
        <v>4989500</v>
      </c>
      <c r="H49">
        <f>IFERROR((#REF!-E48)/E48,0)</f>
        <v>2.3622618002670957E-3</v>
      </c>
      <c r="I49">
        <f>IFERROR(LN(#REF!/E48),0)</f>
        <v>2.3594760461183614E-3</v>
      </c>
    </row>
    <row r="50" spans="1:9">
      <c r="A50" s="3">
        <v>44057</v>
      </c>
      <c r="B50">
        <v>135.61000100000001</v>
      </c>
      <c r="C50">
        <v>135.63999899999999</v>
      </c>
      <c r="D50">
        <v>134.550003</v>
      </c>
      <c r="E50">
        <v>135.10000600000001</v>
      </c>
      <c r="F50">
        <v>123.138969</v>
      </c>
      <c r="G50">
        <v>5845200</v>
      </c>
      <c r="H50">
        <f>IFERROR((#REF!-E49)/E49,0)</f>
        <v>-5.008049823302739E-3</v>
      </c>
      <c r="I50">
        <f>IFERROR(LN(#REF!/E49),0)</f>
        <v>-5.0206321309468295E-3</v>
      </c>
    </row>
    <row r="51" spans="1:9">
      <c r="A51" s="3">
        <v>44060</v>
      </c>
      <c r="B51">
        <v>134.94000199999999</v>
      </c>
      <c r="C51">
        <v>135.699997</v>
      </c>
      <c r="D51">
        <v>134.66000399999999</v>
      </c>
      <c r="E51">
        <v>135.5</v>
      </c>
      <c r="F51">
        <v>123.50354799999999</v>
      </c>
      <c r="G51">
        <v>5603800</v>
      </c>
      <c r="H51">
        <f>IFERROR((#REF!-E50)/E50,0)</f>
        <v>2.9607252571105911E-3</v>
      </c>
      <c r="I51">
        <f>IFERROR(LN(#REF!/E50),0)</f>
        <v>2.9563509420564176E-3</v>
      </c>
    </row>
    <row r="52" spans="1:9">
      <c r="A52" s="3">
        <v>44061</v>
      </c>
      <c r="B52">
        <v>135.80999800000001</v>
      </c>
      <c r="C52">
        <v>137.520004</v>
      </c>
      <c r="D52">
        <v>135.41999799999999</v>
      </c>
      <c r="E52">
        <v>136.509995</v>
      </c>
      <c r="F52">
        <v>124.42411800000001</v>
      </c>
      <c r="G52">
        <v>8670700</v>
      </c>
      <c r="H52">
        <f>IFERROR((#REF!-E51)/E51,0)</f>
        <v>7.4538376383764095E-3</v>
      </c>
      <c r="I52">
        <f>IFERROR(LN(#REF!/E51),0)</f>
        <v>7.4261950677768033E-3</v>
      </c>
    </row>
    <row r="53" spans="1:9">
      <c r="A53" s="3">
        <v>44062</v>
      </c>
      <c r="B53">
        <v>135.53999300000001</v>
      </c>
      <c r="C53">
        <v>136.320007</v>
      </c>
      <c r="D53">
        <v>135.5</v>
      </c>
      <c r="E53">
        <v>135.770004</v>
      </c>
      <c r="F53">
        <v>123.749634</v>
      </c>
      <c r="G53">
        <v>6827700</v>
      </c>
      <c r="H53">
        <f>IFERROR((#REF!-E52)/E52,0)</f>
        <v>-5.42078255881559E-3</v>
      </c>
      <c r="I53">
        <f>IFERROR(LN(#REF!/E52),0)</f>
        <v>-5.4355283137535763E-3</v>
      </c>
    </row>
    <row r="54" spans="1:9">
      <c r="A54" s="3">
        <v>44063</v>
      </c>
      <c r="B54">
        <v>135.240005</v>
      </c>
      <c r="C54">
        <v>136.979996</v>
      </c>
      <c r="D54">
        <v>135.19000199999999</v>
      </c>
      <c r="E54">
        <v>136.85000600000001</v>
      </c>
      <c r="F54">
        <v>124.734032</v>
      </c>
      <c r="G54">
        <v>4352200</v>
      </c>
      <c r="H54">
        <f>IFERROR((#REF!-E53)/E53,0)</f>
        <v>7.9546436486810992E-3</v>
      </c>
      <c r="I54">
        <f>IFERROR(LN(#REF!/E53),0)</f>
        <v>7.9231722565326363E-3</v>
      </c>
    </row>
    <row r="55" spans="1:9">
      <c r="A55" s="3">
        <v>44064</v>
      </c>
      <c r="B55">
        <v>136.60000600000001</v>
      </c>
      <c r="C55">
        <v>138.10000600000001</v>
      </c>
      <c r="D55">
        <v>135.91000399999999</v>
      </c>
      <c r="E55">
        <v>137.44000199999999</v>
      </c>
      <c r="F55">
        <v>125.27179</v>
      </c>
      <c r="G55">
        <v>5706600</v>
      </c>
      <c r="H55">
        <f>IFERROR((#REF!-E54)/E54,0)</f>
        <v>4.3112603151802932E-3</v>
      </c>
      <c r="I55">
        <f>IFERROR(LN(#REF!/E54),0)</f>
        <v>4.3019934574378832E-3</v>
      </c>
    </row>
    <row r="56" spans="1:9">
      <c r="A56" s="3">
        <v>44067</v>
      </c>
      <c r="B56">
        <v>137.490005</v>
      </c>
      <c r="C56">
        <v>138.779999</v>
      </c>
      <c r="D56">
        <v>137.199997</v>
      </c>
      <c r="E56">
        <v>138.509995</v>
      </c>
      <c r="F56">
        <v>126.247055</v>
      </c>
      <c r="G56">
        <v>7420500</v>
      </c>
      <c r="H56">
        <f>IFERROR((#REF!-E55)/E55,0)</f>
        <v>7.7851643221018788E-3</v>
      </c>
      <c r="I56">
        <f>IFERROR(LN(#REF!/E55),0)</f>
        <v>7.7550163007804422E-3</v>
      </c>
    </row>
    <row r="57" spans="1:9">
      <c r="A57" s="3">
        <v>44068</v>
      </c>
      <c r="B57">
        <v>139</v>
      </c>
      <c r="C57">
        <v>139.14999399999999</v>
      </c>
      <c r="D57">
        <v>137.800003</v>
      </c>
      <c r="E57">
        <v>139.05999800000001</v>
      </c>
      <c r="F57">
        <v>126.74836000000001</v>
      </c>
      <c r="G57">
        <v>4718300</v>
      </c>
      <c r="H57">
        <f>IFERROR((#REF!-E56)/E56,0)</f>
        <v>3.9708542332992196E-3</v>
      </c>
      <c r="I57">
        <f>IFERROR(LN(#REF!/E56),0)</f>
        <v>3.9629912000607335E-3</v>
      </c>
    </row>
    <row r="58" spans="1:9">
      <c r="A58" s="3">
        <v>44069</v>
      </c>
      <c r="B58">
        <v>138.570007</v>
      </c>
      <c r="C58">
        <v>139.320007</v>
      </c>
      <c r="D58">
        <v>138.25</v>
      </c>
      <c r="E58">
        <v>138.38999899999999</v>
      </c>
      <c r="F58">
        <v>126.137665</v>
      </c>
      <c r="G58">
        <v>4746200</v>
      </c>
      <c r="H58">
        <f>IFERROR((#REF!-E57)/E57,0)</f>
        <v>-4.8180570231276601E-3</v>
      </c>
      <c r="I58">
        <f>IFERROR(LN(#REF!/E57),0)</f>
        <v>-4.8297012767075714E-3</v>
      </c>
    </row>
    <row r="59" spans="1:9">
      <c r="A59" s="3">
        <v>44070</v>
      </c>
      <c r="B59">
        <v>138.83999600000001</v>
      </c>
      <c r="C59">
        <v>139.69000199999999</v>
      </c>
      <c r="D59">
        <v>138.179993</v>
      </c>
      <c r="E59">
        <v>138.21000699999999</v>
      </c>
      <c r="F59">
        <v>125.973648</v>
      </c>
      <c r="G59">
        <v>6156100</v>
      </c>
      <c r="H59">
        <f>IFERROR((#REF!-E58)/E58,0)</f>
        <v>-1.3006142156269443E-3</v>
      </c>
      <c r="I59">
        <f>IFERROR(LN(#REF!/E58),0)</f>
        <v>-1.3014607483839084E-3</v>
      </c>
    </row>
    <row r="60" spans="1:9">
      <c r="A60" s="3">
        <v>44071</v>
      </c>
      <c r="B60">
        <v>138.320007</v>
      </c>
      <c r="C60">
        <v>138.91000399999999</v>
      </c>
      <c r="D60">
        <v>136.949997</v>
      </c>
      <c r="E60">
        <v>138.770004</v>
      </c>
      <c r="F60">
        <v>126.48402400000001</v>
      </c>
      <c r="G60">
        <v>4166300</v>
      </c>
      <c r="H60">
        <f>IFERROR((#REF!-E59)/E59,0)</f>
        <v>4.0517833126222898E-3</v>
      </c>
      <c r="I60">
        <f>IFERROR(LN(#REF!/E59),0)</f>
        <v>4.0435969440934163E-3</v>
      </c>
    </row>
    <row r="61" spans="1:9">
      <c r="A61" s="3">
        <v>44074</v>
      </c>
      <c r="B61">
        <v>138.19000199999999</v>
      </c>
      <c r="C61">
        <v>138.729996</v>
      </c>
      <c r="D61">
        <v>137.820007</v>
      </c>
      <c r="E61">
        <v>138.33000200000001</v>
      </c>
      <c r="F61">
        <v>126.082954</v>
      </c>
      <c r="G61">
        <v>5596800</v>
      </c>
      <c r="H61">
        <f>IFERROR((#REF!-E60)/E60,0)</f>
        <v>-3.1707284522380836E-3</v>
      </c>
      <c r="I61">
        <f>IFERROR(LN(#REF!/E60),0)</f>
        <v>-3.1757658626890761E-3</v>
      </c>
    </row>
    <row r="62" spans="1:9">
      <c r="A62" s="3">
        <v>44075</v>
      </c>
      <c r="B62">
        <v>137.86000100000001</v>
      </c>
      <c r="C62">
        <v>138.220001</v>
      </c>
      <c r="D62">
        <v>137.070007</v>
      </c>
      <c r="E62">
        <v>138.179993</v>
      </c>
      <c r="F62">
        <v>125.946251</v>
      </c>
      <c r="G62">
        <v>5671800</v>
      </c>
      <c r="H62">
        <f>IFERROR((#REF!-E61)/E61,0)</f>
        <v>-1.0844285247679775E-3</v>
      </c>
      <c r="I62">
        <f>IFERROR(LN(#REF!/E61),0)</f>
        <v>-1.0850169428173193E-3</v>
      </c>
    </row>
    <row r="63" spans="1:9">
      <c r="A63" s="3">
        <v>44076</v>
      </c>
      <c r="B63">
        <v>138.11000100000001</v>
      </c>
      <c r="C63">
        <v>141.44000199999999</v>
      </c>
      <c r="D63">
        <v>137.61000100000001</v>
      </c>
      <c r="E63">
        <v>140.509995</v>
      </c>
      <c r="F63">
        <v>128.069962</v>
      </c>
      <c r="G63">
        <v>8384800</v>
      </c>
      <c r="H63">
        <f>IFERROR((#REF!-E62)/E62,0)</f>
        <v>1.686207930260937E-2</v>
      </c>
      <c r="I63">
        <f>IFERROR(LN(#REF!/E62),0)</f>
        <v>1.6721492631506053E-2</v>
      </c>
    </row>
    <row r="64" spans="1:9">
      <c r="A64" s="3">
        <v>44077</v>
      </c>
      <c r="B64">
        <v>140.740005</v>
      </c>
      <c r="C64">
        <v>141.699997</v>
      </c>
      <c r="D64">
        <v>137.08999600000001</v>
      </c>
      <c r="E64">
        <v>138.259995</v>
      </c>
      <c r="F64">
        <v>126.01917299999999</v>
      </c>
      <c r="G64">
        <v>7277900</v>
      </c>
      <c r="H64">
        <f>IFERROR((#REF!-E63)/E63,0)</f>
        <v>-1.6013095723190367E-2</v>
      </c>
      <c r="I64">
        <f>IFERROR(LN(#REF!/E63),0)</f>
        <v>-1.6142690680223431E-2</v>
      </c>
    </row>
    <row r="65" spans="1:9">
      <c r="A65" s="3">
        <v>44078</v>
      </c>
      <c r="B65">
        <v>137.80999800000001</v>
      </c>
      <c r="C65">
        <v>139.19000199999999</v>
      </c>
      <c r="D65">
        <v>136.11999499999999</v>
      </c>
      <c r="E65">
        <v>137.96000699999999</v>
      </c>
      <c r="F65">
        <v>125.745766</v>
      </c>
      <c r="G65">
        <v>7437700</v>
      </c>
      <c r="H65">
        <f>IFERROR((#REF!-E64)/E64,0)</f>
        <v>-2.1697382529198938E-3</v>
      </c>
      <c r="I65">
        <f>IFERROR(LN(#REF!/E64),0)</f>
        <v>-2.1720955453853126E-3</v>
      </c>
    </row>
    <row r="66" spans="1:9">
      <c r="A66" s="3">
        <v>44082</v>
      </c>
      <c r="B66">
        <v>138.520004</v>
      </c>
      <c r="C66">
        <v>138.63999899999999</v>
      </c>
      <c r="D66">
        <v>135.03999300000001</v>
      </c>
      <c r="E66">
        <v>135.94000199999999</v>
      </c>
      <c r="F66">
        <v>123.90461000000001</v>
      </c>
      <c r="G66">
        <v>6847500</v>
      </c>
      <c r="H66">
        <f>IFERROR((#REF!-E65)/E65,0)</f>
        <v>-1.4641960695174492E-2</v>
      </c>
      <c r="I66">
        <f>IFERROR(LN(#REF!/E65),0)</f>
        <v>-1.4750212177118483E-2</v>
      </c>
    </row>
    <row r="67" spans="1:9">
      <c r="A67" s="3">
        <v>44083</v>
      </c>
      <c r="B67">
        <v>136.41999799999999</v>
      </c>
      <c r="C67">
        <v>139.55999800000001</v>
      </c>
      <c r="D67">
        <v>136.270004</v>
      </c>
      <c r="E67">
        <v>138.14999399999999</v>
      </c>
      <c r="F67">
        <v>125.918938</v>
      </c>
      <c r="G67">
        <v>6002900</v>
      </c>
      <c r="H67">
        <f>IFERROR((#REF!-E66)/E66,0)</f>
        <v>1.6257113193215929E-2</v>
      </c>
      <c r="I67">
        <f>IFERROR(LN(#REF!/E66),0)</f>
        <v>1.6126381307506189E-2</v>
      </c>
    </row>
    <row r="68" spans="1:9">
      <c r="A68" s="3">
        <v>44084</v>
      </c>
      <c r="B68">
        <v>138.11999499999999</v>
      </c>
      <c r="C68">
        <v>138.720001</v>
      </c>
      <c r="D68">
        <v>136.509995</v>
      </c>
      <c r="E68">
        <v>136.699997</v>
      </c>
      <c r="F68">
        <v>124.59730500000001</v>
      </c>
      <c r="G68">
        <v>5242500</v>
      </c>
      <c r="H68">
        <f>IFERROR((#REF!-E67)/E67,0)</f>
        <v>-1.0495816597719115E-2</v>
      </c>
      <c r="I68">
        <f>IFERROR(LN(#REF!/E67),0)</f>
        <v>-1.0551286154334623E-2</v>
      </c>
    </row>
    <row r="69" spans="1:9">
      <c r="A69" s="3">
        <v>44085</v>
      </c>
      <c r="B69">
        <v>137.69000199999999</v>
      </c>
      <c r="C69">
        <v>138.66000399999999</v>
      </c>
      <c r="D69">
        <v>137.16000399999999</v>
      </c>
      <c r="E69">
        <v>138.13999899999999</v>
      </c>
      <c r="F69">
        <v>125.909813</v>
      </c>
      <c r="G69">
        <v>4398000</v>
      </c>
      <c r="H69">
        <f>IFERROR((#REF!-E68)/E68,0)</f>
        <v>1.0534030955391994E-2</v>
      </c>
      <c r="I69">
        <f>IFERROR(LN(#REF!/E68),0)</f>
        <v>1.0478934637757207E-2</v>
      </c>
    </row>
    <row r="70" spans="1:9">
      <c r="A70" s="3">
        <v>44088</v>
      </c>
      <c r="B70">
        <v>138.44000199999999</v>
      </c>
      <c r="C70">
        <v>139.58000200000001</v>
      </c>
      <c r="D70">
        <v>138.33000200000001</v>
      </c>
      <c r="E70">
        <v>138.63000500000001</v>
      </c>
      <c r="F70">
        <v>126.356438</v>
      </c>
      <c r="G70">
        <v>4767400</v>
      </c>
      <c r="H70">
        <f>IFERROR((#REF!-E69)/E69,0)</f>
        <v>3.5471695638279424E-3</v>
      </c>
      <c r="I70">
        <f>IFERROR(LN(#REF!/E69),0)</f>
        <v>3.5408931957194674E-3</v>
      </c>
    </row>
    <row r="71" spans="1:9">
      <c r="A71" s="3">
        <v>44089</v>
      </c>
      <c r="B71">
        <v>138.78999300000001</v>
      </c>
      <c r="C71">
        <v>139.770004</v>
      </c>
      <c r="D71">
        <v>138.38999899999999</v>
      </c>
      <c r="E71">
        <v>138.63000500000001</v>
      </c>
      <c r="F71">
        <v>126.356438</v>
      </c>
      <c r="G71">
        <v>4046500</v>
      </c>
      <c r="H71">
        <f>IFERROR((#REF!-E70)/E70,0)</f>
        <v>0</v>
      </c>
      <c r="I71">
        <f>IFERROR(LN(#REF!/E70),0)</f>
        <v>0</v>
      </c>
    </row>
    <row r="72" spans="1:9">
      <c r="A72" s="3">
        <v>44090</v>
      </c>
      <c r="B72">
        <v>139.570007</v>
      </c>
      <c r="C72">
        <v>140.16999799999999</v>
      </c>
      <c r="D72">
        <v>137.60000600000001</v>
      </c>
      <c r="E72">
        <v>137.699997</v>
      </c>
      <c r="F72">
        <v>125.508774</v>
      </c>
      <c r="G72">
        <v>6049900</v>
      </c>
      <c r="H72">
        <f>IFERROR((#REF!-E71)/E71,0)</f>
        <v>-6.708562118280346E-3</v>
      </c>
      <c r="I72">
        <f>IFERROR(LN(#REF!/E71),0)</f>
        <v>-6.7311656693968868E-3</v>
      </c>
    </row>
    <row r="73" spans="1:9">
      <c r="A73" s="3">
        <v>44091</v>
      </c>
      <c r="B73">
        <v>137.05999800000001</v>
      </c>
      <c r="C73">
        <v>137.88000500000001</v>
      </c>
      <c r="D73">
        <v>136.19000199999999</v>
      </c>
      <c r="E73">
        <v>137.520004</v>
      </c>
      <c r="F73">
        <v>125.344673</v>
      </c>
      <c r="G73">
        <v>4648500</v>
      </c>
      <c r="H73">
        <f>IFERROR((#REF!-E72)/E72,0)</f>
        <v>-1.3071387358127254E-3</v>
      </c>
      <c r="I73">
        <f>IFERROR(LN(#REF!/E72),0)</f>
        <v>-1.3079937868447757E-3</v>
      </c>
    </row>
    <row r="74" spans="1:9">
      <c r="A74" s="3">
        <v>44092</v>
      </c>
      <c r="B74">
        <v>136.91000399999999</v>
      </c>
      <c r="C74">
        <v>137.929993</v>
      </c>
      <c r="D74">
        <v>136.259995</v>
      </c>
      <c r="E74">
        <v>137.36999499999999</v>
      </c>
      <c r="F74">
        <v>125.207993</v>
      </c>
      <c r="G74">
        <v>10192800</v>
      </c>
      <c r="H74">
        <f>IFERROR((#REF!-E73)/E73,0)</f>
        <v>-1.0908158495982255E-3</v>
      </c>
      <c r="I74">
        <f>IFERROR(LN(#REF!/E73),0)</f>
        <v>-1.0914112222077475E-3</v>
      </c>
    </row>
    <row r="75" spans="1:9">
      <c r="A75" s="3">
        <v>44095</v>
      </c>
      <c r="B75">
        <v>137</v>
      </c>
      <c r="C75">
        <v>137.470001</v>
      </c>
      <c r="D75">
        <v>134.699997</v>
      </c>
      <c r="E75">
        <v>136.71000699999999</v>
      </c>
      <c r="F75">
        <v>124.606415</v>
      </c>
      <c r="G75">
        <v>7092600</v>
      </c>
      <c r="H75">
        <f>IFERROR((#REF!-E74)/E74,0)</f>
        <v>-4.8044552960782921E-3</v>
      </c>
      <c r="I75">
        <f>IFERROR(LN(#REF!/E74),0)</f>
        <v>-4.816033791887493E-3</v>
      </c>
    </row>
    <row r="76" spans="1:9">
      <c r="A76" s="3">
        <v>44096</v>
      </c>
      <c r="B76">
        <v>136.490005</v>
      </c>
      <c r="C76">
        <v>139.029999</v>
      </c>
      <c r="D76">
        <v>136.240005</v>
      </c>
      <c r="E76">
        <v>137.96000699999999</v>
      </c>
      <c r="F76">
        <v>125.745766</v>
      </c>
      <c r="G76">
        <v>4722800</v>
      </c>
      <c r="H76">
        <f>IFERROR((#REF!-E75)/E75,0)</f>
        <v>9.1434418549916404E-3</v>
      </c>
      <c r="I76">
        <f>IFERROR(LN(#REF!/E75),0)</f>
        <v>9.1018936608070061E-3</v>
      </c>
    </row>
    <row r="77" spans="1:9">
      <c r="A77" s="3">
        <v>44097</v>
      </c>
      <c r="B77">
        <v>138.41999799999999</v>
      </c>
      <c r="C77">
        <v>138.41999799999999</v>
      </c>
      <c r="D77">
        <v>136.08999600000001</v>
      </c>
      <c r="E77">
        <v>136.30999800000001</v>
      </c>
      <c r="F77">
        <v>124.241821</v>
      </c>
      <c r="G77">
        <v>6373700</v>
      </c>
      <c r="H77">
        <f>IFERROR((#REF!-E76)/E76,0)</f>
        <v>-1.1960053031890489E-2</v>
      </c>
      <c r="I77">
        <f>IFERROR(LN(#REF!/E76),0)</f>
        <v>-1.2032149897669774E-2</v>
      </c>
    </row>
    <row r="78" spans="1:9">
      <c r="A78" s="3">
        <v>44098</v>
      </c>
      <c r="B78">
        <v>136.66999799999999</v>
      </c>
      <c r="C78">
        <v>137.14999399999999</v>
      </c>
      <c r="D78">
        <v>135.71000699999999</v>
      </c>
      <c r="E78">
        <v>136.91999799999999</v>
      </c>
      <c r="F78">
        <v>124.79782899999999</v>
      </c>
      <c r="G78">
        <v>5708200</v>
      </c>
      <c r="H78">
        <f>IFERROR((#REF!-E77)/E77,0)</f>
        <v>4.475093602451562E-3</v>
      </c>
      <c r="I78">
        <f>IFERROR(LN(#REF!/E77),0)</f>
        <v>4.4651101446008205E-3</v>
      </c>
    </row>
    <row r="79" spans="1:9">
      <c r="A79" s="3">
        <v>44099</v>
      </c>
      <c r="B79">
        <v>135.88999899999999</v>
      </c>
      <c r="C79">
        <v>137.990005</v>
      </c>
      <c r="D79">
        <v>135.88999899999999</v>
      </c>
      <c r="E79">
        <v>137.61999499999999</v>
      </c>
      <c r="F79">
        <v>125.435852</v>
      </c>
      <c r="G79">
        <v>4969900</v>
      </c>
      <c r="H79">
        <f>IFERROR((#REF!-E78)/E78,0)</f>
        <v>5.1124526017010041E-3</v>
      </c>
      <c r="I79">
        <f>IFERROR(LN(#REF!/E78),0)</f>
        <v>5.0994283874899677E-3</v>
      </c>
    </row>
    <row r="80" spans="1:9">
      <c r="A80" s="3">
        <v>44102</v>
      </c>
      <c r="B80">
        <v>138.55999800000001</v>
      </c>
      <c r="C80">
        <v>139.94000199999999</v>
      </c>
      <c r="D80">
        <v>137.779999</v>
      </c>
      <c r="E80">
        <v>138.009995</v>
      </c>
      <c r="F80">
        <v>125.791321</v>
      </c>
      <c r="G80">
        <v>5810800</v>
      </c>
      <c r="H80">
        <f>IFERROR((#REF!-E79)/E79,0)</f>
        <v>2.8338905258644635E-3</v>
      </c>
      <c r="I80">
        <f>IFERROR(LN(#REF!/E79),0)</f>
        <v>2.8298826282846848E-3</v>
      </c>
    </row>
    <row r="81" spans="1:9">
      <c r="A81" s="3">
        <v>44103</v>
      </c>
      <c r="B81">
        <v>138.38999899999999</v>
      </c>
      <c r="C81">
        <v>138.41999799999999</v>
      </c>
      <c r="D81">
        <v>136.66000399999999</v>
      </c>
      <c r="E81">
        <v>137.259995</v>
      </c>
      <c r="F81">
        <v>125.107704</v>
      </c>
      <c r="G81">
        <v>4492100</v>
      </c>
      <c r="H81">
        <f>IFERROR((#REF!-E80)/E80,0)</f>
        <v>-5.4343890092887837E-3</v>
      </c>
      <c r="I81">
        <f>IFERROR(LN(#REF!/E80),0)</f>
        <v>-5.4492090174197367E-3</v>
      </c>
    </row>
    <row r="82" spans="1:9">
      <c r="A82" s="3">
        <v>44104</v>
      </c>
      <c r="B82">
        <v>138.16000399999999</v>
      </c>
      <c r="C82">
        <v>139.85000600000001</v>
      </c>
      <c r="D82">
        <v>137.80999800000001</v>
      </c>
      <c r="E82">
        <v>138.990005</v>
      </c>
      <c r="F82">
        <v>126.68454</v>
      </c>
      <c r="G82">
        <v>8727800</v>
      </c>
      <c r="H82">
        <f>IFERROR((#REF!-E81)/E81,0)</f>
        <v>1.2603890886051634E-2</v>
      </c>
      <c r="I82">
        <f>IFERROR(LN(#REF!/E81),0)</f>
        <v>1.2525123017207642E-2</v>
      </c>
    </row>
    <row r="83" spans="1:9">
      <c r="A83" s="3">
        <v>44105</v>
      </c>
      <c r="B83">
        <v>139.58000200000001</v>
      </c>
      <c r="C83">
        <v>139.990005</v>
      </c>
      <c r="D83">
        <v>138.21000699999999</v>
      </c>
      <c r="E83">
        <v>139.240005</v>
      </c>
      <c r="F83">
        <v>126.912437</v>
      </c>
      <c r="G83">
        <v>5713400</v>
      </c>
      <c r="H83">
        <f>IFERROR((#REF!-E82)/E82,0)</f>
        <v>1.7986904885714625E-3</v>
      </c>
      <c r="I83">
        <f>IFERROR(LN(#REF!/E82),0)</f>
        <v>1.797074781981816E-3</v>
      </c>
    </row>
    <row r="84" spans="1:9">
      <c r="A84" s="3">
        <v>44106</v>
      </c>
      <c r="B84">
        <v>137.929993</v>
      </c>
      <c r="C84">
        <v>139.11999499999999</v>
      </c>
      <c r="D84">
        <v>136.949997</v>
      </c>
      <c r="E84">
        <v>138.11999499999999</v>
      </c>
      <c r="F84">
        <v>125.891571</v>
      </c>
      <c r="G84">
        <v>6077900</v>
      </c>
      <c r="H84">
        <f>IFERROR((#REF!-E83)/E83,0)</f>
        <v>-8.0437371429281958E-3</v>
      </c>
      <c r="I84">
        <f>IFERROR(LN(#REF!/E83),0)</f>
        <v>-8.0762625310735331E-3</v>
      </c>
    </row>
    <row r="85" spans="1:9">
      <c r="A85" s="3">
        <v>44109</v>
      </c>
      <c r="B85">
        <v>138.720001</v>
      </c>
      <c r="C85">
        <v>139.64999399999999</v>
      </c>
      <c r="D85">
        <v>138.300003</v>
      </c>
      <c r="E85">
        <v>139.38999899999999</v>
      </c>
      <c r="F85">
        <v>127.049156</v>
      </c>
      <c r="G85">
        <v>6333900</v>
      </c>
      <c r="H85">
        <f>IFERROR((#REF!-E84)/E84,0)</f>
        <v>9.1949322760980431E-3</v>
      </c>
      <c r="I85">
        <f>IFERROR(LN(#REF!/E84),0)</f>
        <v>9.152916246293696E-3</v>
      </c>
    </row>
    <row r="86" spans="1:9">
      <c r="A86" s="3">
        <v>44110</v>
      </c>
      <c r="B86">
        <v>139.41999799999999</v>
      </c>
      <c r="C86">
        <v>140.770004</v>
      </c>
      <c r="D86">
        <v>138.80999800000001</v>
      </c>
      <c r="E86">
        <v>139.61000100000001</v>
      </c>
      <c r="F86">
        <v>127.249664</v>
      </c>
      <c r="G86">
        <v>6042900</v>
      </c>
      <c r="H86">
        <f>IFERROR((#REF!-E85)/E85,0)</f>
        <v>1.5783198334051373E-3</v>
      </c>
      <c r="I86">
        <f>IFERROR(LN(#REF!/E85),0)</f>
        <v>1.5770755956882399E-3</v>
      </c>
    </row>
    <row r="87" spans="1:9">
      <c r="A87" s="3">
        <v>44111</v>
      </c>
      <c r="B87">
        <v>140.08000200000001</v>
      </c>
      <c r="C87">
        <v>141.38999899999999</v>
      </c>
      <c r="D87">
        <v>139.36999499999999</v>
      </c>
      <c r="E87">
        <v>140.699997</v>
      </c>
      <c r="F87">
        <v>128.243179</v>
      </c>
      <c r="G87">
        <v>4640900</v>
      </c>
      <c r="H87">
        <f>IFERROR((#REF!-E86)/E86,0)</f>
        <v>7.8074349415697304E-3</v>
      </c>
      <c r="I87">
        <f>IFERROR(LN(#REF!/E86),0)</f>
        <v>7.7771146350142095E-3</v>
      </c>
    </row>
    <row r="88" spans="1:9">
      <c r="A88" s="3">
        <v>44112</v>
      </c>
      <c r="B88">
        <v>140.55999800000001</v>
      </c>
      <c r="C88">
        <v>141.929993</v>
      </c>
      <c r="D88">
        <v>140.36000100000001</v>
      </c>
      <c r="E88">
        <v>141.64999399999999</v>
      </c>
      <c r="F88">
        <v>129.10905500000001</v>
      </c>
      <c r="G88">
        <v>4569800</v>
      </c>
      <c r="H88">
        <f>IFERROR((#REF!-E87)/E87,0)</f>
        <v>6.7519333351513588E-3</v>
      </c>
      <c r="I88">
        <f>IFERROR(LN(#REF!/E87),0)</f>
        <v>6.729241120218628E-3</v>
      </c>
    </row>
    <row r="89" spans="1:9">
      <c r="A89" s="3">
        <v>44113</v>
      </c>
      <c r="B89">
        <v>141.83999600000001</v>
      </c>
      <c r="C89">
        <v>143.63999899999999</v>
      </c>
      <c r="D89">
        <v>141.699997</v>
      </c>
      <c r="E89">
        <v>142.91999799999999</v>
      </c>
      <c r="F89">
        <v>130.26663199999999</v>
      </c>
      <c r="G89">
        <v>6551700</v>
      </c>
      <c r="H89">
        <f>IFERROR((#REF!-E88)/E88,0)</f>
        <v>8.9657892961153268E-3</v>
      </c>
      <c r="I89">
        <f>IFERROR(LN(#REF!/E88),0)</f>
        <v>8.9258352427659619E-3</v>
      </c>
    </row>
    <row r="90" spans="1:9">
      <c r="A90" s="3">
        <v>44116</v>
      </c>
      <c r="B90">
        <v>143.33000200000001</v>
      </c>
      <c r="C90">
        <v>145.33000200000001</v>
      </c>
      <c r="D90">
        <v>143.33000200000001</v>
      </c>
      <c r="E90">
        <v>144.490005</v>
      </c>
      <c r="F90">
        <v>131.697586</v>
      </c>
      <c r="G90">
        <v>5791500</v>
      </c>
      <c r="H90">
        <f>IFERROR((#REF!-E89)/E89,0)</f>
        <v>1.098521565890313E-2</v>
      </c>
      <c r="I90">
        <f>IFERROR(LN(#REF!/E89),0)</f>
        <v>1.0925316448624047E-2</v>
      </c>
    </row>
    <row r="91" spans="1:9">
      <c r="A91" s="3">
        <v>44117</v>
      </c>
      <c r="B91">
        <v>143.820007</v>
      </c>
      <c r="C91">
        <v>144.83999600000001</v>
      </c>
      <c r="D91">
        <v>143.46000699999999</v>
      </c>
      <c r="E91">
        <v>144.21000699999999</v>
      </c>
      <c r="F91">
        <v>131.44241299999999</v>
      </c>
      <c r="G91">
        <v>4509400</v>
      </c>
      <c r="H91">
        <f>IFERROR((#REF!-E90)/E90,0)</f>
        <v>-1.9378364614217169E-3</v>
      </c>
      <c r="I91">
        <f>IFERROR(LN(#REF!/E90),0)</f>
        <v>-1.9397164956892934E-3</v>
      </c>
    </row>
    <row r="92" spans="1:9">
      <c r="A92" s="3">
        <v>44118</v>
      </c>
      <c r="B92">
        <v>144.179993</v>
      </c>
      <c r="C92">
        <v>145.10000600000001</v>
      </c>
      <c r="D92">
        <v>143.08000200000001</v>
      </c>
      <c r="E92">
        <v>144.03999300000001</v>
      </c>
      <c r="F92">
        <v>131.28744499999999</v>
      </c>
      <c r="G92">
        <v>3860700</v>
      </c>
      <c r="H92">
        <f>IFERROR((#REF!-E91)/E91,0)</f>
        <v>-1.1789334425313534E-3</v>
      </c>
      <c r="I92">
        <f>IFERROR(LN(#REF!/E91),0)</f>
        <v>-1.1796289312393539E-3</v>
      </c>
    </row>
    <row r="93" spans="1:9">
      <c r="A93" s="3">
        <v>44119</v>
      </c>
      <c r="B93">
        <v>143.05999800000001</v>
      </c>
      <c r="C93">
        <v>144.38999899999999</v>
      </c>
      <c r="D93">
        <v>142.88999899999999</v>
      </c>
      <c r="E93">
        <v>143.83000200000001</v>
      </c>
      <c r="F93">
        <v>131.09605400000001</v>
      </c>
      <c r="G93">
        <v>4997100</v>
      </c>
      <c r="H93">
        <f>IFERROR((#REF!-E92)/E92,0)</f>
        <v>-1.4578659414403209E-3</v>
      </c>
      <c r="I93">
        <f>IFERROR(LN(#REF!/E92),0)</f>
        <v>-1.4589296619589534E-3</v>
      </c>
    </row>
    <row r="94" spans="1:9">
      <c r="A94" s="3">
        <v>44120</v>
      </c>
      <c r="B94">
        <v>144.41999799999999</v>
      </c>
      <c r="C94">
        <v>145.86999499999999</v>
      </c>
      <c r="D94">
        <v>143.91999799999999</v>
      </c>
      <c r="E94">
        <v>144.38999899999999</v>
      </c>
      <c r="F94">
        <v>131.60647599999999</v>
      </c>
      <c r="G94">
        <v>6806100</v>
      </c>
      <c r="H94">
        <f>IFERROR((#REF!-E93)/E93,0)</f>
        <v>3.8934644525693701E-3</v>
      </c>
      <c r="I94">
        <f>IFERROR(LN(#REF!/E93),0)</f>
        <v>3.885904536337588E-3</v>
      </c>
    </row>
    <row r="95" spans="1:9">
      <c r="A95" s="3">
        <v>44123</v>
      </c>
      <c r="B95">
        <v>144.470001</v>
      </c>
      <c r="C95">
        <v>145.38999899999999</v>
      </c>
      <c r="D95">
        <v>141.13000500000001</v>
      </c>
      <c r="E95">
        <v>141.91000399999999</v>
      </c>
      <c r="F95">
        <v>129.34603899999999</v>
      </c>
      <c r="G95">
        <v>6427600</v>
      </c>
      <c r="H95">
        <f>IFERROR((#REF!-E94)/E94,0)</f>
        <v>-1.717567017920682E-2</v>
      </c>
      <c r="I95">
        <f>IFERROR(LN(#REF!/E94),0)</f>
        <v>-1.7324883024115591E-2</v>
      </c>
    </row>
    <row r="96" spans="1:9">
      <c r="A96" s="3">
        <v>44124</v>
      </c>
      <c r="B96">
        <v>145.61000100000001</v>
      </c>
      <c r="C96">
        <v>145.69000199999999</v>
      </c>
      <c r="D96">
        <v>141.89999399999999</v>
      </c>
      <c r="E96">
        <v>142.479996</v>
      </c>
      <c r="F96">
        <v>129.86556999999999</v>
      </c>
      <c r="G96">
        <v>7582100</v>
      </c>
      <c r="H96">
        <f>IFERROR((#REF!-E95)/E95,0)</f>
        <v>4.0165737716420149E-3</v>
      </c>
      <c r="I96">
        <f>IFERROR(LN(#REF!/E95),0)</f>
        <v>4.0085288739654798E-3</v>
      </c>
    </row>
    <row r="97" spans="1:9">
      <c r="A97" s="3">
        <v>44125</v>
      </c>
      <c r="B97">
        <v>142.490005</v>
      </c>
      <c r="C97">
        <v>144.33999600000001</v>
      </c>
      <c r="D97">
        <v>142.470001</v>
      </c>
      <c r="E97">
        <v>143.25</v>
      </c>
      <c r="F97">
        <v>130.56741299999999</v>
      </c>
      <c r="G97">
        <v>5649700</v>
      </c>
      <c r="H97">
        <f>IFERROR((#REF!-E96)/E96,0)</f>
        <v>5.4042954914176175E-3</v>
      </c>
      <c r="I97">
        <f>IFERROR(LN(#REF!/E96),0)</f>
        <v>5.3897446875586985E-3</v>
      </c>
    </row>
    <row r="98" spans="1:9">
      <c r="A98" s="3">
        <v>44126</v>
      </c>
      <c r="B98">
        <v>141.490005</v>
      </c>
      <c r="C98">
        <v>142.75</v>
      </c>
      <c r="D98">
        <v>141.08000200000001</v>
      </c>
      <c r="E98">
        <v>141.449997</v>
      </c>
      <c r="F98">
        <v>129.64260899999999</v>
      </c>
      <c r="G98">
        <v>4502900</v>
      </c>
      <c r="H98">
        <f>IFERROR((#REF!-E97)/E97,0)</f>
        <v>-1.2565465968586414E-2</v>
      </c>
      <c r="I98">
        <f>IFERROR(LN(#REF!/E97),0)</f>
        <v>-1.2645079056180763E-2</v>
      </c>
    </row>
    <row r="99" spans="1:9">
      <c r="A99" s="3">
        <v>44127</v>
      </c>
      <c r="B99">
        <v>141.759995</v>
      </c>
      <c r="C99">
        <v>142.88000500000001</v>
      </c>
      <c r="D99">
        <v>141.759995</v>
      </c>
      <c r="E99">
        <v>142.38000500000001</v>
      </c>
      <c r="F99">
        <v>130.49499499999999</v>
      </c>
      <c r="G99">
        <v>4278100</v>
      </c>
      <c r="H99">
        <f>IFERROR((#REF!-E98)/E98,0)</f>
        <v>6.5748180963200375E-3</v>
      </c>
      <c r="I99">
        <f>IFERROR(LN(#REF!/E98),0)</f>
        <v>6.5532982543502778E-3</v>
      </c>
    </row>
    <row r="100" spans="1:9">
      <c r="A100" s="3">
        <v>44130</v>
      </c>
      <c r="B100">
        <v>141.5</v>
      </c>
      <c r="C100">
        <v>142.050003</v>
      </c>
      <c r="D100">
        <v>140.009995</v>
      </c>
      <c r="E100">
        <v>141.300003</v>
      </c>
      <c r="F100">
        <v>129.505157</v>
      </c>
      <c r="G100">
        <v>5315500</v>
      </c>
      <c r="H100">
        <f>IFERROR((#REF!-E99)/E99,0)</f>
        <v>-7.5853487995031846E-3</v>
      </c>
      <c r="I100">
        <f>IFERROR(LN(#REF!/E99),0)</f>
        <v>-7.6142638711144007E-3</v>
      </c>
    </row>
    <row r="101" spans="1:9">
      <c r="A101" s="3">
        <v>44131</v>
      </c>
      <c r="B101">
        <v>141.94000199999999</v>
      </c>
      <c r="C101">
        <v>143.33999600000001</v>
      </c>
      <c r="D101">
        <v>141.64999399999999</v>
      </c>
      <c r="E101">
        <v>142.36000100000001</v>
      </c>
      <c r="F101">
        <v>130.47666899999999</v>
      </c>
      <c r="G101">
        <v>6806700</v>
      </c>
      <c r="H101">
        <f>IFERROR((#REF!-E100)/E100,0)</f>
        <v>7.5017549716542278E-3</v>
      </c>
      <c r="I101">
        <f>IFERROR(LN(#REF!/E100),0)</f>
        <v>7.4737567445330418E-3</v>
      </c>
    </row>
    <row r="102" spans="1:9">
      <c r="A102" s="3">
        <v>44132</v>
      </c>
      <c r="B102">
        <v>140.449997</v>
      </c>
      <c r="C102">
        <v>140.94000199999999</v>
      </c>
      <c r="D102">
        <v>137.30999800000001</v>
      </c>
      <c r="E102">
        <v>137.66000399999999</v>
      </c>
      <c r="F102">
        <v>126.168976</v>
      </c>
      <c r="G102">
        <v>8192200</v>
      </c>
      <c r="H102">
        <f>IFERROR((#REF!-E101)/E101,0)</f>
        <v>-3.3014870518299759E-2</v>
      </c>
      <c r="I102">
        <f>IFERROR(LN(#REF!/E101),0)</f>
        <v>-3.3572161639122244E-2</v>
      </c>
    </row>
    <row r="103" spans="1:9">
      <c r="A103" s="3">
        <v>44133</v>
      </c>
      <c r="B103">
        <v>137.35000600000001</v>
      </c>
      <c r="C103">
        <v>139.08999600000001</v>
      </c>
      <c r="D103">
        <v>135.800003</v>
      </c>
      <c r="E103">
        <v>137.570007</v>
      </c>
      <c r="F103">
        <v>126.086502</v>
      </c>
      <c r="G103">
        <v>5476900</v>
      </c>
      <c r="H103">
        <f>IFERROR((#REF!-E102)/E102,0)</f>
        <v>-6.5376287509030274E-4</v>
      </c>
      <c r="I103">
        <f>IFERROR(LN(#REF!/E102),0)</f>
        <v>-6.5397667122515436E-4</v>
      </c>
    </row>
    <row r="104" spans="1:9">
      <c r="A104" s="3">
        <v>44134</v>
      </c>
      <c r="B104">
        <v>137.179993</v>
      </c>
      <c r="C104">
        <v>137.990005</v>
      </c>
      <c r="D104">
        <v>134.679993</v>
      </c>
      <c r="E104">
        <v>137.10000600000001</v>
      </c>
      <c r="F104">
        <v>125.65572400000001</v>
      </c>
      <c r="G104">
        <v>6422000</v>
      </c>
      <c r="H104">
        <f>IFERROR((#REF!-E103)/E103,0)</f>
        <v>-3.4164496335309215E-3</v>
      </c>
      <c r="I104">
        <f>IFERROR(LN(#REF!/E103),0)</f>
        <v>-3.4222990241457528E-3</v>
      </c>
    </row>
    <row r="105" spans="1:9">
      <c r="A105" s="3">
        <v>44137</v>
      </c>
      <c r="B105">
        <v>138.509995</v>
      </c>
      <c r="C105">
        <v>140</v>
      </c>
      <c r="D105">
        <v>137.44000199999999</v>
      </c>
      <c r="E105">
        <v>138.5</v>
      </c>
      <c r="F105">
        <v>126.938858</v>
      </c>
      <c r="G105">
        <v>6682800</v>
      </c>
      <c r="H105">
        <f>IFERROR((#REF!-E104)/E104,0)</f>
        <v>1.0211480224151064E-2</v>
      </c>
      <c r="I105">
        <f>IFERROR(LN(#REF!/E104),0)</f>
        <v>1.0159695295449253E-2</v>
      </c>
    </row>
    <row r="106" spans="1:9">
      <c r="A106" s="3">
        <v>44138</v>
      </c>
      <c r="B106">
        <v>139.320007</v>
      </c>
      <c r="C106">
        <v>142.66000399999999</v>
      </c>
      <c r="D106">
        <v>139.320007</v>
      </c>
      <c r="E106">
        <v>141.220001</v>
      </c>
      <c r="F106">
        <v>129.43180799999999</v>
      </c>
      <c r="G106">
        <v>6244200</v>
      </c>
      <c r="H106">
        <f>IFERROR((#REF!-E105)/E105,0)</f>
        <v>1.963899638989167E-2</v>
      </c>
      <c r="I106">
        <f>IFERROR(LN(#REF!/E105),0)</f>
        <v>1.9448639541957601E-2</v>
      </c>
    </row>
    <row r="107" spans="1:9">
      <c r="A107" s="3">
        <v>44139</v>
      </c>
      <c r="B107">
        <v>140.46000699999999</v>
      </c>
      <c r="C107">
        <v>143</v>
      </c>
      <c r="D107">
        <v>140.270004</v>
      </c>
      <c r="E107">
        <v>140.63999899999999</v>
      </c>
      <c r="F107">
        <v>128.900238</v>
      </c>
      <c r="G107">
        <v>5820600</v>
      </c>
      <c r="H107">
        <f>IFERROR((#REF!-E106)/E106,0)</f>
        <v>-4.1070811208959524E-3</v>
      </c>
      <c r="I107">
        <f>IFERROR(LN(#REF!/E106),0)</f>
        <v>-4.1155383428366447E-3</v>
      </c>
    </row>
    <row r="108" spans="1:9">
      <c r="A108" s="3">
        <v>44140</v>
      </c>
      <c r="B108">
        <v>142.44000199999999</v>
      </c>
      <c r="C108">
        <v>143.529999</v>
      </c>
      <c r="D108">
        <v>141.779999</v>
      </c>
      <c r="E108">
        <v>142.38000500000001</v>
      </c>
      <c r="F108">
        <v>130.49499499999999</v>
      </c>
      <c r="G108">
        <v>5673100</v>
      </c>
      <c r="H108">
        <f>IFERROR((#REF!-E107)/E107,0)</f>
        <v>1.2372056401963018E-2</v>
      </c>
      <c r="I108">
        <f>IFERROR(LN(#REF!/E107),0)</f>
        <v>1.2296147966504236E-2</v>
      </c>
    </row>
    <row r="109" spans="1:9">
      <c r="A109" s="3">
        <v>44141</v>
      </c>
      <c r="B109">
        <v>142.66999799999999</v>
      </c>
      <c r="C109">
        <v>144.070007</v>
      </c>
      <c r="D109">
        <v>142.38000500000001</v>
      </c>
      <c r="E109">
        <v>143.229996</v>
      </c>
      <c r="F109">
        <v>131.27401699999999</v>
      </c>
      <c r="G109">
        <v>4702300</v>
      </c>
      <c r="H109">
        <f>IFERROR((#REF!-E108)/E108,0)</f>
        <v>5.9698761774870605E-3</v>
      </c>
      <c r="I109">
        <f>IFERROR(LN(#REF!/E108),0)</f>
        <v>5.9521270716447533E-3</v>
      </c>
    </row>
    <row r="110" spans="1:9">
      <c r="A110" s="3">
        <v>44144</v>
      </c>
      <c r="B110">
        <v>146.14999399999999</v>
      </c>
      <c r="C110">
        <v>146.91999799999999</v>
      </c>
      <c r="D110">
        <v>137.60000600000001</v>
      </c>
      <c r="E110">
        <v>137.990005</v>
      </c>
      <c r="F110">
        <v>126.471451</v>
      </c>
      <c r="G110">
        <v>12664700</v>
      </c>
      <c r="H110">
        <f>IFERROR((#REF!-E109)/E109,0)</f>
        <v>-3.658445260307068E-2</v>
      </c>
      <c r="I110">
        <f>IFERROR(LN(#REF!/E109),0)</f>
        <v>-3.7270446866690933E-2</v>
      </c>
    </row>
    <row r="111" spans="1:9">
      <c r="A111" s="3">
        <v>44145</v>
      </c>
      <c r="B111">
        <v>138.10000600000001</v>
      </c>
      <c r="C111">
        <v>140.61999499999999</v>
      </c>
      <c r="D111">
        <v>137.14999399999999</v>
      </c>
      <c r="E111">
        <v>140.259995</v>
      </c>
      <c r="F111">
        <v>128.55197100000001</v>
      </c>
      <c r="G111">
        <v>7854000</v>
      </c>
      <c r="H111">
        <f>IFERROR((#REF!-E110)/E110,0)</f>
        <v>1.645039436008432E-2</v>
      </c>
      <c r="I111">
        <f>IFERROR(LN(#REF!/E110),0)</f>
        <v>1.6316552462709417E-2</v>
      </c>
    </row>
    <row r="112" spans="1:9">
      <c r="A112" s="3">
        <v>44146</v>
      </c>
      <c r="B112">
        <v>141.85000600000001</v>
      </c>
      <c r="C112">
        <v>143</v>
      </c>
      <c r="D112">
        <v>140.64999399999999</v>
      </c>
      <c r="E112">
        <v>142.070007</v>
      </c>
      <c r="F112">
        <v>130.210846</v>
      </c>
      <c r="G112">
        <v>5554300</v>
      </c>
      <c r="H112">
        <f>IFERROR((#REF!-E111)/E111,0)</f>
        <v>1.290469174763624E-2</v>
      </c>
      <c r="I112">
        <f>IFERROR(LN(#REF!/E111),0)</f>
        <v>1.2822135694788848E-2</v>
      </c>
    </row>
    <row r="113" spans="1:9">
      <c r="A113" s="3">
        <v>44147</v>
      </c>
      <c r="B113">
        <v>142.28999300000001</v>
      </c>
      <c r="C113">
        <v>142.550003</v>
      </c>
      <c r="D113">
        <v>141.070007</v>
      </c>
      <c r="E113">
        <v>142.14999399999999</v>
      </c>
      <c r="F113">
        <v>130.28417999999999</v>
      </c>
      <c r="G113">
        <v>5631700</v>
      </c>
      <c r="H113">
        <f>IFERROR((#REF!-E112)/E112,0)</f>
        <v>5.6301116392560246E-4</v>
      </c>
      <c r="I113">
        <f>IFERROR(LN(#REF!/E112),0)</f>
        <v>5.6285273260324681E-4</v>
      </c>
    </row>
    <row r="114" spans="1:9">
      <c r="A114" s="3">
        <v>44148</v>
      </c>
      <c r="B114">
        <v>142.21000699999999</v>
      </c>
      <c r="C114">
        <v>144.479996</v>
      </c>
      <c r="D114">
        <v>141.88000500000001</v>
      </c>
      <c r="E114">
        <v>144.279999</v>
      </c>
      <c r="F114">
        <v>132.236389</v>
      </c>
      <c r="G114">
        <v>6466800</v>
      </c>
      <c r="H114">
        <f>IFERROR((#REF!-E113)/E113,0)</f>
        <v>1.4984207456245206E-2</v>
      </c>
      <c r="I114">
        <f>IFERROR(LN(#REF!/E113),0)</f>
        <v>1.4873053216297035E-2</v>
      </c>
    </row>
    <row r="115" spans="1:9">
      <c r="A115" s="3">
        <v>44151</v>
      </c>
      <c r="B115">
        <v>144.779999</v>
      </c>
      <c r="C115">
        <v>144.779999</v>
      </c>
      <c r="D115">
        <v>141.259995</v>
      </c>
      <c r="E115">
        <v>142.429993</v>
      </c>
      <c r="F115">
        <v>130.54080200000001</v>
      </c>
      <c r="G115">
        <v>7976600</v>
      </c>
      <c r="H115">
        <f>IFERROR((#REF!-E114)/E114,0)</f>
        <v>-1.2822331666359434E-2</v>
      </c>
      <c r="I115">
        <f>IFERROR(LN(#REF!/E114),0)</f>
        <v>-1.2905247304826532E-2</v>
      </c>
    </row>
    <row r="116" spans="1:9">
      <c r="A116" s="3">
        <v>44152</v>
      </c>
      <c r="B116">
        <v>141.88999899999999</v>
      </c>
      <c r="C116">
        <v>143.470001</v>
      </c>
      <c r="D116">
        <v>141.75</v>
      </c>
      <c r="E116">
        <v>141.88000500000001</v>
      </c>
      <c r="F116">
        <v>130.03671299999999</v>
      </c>
      <c r="G116">
        <v>6396800</v>
      </c>
      <c r="H116">
        <f>IFERROR((#REF!-E115)/E115,0)</f>
        <v>-3.861461960473345E-3</v>
      </c>
      <c r="I116">
        <f>IFERROR(LN(#REF!/E115),0)</f>
        <v>-3.8689366530748684E-3</v>
      </c>
    </row>
    <row r="117" spans="1:9">
      <c r="A117" s="3">
        <v>44153</v>
      </c>
      <c r="B117">
        <v>141.990005</v>
      </c>
      <c r="C117">
        <v>142.10000600000001</v>
      </c>
      <c r="D117">
        <v>139.66000399999999</v>
      </c>
      <c r="E117">
        <v>139.699997</v>
      </c>
      <c r="F117">
        <v>128.03866600000001</v>
      </c>
      <c r="G117">
        <v>6097100</v>
      </c>
      <c r="H117">
        <f>IFERROR((#REF!-E116)/E116,0)</f>
        <v>-1.5365153109488647E-2</v>
      </c>
      <c r="I117">
        <f>IFERROR(LN(#REF!/E116),0)</f>
        <v>-1.5484420358141798E-2</v>
      </c>
    </row>
    <row r="118" spans="1:9">
      <c r="A118" s="3">
        <v>44154</v>
      </c>
      <c r="B118">
        <v>139.86999499999999</v>
      </c>
      <c r="C118">
        <v>140.11999499999999</v>
      </c>
      <c r="D118">
        <v>138.449997</v>
      </c>
      <c r="E118">
        <v>139.529999</v>
      </c>
      <c r="F118">
        <v>127.882881</v>
      </c>
      <c r="G118">
        <v>5284100</v>
      </c>
      <c r="H118">
        <f>IFERROR((#REF!-E117)/E117,0)</f>
        <v>-1.2168790526172492E-3</v>
      </c>
      <c r="I118">
        <f>IFERROR(LN(#REF!/E117),0)</f>
        <v>-1.2176200511296413E-3</v>
      </c>
    </row>
    <row r="119" spans="1:9">
      <c r="A119" s="3">
        <v>44155</v>
      </c>
      <c r="B119">
        <v>139.529999</v>
      </c>
      <c r="C119">
        <v>140.35000600000001</v>
      </c>
      <c r="D119">
        <v>138.63000500000001</v>
      </c>
      <c r="E119">
        <v>139.300003</v>
      </c>
      <c r="F119">
        <v>127.672112</v>
      </c>
      <c r="G119">
        <v>4726900</v>
      </c>
      <c r="H119">
        <f>IFERROR((#REF!-E118)/E118,0)</f>
        <v>-1.6483623711629201E-3</v>
      </c>
      <c r="I119">
        <f>IFERROR(LN(#REF!/E118),0)</f>
        <v>-1.6497224151853533E-3</v>
      </c>
    </row>
    <row r="120" spans="1:9">
      <c r="A120" s="3">
        <v>44158</v>
      </c>
      <c r="B120">
        <v>139.320007</v>
      </c>
      <c r="C120">
        <v>139.949997</v>
      </c>
      <c r="D120">
        <v>137.86000100000001</v>
      </c>
      <c r="E120">
        <v>138.759995</v>
      </c>
      <c r="F120">
        <v>127.17717</v>
      </c>
      <c r="G120">
        <v>4770600</v>
      </c>
      <c r="H120">
        <f>IFERROR((#REF!-E119)/E119,0)</f>
        <v>-3.8765828310857986E-3</v>
      </c>
      <c r="I120">
        <f>IFERROR(LN(#REF!/E119),0)</f>
        <v>-3.8841162539032287E-3</v>
      </c>
    </row>
    <row r="121" spans="1:9">
      <c r="A121" s="3">
        <v>44159</v>
      </c>
      <c r="B121">
        <v>138.83000200000001</v>
      </c>
      <c r="C121">
        <v>139.83999600000001</v>
      </c>
      <c r="D121">
        <v>138.070007</v>
      </c>
      <c r="E121">
        <v>138.30999800000001</v>
      </c>
      <c r="F121">
        <v>126.764709</v>
      </c>
      <c r="G121">
        <v>7101800</v>
      </c>
      <c r="H121">
        <f>IFERROR((#REF!-E120)/E120,0)</f>
        <v>-3.242988009620469E-3</v>
      </c>
      <c r="I121">
        <f>IFERROR(LN(#REF!/E120),0)</f>
        <v>-3.2482578917631595E-3</v>
      </c>
    </row>
    <row r="122" spans="1:9">
      <c r="A122" s="3">
        <v>44160</v>
      </c>
      <c r="B122">
        <v>138.16000399999999</v>
      </c>
      <c r="C122">
        <v>139.38999899999999</v>
      </c>
      <c r="D122">
        <v>138.03999300000001</v>
      </c>
      <c r="E122">
        <v>138.679993</v>
      </c>
      <c r="F122">
        <v>127.103859</v>
      </c>
      <c r="G122">
        <v>8411300</v>
      </c>
      <c r="H122">
        <f>IFERROR((#REF!-E121)/E121,0)</f>
        <v>2.6751139133122446E-3</v>
      </c>
      <c r="I122">
        <f>IFERROR(LN(#REF!/E121),0)</f>
        <v>2.6715421645595859E-3</v>
      </c>
    </row>
    <row r="123" spans="1:9">
      <c r="A123" s="3">
        <v>44162</v>
      </c>
      <c r="B123">
        <v>138.58999600000001</v>
      </c>
      <c r="C123">
        <v>138.88999899999999</v>
      </c>
      <c r="D123">
        <v>137.529999</v>
      </c>
      <c r="E123">
        <v>138.61000100000001</v>
      </c>
      <c r="F123">
        <v>127.03969600000001</v>
      </c>
      <c r="G123">
        <v>4252200</v>
      </c>
      <c r="H123">
        <f>IFERROR((#REF!-E122)/E122,0)</f>
        <v>-5.0470149648756436E-4</v>
      </c>
      <c r="I123">
        <f>IFERROR(LN(#REF!/E122),0)</f>
        <v>-5.0482890115714752E-4</v>
      </c>
    </row>
    <row r="124" spans="1:9">
      <c r="A124" s="3">
        <v>44165</v>
      </c>
      <c r="B124">
        <v>138</v>
      </c>
      <c r="C124">
        <v>139.199997</v>
      </c>
      <c r="D124">
        <v>136.740005</v>
      </c>
      <c r="E124">
        <v>138.86999499999999</v>
      </c>
      <c r="F124">
        <v>127.27795399999999</v>
      </c>
      <c r="G124">
        <v>11640400</v>
      </c>
      <c r="H124">
        <f>IFERROR((#REF!-E123)/E123,0)</f>
        <v>1.8757232387580577E-3</v>
      </c>
      <c r="I124">
        <f>IFERROR(LN(#REF!/E123),0)</f>
        <v>1.87396626664306E-3</v>
      </c>
    </row>
    <row r="125" spans="1:9">
      <c r="A125" s="3">
        <v>44166</v>
      </c>
      <c r="B125">
        <v>139.16000399999999</v>
      </c>
      <c r="C125">
        <v>139.53999300000001</v>
      </c>
      <c r="D125">
        <v>138.16000399999999</v>
      </c>
      <c r="E125">
        <v>139.36999499999999</v>
      </c>
      <c r="F125">
        <v>127.73625199999999</v>
      </c>
      <c r="G125">
        <v>7169700</v>
      </c>
      <c r="H125">
        <f>IFERROR((#REF!-E124)/E124,0)</f>
        <v>3.6004897962299202E-3</v>
      </c>
      <c r="I125">
        <f>IFERROR(LN(#REF!/E124),0)</f>
        <v>3.5940235492994857E-3</v>
      </c>
    </row>
    <row r="126" spans="1:9">
      <c r="A126" s="3">
        <v>44167</v>
      </c>
      <c r="B126">
        <v>139.36999499999999</v>
      </c>
      <c r="C126">
        <v>139.94000199999999</v>
      </c>
      <c r="D126">
        <v>137.490005</v>
      </c>
      <c r="E126">
        <v>138.36000100000001</v>
      </c>
      <c r="F126">
        <v>126.810562</v>
      </c>
      <c r="G126">
        <v>6963000</v>
      </c>
      <c r="H126">
        <f>IFERROR((#REF!-E125)/E125,0)</f>
        <v>-7.2468539587733907E-3</v>
      </c>
      <c r="I126">
        <f>IFERROR(LN(#REF!/E125),0)</f>
        <v>-7.2732399592005375E-3</v>
      </c>
    </row>
    <row r="127" spans="1:9">
      <c r="A127" s="3">
        <v>44168</v>
      </c>
      <c r="B127">
        <v>138.08999600000001</v>
      </c>
      <c r="C127">
        <v>138.35000600000001</v>
      </c>
      <c r="D127">
        <v>135.53999300000001</v>
      </c>
      <c r="E127">
        <v>137.33999600000001</v>
      </c>
      <c r="F127">
        <v>125.875694</v>
      </c>
      <c r="G127">
        <v>8742500</v>
      </c>
      <c r="H127">
        <f>IFERROR((#REF!-E126)/E126,0)</f>
        <v>-7.372108937755772E-3</v>
      </c>
      <c r="I127">
        <f>IFERROR(LN(#REF!/E126),0)</f>
        <v>-7.3994172287601689E-3</v>
      </c>
    </row>
    <row r="128" spans="1:9">
      <c r="A128" s="3">
        <v>44169</v>
      </c>
      <c r="B128">
        <v>137.21000699999999</v>
      </c>
      <c r="C128">
        <v>137.86000100000001</v>
      </c>
      <c r="D128">
        <v>135.86999499999999</v>
      </c>
      <c r="E128">
        <v>137.470001</v>
      </c>
      <c r="F128">
        <v>125.99485</v>
      </c>
      <c r="G128">
        <v>6617200</v>
      </c>
      <c r="H128">
        <f>IFERROR((#REF!-E127)/E127,0)</f>
        <v>9.4659242599645058E-4</v>
      </c>
      <c r="I128">
        <f>IFERROR(LN(#REF!/E127),0)</f>
        <v>9.4614468991267647E-4</v>
      </c>
    </row>
    <row r="129" spans="1:9">
      <c r="A129" s="3">
        <v>44172</v>
      </c>
      <c r="B129">
        <v>136.61000100000001</v>
      </c>
      <c r="C129">
        <v>137.740005</v>
      </c>
      <c r="D129">
        <v>136.55999800000001</v>
      </c>
      <c r="E129">
        <v>137.679993</v>
      </c>
      <c r="F129">
        <v>126.187302</v>
      </c>
      <c r="G129">
        <v>6918000</v>
      </c>
      <c r="H129">
        <f>IFERROR((#REF!-E128)/E128,0)</f>
        <v>1.5275478175052878E-3</v>
      </c>
      <c r="I129">
        <f>IFERROR(LN(#REF!/E128),0)</f>
        <v>1.5263823031061612E-3</v>
      </c>
    </row>
    <row r="130" spans="1:9">
      <c r="A130" s="3">
        <v>44173</v>
      </c>
      <c r="B130">
        <v>137.020004</v>
      </c>
      <c r="C130">
        <v>138.779999</v>
      </c>
      <c r="D130">
        <v>136.429993</v>
      </c>
      <c r="E130">
        <v>138.050003</v>
      </c>
      <c r="F130">
        <v>126.526436</v>
      </c>
      <c r="G130">
        <v>6493500</v>
      </c>
      <c r="H130">
        <f>IFERROR((#REF!-E129)/E129,0)</f>
        <v>2.687463820542232E-3</v>
      </c>
      <c r="I130">
        <f>IFERROR(LN(#REF!/E129),0)</f>
        <v>2.6838590466708419E-3</v>
      </c>
    </row>
    <row r="131" spans="1:9">
      <c r="A131" s="3">
        <v>44174</v>
      </c>
      <c r="B131">
        <v>137.83000200000001</v>
      </c>
      <c r="C131">
        <v>138.03999300000001</v>
      </c>
      <c r="D131">
        <v>136.25</v>
      </c>
      <c r="E131">
        <v>136.41000399999999</v>
      </c>
      <c r="F131">
        <v>125.023323</v>
      </c>
      <c r="G131">
        <v>6773400</v>
      </c>
      <c r="H131">
        <f>IFERROR((#REF!-E130)/E130,0)</f>
        <v>-1.1879746210509081E-2</v>
      </c>
      <c r="I131">
        <f>IFERROR(LN(#REF!/E130),0)</f>
        <v>-1.1950874279028328E-2</v>
      </c>
    </row>
    <row r="132" spans="1:9">
      <c r="A132" s="3">
        <v>44175</v>
      </c>
      <c r="B132">
        <v>136.520004</v>
      </c>
      <c r="C132">
        <v>136.91999799999999</v>
      </c>
      <c r="D132">
        <v>135.03999300000001</v>
      </c>
      <c r="E132">
        <v>135.509995</v>
      </c>
      <c r="F132">
        <v>124.19845599999999</v>
      </c>
      <c r="G132">
        <v>6800500</v>
      </c>
      <c r="H132">
        <f>IFERROR((#REF!-E131)/E131,0)</f>
        <v>-6.5978225467978368E-3</v>
      </c>
      <c r="I132">
        <f>IFERROR(LN(#REF!/E131),0)</f>
        <v>-6.6196843914158683E-3</v>
      </c>
    </row>
    <row r="133" spans="1:9">
      <c r="A133" s="3">
        <v>44176</v>
      </c>
      <c r="B133">
        <v>134.46000699999999</v>
      </c>
      <c r="C133">
        <v>136.800003</v>
      </c>
      <c r="D133">
        <v>134.199997</v>
      </c>
      <c r="E133">
        <v>136.509995</v>
      </c>
      <c r="F133">
        <v>125.114983</v>
      </c>
      <c r="G133">
        <v>6548000</v>
      </c>
      <c r="H133">
        <f>IFERROR((#REF!-E132)/E132,0)</f>
        <v>7.3795294583251956E-3</v>
      </c>
      <c r="I133">
        <f>IFERROR(LN(#REF!/E132),0)</f>
        <v>7.3524339505565443E-3</v>
      </c>
    </row>
    <row r="134" spans="1:9">
      <c r="A134" s="3">
        <v>44179</v>
      </c>
      <c r="B134">
        <v>137.020004</v>
      </c>
      <c r="C134">
        <v>137.929993</v>
      </c>
      <c r="D134">
        <v>135.770004</v>
      </c>
      <c r="E134">
        <v>135.85000600000001</v>
      </c>
      <c r="F134">
        <v>124.510063</v>
      </c>
      <c r="G134">
        <v>6485300</v>
      </c>
      <c r="H134">
        <f>IFERROR((#REF!-E133)/E133,0)</f>
        <v>-4.8347302334894662E-3</v>
      </c>
      <c r="I134">
        <f>IFERROR(LN(#REF!/E133),0)</f>
        <v>-4.8464553488166426E-3</v>
      </c>
    </row>
    <row r="135" spans="1:9">
      <c r="A135" s="3">
        <v>44180</v>
      </c>
      <c r="B135">
        <v>136.38999899999999</v>
      </c>
      <c r="C135">
        <v>137.53999300000001</v>
      </c>
      <c r="D135">
        <v>136.240005</v>
      </c>
      <c r="E135">
        <v>136.64999399999999</v>
      </c>
      <c r="F135">
        <v>125.243301</v>
      </c>
      <c r="G135">
        <v>5397000</v>
      </c>
      <c r="H135">
        <f>IFERROR((#REF!-E134)/E134,0)</f>
        <v>5.8887594013060608E-3</v>
      </c>
      <c r="I135">
        <f>IFERROR(LN(#REF!/E134),0)</f>
        <v>5.8714884275664772E-3</v>
      </c>
    </row>
    <row r="136" spans="1:9">
      <c r="A136" s="3">
        <v>44181</v>
      </c>
      <c r="B136">
        <v>136.71000699999999</v>
      </c>
      <c r="C136">
        <v>138.270004</v>
      </c>
      <c r="D136">
        <v>136.71000699999999</v>
      </c>
      <c r="E136">
        <v>137.270004</v>
      </c>
      <c r="F136">
        <v>125.811539</v>
      </c>
      <c r="G136">
        <v>5382500</v>
      </c>
      <c r="H136">
        <f>IFERROR((#REF!-E135)/E135,0)</f>
        <v>4.5372120543233085E-3</v>
      </c>
      <c r="I136">
        <f>IFERROR(LN(#REF!/E135),0)</f>
        <v>4.5269499369371248E-3</v>
      </c>
    </row>
    <row r="137" spans="1:9">
      <c r="A137" s="3">
        <v>44182</v>
      </c>
      <c r="B137">
        <v>138.009995</v>
      </c>
      <c r="C137">
        <v>139.11999499999999</v>
      </c>
      <c r="D137">
        <v>137.949997</v>
      </c>
      <c r="E137">
        <v>138.25</v>
      </c>
      <c r="F137">
        <v>126.709732</v>
      </c>
      <c r="G137">
        <v>7405300</v>
      </c>
      <c r="H137">
        <f>IFERROR((#REF!-E136)/E136,0)</f>
        <v>7.1391853386993404E-3</v>
      </c>
      <c r="I137">
        <f>IFERROR(LN(#REF!/E136),0)</f>
        <v>7.1138219992245497E-3</v>
      </c>
    </row>
    <row r="138" spans="1:9">
      <c r="A138" s="3">
        <v>44183</v>
      </c>
      <c r="B138">
        <v>138.259995</v>
      </c>
      <c r="C138">
        <v>140.070007</v>
      </c>
      <c r="D138">
        <v>137.449997</v>
      </c>
      <c r="E138">
        <v>139.03999300000001</v>
      </c>
      <c r="F138">
        <v>127.43377700000001</v>
      </c>
      <c r="G138">
        <v>19988800</v>
      </c>
      <c r="H138">
        <f>IFERROR((#REF!-E137)/E137,0)</f>
        <v>5.7142350813743923E-3</v>
      </c>
      <c r="I138">
        <f>IFERROR(LN(#REF!/E137),0)</f>
        <v>5.6979707694121062E-3</v>
      </c>
    </row>
    <row r="139" spans="1:9">
      <c r="A139" s="3">
        <v>44186</v>
      </c>
      <c r="B139">
        <v>137.96000699999999</v>
      </c>
      <c r="C139">
        <v>138.429993</v>
      </c>
      <c r="D139">
        <v>136.220001</v>
      </c>
      <c r="E139">
        <v>137.520004</v>
      </c>
      <c r="F139">
        <v>126.040672</v>
      </c>
      <c r="G139">
        <v>6732400</v>
      </c>
      <c r="H139">
        <f>IFERROR((#REF!-E138)/E138,0)</f>
        <v>-1.0932027305266115E-2</v>
      </c>
      <c r="I139">
        <f>IFERROR(LN(#REF!/E138),0)</f>
        <v>-1.0992221010584606E-2</v>
      </c>
    </row>
    <row r="140" spans="1:9">
      <c r="A140" s="3">
        <v>44187</v>
      </c>
      <c r="B140">
        <v>137.28999300000001</v>
      </c>
      <c r="C140">
        <v>138.070007</v>
      </c>
      <c r="D140">
        <v>136.38000500000001</v>
      </c>
      <c r="E140">
        <v>136.550003</v>
      </c>
      <c r="F140">
        <v>125.151642</v>
      </c>
      <c r="G140">
        <v>5023100</v>
      </c>
      <c r="H140">
        <f>IFERROR((#REF!-E139)/E139,0)</f>
        <v>-7.0535265545803531E-3</v>
      </c>
      <c r="I140">
        <f>IFERROR(LN(#REF!/E139),0)</f>
        <v>-7.0785202715835304E-3</v>
      </c>
    </row>
    <row r="141" spans="1:9">
      <c r="A141" s="3">
        <v>44188</v>
      </c>
      <c r="B141">
        <v>137.38999899999999</v>
      </c>
      <c r="C141">
        <v>137.550003</v>
      </c>
      <c r="D141">
        <v>136.13000500000001</v>
      </c>
      <c r="E141">
        <v>136.33999600000001</v>
      </c>
      <c r="F141">
        <v>124.95916699999999</v>
      </c>
      <c r="G141">
        <v>6004200</v>
      </c>
      <c r="H141">
        <f>IFERROR((#REF!-E140)/E140,0)</f>
        <v>-1.5379494352701719E-3</v>
      </c>
      <c r="I141">
        <f>IFERROR(LN(#REF!/E140),0)</f>
        <v>-1.5391332934679726E-3</v>
      </c>
    </row>
    <row r="142" spans="1:9">
      <c r="A142" s="3">
        <v>44189</v>
      </c>
      <c r="B142">
        <v>136.199997</v>
      </c>
      <c r="C142">
        <v>138.13000500000001</v>
      </c>
      <c r="D142">
        <v>136.199997</v>
      </c>
      <c r="E142">
        <v>137.720001</v>
      </c>
      <c r="F142">
        <v>126.224014</v>
      </c>
      <c r="G142">
        <v>2588200</v>
      </c>
      <c r="H142">
        <f>IFERROR((#REF!-E141)/E141,0)</f>
        <v>1.0121791407416373E-2</v>
      </c>
      <c r="I142">
        <f>IFERROR(LN(#REF!/E141),0)</f>
        <v>1.0070909135212181E-2</v>
      </c>
    </row>
    <row r="143" spans="1:9">
      <c r="A143" s="3">
        <v>44193</v>
      </c>
      <c r="B143">
        <v>138.14999399999999</v>
      </c>
      <c r="C143">
        <v>139.38999899999999</v>
      </c>
      <c r="D143">
        <v>137.949997</v>
      </c>
      <c r="E143">
        <v>138.679993</v>
      </c>
      <c r="F143">
        <v>127.103859</v>
      </c>
      <c r="G143">
        <v>3714700</v>
      </c>
      <c r="H143">
        <f>IFERROR((#REF!-E142)/E142,0)</f>
        <v>6.9706069781396516E-3</v>
      </c>
      <c r="I143">
        <f>IFERROR(LN(#REF!/E142),0)</f>
        <v>6.9464246094731669E-3</v>
      </c>
    </row>
    <row r="144" spans="1:9">
      <c r="A144" s="3">
        <v>44194</v>
      </c>
      <c r="B144">
        <v>139.220001</v>
      </c>
      <c r="C144">
        <v>139.94000199999999</v>
      </c>
      <c r="D144">
        <v>138.199997</v>
      </c>
      <c r="E144">
        <v>138.41999799999999</v>
      </c>
      <c r="F144">
        <v>126.865532</v>
      </c>
      <c r="G144">
        <v>5139300</v>
      </c>
      <c r="H144">
        <f>IFERROR((#REF!-E143)/E143,0)</f>
        <v>-1.8747837692781218E-3</v>
      </c>
      <c r="I144">
        <f>IFERROR(LN(#REF!/E143),0)</f>
        <v>-1.8765433759674965E-3</v>
      </c>
    </row>
    <row r="145" spans="1:9">
      <c r="A145" s="3">
        <v>44195</v>
      </c>
      <c r="B145">
        <v>138.60000600000001</v>
      </c>
      <c r="C145">
        <v>138.91999799999999</v>
      </c>
      <c r="D145">
        <v>137.550003</v>
      </c>
      <c r="E145">
        <v>137.770004</v>
      </c>
      <c r="F145">
        <v>126.269791</v>
      </c>
      <c r="G145">
        <v>3261400</v>
      </c>
      <c r="H145">
        <f>IFERROR((#REF!-E144)/E144,0)</f>
        <v>-4.6958099219159971E-3</v>
      </c>
      <c r="I145">
        <f>IFERROR(LN(#REF!/E144),0)</f>
        <v>-4.706869874533723E-3</v>
      </c>
    </row>
    <row r="146" spans="1:9">
      <c r="A146" s="3">
        <v>44196</v>
      </c>
      <c r="B146">
        <v>138.30999800000001</v>
      </c>
      <c r="C146">
        <v>139.28999300000001</v>
      </c>
      <c r="D146">
        <v>137.38999899999999</v>
      </c>
      <c r="E146">
        <v>139.13999899999999</v>
      </c>
      <c r="F146">
        <v>127.525452</v>
      </c>
      <c r="G146">
        <v>4076400</v>
      </c>
      <c r="H146">
        <f>IFERROR((#REF!-E145)/E145,0)</f>
        <v>9.9440731670443205E-3</v>
      </c>
      <c r="I146">
        <f>IFERROR(LN(#REF!/E145),0)</f>
        <v>9.8949562180850152E-3</v>
      </c>
    </row>
    <row r="147" spans="1:9">
      <c r="A147" s="3">
        <v>44200</v>
      </c>
      <c r="B147">
        <v>139.66000399999999</v>
      </c>
      <c r="C147">
        <v>139.86000100000001</v>
      </c>
      <c r="D147">
        <v>136.35000600000001</v>
      </c>
      <c r="E147">
        <v>137.820007</v>
      </c>
      <c r="F147">
        <v>126.315651</v>
      </c>
      <c r="G147">
        <v>8330900</v>
      </c>
      <c r="H147">
        <f>IFERROR((#REF!-E146)/E146,0)</f>
        <v>-9.4867903513495434E-3</v>
      </c>
      <c r="I147">
        <f>IFERROR(LN(#REF!/E146),0)</f>
        <v>-9.5320765885420419E-3</v>
      </c>
    </row>
    <row r="148" spans="1:9">
      <c r="A148" s="3">
        <v>44201</v>
      </c>
      <c r="B148">
        <v>137.990005</v>
      </c>
      <c r="C148">
        <v>138.91999799999999</v>
      </c>
      <c r="D148">
        <v>136.270004</v>
      </c>
      <c r="E148">
        <v>138.699997</v>
      </c>
      <c r="F148">
        <v>127.122169</v>
      </c>
      <c r="G148">
        <v>6856400</v>
      </c>
      <c r="H148">
        <f>IFERROR((#REF!-E147)/E147,0)</f>
        <v>6.3850671550175746E-3</v>
      </c>
      <c r="I148">
        <f>IFERROR(LN(#REF!/E147),0)</f>
        <v>6.3647689714224085E-3</v>
      </c>
    </row>
    <row r="149" spans="1:9">
      <c r="A149" s="3">
        <v>44202</v>
      </c>
      <c r="B149">
        <v>138.770004</v>
      </c>
      <c r="C149">
        <v>141.03999300000001</v>
      </c>
      <c r="D149">
        <v>138.60000600000001</v>
      </c>
      <c r="E149">
        <v>140.16000399999999</v>
      </c>
      <c r="F149">
        <v>128.46031199999999</v>
      </c>
      <c r="G149">
        <v>10578000</v>
      </c>
      <c r="H149">
        <f>IFERROR((#REF!-E148)/E148,0)</f>
        <v>1.052636648579012E-2</v>
      </c>
      <c r="I149">
        <f>IFERROR(LN(#REF!/E148),0)</f>
        <v>1.0471350035524025E-2</v>
      </c>
    </row>
    <row r="150" spans="1:9">
      <c r="A150" s="3">
        <v>44203</v>
      </c>
      <c r="B150">
        <v>139.75</v>
      </c>
      <c r="C150">
        <v>140.13000500000001</v>
      </c>
      <c r="D150">
        <v>138.03999300000001</v>
      </c>
      <c r="E150">
        <v>138.85000600000001</v>
      </c>
      <c r="F150">
        <v>127.25962800000001</v>
      </c>
      <c r="G150">
        <v>7355400</v>
      </c>
      <c r="H150">
        <f>IFERROR((#REF!-E149)/E149,0)</f>
        <v>-9.3464466510715782E-3</v>
      </c>
      <c r="I150">
        <f>IFERROR(LN(#REF!/E149),0)</f>
        <v>-9.3903987619864872E-3</v>
      </c>
    </row>
    <row r="151" spans="1:9">
      <c r="A151" s="3">
        <v>44204</v>
      </c>
      <c r="B151">
        <v>138.470001</v>
      </c>
      <c r="C151">
        <v>139.05999800000001</v>
      </c>
      <c r="D151">
        <v>137</v>
      </c>
      <c r="E151">
        <v>138.78999300000001</v>
      </c>
      <c r="F151">
        <v>127.204643</v>
      </c>
      <c r="G151">
        <v>7448500</v>
      </c>
      <c r="H151">
        <f>IFERROR((#REF!-E150)/E150,0)</f>
        <v>-4.3221460141671059E-4</v>
      </c>
      <c r="I151">
        <f>IFERROR(LN(#REF!/E150),0)</f>
        <v>-4.323080330702281E-4</v>
      </c>
    </row>
    <row r="152" spans="1:9">
      <c r="A152" s="3">
        <v>44207</v>
      </c>
      <c r="B152">
        <v>138.75</v>
      </c>
      <c r="C152">
        <v>139.44000199999999</v>
      </c>
      <c r="D152">
        <v>137.60000600000001</v>
      </c>
      <c r="E152">
        <v>137.85000600000001</v>
      </c>
      <c r="F152">
        <v>126.343124</v>
      </c>
      <c r="G152">
        <v>7239900</v>
      </c>
      <c r="H152">
        <f>IFERROR((#REF!-E151)/E151,0)</f>
        <v>-6.7727289243396825E-3</v>
      </c>
      <c r="I152">
        <f>IFERROR(LN(#REF!/E151),0)</f>
        <v>-6.7957679364607157E-3</v>
      </c>
    </row>
    <row r="153" spans="1:9">
      <c r="A153" s="3">
        <v>44208</v>
      </c>
      <c r="B153">
        <v>137.85000600000001</v>
      </c>
      <c r="C153">
        <v>138.25</v>
      </c>
      <c r="D153">
        <v>136.240005</v>
      </c>
      <c r="E153">
        <v>137.050003</v>
      </c>
      <c r="F153">
        <v>125.609932</v>
      </c>
      <c r="G153">
        <v>6333500</v>
      </c>
      <c r="H153">
        <f>IFERROR((#REF!-E152)/E152,0)</f>
        <v>-5.8034310132710747E-3</v>
      </c>
      <c r="I153">
        <f>IFERROR(LN(#REF!/E152),0)</f>
        <v>-5.8203363567603111E-3</v>
      </c>
    </row>
    <row r="154" spans="1:9">
      <c r="A154" s="3">
        <v>44209</v>
      </c>
      <c r="B154">
        <v>137.10000600000001</v>
      </c>
      <c r="C154">
        <v>138.070007</v>
      </c>
      <c r="D154">
        <v>137.10000600000001</v>
      </c>
      <c r="E154">
        <v>137.259995</v>
      </c>
      <c r="F154">
        <v>125.802368</v>
      </c>
      <c r="G154">
        <v>6078800</v>
      </c>
      <c r="H154">
        <f>IFERROR((#REF!-E153)/E153,0)</f>
        <v>1.5322290799220173E-3</v>
      </c>
      <c r="I154">
        <f>IFERROR(LN(#REF!/E153),0)</f>
        <v>1.531056414653722E-3</v>
      </c>
    </row>
    <row r="155" spans="1:9">
      <c r="A155" s="3">
        <v>44210</v>
      </c>
      <c r="B155">
        <v>137.429993</v>
      </c>
      <c r="C155">
        <v>137.64999399999999</v>
      </c>
      <c r="D155">
        <v>135.279999</v>
      </c>
      <c r="E155">
        <v>135.800003</v>
      </c>
      <c r="F155">
        <v>124.46425600000001</v>
      </c>
      <c r="G155">
        <v>6172800</v>
      </c>
      <c r="H155">
        <f>IFERROR((#REF!-E154)/E154,0)</f>
        <v>-1.0636689881855232E-2</v>
      </c>
      <c r="I155">
        <f>IFERROR(LN(#REF!/E154),0)</f>
        <v>-1.0693663837363206E-2</v>
      </c>
    </row>
    <row r="156" spans="1:9">
      <c r="A156" s="3">
        <v>44211</v>
      </c>
      <c r="B156">
        <v>135.25</v>
      </c>
      <c r="C156">
        <v>136.199997</v>
      </c>
      <c r="D156">
        <v>134.66000399999999</v>
      </c>
      <c r="E156">
        <v>134.779999</v>
      </c>
      <c r="F156">
        <v>123.52937300000001</v>
      </c>
      <c r="G156">
        <v>7757600</v>
      </c>
      <c r="H156">
        <f>IFERROR((#REF!-E155)/E155,0)</f>
        <v>-7.5110749445270637E-3</v>
      </c>
      <c r="I156">
        <f>IFERROR(LN(#REF!/E155),0)</f>
        <v>-7.5394251173338022E-3</v>
      </c>
    </row>
    <row r="157" spans="1:9">
      <c r="A157" s="3">
        <v>44215</v>
      </c>
      <c r="B157">
        <v>135.699997</v>
      </c>
      <c r="C157">
        <v>136.36000100000001</v>
      </c>
      <c r="D157">
        <v>133.55999800000001</v>
      </c>
      <c r="E157">
        <v>133.60000600000001</v>
      </c>
      <c r="F157">
        <v>122.44787599999999</v>
      </c>
      <c r="G157">
        <v>9184900</v>
      </c>
      <c r="H157">
        <f>IFERROR((#REF!-E156)/E156,0)</f>
        <v>-8.7549562899165486E-3</v>
      </c>
      <c r="I157">
        <f>IFERROR(LN(#REF!/E156),0)</f>
        <v>-8.7935060858484234E-3</v>
      </c>
    </row>
    <row r="158" spans="1:9">
      <c r="A158" s="3">
        <v>44216</v>
      </c>
      <c r="B158">
        <v>132.529999</v>
      </c>
      <c r="C158">
        <v>133.800003</v>
      </c>
      <c r="D158">
        <v>131.259995</v>
      </c>
      <c r="E158">
        <v>131.929993</v>
      </c>
      <c r="F158">
        <v>120.917282</v>
      </c>
      <c r="G158">
        <v>12506600</v>
      </c>
      <c r="H158">
        <f>IFERROR((#REF!-E157)/E157,0)</f>
        <v>-1.2500096744007717E-2</v>
      </c>
      <c r="I158">
        <f>IFERROR(LN(#REF!/E157),0)</f>
        <v>-1.257888017548037E-2</v>
      </c>
    </row>
    <row r="159" spans="1:9">
      <c r="A159" s="3">
        <v>44217</v>
      </c>
      <c r="B159">
        <v>130.64999399999999</v>
      </c>
      <c r="C159">
        <v>131.990005</v>
      </c>
      <c r="D159">
        <v>130.509995</v>
      </c>
      <c r="E159">
        <v>131.009995</v>
      </c>
      <c r="F159">
        <v>120.798355</v>
      </c>
      <c r="G159">
        <v>8761600</v>
      </c>
      <c r="H159">
        <f>IFERROR((#REF!-E158)/E158,0)</f>
        <v>-6.9733801926298335E-3</v>
      </c>
      <c r="I159">
        <f>IFERROR(LN(#REF!/E158),0)</f>
        <v>-6.997807836690702E-3</v>
      </c>
    </row>
    <row r="160" spans="1:9">
      <c r="A160" s="3">
        <v>44218</v>
      </c>
      <c r="B160">
        <v>131.020004</v>
      </c>
      <c r="C160">
        <v>131.470001</v>
      </c>
      <c r="D160">
        <v>129.990005</v>
      </c>
      <c r="E160">
        <v>130</v>
      </c>
      <c r="F160">
        <v>119.867081</v>
      </c>
      <c r="G160">
        <v>7202800</v>
      </c>
      <c r="H160">
        <f>IFERROR((#REF!-E159)/E159,0)</f>
        <v>-7.7092972944545453E-3</v>
      </c>
      <c r="I160">
        <f>IFERROR(LN(#REF!/E159),0)</f>
        <v>-7.7391675449706189E-3</v>
      </c>
    </row>
    <row r="161" spans="1:9">
      <c r="A161" s="3">
        <v>44221</v>
      </c>
      <c r="B161">
        <v>129.949997</v>
      </c>
      <c r="C161">
        <v>133</v>
      </c>
      <c r="D161">
        <v>129.89999399999999</v>
      </c>
      <c r="E161">
        <v>132.240005</v>
      </c>
      <c r="F161">
        <v>121.93248</v>
      </c>
      <c r="G161">
        <v>9640000</v>
      </c>
      <c r="H161">
        <f>IFERROR((#REF!-E160)/E160,0)</f>
        <v>1.7230807692307667E-2</v>
      </c>
      <c r="I161">
        <f>IFERROR(LN(#REF!/E160),0)</f>
        <v>1.7084040867227819E-2</v>
      </c>
    </row>
    <row r="162" spans="1:9">
      <c r="A162" s="3">
        <v>44222</v>
      </c>
      <c r="B162">
        <v>132.25</v>
      </c>
      <c r="C162">
        <v>133.470001</v>
      </c>
      <c r="D162">
        <v>131.429993</v>
      </c>
      <c r="E162">
        <v>133.08999600000001</v>
      </c>
      <c r="F162">
        <v>122.71623200000001</v>
      </c>
      <c r="G162">
        <v>5996700</v>
      </c>
      <c r="H162">
        <f>IFERROR((#REF!-E161)/E161,0)</f>
        <v>6.4276388979266682E-3</v>
      </c>
      <c r="I162">
        <f>IFERROR(LN(#REF!/E161),0)</f>
        <v>6.407069720804048E-3</v>
      </c>
    </row>
    <row r="163" spans="1:9">
      <c r="A163" s="3">
        <v>44223</v>
      </c>
      <c r="B163">
        <v>132.38999899999999</v>
      </c>
      <c r="C163">
        <v>133.10000600000001</v>
      </c>
      <c r="D163">
        <v>127.699997</v>
      </c>
      <c r="E163">
        <v>128.38000500000001</v>
      </c>
      <c r="F163">
        <v>118.373344</v>
      </c>
      <c r="G163">
        <v>10826700</v>
      </c>
      <c r="H163">
        <f>IFERROR((#REF!-E162)/E162,0)</f>
        <v>-3.5389519434653842E-2</v>
      </c>
      <c r="I163">
        <f>IFERROR(LN(#REF!/E162),0)</f>
        <v>-3.6030906213106437E-2</v>
      </c>
    </row>
    <row r="164" spans="1:9">
      <c r="A164" s="3">
        <v>44224</v>
      </c>
      <c r="B164">
        <v>127.839996</v>
      </c>
      <c r="C164">
        <v>131.64999399999999</v>
      </c>
      <c r="D164">
        <v>127.44000200000001</v>
      </c>
      <c r="E164">
        <v>130.36000100000001</v>
      </c>
      <c r="F164">
        <v>120.19899700000001</v>
      </c>
      <c r="G164">
        <v>8242000</v>
      </c>
      <c r="H164">
        <f>IFERROR((#REF!-E163)/E163,0)</f>
        <v>1.5422931320184944E-2</v>
      </c>
      <c r="I164">
        <f>IFERROR(LN(#REF!/E163),0)</f>
        <v>1.530520680991778E-2</v>
      </c>
    </row>
    <row r="165" spans="1:9">
      <c r="A165" s="3">
        <v>44225</v>
      </c>
      <c r="B165">
        <v>130.19000199999999</v>
      </c>
      <c r="C165">
        <v>130.28999300000001</v>
      </c>
      <c r="D165">
        <v>128.070007</v>
      </c>
      <c r="E165">
        <v>128.21000699999999</v>
      </c>
      <c r="F165">
        <v>118.216606</v>
      </c>
      <c r="G165">
        <v>8344100</v>
      </c>
      <c r="H165">
        <f>IFERROR((#REF!-E164)/E164,0)</f>
        <v>-1.6492743046235638E-2</v>
      </c>
      <c r="I165">
        <f>IFERROR(LN(#REF!/E164),0)</f>
        <v>-1.6630262477892555E-2</v>
      </c>
    </row>
    <row r="166" spans="1:9">
      <c r="A166" s="3">
        <v>44228</v>
      </c>
      <c r="B166">
        <v>129</v>
      </c>
      <c r="C166">
        <v>129.66000399999999</v>
      </c>
      <c r="D166">
        <v>128.199997</v>
      </c>
      <c r="E166">
        <v>128.970001</v>
      </c>
      <c r="F166">
        <v>118.917366</v>
      </c>
      <c r="G166">
        <v>6534200</v>
      </c>
      <c r="H166">
        <f>IFERROR((#REF!-E165)/E165,0)</f>
        <v>5.9277276226964567E-3</v>
      </c>
      <c r="I166">
        <f>IFERROR(LN(#REF!/E165),0)</f>
        <v>5.9102277675080819E-3</v>
      </c>
    </row>
    <row r="167" spans="1:9">
      <c r="A167" s="3">
        <v>44229</v>
      </c>
      <c r="B167">
        <v>129.60000600000001</v>
      </c>
      <c r="C167">
        <v>130.720001</v>
      </c>
      <c r="D167">
        <v>128.69000199999999</v>
      </c>
      <c r="E167">
        <v>128.78999300000001</v>
      </c>
      <c r="F167">
        <v>118.751389</v>
      </c>
      <c r="G167">
        <v>6825600</v>
      </c>
      <c r="H167">
        <f>IFERROR((#REF!-E166)/E166,0)</f>
        <v>-1.3957354315286593E-3</v>
      </c>
      <c r="I167">
        <f>IFERROR(LN(#REF!/E166),0)</f>
        <v>-1.3967103775094829E-3</v>
      </c>
    </row>
    <row r="168" spans="1:9">
      <c r="A168" s="3">
        <v>44230</v>
      </c>
      <c r="B168">
        <v>128.949997</v>
      </c>
      <c r="C168">
        <v>129.199997</v>
      </c>
      <c r="D168">
        <v>127.75</v>
      </c>
      <c r="E168">
        <v>128.949997</v>
      </c>
      <c r="F168">
        <v>118.89891799999999</v>
      </c>
      <c r="G168">
        <v>7309400</v>
      </c>
      <c r="H168">
        <f>IFERROR((#REF!-E167)/E167,0)</f>
        <v>1.2423636050666333E-3</v>
      </c>
      <c r="I168">
        <f>IFERROR(LN(#REF!/E167),0)</f>
        <v>1.2415925099906531E-3</v>
      </c>
    </row>
    <row r="169" spans="1:9">
      <c r="A169" s="3">
        <v>44231</v>
      </c>
      <c r="B169">
        <v>129.38000500000001</v>
      </c>
      <c r="C169">
        <v>129.46000699999999</v>
      </c>
      <c r="D169">
        <v>128.58000200000001</v>
      </c>
      <c r="E169">
        <v>129.029999</v>
      </c>
      <c r="F169">
        <v>118.972672</v>
      </c>
      <c r="G169">
        <v>6613700</v>
      </c>
      <c r="H169">
        <f>IFERROR((#REF!-E168)/E168,0)</f>
        <v>6.2041102645397862E-4</v>
      </c>
      <c r="I169">
        <f>IFERROR(LN(#REF!/E168),0)</f>
        <v>6.2021865109692514E-4</v>
      </c>
    </row>
    <row r="170" spans="1:9">
      <c r="A170" s="3">
        <v>44232</v>
      </c>
      <c r="B170">
        <v>129.11999499999999</v>
      </c>
      <c r="C170">
        <v>130.10000600000001</v>
      </c>
      <c r="D170">
        <v>129.029999</v>
      </c>
      <c r="E170">
        <v>129.570007</v>
      </c>
      <c r="F170">
        <v>119.470596</v>
      </c>
      <c r="G170">
        <v>5063700</v>
      </c>
      <c r="H170">
        <f>IFERROR((#REF!-E169)/E169,0)</f>
        <v>4.1851352723020659E-3</v>
      </c>
      <c r="I170">
        <f>IFERROR(LN(#REF!/E169),0)</f>
        <v>4.1764019519505017E-3</v>
      </c>
    </row>
    <row r="171" spans="1:9">
      <c r="A171" s="3">
        <v>44235</v>
      </c>
      <c r="B171">
        <v>129.929993</v>
      </c>
      <c r="C171">
        <v>130.10000600000001</v>
      </c>
      <c r="D171">
        <v>128.11000100000001</v>
      </c>
      <c r="E171">
        <v>129.16999799999999</v>
      </c>
      <c r="F171">
        <v>119.101776</v>
      </c>
      <c r="G171">
        <v>7011200</v>
      </c>
      <c r="H171">
        <f>IFERROR((#REF!-E170)/E170,0)</f>
        <v>-3.0872036612609845E-3</v>
      </c>
      <c r="I171">
        <f>IFERROR(LN(#REF!/E170),0)</f>
        <v>-3.0919789051169076E-3</v>
      </c>
    </row>
    <row r="172" spans="1:9">
      <c r="A172" s="3">
        <v>44236</v>
      </c>
      <c r="B172">
        <v>129.46000699999999</v>
      </c>
      <c r="C172">
        <v>129.94000199999999</v>
      </c>
      <c r="D172">
        <v>128.229996</v>
      </c>
      <c r="E172">
        <v>128.66999799999999</v>
      </c>
      <c r="F172">
        <v>118.640739</v>
      </c>
      <c r="G172">
        <v>5917800</v>
      </c>
      <c r="H172">
        <f>IFERROR((#REF!-E171)/E171,0)</f>
        <v>-3.8708679085061224E-3</v>
      </c>
      <c r="I172">
        <f>IFERROR(LN(#REF!/E171),0)</f>
        <v>-3.8783791071927256E-3</v>
      </c>
    </row>
    <row r="173" spans="1:9">
      <c r="A173" s="3">
        <v>44237</v>
      </c>
      <c r="B173">
        <v>128.75</v>
      </c>
      <c r="C173">
        <v>129.16000399999999</v>
      </c>
      <c r="D173">
        <v>127.959999</v>
      </c>
      <c r="E173">
        <v>128.220001</v>
      </c>
      <c r="F173">
        <v>118.22582199999999</v>
      </c>
      <c r="G173">
        <v>8594100</v>
      </c>
      <c r="H173">
        <f>IFERROR((#REF!-E172)/E172,0)</f>
        <v>-3.4972954612154127E-3</v>
      </c>
      <c r="I173">
        <f>IFERROR(LN(#REF!/E172),0)</f>
        <v>-3.5034252950533929E-3</v>
      </c>
    </row>
    <row r="174" spans="1:9">
      <c r="A174" s="3">
        <v>44238</v>
      </c>
      <c r="B174">
        <v>128.53999300000001</v>
      </c>
      <c r="C174">
        <v>129.33000200000001</v>
      </c>
      <c r="D174">
        <v>128.21000699999999</v>
      </c>
      <c r="E174">
        <v>128.33000200000001</v>
      </c>
      <c r="F174">
        <v>118.327248</v>
      </c>
      <c r="G174">
        <v>6139200</v>
      </c>
      <c r="H174">
        <f>IFERROR((#REF!-E173)/E173,0)</f>
        <v>8.5790827594839217E-4</v>
      </c>
      <c r="I174">
        <f>IFERROR(LN(#REF!/E173),0)</f>
        <v>8.5754048298342144E-4</v>
      </c>
    </row>
    <row r="175" spans="1:9">
      <c r="A175" s="3">
        <v>44239</v>
      </c>
      <c r="B175">
        <v>128</v>
      </c>
      <c r="C175">
        <v>128.13000500000001</v>
      </c>
      <c r="D175">
        <v>126.58000199999999</v>
      </c>
      <c r="E175">
        <v>127.620003</v>
      </c>
      <c r="F175">
        <v>117.6726</v>
      </c>
      <c r="G175">
        <v>8407300</v>
      </c>
      <c r="H175">
        <f>IFERROR((#REF!-E174)/E174,0)</f>
        <v>-5.5326033580207568E-3</v>
      </c>
      <c r="I175">
        <f>IFERROR(LN(#REF!/E174),0)</f>
        <v>-5.5479648937021842E-3</v>
      </c>
    </row>
    <row r="176" spans="1:9">
      <c r="A176" s="3">
        <v>44243</v>
      </c>
      <c r="B176">
        <v>127.970001</v>
      </c>
      <c r="C176">
        <v>128.16999799999999</v>
      </c>
      <c r="D176">
        <v>126.989998</v>
      </c>
      <c r="E176">
        <v>127.91999800000001</v>
      </c>
      <c r="F176">
        <v>117.949196</v>
      </c>
      <c r="G176">
        <v>8246000</v>
      </c>
      <c r="H176">
        <f>IFERROR((#REF!-E175)/E175,0)</f>
        <v>2.3506894918346758E-3</v>
      </c>
      <c r="I176">
        <f>IFERROR(LN(#REF!/E175),0)</f>
        <v>2.3479309434391218E-3</v>
      </c>
    </row>
    <row r="177" spans="1:9">
      <c r="A177" s="3">
        <v>44244</v>
      </c>
      <c r="B177">
        <v>127.19000200000001</v>
      </c>
      <c r="C177">
        <v>129.490005</v>
      </c>
      <c r="D177">
        <v>127.110001</v>
      </c>
      <c r="E177">
        <v>128.46000699999999</v>
      </c>
      <c r="F177">
        <v>118.447113</v>
      </c>
      <c r="G177">
        <v>8845200</v>
      </c>
      <c r="H177">
        <f>IFERROR((#REF!-E176)/E176,0)</f>
        <v>4.2214587902040419E-3</v>
      </c>
      <c r="I177">
        <f>IFERROR(LN(#REF!/E176),0)</f>
        <v>4.2125734303884756E-3</v>
      </c>
    </row>
    <row r="178" spans="1:9">
      <c r="A178" s="3">
        <v>44245</v>
      </c>
      <c r="B178">
        <v>127.80999799999999</v>
      </c>
      <c r="C178">
        <v>129.85000600000001</v>
      </c>
      <c r="D178">
        <v>127.589996</v>
      </c>
      <c r="E178">
        <v>129.529999</v>
      </c>
      <c r="F178">
        <v>119.433723</v>
      </c>
      <c r="G178">
        <v>6936400</v>
      </c>
      <c r="H178">
        <f>IFERROR((#REF!-E177)/E177,0)</f>
        <v>8.3293783410739921E-3</v>
      </c>
      <c r="I178">
        <f>IFERROR(LN(#REF!/E177),0)</f>
        <v>8.2948805006299933E-3</v>
      </c>
    </row>
    <row r="179" spans="1:9">
      <c r="A179" s="3">
        <v>44246</v>
      </c>
      <c r="B179">
        <v>129.35000600000001</v>
      </c>
      <c r="C179">
        <v>129.44000199999999</v>
      </c>
      <c r="D179">
        <v>127.019997</v>
      </c>
      <c r="E179">
        <v>127.120003</v>
      </c>
      <c r="F179">
        <v>117.211555</v>
      </c>
      <c r="G179">
        <v>8277900</v>
      </c>
      <c r="H179">
        <f>IFERROR((#REF!-E178)/E178,0)</f>
        <v>-1.8605697665449734E-2</v>
      </c>
      <c r="I179">
        <f>IFERROR(LN(#REF!/E178),0)</f>
        <v>-1.8780960993736842E-2</v>
      </c>
    </row>
    <row r="180" spans="1:9">
      <c r="A180" s="3">
        <v>44249</v>
      </c>
      <c r="B180">
        <v>126.790001</v>
      </c>
      <c r="C180">
        <v>127.239998</v>
      </c>
      <c r="D180">
        <v>126.379997</v>
      </c>
      <c r="E180">
        <v>126.58000199999999</v>
      </c>
      <c r="F180">
        <v>116.713661</v>
      </c>
      <c r="G180">
        <v>6975500</v>
      </c>
      <c r="H180">
        <f>IFERROR((#REF!-E179)/E179,0)</f>
        <v>-4.2479624548152645E-3</v>
      </c>
      <c r="I180">
        <f>IFERROR(LN(#REF!/E179),0)</f>
        <v>-4.2570106807650089E-3</v>
      </c>
    </row>
    <row r="181" spans="1:9">
      <c r="A181" s="3">
        <v>44250</v>
      </c>
      <c r="B181">
        <v>127.779999</v>
      </c>
      <c r="C181">
        <v>129.929993</v>
      </c>
      <c r="D181">
        <v>127.19000200000001</v>
      </c>
      <c r="E181">
        <v>127.519997</v>
      </c>
      <c r="F181">
        <v>117.580383</v>
      </c>
      <c r="G181">
        <v>10145300</v>
      </c>
      <c r="H181">
        <f>IFERROR((#REF!-E180)/E180,0)</f>
        <v>7.4260940523607384E-3</v>
      </c>
      <c r="I181">
        <f>IFERROR(LN(#REF!/E180),0)</f>
        <v>7.3986563687396629E-3</v>
      </c>
    </row>
    <row r="182" spans="1:9">
      <c r="A182" s="3">
        <v>44251</v>
      </c>
      <c r="B182">
        <v>127.349998</v>
      </c>
      <c r="C182">
        <v>128.240005</v>
      </c>
      <c r="D182">
        <v>126.910004</v>
      </c>
      <c r="E182">
        <v>127.660004</v>
      </c>
      <c r="F182">
        <v>117.709473</v>
      </c>
      <c r="G182">
        <v>7263000</v>
      </c>
      <c r="H182">
        <f>IFERROR((#REF!-E181)/E181,0)</f>
        <v>1.0979219204341505E-3</v>
      </c>
      <c r="I182">
        <f>IFERROR(LN(#REF!/E181),0)</f>
        <v>1.0973196449564242E-3</v>
      </c>
    </row>
    <row r="183" spans="1:9">
      <c r="A183" s="3">
        <v>44252</v>
      </c>
      <c r="B183">
        <v>127.489998</v>
      </c>
      <c r="C183">
        <v>128.990005</v>
      </c>
      <c r="D183">
        <v>126.290001</v>
      </c>
      <c r="E183">
        <v>126.58000199999999</v>
      </c>
      <c r="F183">
        <v>116.713661</v>
      </c>
      <c r="G183">
        <v>7790800</v>
      </c>
      <c r="H183">
        <f>IFERROR((#REF!-E182)/E182,0)</f>
        <v>-8.4599872016297879E-3</v>
      </c>
      <c r="I183">
        <f>IFERROR(LN(#REF!/E182),0)</f>
        <v>-8.4959760136961177E-3</v>
      </c>
    </row>
    <row r="184" spans="1:9">
      <c r="A184" s="3">
        <v>44253</v>
      </c>
      <c r="B184">
        <v>126.540001</v>
      </c>
      <c r="C184">
        <v>126.93</v>
      </c>
      <c r="D184">
        <v>121.82</v>
      </c>
      <c r="E184">
        <v>123.529999</v>
      </c>
      <c r="F184">
        <v>113.901375</v>
      </c>
      <c r="G184">
        <v>17718800</v>
      </c>
      <c r="H184">
        <f>IFERROR((#REF!-E183)/E183,0)</f>
        <v>-2.4095457037518375E-2</v>
      </c>
      <c r="I184">
        <f>IFERROR(LN(#REF!/E183),0)</f>
        <v>-2.4390501693920708E-2</v>
      </c>
    </row>
    <row r="185" spans="1:9">
      <c r="A185" s="3">
        <v>44256</v>
      </c>
      <c r="B185">
        <v>124.160004</v>
      </c>
      <c r="C185">
        <v>125.489998</v>
      </c>
      <c r="D185">
        <v>124</v>
      </c>
      <c r="E185">
        <v>124.290001</v>
      </c>
      <c r="F185">
        <v>114.602142</v>
      </c>
      <c r="G185">
        <v>7740200</v>
      </c>
      <c r="H185">
        <f>IFERROR((#REF!-E184)/E184,0)</f>
        <v>6.1523678956720467E-3</v>
      </c>
      <c r="I185">
        <f>IFERROR(LN(#REF!/E184),0)</f>
        <v>6.1335193495969343E-3</v>
      </c>
    </row>
    <row r="186" spans="1:9">
      <c r="A186" s="3">
        <v>44257</v>
      </c>
      <c r="B186">
        <v>123.870003</v>
      </c>
      <c r="C186">
        <v>124.860001</v>
      </c>
      <c r="D186">
        <v>123.43</v>
      </c>
      <c r="E186">
        <v>123.900002</v>
      </c>
      <c r="F186">
        <v>114.242546</v>
      </c>
      <c r="G186">
        <v>10206500</v>
      </c>
      <c r="H186">
        <f>IFERROR((#REF!-E185)/E185,0)</f>
        <v>-3.1378147627499262E-3</v>
      </c>
      <c r="I186">
        <f>IFERROR(LN(#REF!/E185),0)</f>
        <v>-3.1427480259729797E-3</v>
      </c>
    </row>
    <row r="187" spans="1:9">
      <c r="A187" s="3">
        <v>44258</v>
      </c>
      <c r="B187">
        <v>123.769997</v>
      </c>
      <c r="C187">
        <v>124.199997</v>
      </c>
      <c r="D187">
        <v>122.790001</v>
      </c>
      <c r="E187">
        <v>123.160004</v>
      </c>
      <c r="F187">
        <v>113.56023399999999</v>
      </c>
      <c r="G187">
        <v>7537000</v>
      </c>
      <c r="H187">
        <f>IFERROR((#REF!-E186)/E186,0)</f>
        <v>-5.9725422764722791E-3</v>
      </c>
      <c r="I187">
        <f>IFERROR(LN(#REF!/E186),0)</f>
        <v>-5.990449242770258E-3</v>
      </c>
    </row>
    <row r="188" spans="1:9">
      <c r="A188" s="3">
        <v>44259</v>
      </c>
      <c r="B188">
        <v>123.099998</v>
      </c>
      <c r="C188">
        <v>124.769997</v>
      </c>
      <c r="D188">
        <v>121.540001</v>
      </c>
      <c r="E188">
        <v>122.150002</v>
      </c>
      <c r="F188">
        <v>112.628952</v>
      </c>
      <c r="G188">
        <v>10228100</v>
      </c>
      <c r="H188">
        <f>IFERROR((#REF!-E187)/E187,0)</f>
        <v>-8.2007304903952433E-3</v>
      </c>
      <c r="I188">
        <f>IFERROR(LN(#REF!/E187),0)</f>
        <v>-8.2345414573155792E-3</v>
      </c>
    </row>
    <row r="189" spans="1:9">
      <c r="A189" s="3">
        <v>44260</v>
      </c>
      <c r="B189">
        <v>122.760002</v>
      </c>
      <c r="C189">
        <v>126.33000199999999</v>
      </c>
      <c r="D189">
        <v>122.550003</v>
      </c>
      <c r="E189">
        <v>125.980003</v>
      </c>
      <c r="F189">
        <v>116.16042299999999</v>
      </c>
      <c r="G189">
        <v>10490900</v>
      </c>
      <c r="H189">
        <f>IFERROR((#REF!-E188)/E188,0)</f>
        <v>3.1354899200083483E-2</v>
      </c>
      <c r="I189">
        <f>IFERROR(LN(#REF!/E188),0)</f>
        <v>3.0873373930025396E-2</v>
      </c>
    </row>
    <row r="190" spans="1:9">
      <c r="A190" s="3">
        <v>44263</v>
      </c>
      <c r="B190">
        <v>125.760002</v>
      </c>
      <c r="C190">
        <v>128.89999399999999</v>
      </c>
      <c r="D190">
        <v>125.32</v>
      </c>
      <c r="E190">
        <v>127.30999799999999</v>
      </c>
      <c r="F190">
        <v>117.386757</v>
      </c>
      <c r="G190">
        <v>9224700</v>
      </c>
      <c r="H190">
        <f>IFERROR((#REF!-E189)/E189,0)</f>
        <v>1.0557191366315468E-2</v>
      </c>
      <c r="I190">
        <f>IFERROR(LN(#REF!/E189),0)</f>
        <v>1.0501853356782394E-2</v>
      </c>
    </row>
    <row r="191" spans="1:9">
      <c r="A191" s="3">
        <v>44264</v>
      </c>
      <c r="B191">
        <v>127.650002</v>
      </c>
      <c r="C191">
        <v>128.91999799999999</v>
      </c>
      <c r="D191">
        <v>126.05999799999999</v>
      </c>
      <c r="E191">
        <v>126.18</v>
      </c>
      <c r="F191">
        <v>116.344826</v>
      </c>
      <c r="G191">
        <v>8859700</v>
      </c>
      <c r="H191">
        <f>IFERROR((#REF!-E190)/E190,0)</f>
        <v>-8.8759564665140157E-3</v>
      </c>
      <c r="I191">
        <f>IFERROR(LN(#REF!/E190),0)</f>
        <v>-8.9155824212053952E-3</v>
      </c>
    </row>
    <row r="192" spans="1:9">
      <c r="A192" s="3">
        <v>44265</v>
      </c>
      <c r="B192">
        <v>126.150002</v>
      </c>
      <c r="C192">
        <v>128.41999799999999</v>
      </c>
      <c r="D192">
        <v>125.470001</v>
      </c>
      <c r="E192">
        <v>127.339996</v>
      </c>
      <c r="F192">
        <v>117.414413</v>
      </c>
      <c r="G192">
        <v>9070900</v>
      </c>
      <c r="H192">
        <f>IFERROR((#REF!-E191)/E191,0)</f>
        <v>9.1931843398319266E-3</v>
      </c>
      <c r="I192">
        <f>IFERROR(LN(#REF!/E191),0)</f>
        <v>9.1511842342472689E-3</v>
      </c>
    </row>
    <row r="193" spans="1:9">
      <c r="A193" s="3">
        <v>44266</v>
      </c>
      <c r="B193">
        <v>127.129997</v>
      </c>
      <c r="C193">
        <v>127.849998</v>
      </c>
      <c r="D193">
        <v>126.720001</v>
      </c>
      <c r="E193">
        <v>126.910004</v>
      </c>
      <c r="F193">
        <v>117.017937</v>
      </c>
      <c r="G193">
        <v>6941500</v>
      </c>
      <c r="H193">
        <f>IFERROR((#REF!-E192)/E192,0)</f>
        <v>-3.3767238378113237E-3</v>
      </c>
      <c r="I193">
        <f>IFERROR(LN(#REF!/E192),0)</f>
        <v>-3.3824378364394141E-3</v>
      </c>
    </row>
    <row r="194" spans="1:9">
      <c r="A194" s="3">
        <v>44267</v>
      </c>
      <c r="B194">
        <v>127.650002</v>
      </c>
      <c r="C194">
        <v>128.820007</v>
      </c>
      <c r="D194">
        <v>127.650002</v>
      </c>
      <c r="E194">
        <v>128.13999899999999</v>
      </c>
      <c r="F194">
        <v>118.152046</v>
      </c>
      <c r="G194">
        <v>6521900</v>
      </c>
      <c r="H194">
        <f>IFERROR((#REF!-E193)/E193,0)</f>
        <v>9.6918679476204906E-3</v>
      </c>
      <c r="I194">
        <f>IFERROR(LN(#REF!/E193),0)</f>
        <v>9.6452030664396764E-3</v>
      </c>
    </row>
    <row r="195" spans="1:9">
      <c r="A195" s="3">
        <v>44270</v>
      </c>
      <c r="B195">
        <v>128.38999899999999</v>
      </c>
      <c r="C195">
        <v>129.03999300000001</v>
      </c>
      <c r="D195">
        <v>127.19000200000001</v>
      </c>
      <c r="E195">
        <v>128.55999800000001</v>
      </c>
      <c r="F195">
        <v>118.53930699999999</v>
      </c>
      <c r="G195">
        <v>7172600</v>
      </c>
      <c r="H195">
        <f>IFERROR((#REF!-E194)/E194,0)</f>
        <v>3.2776572754618055E-3</v>
      </c>
      <c r="I195">
        <f>IFERROR(LN(#REF!/E194),0)</f>
        <v>3.2722974654077171E-3</v>
      </c>
    </row>
    <row r="196" spans="1:9">
      <c r="A196" s="3">
        <v>44271</v>
      </c>
      <c r="B196">
        <v>128.509995</v>
      </c>
      <c r="C196">
        <v>129.979996</v>
      </c>
      <c r="D196">
        <v>128.509995</v>
      </c>
      <c r="E196">
        <v>128.94000199999999</v>
      </c>
      <c r="F196">
        <v>118.88969400000001</v>
      </c>
      <c r="G196">
        <v>6485200</v>
      </c>
      <c r="H196">
        <f>IFERROR((#REF!-E195)/E195,0)</f>
        <v>2.9558494548201949E-3</v>
      </c>
      <c r="I196">
        <f>IFERROR(LN(#REF!/E195),0)</f>
        <v>2.9514895212457638E-3</v>
      </c>
    </row>
    <row r="197" spans="1:9">
      <c r="A197" s="3">
        <v>44272</v>
      </c>
      <c r="B197">
        <v>129.11000100000001</v>
      </c>
      <c r="C197">
        <v>129.83999600000001</v>
      </c>
      <c r="D197">
        <v>128.35000600000001</v>
      </c>
      <c r="E197">
        <v>128.41999799999999</v>
      </c>
      <c r="F197">
        <v>118.41024</v>
      </c>
      <c r="G197">
        <v>6192900</v>
      </c>
      <c r="H197">
        <f>IFERROR((#REF!-E196)/E196,0)</f>
        <v>-4.0329144713368327E-3</v>
      </c>
      <c r="I197">
        <f>IFERROR(LN(#REF!/E196),0)</f>
        <v>-4.0410686015603259E-3</v>
      </c>
    </row>
    <row r="198" spans="1:9">
      <c r="A198" s="3">
        <v>44273</v>
      </c>
      <c r="B198">
        <v>128.21000699999999</v>
      </c>
      <c r="C198">
        <v>129.03999300000001</v>
      </c>
      <c r="D198">
        <v>127.040001</v>
      </c>
      <c r="E198">
        <v>128.699997</v>
      </c>
      <c r="F198">
        <v>118.66841100000001</v>
      </c>
      <c r="G198">
        <v>6871300</v>
      </c>
      <c r="H198">
        <f>IFERROR((#REF!-E197)/E197,0)</f>
        <v>2.1803379875461738E-3</v>
      </c>
      <c r="I198">
        <f>IFERROR(LN(#REF!/E197),0)</f>
        <v>2.177964500053451E-3</v>
      </c>
    </row>
    <row r="199" spans="1:9">
      <c r="A199" s="3">
        <v>44274</v>
      </c>
      <c r="B199">
        <v>129.10000600000001</v>
      </c>
      <c r="C199">
        <v>129.740005</v>
      </c>
      <c r="D199">
        <v>127.900002</v>
      </c>
      <c r="E199">
        <v>128.009995</v>
      </c>
      <c r="F199">
        <v>118.032196</v>
      </c>
      <c r="G199">
        <v>20262100</v>
      </c>
      <c r="H199">
        <f>IFERROR((#REF!-E198)/E198,0)</f>
        <v>-5.3613210262933629E-3</v>
      </c>
      <c r="I199">
        <f>IFERROR(LN(#REF!/E198),0)</f>
        <v>-5.3757444834883171E-3</v>
      </c>
    </row>
    <row r="200" spans="1:9">
      <c r="A200" s="3">
        <v>44277</v>
      </c>
      <c r="B200">
        <v>128.009995</v>
      </c>
      <c r="C200">
        <v>130.88999899999999</v>
      </c>
      <c r="D200">
        <v>128.009995</v>
      </c>
      <c r="E200">
        <v>130.179993</v>
      </c>
      <c r="F200">
        <v>120.03304300000001</v>
      </c>
      <c r="G200">
        <v>8077600</v>
      </c>
      <c r="H200">
        <f>IFERROR((#REF!-E199)/E199,0)</f>
        <v>1.6951785678922904E-2</v>
      </c>
      <c r="I200">
        <f>IFERROR(LN(#REF!/E199),0)</f>
        <v>1.6809707563970051E-2</v>
      </c>
    </row>
    <row r="201" spans="1:9">
      <c r="A201" s="3">
        <v>44278</v>
      </c>
      <c r="B201">
        <v>130.41000399999999</v>
      </c>
      <c r="C201">
        <v>133.28999300000001</v>
      </c>
      <c r="D201">
        <v>129.990005</v>
      </c>
      <c r="E201">
        <v>132.60000600000001</v>
      </c>
      <c r="F201">
        <v>122.264427</v>
      </c>
      <c r="G201">
        <v>9503800</v>
      </c>
      <c r="H201">
        <f>IFERROR((#REF!-E200)/E200,0)</f>
        <v>1.8589745968107491E-2</v>
      </c>
      <c r="I201">
        <f>IFERROR(LN(#REF!/E200),0)</f>
        <v>1.8419068628090868E-2</v>
      </c>
    </row>
    <row r="202" spans="1:9">
      <c r="A202" s="3">
        <v>44279</v>
      </c>
      <c r="B202">
        <v>130.94000199999999</v>
      </c>
      <c r="C202">
        <v>133.13999899999999</v>
      </c>
      <c r="D202">
        <v>130.61999499999999</v>
      </c>
      <c r="E202">
        <v>132.55999800000001</v>
      </c>
      <c r="F202">
        <v>122.227531</v>
      </c>
      <c r="G202">
        <v>8318000</v>
      </c>
      <c r="H202">
        <f>IFERROR((#REF!-E201)/E201,0)</f>
        <v>-3.0171944336111317E-4</v>
      </c>
      <c r="I202">
        <f>IFERROR(LN(#REF!/E201),0)</f>
        <v>-3.0176496983006564E-4</v>
      </c>
    </row>
    <row r="203" spans="1:9">
      <c r="A203" s="3">
        <v>44280</v>
      </c>
      <c r="B203">
        <v>133.08999600000001</v>
      </c>
      <c r="C203">
        <v>133.61999499999999</v>
      </c>
      <c r="D203">
        <v>132.050003</v>
      </c>
      <c r="E203">
        <v>133.479996</v>
      </c>
      <c r="F203">
        <v>123.075813</v>
      </c>
      <c r="G203">
        <v>7517300</v>
      </c>
      <c r="H203">
        <f>IFERROR((#REF!-E202)/E202,0)</f>
        <v>6.9402384873300353E-3</v>
      </c>
      <c r="I203">
        <f>IFERROR(LN(#REF!/E202),0)</f>
        <v>6.9162658853366967E-3</v>
      </c>
    </row>
    <row r="204" spans="1:9">
      <c r="A204" s="3">
        <v>44281</v>
      </c>
      <c r="B204">
        <v>133.220001</v>
      </c>
      <c r="C204">
        <v>135.61000100000001</v>
      </c>
      <c r="D204">
        <v>132.479996</v>
      </c>
      <c r="E204">
        <v>135.449997</v>
      </c>
      <c r="F204">
        <v>124.892273</v>
      </c>
      <c r="G204">
        <v>10821200</v>
      </c>
      <c r="H204">
        <f>IFERROR((#REF!-E203)/E203,0)</f>
        <v>1.4758773292141815E-2</v>
      </c>
      <c r="I204">
        <f>IFERROR(LN(#REF!/E203),0)</f>
        <v>1.4650922466573162E-2</v>
      </c>
    </row>
    <row r="205" spans="1:9">
      <c r="A205" s="3">
        <v>44284</v>
      </c>
      <c r="B205">
        <v>135</v>
      </c>
      <c r="C205">
        <v>137.60000600000001</v>
      </c>
      <c r="D205">
        <v>135</v>
      </c>
      <c r="E205">
        <v>137.570007</v>
      </c>
      <c r="F205">
        <v>126.847031</v>
      </c>
      <c r="G205">
        <v>11176000</v>
      </c>
      <c r="H205">
        <f>IFERROR((#REF!-E204)/E204,0)</f>
        <v>1.5651606105240502E-2</v>
      </c>
      <c r="I205">
        <f>IFERROR(LN(#REF!/E204),0)</f>
        <v>1.5530382973380106E-2</v>
      </c>
    </row>
    <row r="206" spans="1:9">
      <c r="A206" s="3">
        <v>44285</v>
      </c>
      <c r="B206">
        <v>136.61000100000001</v>
      </c>
      <c r="C206">
        <v>137</v>
      </c>
      <c r="D206">
        <v>135.13999899999999</v>
      </c>
      <c r="E206">
        <v>135.449997</v>
      </c>
      <c r="F206">
        <v>124.892273</v>
      </c>
      <c r="G206">
        <v>8090600</v>
      </c>
      <c r="H206">
        <f>IFERROR((#REF!-E205)/E205,0)</f>
        <v>-1.5410408462071298E-2</v>
      </c>
      <c r="I206">
        <f>IFERROR(LN(#REF!/E205),0)</f>
        <v>-1.5530382973380101E-2</v>
      </c>
    </row>
    <row r="207" spans="1:9">
      <c r="A207" s="3">
        <v>44286</v>
      </c>
      <c r="B207">
        <v>135.679993</v>
      </c>
      <c r="C207">
        <v>136.75</v>
      </c>
      <c r="D207">
        <v>135.259995</v>
      </c>
      <c r="E207">
        <v>135.429993</v>
      </c>
      <c r="F207">
        <v>124.873817</v>
      </c>
      <c r="G207">
        <v>9202600</v>
      </c>
      <c r="H207">
        <f>IFERROR((#REF!-E206)/E206,0)</f>
        <v>-1.4768549607276944E-4</v>
      </c>
      <c r="I207">
        <f>IFERROR(LN(#REF!/E206),0)</f>
        <v>-1.4769640264951961E-4</v>
      </c>
    </row>
    <row r="208" spans="1:9">
      <c r="A208" s="3">
        <v>44287</v>
      </c>
      <c r="B208">
        <v>135.050003</v>
      </c>
      <c r="C208">
        <v>135.479996</v>
      </c>
      <c r="D208">
        <v>133.33000200000001</v>
      </c>
      <c r="E208">
        <v>134.279999</v>
      </c>
      <c r="F208">
        <v>123.81347700000001</v>
      </c>
      <c r="G208">
        <v>9117800</v>
      </c>
      <c r="H208">
        <f>IFERROR((#REF!-E207)/E207,0)</f>
        <v>-8.4914277445173637E-3</v>
      </c>
      <c r="I208">
        <f>IFERROR(LN(#REF!/E207),0)</f>
        <v>-8.5276853153513753E-3</v>
      </c>
    </row>
    <row r="209" spans="1:9">
      <c r="A209" s="3">
        <v>44291</v>
      </c>
      <c r="B209">
        <v>134.96000699999999</v>
      </c>
      <c r="C209">
        <v>137.25</v>
      </c>
      <c r="D209">
        <v>134.729996</v>
      </c>
      <c r="E209">
        <v>136.449997</v>
      </c>
      <c r="F209">
        <v>125.814323</v>
      </c>
      <c r="G209">
        <v>8279100</v>
      </c>
      <c r="H209">
        <f>IFERROR((#REF!-E208)/E208,0)</f>
        <v>1.616024736491093E-2</v>
      </c>
      <c r="I209">
        <f>IFERROR(LN(#REF!/E208),0)</f>
        <v>1.6031060503562979E-2</v>
      </c>
    </row>
    <row r="210" spans="1:9">
      <c r="A210" s="3">
        <v>44292</v>
      </c>
      <c r="B210">
        <v>136</v>
      </c>
      <c r="C210">
        <v>137.020004</v>
      </c>
      <c r="D210">
        <v>135.63999899999999</v>
      </c>
      <c r="E210">
        <v>136.5</v>
      </c>
      <c r="F210">
        <v>125.860443</v>
      </c>
      <c r="G210">
        <v>6180600</v>
      </c>
      <c r="H210">
        <f>IFERROR((#REF!-E209)/E209,0)</f>
        <v>3.6645658555788606E-4</v>
      </c>
      <c r="I210">
        <f>IFERROR(LN(#REF!/E209),0)</f>
        <v>3.6638945674270914E-4</v>
      </c>
    </row>
    <row r="211" spans="1:9">
      <c r="A211" s="3">
        <v>44293</v>
      </c>
      <c r="B211">
        <v>137.11999499999999</v>
      </c>
      <c r="C211">
        <v>137.33000200000001</v>
      </c>
      <c r="D211">
        <v>136.25</v>
      </c>
      <c r="E211">
        <v>136.740005</v>
      </c>
      <c r="F211">
        <v>126.08174099999999</v>
      </c>
      <c r="G211">
        <v>10244500</v>
      </c>
      <c r="H211">
        <f>IFERROR((#REF!-E210)/E210,0)</f>
        <v>1.7582783882783624E-3</v>
      </c>
      <c r="I211">
        <f>IFERROR(LN(#REF!/E210),0)</f>
        <v>1.7567344263779764E-3</v>
      </c>
    </row>
    <row r="212" spans="1:9">
      <c r="A212" s="3">
        <v>44294</v>
      </c>
      <c r="B212">
        <v>136.89999399999999</v>
      </c>
      <c r="C212">
        <v>137.63000500000001</v>
      </c>
      <c r="D212">
        <v>136.58999600000001</v>
      </c>
      <c r="E212">
        <v>137.259995</v>
      </c>
      <c r="F212">
        <v>126.56117999999999</v>
      </c>
      <c r="G212">
        <v>6190300</v>
      </c>
      <c r="H212">
        <f>IFERROR((#REF!-E211)/E211,0)</f>
        <v>3.8027642312870114E-3</v>
      </c>
      <c r="I212">
        <f>IFERROR(LN(#REF!/E211),0)</f>
        <v>3.7955520018771354E-3</v>
      </c>
    </row>
    <row r="213" spans="1:9">
      <c r="A213" s="3">
        <v>44295</v>
      </c>
      <c r="B213">
        <v>136.509995</v>
      </c>
      <c r="C213">
        <v>137.270004</v>
      </c>
      <c r="D213">
        <v>135.55999800000001</v>
      </c>
      <c r="E213">
        <v>136.36999499999999</v>
      </c>
      <c r="F213">
        <v>125.74054700000001</v>
      </c>
      <c r="G213">
        <v>5855400</v>
      </c>
      <c r="H213">
        <f>IFERROR((#REF!-E212)/E212,0)</f>
        <v>-6.4840451145289253E-3</v>
      </c>
      <c r="I213">
        <f>IFERROR(LN(#REF!/E212),0)</f>
        <v>-6.5051578484834061E-3</v>
      </c>
    </row>
    <row r="214" spans="1:9">
      <c r="A214" s="3">
        <v>44298</v>
      </c>
      <c r="B214">
        <v>136.5</v>
      </c>
      <c r="C214">
        <v>137.03999300000001</v>
      </c>
      <c r="D214">
        <v>135.71000699999999</v>
      </c>
      <c r="E214">
        <v>136.91999799999999</v>
      </c>
      <c r="F214">
        <v>126.247711</v>
      </c>
      <c r="G214">
        <v>6440900</v>
      </c>
      <c r="H214">
        <f>IFERROR((#REF!-E213)/E213,0)</f>
        <v>4.0331672667437129E-3</v>
      </c>
      <c r="I214">
        <f>IFERROR(LN(#REF!/E213),0)</f>
        <v>4.0250558501284742E-3</v>
      </c>
    </row>
    <row r="215" spans="1:9">
      <c r="A215" s="3">
        <v>44299</v>
      </c>
      <c r="B215">
        <v>136.020004</v>
      </c>
      <c r="C215">
        <v>136.38999899999999</v>
      </c>
      <c r="D215">
        <v>134.83999600000001</v>
      </c>
      <c r="E215">
        <v>135.11000100000001</v>
      </c>
      <c r="F215">
        <v>124.578789</v>
      </c>
      <c r="G215">
        <v>9161200</v>
      </c>
      <c r="H215">
        <f>IFERROR((#REF!-E214)/E214,0)</f>
        <v>-1.3219376471214829E-2</v>
      </c>
      <c r="I215">
        <f>IFERROR(LN(#REF!/E214),0)</f>
        <v>-1.3307530181670177E-2</v>
      </c>
    </row>
    <row r="216" spans="1:9">
      <c r="A216" s="3">
        <v>44300</v>
      </c>
      <c r="B216">
        <v>135.520004</v>
      </c>
      <c r="C216">
        <v>135.78999300000001</v>
      </c>
      <c r="D216">
        <v>134.58000200000001</v>
      </c>
      <c r="E216">
        <v>135.60000600000001</v>
      </c>
      <c r="F216">
        <v>125.03059399999999</v>
      </c>
      <c r="G216">
        <v>7584000</v>
      </c>
      <c r="H216">
        <f>IFERROR((#REF!-E215)/E215,0)</f>
        <v>3.6267115415090289E-3</v>
      </c>
      <c r="I216">
        <f>IFERROR(LN(#REF!/E215),0)</f>
        <v>3.6201508808373652E-3</v>
      </c>
    </row>
    <row r="217" spans="1:9">
      <c r="A217" s="3">
        <v>44301</v>
      </c>
      <c r="B217">
        <v>135.970001</v>
      </c>
      <c r="C217">
        <v>137.759995</v>
      </c>
      <c r="D217">
        <v>135.86999499999999</v>
      </c>
      <c r="E217">
        <v>137.240005</v>
      </c>
      <c r="F217">
        <v>126.54274700000001</v>
      </c>
      <c r="G217">
        <v>7945300</v>
      </c>
      <c r="H217">
        <f>IFERROR((#REF!-E216)/E216,0)</f>
        <v>1.2094387370454754E-2</v>
      </c>
      <c r="I217">
        <f>IFERROR(LN(#REF!/E216),0)</f>
        <v>1.2021834668693254E-2</v>
      </c>
    </row>
    <row r="218" spans="1:9">
      <c r="A218" s="3">
        <v>44302</v>
      </c>
      <c r="B218">
        <v>137.61000100000001</v>
      </c>
      <c r="C218">
        <v>137.89999399999999</v>
      </c>
      <c r="D218">
        <v>136.88000500000001</v>
      </c>
      <c r="E218">
        <v>137.25</v>
      </c>
      <c r="F218">
        <v>126.551964</v>
      </c>
      <c r="G218">
        <v>7708500</v>
      </c>
      <c r="H218">
        <f>IFERROR((#REF!-E217)/E217,0)</f>
        <v>7.282861873987493E-5</v>
      </c>
      <c r="I218">
        <f>IFERROR(LN(#REF!/E217),0)</f>
        <v>7.282596686481779E-5</v>
      </c>
    </row>
    <row r="219" spans="1:9">
      <c r="A219" s="3">
        <v>44305</v>
      </c>
      <c r="B219">
        <v>136.94000199999999</v>
      </c>
      <c r="C219">
        <v>137.08000200000001</v>
      </c>
      <c r="D219">
        <v>135.38999899999999</v>
      </c>
      <c r="E219">
        <v>136.61000100000001</v>
      </c>
      <c r="F219">
        <v>125.961853</v>
      </c>
      <c r="G219">
        <v>9149400</v>
      </c>
      <c r="H219">
        <f>IFERROR((#REF!-E218)/E218,0)</f>
        <v>-4.6630163934425423E-3</v>
      </c>
      <c r="I219">
        <f>IFERROR(LN(#REF!/E218),0)</f>
        <v>-4.6739221701358746E-3</v>
      </c>
    </row>
    <row r="220" spans="1:9">
      <c r="A220" s="3">
        <v>44306</v>
      </c>
      <c r="B220">
        <v>134.83999600000001</v>
      </c>
      <c r="C220">
        <v>138.58999600000001</v>
      </c>
      <c r="D220">
        <v>133.529999</v>
      </c>
      <c r="E220">
        <v>137.75</v>
      </c>
      <c r="F220">
        <v>127.012978</v>
      </c>
      <c r="G220">
        <v>10040500</v>
      </c>
      <c r="H220">
        <f>IFERROR((#REF!-E219)/E219,0)</f>
        <v>8.344916123673763E-3</v>
      </c>
      <c r="I220">
        <f>IFERROR(LN(#REF!/E219),0)</f>
        <v>8.3102898135196512E-3</v>
      </c>
    </row>
    <row r="221" spans="1:9">
      <c r="A221" s="3">
        <v>44307</v>
      </c>
      <c r="B221">
        <v>137.88999899999999</v>
      </c>
      <c r="C221">
        <v>138.570007</v>
      </c>
      <c r="D221">
        <v>136.60000600000001</v>
      </c>
      <c r="E221">
        <v>136.85000600000001</v>
      </c>
      <c r="F221">
        <v>126.183144</v>
      </c>
      <c r="G221">
        <v>8465900</v>
      </c>
      <c r="H221">
        <f>IFERROR((#REF!-E220)/E220,0)</f>
        <v>-6.5335317604355162E-3</v>
      </c>
      <c r="I221">
        <f>IFERROR(LN(#REF!/E220),0)</f>
        <v>-6.5549687027122421E-3</v>
      </c>
    </row>
    <row r="222" spans="1:9">
      <c r="A222" s="3">
        <v>44308</v>
      </c>
      <c r="B222">
        <v>135.36999499999999</v>
      </c>
      <c r="C222">
        <v>135.78999300000001</v>
      </c>
      <c r="D222">
        <v>134.05999800000001</v>
      </c>
      <c r="E222">
        <v>134.63000500000001</v>
      </c>
      <c r="F222">
        <v>124.930435</v>
      </c>
      <c r="G222">
        <v>7338300</v>
      </c>
      <c r="H222">
        <f>IFERROR((#REF!-E221)/E221,0)</f>
        <v>-1.6222147626358131E-2</v>
      </c>
      <c r="I222">
        <f>IFERROR(LN(#REF!/E221),0)</f>
        <v>-1.6355167200343777E-2</v>
      </c>
    </row>
    <row r="223" spans="1:9">
      <c r="A223" s="3">
        <v>44309</v>
      </c>
      <c r="B223">
        <v>134.929993</v>
      </c>
      <c r="C223">
        <v>135.08000200000001</v>
      </c>
      <c r="D223">
        <v>133.25</v>
      </c>
      <c r="E223">
        <v>133.94000199999999</v>
      </c>
      <c r="F223">
        <v>124.290131</v>
      </c>
      <c r="G223">
        <v>6708300</v>
      </c>
      <c r="H223">
        <f>IFERROR((#REF!-E222)/E222,0)</f>
        <v>-5.1251799329578764E-3</v>
      </c>
      <c r="I223">
        <f>IFERROR(LN(#REF!/E222),0)</f>
        <v>-5.1383587160047104E-3</v>
      </c>
    </row>
    <row r="224" spans="1:9">
      <c r="A224" s="3">
        <v>44312</v>
      </c>
      <c r="B224">
        <v>133.490005</v>
      </c>
      <c r="C224">
        <v>133.759995</v>
      </c>
      <c r="D224">
        <v>131.16999799999999</v>
      </c>
      <c r="E224">
        <v>131.259995</v>
      </c>
      <c r="F224">
        <v>121.803207</v>
      </c>
      <c r="G224">
        <v>9910600</v>
      </c>
      <c r="H224">
        <f>IFERROR((#REF!-E223)/E223,0)</f>
        <v>-2.0009011198909712E-2</v>
      </c>
      <c r="I224">
        <f>IFERROR(LN(#REF!/E223),0)</f>
        <v>-2.0211902460722957E-2</v>
      </c>
    </row>
    <row r="225" spans="1:9">
      <c r="A225" s="3">
        <v>44313</v>
      </c>
      <c r="B225">
        <v>131.240005</v>
      </c>
      <c r="C225">
        <v>131.88999899999999</v>
      </c>
      <c r="D225">
        <v>130.28999300000001</v>
      </c>
      <c r="E225">
        <v>131.179993</v>
      </c>
      <c r="F225">
        <v>121.728973</v>
      </c>
      <c r="G225">
        <v>8296800</v>
      </c>
      <c r="H225">
        <f>IFERROR((#REF!-E224)/E224,0)</f>
        <v>-6.0949263330390541E-4</v>
      </c>
      <c r="I225">
        <f>IFERROR(LN(#REF!/E224),0)</f>
        <v>-6.0967844944514007E-4</v>
      </c>
    </row>
    <row r="226" spans="1:9">
      <c r="A226" s="3">
        <v>44314</v>
      </c>
      <c r="B226">
        <v>131.71000699999999</v>
      </c>
      <c r="C226">
        <v>131.85000600000001</v>
      </c>
      <c r="D226">
        <v>130.88000500000001</v>
      </c>
      <c r="E226">
        <v>131.39999399999999</v>
      </c>
      <c r="F226">
        <v>121.933098</v>
      </c>
      <c r="G226">
        <v>6262800</v>
      </c>
      <c r="H226">
        <f>IFERROR((#REF!-E225)/E225,0)</f>
        <v>1.6770926340878547E-3</v>
      </c>
      <c r="I226">
        <f>IFERROR(LN(#REF!/E225),0)</f>
        <v>1.6756878846135856E-3</v>
      </c>
    </row>
    <row r="227" spans="1:9">
      <c r="A227" s="3">
        <v>44315</v>
      </c>
      <c r="B227">
        <v>131.30999800000001</v>
      </c>
      <c r="C227">
        <v>132.990005</v>
      </c>
      <c r="D227">
        <v>131.30999800000001</v>
      </c>
      <c r="E227">
        <v>132.509995</v>
      </c>
      <c r="F227">
        <v>122.96313499999999</v>
      </c>
      <c r="G227">
        <v>6786800</v>
      </c>
      <c r="H227">
        <f>IFERROR((#REF!-E226)/E226,0)</f>
        <v>8.4474965805554844E-3</v>
      </c>
      <c r="I227">
        <f>IFERROR(LN(#REF!/E226),0)</f>
        <v>8.4120161551341881E-3</v>
      </c>
    </row>
    <row r="228" spans="1:9">
      <c r="A228" s="3">
        <v>44316</v>
      </c>
      <c r="B228">
        <v>132.75</v>
      </c>
      <c r="C228">
        <v>133.66999799999999</v>
      </c>
      <c r="D228">
        <v>132.259995</v>
      </c>
      <c r="E228">
        <v>133.41999799999999</v>
      </c>
      <c r="F228">
        <v>123.807571</v>
      </c>
      <c r="G228">
        <v>9188600</v>
      </c>
      <c r="H228">
        <f>IFERROR((#REF!-E227)/E227,0)</f>
        <v>6.8674291324212107E-3</v>
      </c>
      <c r="I228">
        <f>IFERROR(LN(#REF!/E227),0)</f>
        <v>6.8439557475699396E-3</v>
      </c>
    </row>
    <row r="229" spans="1:9">
      <c r="A229" s="3">
        <v>44319</v>
      </c>
      <c r="B229">
        <v>134.029999</v>
      </c>
      <c r="C229">
        <v>135.679993</v>
      </c>
      <c r="D229">
        <v>134.029999</v>
      </c>
      <c r="E229">
        <v>135</v>
      </c>
      <c r="F229">
        <v>125.273758</v>
      </c>
      <c r="G229">
        <v>8070300</v>
      </c>
      <c r="H229">
        <f>IFERROR((#REF!-E228)/E228,0)</f>
        <v>1.1842317671148576E-2</v>
      </c>
      <c r="I229">
        <f>IFERROR(LN(#REF!/E228),0)</f>
        <v>1.1772746147316644E-2</v>
      </c>
    </row>
    <row r="230" spans="1:9">
      <c r="A230" s="3">
        <v>44320</v>
      </c>
      <c r="B230">
        <v>134.979996</v>
      </c>
      <c r="C230">
        <v>135.83000200000001</v>
      </c>
      <c r="D230">
        <v>134.21000699999999</v>
      </c>
      <c r="E230">
        <v>134.53999300000001</v>
      </c>
      <c r="F230">
        <v>124.846886</v>
      </c>
      <c r="G230">
        <v>9624000</v>
      </c>
      <c r="H230">
        <f>IFERROR((#REF!-E229)/E229,0)</f>
        <v>-3.4074592592591873E-3</v>
      </c>
      <c r="I230">
        <f>IFERROR(LN(#REF!/E229),0)</f>
        <v>-3.4132778701073479E-3</v>
      </c>
    </row>
    <row r="231" spans="1:9">
      <c r="A231" s="3">
        <v>44321</v>
      </c>
      <c r="B231">
        <v>134.36999499999999</v>
      </c>
      <c r="C231">
        <v>134.970001</v>
      </c>
      <c r="D231">
        <v>133.36999499999999</v>
      </c>
      <c r="E231">
        <v>133.46000699999999</v>
      </c>
      <c r="F231">
        <v>123.84470399999999</v>
      </c>
      <c r="G231">
        <v>8295900</v>
      </c>
      <c r="H231">
        <f>IFERROR((#REF!-E230)/E230,0)</f>
        <v>-8.0272488196132079E-3</v>
      </c>
      <c r="I231">
        <f>IFERROR(LN(#REF!/E230),0)</f>
        <v>-8.0596406426908067E-3</v>
      </c>
    </row>
    <row r="232" spans="1:9">
      <c r="A232" s="3">
        <v>44322</v>
      </c>
      <c r="B232">
        <v>134.009995</v>
      </c>
      <c r="C232">
        <v>135.36999499999999</v>
      </c>
      <c r="D232">
        <v>133.91999799999999</v>
      </c>
      <c r="E232">
        <v>135.13999899999999</v>
      </c>
      <c r="F232">
        <v>125.40368700000001</v>
      </c>
      <c r="G232">
        <v>9771100</v>
      </c>
      <c r="H232">
        <f>IFERROR((#REF!-E231)/E231,0)</f>
        <v>1.258798075741146E-2</v>
      </c>
      <c r="I232">
        <f>IFERROR(LN(#REF!/E231),0)</f>
        <v>1.2509410798663387E-2</v>
      </c>
    </row>
    <row r="233" spans="1:9">
      <c r="A233" s="3">
        <v>44323</v>
      </c>
      <c r="B233">
        <v>135.08000200000001</v>
      </c>
      <c r="C233">
        <v>136.029999</v>
      </c>
      <c r="D233">
        <v>134.759995</v>
      </c>
      <c r="E233">
        <v>135.14999399999999</v>
      </c>
      <c r="F233">
        <v>125.412949</v>
      </c>
      <c r="G233">
        <v>6299100</v>
      </c>
      <c r="H233">
        <f>IFERROR((#REF!-E232)/E232,0)</f>
        <v>7.3960337975165517E-5</v>
      </c>
      <c r="I233">
        <f>IFERROR(LN(#REF!/E232),0)</f>
        <v>7.3957603044185318E-5</v>
      </c>
    </row>
    <row r="234" spans="1:9">
      <c r="A234" s="3">
        <v>44326</v>
      </c>
      <c r="B234">
        <v>135.88999899999999</v>
      </c>
      <c r="C234">
        <v>138.41999799999999</v>
      </c>
      <c r="D234">
        <v>135.69000199999999</v>
      </c>
      <c r="E234">
        <v>137.66999799999999</v>
      </c>
      <c r="F234">
        <v>127.75138099999999</v>
      </c>
      <c r="G234">
        <v>8852700</v>
      </c>
      <c r="H234">
        <f>IFERROR((#REF!-E233)/E233,0)</f>
        <v>1.8645979370150771E-2</v>
      </c>
      <c r="I234">
        <f>IFERROR(LN(#REF!/E233),0)</f>
        <v>1.8474274220019363E-2</v>
      </c>
    </row>
    <row r="235" spans="1:9">
      <c r="A235" s="3">
        <v>44327</v>
      </c>
      <c r="B235">
        <v>138.490005</v>
      </c>
      <c r="C235">
        <v>138.78999300000001</v>
      </c>
      <c r="D235">
        <v>136.470001</v>
      </c>
      <c r="E235">
        <v>136.990005</v>
      </c>
      <c r="F235">
        <v>127.120384</v>
      </c>
      <c r="G235">
        <v>10973700</v>
      </c>
      <c r="H235">
        <f>IFERROR((#REF!-E234)/E234,0)</f>
        <v>-4.9392969410807725E-3</v>
      </c>
      <c r="I235">
        <f>IFERROR(LN(#REF!/E234),0)</f>
        <v>-4.9515355850463611E-3</v>
      </c>
    </row>
    <row r="236" spans="1:9">
      <c r="A236" s="3">
        <v>44328</v>
      </c>
      <c r="B236">
        <v>136.490005</v>
      </c>
      <c r="C236">
        <v>137</v>
      </c>
      <c r="D236">
        <v>135.490005</v>
      </c>
      <c r="E236">
        <v>135.53999300000001</v>
      </c>
      <c r="F236">
        <v>125.774849</v>
      </c>
      <c r="G236">
        <v>8853700</v>
      </c>
      <c r="H236">
        <f>IFERROR((#REF!-E235)/E235,0)</f>
        <v>-1.0584801424016204E-2</v>
      </c>
      <c r="I236">
        <f>IFERROR(LN(#REF!/E235),0)</f>
        <v>-1.0641218899617116E-2</v>
      </c>
    </row>
    <row r="237" spans="1:9">
      <c r="A237" s="3">
        <v>44329</v>
      </c>
      <c r="B237">
        <v>135.88999899999999</v>
      </c>
      <c r="C237">
        <v>138.529999</v>
      </c>
      <c r="D237">
        <v>135.38999899999999</v>
      </c>
      <c r="E237">
        <v>137.720001</v>
      </c>
      <c r="F237">
        <v>127.797813</v>
      </c>
      <c r="G237">
        <v>8753600</v>
      </c>
      <c r="H237">
        <f>IFERROR((#REF!-E236)/E236,0)</f>
        <v>1.6083872750384358E-2</v>
      </c>
      <c r="I237">
        <f>IFERROR(LN(#REF!/E236),0)</f>
        <v>1.5955897668737482E-2</v>
      </c>
    </row>
    <row r="238" spans="1:9">
      <c r="A238" s="3">
        <v>44330</v>
      </c>
      <c r="B238">
        <v>137.66999799999999</v>
      </c>
      <c r="C238">
        <v>139.10000600000001</v>
      </c>
      <c r="D238">
        <v>137.66999799999999</v>
      </c>
      <c r="E238">
        <v>138.009995</v>
      </c>
      <c r="F238">
        <v>128.06686400000001</v>
      </c>
      <c r="G238">
        <v>5989500</v>
      </c>
      <c r="H238">
        <f>IFERROR((#REF!-E237)/E237,0)</f>
        <v>2.1056781723375619E-3</v>
      </c>
      <c r="I238">
        <f>IFERROR(LN(#REF!/E237),0)</f>
        <v>2.1034643392568633E-3</v>
      </c>
    </row>
    <row r="239" spans="1:9">
      <c r="A239" s="3">
        <v>44333</v>
      </c>
      <c r="B239">
        <v>137.970001</v>
      </c>
      <c r="C239">
        <v>139.070007</v>
      </c>
      <c r="D239">
        <v>137.61000100000001</v>
      </c>
      <c r="E239">
        <v>137.729996</v>
      </c>
      <c r="F239">
        <v>127.807045</v>
      </c>
      <c r="G239">
        <v>7690700</v>
      </c>
      <c r="H239">
        <f>IFERROR((#REF!-E238)/E238,0)</f>
        <v>-2.0288313176158269E-3</v>
      </c>
      <c r="I239">
        <f>IFERROR(LN(#REF!/E238),0)</f>
        <v>-2.0308921837784329E-3</v>
      </c>
    </row>
    <row r="240" spans="1:9">
      <c r="A240" s="3">
        <v>44334</v>
      </c>
      <c r="B240">
        <v>136.46000699999999</v>
      </c>
      <c r="C240">
        <v>137.83000200000001</v>
      </c>
      <c r="D240">
        <v>136.14999399999999</v>
      </c>
      <c r="E240">
        <v>136.320007</v>
      </c>
      <c r="F240">
        <v>126.498665</v>
      </c>
      <c r="G240">
        <v>9239100</v>
      </c>
      <c r="H240">
        <f>IFERROR((#REF!-E239)/E239,0)</f>
        <v>-1.0237341472078427E-2</v>
      </c>
      <c r="I240">
        <f>IFERROR(LN(#REF!/E239),0)</f>
        <v>-1.02901034561412E-2</v>
      </c>
    </row>
    <row r="241" spans="1:9">
      <c r="A241" s="3">
        <v>44335</v>
      </c>
      <c r="B241">
        <v>136.05999800000001</v>
      </c>
      <c r="C241">
        <v>136.83000200000001</v>
      </c>
      <c r="D241">
        <v>135.58999600000001</v>
      </c>
      <c r="E241">
        <v>136.60000600000001</v>
      </c>
      <c r="F241">
        <v>126.758492</v>
      </c>
      <c r="G241">
        <v>9806800</v>
      </c>
      <c r="H241">
        <f>IFERROR((#REF!-E240)/E240,0)</f>
        <v>2.0539831691763605E-3</v>
      </c>
      <c r="I241">
        <f>IFERROR(LN(#REF!/E240),0)</f>
        <v>2.051876629784526E-3</v>
      </c>
    </row>
    <row r="242" spans="1:9">
      <c r="A242" s="3">
        <v>44336</v>
      </c>
      <c r="B242">
        <v>136.78999300000001</v>
      </c>
      <c r="C242">
        <v>138.71000699999999</v>
      </c>
      <c r="D242">
        <v>136.720001</v>
      </c>
      <c r="E242">
        <v>138</v>
      </c>
      <c r="F242">
        <v>128.05761699999999</v>
      </c>
      <c r="G242">
        <v>8768200</v>
      </c>
      <c r="H242">
        <f>IFERROR((#REF!-E241)/E241,0)</f>
        <v>1.0248857529332703E-2</v>
      </c>
      <c r="I242">
        <f>IFERROR(LN(#REF!/E241),0)</f>
        <v>1.0196694096650598E-2</v>
      </c>
    </row>
    <row r="243" spans="1:9">
      <c r="A243" s="3">
        <v>44337</v>
      </c>
      <c r="B243">
        <v>138.199997</v>
      </c>
      <c r="C243">
        <v>138.94000199999999</v>
      </c>
      <c r="D243">
        <v>137.779999</v>
      </c>
      <c r="E243">
        <v>138</v>
      </c>
      <c r="F243">
        <v>128.05761699999999</v>
      </c>
      <c r="G243">
        <v>10161000</v>
      </c>
      <c r="H243">
        <f>IFERROR((#REF!-E242)/E242,0)</f>
        <v>0</v>
      </c>
      <c r="I243">
        <f>IFERROR(LN(#REF!/E242),0)</f>
        <v>0</v>
      </c>
    </row>
    <row r="244" spans="1:9">
      <c r="A244" s="3">
        <v>44340</v>
      </c>
      <c r="B244">
        <v>138</v>
      </c>
      <c r="C244">
        <v>138.800003</v>
      </c>
      <c r="D244">
        <v>137.729996</v>
      </c>
      <c r="E244">
        <v>137.96000699999999</v>
      </c>
      <c r="F244">
        <v>128.02053799999999</v>
      </c>
      <c r="G244">
        <v>6981300</v>
      </c>
      <c r="H244">
        <f>IFERROR((#REF!-E243)/E243,0)</f>
        <v>-2.8980434782615737E-4</v>
      </c>
      <c r="I244">
        <f>IFERROR(LN(#REF!/E243),0)</f>
        <v>-2.8984634922110257E-4</v>
      </c>
    </row>
    <row r="245" spans="1:9">
      <c r="A245" s="3">
        <v>44341</v>
      </c>
      <c r="B245">
        <v>138.050003</v>
      </c>
      <c r="C245">
        <v>138.479996</v>
      </c>
      <c r="D245">
        <v>136.75</v>
      </c>
      <c r="E245">
        <v>138.429993</v>
      </c>
      <c r="F245">
        <v>128.45663500000001</v>
      </c>
      <c r="G245">
        <v>8142400</v>
      </c>
      <c r="H245">
        <f>IFERROR((#REF!-E244)/E244,0)</f>
        <v>3.4066829236969074E-3</v>
      </c>
      <c r="I245">
        <f>IFERROR(LN(#REF!/E244),0)</f>
        <v>3.4008933245851885E-3</v>
      </c>
    </row>
    <row r="246" spans="1:9">
      <c r="A246" s="3">
        <v>44342</v>
      </c>
      <c r="B246">
        <v>138.78999300000001</v>
      </c>
      <c r="C246">
        <v>138.86000100000001</v>
      </c>
      <c r="D246">
        <v>137.86999499999999</v>
      </c>
      <c r="E246">
        <v>138.11999499999999</v>
      </c>
      <c r="F246">
        <v>128.168961</v>
      </c>
      <c r="G246">
        <v>8122900</v>
      </c>
      <c r="H246">
        <f>IFERROR((#REF!-E245)/E245,0)</f>
        <v>-2.2393846397146559E-3</v>
      </c>
      <c r="I246">
        <f>IFERROR(LN(#REF!/E245),0)</f>
        <v>-2.2418958111832519E-3</v>
      </c>
    </row>
    <row r="247" spans="1:9">
      <c r="A247" s="3">
        <v>44343</v>
      </c>
      <c r="B247">
        <v>138.11999499999999</v>
      </c>
      <c r="C247">
        <v>138.279999</v>
      </c>
      <c r="D247">
        <v>134.66000399999999</v>
      </c>
      <c r="E247">
        <v>134.979996</v>
      </c>
      <c r="F247">
        <v>125.255173</v>
      </c>
      <c r="G247">
        <v>33095700</v>
      </c>
      <c r="H247">
        <f>IFERROR((#REF!-E246)/E246,0)</f>
        <v>-2.2733848202065088E-2</v>
      </c>
      <c r="I247">
        <f>IFERROR(LN(#REF!/E246),0)</f>
        <v>-2.299624664014532E-2</v>
      </c>
    </row>
    <row r="248" spans="1:9">
      <c r="A248" s="3">
        <v>44344</v>
      </c>
      <c r="B248">
        <v>135.14999399999999</v>
      </c>
      <c r="C248">
        <v>136.13000500000001</v>
      </c>
      <c r="D248">
        <v>134.63999899999999</v>
      </c>
      <c r="E248">
        <v>134.85000600000001</v>
      </c>
      <c r="F248">
        <v>125.13458300000001</v>
      </c>
      <c r="G248">
        <v>10477100</v>
      </c>
      <c r="H248">
        <f>IFERROR((#REF!-E247)/E247,0)</f>
        <v>-9.6303158876958532E-4</v>
      </c>
      <c r="I248">
        <f>IFERROR(LN(#REF!/E247),0)</f>
        <v>-9.6349560161996194E-4</v>
      </c>
    </row>
    <row r="249" spans="1:9">
      <c r="A249" s="3">
        <v>44348</v>
      </c>
      <c r="B249">
        <v>135.78999300000001</v>
      </c>
      <c r="C249">
        <v>136</v>
      </c>
      <c r="D249">
        <v>132.479996</v>
      </c>
      <c r="E249">
        <v>132.88000500000001</v>
      </c>
      <c r="F249">
        <v>123.30647999999999</v>
      </c>
      <c r="G249">
        <v>9993900</v>
      </c>
      <c r="H249">
        <f>IFERROR((#REF!-E248)/E248,0)</f>
        <v>-1.4608831385591457E-2</v>
      </c>
      <c r="I249">
        <f>IFERROR(LN(#REF!/E248),0)</f>
        <v>-1.4716591146646319E-2</v>
      </c>
    </row>
    <row r="250" spans="1:9">
      <c r="A250" s="3">
        <v>44349</v>
      </c>
      <c r="B250">
        <v>133</v>
      </c>
      <c r="C250">
        <v>133.63000500000001</v>
      </c>
      <c r="D250">
        <v>132.520004</v>
      </c>
      <c r="E250">
        <v>133.46000699999999</v>
      </c>
      <c r="F250">
        <v>123.84470399999999</v>
      </c>
      <c r="G250">
        <v>8254100</v>
      </c>
      <c r="H250">
        <f>IFERROR((#REF!-E249)/E249,0)</f>
        <v>4.3648553444890293E-3</v>
      </c>
      <c r="I250">
        <f>IFERROR(LN(#REF!/E249),0)</f>
        <v>4.3553569926576092E-3</v>
      </c>
    </row>
    <row r="251" spans="1:9">
      <c r="A251" s="3">
        <v>44350</v>
      </c>
      <c r="B251">
        <v>133.229996</v>
      </c>
      <c r="C251">
        <v>135.91000399999999</v>
      </c>
      <c r="D251">
        <v>133.199997</v>
      </c>
      <c r="E251">
        <v>135.85000600000001</v>
      </c>
      <c r="F251">
        <v>126.0625</v>
      </c>
      <c r="G251">
        <v>11249800</v>
      </c>
      <c r="H251">
        <f>IFERROR((#REF!-E250)/E250,0)</f>
        <v>1.7907978979800423E-2</v>
      </c>
      <c r="I251">
        <f>IFERROR(LN(#REF!/E250),0)</f>
        <v>1.7749520113084435E-2</v>
      </c>
    </row>
    <row r="252" spans="1:9">
      <c r="A252" s="3">
        <v>44351</v>
      </c>
      <c r="B252">
        <v>135.699997</v>
      </c>
      <c r="C252">
        <v>136.61999499999999</v>
      </c>
      <c r="D252">
        <v>135.39999399999999</v>
      </c>
      <c r="E252">
        <v>135.949997</v>
      </c>
      <c r="F252">
        <v>126.155327</v>
      </c>
      <c r="G252">
        <v>6894400</v>
      </c>
      <c r="H252">
        <f>IFERROR((#REF!-E251)/E251,0)</f>
        <v>7.3603971721568134E-4</v>
      </c>
      <c r="I252">
        <f>IFERROR(LN(#REF!/E251),0)</f>
        <v>7.3576897282719687E-4</v>
      </c>
    </row>
    <row r="253" spans="1:9">
      <c r="A253" s="3">
        <v>44354</v>
      </c>
      <c r="B253">
        <v>136.36000100000001</v>
      </c>
      <c r="C253">
        <v>136.83999600000001</v>
      </c>
      <c r="D253">
        <v>135.679993</v>
      </c>
      <c r="E253">
        <v>136.41999799999999</v>
      </c>
      <c r="F253">
        <v>126.591461</v>
      </c>
      <c r="G253">
        <v>8418000</v>
      </c>
      <c r="H253">
        <f>IFERROR((#REF!-E252)/E252,0)</f>
        <v>3.4571607971421755E-3</v>
      </c>
      <c r="I253">
        <f>IFERROR(LN(#REF!/E252),0)</f>
        <v>3.4511985544230027E-3</v>
      </c>
    </row>
    <row r="254" spans="1:9">
      <c r="A254" s="3">
        <v>44355</v>
      </c>
      <c r="B254">
        <v>136.679993</v>
      </c>
      <c r="C254">
        <v>136.75</v>
      </c>
      <c r="D254">
        <v>134.75</v>
      </c>
      <c r="E254">
        <v>134.83999600000001</v>
      </c>
      <c r="F254">
        <v>125.125282</v>
      </c>
      <c r="G254">
        <v>6911500</v>
      </c>
      <c r="H254">
        <f>IFERROR((#REF!-E253)/E253,0)</f>
        <v>-1.1581894320215275E-2</v>
      </c>
      <c r="I254">
        <f>IFERROR(LN(#REF!/E253),0)</f>
        <v>-1.1649486864894429E-2</v>
      </c>
    </row>
    <row r="255" spans="1:9">
      <c r="A255" s="3">
        <v>44356</v>
      </c>
      <c r="B255">
        <v>135.550003</v>
      </c>
      <c r="C255">
        <v>136.44000199999999</v>
      </c>
      <c r="D255">
        <v>134.740005</v>
      </c>
      <c r="E255">
        <v>134.78999300000001</v>
      </c>
      <c r="F255">
        <v>125.07886499999999</v>
      </c>
      <c r="G255">
        <v>6200700</v>
      </c>
      <c r="H255">
        <f>IFERROR((#REF!-E254)/E254,0)</f>
        <v>-3.7083210830118825E-4</v>
      </c>
      <c r="I255">
        <f>IFERROR(LN(#REF!/E254),0)</f>
        <v>-3.7090088353064141E-4</v>
      </c>
    </row>
    <row r="256" spans="1:9">
      <c r="A256" s="3">
        <v>44357</v>
      </c>
      <c r="B256">
        <v>135.020004</v>
      </c>
      <c r="C256">
        <v>136.35000600000001</v>
      </c>
      <c r="D256">
        <v>134.61999499999999</v>
      </c>
      <c r="E256">
        <v>135.78999300000001</v>
      </c>
      <c r="F256">
        <v>126.00683600000001</v>
      </c>
      <c r="G256">
        <v>6515500</v>
      </c>
      <c r="H256">
        <f>IFERROR((#REF!-E255)/E255,0)</f>
        <v>7.4189483784601129E-3</v>
      </c>
      <c r="I256">
        <f>IFERROR(LN(#REF!/E255),0)</f>
        <v>7.3915633429732768E-3</v>
      </c>
    </row>
    <row r="257" spans="1:9">
      <c r="A257" s="3">
        <v>44358</v>
      </c>
      <c r="B257">
        <v>135.75</v>
      </c>
      <c r="C257">
        <v>135.86999499999999</v>
      </c>
      <c r="D257">
        <v>133.89999399999999</v>
      </c>
      <c r="E257">
        <v>134.86000100000001</v>
      </c>
      <c r="F257">
        <v>125.143852</v>
      </c>
      <c r="G257">
        <v>10641400</v>
      </c>
      <c r="H257">
        <f>IFERROR((#REF!-E256)/E256,0)</f>
        <v>-6.848752102078675E-3</v>
      </c>
      <c r="I257">
        <f>IFERROR(LN(#REF!/E256),0)</f>
        <v>-6.8723124389812413E-3</v>
      </c>
    </row>
    <row r="258" spans="1:9">
      <c r="A258" s="3">
        <v>44361</v>
      </c>
      <c r="B258">
        <v>134.979996</v>
      </c>
      <c r="C258">
        <v>135.029999</v>
      </c>
      <c r="D258">
        <v>133.96000699999999</v>
      </c>
      <c r="E258">
        <v>134.91000399999999</v>
      </c>
      <c r="F258">
        <v>125.190247</v>
      </c>
      <c r="G258">
        <v>6302000</v>
      </c>
      <c r="H258">
        <f>IFERROR((#REF!-E257)/E257,0)</f>
        <v>3.707770994305077E-4</v>
      </c>
      <c r="I258">
        <f>IFERROR(LN(#REF!/E257),0)</f>
        <v>3.7070837858805097E-4</v>
      </c>
    </row>
    <row r="259" spans="1:9">
      <c r="A259" s="3">
        <v>44362</v>
      </c>
      <c r="B259">
        <v>135.199997</v>
      </c>
      <c r="C259">
        <v>135.63999899999999</v>
      </c>
      <c r="D259">
        <v>134.550003</v>
      </c>
      <c r="E259">
        <v>134.64999399999999</v>
      </c>
      <c r="F259">
        <v>124.94898999999999</v>
      </c>
      <c r="G259">
        <v>5543400</v>
      </c>
      <c r="H259">
        <f>IFERROR((#REF!-E258)/E258,0)</f>
        <v>-1.9272847994281736E-3</v>
      </c>
      <c r="I259">
        <f>IFERROR(LN(#REF!/E258),0)</f>
        <v>-1.92914440248449E-3</v>
      </c>
    </row>
    <row r="260" spans="1:9">
      <c r="A260" s="3">
        <v>44363</v>
      </c>
      <c r="B260">
        <v>135.179993</v>
      </c>
      <c r="C260">
        <v>135.58000200000001</v>
      </c>
      <c r="D260">
        <v>132.64999399999999</v>
      </c>
      <c r="E260">
        <v>132.779999</v>
      </c>
      <c r="F260">
        <v>123.21369900000001</v>
      </c>
      <c r="G260">
        <v>8936400</v>
      </c>
      <c r="H260">
        <f>IFERROR((#REF!-E259)/E259,0)</f>
        <v>-1.3887820893627287E-2</v>
      </c>
      <c r="I260">
        <f>IFERROR(LN(#REF!/E259),0)</f>
        <v>-1.3985158937877981E-2</v>
      </c>
    </row>
    <row r="261" spans="1:9">
      <c r="A261" s="3">
        <v>44364</v>
      </c>
      <c r="B261">
        <v>132.820007</v>
      </c>
      <c r="C261">
        <v>134.16000399999999</v>
      </c>
      <c r="D261">
        <v>132.64999399999999</v>
      </c>
      <c r="E261">
        <v>133.990005</v>
      </c>
      <c r="F261">
        <v>124.336517</v>
      </c>
      <c r="G261">
        <v>7875600</v>
      </c>
      <c r="H261">
        <f>IFERROR((#REF!-E260)/E260,0)</f>
        <v>9.1128634516708558E-3</v>
      </c>
      <c r="I261">
        <f>IFERROR(LN(#REF!/E260),0)</f>
        <v>9.071591856974948E-3</v>
      </c>
    </row>
    <row r="262" spans="1:9">
      <c r="A262" s="3">
        <v>44365</v>
      </c>
      <c r="B262">
        <v>133.33999600000001</v>
      </c>
      <c r="C262">
        <v>133.35000600000001</v>
      </c>
      <c r="D262">
        <v>131.94000199999999</v>
      </c>
      <c r="E262">
        <v>132.029999</v>
      </c>
      <c r="F262">
        <v>122.517746</v>
      </c>
      <c r="G262">
        <v>13997600</v>
      </c>
      <c r="H262">
        <f>IFERROR((#REF!-E261)/E261,0)</f>
        <v>-1.4628001543846445E-2</v>
      </c>
      <c r="I262">
        <f>IFERROR(LN(#REF!/E261),0)</f>
        <v>-1.4736045699660047E-2</v>
      </c>
    </row>
    <row r="263" spans="1:9">
      <c r="A263" s="3">
        <v>44368</v>
      </c>
      <c r="B263">
        <v>132.69000199999999</v>
      </c>
      <c r="C263">
        <v>133.259995</v>
      </c>
      <c r="D263">
        <v>132.39999399999999</v>
      </c>
      <c r="E263">
        <v>133.070007</v>
      </c>
      <c r="F263">
        <v>123.48281900000001</v>
      </c>
      <c r="G263">
        <v>8014800</v>
      </c>
      <c r="H263">
        <f>IFERROR((#REF!-E262)/E262,0)</f>
        <v>7.8770583039995349E-3</v>
      </c>
      <c r="I263">
        <f>IFERROR(LN(#REF!/E262),0)</f>
        <v>7.846196242468911E-3</v>
      </c>
    </row>
    <row r="264" spans="1:9">
      <c r="A264" s="3">
        <v>44369</v>
      </c>
      <c r="B264">
        <v>133.03999300000001</v>
      </c>
      <c r="C264">
        <v>134.020004</v>
      </c>
      <c r="D264">
        <v>132.88000500000001</v>
      </c>
      <c r="E264">
        <v>133.11999499999999</v>
      </c>
      <c r="F264">
        <v>123.52918200000001</v>
      </c>
      <c r="G264">
        <v>6550900</v>
      </c>
      <c r="H264">
        <f>IFERROR((#REF!-E263)/E263,0)</f>
        <v>3.7565189276637538E-4</v>
      </c>
      <c r="I264">
        <f>IFERROR(LN(#REF!/E263),0)</f>
        <v>3.7558135325915928E-4</v>
      </c>
    </row>
    <row r="265" spans="1:9">
      <c r="A265" s="3">
        <v>44370</v>
      </c>
      <c r="B265">
        <v>132.949997</v>
      </c>
      <c r="C265">
        <v>133.36000100000001</v>
      </c>
      <c r="D265">
        <v>132.320007</v>
      </c>
      <c r="E265">
        <v>132.929993</v>
      </c>
      <c r="F265">
        <v>123.35289</v>
      </c>
      <c r="G265">
        <v>5796000</v>
      </c>
      <c r="H265">
        <f>IFERROR((#REF!-E264)/E264,0)</f>
        <v>-1.4272987314940381E-3</v>
      </c>
      <c r="I265">
        <f>IFERROR(LN(#REF!/E264),0)</f>
        <v>-1.4283182925894995E-3</v>
      </c>
    </row>
    <row r="266" spans="1:9">
      <c r="A266" s="3">
        <v>44371</v>
      </c>
      <c r="B266">
        <v>132.949997</v>
      </c>
      <c r="C266">
        <v>133.30999800000001</v>
      </c>
      <c r="D266">
        <v>132.699997</v>
      </c>
      <c r="E266">
        <v>133.020004</v>
      </c>
      <c r="F266">
        <v>123.436401</v>
      </c>
      <c r="G266">
        <v>6056700</v>
      </c>
      <c r="H266">
        <f>IFERROR((#REF!-E265)/E265,0)</f>
        <v>6.7713085638998016E-4</v>
      </c>
      <c r="I266">
        <f>IFERROR(LN(#REF!/E265),0)</f>
        <v>6.76901706728683E-4</v>
      </c>
    </row>
    <row r="267" spans="1:9">
      <c r="A267" s="3">
        <v>44372</v>
      </c>
      <c r="B267">
        <v>133.259995</v>
      </c>
      <c r="C267">
        <v>135.53999300000001</v>
      </c>
      <c r="D267">
        <v>132.949997</v>
      </c>
      <c r="E267">
        <v>134.91999799999999</v>
      </c>
      <c r="F267">
        <v>125.199516</v>
      </c>
      <c r="G267">
        <v>24504900</v>
      </c>
      <c r="H267">
        <f>IFERROR((#REF!-E266)/E266,0)</f>
        <v>1.4283520845481198E-2</v>
      </c>
      <c r="I267">
        <f>IFERROR(LN(#REF!/E266),0)</f>
        <v>1.4182472442909483E-2</v>
      </c>
    </row>
    <row r="268" spans="1:9">
      <c r="A268" s="3">
        <v>44375</v>
      </c>
      <c r="B268">
        <v>134.89999399999999</v>
      </c>
      <c r="C268">
        <v>136.16000399999999</v>
      </c>
      <c r="D268">
        <v>134.759995</v>
      </c>
      <c r="E268">
        <v>135.320007</v>
      </c>
      <c r="F268">
        <v>125.570717</v>
      </c>
      <c r="G268">
        <v>6065400</v>
      </c>
      <c r="H268">
        <f>IFERROR((#REF!-E267)/E267,0)</f>
        <v>2.9647865841208464E-3</v>
      </c>
      <c r="I268">
        <f>IFERROR(LN(#REF!/E267),0)</f>
        <v>2.9604002718907341E-3</v>
      </c>
    </row>
    <row r="269" spans="1:9">
      <c r="A269" s="3">
        <v>44376</v>
      </c>
      <c r="B269">
        <v>135.509995</v>
      </c>
      <c r="C269">
        <v>135.83000200000001</v>
      </c>
      <c r="D269">
        <v>133.820007</v>
      </c>
      <c r="E269">
        <v>134.39999399999999</v>
      </c>
      <c r="F269">
        <v>124.71695699999999</v>
      </c>
      <c r="G269">
        <v>5792300</v>
      </c>
      <c r="H269">
        <f>IFERROR((#REF!-E268)/E268,0)</f>
        <v>-6.7987950961309919E-3</v>
      </c>
      <c r="I269">
        <f>IFERROR(LN(#REF!/E268),0)</f>
        <v>-6.8220121955498763E-3</v>
      </c>
    </row>
    <row r="270" spans="1:9">
      <c r="A270" s="3">
        <v>44377</v>
      </c>
      <c r="B270">
        <v>134.58000200000001</v>
      </c>
      <c r="C270">
        <v>135.28999300000001</v>
      </c>
      <c r="D270">
        <v>134.28999300000001</v>
      </c>
      <c r="E270">
        <v>134.929993</v>
      </c>
      <c r="F270">
        <v>125.20880099999999</v>
      </c>
      <c r="G270">
        <v>5776600</v>
      </c>
      <c r="H270">
        <f>IFERROR((#REF!-E269)/E269,0)</f>
        <v>3.943445116522875E-3</v>
      </c>
      <c r="I270">
        <f>IFERROR(LN(#REF!/E269),0)</f>
        <v>3.9356901177515606E-3</v>
      </c>
    </row>
    <row r="271" spans="1:9">
      <c r="A271" s="3">
        <v>44378</v>
      </c>
      <c r="B271">
        <v>135.429993</v>
      </c>
      <c r="C271">
        <v>136.13999899999999</v>
      </c>
      <c r="D271">
        <v>134.91999799999999</v>
      </c>
      <c r="E271">
        <v>135.240005</v>
      </c>
      <c r="F271">
        <v>125.496475</v>
      </c>
      <c r="G271">
        <v>5922300</v>
      </c>
      <c r="H271">
        <f>IFERROR((#REF!-E270)/E270,0)</f>
        <v>2.2975766403545311E-3</v>
      </c>
      <c r="I271">
        <f>IFERROR(LN(#REF!/E270),0)</f>
        <v>2.2949412470522094E-3</v>
      </c>
    </row>
    <row r="272" spans="1:9">
      <c r="A272" s="3">
        <v>44379</v>
      </c>
      <c r="B272">
        <v>135.60000600000001</v>
      </c>
      <c r="C272">
        <v>136.63999899999999</v>
      </c>
      <c r="D272">
        <v>135.41999799999999</v>
      </c>
      <c r="E272">
        <v>135.89999399999999</v>
      </c>
      <c r="F272">
        <v>126.108902</v>
      </c>
      <c r="G272">
        <v>5572000</v>
      </c>
      <c r="H272">
        <f>IFERROR((#REF!-E271)/E271,0)</f>
        <v>4.8801314374396533E-3</v>
      </c>
      <c r="I272">
        <f>IFERROR(LN(#REF!/E271),0)</f>
        <v>4.8682621959917662E-3</v>
      </c>
    </row>
    <row r="273" spans="1:9">
      <c r="A273" s="3">
        <v>44383</v>
      </c>
      <c r="B273">
        <v>135.520004</v>
      </c>
      <c r="C273">
        <v>136.300003</v>
      </c>
      <c r="D273">
        <v>135.36000100000001</v>
      </c>
      <c r="E273">
        <v>135.979996</v>
      </c>
      <c r="F273">
        <v>126.183128</v>
      </c>
      <c r="G273">
        <v>6534400</v>
      </c>
      <c r="H273">
        <f>IFERROR((#REF!-E272)/E272,0)</f>
        <v>5.8868288103094003E-4</v>
      </c>
      <c r="I273">
        <f>IFERROR(LN(#REF!/E272),0)</f>
        <v>5.8850967523584768E-4</v>
      </c>
    </row>
    <row r="274" spans="1:9">
      <c r="A274" s="3">
        <v>44384</v>
      </c>
      <c r="B274">
        <v>136.029999</v>
      </c>
      <c r="C274">
        <v>137.58999600000001</v>
      </c>
      <c r="D274">
        <v>136.029999</v>
      </c>
      <c r="E274">
        <v>137</v>
      </c>
      <c r="F274">
        <v>127.129639</v>
      </c>
      <c r="G274">
        <v>5532700</v>
      </c>
      <c r="H274">
        <f>IFERROR((#REF!-E273)/E273,0)</f>
        <v>7.5011327401421617E-3</v>
      </c>
      <c r="I274">
        <f>IFERROR(LN(#REF!/E273),0)</f>
        <v>7.4731391459024023E-3</v>
      </c>
    </row>
    <row r="275" spans="1:9">
      <c r="A275" s="3">
        <v>44385</v>
      </c>
      <c r="B275">
        <v>136.990005</v>
      </c>
      <c r="C275">
        <v>137.39999399999999</v>
      </c>
      <c r="D275">
        <v>135.88999899999999</v>
      </c>
      <c r="E275">
        <v>136.979996</v>
      </c>
      <c r="F275">
        <v>127.111069</v>
      </c>
      <c r="G275">
        <v>7585200</v>
      </c>
      <c r="H275">
        <f>IFERROR((#REF!-E274)/E274,0)</f>
        <v>-1.4601459854014694E-4</v>
      </c>
      <c r="I275">
        <f>IFERROR(LN(#REF!/E274),0)</f>
        <v>-1.4602525970943095E-4</v>
      </c>
    </row>
    <row r="276" spans="1:9">
      <c r="A276" s="3">
        <v>44386</v>
      </c>
      <c r="B276">
        <v>137.240005</v>
      </c>
      <c r="C276">
        <v>137.64999399999999</v>
      </c>
      <c r="D276">
        <v>136.83999600000001</v>
      </c>
      <c r="E276">
        <v>137.029999</v>
      </c>
      <c r="F276">
        <v>127.157501</v>
      </c>
      <c r="G276">
        <v>5948700</v>
      </c>
      <c r="H276">
        <f>IFERROR((#REF!-E275)/E275,0)</f>
        <v>3.6503870243947002E-4</v>
      </c>
      <c r="I276">
        <f>IFERROR(LN(#REF!/E275),0)</f>
        <v>3.6497209202204534E-4</v>
      </c>
    </row>
    <row r="277" spans="1:9">
      <c r="A277" s="3">
        <v>44389</v>
      </c>
      <c r="B277">
        <v>136.89999399999999</v>
      </c>
      <c r="C277">
        <v>137.470001</v>
      </c>
      <c r="D277">
        <v>136.429993</v>
      </c>
      <c r="E277">
        <v>137.13999899999999</v>
      </c>
      <c r="F277">
        <v>127.25958300000001</v>
      </c>
      <c r="G277">
        <v>6807300</v>
      </c>
      <c r="H277">
        <f>IFERROR((#REF!-E276)/E276,0)</f>
        <v>8.0274393054607864E-4</v>
      </c>
      <c r="I277">
        <f>IFERROR(LN(#REF!/E276),0)</f>
        <v>8.0242190396207641E-4</v>
      </c>
    </row>
    <row r="278" spans="1:9">
      <c r="A278" s="3">
        <v>44390</v>
      </c>
      <c r="B278">
        <v>136.38999899999999</v>
      </c>
      <c r="C278">
        <v>137.570007</v>
      </c>
      <c r="D278">
        <v>136.38999899999999</v>
      </c>
      <c r="E278">
        <v>136.970001</v>
      </c>
      <c r="F278">
        <v>127.101814</v>
      </c>
      <c r="G278">
        <v>5603800</v>
      </c>
      <c r="H278">
        <f>IFERROR((#REF!-E277)/E277,0)</f>
        <v>-1.2395945839258214E-3</v>
      </c>
      <c r="I278">
        <f>IFERROR(LN(#REF!/E277),0)</f>
        <v>-1.2403635168011481E-3</v>
      </c>
    </row>
    <row r="279" spans="1:9">
      <c r="A279" s="3">
        <v>44391</v>
      </c>
      <c r="B279">
        <v>137.009995</v>
      </c>
      <c r="C279">
        <v>138.229996</v>
      </c>
      <c r="D279">
        <v>136.36999499999999</v>
      </c>
      <c r="E279">
        <v>137.979996</v>
      </c>
      <c r="F279">
        <v>128.039063</v>
      </c>
      <c r="G279">
        <v>5903600</v>
      </c>
      <c r="H279">
        <f>IFERROR((#REF!-E278)/E278,0)</f>
        <v>7.3738409332420431E-3</v>
      </c>
      <c r="I279">
        <f>IFERROR(LN(#REF!/E278),0)</f>
        <v>7.346787080654932E-3</v>
      </c>
    </row>
    <row r="280" spans="1:9">
      <c r="A280" s="3">
        <v>44392</v>
      </c>
      <c r="B280">
        <v>138.009995</v>
      </c>
      <c r="C280">
        <v>139.259995</v>
      </c>
      <c r="D280">
        <v>137.699997</v>
      </c>
      <c r="E280">
        <v>139.16000399999999</v>
      </c>
      <c r="F280">
        <v>129.134064</v>
      </c>
      <c r="G280">
        <v>7357100</v>
      </c>
      <c r="H280">
        <f>IFERROR((#REF!-E279)/E279,0)</f>
        <v>8.5520222800991134E-3</v>
      </c>
      <c r="I280">
        <f>IFERROR(LN(#REF!/E279),0)</f>
        <v>8.5156608993792356E-3</v>
      </c>
    </row>
    <row r="281" spans="1:9">
      <c r="A281" s="3">
        <v>44393</v>
      </c>
      <c r="B281">
        <v>139.300003</v>
      </c>
      <c r="C281">
        <v>140.779999</v>
      </c>
      <c r="D281">
        <v>139.11000100000001</v>
      </c>
      <c r="E281">
        <v>140.509995</v>
      </c>
      <c r="F281">
        <v>130.38677999999999</v>
      </c>
      <c r="G281">
        <v>9346300</v>
      </c>
      <c r="H281">
        <f>IFERROR((#REF!-E280)/E280,0)</f>
        <v>9.7009985713999922E-3</v>
      </c>
      <c r="I281">
        <f>IFERROR(LN(#REF!/E280),0)</f>
        <v>9.6542460059597102E-3</v>
      </c>
    </row>
    <row r="282" spans="1:9">
      <c r="A282" s="3">
        <v>44396</v>
      </c>
      <c r="B282">
        <v>140.320007</v>
      </c>
      <c r="C282">
        <v>141.86999499999999</v>
      </c>
      <c r="D282">
        <v>138.80999800000001</v>
      </c>
      <c r="E282">
        <v>140.44000199999999</v>
      </c>
      <c r="F282">
        <v>130.32179300000001</v>
      </c>
      <c r="G282">
        <v>9544100</v>
      </c>
      <c r="H282">
        <f>IFERROR((#REF!-E281)/E281,0)</f>
        <v>-4.9813538175708322E-4</v>
      </c>
      <c r="I282">
        <f>IFERROR(LN(#REF!/E281),0)</f>
        <v>-4.9825949240406341E-4</v>
      </c>
    </row>
    <row r="283" spans="1:9">
      <c r="A283" s="3">
        <v>44397</v>
      </c>
      <c r="B283">
        <v>140.44000199999999</v>
      </c>
      <c r="C283">
        <v>141.979996</v>
      </c>
      <c r="D283">
        <v>139.63999899999999</v>
      </c>
      <c r="E283">
        <v>139.69000199999999</v>
      </c>
      <c r="F283">
        <v>129.625854</v>
      </c>
      <c r="G283">
        <v>8136300</v>
      </c>
      <c r="H283">
        <f>IFERROR((#REF!-E282)/E282,0)</f>
        <v>-5.3403587960643862E-3</v>
      </c>
      <c r="I283">
        <f>IFERROR(LN(#REF!/E282),0)</f>
        <v>-5.35466948431186E-3</v>
      </c>
    </row>
    <row r="284" spans="1:9">
      <c r="A284" s="3">
        <v>44398</v>
      </c>
      <c r="B284">
        <v>139.949997</v>
      </c>
      <c r="C284">
        <v>140.199997</v>
      </c>
      <c r="D284">
        <v>138.990005</v>
      </c>
      <c r="E284">
        <v>139.199997</v>
      </c>
      <c r="F284">
        <v>129.171143</v>
      </c>
      <c r="G284">
        <v>6954700</v>
      </c>
      <c r="H284">
        <f>IFERROR((#REF!-E283)/E283,0)</f>
        <v>-3.5078029421174786E-3</v>
      </c>
      <c r="I284">
        <f>IFERROR(LN(#REF!/E283),0)</f>
        <v>-3.5139697082816582E-3</v>
      </c>
    </row>
    <row r="285" spans="1:9">
      <c r="A285" s="3">
        <v>44399</v>
      </c>
      <c r="B285">
        <v>137.28999300000001</v>
      </c>
      <c r="C285">
        <v>138.33000200000001</v>
      </c>
      <c r="D285">
        <v>136.71000699999999</v>
      </c>
      <c r="E285">
        <v>137.800003</v>
      </c>
      <c r="F285">
        <v>128.676254</v>
      </c>
      <c r="G285">
        <v>6013800</v>
      </c>
      <c r="H285">
        <f>IFERROR((#REF!-E284)/E284,0)</f>
        <v>-1.0057428377674408E-2</v>
      </c>
      <c r="I285">
        <f>IFERROR(LN(#REF!/E284),0)</f>
        <v>-1.0108345998354759E-2</v>
      </c>
    </row>
    <row r="286" spans="1:9">
      <c r="A286" s="3">
        <v>44400</v>
      </c>
      <c r="B286">
        <v>137.479996</v>
      </c>
      <c r="C286">
        <v>139.979996</v>
      </c>
      <c r="D286">
        <v>137.08000200000001</v>
      </c>
      <c r="E286">
        <v>139.78999300000001</v>
      </c>
      <c r="F286">
        <v>130.53445400000001</v>
      </c>
      <c r="G286">
        <v>7906000</v>
      </c>
      <c r="H286">
        <f>IFERROR((#REF!-E285)/E285,0)</f>
        <v>1.4441146274866234E-2</v>
      </c>
      <c r="I286">
        <f>IFERROR(LN(#REF!/E285),0)</f>
        <v>1.4337866057683078E-2</v>
      </c>
    </row>
    <row r="287" spans="1:9">
      <c r="A287" s="3">
        <v>44403</v>
      </c>
      <c r="B287">
        <v>139.61999499999999</v>
      </c>
      <c r="C287">
        <v>140.820007</v>
      </c>
      <c r="D287">
        <v>139.220001</v>
      </c>
      <c r="E287">
        <v>140.279999</v>
      </c>
      <c r="F287">
        <v>130.99205000000001</v>
      </c>
      <c r="G287">
        <v>5925800</v>
      </c>
      <c r="H287">
        <f>IFERROR((#REF!-E286)/E286,0)</f>
        <v>3.5053009838836883E-3</v>
      </c>
      <c r="I287">
        <f>IFERROR(LN(#REF!/E286),0)</f>
        <v>3.4991717354541101E-3</v>
      </c>
    </row>
    <row r="288" spans="1:9">
      <c r="A288" s="3">
        <v>44404</v>
      </c>
      <c r="B288">
        <v>140.14999399999999</v>
      </c>
      <c r="C288">
        <v>141.61999499999999</v>
      </c>
      <c r="D288">
        <v>140</v>
      </c>
      <c r="E288">
        <v>140.85000600000001</v>
      </c>
      <c r="F288">
        <v>131.524338</v>
      </c>
      <c r="G288">
        <v>7075400</v>
      </c>
      <c r="H288">
        <f>IFERROR((#REF!-E287)/E287,0)</f>
        <v>4.0633518966592232E-3</v>
      </c>
      <c r="I288">
        <f>IFERROR(LN(#REF!/E287),0)</f>
        <v>4.0551187775124641E-3</v>
      </c>
    </row>
    <row r="289" spans="1:9">
      <c r="A289" s="3">
        <v>44405</v>
      </c>
      <c r="B289">
        <v>140.66999799999999</v>
      </c>
      <c r="C289">
        <v>140.66999799999999</v>
      </c>
      <c r="D289">
        <v>138.71000699999999</v>
      </c>
      <c r="E289">
        <v>138.759995</v>
      </c>
      <c r="F289">
        <v>129.57266200000001</v>
      </c>
      <c r="G289">
        <v>8520000</v>
      </c>
      <c r="H289">
        <f>IFERROR((#REF!-E288)/E288,0)</f>
        <v>-1.4838558118343311E-2</v>
      </c>
      <c r="I289">
        <f>IFERROR(LN(#REF!/E288),0)</f>
        <v>-1.4949750852780526E-2</v>
      </c>
    </row>
    <row r="290" spans="1:9">
      <c r="A290" s="3">
        <v>44406</v>
      </c>
      <c r="B290">
        <v>139.759995</v>
      </c>
      <c r="C290">
        <v>140.179993</v>
      </c>
      <c r="D290">
        <v>138.729996</v>
      </c>
      <c r="E290">
        <v>139.479996</v>
      </c>
      <c r="F290">
        <v>130.245026</v>
      </c>
      <c r="G290">
        <v>5430500</v>
      </c>
      <c r="H290">
        <f>IFERROR((#REF!-E289)/E289,0)</f>
        <v>5.1888226141835496E-3</v>
      </c>
      <c r="I290">
        <f>IFERROR(LN(#REF!/E289),0)</f>
        <v>5.1754070613941128E-3</v>
      </c>
    </row>
    <row r="291" spans="1:9">
      <c r="A291" s="3">
        <v>44407</v>
      </c>
      <c r="B291">
        <v>142</v>
      </c>
      <c r="C291">
        <v>144.53999300000001</v>
      </c>
      <c r="D291">
        <v>141.550003</v>
      </c>
      <c r="E291">
        <v>142.229996</v>
      </c>
      <c r="F291">
        <v>132.812973</v>
      </c>
      <c r="G291">
        <v>14394300</v>
      </c>
      <c r="H291">
        <f>IFERROR((#REF!-E290)/E290,0)</f>
        <v>1.9716088893492655E-2</v>
      </c>
      <c r="I291">
        <f>IFERROR(LN(#REF!/E290),0)</f>
        <v>1.9524244329170902E-2</v>
      </c>
    </row>
    <row r="292" spans="1:9">
      <c r="A292" s="3">
        <v>44410</v>
      </c>
      <c r="B292">
        <v>141.770004</v>
      </c>
      <c r="C292">
        <v>142.429993</v>
      </c>
      <c r="D292">
        <v>140.800003</v>
      </c>
      <c r="E292">
        <v>141.88000500000001</v>
      </c>
      <c r="F292">
        <v>132.48611500000001</v>
      </c>
      <c r="G292">
        <v>7009500</v>
      </c>
      <c r="H292">
        <f>IFERROR((#REF!-E291)/E291,0)</f>
        <v>-2.4607397162549919E-3</v>
      </c>
      <c r="I292">
        <f>IFERROR(LN(#REF!/E291),0)</f>
        <v>-2.4637723122050001E-3</v>
      </c>
    </row>
    <row r="293" spans="1:9">
      <c r="A293" s="3">
        <v>44411</v>
      </c>
      <c r="B293">
        <v>141.86000100000001</v>
      </c>
      <c r="C293">
        <v>144.21000699999999</v>
      </c>
      <c r="D293">
        <v>141.520004</v>
      </c>
      <c r="E293">
        <v>143.949997</v>
      </c>
      <c r="F293">
        <v>134.41906700000001</v>
      </c>
      <c r="G293">
        <v>8455700</v>
      </c>
      <c r="H293">
        <f>IFERROR((#REF!-E292)/E292,0)</f>
        <v>1.4589737292439373E-2</v>
      </c>
      <c r="I293">
        <f>IFERROR(LN(#REF!/E292),0)</f>
        <v>1.4484331071145594E-2</v>
      </c>
    </row>
    <row r="294" spans="1:9">
      <c r="A294" s="3">
        <v>44412</v>
      </c>
      <c r="B294">
        <v>143.03999300000001</v>
      </c>
      <c r="C294">
        <v>144.08999600000001</v>
      </c>
      <c r="D294">
        <v>142.35000600000001</v>
      </c>
      <c r="E294">
        <v>142.429993</v>
      </c>
      <c r="F294">
        <v>132.999695</v>
      </c>
      <c r="G294">
        <v>6628000</v>
      </c>
      <c r="H294">
        <f>IFERROR((#REF!-E293)/E293,0)</f>
        <v>-1.0559249959553665E-2</v>
      </c>
      <c r="I294">
        <f>IFERROR(LN(#REF!/E293),0)</f>
        <v>-1.0615394418070832E-2</v>
      </c>
    </row>
    <row r="295" spans="1:9">
      <c r="A295" s="3">
        <v>44413</v>
      </c>
      <c r="B295">
        <v>143.35000600000001</v>
      </c>
      <c r="C295">
        <v>143.550003</v>
      </c>
      <c r="D295">
        <v>141.470001</v>
      </c>
      <c r="E295">
        <v>142.5</v>
      </c>
      <c r="F295">
        <v>133.065079</v>
      </c>
      <c r="G295">
        <v>5363300</v>
      </c>
      <c r="H295">
        <f>IFERROR((#REF!-E294)/E294,0)</f>
        <v>4.9151866489247054E-4</v>
      </c>
      <c r="I295">
        <f>IFERROR(LN(#REF!/E294),0)</f>
        <v>4.9139790916092902E-4</v>
      </c>
    </row>
    <row r="296" spans="1:9">
      <c r="A296" s="3">
        <v>44414</v>
      </c>
      <c r="B296">
        <v>143.029999</v>
      </c>
      <c r="C296">
        <v>143.11999499999999</v>
      </c>
      <c r="D296">
        <v>141.220001</v>
      </c>
      <c r="E296">
        <v>141.41000399999999</v>
      </c>
      <c r="F296">
        <v>132.04724100000001</v>
      </c>
      <c r="G296">
        <v>6030100</v>
      </c>
      <c r="H296">
        <f>IFERROR((#REF!-E295)/E295,0)</f>
        <v>-7.6490947368422005E-3</v>
      </c>
      <c r="I296">
        <f>IFERROR(LN(#REF!/E295),0)</f>
        <v>-7.6784991024778778E-3</v>
      </c>
    </row>
    <row r="297" spans="1:9">
      <c r="A297" s="3">
        <v>44417</v>
      </c>
      <c r="B297">
        <v>141.949997</v>
      </c>
      <c r="C297">
        <v>142.58999600000001</v>
      </c>
      <c r="D297">
        <v>141.699997</v>
      </c>
      <c r="E297">
        <v>142.179993</v>
      </c>
      <c r="F297">
        <v>132.76623499999999</v>
      </c>
      <c r="G297">
        <v>4743800</v>
      </c>
      <c r="H297">
        <f>IFERROR((#REF!-E296)/E296,0)</f>
        <v>5.4450815233695179E-3</v>
      </c>
      <c r="I297">
        <f>IFERROR(LN(#REF!/E296),0)</f>
        <v>5.4303106617423578E-3</v>
      </c>
    </row>
    <row r="298" spans="1:9">
      <c r="A298" s="3">
        <v>44418</v>
      </c>
      <c r="B298">
        <v>141.91000399999999</v>
      </c>
      <c r="C298">
        <v>142.509995</v>
      </c>
      <c r="D298">
        <v>141.66000399999999</v>
      </c>
      <c r="E298">
        <v>142.270004</v>
      </c>
      <c r="F298">
        <v>132.85029599999999</v>
      </c>
      <c r="G298">
        <v>5253500</v>
      </c>
      <c r="H298">
        <f>IFERROR((#REF!-E297)/E297,0)</f>
        <v>6.3307781988710646E-4</v>
      </c>
      <c r="I298">
        <f>IFERROR(LN(#REF!/E297),0)</f>
        <v>6.3287751066049512E-4</v>
      </c>
    </row>
    <row r="299" spans="1:9">
      <c r="A299" s="3">
        <v>44419</v>
      </c>
      <c r="B299">
        <v>142.740005</v>
      </c>
      <c r="C299">
        <v>143.240005</v>
      </c>
      <c r="D299">
        <v>142.470001</v>
      </c>
      <c r="E299">
        <v>142.61999499999999</v>
      </c>
      <c r="F299">
        <v>133.17709400000001</v>
      </c>
      <c r="G299">
        <v>4205000</v>
      </c>
      <c r="H299">
        <f>IFERROR((#REF!-E298)/E298,0)</f>
        <v>2.4600477272776955E-3</v>
      </c>
      <c r="I299">
        <f>IFERROR(LN(#REF!/E298),0)</f>
        <v>2.4570267633299892E-3</v>
      </c>
    </row>
    <row r="300" spans="1:9">
      <c r="A300" s="3">
        <v>44420</v>
      </c>
      <c r="B300">
        <v>143.14999399999999</v>
      </c>
      <c r="C300">
        <v>143.14999399999999</v>
      </c>
      <c r="D300">
        <v>142.35000600000001</v>
      </c>
      <c r="E300">
        <v>142.949997</v>
      </c>
      <c r="F300">
        <v>133.485275</v>
      </c>
      <c r="G300">
        <v>4956100</v>
      </c>
      <c r="H300">
        <f>IFERROR((#REF!-E299)/E299,0)</f>
        <v>2.3138550804184749E-3</v>
      </c>
      <c r="I300">
        <f>IFERROR(LN(#REF!/E299),0)</f>
        <v>2.3111822400014464E-3</v>
      </c>
    </row>
    <row r="301" spans="1:9">
      <c r="A301" s="3">
        <v>44421</v>
      </c>
      <c r="B301">
        <v>142.949997</v>
      </c>
      <c r="C301">
        <v>143.990005</v>
      </c>
      <c r="D301">
        <v>142.69000199999999</v>
      </c>
      <c r="E301">
        <v>143.63999899999999</v>
      </c>
      <c r="F301">
        <v>134.12956199999999</v>
      </c>
      <c r="G301">
        <v>4888800</v>
      </c>
      <c r="H301">
        <f>IFERROR((#REF!-E300)/E300,0)</f>
        <v>4.8268766315538482E-3</v>
      </c>
      <c r="I301">
        <f>IFERROR(LN(#REF!/E300),0)</f>
        <v>4.815264614071166E-3</v>
      </c>
    </row>
    <row r="302" spans="1:9">
      <c r="A302" s="3">
        <v>44424</v>
      </c>
      <c r="B302">
        <v>143.66999799999999</v>
      </c>
      <c r="C302">
        <v>144.69000199999999</v>
      </c>
      <c r="D302">
        <v>143.38000500000001</v>
      </c>
      <c r="E302">
        <v>144.63999899999999</v>
      </c>
      <c r="F302">
        <v>135.06336999999999</v>
      </c>
      <c r="G302">
        <v>6040800</v>
      </c>
      <c r="H302">
        <f>IFERROR((#REF!-E301)/E301,0)</f>
        <v>6.9618491155795685E-3</v>
      </c>
      <c r="I302">
        <f>IFERROR(LN(#REF!/E301),0)</f>
        <v>6.9377273341165828E-3</v>
      </c>
    </row>
    <row r="303" spans="1:9">
      <c r="A303" s="3">
        <v>44425</v>
      </c>
      <c r="B303">
        <v>144.39999399999999</v>
      </c>
      <c r="C303">
        <v>145.60000600000001</v>
      </c>
      <c r="D303">
        <v>143.88999899999999</v>
      </c>
      <c r="E303">
        <v>144.88000500000001</v>
      </c>
      <c r="F303">
        <v>135.28746000000001</v>
      </c>
      <c r="G303">
        <v>7577000</v>
      </c>
      <c r="H303">
        <f>IFERROR((#REF!-E302)/E302,0)</f>
        <v>1.659333529171432E-3</v>
      </c>
      <c r="I303">
        <f>IFERROR(LN(#REF!/E302),0)</f>
        <v>1.6579583563277231E-3</v>
      </c>
    </row>
    <row r="304" spans="1:9">
      <c r="A304" s="3">
        <v>44426</v>
      </c>
      <c r="B304">
        <v>144.699997</v>
      </c>
      <c r="C304">
        <v>144.88000500000001</v>
      </c>
      <c r="D304">
        <v>143.179993</v>
      </c>
      <c r="E304">
        <v>143.300003</v>
      </c>
      <c r="F304">
        <v>133.81208799999999</v>
      </c>
      <c r="G304">
        <v>7162000</v>
      </c>
      <c r="H304">
        <f>IFERROR((#REF!-E303)/E303,0)</f>
        <v>-1.0905590457427216E-2</v>
      </c>
      <c r="I304">
        <f>IFERROR(LN(#REF!/E303),0)</f>
        <v>-1.0965492317249989E-2</v>
      </c>
    </row>
    <row r="305" spans="1:9">
      <c r="A305" s="3">
        <v>44427</v>
      </c>
      <c r="B305">
        <v>143.16000399999999</v>
      </c>
      <c r="C305">
        <v>145.279999</v>
      </c>
      <c r="D305">
        <v>143.16000399999999</v>
      </c>
      <c r="E305">
        <v>144.990005</v>
      </c>
      <c r="F305">
        <v>135.390198</v>
      </c>
      <c r="G305">
        <v>5787200</v>
      </c>
      <c r="H305">
        <f>IFERROR((#REF!-E304)/E304,0)</f>
        <v>1.1793454044798538E-2</v>
      </c>
      <c r="I305">
        <f>IFERROR(LN(#REF!/E304),0)</f>
        <v>1.1724453241011573E-2</v>
      </c>
    </row>
    <row r="306" spans="1:9">
      <c r="A306" s="3">
        <v>44428</v>
      </c>
      <c r="B306">
        <v>145.25</v>
      </c>
      <c r="C306">
        <v>145.979996</v>
      </c>
      <c r="D306">
        <v>144.779999</v>
      </c>
      <c r="E306">
        <v>145.08999600000001</v>
      </c>
      <c r="F306">
        <v>135.48358200000001</v>
      </c>
      <c r="G306">
        <v>5273800</v>
      </c>
      <c r="H306">
        <f>IFERROR((#REF!-E305)/E305,0)</f>
        <v>6.8964064109120512E-4</v>
      </c>
      <c r="I306">
        <f>IFERROR(LN(#REF!/E305),0)</f>
        <v>6.8940294825978437E-4</v>
      </c>
    </row>
    <row r="307" spans="1:9">
      <c r="A307" s="3">
        <v>44431</v>
      </c>
      <c r="B307">
        <v>144.28999300000001</v>
      </c>
      <c r="C307">
        <v>145.33999600000001</v>
      </c>
      <c r="D307">
        <v>144.229996</v>
      </c>
      <c r="E307">
        <v>144.35000600000001</v>
      </c>
      <c r="F307">
        <v>134.79257200000001</v>
      </c>
      <c r="G307">
        <v>4522200</v>
      </c>
      <c r="H307">
        <f>IFERROR((#REF!-E306)/E306,0)</f>
        <v>-5.1002138010949136E-3</v>
      </c>
      <c r="I307">
        <f>IFERROR(LN(#REF!/E306),0)</f>
        <v>-5.1132642839161009E-3</v>
      </c>
    </row>
    <row r="308" spans="1:9">
      <c r="A308" s="3">
        <v>44432</v>
      </c>
      <c r="B308">
        <v>144.009995</v>
      </c>
      <c r="C308">
        <v>144.14999399999999</v>
      </c>
      <c r="D308">
        <v>142.979996</v>
      </c>
      <c r="E308">
        <v>143.179993</v>
      </c>
      <c r="F308">
        <v>133.70001199999999</v>
      </c>
      <c r="G308">
        <v>4560400</v>
      </c>
      <c r="H308">
        <f>IFERROR((#REF!-E307)/E307,0)</f>
        <v>-8.1053893409606878E-3</v>
      </c>
      <c r="I308">
        <f>IFERROR(LN(#REF!/E307),0)</f>
        <v>-8.1384165960543698E-3</v>
      </c>
    </row>
    <row r="309" spans="1:9">
      <c r="A309" s="3">
        <v>44433</v>
      </c>
      <c r="B309">
        <v>143.070007</v>
      </c>
      <c r="C309">
        <v>143.13000500000001</v>
      </c>
      <c r="D309">
        <v>142.25</v>
      </c>
      <c r="E309">
        <v>142.66999799999999</v>
      </c>
      <c r="F309">
        <v>133.22383099999999</v>
      </c>
      <c r="G309">
        <v>3861500</v>
      </c>
      <c r="H309">
        <f>IFERROR((#REF!-E308)/E308,0)</f>
        <v>-3.561915246077736E-3</v>
      </c>
      <c r="I309">
        <f>IFERROR(LN(#REF!/E308),0)</f>
        <v>-3.5682739701691783E-3</v>
      </c>
    </row>
    <row r="310" spans="1:9">
      <c r="A310" s="3">
        <v>44434</v>
      </c>
      <c r="B310">
        <v>142.55999800000001</v>
      </c>
      <c r="C310">
        <v>142.71000699999999</v>
      </c>
      <c r="D310">
        <v>141.470001</v>
      </c>
      <c r="E310">
        <v>142.41999799999999</v>
      </c>
      <c r="F310">
        <v>132.990341</v>
      </c>
      <c r="G310">
        <v>4749400</v>
      </c>
      <c r="H310">
        <f>IFERROR((#REF!-E309)/E309,0)</f>
        <v>-1.7522955316786365E-3</v>
      </c>
      <c r="I310">
        <f>IFERROR(LN(#REF!/E309),0)</f>
        <v>-1.7538325973518181E-3</v>
      </c>
    </row>
    <row r="311" spans="1:9">
      <c r="A311" s="3">
        <v>44435</v>
      </c>
      <c r="B311">
        <v>142.479996</v>
      </c>
      <c r="C311">
        <v>142.770004</v>
      </c>
      <c r="D311">
        <v>141.63999899999999</v>
      </c>
      <c r="E311">
        <v>142.30999800000001</v>
      </c>
      <c r="F311">
        <v>132.88763399999999</v>
      </c>
      <c r="G311">
        <v>4741200</v>
      </c>
      <c r="H311">
        <f>IFERROR((#REF!-E310)/E310,0)</f>
        <v>-7.7236344294840688E-4</v>
      </c>
      <c r="I311">
        <f>IFERROR(LN(#REF!/E310),0)</f>
        <v>-7.7266186926467891E-4</v>
      </c>
    </row>
    <row r="312" spans="1:9">
      <c r="A312" s="3">
        <v>44438</v>
      </c>
      <c r="B312">
        <v>142.60000600000001</v>
      </c>
      <c r="C312">
        <v>142.990005</v>
      </c>
      <c r="D312">
        <v>142.050003</v>
      </c>
      <c r="E312">
        <v>142.929993</v>
      </c>
      <c r="F312">
        <v>133.466599</v>
      </c>
      <c r="G312">
        <v>3845800</v>
      </c>
      <c r="H312">
        <f>IFERROR((#REF!-E311)/E311,0)</f>
        <v>4.3566510344549983E-3</v>
      </c>
      <c r="I312">
        <f>IFERROR(LN(#REF!/E311),0)</f>
        <v>4.3471883042575472E-3</v>
      </c>
    </row>
    <row r="313" spans="1:9">
      <c r="A313" s="3">
        <v>44439</v>
      </c>
      <c r="B313">
        <v>143.03999300000001</v>
      </c>
      <c r="C313">
        <v>143.529999</v>
      </c>
      <c r="D313">
        <v>142.050003</v>
      </c>
      <c r="E313">
        <v>142.38999899999999</v>
      </c>
      <c r="F313">
        <v>132.96234100000001</v>
      </c>
      <c r="G313">
        <v>9642400</v>
      </c>
      <c r="H313">
        <f>IFERROR((#REF!-E312)/E312,0)</f>
        <v>-3.7780313891151397E-3</v>
      </c>
      <c r="I313">
        <f>IFERROR(LN(#REF!/E312),0)</f>
        <v>-3.7851861760618407E-3</v>
      </c>
    </row>
    <row r="314" spans="1:9">
      <c r="A314" s="3">
        <v>44440</v>
      </c>
      <c r="B314">
        <v>142.33000200000001</v>
      </c>
      <c r="C314">
        <v>144.19000199999999</v>
      </c>
      <c r="D314">
        <v>142.229996</v>
      </c>
      <c r="E314">
        <v>143.83999600000001</v>
      </c>
      <c r="F314">
        <v>134.31632999999999</v>
      </c>
      <c r="G314">
        <v>6214200</v>
      </c>
      <c r="H314">
        <f>IFERROR((#REF!-E313)/E313,0)</f>
        <v>1.0183278391623732E-2</v>
      </c>
      <c r="I314">
        <f>IFERROR(LN(#REF!/E313),0)</f>
        <v>1.0131778144695578E-2</v>
      </c>
    </row>
    <row r="315" spans="1:9">
      <c r="A315" s="3">
        <v>44441</v>
      </c>
      <c r="B315">
        <v>143.970001</v>
      </c>
      <c r="C315">
        <v>144.729996</v>
      </c>
      <c r="D315">
        <v>143.58000200000001</v>
      </c>
      <c r="E315">
        <v>143.949997</v>
      </c>
      <c r="F315">
        <v>134.41906700000001</v>
      </c>
      <c r="G315">
        <v>5392500</v>
      </c>
      <c r="H315">
        <f>IFERROR((#REF!-E314)/E314,0)</f>
        <v>7.6474557187823254E-4</v>
      </c>
      <c r="I315">
        <f>IFERROR(LN(#REF!/E314),0)</f>
        <v>7.6445330298143975E-4</v>
      </c>
    </row>
    <row r="316" spans="1:9">
      <c r="A316" s="3">
        <v>44442</v>
      </c>
      <c r="B316">
        <v>143.759995</v>
      </c>
      <c r="C316">
        <v>144.36999499999999</v>
      </c>
      <c r="D316">
        <v>143.520004</v>
      </c>
      <c r="E316">
        <v>144.050003</v>
      </c>
      <c r="F316">
        <v>134.51246599999999</v>
      </c>
      <c r="G316">
        <v>5466400</v>
      </c>
      <c r="H316">
        <f>IFERROR((#REF!-E315)/E315,0)</f>
        <v>6.9472735035908052E-4</v>
      </c>
      <c r="I316">
        <f>IFERROR(LN(#REF!/E315),0)</f>
        <v>6.9448613902429947E-4</v>
      </c>
    </row>
    <row r="317" spans="1:9">
      <c r="A317" s="3">
        <v>44446</v>
      </c>
      <c r="B317">
        <v>144.320007</v>
      </c>
      <c r="C317">
        <v>144.5</v>
      </c>
      <c r="D317">
        <v>143.28999300000001</v>
      </c>
      <c r="E317">
        <v>143.509995</v>
      </c>
      <c r="F317">
        <v>134.008194</v>
      </c>
      <c r="G317">
        <v>6520600</v>
      </c>
      <c r="H317">
        <f>IFERROR((#REF!-E316)/E316,0)</f>
        <v>-3.7487538268222058E-3</v>
      </c>
      <c r="I317">
        <f>IFERROR(LN(#REF!/E316),0)</f>
        <v>-3.7557980145770556E-3</v>
      </c>
    </row>
    <row r="318" spans="1:9">
      <c r="A318" s="3">
        <v>44447</v>
      </c>
      <c r="B318">
        <v>143.08000200000001</v>
      </c>
      <c r="C318">
        <v>144.94000199999999</v>
      </c>
      <c r="D318">
        <v>143.009995</v>
      </c>
      <c r="E318">
        <v>144.60000600000001</v>
      </c>
      <c r="F318">
        <v>135.02603099999999</v>
      </c>
      <c r="G318">
        <v>6897800</v>
      </c>
      <c r="H318">
        <f>IFERROR((#REF!-E317)/E317,0)</f>
        <v>7.5953664412015624E-3</v>
      </c>
      <c r="I318">
        <f>IFERROR(LN(#REF!/E317),0)</f>
        <v>7.5666668763772526E-3</v>
      </c>
    </row>
    <row r="319" spans="1:9">
      <c r="A319" s="3">
        <v>44448</v>
      </c>
      <c r="B319">
        <v>144.570007</v>
      </c>
      <c r="C319">
        <v>144.88000500000001</v>
      </c>
      <c r="D319">
        <v>143.64999399999999</v>
      </c>
      <c r="E319">
        <v>143.990005</v>
      </c>
      <c r="F319">
        <v>134.45640599999999</v>
      </c>
      <c r="G319">
        <v>6354700</v>
      </c>
      <c r="H319">
        <f>IFERROR((#REF!-E318)/E318,0)</f>
        <v>-4.2185406271698983E-3</v>
      </c>
      <c r="I319">
        <f>IFERROR(LN(#REF!/E318),0)</f>
        <v>-4.2274637736272698E-3</v>
      </c>
    </row>
    <row r="320" spans="1:9">
      <c r="A320" s="3">
        <v>44449</v>
      </c>
      <c r="B320">
        <v>144.05999800000001</v>
      </c>
      <c r="C320">
        <v>144.46000699999999</v>
      </c>
      <c r="D320">
        <v>143.320007</v>
      </c>
      <c r="E320">
        <v>144.13000500000001</v>
      </c>
      <c r="F320">
        <v>134.58712800000001</v>
      </c>
      <c r="G320">
        <v>5750000</v>
      </c>
      <c r="H320">
        <f>IFERROR((#REF!-E319)/E319,0)</f>
        <v>9.7228970858091702E-4</v>
      </c>
      <c r="I320">
        <f>IFERROR(LN(#REF!/E319),0)</f>
        <v>9.7181734110273247E-4</v>
      </c>
    </row>
    <row r="321" spans="1:9">
      <c r="A321" s="3">
        <v>44452</v>
      </c>
      <c r="B321">
        <v>144.85000600000001</v>
      </c>
      <c r="C321">
        <v>147.229996</v>
      </c>
      <c r="D321">
        <v>144.85000600000001</v>
      </c>
      <c r="E321">
        <v>145.679993</v>
      </c>
      <c r="F321">
        <v>136.03450000000001</v>
      </c>
      <c r="G321">
        <v>9952500</v>
      </c>
      <c r="H321">
        <f>IFERROR((#REF!-E320)/E320,0)</f>
        <v>1.0754096622698269E-2</v>
      </c>
      <c r="I321">
        <f>IFERROR(LN(#REF!/E320),0)</f>
        <v>1.0696682582914683E-2</v>
      </c>
    </row>
    <row r="322" spans="1:9">
      <c r="A322" s="3">
        <v>44453</v>
      </c>
      <c r="B322">
        <v>146.13000500000001</v>
      </c>
      <c r="C322">
        <v>146.36000100000001</v>
      </c>
      <c r="D322">
        <v>144.949997</v>
      </c>
      <c r="E322">
        <v>145.429993</v>
      </c>
      <c r="F322">
        <v>135.801041</v>
      </c>
      <c r="G322">
        <v>5831800</v>
      </c>
      <c r="H322">
        <f>IFERROR((#REF!-E321)/E321,0)</f>
        <v>-1.7160901428653968E-3</v>
      </c>
      <c r="I322">
        <f>IFERROR(LN(#REF!/E321),0)</f>
        <v>-1.7175643123345369E-3</v>
      </c>
    </row>
    <row r="323" spans="1:9">
      <c r="A323" s="3">
        <v>44454</v>
      </c>
      <c r="B323">
        <v>145.35000600000001</v>
      </c>
      <c r="C323">
        <v>145.770004</v>
      </c>
      <c r="D323">
        <v>144.740005</v>
      </c>
      <c r="E323">
        <v>145.11999499999999</v>
      </c>
      <c r="F323">
        <v>135.51156599999999</v>
      </c>
      <c r="G323">
        <v>6237100</v>
      </c>
      <c r="H323">
        <f>IFERROR((#REF!-E322)/E322,0)</f>
        <v>-2.1315960594181374E-3</v>
      </c>
      <c r="I323">
        <f>IFERROR(LN(#REF!/E322),0)</f>
        <v>-2.133871143914127E-3</v>
      </c>
    </row>
    <row r="324" spans="1:9">
      <c r="A324" s="3">
        <v>44455</v>
      </c>
      <c r="B324">
        <v>144.83999600000001</v>
      </c>
      <c r="C324">
        <v>145.19000199999999</v>
      </c>
      <c r="D324">
        <v>142.820007</v>
      </c>
      <c r="E324">
        <v>144.11000100000001</v>
      </c>
      <c r="F324">
        <v>134.568466</v>
      </c>
      <c r="G324">
        <v>6142100</v>
      </c>
      <c r="H324">
        <f>IFERROR((#REF!-E323)/E323,0)</f>
        <v>-6.95971633681477E-3</v>
      </c>
      <c r="I324">
        <f>IFERROR(LN(#REF!/E323),0)</f>
        <v>-6.9840481231670882E-3</v>
      </c>
    </row>
    <row r="325" spans="1:9">
      <c r="A325" s="3">
        <v>44456</v>
      </c>
      <c r="B325">
        <v>144.36999499999999</v>
      </c>
      <c r="C325">
        <v>146.279999</v>
      </c>
      <c r="D325">
        <v>144.229996</v>
      </c>
      <c r="E325">
        <v>144.33999600000001</v>
      </c>
      <c r="F325">
        <v>134.78321800000001</v>
      </c>
      <c r="G325">
        <v>18737400</v>
      </c>
      <c r="H325">
        <f>IFERROR((#REF!-E324)/E324,0)</f>
        <v>1.5959683464300467E-3</v>
      </c>
      <c r="I325">
        <f>IFERROR(LN(#REF!/E324),0)</f>
        <v>1.5946961423669449E-3</v>
      </c>
    </row>
    <row r="326" spans="1:9">
      <c r="A326" s="3">
        <v>44459</v>
      </c>
      <c r="B326">
        <v>144.220001</v>
      </c>
      <c r="C326">
        <v>144.85000600000001</v>
      </c>
      <c r="D326">
        <v>141.970001</v>
      </c>
      <c r="E326">
        <v>142.88999899999999</v>
      </c>
      <c r="F326">
        <v>133.42922999999999</v>
      </c>
      <c r="G326">
        <v>10238700</v>
      </c>
      <c r="H326">
        <f>IFERROR((#REF!-E325)/E325,0)</f>
        <v>-1.0045704864783456E-2</v>
      </c>
      <c r="I326">
        <f>IFERROR(LN(#REF!/E325),0)</f>
        <v>-1.0096503449292735E-2</v>
      </c>
    </row>
    <row r="327" spans="1:9">
      <c r="A327" s="3">
        <v>44460</v>
      </c>
      <c r="B327">
        <v>142.979996</v>
      </c>
      <c r="C327">
        <v>144.529999</v>
      </c>
      <c r="D327">
        <v>142.88000500000001</v>
      </c>
      <c r="E327">
        <v>143.11000100000001</v>
      </c>
      <c r="F327">
        <v>133.63467399999999</v>
      </c>
      <c r="G327">
        <v>6651300</v>
      </c>
      <c r="H327">
        <f>IFERROR((#REF!-E326)/E326,0)</f>
        <v>1.5396598890033042E-3</v>
      </c>
      <c r="I327">
        <f>IFERROR(LN(#REF!/E326),0)</f>
        <v>1.5384758279282471E-3</v>
      </c>
    </row>
    <row r="328" spans="1:9">
      <c r="A328" s="3">
        <v>44461</v>
      </c>
      <c r="B328">
        <v>143.820007</v>
      </c>
      <c r="C328">
        <v>144.35000600000001</v>
      </c>
      <c r="D328">
        <v>142.86000100000001</v>
      </c>
      <c r="E328">
        <v>143.60000600000001</v>
      </c>
      <c r="F328">
        <v>134.09223900000001</v>
      </c>
      <c r="G328">
        <v>6332500</v>
      </c>
      <c r="H328">
        <f>IFERROR((#REF!-E327)/E327,0)</f>
        <v>3.423974541094416E-3</v>
      </c>
      <c r="I328">
        <f>IFERROR(LN(#REF!/E327),0)</f>
        <v>3.4181260864364245E-3</v>
      </c>
    </row>
    <row r="329" spans="1:9">
      <c r="A329" s="3">
        <v>44462</v>
      </c>
      <c r="B329">
        <v>144.05999800000001</v>
      </c>
      <c r="C329">
        <v>144.69000199999999</v>
      </c>
      <c r="D329">
        <v>143.490005</v>
      </c>
      <c r="E329">
        <v>144.19000199999999</v>
      </c>
      <c r="F329">
        <v>134.643158</v>
      </c>
      <c r="G329">
        <v>5171200</v>
      </c>
      <c r="H329">
        <f>IFERROR((#REF!-E328)/E328,0)</f>
        <v>4.1086070706709095E-3</v>
      </c>
      <c r="I329">
        <f>IFERROR(LN(#REF!/E328),0)</f>
        <v>4.100189792289986E-3</v>
      </c>
    </row>
    <row r="330" spans="1:9">
      <c r="A330" s="3">
        <v>44463</v>
      </c>
      <c r="B330">
        <v>143.800003</v>
      </c>
      <c r="C330">
        <v>144.449997</v>
      </c>
      <c r="D330">
        <v>143.08999600000001</v>
      </c>
      <c r="E330">
        <v>143.550003</v>
      </c>
      <c r="F330">
        <v>134.04557800000001</v>
      </c>
      <c r="G330">
        <v>5009400</v>
      </c>
      <c r="H330">
        <f>IFERROR((#REF!-E329)/E329,0)</f>
        <v>-4.4385809773411951E-3</v>
      </c>
      <c r="I330">
        <f>IFERROR(LN(#REF!/E329),0)</f>
        <v>-4.4484607234284686E-3</v>
      </c>
    </row>
    <row r="331" spans="1:9">
      <c r="A331" s="3">
        <v>44466</v>
      </c>
      <c r="B331">
        <v>143.14999399999999</v>
      </c>
      <c r="C331">
        <v>143.16999799999999</v>
      </c>
      <c r="D331">
        <v>141.520004</v>
      </c>
      <c r="E331">
        <v>141.66000399999999</v>
      </c>
      <c r="F331">
        <v>132.28066999999999</v>
      </c>
      <c r="G331">
        <v>5749700</v>
      </c>
      <c r="H331">
        <f>IFERROR((#REF!-E330)/E330,0)</f>
        <v>-1.3166136959258839E-2</v>
      </c>
      <c r="I331">
        <f>IFERROR(LN(#REF!/E330),0)</f>
        <v>-1.3253578903615395E-2</v>
      </c>
    </row>
    <row r="332" spans="1:9">
      <c r="A332" s="3">
        <v>44467</v>
      </c>
      <c r="B332">
        <v>141.050003</v>
      </c>
      <c r="C332">
        <v>141.36999499999999</v>
      </c>
      <c r="D332">
        <v>139.55999800000001</v>
      </c>
      <c r="E332">
        <v>140.58999600000001</v>
      </c>
      <c r="F332">
        <v>131.281509</v>
      </c>
      <c r="G332">
        <v>7015300</v>
      </c>
      <c r="H332">
        <f>IFERROR((#REF!-E331)/E331,0)</f>
        <v>-7.5533528856879962E-3</v>
      </c>
      <c r="I332">
        <f>IFERROR(LN(#REF!/E331),0)</f>
        <v>-7.5820239218089922E-3</v>
      </c>
    </row>
    <row r="333" spans="1:9">
      <c r="A333" s="3">
        <v>44468</v>
      </c>
      <c r="B333">
        <v>140.270004</v>
      </c>
      <c r="C333">
        <v>142.679993</v>
      </c>
      <c r="D333">
        <v>140.179993</v>
      </c>
      <c r="E333">
        <v>142.020004</v>
      </c>
      <c r="F333">
        <v>132.616882</v>
      </c>
      <c r="G333">
        <v>5460000</v>
      </c>
      <c r="H333">
        <f>IFERROR((#REF!-E332)/E332,0)</f>
        <v>1.0171477634866612E-2</v>
      </c>
      <c r="I333">
        <f>IFERROR(LN(#REF!/E332),0)</f>
        <v>1.0120096278704428E-2</v>
      </c>
    </row>
    <row r="334" spans="1:9">
      <c r="A334" s="3">
        <v>44469</v>
      </c>
      <c r="B334">
        <v>142.63999899999999</v>
      </c>
      <c r="C334">
        <v>142.740005</v>
      </c>
      <c r="D334">
        <v>139.529999</v>
      </c>
      <c r="E334">
        <v>139.800003</v>
      </c>
      <c r="F334">
        <v>130.543823</v>
      </c>
      <c r="G334">
        <v>6934900</v>
      </c>
      <c r="H334">
        <f>IFERROR((#REF!-E333)/E333,0)</f>
        <v>-1.5631607783928778E-2</v>
      </c>
      <c r="I334">
        <f>IFERROR(LN(#REF!/E333),0)</f>
        <v>-1.5755069660057224E-2</v>
      </c>
    </row>
    <row r="335" spans="1:9">
      <c r="A335" s="3">
        <v>44470</v>
      </c>
      <c r="B335">
        <v>139.929993</v>
      </c>
      <c r="C335">
        <v>140.229996</v>
      </c>
      <c r="D335">
        <v>138.320007</v>
      </c>
      <c r="E335">
        <v>139.58000200000001</v>
      </c>
      <c r="F335">
        <v>130.338379</v>
      </c>
      <c r="G335">
        <v>5587200</v>
      </c>
      <c r="H335">
        <f>IFERROR((#REF!-E334)/E334,0)</f>
        <v>-1.573683800278576E-3</v>
      </c>
      <c r="I335">
        <f>IFERROR(LN(#REF!/E334),0)</f>
        <v>-1.5749233412312143E-3</v>
      </c>
    </row>
    <row r="336" spans="1:9">
      <c r="A336" s="3">
        <v>44473</v>
      </c>
      <c r="B336">
        <v>139.38999899999999</v>
      </c>
      <c r="C336">
        <v>140.39999399999999</v>
      </c>
      <c r="D336">
        <v>137.60000600000001</v>
      </c>
      <c r="E336">
        <v>138.78999300000001</v>
      </c>
      <c r="F336">
        <v>129.60067699999999</v>
      </c>
      <c r="G336">
        <v>5816000</v>
      </c>
      <c r="H336">
        <f>IFERROR((#REF!-E335)/E335,0)</f>
        <v>-5.659901050868288E-3</v>
      </c>
      <c r="I336">
        <f>IFERROR(LN(#REF!/E335),0)</f>
        <v>-5.6759789858690981E-3</v>
      </c>
    </row>
    <row r="337" spans="1:9">
      <c r="A337" s="3">
        <v>44474</v>
      </c>
      <c r="B337">
        <v>138.800003</v>
      </c>
      <c r="C337">
        <v>140.520004</v>
      </c>
      <c r="D337">
        <v>138.720001</v>
      </c>
      <c r="E337">
        <v>139.33000200000001</v>
      </c>
      <c r="F337">
        <v>130.10495</v>
      </c>
      <c r="G337">
        <v>6902700</v>
      </c>
      <c r="H337">
        <f>IFERROR((#REF!-E336)/E336,0)</f>
        <v>3.8908352708108985E-3</v>
      </c>
      <c r="I337">
        <f>IFERROR(LN(#REF!/E336),0)</f>
        <v>3.883285548073866E-3</v>
      </c>
    </row>
    <row r="338" spans="1:9">
      <c r="A338" s="3">
        <v>44475</v>
      </c>
      <c r="B338">
        <v>138.990005</v>
      </c>
      <c r="C338">
        <v>141.259995</v>
      </c>
      <c r="D338">
        <v>138.61999499999999</v>
      </c>
      <c r="E338">
        <v>141.19000199999999</v>
      </c>
      <c r="F338">
        <v>131.841812</v>
      </c>
      <c r="G338">
        <v>5332900</v>
      </c>
      <c r="H338">
        <f>IFERROR((#REF!-E337)/E337,0)</f>
        <v>1.334960147348584E-2</v>
      </c>
      <c r="I338">
        <f>IFERROR(LN(#REF!/E337),0)</f>
        <v>1.3261280706831901E-2</v>
      </c>
    </row>
    <row r="339" spans="1:9">
      <c r="A339" s="3">
        <v>44476</v>
      </c>
      <c r="B339">
        <v>141.75</v>
      </c>
      <c r="C339">
        <v>143.029999</v>
      </c>
      <c r="D339">
        <v>141.75</v>
      </c>
      <c r="E339">
        <v>142.320007</v>
      </c>
      <c r="F339">
        <v>132.89695699999999</v>
      </c>
      <c r="G339">
        <v>5334600</v>
      </c>
      <c r="H339">
        <f>IFERROR((#REF!-E338)/E338,0)</f>
        <v>8.0034349740997334E-3</v>
      </c>
      <c r="I339">
        <f>IFERROR(LN(#REF!/E338),0)</f>
        <v>7.9715773557712619E-3</v>
      </c>
    </row>
    <row r="340" spans="1:9">
      <c r="A340" s="3">
        <v>44477</v>
      </c>
      <c r="B340">
        <v>142.28999300000001</v>
      </c>
      <c r="C340">
        <v>142.61999499999999</v>
      </c>
      <c r="D340">
        <v>141.03999300000001</v>
      </c>
      <c r="E340">
        <v>141.729996</v>
      </c>
      <c r="F340">
        <v>132.34603899999999</v>
      </c>
      <c r="G340">
        <v>6131800</v>
      </c>
      <c r="H340">
        <f>IFERROR((#REF!-E339)/E339,0)</f>
        <v>-4.1456644953650409E-3</v>
      </c>
      <c r="I340">
        <f>IFERROR(LN(#REF!/E339),0)</f>
        <v>-4.1542815863771631E-3</v>
      </c>
    </row>
    <row r="341" spans="1:9">
      <c r="A341" s="3">
        <v>44480</v>
      </c>
      <c r="B341">
        <v>142.36999499999999</v>
      </c>
      <c r="C341">
        <v>142.770004</v>
      </c>
      <c r="D341">
        <v>141.770004</v>
      </c>
      <c r="E341">
        <v>142.320007</v>
      </c>
      <c r="F341">
        <v>132.89695699999999</v>
      </c>
      <c r="G341">
        <v>5995600</v>
      </c>
      <c r="H341">
        <f>IFERROR((#REF!-E340)/E340,0)</f>
        <v>4.1629225756840077E-3</v>
      </c>
      <c r="I341">
        <f>IFERROR(LN(#REF!/E340),0)</f>
        <v>4.1542815863772455E-3</v>
      </c>
    </row>
    <row r="342" spans="1:9">
      <c r="A342" s="3">
        <v>44481</v>
      </c>
      <c r="B342">
        <v>142.60000600000001</v>
      </c>
      <c r="C342">
        <v>143.03999300000001</v>
      </c>
      <c r="D342">
        <v>141.699997</v>
      </c>
      <c r="E342">
        <v>142.11000100000001</v>
      </c>
      <c r="F342">
        <v>132.70088200000001</v>
      </c>
      <c r="G342">
        <v>6734800</v>
      </c>
      <c r="H342">
        <f>IFERROR((#REF!-E341)/E341,0)</f>
        <v>-1.4755901466474268E-3</v>
      </c>
      <c r="I342">
        <f>IFERROR(LN(#REF!/E341),0)</f>
        <v>-1.4766799019412596E-3</v>
      </c>
    </row>
    <row r="343" spans="1:9">
      <c r="A343" s="3">
        <v>44482</v>
      </c>
      <c r="B343">
        <v>142.39999399999999</v>
      </c>
      <c r="C343">
        <v>142.759995</v>
      </c>
      <c r="D343">
        <v>141.029999</v>
      </c>
      <c r="E343">
        <v>142.44000199999999</v>
      </c>
      <c r="F343">
        <v>133.009064</v>
      </c>
      <c r="G343">
        <v>5689800</v>
      </c>
      <c r="H343">
        <f>IFERROR((#REF!-E342)/E342,0)</f>
        <v>2.3221518378567989E-3</v>
      </c>
      <c r="I343">
        <f>IFERROR(LN(#REF!/E342),0)</f>
        <v>2.319459810004003E-3</v>
      </c>
    </row>
    <row r="344" spans="1:9">
      <c r="A344" s="3">
        <v>44483</v>
      </c>
      <c r="B344">
        <v>142.83000200000001</v>
      </c>
      <c r="C344">
        <v>144.30999800000001</v>
      </c>
      <c r="D344">
        <v>142.80999800000001</v>
      </c>
      <c r="E344">
        <v>144.050003</v>
      </c>
      <c r="F344">
        <v>134.51246599999999</v>
      </c>
      <c r="G344">
        <v>6777800</v>
      </c>
      <c r="H344">
        <f>IFERROR((#REF!-E343)/E343,0)</f>
        <v>1.130301163573426E-2</v>
      </c>
      <c r="I344">
        <f>IFERROR(LN(#REF!/E343),0)</f>
        <v>1.1239609906062757E-2</v>
      </c>
    </row>
    <row r="345" spans="1:9">
      <c r="A345" s="3">
        <v>44484</v>
      </c>
      <c r="B345">
        <v>144.520004</v>
      </c>
      <c r="C345">
        <v>144.86999499999999</v>
      </c>
      <c r="D345">
        <v>143.679993</v>
      </c>
      <c r="E345">
        <v>144.41999799999999</v>
      </c>
      <c r="F345">
        <v>134.85792499999999</v>
      </c>
      <c r="G345">
        <v>6923700</v>
      </c>
      <c r="H345">
        <f>IFERROR((#REF!-E344)/E344,0)</f>
        <v>2.5685178222452985E-3</v>
      </c>
      <c r="I345">
        <f>IFERROR(LN(#REF!/E344),0)</f>
        <v>2.565224817898561E-3</v>
      </c>
    </row>
    <row r="346" spans="1:9">
      <c r="A346" s="3">
        <v>44487</v>
      </c>
      <c r="B346">
        <v>143.550003</v>
      </c>
      <c r="C346">
        <v>143.699997</v>
      </c>
      <c r="D346">
        <v>142.10000600000001</v>
      </c>
      <c r="E346">
        <v>142.33999600000001</v>
      </c>
      <c r="F346">
        <v>132.915649</v>
      </c>
      <c r="G346">
        <v>9119000</v>
      </c>
      <c r="H346">
        <f>IFERROR((#REF!-E345)/E345,0)</f>
        <v>-1.4402451383498698E-2</v>
      </c>
      <c r="I346">
        <f>IFERROR(LN(#REF!/E345),0)</f>
        <v>-1.4507173405141523E-2</v>
      </c>
    </row>
    <row r="347" spans="1:9">
      <c r="A347" s="3">
        <v>44488</v>
      </c>
      <c r="B347">
        <v>139.08000200000001</v>
      </c>
      <c r="C347">
        <v>140.820007</v>
      </c>
      <c r="D347">
        <v>138.800003</v>
      </c>
      <c r="E347">
        <v>140.66000399999999</v>
      </c>
      <c r="F347">
        <v>131.34689299999999</v>
      </c>
      <c r="G347">
        <v>9555300</v>
      </c>
      <c r="H347">
        <f>IFERROR((#REF!-E346)/E346,0)</f>
        <v>-1.180266999585996E-2</v>
      </c>
      <c r="I347">
        <f>IFERROR(LN(#REF!/E346),0)</f>
        <v>-1.1872874452158129E-2</v>
      </c>
    </row>
    <row r="348" spans="1:9">
      <c r="A348" s="3">
        <v>44489</v>
      </c>
      <c r="B348">
        <v>140.14999399999999</v>
      </c>
      <c r="C348">
        <v>141.96000699999999</v>
      </c>
      <c r="D348">
        <v>139.85000600000001</v>
      </c>
      <c r="E348">
        <v>141.21000699999999</v>
      </c>
      <c r="F348">
        <v>131.860489</v>
      </c>
      <c r="G348">
        <v>7352700</v>
      </c>
      <c r="H348">
        <f>IFERROR((#REF!-E347)/E347,0)</f>
        <v>3.9101591380589175E-3</v>
      </c>
      <c r="I348">
        <f>IFERROR(LN(#REF!/E347),0)</f>
        <v>3.9025343354808927E-3</v>
      </c>
    </row>
    <row r="349" spans="1:9">
      <c r="A349" s="3">
        <v>44490</v>
      </c>
      <c r="B349">
        <v>140.86000100000001</v>
      </c>
      <c r="C349">
        <v>141.16000399999999</v>
      </c>
      <c r="D349">
        <v>139.179993</v>
      </c>
      <c r="E349">
        <v>139.33000200000001</v>
      </c>
      <c r="F349">
        <v>130.91149899999999</v>
      </c>
      <c r="G349">
        <v>6545500</v>
      </c>
      <c r="H349">
        <f>IFERROR((#REF!-E348)/E348,0)</f>
        <v>-1.3313539457582372E-2</v>
      </c>
      <c r="I349">
        <f>IFERROR(LN(#REF!/E348),0)</f>
        <v>-1.3402959172808713E-2</v>
      </c>
    </row>
    <row r="350" spans="1:9">
      <c r="A350" s="3">
        <v>44491</v>
      </c>
      <c r="B350">
        <v>139.38999899999999</v>
      </c>
      <c r="C350">
        <v>141.009995</v>
      </c>
      <c r="D350">
        <v>139.320007</v>
      </c>
      <c r="E350">
        <v>140.83000200000001</v>
      </c>
      <c r="F350">
        <v>132.320877</v>
      </c>
      <c r="G350">
        <v>5265000</v>
      </c>
      <c r="H350">
        <f>IFERROR((#REF!-E349)/E349,0)</f>
        <v>1.0765807639908021E-2</v>
      </c>
      <c r="I350">
        <f>IFERROR(LN(#REF!/E349),0)</f>
        <v>1.0708268931567689E-2</v>
      </c>
    </row>
    <row r="351" spans="1:9">
      <c r="A351" s="3">
        <v>44494</v>
      </c>
      <c r="B351">
        <v>140.41000399999999</v>
      </c>
      <c r="C351">
        <v>140.91999799999999</v>
      </c>
      <c r="D351">
        <v>139.050003</v>
      </c>
      <c r="E351">
        <v>140.85000600000001</v>
      </c>
      <c r="F351">
        <v>132.339676</v>
      </c>
      <c r="G351">
        <v>5382100</v>
      </c>
      <c r="H351">
        <f>IFERROR((#REF!-E350)/E350,0)</f>
        <v>1.4204359664782317E-4</v>
      </c>
      <c r="I351">
        <f>IFERROR(LN(#REF!/E350),0)</f>
        <v>1.4203350941146645E-4</v>
      </c>
    </row>
    <row r="352" spans="1:9">
      <c r="A352" s="3">
        <v>44495</v>
      </c>
      <c r="B352">
        <v>141.61999499999999</v>
      </c>
      <c r="C352">
        <v>143.179993</v>
      </c>
      <c r="D352">
        <v>141.240005</v>
      </c>
      <c r="E352">
        <v>142.85000600000001</v>
      </c>
      <c r="F352">
        <v>134.21881099999999</v>
      </c>
      <c r="G352">
        <v>6234900</v>
      </c>
      <c r="H352">
        <f>IFERROR((#REF!-E351)/E351,0)</f>
        <v>1.4199502412516758E-2</v>
      </c>
      <c r="I352">
        <f>IFERROR(LN(#REF!/E351),0)</f>
        <v>1.4099633757991566E-2</v>
      </c>
    </row>
    <row r="353" spans="1:9">
      <c r="A353" s="3">
        <v>44496</v>
      </c>
      <c r="B353">
        <v>143.13999899999999</v>
      </c>
      <c r="C353">
        <v>143.679993</v>
      </c>
      <c r="D353">
        <v>141.69000199999999</v>
      </c>
      <c r="E353">
        <v>141.83000200000001</v>
      </c>
      <c r="F353">
        <v>133.26045199999999</v>
      </c>
      <c r="G353">
        <v>9643500</v>
      </c>
      <c r="H353">
        <f>IFERROR((#REF!-E352)/E352,0)</f>
        <v>-7.1403847193398096E-3</v>
      </c>
      <c r="I353">
        <f>IFERROR(LN(#REF!/E352),0)</f>
        <v>-7.1659992709761722E-3</v>
      </c>
    </row>
    <row r="354" spans="1:9">
      <c r="A354" s="3">
        <v>44497</v>
      </c>
      <c r="B354">
        <v>141.88999899999999</v>
      </c>
      <c r="C354">
        <v>142.88000500000001</v>
      </c>
      <c r="D354">
        <v>141.71000699999999</v>
      </c>
      <c r="E354">
        <v>142.679993</v>
      </c>
      <c r="F354">
        <v>134.05908199999999</v>
      </c>
      <c r="G354">
        <v>4538500</v>
      </c>
      <c r="H354">
        <f>IFERROR((#REF!-E353)/E353,0)</f>
        <v>5.9930267786359372E-3</v>
      </c>
      <c r="I354">
        <f>IFERROR(LN(#REF!/E353),0)</f>
        <v>5.9751400219489326E-3</v>
      </c>
    </row>
    <row r="355" spans="1:9">
      <c r="A355" s="3">
        <v>44498</v>
      </c>
      <c r="B355">
        <v>142.16000399999999</v>
      </c>
      <c r="C355">
        <v>143.479996</v>
      </c>
      <c r="D355">
        <v>142.020004</v>
      </c>
      <c r="E355">
        <v>142.990005</v>
      </c>
      <c r="F355">
        <v>134.35034200000001</v>
      </c>
      <c r="G355">
        <v>6239500</v>
      </c>
      <c r="H355">
        <f>IFERROR((#REF!-E354)/E354,0)</f>
        <v>2.1727783516221535E-3</v>
      </c>
      <c r="I355">
        <f>IFERROR(LN(#REF!/E354),0)</f>
        <v>2.1704212823813272E-3</v>
      </c>
    </row>
    <row r="356" spans="1:9">
      <c r="A356" s="3">
        <v>44501</v>
      </c>
      <c r="B356">
        <v>143.36000100000001</v>
      </c>
      <c r="C356">
        <v>143.800003</v>
      </c>
      <c r="D356">
        <v>142.490005</v>
      </c>
      <c r="E356">
        <v>142.63999899999999</v>
      </c>
      <c r="F356">
        <v>134.02151499999999</v>
      </c>
      <c r="G356">
        <v>5038900</v>
      </c>
      <c r="H356">
        <f>IFERROR((#REF!-E355)/E355,0)</f>
        <v>-2.44776549242031E-3</v>
      </c>
      <c r="I356">
        <f>IFERROR(LN(#REF!/E355),0)</f>
        <v>-2.450766168006819E-3</v>
      </c>
    </row>
    <row r="357" spans="1:9">
      <c r="A357" s="3">
        <v>44502</v>
      </c>
      <c r="B357">
        <v>142.720001</v>
      </c>
      <c r="C357">
        <v>144.58000200000001</v>
      </c>
      <c r="D357">
        <v>142.279999</v>
      </c>
      <c r="E357">
        <v>144.05999800000001</v>
      </c>
      <c r="F357">
        <v>135.35571300000001</v>
      </c>
      <c r="G357">
        <v>9954300</v>
      </c>
      <c r="H357">
        <f>IFERROR((#REF!-E356)/E356,0)</f>
        <v>9.9551248594724022E-3</v>
      </c>
      <c r="I357">
        <f>IFERROR(LN(#REF!/E356),0)</f>
        <v>9.9058990338839487E-3</v>
      </c>
    </row>
    <row r="358" spans="1:9">
      <c r="A358" s="3">
        <v>44503</v>
      </c>
      <c r="B358">
        <v>144.13000500000001</v>
      </c>
      <c r="C358">
        <v>145.11000100000001</v>
      </c>
      <c r="D358">
        <v>143.520004</v>
      </c>
      <c r="E358">
        <v>145.050003</v>
      </c>
      <c r="F358">
        <v>136.285889</v>
      </c>
      <c r="G358">
        <v>7620100</v>
      </c>
      <c r="H358">
        <f>IFERROR((#REF!-E357)/E357,0)</f>
        <v>6.8721714129136415E-3</v>
      </c>
      <c r="I358">
        <f>IFERROR(LN(#REF!/E357),0)</f>
        <v>6.8486656718235468E-3</v>
      </c>
    </row>
    <row r="359" spans="1:9">
      <c r="A359" s="3">
        <v>44504</v>
      </c>
      <c r="B359">
        <v>142.83999600000001</v>
      </c>
      <c r="C359">
        <v>145.38999899999999</v>
      </c>
      <c r="D359">
        <v>142.33999600000001</v>
      </c>
      <c r="E359">
        <v>145.320007</v>
      </c>
      <c r="F359">
        <v>136.539581</v>
      </c>
      <c r="G359">
        <v>6402500</v>
      </c>
      <c r="H359">
        <f>IFERROR((#REF!-E358)/E358,0)</f>
        <v>1.8614546323035934E-3</v>
      </c>
      <c r="I359">
        <f>IFERROR(LN(#REF!/E358),0)</f>
        <v>1.8597242726208977E-3</v>
      </c>
    </row>
    <row r="360" spans="1:9">
      <c r="A360" s="3">
        <v>44505</v>
      </c>
      <c r="B360">
        <v>145.44000199999999</v>
      </c>
      <c r="C360">
        <v>146.36999499999999</v>
      </c>
      <c r="D360">
        <v>144.800003</v>
      </c>
      <c r="E360">
        <v>146.03999300000001</v>
      </c>
      <c r="F360">
        <v>137.21608000000001</v>
      </c>
      <c r="G360">
        <v>6062700</v>
      </c>
      <c r="H360">
        <f>IFERROR((#REF!-E359)/E359,0)</f>
        <v>4.9544864114960153E-3</v>
      </c>
      <c r="I360">
        <f>IFERROR(LN(#REF!/E359),0)</f>
        <v>4.9422533328048069E-3</v>
      </c>
    </row>
    <row r="361" spans="1:9">
      <c r="A361" s="3">
        <v>44508</v>
      </c>
      <c r="B361">
        <v>145.5</v>
      </c>
      <c r="C361">
        <v>146.10000600000001</v>
      </c>
      <c r="D361">
        <v>144.020004</v>
      </c>
      <c r="E361">
        <v>144.949997</v>
      </c>
      <c r="F361">
        <v>136.191925</v>
      </c>
      <c r="G361">
        <v>5854400</v>
      </c>
      <c r="H361">
        <f>IFERROR((#REF!-E360)/E360,0)</f>
        <v>-7.4636815409872929E-3</v>
      </c>
      <c r="I361">
        <f>IFERROR(LN(#REF!/E360),0)</f>
        <v>-7.4916741844893824E-3</v>
      </c>
    </row>
    <row r="362" spans="1:9">
      <c r="A362" s="3">
        <v>44509</v>
      </c>
      <c r="B362">
        <v>145.029999</v>
      </c>
      <c r="C362">
        <v>145.83000200000001</v>
      </c>
      <c r="D362">
        <v>144.58000200000001</v>
      </c>
      <c r="E362">
        <v>145.38999899999999</v>
      </c>
      <c r="F362">
        <v>136.60536200000001</v>
      </c>
      <c r="G362">
        <v>4873100</v>
      </c>
      <c r="H362">
        <f>IFERROR((#REF!-E361)/E361,0)</f>
        <v>3.0355433536158865E-3</v>
      </c>
      <c r="I362">
        <f>IFERROR(LN(#REF!/E361),0)</f>
        <v>3.0309453944096345E-3</v>
      </c>
    </row>
    <row r="363" spans="1:9">
      <c r="A363" s="3">
        <v>44510</v>
      </c>
      <c r="B363">
        <v>145.740005</v>
      </c>
      <c r="C363">
        <v>147.30999800000001</v>
      </c>
      <c r="D363">
        <v>145.58999600000001</v>
      </c>
      <c r="E363">
        <v>146.820007</v>
      </c>
      <c r="F363">
        <v>137.94894400000001</v>
      </c>
      <c r="G363">
        <v>7334900</v>
      </c>
      <c r="H363">
        <f>IFERROR((#REF!-E362)/E362,0)</f>
        <v>9.8356696460257572E-3</v>
      </c>
      <c r="I363">
        <f>IFERROR(LN(#REF!/E362),0)</f>
        <v>9.7876142947803443E-3</v>
      </c>
    </row>
    <row r="364" spans="1:9">
      <c r="A364" s="3">
        <v>44511</v>
      </c>
      <c r="B364">
        <v>146.86000100000001</v>
      </c>
      <c r="C364">
        <v>146.970001</v>
      </c>
      <c r="D364">
        <v>146.21000699999999</v>
      </c>
      <c r="E364">
        <v>146.39999399999999</v>
      </c>
      <c r="F364">
        <v>137.55432099999999</v>
      </c>
      <c r="G364">
        <v>4096300</v>
      </c>
      <c r="H364">
        <f>IFERROR((#REF!-E363)/E363,0)</f>
        <v>-2.8607340960010411E-3</v>
      </c>
      <c r="I364">
        <f>IFERROR(LN(#REF!/E363),0)</f>
        <v>-2.8648338164586245E-3</v>
      </c>
    </row>
    <row r="365" spans="1:9">
      <c r="A365" s="3">
        <v>44512</v>
      </c>
      <c r="B365">
        <v>146.740005</v>
      </c>
      <c r="C365">
        <v>147.08000200000001</v>
      </c>
      <c r="D365">
        <v>145.979996</v>
      </c>
      <c r="E365">
        <v>146.55999800000001</v>
      </c>
      <c r="F365">
        <v>137.70463599999999</v>
      </c>
      <c r="G365">
        <v>5687400</v>
      </c>
      <c r="H365">
        <f>IFERROR((#REF!-E364)/E364,0)</f>
        <v>1.09292354205981E-3</v>
      </c>
      <c r="I365">
        <f>IFERROR(LN(#REF!/E364),0)</f>
        <v>1.0923267359281483E-3</v>
      </c>
    </row>
    <row r="366" spans="1:9">
      <c r="A366" s="3">
        <v>44515</v>
      </c>
      <c r="B366">
        <v>147.029999</v>
      </c>
      <c r="C366">
        <v>147.75</v>
      </c>
      <c r="D366">
        <v>146.470001</v>
      </c>
      <c r="E366">
        <v>147.39999399999999</v>
      </c>
      <c r="F366">
        <v>138.493866</v>
      </c>
      <c r="G366">
        <v>5510200</v>
      </c>
      <c r="H366">
        <f>IFERROR((#REF!-E365)/E365,0)</f>
        <v>5.7314138336709381E-3</v>
      </c>
      <c r="I366">
        <f>IFERROR(LN(#REF!/E365),0)</f>
        <v>5.7150517701404719E-3</v>
      </c>
    </row>
    <row r="367" spans="1:9">
      <c r="A367" s="3">
        <v>44516</v>
      </c>
      <c r="B367">
        <v>147.38999899999999</v>
      </c>
      <c r="C367">
        <v>148.58999600000001</v>
      </c>
      <c r="D367">
        <v>147.009995</v>
      </c>
      <c r="E367">
        <v>147.19000199999999</v>
      </c>
      <c r="F367">
        <v>138.29660000000001</v>
      </c>
      <c r="G367">
        <v>7603900</v>
      </c>
      <c r="H367">
        <f>IFERROR((#REF!-E366)/E366,0)</f>
        <v>-1.4246404921834648E-3</v>
      </c>
      <c r="I367">
        <f>IFERROR(LN(#REF!/E366),0)</f>
        <v>-1.425656257297506E-3</v>
      </c>
    </row>
    <row r="368" spans="1:9">
      <c r="A368" s="3">
        <v>44517</v>
      </c>
      <c r="B368">
        <v>146.970001</v>
      </c>
      <c r="C368">
        <v>147.779999</v>
      </c>
      <c r="D368">
        <v>146.41999799999999</v>
      </c>
      <c r="E368">
        <v>147.10000600000001</v>
      </c>
      <c r="F368">
        <v>138.212051</v>
      </c>
      <c r="G368">
        <v>4900200</v>
      </c>
      <c r="H368">
        <f>IFERROR((#REF!-E367)/E367,0)</f>
        <v>-6.1142739844507305E-4</v>
      </c>
      <c r="I368">
        <f>IFERROR(LN(#REF!/E367),0)</f>
        <v>-6.1161439640456154E-4</v>
      </c>
    </row>
    <row r="369" spans="1:9">
      <c r="A369" s="3">
        <v>44518</v>
      </c>
      <c r="B369">
        <v>147.03999300000001</v>
      </c>
      <c r="C369">
        <v>148.08000200000001</v>
      </c>
      <c r="D369">
        <v>146.509995</v>
      </c>
      <c r="E369">
        <v>147.11999499999999</v>
      </c>
      <c r="F369">
        <v>138.23083500000001</v>
      </c>
      <c r="G369">
        <v>5509300</v>
      </c>
      <c r="H369">
        <f>IFERROR((#REF!-E368)/E368,0)</f>
        <v>1.3588714605478099E-4</v>
      </c>
      <c r="I369">
        <f>IFERROR(LN(#REF!/E368),0)</f>
        <v>1.3587791423291912E-4</v>
      </c>
    </row>
    <row r="370" spans="1:9">
      <c r="A370" s="3">
        <v>44519</v>
      </c>
      <c r="B370">
        <v>147.949997</v>
      </c>
      <c r="C370">
        <v>148.229996</v>
      </c>
      <c r="D370">
        <v>146.78999300000001</v>
      </c>
      <c r="E370">
        <v>146.820007</v>
      </c>
      <c r="F370">
        <v>137.94894400000001</v>
      </c>
      <c r="G370">
        <v>6274300</v>
      </c>
      <c r="H370">
        <f>IFERROR((#REF!-E369)/E369,0)</f>
        <v>-2.0390702161183789E-3</v>
      </c>
      <c r="I370">
        <f>IFERROR(LN(#REF!/E369),0)</f>
        <v>-2.0411519501407848E-3</v>
      </c>
    </row>
    <row r="371" spans="1:9">
      <c r="A371" s="3">
        <v>44522</v>
      </c>
      <c r="B371">
        <v>146.970001</v>
      </c>
      <c r="C371">
        <v>148.94000199999999</v>
      </c>
      <c r="D371">
        <v>146.83000200000001</v>
      </c>
      <c r="E371">
        <v>147.800003</v>
      </c>
      <c r="F371">
        <v>138.86975100000001</v>
      </c>
      <c r="G371">
        <v>6625400</v>
      </c>
      <c r="H371">
        <f>IFERROR((#REF!-E370)/E370,0)</f>
        <v>6.6748123775801195E-3</v>
      </c>
      <c r="I371">
        <f>IFERROR(LN(#REF!/E370),0)</f>
        <v>6.6526344517385278E-3</v>
      </c>
    </row>
    <row r="372" spans="1:9">
      <c r="A372" s="3">
        <v>44523</v>
      </c>
      <c r="B372">
        <v>147.83000200000001</v>
      </c>
      <c r="C372">
        <v>149.5</v>
      </c>
      <c r="D372">
        <v>147.66999799999999</v>
      </c>
      <c r="E372">
        <v>149.44000199999999</v>
      </c>
      <c r="F372">
        <v>140.410629</v>
      </c>
      <c r="G372">
        <v>7912800</v>
      </c>
      <c r="H372">
        <f>IFERROR((#REF!-E371)/E371,0)</f>
        <v>1.1096068786953874E-2</v>
      </c>
      <c r="I372">
        <f>IFERROR(LN(#REF!/E371),0)</f>
        <v>1.1034959052029215E-2</v>
      </c>
    </row>
    <row r="373" spans="1:9">
      <c r="A373" s="3">
        <v>44524</v>
      </c>
      <c r="B373">
        <v>148.770004</v>
      </c>
      <c r="C373">
        <v>148.88000500000001</v>
      </c>
      <c r="D373">
        <v>147.679993</v>
      </c>
      <c r="E373">
        <v>148.66000399999999</v>
      </c>
      <c r="F373">
        <v>139.67778000000001</v>
      </c>
      <c r="G373">
        <v>5665200</v>
      </c>
      <c r="H373">
        <f>IFERROR((#REF!-E372)/E372,0)</f>
        <v>-5.2194726282190906E-3</v>
      </c>
      <c r="I373">
        <f>IFERROR(LN(#REF!/E372),0)</f>
        <v>-5.2331416596468321E-3</v>
      </c>
    </row>
    <row r="374" spans="1:9">
      <c r="A374" s="3">
        <v>44526</v>
      </c>
      <c r="B374">
        <v>148.58000200000001</v>
      </c>
      <c r="C374">
        <v>149.720001</v>
      </c>
      <c r="D374">
        <v>147.30999800000001</v>
      </c>
      <c r="E374">
        <v>147.470001</v>
      </c>
      <c r="F374">
        <v>138.559662</v>
      </c>
      <c r="G374">
        <v>6299800</v>
      </c>
      <c r="H374">
        <f>IFERROR((#REF!-E373)/E373,0)</f>
        <v>-8.004863231404126E-3</v>
      </c>
      <c r="I374">
        <f>IFERROR(LN(#REF!/E373),0)</f>
        <v>-8.0370741602935562E-3</v>
      </c>
    </row>
    <row r="375" spans="1:9">
      <c r="A375" s="3">
        <v>44529</v>
      </c>
      <c r="B375">
        <v>147.78999300000001</v>
      </c>
      <c r="C375">
        <v>149.66000399999999</v>
      </c>
      <c r="D375">
        <v>146.78999300000001</v>
      </c>
      <c r="E375">
        <v>149.020004</v>
      </c>
      <c r="F375">
        <v>140.01602199999999</v>
      </c>
      <c r="G375">
        <v>7113300</v>
      </c>
      <c r="H375">
        <f>IFERROR((#REF!-E374)/E374,0)</f>
        <v>1.0510632599778743E-2</v>
      </c>
      <c r="I375">
        <f>IFERROR(LN(#REF!/E374),0)</f>
        <v>1.0455779923726143E-2</v>
      </c>
    </row>
    <row r="376" spans="1:9">
      <c r="A376" s="3">
        <v>44530</v>
      </c>
      <c r="B376">
        <v>147.80999800000001</v>
      </c>
      <c r="C376">
        <v>148.53999300000001</v>
      </c>
      <c r="D376">
        <v>144.11999499999999</v>
      </c>
      <c r="E376">
        <v>144.58000200000001</v>
      </c>
      <c r="F376">
        <v>135.84433000000001</v>
      </c>
      <c r="G376">
        <v>11696400</v>
      </c>
      <c r="H376">
        <f>IFERROR((#REF!-E375)/E375,0)</f>
        <v>-2.9794671056377054E-2</v>
      </c>
      <c r="I376">
        <f>IFERROR(LN(#REF!/E375),0)</f>
        <v>-3.0247550562292686E-2</v>
      </c>
    </row>
    <row r="377" spans="1:9">
      <c r="A377" s="3">
        <v>44531</v>
      </c>
      <c r="B377">
        <v>144.85000600000001</v>
      </c>
      <c r="C377">
        <v>147.86999499999999</v>
      </c>
      <c r="D377">
        <v>144.85000600000001</v>
      </c>
      <c r="E377">
        <v>146.39999399999999</v>
      </c>
      <c r="F377">
        <v>137.55432099999999</v>
      </c>
      <c r="G377">
        <v>8313500</v>
      </c>
      <c r="H377">
        <f>IFERROR((#REF!-E376)/E376,0)</f>
        <v>1.2588130964336166E-2</v>
      </c>
      <c r="I377">
        <f>IFERROR(LN(#REF!/E376),0)</f>
        <v>1.2509559138280675E-2</v>
      </c>
    </row>
    <row r="378" spans="1:9">
      <c r="A378" s="3">
        <v>44532</v>
      </c>
      <c r="B378">
        <v>147.009995</v>
      </c>
      <c r="C378">
        <v>148.46000699999999</v>
      </c>
      <c r="D378">
        <v>146.94000199999999</v>
      </c>
      <c r="E378">
        <v>147.259995</v>
      </c>
      <c r="F378">
        <v>138.362335</v>
      </c>
      <c r="G378">
        <v>9468800</v>
      </c>
      <c r="H378">
        <f>IFERROR((#REF!-E377)/E377,0)</f>
        <v>5.8743240112428636E-3</v>
      </c>
      <c r="I378">
        <f>IFERROR(LN(#REF!/E377),0)</f>
        <v>5.8571374434149698E-3</v>
      </c>
    </row>
    <row r="379" spans="1:9">
      <c r="A379" s="3">
        <v>44533</v>
      </c>
      <c r="B379">
        <v>148.020004</v>
      </c>
      <c r="C379">
        <v>150</v>
      </c>
      <c r="D379">
        <v>147.66000399999999</v>
      </c>
      <c r="E379">
        <v>149.88000500000001</v>
      </c>
      <c r="F379">
        <v>140.82406599999999</v>
      </c>
      <c r="G379">
        <v>11200800</v>
      </c>
      <c r="H379">
        <f>IFERROR((#REF!-E378)/E378,0)</f>
        <v>1.7791729518936952E-2</v>
      </c>
      <c r="I379">
        <f>IFERROR(LN(#REF!/E378),0)</f>
        <v>1.7635309298488777E-2</v>
      </c>
    </row>
    <row r="380" spans="1:9">
      <c r="A380" s="3">
        <v>44536</v>
      </c>
      <c r="B380">
        <v>150.19000199999999</v>
      </c>
      <c r="C380">
        <v>152.38999899999999</v>
      </c>
      <c r="D380">
        <v>150.19000199999999</v>
      </c>
      <c r="E380">
        <v>152.14999399999999</v>
      </c>
      <c r="F380">
        <v>142.956909</v>
      </c>
      <c r="G380">
        <v>11935100</v>
      </c>
      <c r="H380">
        <f>IFERROR((#REF!-E379)/E379,0)</f>
        <v>1.5145375795790646E-2</v>
      </c>
      <c r="I380">
        <f>IFERROR(LN(#REF!/E379),0)</f>
        <v>1.5031829622703474E-2</v>
      </c>
    </row>
    <row r="381" spans="1:9">
      <c r="A381" s="3">
        <v>44537</v>
      </c>
      <c r="B381">
        <v>151.949997</v>
      </c>
      <c r="C381">
        <v>152.58000200000001</v>
      </c>
      <c r="D381">
        <v>151.270004</v>
      </c>
      <c r="E381">
        <v>151.75</v>
      </c>
      <c r="F381">
        <v>142.581085</v>
      </c>
      <c r="G381">
        <v>7913400</v>
      </c>
      <c r="H381">
        <f>IFERROR((#REF!-E380)/E380,0)</f>
        <v>-2.6289452236192162E-3</v>
      </c>
      <c r="I381">
        <f>IFERROR(LN(#REF!/E380),0)</f>
        <v>-2.6324069686033029E-3</v>
      </c>
    </row>
    <row r="382" spans="1:9">
      <c r="A382" s="3">
        <v>44538</v>
      </c>
      <c r="B382">
        <v>151.66999799999999</v>
      </c>
      <c r="C382">
        <v>152.66000399999999</v>
      </c>
      <c r="D382">
        <v>150.279999</v>
      </c>
      <c r="E382">
        <v>152.429993</v>
      </c>
      <c r="F382">
        <v>143.220001</v>
      </c>
      <c r="G382">
        <v>8329300</v>
      </c>
      <c r="H382">
        <f>IFERROR((#REF!-E381)/E381,0)</f>
        <v>4.4810082372322641E-3</v>
      </c>
      <c r="I382">
        <f>IFERROR(LN(#REF!/E381),0)</f>
        <v>4.470998411422792E-3</v>
      </c>
    </row>
    <row r="383" spans="1:9">
      <c r="A383" s="3">
        <v>44539</v>
      </c>
      <c r="B383">
        <v>152.30999800000001</v>
      </c>
      <c r="C383">
        <v>154.19000199999999</v>
      </c>
      <c r="D383">
        <v>151.60000600000001</v>
      </c>
      <c r="E383">
        <v>153.320007</v>
      </c>
      <c r="F383">
        <v>144.056229</v>
      </c>
      <c r="G383">
        <v>8334300</v>
      </c>
      <c r="H383">
        <f>IFERROR((#REF!-E382)/E382,0)</f>
        <v>5.8388377673153071E-3</v>
      </c>
      <c r="I383">
        <f>IFERROR(LN(#REF!/E382),0)</f>
        <v>5.821857817466824E-3</v>
      </c>
    </row>
    <row r="384" spans="1:9">
      <c r="A384" s="3">
        <v>44540</v>
      </c>
      <c r="B384">
        <v>153.85000600000001</v>
      </c>
      <c r="C384">
        <v>155.800003</v>
      </c>
      <c r="D384">
        <v>153.429993</v>
      </c>
      <c r="E384">
        <v>155.46000699999999</v>
      </c>
      <c r="F384">
        <v>146.06691000000001</v>
      </c>
      <c r="G384">
        <v>7172300</v>
      </c>
      <c r="H384">
        <f>IFERROR((#REF!-E383)/E383,0)</f>
        <v>1.3957734818000538E-2</v>
      </c>
      <c r="I384">
        <f>IFERROR(LN(#REF!/E383),0)</f>
        <v>1.3861222661234948E-2</v>
      </c>
    </row>
    <row r="385" spans="1:9">
      <c r="A385" s="3">
        <v>44543</v>
      </c>
      <c r="B385">
        <v>155.300003</v>
      </c>
      <c r="C385">
        <v>158.33000200000001</v>
      </c>
      <c r="D385">
        <v>154.91000399999999</v>
      </c>
      <c r="E385">
        <v>157.66999799999999</v>
      </c>
      <c r="F385">
        <v>148.143372</v>
      </c>
      <c r="G385">
        <v>8944000</v>
      </c>
      <c r="H385">
        <f>IFERROR((#REF!-E384)/E384,0)</f>
        <v>1.4215816933547433E-2</v>
      </c>
      <c r="I385">
        <f>IFERROR(LN(#REF!/E384),0)</f>
        <v>1.4115719734936543E-2</v>
      </c>
    </row>
    <row r="386" spans="1:9">
      <c r="A386" s="3">
        <v>44544</v>
      </c>
      <c r="B386">
        <v>157.89999399999999</v>
      </c>
      <c r="C386">
        <v>158.63000500000001</v>
      </c>
      <c r="D386">
        <v>156.66000399999999</v>
      </c>
      <c r="E386">
        <v>158.25</v>
      </c>
      <c r="F386">
        <v>148.68832399999999</v>
      </c>
      <c r="G386">
        <v>8677500</v>
      </c>
      <c r="H386">
        <f>IFERROR((#REF!-E385)/E385,0)</f>
        <v>3.6785818948257198E-3</v>
      </c>
      <c r="I386">
        <f>IFERROR(LN(#REF!/E385),0)</f>
        <v>3.6718324596165673E-3</v>
      </c>
    </row>
    <row r="387" spans="1:9">
      <c r="A387" s="3">
        <v>44545</v>
      </c>
      <c r="B387">
        <v>157.63999899999999</v>
      </c>
      <c r="C387">
        <v>159.63999899999999</v>
      </c>
      <c r="D387">
        <v>157.63999899999999</v>
      </c>
      <c r="E387">
        <v>158.86000100000001</v>
      </c>
      <c r="F387">
        <v>149.26147499999999</v>
      </c>
      <c r="G387">
        <v>9152600</v>
      </c>
      <c r="H387">
        <f>IFERROR((#REF!-E386)/E386,0)</f>
        <v>3.8546666666667371E-3</v>
      </c>
      <c r="I387">
        <f>IFERROR(LN(#REF!/E386),0)</f>
        <v>3.8472564755513412E-3</v>
      </c>
    </row>
    <row r="388" spans="1:9">
      <c r="A388" s="3">
        <v>44546</v>
      </c>
      <c r="B388">
        <v>158.729996</v>
      </c>
      <c r="C388">
        <v>161.320007</v>
      </c>
      <c r="D388">
        <v>158.41999799999999</v>
      </c>
      <c r="E388">
        <v>161.11000100000001</v>
      </c>
      <c r="F388">
        <v>151.37554900000001</v>
      </c>
      <c r="G388">
        <v>10852900</v>
      </c>
      <c r="H388">
        <f>IFERROR((#REF!-E387)/E387,0)</f>
        <v>1.4163414237923867E-2</v>
      </c>
      <c r="I388">
        <f>IFERROR(LN(#REF!/E387),0)</f>
        <v>1.4064050209997809E-2</v>
      </c>
    </row>
    <row r="389" spans="1:9">
      <c r="A389" s="3">
        <v>44547</v>
      </c>
      <c r="B389">
        <v>160.66000399999999</v>
      </c>
      <c r="C389">
        <v>161.720001</v>
      </c>
      <c r="D389">
        <v>157.30999800000001</v>
      </c>
      <c r="E389">
        <v>157.46000699999999</v>
      </c>
      <c r="F389">
        <v>147.94605999999999</v>
      </c>
      <c r="G389">
        <v>24349400</v>
      </c>
      <c r="H389">
        <f>IFERROR((#REF!-E388)/E388,0)</f>
        <v>-2.2655291275182975E-2</v>
      </c>
      <c r="I389">
        <f>IFERROR(LN(#REF!/E388),0)</f>
        <v>-2.2915865497779749E-2</v>
      </c>
    </row>
    <row r="390" spans="1:9">
      <c r="A390" s="3">
        <v>44550</v>
      </c>
      <c r="B390">
        <v>156.60000600000001</v>
      </c>
      <c r="C390">
        <v>158.46000699999999</v>
      </c>
      <c r="D390">
        <v>156.570007</v>
      </c>
      <c r="E390">
        <v>157.86000100000001</v>
      </c>
      <c r="F390">
        <v>148.32191499999999</v>
      </c>
      <c r="G390">
        <v>9202600</v>
      </c>
      <c r="H390">
        <f>IFERROR((#REF!-E389)/E389,0)</f>
        <v>2.540289484427756E-3</v>
      </c>
      <c r="I390">
        <f>IFERROR(LN(#REF!/E389),0)</f>
        <v>2.5370684029285009E-3</v>
      </c>
    </row>
    <row r="391" spans="1:9">
      <c r="A391" s="3">
        <v>44551</v>
      </c>
      <c r="B391">
        <v>157.64999399999999</v>
      </c>
      <c r="C391">
        <v>158.14999399999999</v>
      </c>
      <c r="D391">
        <v>156.78999300000001</v>
      </c>
      <c r="E391">
        <v>157.759995</v>
      </c>
      <c r="F391">
        <v>148.22795099999999</v>
      </c>
      <c r="G391">
        <v>6946000</v>
      </c>
      <c r="H391">
        <f>IFERROR((#REF!-E390)/E390,0)</f>
        <v>-6.3351070167551554E-4</v>
      </c>
      <c r="I391">
        <f>IFERROR(LN(#REF!/E390),0)</f>
        <v>-6.3371145437053264E-4</v>
      </c>
    </row>
    <row r="392" spans="1:9">
      <c r="A392" s="3">
        <v>44552</v>
      </c>
      <c r="B392">
        <v>157.770004</v>
      </c>
      <c r="C392">
        <v>159.58000200000001</v>
      </c>
      <c r="D392">
        <v>157.270004</v>
      </c>
      <c r="E392">
        <v>159.320007</v>
      </c>
      <c r="F392">
        <v>149.69368</v>
      </c>
      <c r="G392">
        <v>6626300</v>
      </c>
      <c r="H392">
        <f>IFERROR((#REF!-E391)/E391,0)</f>
        <v>9.8885145121866951E-3</v>
      </c>
      <c r="I392">
        <f>IFERROR(LN(#REF!/E391),0)</f>
        <v>9.8399430895608625E-3</v>
      </c>
    </row>
    <row r="393" spans="1:9">
      <c r="A393" s="3">
        <v>44553</v>
      </c>
      <c r="B393">
        <v>159.5</v>
      </c>
      <c r="C393">
        <v>160.91999799999999</v>
      </c>
      <c r="D393">
        <v>159.44000199999999</v>
      </c>
      <c r="E393">
        <v>160.10000600000001</v>
      </c>
      <c r="F393">
        <v>150.426559</v>
      </c>
      <c r="G393">
        <v>5640900</v>
      </c>
      <c r="H393">
        <f>IFERROR((#REF!-E392)/E392,0)</f>
        <v>4.8958006887358701E-3</v>
      </c>
      <c r="I393">
        <f>IFERROR(LN(#REF!/E392),0)</f>
        <v>4.8838552290718252E-3</v>
      </c>
    </row>
    <row r="394" spans="1:9">
      <c r="A394" s="3">
        <v>44557</v>
      </c>
      <c r="B394">
        <v>160.66999799999999</v>
      </c>
      <c r="C394">
        <v>161.990005</v>
      </c>
      <c r="D394">
        <v>160.61000100000001</v>
      </c>
      <c r="E394">
        <v>161.970001</v>
      </c>
      <c r="F394">
        <v>152.183548</v>
      </c>
      <c r="G394">
        <v>4548600</v>
      </c>
      <c r="H394">
        <f>IFERROR((#REF!-E393)/E393,0)</f>
        <v>1.1680168206864331E-2</v>
      </c>
      <c r="I394">
        <f>IFERROR(LN(#REF!/E393),0)</f>
        <v>1.161248159304263E-2</v>
      </c>
    </row>
    <row r="395" spans="1:9">
      <c r="A395" s="3">
        <v>44558</v>
      </c>
      <c r="B395">
        <v>161.96000699999999</v>
      </c>
      <c r="C395">
        <v>163.38000500000001</v>
      </c>
      <c r="D395">
        <v>161.94000199999999</v>
      </c>
      <c r="E395">
        <v>162.83999600000001</v>
      </c>
      <c r="F395">
        <v>153.00100699999999</v>
      </c>
      <c r="G395">
        <v>5929400</v>
      </c>
      <c r="H395">
        <f>IFERROR((#REF!-E394)/E394,0)</f>
        <v>5.3713341645285117E-3</v>
      </c>
      <c r="I395">
        <f>IFERROR(LN(#REF!/E394),0)</f>
        <v>5.3569599985005701E-3</v>
      </c>
    </row>
    <row r="396" spans="1:9">
      <c r="A396" s="3">
        <v>44559</v>
      </c>
      <c r="B396">
        <v>163.21000699999999</v>
      </c>
      <c r="C396">
        <v>164.979996</v>
      </c>
      <c r="D396">
        <v>163.08000200000001</v>
      </c>
      <c r="E396">
        <v>164.19000199999999</v>
      </c>
      <c r="F396">
        <v>154.269409</v>
      </c>
      <c r="G396">
        <v>5346100</v>
      </c>
      <c r="H396">
        <f>IFERROR((#REF!-E395)/E395,0)</f>
        <v>8.2903834018761523E-3</v>
      </c>
      <c r="I396">
        <f>IFERROR(LN(#REF!/E395),0)</f>
        <v>8.2562069341574947E-3</v>
      </c>
    </row>
    <row r="397" spans="1:9">
      <c r="A397" s="3">
        <v>44560</v>
      </c>
      <c r="B397">
        <v>164.39999399999999</v>
      </c>
      <c r="C397">
        <v>164.58999600000001</v>
      </c>
      <c r="D397">
        <v>162.61000100000001</v>
      </c>
      <c r="E397">
        <v>162.770004</v>
      </c>
      <c r="F397">
        <v>152.935226</v>
      </c>
      <c r="G397">
        <v>5911500</v>
      </c>
      <c r="H397">
        <f>IFERROR((#REF!-E396)/E396,0)</f>
        <v>-8.648504675698783E-3</v>
      </c>
      <c r="I397">
        <f>IFERROR(LN(#REF!/E396),0)</f>
        <v>-8.6861200269865591E-3</v>
      </c>
    </row>
    <row r="398" spans="1:9">
      <c r="A398" s="3">
        <v>44561</v>
      </c>
      <c r="B398">
        <v>162.86000100000001</v>
      </c>
      <c r="C398">
        <v>163.729996</v>
      </c>
      <c r="D398">
        <v>162.46000699999999</v>
      </c>
      <c r="E398">
        <v>163.58000200000001</v>
      </c>
      <c r="F398">
        <v>153.69628900000001</v>
      </c>
      <c r="G398">
        <v>5327000</v>
      </c>
      <c r="H398">
        <f>IFERROR((#REF!-E397)/E397,0)</f>
        <v>4.9763345831213921E-3</v>
      </c>
      <c r="I398">
        <f>IFERROR(LN(#REF!/E397),0)</f>
        <v>4.9639935553018721E-3</v>
      </c>
    </row>
    <row r="399" spans="1:9">
      <c r="A399" s="3">
        <v>44564</v>
      </c>
      <c r="B399">
        <v>161.69000199999999</v>
      </c>
      <c r="C399">
        <v>162.94000199999999</v>
      </c>
      <c r="D399">
        <v>159.88000500000001</v>
      </c>
      <c r="E399">
        <v>162.89999399999999</v>
      </c>
      <c r="F399">
        <v>153.05737300000001</v>
      </c>
      <c r="G399">
        <v>9317300</v>
      </c>
      <c r="H399">
        <f>IFERROR((#REF!-E398)/E398,0)</f>
        <v>-4.1570362616820053E-3</v>
      </c>
      <c r="I399">
        <f>IFERROR(LN(#REF!/E398),0)</f>
        <v>-4.1657007576753145E-3</v>
      </c>
    </row>
    <row r="400" spans="1:9">
      <c r="A400" s="3">
        <v>44565</v>
      </c>
      <c r="B400">
        <v>162.28999300000001</v>
      </c>
      <c r="C400">
        <v>164.38999899999999</v>
      </c>
      <c r="D400">
        <v>162.179993</v>
      </c>
      <c r="E400">
        <v>163.470001</v>
      </c>
      <c r="F400">
        <v>153.59292600000001</v>
      </c>
      <c r="G400">
        <v>9253800</v>
      </c>
      <c r="H400">
        <f>IFERROR((#REF!-E399)/E399,0)</f>
        <v>3.499122289716008E-3</v>
      </c>
      <c r="I400">
        <f>IFERROR(LN(#REF!/E399),0)</f>
        <v>3.493014604860868E-3</v>
      </c>
    </row>
    <row r="401" spans="1:9">
      <c r="A401" s="3">
        <v>44566</v>
      </c>
      <c r="B401">
        <v>163.44000199999999</v>
      </c>
      <c r="C401">
        <v>165.320007</v>
      </c>
      <c r="D401">
        <v>163.39999399999999</v>
      </c>
      <c r="E401">
        <v>164.21000699999999</v>
      </c>
      <c r="F401">
        <v>154.288208</v>
      </c>
      <c r="G401">
        <v>9330200</v>
      </c>
      <c r="H401">
        <f>IFERROR((#REF!-E400)/E400,0)</f>
        <v>4.5268611700809494E-3</v>
      </c>
      <c r="I401">
        <f>IFERROR(LN(#REF!/E400),0)</f>
        <v>4.5166457516398872E-3</v>
      </c>
    </row>
    <row r="402" spans="1:9">
      <c r="A402" s="3">
        <v>44567</v>
      </c>
      <c r="B402">
        <v>164.33999600000001</v>
      </c>
      <c r="C402">
        <v>165.199997</v>
      </c>
      <c r="D402">
        <v>162.61000100000001</v>
      </c>
      <c r="E402">
        <v>162.83000200000001</v>
      </c>
      <c r="F402">
        <v>152.99160800000001</v>
      </c>
      <c r="G402">
        <v>7556000</v>
      </c>
      <c r="H402">
        <f>IFERROR((#REF!-E401)/E401,0)</f>
        <v>-8.4039031799078047E-3</v>
      </c>
      <c r="I402">
        <f>IFERROR(LN(#REF!/E401),0)</f>
        <v>-8.4394150732090729E-3</v>
      </c>
    </row>
    <row r="403" spans="1:9">
      <c r="A403" s="3">
        <v>44568</v>
      </c>
      <c r="B403">
        <v>163.13000500000001</v>
      </c>
      <c r="C403">
        <v>163.529999</v>
      </c>
      <c r="D403">
        <v>161.949997</v>
      </c>
      <c r="E403">
        <v>162.740005</v>
      </c>
      <c r="F403">
        <v>152.90701300000001</v>
      </c>
      <c r="G403">
        <v>6098500</v>
      </c>
      <c r="H403">
        <f>IFERROR((#REF!-E402)/E402,0)</f>
        <v>-5.5270526865197102E-4</v>
      </c>
      <c r="I403">
        <f>IFERROR(LN(#REF!/E402),0)</f>
        <v>-5.528580665129677E-4</v>
      </c>
    </row>
    <row r="404" spans="1:9">
      <c r="A404" s="3">
        <v>44571</v>
      </c>
      <c r="B404">
        <v>162.509995</v>
      </c>
      <c r="C404">
        <v>163.11999499999999</v>
      </c>
      <c r="D404">
        <v>160.16999799999999</v>
      </c>
      <c r="E404">
        <v>160.520004</v>
      </c>
      <c r="F404">
        <v>150.82118199999999</v>
      </c>
      <c r="G404">
        <v>8055000</v>
      </c>
      <c r="H404">
        <f>IFERROR((#REF!-E403)/E403,0)</f>
        <v>-1.3641396901763622E-2</v>
      </c>
      <c r="I404">
        <f>IFERROR(LN(#REF!/E403),0)</f>
        <v>-1.3735295674635797E-2</v>
      </c>
    </row>
    <row r="405" spans="1:9">
      <c r="A405" s="3">
        <v>44572</v>
      </c>
      <c r="B405">
        <v>160.220001</v>
      </c>
      <c r="C405">
        <v>160.220001</v>
      </c>
      <c r="D405">
        <v>156.91000399999999</v>
      </c>
      <c r="E405">
        <v>158.66000399999999</v>
      </c>
      <c r="F405">
        <v>149.073578</v>
      </c>
      <c r="G405">
        <v>11957900</v>
      </c>
      <c r="H405">
        <f>IFERROR((#REF!-E404)/E404,0)</f>
        <v>-1.1587340852545791E-2</v>
      </c>
      <c r="I405">
        <f>IFERROR(LN(#REF!/E404),0)</f>
        <v>-1.1654997232729045E-2</v>
      </c>
    </row>
    <row r="406" spans="1:9">
      <c r="A406" s="3">
        <v>44573</v>
      </c>
      <c r="B406">
        <v>158.259995</v>
      </c>
      <c r="C406">
        <v>159.36000100000001</v>
      </c>
      <c r="D406">
        <v>157.83000200000001</v>
      </c>
      <c r="E406">
        <v>159.009995</v>
      </c>
      <c r="F406">
        <v>149.40240499999999</v>
      </c>
      <c r="G406">
        <v>7127500</v>
      </c>
      <c r="H406">
        <f>IFERROR((#REF!-E405)/E405,0)</f>
        <v>2.2059182602820119E-3</v>
      </c>
      <c r="I406">
        <f>IFERROR(LN(#REF!/E405),0)</f>
        <v>2.2034887947421184E-3</v>
      </c>
    </row>
    <row r="407" spans="1:9">
      <c r="A407" s="3">
        <v>44574</v>
      </c>
      <c r="B407">
        <v>159.30999800000001</v>
      </c>
      <c r="C407">
        <v>159.449997</v>
      </c>
      <c r="D407">
        <v>157.779999</v>
      </c>
      <c r="E407">
        <v>158.28999300000001</v>
      </c>
      <c r="F407">
        <v>148.72590600000001</v>
      </c>
      <c r="G407">
        <v>6551000</v>
      </c>
      <c r="H407">
        <f>IFERROR((#REF!-E406)/E406,0)</f>
        <v>-4.5280298260495754E-3</v>
      </c>
      <c r="I407">
        <f>IFERROR(LN(#REF!/E406),0)</f>
        <v>-4.5383124047251857E-3</v>
      </c>
    </row>
    <row r="408" spans="1:9">
      <c r="A408" s="3">
        <v>44575</v>
      </c>
      <c r="B408">
        <v>158.070007</v>
      </c>
      <c r="C408">
        <v>160.490005</v>
      </c>
      <c r="D408">
        <v>157.55999800000001</v>
      </c>
      <c r="E408">
        <v>159.80999800000001</v>
      </c>
      <c r="F408">
        <v>150.154053</v>
      </c>
      <c r="G408">
        <v>10708000</v>
      </c>
      <c r="H408">
        <f>IFERROR((#REF!-E407)/E407,0)</f>
        <v>9.6026600999344121E-3</v>
      </c>
      <c r="I408">
        <f>IFERROR(LN(#REF!/E407),0)</f>
        <v>9.5568476071392749E-3</v>
      </c>
    </row>
    <row r="409" spans="1:9">
      <c r="A409" s="3">
        <v>44579</v>
      </c>
      <c r="B409">
        <v>158.529999</v>
      </c>
      <c r="C409">
        <v>158.529999</v>
      </c>
      <c r="D409">
        <v>156.03999300000001</v>
      </c>
      <c r="E409">
        <v>156.729996</v>
      </c>
      <c r="F409">
        <v>147.260178</v>
      </c>
      <c r="G409">
        <v>10988400</v>
      </c>
      <c r="H409">
        <f>IFERROR((#REF!-E408)/E408,0)</f>
        <v>-1.9272899308840536E-2</v>
      </c>
      <c r="I409">
        <f>IFERROR(LN(#REF!/E408),0)</f>
        <v>-1.9461042937777288E-2</v>
      </c>
    </row>
    <row r="410" spans="1:9">
      <c r="A410" s="3">
        <v>44580</v>
      </c>
      <c r="B410">
        <v>157.61000100000001</v>
      </c>
      <c r="C410">
        <v>164.19000199999999</v>
      </c>
      <c r="D410">
        <v>156.970001</v>
      </c>
      <c r="E410">
        <v>162</v>
      </c>
      <c r="F410">
        <v>152.211761</v>
      </c>
      <c r="G410">
        <v>14088300</v>
      </c>
      <c r="H410">
        <f>IFERROR((#REF!-E409)/E409,0)</f>
        <v>3.3624731286281663E-2</v>
      </c>
      <c r="I410">
        <f>IFERROR(LN(#REF!/E409),0)</f>
        <v>3.3071781088005257E-2</v>
      </c>
    </row>
    <row r="411" spans="1:9">
      <c r="A411" s="3">
        <v>44581</v>
      </c>
      <c r="B411">
        <v>160.11999499999999</v>
      </c>
      <c r="C411">
        <v>164.33000200000001</v>
      </c>
      <c r="D411">
        <v>160.11999499999999</v>
      </c>
      <c r="E411">
        <v>162</v>
      </c>
      <c r="F411">
        <v>153.03360000000001</v>
      </c>
      <c r="G411">
        <v>10799100</v>
      </c>
      <c r="H411">
        <f>IFERROR((#REF!-E410)/E410,0)</f>
        <v>0</v>
      </c>
      <c r="I411">
        <f>IFERROR(LN(#REF!/E410),0)</f>
        <v>0</v>
      </c>
    </row>
    <row r="412" spans="1:9">
      <c r="A412" s="3">
        <v>44582</v>
      </c>
      <c r="B412">
        <v>163</v>
      </c>
      <c r="C412">
        <v>165.35000600000001</v>
      </c>
      <c r="D412">
        <v>162.10000600000001</v>
      </c>
      <c r="E412">
        <v>162.61999499999999</v>
      </c>
      <c r="F412">
        <v>153.61927800000001</v>
      </c>
      <c r="G412">
        <v>10900400</v>
      </c>
      <c r="H412">
        <f>IFERROR((#REF!-E411)/E411,0)</f>
        <v>3.8271296296295602E-3</v>
      </c>
      <c r="I412">
        <f>IFERROR(LN(#REF!/E411),0)</f>
        <v>3.8198248007811557E-3</v>
      </c>
    </row>
    <row r="413" spans="1:9">
      <c r="A413" s="3">
        <v>44585</v>
      </c>
      <c r="B413">
        <v>163.429993</v>
      </c>
      <c r="C413">
        <v>164.11999499999999</v>
      </c>
      <c r="D413">
        <v>158.720001</v>
      </c>
      <c r="E413">
        <v>161.300003</v>
      </c>
      <c r="F413">
        <v>152.37233000000001</v>
      </c>
      <c r="G413">
        <v>14838100</v>
      </c>
      <c r="H413">
        <f>IFERROR((#REF!-E412)/E412,0)</f>
        <v>-8.117033824776498E-3</v>
      </c>
      <c r="I413">
        <f>IFERROR(LN(#REF!/E412),0)</f>
        <v>-8.1501563031181612E-3</v>
      </c>
    </row>
    <row r="414" spans="1:9">
      <c r="A414" s="3">
        <v>44586</v>
      </c>
      <c r="B414">
        <v>160.449997</v>
      </c>
      <c r="C414">
        <v>161.300003</v>
      </c>
      <c r="D414">
        <v>157.88999899999999</v>
      </c>
      <c r="E414">
        <v>159.53999300000001</v>
      </c>
      <c r="F414">
        <v>150.70974699999999</v>
      </c>
      <c r="G414">
        <v>9369600</v>
      </c>
      <c r="H414">
        <f>IFERROR((#REF!-E413)/E413,0)</f>
        <v>-1.0911407112621034E-2</v>
      </c>
      <c r="I414">
        <f>IFERROR(LN(#REF!/E413),0)</f>
        <v>-1.0971373123208495E-2</v>
      </c>
    </row>
    <row r="415" spans="1:9">
      <c r="A415" s="3">
        <v>44587</v>
      </c>
      <c r="B415">
        <v>157.33999600000001</v>
      </c>
      <c r="C415">
        <v>159.570007</v>
      </c>
      <c r="D415">
        <v>156.38000500000001</v>
      </c>
      <c r="E415">
        <v>158.14999399999999</v>
      </c>
      <c r="F415">
        <v>149.39669799999999</v>
      </c>
      <c r="G415">
        <v>10707100</v>
      </c>
      <c r="H415">
        <f>IFERROR((#REF!-E414)/E414,0)</f>
        <v>-8.712542691411659E-3</v>
      </c>
      <c r="I415">
        <f>IFERROR(LN(#REF!/E414),0)</f>
        <v>-8.7507187938473553E-3</v>
      </c>
    </row>
    <row r="416" spans="1:9">
      <c r="A416" s="3">
        <v>44588</v>
      </c>
      <c r="B416">
        <v>158.729996</v>
      </c>
      <c r="C416">
        <v>161.35000600000001</v>
      </c>
      <c r="D416">
        <v>158.58000200000001</v>
      </c>
      <c r="E416">
        <v>159.13000500000001</v>
      </c>
      <c r="F416">
        <v>150.32244900000001</v>
      </c>
      <c r="G416">
        <v>9083000</v>
      </c>
      <c r="H416">
        <f>IFERROR((#REF!-E415)/E415,0)</f>
        <v>6.1967185405016134E-3</v>
      </c>
      <c r="I416">
        <f>IFERROR(LN(#REF!/E415),0)</f>
        <v>6.1775978299517262E-3</v>
      </c>
    </row>
    <row r="417" spans="1:9">
      <c r="A417" s="3">
        <v>44589</v>
      </c>
      <c r="B417">
        <v>158.61000100000001</v>
      </c>
      <c r="C417">
        <v>160.949997</v>
      </c>
      <c r="D417">
        <v>157.320007</v>
      </c>
      <c r="E417">
        <v>160.5</v>
      </c>
      <c r="F417">
        <v>151.616623</v>
      </c>
      <c r="G417">
        <v>9494200</v>
      </c>
      <c r="H417">
        <f>IFERROR((#REF!-E416)/E416,0)</f>
        <v>8.6092814488379407E-3</v>
      </c>
      <c r="I417">
        <f>IFERROR(LN(#REF!/E416),0)</f>
        <v>8.5724329271275341E-3</v>
      </c>
    </row>
    <row r="418" spans="1:9">
      <c r="A418" s="3">
        <v>44592</v>
      </c>
      <c r="B418">
        <v>159.35000600000001</v>
      </c>
      <c r="C418">
        <v>160.64999399999999</v>
      </c>
      <c r="D418">
        <v>158.86999499999999</v>
      </c>
      <c r="E418">
        <v>160.449997</v>
      </c>
      <c r="F418">
        <v>151.56939700000001</v>
      </c>
      <c r="G418">
        <v>8950100</v>
      </c>
      <c r="H418">
        <f>IFERROR((#REF!-E417)/E417,0)</f>
        <v>-3.1154517133958752E-4</v>
      </c>
      <c r="I418">
        <f>IFERROR(LN(#REF!/E417),0)</f>
        <v>-3.1159371161839175E-4</v>
      </c>
    </row>
    <row r="419" spans="1:9">
      <c r="A419" s="3">
        <v>44593</v>
      </c>
      <c r="B419">
        <v>160.78999300000001</v>
      </c>
      <c r="C419">
        <v>161.300003</v>
      </c>
      <c r="D419">
        <v>157.729996</v>
      </c>
      <c r="E419">
        <v>159.740005</v>
      </c>
      <c r="F419">
        <v>150.89868200000001</v>
      </c>
      <c r="G419">
        <v>6284100</v>
      </c>
      <c r="H419">
        <f>IFERROR((#REF!-E418)/E418,0)</f>
        <v>-4.4250047570895236E-3</v>
      </c>
      <c r="I419">
        <f>IFERROR(LN(#REF!/E418),0)</f>
        <v>-4.434824068345865E-3</v>
      </c>
    </row>
    <row r="420" spans="1:9">
      <c r="A420" s="3">
        <v>44594</v>
      </c>
      <c r="B420">
        <v>160.13999899999999</v>
      </c>
      <c r="C420">
        <v>162.83999600000001</v>
      </c>
      <c r="D420">
        <v>159.470001</v>
      </c>
      <c r="E420">
        <v>162.60000600000001</v>
      </c>
      <c r="F420">
        <v>153.600403</v>
      </c>
      <c r="G420">
        <v>7558800</v>
      </c>
      <c r="H420">
        <f>IFERROR((#REF!-E419)/E419,0)</f>
        <v>1.790409985275768E-2</v>
      </c>
      <c r="I420">
        <f>IFERROR(LN(#REF!/E419),0)</f>
        <v>1.7745709223972388E-2</v>
      </c>
    </row>
    <row r="421" spans="1:9">
      <c r="A421" s="3">
        <v>44595</v>
      </c>
      <c r="B421">
        <v>161.979996</v>
      </c>
      <c r="C421">
        <v>164.979996</v>
      </c>
      <c r="D421">
        <v>161.61999499999999</v>
      </c>
      <c r="E421">
        <v>164.13999899999999</v>
      </c>
      <c r="F421">
        <v>155.05517599999999</v>
      </c>
      <c r="G421">
        <v>10474500</v>
      </c>
      <c r="H421">
        <f>IFERROR((#REF!-E420)/E420,0)</f>
        <v>9.471051311031202E-3</v>
      </c>
      <c r="I421">
        <f>IFERROR(LN(#REF!/E420),0)</f>
        <v>9.4264820951267467E-3</v>
      </c>
    </row>
    <row r="422" spans="1:9">
      <c r="A422" s="3">
        <v>44596</v>
      </c>
      <c r="B422">
        <v>163.13000500000001</v>
      </c>
      <c r="C422">
        <v>164.490005</v>
      </c>
      <c r="D422">
        <v>161.41000399999999</v>
      </c>
      <c r="E422">
        <v>161.529999</v>
      </c>
      <c r="F422">
        <v>152.58963</v>
      </c>
      <c r="G422">
        <v>8959900</v>
      </c>
      <c r="H422">
        <f>IFERROR((#REF!-E421)/E421,0)</f>
        <v>-1.5901060167546274E-2</v>
      </c>
      <c r="I422">
        <f>IFERROR(LN(#REF!/E421),0)</f>
        <v>-1.602883837433906E-2</v>
      </c>
    </row>
    <row r="423" spans="1:9">
      <c r="A423" s="3">
        <v>44599</v>
      </c>
      <c r="B423">
        <v>161.86999499999999</v>
      </c>
      <c r="C423">
        <v>162.259995</v>
      </c>
      <c r="D423">
        <v>159.66999799999999</v>
      </c>
      <c r="E423">
        <v>160.320007</v>
      </c>
      <c r="F423">
        <v>151.446594</v>
      </c>
      <c r="G423">
        <v>6430500</v>
      </c>
      <c r="H423">
        <f>IFERROR((#REF!-E422)/E422,0)</f>
        <v>-7.4908190892764119E-3</v>
      </c>
      <c r="I423">
        <f>IFERROR(LN(#REF!/E422),0)</f>
        <v>-7.5190161756925038E-3</v>
      </c>
    </row>
    <row r="424" spans="1:9">
      <c r="A424" s="3">
        <v>44600</v>
      </c>
      <c r="B424">
        <v>161.11999499999999</v>
      </c>
      <c r="C424">
        <v>161.270004</v>
      </c>
      <c r="D424">
        <v>159.64999399999999</v>
      </c>
      <c r="E424">
        <v>159.96000699999999</v>
      </c>
      <c r="F424">
        <v>151.10652200000001</v>
      </c>
      <c r="G424">
        <v>5048700</v>
      </c>
      <c r="H424">
        <f>IFERROR((#REF!-E423)/E423,0)</f>
        <v>-2.2455088839910893E-3</v>
      </c>
      <c r="I424">
        <f>IFERROR(LN(#REF!/E423),0)</f>
        <v>-2.2480338196168917E-3</v>
      </c>
    </row>
    <row r="425" spans="1:9">
      <c r="A425" s="3">
        <v>44601</v>
      </c>
      <c r="B425">
        <v>160.36000100000001</v>
      </c>
      <c r="C425">
        <v>160.63999899999999</v>
      </c>
      <c r="D425">
        <v>159.270004</v>
      </c>
      <c r="E425">
        <v>159.60000600000001</v>
      </c>
      <c r="F425">
        <v>150.766434</v>
      </c>
      <c r="G425">
        <v>8077400</v>
      </c>
      <c r="H425">
        <f>IFERROR((#REF!-E424)/E424,0)</f>
        <v>-2.2505687937359412E-3</v>
      </c>
      <c r="I425">
        <f>IFERROR(LN(#REF!/E424),0)</f>
        <v>-2.2531051298641668E-3</v>
      </c>
    </row>
    <row r="426" spans="1:9">
      <c r="A426" s="3">
        <v>44602</v>
      </c>
      <c r="B426">
        <v>159.08999600000001</v>
      </c>
      <c r="C426">
        <v>159.5</v>
      </c>
      <c r="D426">
        <v>156.64999399999999</v>
      </c>
      <c r="E426">
        <v>157.16999799999999</v>
      </c>
      <c r="F426">
        <v>148.470932</v>
      </c>
      <c r="G426">
        <v>7033000</v>
      </c>
      <c r="H426">
        <f>IFERROR((#REF!-E425)/E425,0)</f>
        <v>-1.522561346269633E-2</v>
      </c>
      <c r="I426">
        <f>IFERROR(LN(#REF!/E425),0)</f>
        <v>-1.5342713246529565E-2</v>
      </c>
    </row>
    <row r="427" spans="1:9">
      <c r="A427" s="3">
        <v>44603</v>
      </c>
      <c r="B427">
        <v>158.009995</v>
      </c>
      <c r="C427">
        <v>158.58000200000001</v>
      </c>
      <c r="D427">
        <v>155.58000200000001</v>
      </c>
      <c r="E427">
        <v>156.28999300000001</v>
      </c>
      <c r="F427">
        <v>147.63961800000001</v>
      </c>
      <c r="G427">
        <v>9341400</v>
      </c>
      <c r="H427">
        <f>IFERROR((#REF!-E426)/E426,0)</f>
        <v>-5.5990647782535622E-3</v>
      </c>
      <c r="I427">
        <f>IFERROR(LN(#REF!/E426),0)</f>
        <v>-5.6147982975960154E-3</v>
      </c>
    </row>
    <row r="428" spans="1:9">
      <c r="A428" s="3">
        <v>44606</v>
      </c>
      <c r="B428">
        <v>156.13999899999999</v>
      </c>
      <c r="C428">
        <v>157.05999800000001</v>
      </c>
      <c r="D428">
        <v>153.36000100000001</v>
      </c>
      <c r="E428">
        <v>156.740005</v>
      </c>
      <c r="F428">
        <v>148.06474299999999</v>
      </c>
      <c r="G428">
        <v>9472200</v>
      </c>
      <c r="H428">
        <f>IFERROR((#REF!-E427)/E427,0)</f>
        <v>2.8793398180009307E-3</v>
      </c>
      <c r="I428">
        <f>IFERROR(LN(#REF!/E427),0)</f>
        <v>2.8752024591125885E-3</v>
      </c>
    </row>
    <row r="429" spans="1:9">
      <c r="A429" s="3">
        <v>44607</v>
      </c>
      <c r="B429">
        <v>157.770004</v>
      </c>
      <c r="C429">
        <v>159.320007</v>
      </c>
      <c r="D429">
        <v>156.11000100000001</v>
      </c>
      <c r="E429">
        <v>156.820007</v>
      </c>
      <c r="F429">
        <v>148.14030500000001</v>
      </c>
      <c r="G429">
        <v>6659200</v>
      </c>
      <c r="H429">
        <f>IFERROR((#REF!-E428)/E428,0)</f>
        <v>5.1041213122334308E-4</v>
      </c>
      <c r="I429">
        <f>IFERROR(LN(#REF!/E428),0)</f>
        <v>5.1028191525885234E-4</v>
      </c>
    </row>
    <row r="430" spans="1:9">
      <c r="A430" s="3">
        <v>44608</v>
      </c>
      <c r="B430">
        <v>156.83000200000001</v>
      </c>
      <c r="C430">
        <v>158.779999</v>
      </c>
      <c r="D430">
        <v>156.270004</v>
      </c>
      <c r="E430">
        <v>158.009995</v>
      </c>
      <c r="F430">
        <v>149.26442</v>
      </c>
      <c r="G430">
        <v>9315700</v>
      </c>
      <c r="H430">
        <f>IFERROR((#REF!-E429)/E429,0)</f>
        <v>7.5882409570355363E-3</v>
      </c>
      <c r="I430">
        <f>IFERROR(LN(#REF!/E429),0)</f>
        <v>7.559595079901827E-3</v>
      </c>
    </row>
    <row r="431" spans="1:9">
      <c r="A431" s="3">
        <v>44609</v>
      </c>
      <c r="B431">
        <v>158.38000500000001</v>
      </c>
      <c r="C431">
        <v>160.38000500000001</v>
      </c>
      <c r="D431">
        <v>157.35000600000001</v>
      </c>
      <c r="E431">
        <v>159.820007</v>
      </c>
      <c r="F431">
        <v>150.97427400000001</v>
      </c>
      <c r="G431">
        <v>7925500</v>
      </c>
      <c r="H431">
        <f>IFERROR((#REF!-E430)/E430,0)</f>
        <v>1.1455047511393189E-2</v>
      </c>
      <c r="I431">
        <f>IFERROR(LN(#REF!/E430),0)</f>
        <v>1.1389935225749728E-2</v>
      </c>
    </row>
    <row r="432" spans="1:9">
      <c r="A432" s="3">
        <v>44610</v>
      </c>
      <c r="B432">
        <v>159.5</v>
      </c>
      <c r="C432">
        <v>161.05999800000001</v>
      </c>
      <c r="D432">
        <v>158.820007</v>
      </c>
      <c r="E432">
        <v>159.89999399999999</v>
      </c>
      <c r="F432">
        <v>151.049835</v>
      </c>
      <c r="G432">
        <v>8063200</v>
      </c>
      <c r="H432">
        <f>IFERROR((#REF!-E431)/E431,0)</f>
        <v>5.0048177009520765E-4</v>
      </c>
      <c r="I432">
        <f>IFERROR(LN(#REF!/E431),0)</f>
        <v>5.0035657086576534E-4</v>
      </c>
    </row>
    <row r="433" spans="1:9">
      <c r="A433" s="3">
        <v>44614</v>
      </c>
      <c r="B433">
        <v>160.11000100000001</v>
      </c>
      <c r="C433">
        <v>160.88000500000001</v>
      </c>
      <c r="D433">
        <v>156.66000399999999</v>
      </c>
      <c r="E433">
        <v>157.929993</v>
      </c>
      <c r="F433">
        <v>149.18885800000001</v>
      </c>
      <c r="G433">
        <v>8179500</v>
      </c>
      <c r="H433">
        <f>IFERROR((#REF!-E432)/E432,0)</f>
        <v>-1.2320206841283536E-2</v>
      </c>
      <c r="I433">
        <f>IFERROR(LN(#REF!/E432),0)</f>
        <v>-1.2396729757927856E-2</v>
      </c>
    </row>
    <row r="434" spans="1:9">
      <c r="A434" s="3">
        <v>44615</v>
      </c>
      <c r="B434">
        <v>158.300003</v>
      </c>
      <c r="C434">
        <v>158.60000600000001</v>
      </c>
      <c r="D434">
        <v>155.60000600000001</v>
      </c>
      <c r="E434">
        <v>155.96000699999999</v>
      </c>
      <c r="F434">
        <v>147.327911</v>
      </c>
      <c r="G434">
        <v>6273000</v>
      </c>
      <c r="H434">
        <f>IFERROR((#REF!-E433)/E433,0)</f>
        <v>-1.2473792739293072E-2</v>
      </c>
      <c r="I434">
        <f>IFERROR(LN(#REF!/E433),0)</f>
        <v>-1.2552243560828851E-2</v>
      </c>
    </row>
    <row r="435" spans="1:9">
      <c r="A435" s="3">
        <v>44616</v>
      </c>
      <c r="B435">
        <v>155.63999899999999</v>
      </c>
      <c r="C435">
        <v>155.979996</v>
      </c>
      <c r="D435">
        <v>150.55999800000001</v>
      </c>
      <c r="E435">
        <v>151.759995</v>
      </c>
      <c r="F435">
        <v>143.360367</v>
      </c>
      <c r="G435">
        <v>13145100</v>
      </c>
      <c r="H435">
        <f>IFERROR((#REF!-E434)/E434,0)</f>
        <v>-2.6930057780774445E-2</v>
      </c>
      <c r="I435">
        <f>IFERROR(LN(#REF!/E434),0)</f>
        <v>-2.7299316317698663E-2</v>
      </c>
    </row>
    <row r="436" spans="1:9">
      <c r="A436" s="3">
        <v>44617</v>
      </c>
      <c r="B436">
        <v>152.33000200000001</v>
      </c>
      <c r="C436">
        <v>158.94000199999999</v>
      </c>
      <c r="D436">
        <v>152.25</v>
      </c>
      <c r="E436">
        <v>158.240005</v>
      </c>
      <c r="F436">
        <v>149.48172</v>
      </c>
      <c r="G436">
        <v>8888800</v>
      </c>
      <c r="H436">
        <f>IFERROR((#REF!-E435)/E435,0)</f>
        <v>4.2699065718867432E-2</v>
      </c>
      <c r="I436">
        <f>IFERROR(LN(#REF!/E435),0)</f>
        <v>4.1812606791974627E-2</v>
      </c>
    </row>
    <row r="437" spans="1:9">
      <c r="A437" s="3">
        <v>44620</v>
      </c>
      <c r="B437">
        <v>156.28999300000001</v>
      </c>
      <c r="C437">
        <v>157.19000199999999</v>
      </c>
      <c r="D437">
        <v>153.820007</v>
      </c>
      <c r="E437">
        <v>155.88999899999999</v>
      </c>
      <c r="F437">
        <v>147.261765</v>
      </c>
      <c r="G437">
        <v>8669200</v>
      </c>
      <c r="H437">
        <f>IFERROR((#REF!-E436)/E436,0)</f>
        <v>-1.4850896901829646E-2</v>
      </c>
      <c r="I437">
        <f>IFERROR(LN(#REF!/E436),0)</f>
        <v>-1.4962275562164919E-2</v>
      </c>
    </row>
    <row r="438" spans="1:9">
      <c r="A438" s="3">
        <v>44621</v>
      </c>
      <c r="B438">
        <v>154.30999800000001</v>
      </c>
      <c r="C438">
        <v>155.39999399999999</v>
      </c>
      <c r="D438">
        <v>152.33999600000001</v>
      </c>
      <c r="E438">
        <v>153.30999800000001</v>
      </c>
      <c r="F438">
        <v>144.82458500000001</v>
      </c>
      <c r="G438">
        <v>8311900</v>
      </c>
      <c r="H438">
        <f>IFERROR((#REF!-E437)/E437,0)</f>
        <v>-1.6550138023927897E-2</v>
      </c>
      <c r="I438">
        <f>IFERROR(LN(#REF!/E437),0)</f>
        <v>-1.6688621632910457E-2</v>
      </c>
    </row>
    <row r="439" spans="1:9">
      <c r="A439" s="3">
        <v>44622</v>
      </c>
      <c r="B439">
        <v>152.96000699999999</v>
      </c>
      <c r="C439">
        <v>155.08000200000001</v>
      </c>
      <c r="D439">
        <v>152.60000600000001</v>
      </c>
      <c r="E439">
        <v>153.78999300000001</v>
      </c>
      <c r="F439">
        <v>145.27799999999999</v>
      </c>
      <c r="G439">
        <v>6111300</v>
      </c>
      <c r="H439">
        <f>IFERROR((#REF!-E438)/E438,0)</f>
        <v>3.1308786528064683E-3</v>
      </c>
      <c r="I439">
        <f>IFERROR(LN(#REF!/E438),0)</f>
        <v>3.1259876583181363E-3</v>
      </c>
    </row>
    <row r="440" spans="1:9">
      <c r="A440" s="3">
        <v>44623</v>
      </c>
      <c r="B440">
        <v>153.770004</v>
      </c>
      <c r="C440">
        <v>155.86000100000001</v>
      </c>
      <c r="D440">
        <v>153.770004</v>
      </c>
      <c r="E440">
        <v>154.36000100000001</v>
      </c>
      <c r="F440">
        <v>145.816452</v>
      </c>
      <c r="G440">
        <v>7451200</v>
      </c>
      <c r="H440">
        <f>IFERROR((#REF!-E439)/E439,0)</f>
        <v>3.7064050064687976E-3</v>
      </c>
      <c r="I440">
        <f>IFERROR(LN(#REF!/E439),0)</f>
        <v>3.6995532125627143E-3</v>
      </c>
    </row>
    <row r="441" spans="1:9">
      <c r="A441" s="3">
        <v>44624</v>
      </c>
      <c r="B441">
        <v>153.11999499999999</v>
      </c>
      <c r="C441">
        <v>155.35000600000001</v>
      </c>
      <c r="D441">
        <v>152.550003</v>
      </c>
      <c r="E441">
        <v>155.13999899999999</v>
      </c>
      <c r="F441">
        <v>146.55328399999999</v>
      </c>
      <c r="G441">
        <v>8639100</v>
      </c>
      <c r="H441">
        <f>IFERROR((#REF!-E440)/E440,0)</f>
        <v>5.0531095811535897E-3</v>
      </c>
      <c r="I441">
        <f>IFERROR(LN(#REF!/E440),0)</f>
        <v>5.0403854691542967E-3</v>
      </c>
    </row>
    <row r="442" spans="1:9">
      <c r="A442" s="3">
        <v>44627</v>
      </c>
      <c r="B442">
        <v>154.490005</v>
      </c>
      <c r="C442">
        <v>154.520004</v>
      </c>
      <c r="D442">
        <v>151.13999899999999</v>
      </c>
      <c r="E442">
        <v>152.83999600000001</v>
      </c>
      <c r="F442">
        <v>144.38056900000001</v>
      </c>
      <c r="G442">
        <v>8374500</v>
      </c>
      <c r="H442">
        <f>IFERROR((#REF!-E441)/E441,0)</f>
        <v>-1.4825338499583047E-2</v>
      </c>
      <c r="I442">
        <f>IFERROR(LN(#REF!/E441),0)</f>
        <v>-1.4936332209394927E-2</v>
      </c>
    </row>
    <row r="443" spans="1:9">
      <c r="A443" s="3">
        <v>44628</v>
      </c>
      <c r="B443">
        <v>152.179993</v>
      </c>
      <c r="C443">
        <v>152.949997</v>
      </c>
      <c r="D443">
        <v>146.58000200000001</v>
      </c>
      <c r="E443">
        <v>146.78999300000001</v>
      </c>
      <c r="F443">
        <v>138.665436</v>
      </c>
      <c r="G443">
        <v>9517200</v>
      </c>
      <c r="H443">
        <f>IFERROR((#REF!-E442)/E442,0)</f>
        <v>-3.958389923014656E-2</v>
      </c>
      <c r="I443">
        <f>IFERROR(LN(#REF!/E442),0)</f>
        <v>-4.0388650125570948E-2</v>
      </c>
    </row>
    <row r="444" spans="1:9">
      <c r="A444" s="3">
        <v>44629</v>
      </c>
      <c r="B444">
        <v>148.83000200000001</v>
      </c>
      <c r="C444">
        <v>150.470001</v>
      </c>
      <c r="D444">
        <v>147.80999800000001</v>
      </c>
      <c r="E444">
        <v>148.770004</v>
      </c>
      <c r="F444">
        <v>140.53590399999999</v>
      </c>
      <c r="G444">
        <v>7044100</v>
      </c>
      <c r="H444">
        <f>IFERROR((#REF!-E443)/E443,0)</f>
        <v>1.3488732845705568E-2</v>
      </c>
      <c r="I444">
        <f>IFERROR(LN(#REF!/E443),0)</f>
        <v>1.3398569774324446E-2</v>
      </c>
    </row>
    <row r="445" spans="1:9">
      <c r="A445" s="3">
        <v>44630</v>
      </c>
      <c r="B445">
        <v>147.800003</v>
      </c>
      <c r="C445">
        <v>148.279999</v>
      </c>
      <c r="D445">
        <v>143.94000199999999</v>
      </c>
      <c r="E445">
        <v>144.94000199999999</v>
      </c>
      <c r="F445">
        <v>136.91783100000001</v>
      </c>
      <c r="G445">
        <v>9221000</v>
      </c>
      <c r="H445">
        <f>IFERROR((#REF!-E444)/E444,0)</f>
        <v>-2.5744450474035126E-2</v>
      </c>
      <c r="I445">
        <f>IFERROR(LN(#REF!/E444),0)</f>
        <v>-2.6081638576344594E-2</v>
      </c>
    </row>
    <row r="446" spans="1:9">
      <c r="A446" s="3">
        <v>44631</v>
      </c>
      <c r="B446">
        <v>145.39999399999999</v>
      </c>
      <c r="C446">
        <v>146.16000399999999</v>
      </c>
      <c r="D446">
        <v>143.029999</v>
      </c>
      <c r="E446">
        <v>143.220001</v>
      </c>
      <c r="F446">
        <v>135.29307600000001</v>
      </c>
      <c r="G446">
        <v>7086100</v>
      </c>
      <c r="H446">
        <f>IFERROR((#REF!-E445)/E445,0)</f>
        <v>-1.186698617542448E-2</v>
      </c>
      <c r="I446">
        <f>IFERROR(LN(#REF!/E445),0)</f>
        <v>-1.1937960918889788E-2</v>
      </c>
    </row>
    <row r="447" spans="1:9">
      <c r="A447" s="3">
        <v>44634</v>
      </c>
      <c r="B447">
        <v>144.449997</v>
      </c>
      <c r="C447">
        <v>146.03999300000001</v>
      </c>
      <c r="D447">
        <v>143.35000600000001</v>
      </c>
      <c r="E447">
        <v>145.050003</v>
      </c>
      <c r="F447">
        <v>137.021759</v>
      </c>
      <c r="G447">
        <v>7964600</v>
      </c>
      <c r="H447">
        <f>IFERROR((#REF!-E446)/E446,0)</f>
        <v>1.2777558910923395E-2</v>
      </c>
      <c r="I447">
        <f>IFERROR(LN(#REF!/E446),0)</f>
        <v>1.2696614688877344E-2</v>
      </c>
    </row>
    <row r="448" spans="1:9">
      <c r="A448" s="3">
        <v>44635</v>
      </c>
      <c r="B448">
        <v>147.009995</v>
      </c>
      <c r="C448">
        <v>150.53999300000001</v>
      </c>
      <c r="D448">
        <v>146.88999899999999</v>
      </c>
      <c r="E448">
        <v>150.270004</v>
      </c>
      <c r="F448">
        <v>141.95282</v>
      </c>
      <c r="G448">
        <v>9868400</v>
      </c>
      <c r="H448">
        <f>IFERROR((#REF!-E447)/E447,0)</f>
        <v>3.5987596635899385E-2</v>
      </c>
      <c r="I448">
        <f>IFERROR(LN(#REF!/E447),0)</f>
        <v>3.5355171406451537E-2</v>
      </c>
    </row>
    <row r="449" spans="1:9">
      <c r="A449" s="3">
        <v>44636</v>
      </c>
      <c r="B449">
        <v>150.63000500000001</v>
      </c>
      <c r="C449">
        <v>151.78999300000001</v>
      </c>
      <c r="D449">
        <v>148.03999300000001</v>
      </c>
      <c r="E449">
        <v>149.759995</v>
      </c>
      <c r="F449">
        <v>141.471069</v>
      </c>
      <c r="G449">
        <v>6908900</v>
      </c>
      <c r="H449">
        <f>IFERROR((#REF!-E448)/E448,0)</f>
        <v>-3.393950798058118E-3</v>
      </c>
      <c r="I449">
        <f>IFERROR(LN(#REF!/E448),0)</f>
        <v>-3.3997233138584712E-3</v>
      </c>
    </row>
    <row r="450" spans="1:9">
      <c r="A450" s="3">
        <v>44637</v>
      </c>
      <c r="B450">
        <v>149.990005</v>
      </c>
      <c r="C450">
        <v>150.470001</v>
      </c>
      <c r="D450">
        <v>148.5</v>
      </c>
      <c r="E450">
        <v>150.229996</v>
      </c>
      <c r="F450">
        <v>141.91503900000001</v>
      </c>
      <c r="G450">
        <v>6003800</v>
      </c>
      <c r="H450">
        <f>IFERROR((#REF!-E449)/E449,0)</f>
        <v>3.1383614829848007E-3</v>
      </c>
      <c r="I450">
        <f>IFERROR(LN(#REF!/E449),0)</f>
        <v>3.1334471059622638E-3</v>
      </c>
    </row>
    <row r="451" spans="1:9">
      <c r="A451" s="3">
        <v>44638</v>
      </c>
      <c r="B451">
        <v>150.86999499999999</v>
      </c>
      <c r="C451">
        <v>150.86999499999999</v>
      </c>
      <c r="D451">
        <v>148.240005</v>
      </c>
      <c r="E451">
        <v>150.14999399999999</v>
      </c>
      <c r="F451">
        <v>141.83943199999999</v>
      </c>
      <c r="G451">
        <v>15570300</v>
      </c>
      <c r="H451">
        <f>IFERROR((#REF!-E450)/E450,0)</f>
        <v>-5.3253013466103972E-4</v>
      </c>
      <c r="I451">
        <f>IFERROR(LN(#REF!/E450),0)</f>
        <v>-5.3267197919309051E-4</v>
      </c>
    </row>
    <row r="452" spans="1:9">
      <c r="A452" s="3">
        <v>44641</v>
      </c>
      <c r="B452">
        <v>150.44000199999999</v>
      </c>
      <c r="C452">
        <v>151.41999799999999</v>
      </c>
      <c r="D452">
        <v>149.240005</v>
      </c>
      <c r="E452">
        <v>150.720001</v>
      </c>
      <c r="F452">
        <v>142.37792999999999</v>
      </c>
      <c r="G452">
        <v>6937500</v>
      </c>
      <c r="H452">
        <f>IFERROR((#REF!-E451)/E451,0)</f>
        <v>3.7962505679487672E-3</v>
      </c>
      <c r="I452">
        <f>IFERROR(LN(#REF!/E451),0)</f>
        <v>3.7890629935739182E-3</v>
      </c>
    </row>
    <row r="453" spans="1:9">
      <c r="A453" s="3">
        <v>44642</v>
      </c>
      <c r="B453">
        <v>153.429993</v>
      </c>
      <c r="C453">
        <v>153.60000600000001</v>
      </c>
      <c r="D453">
        <v>150.520004</v>
      </c>
      <c r="E453">
        <v>151.88000500000001</v>
      </c>
      <c r="F453">
        <v>143.47373999999999</v>
      </c>
      <c r="G453">
        <v>7292100</v>
      </c>
      <c r="H453">
        <f>IFERROR((#REF!-E452)/E452,0)</f>
        <v>7.6964171463879899E-3</v>
      </c>
      <c r="I453">
        <f>IFERROR(LN(#REF!/E452),0)</f>
        <v>7.6669508214556167E-3</v>
      </c>
    </row>
    <row r="454" spans="1:9">
      <c r="A454" s="3">
        <v>44643</v>
      </c>
      <c r="B454">
        <v>152.199997</v>
      </c>
      <c r="C454">
        <v>153.009995</v>
      </c>
      <c r="D454">
        <v>150.69000199999999</v>
      </c>
      <c r="E454">
        <v>150.820007</v>
      </c>
      <c r="F454">
        <v>142.47241199999999</v>
      </c>
      <c r="G454">
        <v>5531900</v>
      </c>
      <c r="H454">
        <f>IFERROR((#REF!-E453)/E453,0)</f>
        <v>-6.9791807025553314E-3</v>
      </c>
      <c r="I454">
        <f>IFERROR(LN(#REF!/E453),0)</f>
        <v>-7.003649096885496E-3</v>
      </c>
    </row>
    <row r="455" spans="1:9">
      <c r="A455" s="3">
        <v>44644</v>
      </c>
      <c r="B455">
        <v>150.88999899999999</v>
      </c>
      <c r="C455">
        <v>151.55999800000001</v>
      </c>
      <c r="D455">
        <v>150.16000399999999</v>
      </c>
      <c r="E455">
        <v>151.08000200000001</v>
      </c>
      <c r="F455">
        <v>142.71800200000001</v>
      </c>
      <c r="G455">
        <v>4203100</v>
      </c>
      <c r="H455">
        <f>IFERROR((#REF!-E454)/E454,0)</f>
        <v>1.7238760637373761E-3</v>
      </c>
      <c r="I455">
        <f>IFERROR(LN(#REF!/E454),0)</f>
        <v>1.722391894833268E-3</v>
      </c>
    </row>
    <row r="456" spans="1:9">
      <c r="A456" s="3">
        <v>44645</v>
      </c>
      <c r="B456">
        <v>151.63000500000001</v>
      </c>
      <c r="C456">
        <v>153.91999799999999</v>
      </c>
      <c r="D456">
        <v>151.509995</v>
      </c>
      <c r="E456">
        <v>152.83000200000001</v>
      </c>
      <c r="F456">
        <v>144.37114</v>
      </c>
      <c r="G456">
        <v>5047700</v>
      </c>
      <c r="H456">
        <f>IFERROR((#REF!-E455)/E455,0)</f>
        <v>1.1583266989895856E-2</v>
      </c>
      <c r="I456">
        <f>IFERROR(LN(#REF!/E455),0)</f>
        <v>1.1516694543905207E-2</v>
      </c>
    </row>
    <row r="457" spans="1:9">
      <c r="A457" s="3">
        <v>44648</v>
      </c>
      <c r="B457">
        <v>153.63999899999999</v>
      </c>
      <c r="C457">
        <v>153.89999399999999</v>
      </c>
      <c r="D457">
        <v>152.63000500000001</v>
      </c>
      <c r="E457">
        <v>153.88000500000001</v>
      </c>
      <c r="F457">
        <v>145.363022</v>
      </c>
      <c r="G457">
        <v>4234000</v>
      </c>
      <c r="H457">
        <f>IFERROR((#REF!-E456)/E456,0)</f>
        <v>6.8703983920644311E-3</v>
      </c>
      <c r="I457">
        <f>IFERROR(LN(#REF!/E456),0)</f>
        <v>6.8469047507645833E-3</v>
      </c>
    </row>
    <row r="458" spans="1:9">
      <c r="A458" s="3">
        <v>44649</v>
      </c>
      <c r="B458">
        <v>155.36999499999999</v>
      </c>
      <c r="C458">
        <v>156.470001</v>
      </c>
      <c r="D458">
        <v>154.020004</v>
      </c>
      <c r="E458">
        <v>155.46000699999999</v>
      </c>
      <c r="F458">
        <v>146.855591</v>
      </c>
      <c r="G458">
        <v>5643400</v>
      </c>
      <c r="H458">
        <f>IFERROR((#REF!-E457)/E457,0)</f>
        <v>1.0267753760470563E-2</v>
      </c>
      <c r="I458">
        <f>IFERROR(LN(#REF!/E457),0)</f>
        <v>1.0215398452786835E-2</v>
      </c>
    </row>
    <row r="459" spans="1:9">
      <c r="A459" s="3">
        <v>44650</v>
      </c>
      <c r="B459">
        <v>152.5</v>
      </c>
      <c r="C459">
        <v>154.429993</v>
      </c>
      <c r="D459">
        <v>151.94000199999999</v>
      </c>
      <c r="E459">
        <v>154.38999899999999</v>
      </c>
      <c r="F459">
        <v>145.84477200000001</v>
      </c>
      <c r="G459">
        <v>5779300</v>
      </c>
      <c r="H459">
        <f>IFERROR((#REF!-E458)/E458,0)</f>
        <v>-6.882850584202029E-3</v>
      </c>
      <c r="I459">
        <f>IFERROR(LN(#REF!/E458),0)</f>
        <v>-6.9066466530006447E-3</v>
      </c>
    </row>
    <row r="460" spans="1:9">
      <c r="A460" s="3">
        <v>44651</v>
      </c>
      <c r="B460">
        <v>154.10000600000001</v>
      </c>
      <c r="C460">
        <v>154.33999600000001</v>
      </c>
      <c r="D460">
        <v>152.39999399999999</v>
      </c>
      <c r="E460">
        <v>152.800003</v>
      </c>
      <c r="F460">
        <v>144.342804</v>
      </c>
      <c r="G460">
        <v>7538600</v>
      </c>
      <c r="H460">
        <f>IFERROR((#REF!-E459)/E459,0)</f>
        <v>-1.0298568626844704E-2</v>
      </c>
      <c r="I460">
        <f>IFERROR(LN(#REF!/E459),0)</f>
        <v>-1.0351965810803963E-2</v>
      </c>
    </row>
    <row r="461" spans="1:9">
      <c r="A461" s="3">
        <v>44652</v>
      </c>
      <c r="B461">
        <v>153.520004</v>
      </c>
      <c r="C461">
        <v>155.46000699999999</v>
      </c>
      <c r="D461">
        <v>152.05999800000001</v>
      </c>
      <c r="E461">
        <v>155.08999600000001</v>
      </c>
      <c r="F461">
        <v>146.506058</v>
      </c>
      <c r="G461">
        <v>5742600</v>
      </c>
      <c r="H461">
        <f>IFERROR((#REF!-E460)/E460,0)</f>
        <v>1.4986864889001406E-2</v>
      </c>
      <c r="I461">
        <f>IFERROR(LN(#REF!/E460),0)</f>
        <v>1.487567141395758E-2</v>
      </c>
    </row>
    <row r="462" spans="1:9">
      <c r="A462" s="3">
        <v>44655</v>
      </c>
      <c r="B462">
        <v>153.80999800000001</v>
      </c>
      <c r="C462">
        <v>154.35000600000001</v>
      </c>
      <c r="D462">
        <v>151.259995</v>
      </c>
      <c r="E462">
        <v>154.08000200000001</v>
      </c>
      <c r="F462">
        <v>145.55195599999999</v>
      </c>
      <c r="G462">
        <v>5992000</v>
      </c>
      <c r="H462">
        <f>IFERROR((#REF!-E461)/E461,0)</f>
        <v>-6.5123091498435915E-3</v>
      </c>
      <c r="I462">
        <f>IFERROR(LN(#REF!/E461),0)</f>
        <v>-6.5336067497999235E-3</v>
      </c>
    </row>
    <row r="463" spans="1:9">
      <c r="A463" s="3">
        <v>44656</v>
      </c>
      <c r="B463">
        <v>153.61000100000001</v>
      </c>
      <c r="C463">
        <v>157.36999499999999</v>
      </c>
      <c r="D463">
        <v>153.53999300000001</v>
      </c>
      <c r="E463">
        <v>154.61999499999999</v>
      </c>
      <c r="F463">
        <v>146.062073</v>
      </c>
      <c r="G463">
        <v>7653000</v>
      </c>
      <c r="H463">
        <f>IFERROR((#REF!-E462)/E462,0)</f>
        <v>3.5046274207601665E-3</v>
      </c>
      <c r="I463">
        <f>IFERROR(LN(#REF!/E462),0)</f>
        <v>3.4985005248995768E-3</v>
      </c>
    </row>
    <row r="464" spans="1:9">
      <c r="A464" s="3">
        <v>44657</v>
      </c>
      <c r="B464">
        <v>154.41999799999999</v>
      </c>
      <c r="C464">
        <v>157.28999300000001</v>
      </c>
      <c r="D464">
        <v>153.94000199999999</v>
      </c>
      <c r="E464">
        <v>156.83000200000001</v>
      </c>
      <c r="F464">
        <v>148.149765</v>
      </c>
      <c r="G464">
        <v>8884700</v>
      </c>
      <c r="H464">
        <f>IFERROR((#REF!-E463)/E463,0)</f>
        <v>1.4293151412920552E-2</v>
      </c>
      <c r="I464">
        <f>IFERROR(LN(#REF!/E463),0)</f>
        <v>1.4191967344010412E-2</v>
      </c>
    </row>
    <row r="465" spans="1:9">
      <c r="A465" s="3">
        <v>44658</v>
      </c>
      <c r="B465">
        <v>157.86999499999999</v>
      </c>
      <c r="C465">
        <v>159.38999899999999</v>
      </c>
      <c r="D465">
        <v>156.970001</v>
      </c>
      <c r="E465">
        <v>158.86000100000001</v>
      </c>
      <c r="F465">
        <v>150.06738300000001</v>
      </c>
      <c r="G465">
        <v>6889700</v>
      </c>
      <c r="H465">
        <f>IFERROR((#REF!-E464)/E464,0)</f>
        <v>1.2943945508589636E-2</v>
      </c>
      <c r="I465">
        <f>IFERROR(LN(#REF!/E464),0)</f>
        <v>1.2860888600841433E-2</v>
      </c>
    </row>
    <row r="466" spans="1:9">
      <c r="A466" s="3">
        <v>44659</v>
      </c>
      <c r="B466">
        <v>159.699997</v>
      </c>
      <c r="C466">
        <v>160.529999</v>
      </c>
      <c r="D466">
        <v>158.91999799999999</v>
      </c>
      <c r="E466">
        <v>160.10000600000001</v>
      </c>
      <c r="F466">
        <v>151.238754</v>
      </c>
      <c r="G466">
        <v>6045400</v>
      </c>
      <c r="H466">
        <f>IFERROR((#REF!-E465)/E465,0)</f>
        <v>7.8056464320429937E-3</v>
      </c>
      <c r="I466">
        <f>IFERROR(LN(#REF!/E465),0)</f>
        <v>7.7753399794086974E-3</v>
      </c>
    </row>
    <row r="467" spans="1:9">
      <c r="A467" s="3">
        <v>44662</v>
      </c>
      <c r="B467">
        <v>159.949997</v>
      </c>
      <c r="C467">
        <v>161.21000699999999</v>
      </c>
      <c r="D467">
        <v>158.63000500000001</v>
      </c>
      <c r="E467">
        <v>159.490005</v>
      </c>
      <c r="F467">
        <v>150.662521</v>
      </c>
      <c r="G467">
        <v>6158400</v>
      </c>
      <c r="H467">
        <f>IFERROR((#REF!-E466)/E466,0)</f>
        <v>-3.8101247791334316E-3</v>
      </c>
      <c r="I467">
        <f>IFERROR(LN(#REF!/E466),0)</f>
        <v>-3.8174017946553951E-3</v>
      </c>
    </row>
    <row r="468" spans="1:9">
      <c r="A468" s="3">
        <v>44663</v>
      </c>
      <c r="B468">
        <v>159.30999800000001</v>
      </c>
      <c r="C468">
        <v>160.63000500000001</v>
      </c>
      <c r="D468">
        <v>158.699997</v>
      </c>
      <c r="E468">
        <v>159.009995</v>
      </c>
      <c r="F468">
        <v>150.20906099999999</v>
      </c>
      <c r="G468">
        <v>7221500</v>
      </c>
      <c r="H468">
        <f>IFERROR((#REF!-E467)/E467,0)</f>
        <v>-3.009655683439178E-3</v>
      </c>
      <c r="I468">
        <f>IFERROR(LN(#REF!/E467),0)</f>
        <v>-3.0141938048481912E-3</v>
      </c>
    </row>
    <row r="469" spans="1:9">
      <c r="A469" s="3">
        <v>44664</v>
      </c>
      <c r="B469">
        <v>159.08000200000001</v>
      </c>
      <c r="C469">
        <v>160.41000399999999</v>
      </c>
      <c r="D469">
        <v>158.71000699999999</v>
      </c>
      <c r="E469">
        <v>159.46000699999999</v>
      </c>
      <c r="F469">
        <v>150.63417100000001</v>
      </c>
      <c r="G469">
        <v>5247700</v>
      </c>
      <c r="H469">
        <f>IFERROR((#REF!-E468)/E468,0)</f>
        <v>2.8300862470940066E-3</v>
      </c>
      <c r="I469">
        <f>IFERROR(LN(#REF!/E468),0)</f>
        <v>2.8260890927627748E-3</v>
      </c>
    </row>
    <row r="470" spans="1:9">
      <c r="A470" s="3">
        <v>44665</v>
      </c>
      <c r="B470">
        <v>159.979996</v>
      </c>
      <c r="C470">
        <v>160.300003</v>
      </c>
      <c r="D470">
        <v>158.449997</v>
      </c>
      <c r="E470">
        <v>158.570007</v>
      </c>
      <c r="F470">
        <v>149.793442</v>
      </c>
      <c r="G470">
        <v>7806500</v>
      </c>
      <c r="H470">
        <f>IFERROR((#REF!-E469)/E469,0)</f>
        <v>-5.5813367674064284E-3</v>
      </c>
      <c r="I470">
        <f>IFERROR(LN(#REF!/E469),0)</f>
        <v>-5.5969706264876419E-3</v>
      </c>
    </row>
    <row r="471" spans="1:9">
      <c r="A471" s="3">
        <v>44669</v>
      </c>
      <c r="B471">
        <v>158.479996</v>
      </c>
      <c r="C471">
        <v>158.979996</v>
      </c>
      <c r="D471">
        <v>156.529999</v>
      </c>
      <c r="E471">
        <v>157.05999800000001</v>
      </c>
      <c r="F471">
        <v>148.36700400000001</v>
      </c>
      <c r="G471">
        <v>6034500</v>
      </c>
      <c r="H471">
        <f>IFERROR((#REF!-E470)/E470,0)</f>
        <v>-9.5226646486809858E-3</v>
      </c>
      <c r="I471">
        <f>IFERROR(LN(#REF!/E470),0)</f>
        <v>-9.5682951332755305E-3</v>
      </c>
    </row>
    <row r="472" spans="1:9">
      <c r="A472" s="3">
        <v>44670</v>
      </c>
      <c r="B472">
        <v>156.770004</v>
      </c>
      <c r="C472">
        <v>160.029999</v>
      </c>
      <c r="D472">
        <v>156.300003</v>
      </c>
      <c r="E472">
        <v>159.41000399999999</v>
      </c>
      <c r="F472">
        <v>150.58696</v>
      </c>
      <c r="G472">
        <v>7897000</v>
      </c>
      <c r="H472">
        <f>IFERROR((#REF!-E471)/E471,0)</f>
        <v>1.4962473130809405E-2</v>
      </c>
      <c r="I472">
        <f>IFERROR(LN(#REF!/E471),0)</f>
        <v>1.4851639525341975E-2</v>
      </c>
    </row>
    <row r="473" spans="1:9">
      <c r="A473" s="3">
        <v>44671</v>
      </c>
      <c r="B473">
        <v>160.5</v>
      </c>
      <c r="C473">
        <v>164.479996</v>
      </c>
      <c r="D473">
        <v>160</v>
      </c>
      <c r="E473">
        <v>163.64999399999999</v>
      </c>
      <c r="F473">
        <v>154.59227000000001</v>
      </c>
      <c r="G473">
        <v>10196100</v>
      </c>
      <c r="H473">
        <f>IFERROR((#REF!-E472)/E472,0)</f>
        <v>2.6598017022821267E-2</v>
      </c>
      <c r="I473">
        <f>IFERROR(LN(#REF!/E472),0)</f>
        <v>2.6250439545493869E-2</v>
      </c>
    </row>
    <row r="474" spans="1:9">
      <c r="A474" s="3">
        <v>44672</v>
      </c>
      <c r="B474">
        <v>163.820007</v>
      </c>
      <c r="C474">
        <v>164.89999399999999</v>
      </c>
      <c r="D474">
        <v>162.429993</v>
      </c>
      <c r="E474">
        <v>162.61000100000001</v>
      </c>
      <c r="F474">
        <v>154.47164900000001</v>
      </c>
      <c r="G474">
        <v>9365700</v>
      </c>
      <c r="H474">
        <f>IFERROR((#REF!-E473)/E473,0)</f>
        <v>-6.354983428841319E-3</v>
      </c>
      <c r="I474">
        <f>IFERROR(LN(#REF!/E473),0)</f>
        <v>-6.3752622962630259E-3</v>
      </c>
    </row>
    <row r="475" spans="1:9">
      <c r="A475" s="3">
        <v>44673</v>
      </c>
      <c r="B475">
        <v>163.240005</v>
      </c>
      <c r="C475">
        <v>163.520004</v>
      </c>
      <c r="D475">
        <v>160.91000399999999</v>
      </c>
      <c r="E475">
        <v>161.25</v>
      </c>
      <c r="F475">
        <v>153.17970299999999</v>
      </c>
      <c r="G475">
        <v>9394600</v>
      </c>
      <c r="H475">
        <f>IFERROR((#REF!-E474)/E474,0)</f>
        <v>-8.3635753744322958E-3</v>
      </c>
      <c r="I475">
        <f>IFERROR(LN(#REF!/E474),0)</f>
        <v>-8.3987463114325832E-3</v>
      </c>
    </row>
    <row r="476" spans="1:9">
      <c r="A476" s="3">
        <v>44676</v>
      </c>
      <c r="B476">
        <v>161.699997</v>
      </c>
      <c r="C476">
        <v>163.28999300000001</v>
      </c>
      <c r="D476">
        <v>159.800003</v>
      </c>
      <c r="E476">
        <v>162.550003</v>
      </c>
      <c r="F476">
        <v>154.414627</v>
      </c>
      <c r="G476">
        <v>6986800</v>
      </c>
      <c r="H476">
        <f>IFERROR((#REF!-E475)/E475,0)</f>
        <v>8.0620341085271552E-3</v>
      </c>
      <c r="I476">
        <f>IFERROR(LN(#REF!/E475),0)</f>
        <v>8.0297095298920377E-3</v>
      </c>
    </row>
    <row r="477" spans="1:9">
      <c r="A477" s="3">
        <v>44677</v>
      </c>
      <c r="B477">
        <v>162.679993</v>
      </c>
      <c r="C477">
        <v>163.63999899999999</v>
      </c>
      <c r="D477">
        <v>159.75</v>
      </c>
      <c r="E477">
        <v>159.78999300000001</v>
      </c>
      <c r="F477">
        <v>151.79276999999999</v>
      </c>
      <c r="G477">
        <v>7769500</v>
      </c>
      <c r="H477">
        <f>IFERROR((#REF!-E476)/E476,0)</f>
        <v>-1.6979452162790756E-2</v>
      </c>
      <c r="I477">
        <f>IFERROR(LN(#REF!/E476),0)</f>
        <v>-1.7125255861975004E-2</v>
      </c>
    </row>
    <row r="478" spans="1:9">
      <c r="A478" s="3">
        <v>44678</v>
      </c>
      <c r="B478">
        <v>160.21000699999999</v>
      </c>
      <c r="C478">
        <v>161.449997</v>
      </c>
      <c r="D478">
        <v>159.11000100000001</v>
      </c>
      <c r="E478">
        <v>159.36000100000001</v>
      </c>
      <c r="F478">
        <v>151.384308</v>
      </c>
      <c r="G478">
        <v>6754900</v>
      </c>
      <c r="H478">
        <f>IFERROR((#REF!-E477)/E477,0)</f>
        <v>-2.6909820316469916E-3</v>
      </c>
      <c r="I478">
        <f>IFERROR(LN(#REF!/E477),0)</f>
        <v>-2.694609232410332E-3</v>
      </c>
    </row>
    <row r="479" spans="1:9">
      <c r="A479" s="3">
        <v>44679</v>
      </c>
      <c r="B479">
        <v>160.53999300000001</v>
      </c>
      <c r="C479">
        <v>163.71000699999999</v>
      </c>
      <c r="D479">
        <v>159.270004</v>
      </c>
      <c r="E479">
        <v>163.41000399999999</v>
      </c>
      <c r="F479">
        <v>155.23161300000001</v>
      </c>
      <c r="G479">
        <v>9306800</v>
      </c>
      <c r="H479">
        <f>IFERROR((#REF!-E478)/E478,0)</f>
        <v>2.541417529233057E-2</v>
      </c>
      <c r="I479">
        <f>IFERROR(LN(#REF!/E478),0)</f>
        <v>2.5096604430609862E-2</v>
      </c>
    </row>
    <row r="480" spans="1:9">
      <c r="A480" s="3">
        <v>44680</v>
      </c>
      <c r="B480">
        <v>162.470001</v>
      </c>
      <c r="C480">
        <v>162.949997</v>
      </c>
      <c r="D480">
        <v>160.199997</v>
      </c>
      <c r="E480">
        <v>160.550003</v>
      </c>
      <c r="F480">
        <v>152.51473999999999</v>
      </c>
      <c r="G480">
        <v>10637000</v>
      </c>
      <c r="H480">
        <f>IFERROR((#REF!-E479)/E479,0)</f>
        <v>-1.7501994553527966E-2</v>
      </c>
      <c r="I480">
        <f>IFERROR(LN(#REF!/E479),0)</f>
        <v>-1.7656965320708051E-2</v>
      </c>
    </row>
    <row r="481" spans="1:9">
      <c r="A481" s="3">
        <v>44683</v>
      </c>
      <c r="B481">
        <v>161.60000600000001</v>
      </c>
      <c r="C481">
        <v>162</v>
      </c>
      <c r="D481">
        <v>156.19000199999999</v>
      </c>
      <c r="E481">
        <v>158.38000500000001</v>
      </c>
      <c r="F481">
        <v>150.45335399999999</v>
      </c>
      <c r="G481">
        <v>10351600</v>
      </c>
      <c r="H481">
        <f>IFERROR((#REF!-E480)/E480,0)</f>
        <v>-1.3516025907517376E-2</v>
      </c>
      <c r="I481">
        <f>IFERROR(LN(#REF!/E480),0)</f>
        <v>-1.360819886938178E-2</v>
      </c>
    </row>
    <row r="482" spans="1:9">
      <c r="A482" s="3">
        <v>44684</v>
      </c>
      <c r="B482">
        <v>158.220001</v>
      </c>
      <c r="C482">
        <v>158.990005</v>
      </c>
      <c r="D482">
        <v>155.009995</v>
      </c>
      <c r="E482">
        <v>156.21000699999999</v>
      </c>
      <c r="F482">
        <v>148.391953</v>
      </c>
      <c r="G482">
        <v>10344000</v>
      </c>
      <c r="H482">
        <f>IFERROR((#REF!-E481)/E481,0)</f>
        <v>-1.3701211841734826E-2</v>
      </c>
      <c r="I482">
        <f>IFERROR(LN(#REF!/E481),0)</f>
        <v>-1.3795939697520517E-2</v>
      </c>
    </row>
    <row r="483" spans="1:9">
      <c r="A483" s="3">
        <v>44685</v>
      </c>
      <c r="B483">
        <v>155.83000200000001</v>
      </c>
      <c r="C483">
        <v>157.550003</v>
      </c>
      <c r="D483">
        <v>155.14999399999999</v>
      </c>
      <c r="E483">
        <v>157.36000100000001</v>
      </c>
      <c r="F483">
        <v>149.48438999999999</v>
      </c>
      <c r="G483">
        <v>7771000</v>
      </c>
      <c r="H483">
        <f>IFERROR((#REF!-E482)/E482,0)</f>
        <v>7.3618459027405391E-3</v>
      </c>
      <c r="I483">
        <f>IFERROR(LN(#REF!/E482),0)</f>
        <v>7.3348797812706522E-3</v>
      </c>
    </row>
    <row r="484" spans="1:9">
      <c r="A484" s="3">
        <v>44686</v>
      </c>
      <c r="B484">
        <v>156.300003</v>
      </c>
      <c r="C484">
        <v>157.28999300000001</v>
      </c>
      <c r="D484">
        <v>153.13999899999999</v>
      </c>
      <c r="E484">
        <v>154.46000699999999</v>
      </c>
      <c r="F484">
        <v>146.72953799999999</v>
      </c>
      <c r="G484">
        <v>8217100</v>
      </c>
      <c r="H484">
        <f>IFERROR((#REF!-E483)/E483,0)</f>
        <v>-1.8429041570735757E-2</v>
      </c>
      <c r="I484">
        <f>IFERROR(LN(#REF!/E483),0)</f>
        <v>-1.8600971975365595E-2</v>
      </c>
    </row>
    <row r="485" spans="1:9">
      <c r="A485" s="3">
        <v>44687</v>
      </c>
      <c r="B485">
        <v>154.770004</v>
      </c>
      <c r="C485">
        <v>156.240005</v>
      </c>
      <c r="D485">
        <v>153.86999499999999</v>
      </c>
      <c r="E485">
        <v>156</v>
      </c>
      <c r="F485">
        <v>148.19245900000001</v>
      </c>
      <c r="G485">
        <v>7304800</v>
      </c>
      <c r="H485">
        <f>IFERROR((#REF!-E484)/E484,0)</f>
        <v>9.9701730558642912E-3</v>
      </c>
      <c r="I485">
        <f>IFERROR(LN(#REF!/E484),0)</f>
        <v>9.920798789243887E-3</v>
      </c>
    </row>
    <row r="486" spans="1:9">
      <c r="A486" s="3">
        <v>44690</v>
      </c>
      <c r="B486">
        <v>153.96000699999999</v>
      </c>
      <c r="C486">
        <v>156.759995</v>
      </c>
      <c r="D486">
        <v>152.75</v>
      </c>
      <c r="E486">
        <v>155.61000100000001</v>
      </c>
      <c r="F486">
        <v>147.82195999999999</v>
      </c>
      <c r="G486">
        <v>8540800</v>
      </c>
      <c r="H486">
        <f>IFERROR((#REF!-E485)/E485,0)</f>
        <v>-2.4999935897435186E-3</v>
      </c>
      <c r="I486">
        <f>IFERROR(LN(#REF!/E485),0)</f>
        <v>-2.5031237917962552E-3</v>
      </c>
    </row>
    <row r="487" spans="1:9">
      <c r="A487" s="3">
        <v>44691</v>
      </c>
      <c r="B487">
        <v>155.550003</v>
      </c>
      <c r="C487">
        <v>156.61999499999999</v>
      </c>
      <c r="D487">
        <v>153.94000199999999</v>
      </c>
      <c r="E487">
        <v>154.78999300000001</v>
      </c>
      <c r="F487">
        <v>147.043015</v>
      </c>
      <c r="G487">
        <v>7447400</v>
      </c>
      <c r="H487">
        <f>IFERROR((#REF!-E486)/E486,0)</f>
        <v>-5.2696355936659965E-3</v>
      </c>
      <c r="I487">
        <f>IFERROR(LN(#REF!/E486),0)</f>
        <v>-5.2835690945152152E-3</v>
      </c>
    </row>
    <row r="488" spans="1:9">
      <c r="A488" s="3">
        <v>44692</v>
      </c>
      <c r="B488">
        <v>154.029999</v>
      </c>
      <c r="C488">
        <v>155.89999399999999</v>
      </c>
      <c r="D488">
        <v>152.35000600000001</v>
      </c>
      <c r="E488">
        <v>152.61000100000001</v>
      </c>
      <c r="F488">
        <v>144.97212200000001</v>
      </c>
      <c r="G488">
        <v>7692200</v>
      </c>
      <c r="H488">
        <f>IFERROR((#REF!-E487)/E487,0)</f>
        <v>-1.4083546085566388E-2</v>
      </c>
      <c r="I488">
        <f>IFERROR(LN(#REF!/E487),0)</f>
        <v>-1.4183660307791631E-2</v>
      </c>
    </row>
    <row r="489" spans="1:9">
      <c r="A489" s="3">
        <v>44693</v>
      </c>
      <c r="B489">
        <v>153.520004</v>
      </c>
      <c r="C489">
        <v>153.61000100000001</v>
      </c>
      <c r="D489">
        <v>149.88000500000001</v>
      </c>
      <c r="E489">
        <v>151.990005</v>
      </c>
      <c r="F489">
        <v>144.383163</v>
      </c>
      <c r="G489">
        <v>9600800</v>
      </c>
      <c r="H489">
        <f>IFERROR((#REF!-E488)/E488,0)</f>
        <v>-4.0626171020077158E-3</v>
      </c>
      <c r="I489">
        <f>IFERROR(LN(#REF!/E488),0)</f>
        <v>-4.0708919501635729E-3</v>
      </c>
    </row>
    <row r="490" spans="1:9">
      <c r="A490" s="3">
        <v>44694</v>
      </c>
      <c r="B490">
        <v>152.58000200000001</v>
      </c>
      <c r="C490">
        <v>153.729996</v>
      </c>
      <c r="D490">
        <v>150.41999799999999</v>
      </c>
      <c r="E490">
        <v>153.61999499999999</v>
      </c>
      <c r="F490">
        <v>145.93158</v>
      </c>
      <c r="G490">
        <v>5675500</v>
      </c>
      <c r="H490">
        <f>IFERROR((#REF!-E489)/E489,0)</f>
        <v>1.0724323615885087E-2</v>
      </c>
      <c r="I490">
        <f>IFERROR(LN(#REF!/E489),0)</f>
        <v>1.0667225917419634E-2</v>
      </c>
    </row>
    <row r="491" spans="1:9">
      <c r="A491" s="3">
        <v>44697</v>
      </c>
      <c r="B491">
        <v>153.470001</v>
      </c>
      <c r="C491">
        <v>155.89999399999999</v>
      </c>
      <c r="D491">
        <v>152.029999</v>
      </c>
      <c r="E491">
        <v>155.11999499999999</v>
      </c>
      <c r="F491">
        <v>147.35647599999999</v>
      </c>
      <c r="G491">
        <v>5971000</v>
      </c>
      <c r="H491">
        <f>IFERROR((#REF!-E490)/E490,0)</f>
        <v>9.7643539176003758E-3</v>
      </c>
      <c r="I491">
        <f>IFERROR(LN(#REF!/E490),0)</f>
        <v>9.7169906785960474E-3</v>
      </c>
    </row>
    <row r="492" spans="1:9">
      <c r="A492" s="3">
        <v>44698</v>
      </c>
      <c r="B492">
        <v>155.13000500000001</v>
      </c>
      <c r="C492">
        <v>156.75</v>
      </c>
      <c r="D492">
        <v>153.070007</v>
      </c>
      <c r="E492">
        <v>154.679993</v>
      </c>
      <c r="F492">
        <v>146.93850699999999</v>
      </c>
      <c r="G492">
        <v>6509100</v>
      </c>
      <c r="H492">
        <f>IFERROR((#REF!-E491)/E491,0)</f>
        <v>-2.8365266515125451E-3</v>
      </c>
      <c r="I492">
        <f>IFERROR(LN(#REF!/E491),0)</f>
        <v>-2.8405572169100902E-3</v>
      </c>
    </row>
    <row r="493" spans="1:9">
      <c r="A493" s="3">
        <v>44699</v>
      </c>
      <c r="B493">
        <v>154.66999799999999</v>
      </c>
      <c r="C493">
        <v>154.759995</v>
      </c>
      <c r="D493">
        <v>144.53999300000001</v>
      </c>
      <c r="E493">
        <v>145.03999300000001</v>
      </c>
      <c r="F493">
        <v>137.78097500000001</v>
      </c>
      <c r="G493">
        <v>9670700</v>
      </c>
      <c r="H493">
        <f>IFERROR((#REF!-E492)/E492,0)</f>
        <v>-6.2322216422649998E-2</v>
      </c>
      <c r="I493">
        <f>IFERROR(LN(#REF!/E492),0)</f>
        <v>-6.4348903300329621E-2</v>
      </c>
    </row>
    <row r="494" spans="1:9">
      <c r="A494" s="3">
        <v>44700</v>
      </c>
      <c r="B494">
        <v>143.41000399999999</v>
      </c>
      <c r="C494">
        <v>143.41999799999999</v>
      </c>
      <c r="D494">
        <v>140.60000600000001</v>
      </c>
      <c r="E494">
        <v>141.699997</v>
      </c>
      <c r="F494">
        <v>134.60813899999999</v>
      </c>
      <c r="G494">
        <v>9694100</v>
      </c>
      <c r="H494">
        <f>IFERROR((#REF!-E493)/E493,0)</f>
        <v>-2.3028103703783366E-2</v>
      </c>
      <c r="I494">
        <f>IFERROR(LN(#REF!/E493),0)</f>
        <v>-2.3297392658900837E-2</v>
      </c>
    </row>
    <row r="495" spans="1:9">
      <c r="A495" s="3">
        <v>44701</v>
      </c>
      <c r="B495">
        <v>142.14999399999999</v>
      </c>
      <c r="C495">
        <v>142.449997</v>
      </c>
      <c r="D495">
        <v>139.179993</v>
      </c>
      <c r="E495">
        <v>141.78999300000001</v>
      </c>
      <c r="F495">
        <v>134.69364899999999</v>
      </c>
      <c r="G495">
        <v>7786900</v>
      </c>
      <c r="H495">
        <f>IFERROR((#REF!-E494)/E494,0)</f>
        <v>6.3511645663629412E-4</v>
      </c>
      <c r="I495">
        <f>IFERROR(LN(#REF!/E494),0)</f>
        <v>6.3491485553513209E-4</v>
      </c>
    </row>
    <row r="496" spans="1:9">
      <c r="A496" s="3">
        <v>44704</v>
      </c>
      <c r="B496">
        <v>142.83999600000001</v>
      </c>
      <c r="C496">
        <v>145.63000500000001</v>
      </c>
      <c r="D496">
        <v>142.08000200000001</v>
      </c>
      <c r="E496">
        <v>145.050003</v>
      </c>
      <c r="F496">
        <v>137.790482</v>
      </c>
      <c r="G496">
        <v>7134500</v>
      </c>
      <c r="H496">
        <f>IFERROR((#REF!-E495)/E495,0)</f>
        <v>2.2991820022164707E-2</v>
      </c>
      <c r="I496">
        <f>IFERROR(LN(#REF!/E495),0)</f>
        <v>2.2731490869255407E-2</v>
      </c>
    </row>
    <row r="497" spans="1:9">
      <c r="A497" s="3">
        <v>44705</v>
      </c>
      <c r="B497">
        <v>144.88999899999999</v>
      </c>
      <c r="C497">
        <v>147.94000199999999</v>
      </c>
      <c r="D497">
        <v>144.820007</v>
      </c>
      <c r="E497">
        <v>147.63000500000001</v>
      </c>
      <c r="F497">
        <v>140.24134799999999</v>
      </c>
      <c r="G497">
        <v>7207400</v>
      </c>
      <c r="H497">
        <f>IFERROR((#REF!-E496)/E496,0)</f>
        <v>1.7786983430810459E-2</v>
      </c>
      <c r="I497">
        <f>IFERROR(LN(#REF!/E496),0)</f>
        <v>1.7630646164514815E-2</v>
      </c>
    </row>
    <row r="498" spans="1:9">
      <c r="A498" s="3">
        <v>44706</v>
      </c>
      <c r="B498">
        <v>147.11000100000001</v>
      </c>
      <c r="C498">
        <v>147.13999899999999</v>
      </c>
      <c r="D498">
        <v>143.5</v>
      </c>
      <c r="E498">
        <v>145.21000699999999</v>
      </c>
      <c r="F498">
        <v>137.942474</v>
      </c>
      <c r="G498">
        <v>8217800</v>
      </c>
      <c r="H498">
        <f>IFERROR((#REF!-E497)/E497,0)</f>
        <v>-1.6392318079241554E-2</v>
      </c>
      <c r="I498">
        <f>IFERROR(LN(#REF!/E497),0)</f>
        <v>-1.6528158665759716E-2</v>
      </c>
    </row>
    <row r="499" spans="1:9">
      <c r="A499" s="3">
        <v>44707</v>
      </c>
      <c r="B499">
        <v>146.479996</v>
      </c>
      <c r="C499">
        <v>147.38000500000001</v>
      </c>
      <c r="D499">
        <v>145.03999300000001</v>
      </c>
      <c r="E499">
        <v>146.479996</v>
      </c>
      <c r="F499">
        <v>139.148911</v>
      </c>
      <c r="G499">
        <v>5702600</v>
      </c>
      <c r="H499">
        <f>IFERROR((#REF!-E498)/E498,0)</f>
        <v>8.7458779614273396E-3</v>
      </c>
      <c r="I499">
        <f>IFERROR(LN(#REF!/E498),0)</f>
        <v>8.7078543100813852E-3</v>
      </c>
    </row>
    <row r="500" spans="1:9">
      <c r="A500" s="3">
        <v>44708</v>
      </c>
      <c r="B500">
        <v>146.970001</v>
      </c>
      <c r="C500">
        <v>148.720001</v>
      </c>
      <c r="D500">
        <v>146.63000500000001</v>
      </c>
      <c r="E500">
        <v>148.720001</v>
      </c>
      <c r="F500">
        <v>141.276794</v>
      </c>
      <c r="G500">
        <v>6028800</v>
      </c>
      <c r="H500">
        <f>IFERROR((#REF!-E499)/E499,0)</f>
        <v>1.5292224612021402E-2</v>
      </c>
      <c r="I500">
        <f>IFERROR(LN(#REF!/E499),0)</f>
        <v>1.5176477078461174E-2</v>
      </c>
    </row>
    <row r="501" spans="1:9">
      <c r="A501" s="3">
        <v>44712</v>
      </c>
      <c r="B501">
        <v>147.28999300000001</v>
      </c>
      <c r="C501">
        <v>148.990005</v>
      </c>
      <c r="D501">
        <v>146.16000399999999</v>
      </c>
      <c r="E501">
        <v>147.88000500000001</v>
      </c>
      <c r="F501">
        <v>140.478836</v>
      </c>
      <c r="G501">
        <v>12416700</v>
      </c>
      <c r="H501">
        <f>IFERROR((#REF!-E500)/E500,0)</f>
        <v>-5.6481710217308641E-3</v>
      </c>
      <c r="I501">
        <f>IFERROR(LN(#REF!/E500),0)</f>
        <v>-5.6641822576047876E-3</v>
      </c>
    </row>
    <row r="502" spans="1:9">
      <c r="A502" s="3">
        <v>44713</v>
      </c>
      <c r="B502">
        <v>148</v>
      </c>
      <c r="C502">
        <v>148.11999499999999</v>
      </c>
      <c r="D502">
        <v>144.71000699999999</v>
      </c>
      <c r="E502">
        <v>145.63999899999999</v>
      </c>
      <c r="F502">
        <v>138.35095200000001</v>
      </c>
      <c r="G502">
        <v>7036000</v>
      </c>
      <c r="H502">
        <f>IFERROR((#REF!-E501)/E501,0)</f>
        <v>-1.5147456885736663E-2</v>
      </c>
      <c r="I502">
        <f>IFERROR(LN(#REF!/E501),0)</f>
        <v>-1.5263351438641926E-2</v>
      </c>
    </row>
    <row r="503" spans="1:9">
      <c r="A503" s="3">
        <v>44714</v>
      </c>
      <c r="B503">
        <v>145.970001</v>
      </c>
      <c r="C503">
        <v>147.259995</v>
      </c>
      <c r="D503">
        <v>142.63000500000001</v>
      </c>
      <c r="E503">
        <v>147.21000699999999</v>
      </c>
      <c r="F503">
        <v>139.84239199999999</v>
      </c>
      <c r="G503">
        <v>6479800</v>
      </c>
      <c r="H503">
        <f>IFERROR((#REF!-E502)/E502,0)</f>
        <v>1.0780060496979278E-2</v>
      </c>
      <c r="I503">
        <f>IFERROR(LN(#REF!/E502),0)</f>
        <v>1.0722369880050854E-2</v>
      </c>
    </row>
    <row r="504" spans="1:9">
      <c r="A504" s="3">
        <v>44715</v>
      </c>
      <c r="B504">
        <v>146.36000100000001</v>
      </c>
      <c r="C504">
        <v>147.21000699999999</v>
      </c>
      <c r="D504">
        <v>145.11999499999999</v>
      </c>
      <c r="E504">
        <v>145.88999899999999</v>
      </c>
      <c r="F504">
        <v>138.588425</v>
      </c>
      <c r="G504">
        <v>4720700</v>
      </c>
      <c r="H504">
        <f>IFERROR((#REF!-E503)/E503,0)</f>
        <v>-8.9668360657030703E-3</v>
      </c>
      <c r="I504">
        <f>IFERROR(LN(#REF!/E503),0)</f>
        <v>-9.0072800917133187E-3</v>
      </c>
    </row>
    <row r="505" spans="1:9">
      <c r="A505" s="3">
        <v>44718</v>
      </c>
      <c r="B505">
        <v>147.36999499999999</v>
      </c>
      <c r="C505">
        <v>147.63999899999999</v>
      </c>
      <c r="D505">
        <v>144.58999600000001</v>
      </c>
      <c r="E505">
        <v>145.320007</v>
      </c>
      <c r="F505">
        <v>138.04698200000001</v>
      </c>
      <c r="G505">
        <v>4751100</v>
      </c>
      <c r="H505">
        <f>IFERROR((#REF!-E504)/E504,0)</f>
        <v>-3.9069984502500751E-3</v>
      </c>
      <c r="I505">
        <f>IFERROR(LN(#REF!/E504),0)</f>
        <v>-3.9146507067677489E-3</v>
      </c>
    </row>
    <row r="506" spans="1:9">
      <c r="A506" s="3">
        <v>44719</v>
      </c>
      <c r="B506">
        <v>143.66999799999999</v>
      </c>
      <c r="C506">
        <v>147.179993</v>
      </c>
      <c r="D506">
        <v>143.429993</v>
      </c>
      <c r="E506">
        <v>146.94000199999999</v>
      </c>
      <c r="F506">
        <v>139.58592200000001</v>
      </c>
      <c r="G506">
        <v>4918600</v>
      </c>
      <c r="H506">
        <f>IFERROR((#REF!-E505)/E505,0)</f>
        <v>1.1147776782036548E-2</v>
      </c>
      <c r="I506">
        <f>IFERROR(LN(#REF!/E505),0)</f>
        <v>1.1086098280571957E-2</v>
      </c>
    </row>
    <row r="507" spans="1:9">
      <c r="A507" s="3">
        <v>44720</v>
      </c>
      <c r="B507">
        <v>146.300003</v>
      </c>
      <c r="C507">
        <v>146.429993</v>
      </c>
      <c r="D507">
        <v>144.990005</v>
      </c>
      <c r="E507">
        <v>145.11000100000001</v>
      </c>
      <c r="F507">
        <v>137.847488</v>
      </c>
      <c r="G507">
        <v>4369600</v>
      </c>
      <c r="H507">
        <f>IFERROR((#REF!-E506)/E506,0)</f>
        <v>-1.2454069518795716E-2</v>
      </c>
      <c r="I507">
        <f>IFERROR(LN(#REF!/E506),0)</f>
        <v>-1.2532271408803483E-2</v>
      </c>
    </row>
    <row r="508" spans="1:9">
      <c r="A508" s="3">
        <v>44721</v>
      </c>
      <c r="B508">
        <v>145.41000399999999</v>
      </c>
      <c r="C508">
        <v>146.88999899999999</v>
      </c>
      <c r="D508">
        <v>142.33999600000001</v>
      </c>
      <c r="E508">
        <v>142.490005</v>
      </c>
      <c r="F508">
        <v>135.35862700000001</v>
      </c>
      <c r="G508">
        <v>4625700</v>
      </c>
      <c r="H508">
        <f>IFERROR((#REF!-E507)/E507,0)</f>
        <v>-1.8055240727343214E-2</v>
      </c>
      <c r="I508">
        <f>IFERROR(LN(#REF!/E507),0)</f>
        <v>-1.8220225496446842E-2</v>
      </c>
    </row>
    <row r="509" spans="1:9">
      <c r="A509" s="3">
        <v>44722</v>
      </c>
      <c r="B509">
        <v>140.88999899999999</v>
      </c>
      <c r="C509">
        <v>143.14999399999999</v>
      </c>
      <c r="D509">
        <v>139.449997</v>
      </c>
      <c r="E509">
        <v>141.949997</v>
      </c>
      <c r="F509">
        <v>134.84562700000001</v>
      </c>
      <c r="G509">
        <v>6630800</v>
      </c>
      <c r="H509">
        <f>IFERROR((#REF!-E508)/E508,0)</f>
        <v>-3.7897956421574994E-3</v>
      </c>
      <c r="I509">
        <f>IFERROR(LN(#REF!/E508),0)</f>
        <v>-3.7969951131008347E-3</v>
      </c>
    </row>
    <row r="510" spans="1:9">
      <c r="A510" s="3">
        <v>44725</v>
      </c>
      <c r="B510">
        <v>139.5</v>
      </c>
      <c r="C510">
        <v>140.490005</v>
      </c>
      <c r="D510">
        <v>137.63000500000001</v>
      </c>
      <c r="E510">
        <v>138.14999399999999</v>
      </c>
      <c r="F510">
        <v>131.23582500000001</v>
      </c>
      <c r="G510">
        <v>8549500</v>
      </c>
      <c r="H510">
        <f>IFERROR((#REF!-E509)/E509,0)</f>
        <v>-2.6770011132863949E-2</v>
      </c>
      <c r="I510">
        <f>IFERROR(LN(#REF!/E509),0)</f>
        <v>-2.7134853846406397E-2</v>
      </c>
    </row>
    <row r="511" spans="1:9">
      <c r="A511" s="3">
        <v>44726</v>
      </c>
      <c r="B511">
        <v>137.509995</v>
      </c>
      <c r="C511">
        <v>137.58000200000001</v>
      </c>
      <c r="D511">
        <v>132.53999300000001</v>
      </c>
      <c r="E511">
        <v>133.83999600000001</v>
      </c>
      <c r="F511">
        <v>127.141533</v>
      </c>
      <c r="G511">
        <v>9980200</v>
      </c>
      <c r="H511">
        <f>IFERROR((#REF!-E510)/E510,0)</f>
        <v>-3.1197960095459571E-2</v>
      </c>
      <c r="I511">
        <f>IFERROR(LN(#REF!/E510),0)</f>
        <v>-3.1694981146234757E-2</v>
      </c>
    </row>
    <row r="512" spans="1:9">
      <c r="A512" s="3">
        <v>44727</v>
      </c>
      <c r="B512">
        <v>134.44000199999999</v>
      </c>
      <c r="C512">
        <v>134.89999399999999</v>
      </c>
      <c r="D512">
        <v>129.5</v>
      </c>
      <c r="E512">
        <v>132.509995</v>
      </c>
      <c r="F512">
        <v>125.87808200000001</v>
      </c>
      <c r="G512">
        <v>12178100</v>
      </c>
      <c r="H512">
        <f>IFERROR((#REF!-E511)/E511,0)</f>
        <v>-9.9372462623206429E-3</v>
      </c>
      <c r="I512">
        <f>IFERROR(LN(#REF!/E511),0)</f>
        <v>-9.9869502485937858E-3</v>
      </c>
    </row>
    <row r="513" spans="1:9">
      <c r="A513" s="3">
        <v>44728</v>
      </c>
      <c r="B513">
        <v>131.029999</v>
      </c>
      <c r="C513">
        <v>135.070007</v>
      </c>
      <c r="D513">
        <v>130.60000600000001</v>
      </c>
      <c r="E513">
        <v>133.320007</v>
      </c>
      <c r="F513">
        <v>126.64756800000001</v>
      </c>
      <c r="G513">
        <v>9683300</v>
      </c>
      <c r="H513">
        <f>IFERROR((#REF!-E512)/E512,0)</f>
        <v>6.1128369976921389E-3</v>
      </c>
      <c r="I513">
        <f>IFERROR(LN(#REF!/E512),0)</f>
        <v>6.0942294012453178E-3</v>
      </c>
    </row>
    <row r="514" spans="1:9">
      <c r="A514" s="3">
        <v>44729</v>
      </c>
      <c r="B514">
        <v>132.55999800000001</v>
      </c>
      <c r="C514">
        <v>134.259995</v>
      </c>
      <c r="D514">
        <v>131.429993</v>
      </c>
      <c r="E514">
        <v>132.36000100000001</v>
      </c>
      <c r="F514">
        <v>125.73561100000001</v>
      </c>
      <c r="G514">
        <v>17113300</v>
      </c>
      <c r="H514">
        <f>IFERROR((#REF!-E513)/E513,0)</f>
        <v>-7.2007646984296424E-3</v>
      </c>
      <c r="I514">
        <f>IFERROR(LN(#REF!/E513),0)</f>
        <v>-7.2268153362240626E-3</v>
      </c>
    </row>
    <row r="515" spans="1:9">
      <c r="A515" s="3">
        <v>44733</v>
      </c>
      <c r="B515">
        <v>134.61999499999999</v>
      </c>
      <c r="C515">
        <v>137</v>
      </c>
      <c r="D515">
        <v>133.429993</v>
      </c>
      <c r="E515">
        <v>136.36999499999999</v>
      </c>
      <c r="F515">
        <v>129.54489100000001</v>
      </c>
      <c r="G515">
        <v>9017000</v>
      </c>
      <c r="H515">
        <f>IFERROR((#REF!-E514)/E514,0)</f>
        <v>3.0296116422664408E-2</v>
      </c>
      <c r="I515">
        <f>IFERROR(LN(#REF!/E514),0)</f>
        <v>2.9846252596222159E-2</v>
      </c>
    </row>
    <row r="516" spans="1:9">
      <c r="A516" s="3">
        <v>44734</v>
      </c>
      <c r="B516">
        <v>135.679993</v>
      </c>
      <c r="C516">
        <v>139.69000199999999</v>
      </c>
      <c r="D516">
        <v>135.66999799999999</v>
      </c>
      <c r="E516">
        <v>138.5</v>
      </c>
      <c r="F516">
        <v>131.568298</v>
      </c>
      <c r="G516">
        <v>8374500</v>
      </c>
      <c r="H516">
        <f>IFERROR((#REF!-E515)/E515,0)</f>
        <v>1.5619308338318934E-2</v>
      </c>
      <c r="I516">
        <f>IFERROR(LN(#REF!/E515),0)</f>
        <v>1.549858242260703E-2</v>
      </c>
    </row>
    <row r="517" spans="1:9">
      <c r="A517" s="3">
        <v>44735</v>
      </c>
      <c r="B517">
        <v>139.050003</v>
      </c>
      <c r="C517">
        <v>142.479996</v>
      </c>
      <c r="D517">
        <v>138.89999399999999</v>
      </c>
      <c r="E517">
        <v>142.300003</v>
      </c>
      <c r="F517">
        <v>135.17811599999999</v>
      </c>
      <c r="G517">
        <v>6418300</v>
      </c>
      <c r="H517">
        <f>IFERROR((#REF!-E516)/E516,0)</f>
        <v>2.7436844765342989E-2</v>
      </c>
      <c r="I517">
        <f>IFERROR(LN(#REF!/E516),0)</f>
        <v>2.7067200550633996E-2</v>
      </c>
    </row>
    <row r="518" spans="1:9">
      <c r="A518" s="3">
        <v>44736</v>
      </c>
      <c r="B518">
        <v>144.199997</v>
      </c>
      <c r="C518">
        <v>145.240005</v>
      </c>
      <c r="D518">
        <v>143.11999499999999</v>
      </c>
      <c r="E518">
        <v>144.35000600000001</v>
      </c>
      <c r="F518">
        <v>137.125519</v>
      </c>
      <c r="G518">
        <v>19440600</v>
      </c>
      <c r="H518">
        <f>IFERROR((#REF!-E517)/E517,0)</f>
        <v>1.4406204896566332E-2</v>
      </c>
      <c r="I518">
        <f>IFERROR(LN(#REF!/E517),0)</f>
        <v>1.4303421496555179E-2</v>
      </c>
    </row>
    <row r="519" spans="1:9">
      <c r="A519" s="3">
        <v>44739</v>
      </c>
      <c r="B519">
        <v>144.11999499999999</v>
      </c>
      <c r="C519">
        <v>144.759995</v>
      </c>
      <c r="D519">
        <v>142.71000699999999</v>
      </c>
      <c r="E519">
        <v>143.25</v>
      </c>
      <c r="F519">
        <v>136.080566</v>
      </c>
      <c r="G519">
        <v>5618500</v>
      </c>
      <c r="H519">
        <f>IFERROR((#REF!-E518)/E518,0)</f>
        <v>-7.6204084120371114E-3</v>
      </c>
      <c r="I519">
        <f>IFERROR(LN(#REF!/E518),0)</f>
        <v>-7.6495920797334535E-3</v>
      </c>
    </row>
    <row r="520" spans="1:9">
      <c r="A520" s="3">
        <v>44740</v>
      </c>
      <c r="B520">
        <v>143.53999300000001</v>
      </c>
      <c r="C520">
        <v>144.08999600000001</v>
      </c>
      <c r="D520">
        <v>140.58000200000001</v>
      </c>
      <c r="E520">
        <v>140.91999799999999</v>
      </c>
      <c r="F520">
        <v>133.867188</v>
      </c>
      <c r="G520">
        <v>6077300</v>
      </c>
      <c r="H520">
        <f>IFERROR((#REF!-E519)/E519,0)</f>
        <v>-1.6265284467713838E-2</v>
      </c>
      <c r="I520">
        <f>IFERROR(LN(#REF!/E519),0)</f>
        <v>-1.6399016314261793E-2</v>
      </c>
    </row>
    <row r="521" spans="1:9">
      <c r="A521" s="3">
        <v>44741</v>
      </c>
      <c r="B521">
        <v>141.60000600000001</v>
      </c>
      <c r="C521">
        <v>142.86000100000001</v>
      </c>
      <c r="D521">
        <v>141.14999399999999</v>
      </c>
      <c r="E521">
        <v>142.199997</v>
      </c>
      <c r="F521">
        <v>135.08313000000001</v>
      </c>
      <c r="G521">
        <v>5174600</v>
      </c>
      <c r="H521">
        <f>IFERROR((#REF!-E520)/E520,0)</f>
        <v>9.0831607874419899E-3</v>
      </c>
      <c r="I521">
        <f>IFERROR(LN(#REF!/E520),0)</f>
        <v>9.0421569915067126E-3</v>
      </c>
    </row>
    <row r="522" spans="1:9">
      <c r="A522" s="3">
        <v>44742</v>
      </c>
      <c r="B522">
        <v>141.69000199999999</v>
      </c>
      <c r="C522">
        <v>144.44000199999999</v>
      </c>
      <c r="D522">
        <v>141.229996</v>
      </c>
      <c r="E522">
        <v>143.78999300000001</v>
      </c>
      <c r="F522">
        <v>136.59355199999999</v>
      </c>
      <c r="G522">
        <v>7410100</v>
      </c>
      <c r="H522">
        <f>IFERROR((#REF!-E521)/E521,0)</f>
        <v>1.1181406705655652E-2</v>
      </c>
      <c r="I522">
        <f>IFERROR(LN(#REF!/E521),0)</f>
        <v>1.1119356885448852E-2</v>
      </c>
    </row>
    <row r="523" spans="1:9">
      <c r="A523" s="3">
        <v>44743</v>
      </c>
      <c r="B523">
        <v>144.240005</v>
      </c>
      <c r="C523">
        <v>146.25</v>
      </c>
      <c r="D523">
        <v>143.39999399999999</v>
      </c>
      <c r="E523">
        <v>146.11000100000001</v>
      </c>
      <c r="F523">
        <v>138.79743999999999</v>
      </c>
      <c r="G523">
        <v>5937200</v>
      </c>
      <c r="H523">
        <f>IFERROR((#REF!-E522)/E522,0)</f>
        <v>1.6134697217768147E-2</v>
      </c>
      <c r="I523">
        <f>IFERROR(LN(#REF!/E522),0)</f>
        <v>1.6005916370608903E-2</v>
      </c>
    </row>
    <row r="524" spans="1:9">
      <c r="A524" s="3">
        <v>44747</v>
      </c>
      <c r="B524">
        <v>144.58000200000001</v>
      </c>
      <c r="C524">
        <v>146.10000600000001</v>
      </c>
      <c r="D524">
        <v>142.53999300000001</v>
      </c>
      <c r="E524">
        <v>144.699997</v>
      </c>
      <c r="F524">
        <v>137.45800800000001</v>
      </c>
      <c r="G524">
        <v>5760900</v>
      </c>
      <c r="H524">
        <f>IFERROR((#REF!-E523)/E523,0)</f>
        <v>-9.6502908106886869E-3</v>
      </c>
      <c r="I524">
        <f>IFERROR(LN(#REF!/E523),0)</f>
        <v>-9.6971566232638001E-3</v>
      </c>
    </row>
    <row r="525" spans="1:9">
      <c r="A525" s="3">
        <v>44748</v>
      </c>
      <c r="B525">
        <v>145.509995</v>
      </c>
      <c r="C525">
        <v>147.490005</v>
      </c>
      <c r="D525">
        <v>144.970001</v>
      </c>
      <c r="E525">
        <v>146.050003</v>
      </c>
      <c r="F525">
        <v>138.74044799999999</v>
      </c>
      <c r="G525">
        <v>5485200</v>
      </c>
      <c r="H525">
        <f>IFERROR((#REF!-E524)/E524,0)</f>
        <v>9.3296892051767475E-3</v>
      </c>
      <c r="I525">
        <f>IFERROR(LN(#REF!/E524),0)</f>
        <v>9.286436469772702E-3</v>
      </c>
    </row>
    <row r="526" spans="1:9">
      <c r="A526" s="3">
        <v>44749</v>
      </c>
      <c r="B526">
        <v>145.28999300000001</v>
      </c>
      <c r="C526">
        <v>146.19000199999999</v>
      </c>
      <c r="D526">
        <v>144.60000600000001</v>
      </c>
      <c r="E526">
        <v>146</v>
      </c>
      <c r="F526">
        <v>138.692947</v>
      </c>
      <c r="G526">
        <v>6623400</v>
      </c>
      <c r="H526">
        <f>IFERROR((#REF!-E525)/E525,0)</f>
        <v>-3.4236904466207913E-4</v>
      </c>
      <c r="I526">
        <f>IFERROR(LN(#REF!/E525),0)</f>
        <v>-3.4242766632403118E-4</v>
      </c>
    </row>
    <row r="527" spans="1:9">
      <c r="A527" s="3">
        <v>44750</v>
      </c>
      <c r="B527">
        <v>145.990005</v>
      </c>
      <c r="C527">
        <v>146.80999800000001</v>
      </c>
      <c r="D527">
        <v>144.570007</v>
      </c>
      <c r="E527">
        <v>145.020004</v>
      </c>
      <c r="F527">
        <v>137.76199299999999</v>
      </c>
      <c r="G527">
        <v>4294200</v>
      </c>
      <c r="H527">
        <f>IFERROR((#REF!-E526)/E526,0)</f>
        <v>-6.712301369863013E-3</v>
      </c>
      <c r="I527">
        <f>IFERROR(LN(#REF!/E526),0)</f>
        <v>-6.7349301824877385E-3</v>
      </c>
    </row>
    <row r="528" spans="1:9">
      <c r="A528" s="3">
        <v>44753</v>
      </c>
      <c r="B528">
        <v>145.14999399999999</v>
      </c>
      <c r="C528">
        <v>146.58000200000001</v>
      </c>
      <c r="D528">
        <v>144.679993</v>
      </c>
      <c r="E528">
        <v>146.03999300000001</v>
      </c>
      <c r="F528">
        <v>138.730942</v>
      </c>
      <c r="G528">
        <v>5482900</v>
      </c>
      <c r="H528">
        <f>IFERROR((#REF!-E527)/E527,0)</f>
        <v>7.0334365733434236E-3</v>
      </c>
      <c r="I528">
        <f>IFERROR(LN(#REF!/E527),0)</f>
        <v>7.0088173295128342E-3</v>
      </c>
    </row>
    <row r="529" spans="1:9">
      <c r="A529" s="3">
        <v>44754</v>
      </c>
      <c r="B529">
        <v>145.86000100000001</v>
      </c>
      <c r="C529">
        <v>146.91999799999999</v>
      </c>
      <c r="D529">
        <v>144.36999499999999</v>
      </c>
      <c r="E529">
        <v>144.75</v>
      </c>
      <c r="F529">
        <v>137.50550799999999</v>
      </c>
      <c r="G529">
        <v>5204400</v>
      </c>
      <c r="H529">
        <f>IFERROR((#REF!-E528)/E528,0)</f>
        <v>-8.8331488758699797E-3</v>
      </c>
      <c r="I529">
        <f>IFERROR(LN(#REF!/E528),0)</f>
        <v>-8.8723924022569688E-3</v>
      </c>
    </row>
    <row r="530" spans="1:9">
      <c r="A530" s="3">
        <v>44755</v>
      </c>
      <c r="B530">
        <v>144.41000399999999</v>
      </c>
      <c r="C530">
        <v>146.96000699999999</v>
      </c>
      <c r="D530">
        <v>144.21000699999999</v>
      </c>
      <c r="E530">
        <v>145.699997</v>
      </c>
      <c r="F530">
        <v>138.40794399999999</v>
      </c>
      <c r="G530">
        <v>5075600</v>
      </c>
      <c r="H530">
        <f>IFERROR((#REF!-E529)/E529,0)</f>
        <v>6.5630189982728579E-3</v>
      </c>
      <c r="I530">
        <f>IFERROR(LN(#REF!/E529),0)</f>
        <v>6.5415761578003113E-3</v>
      </c>
    </row>
    <row r="531" spans="1:9">
      <c r="A531" s="3">
        <v>44756</v>
      </c>
      <c r="B531">
        <v>143.759995</v>
      </c>
      <c r="C531">
        <v>145.529999</v>
      </c>
      <c r="D531">
        <v>143.470001</v>
      </c>
      <c r="E531">
        <v>145.270004</v>
      </c>
      <c r="F531">
        <v>137.999481</v>
      </c>
      <c r="G531">
        <v>4867000</v>
      </c>
      <c r="H531">
        <f>IFERROR((#REF!-E530)/E530,0)</f>
        <v>-2.9512217491672022E-3</v>
      </c>
      <c r="I531">
        <f>IFERROR(LN(#REF!/E530),0)</f>
        <v>-2.9555851911782119E-3</v>
      </c>
    </row>
    <row r="532" spans="1:9">
      <c r="A532" s="3">
        <v>44757</v>
      </c>
      <c r="B532">
        <v>145.33999600000001</v>
      </c>
      <c r="C532">
        <v>145.699997</v>
      </c>
      <c r="D532">
        <v>144.10000600000001</v>
      </c>
      <c r="E532">
        <v>145.070007</v>
      </c>
      <c r="F532">
        <v>137.809494</v>
      </c>
      <c r="G532">
        <v>6264600</v>
      </c>
      <c r="H532">
        <f>IFERROR((#REF!-E531)/E531,0)</f>
        <v>-1.376726058326509E-3</v>
      </c>
      <c r="I532">
        <f>IFERROR(LN(#REF!/E531),0)</f>
        <v>-1.3776746163493298E-3</v>
      </c>
    </row>
    <row r="533" spans="1:9">
      <c r="A533" s="3">
        <v>44760</v>
      </c>
      <c r="B533">
        <v>144.94000199999999</v>
      </c>
      <c r="C533">
        <v>145.08999600000001</v>
      </c>
      <c r="D533">
        <v>143.16999799999999</v>
      </c>
      <c r="E533">
        <v>143.30999800000001</v>
      </c>
      <c r="F533">
        <v>136.137573</v>
      </c>
      <c r="G533">
        <v>6047500</v>
      </c>
      <c r="H533">
        <f>IFERROR((#REF!-E532)/E532,0)</f>
        <v>-1.2132135624698746E-2</v>
      </c>
      <c r="I533">
        <f>IFERROR(LN(#REF!/E532),0)</f>
        <v>-1.2206330689157489E-2</v>
      </c>
    </row>
    <row r="534" spans="1:9">
      <c r="A534" s="3">
        <v>44761</v>
      </c>
      <c r="B534">
        <v>144.570007</v>
      </c>
      <c r="C534">
        <v>145.009995</v>
      </c>
      <c r="D534">
        <v>143.63999899999999</v>
      </c>
      <c r="E534">
        <v>144.03999300000001</v>
      </c>
      <c r="F534">
        <v>136.83105499999999</v>
      </c>
      <c r="G534">
        <v>5943600</v>
      </c>
      <c r="H534">
        <f>IFERROR((#REF!-E533)/E533,0)</f>
        <v>5.0938176693017768E-3</v>
      </c>
      <c r="I534">
        <f>IFERROR(LN(#REF!/E533),0)</f>
        <v>5.0808880688417756E-3</v>
      </c>
    </row>
    <row r="535" spans="1:9">
      <c r="A535" s="3">
        <v>44762</v>
      </c>
      <c r="B535">
        <v>144</v>
      </c>
      <c r="C535">
        <v>144.220001</v>
      </c>
      <c r="D535">
        <v>140.63999899999999</v>
      </c>
      <c r="E535">
        <v>141.550003</v>
      </c>
      <c r="F535">
        <v>134.46566799999999</v>
      </c>
      <c r="G535">
        <v>8635300</v>
      </c>
      <c r="H535">
        <f>IFERROR((#REF!-E534)/E534,0)</f>
        <v>-1.728679617472632E-2</v>
      </c>
      <c r="I535">
        <f>IFERROR(LN(#REF!/E534),0)</f>
        <v>-1.7437957431228744E-2</v>
      </c>
    </row>
    <row r="536" spans="1:9">
      <c r="A536" s="3">
        <v>44763</v>
      </c>
      <c r="B536">
        <v>140.60000600000001</v>
      </c>
      <c r="C536">
        <v>141.36000100000001</v>
      </c>
      <c r="D536">
        <v>138.949997</v>
      </c>
      <c r="E536">
        <v>140.770004</v>
      </c>
      <c r="F536">
        <v>134.59281899999999</v>
      </c>
      <c r="G536">
        <v>8310200</v>
      </c>
      <c r="H536">
        <f>IFERROR((#REF!-E535)/E535,0)</f>
        <v>-5.5104131647387084E-3</v>
      </c>
      <c r="I536">
        <f>IFERROR(LN(#REF!/E535),0)</f>
        <v>-5.525651496813915E-3</v>
      </c>
    </row>
    <row r="537" spans="1:9">
      <c r="A537" s="3">
        <v>44764</v>
      </c>
      <c r="B537">
        <v>140.759995</v>
      </c>
      <c r="C537">
        <v>143.16999799999999</v>
      </c>
      <c r="D537">
        <v>140.66999799999999</v>
      </c>
      <c r="E537">
        <v>143.020004</v>
      </c>
      <c r="F537">
        <v>136.74409499999999</v>
      </c>
      <c r="G537">
        <v>5292700</v>
      </c>
      <c r="H537">
        <f>IFERROR((#REF!-E536)/E536,0)</f>
        <v>1.5983518761567984E-2</v>
      </c>
      <c r="I537">
        <f>IFERROR(LN(#REF!/E536),0)</f>
        <v>1.5857127333347019E-2</v>
      </c>
    </row>
    <row r="538" spans="1:9">
      <c r="A538" s="3">
        <v>44767</v>
      </c>
      <c r="B538">
        <v>142.800003</v>
      </c>
      <c r="C538">
        <v>144.41999799999999</v>
      </c>
      <c r="D538">
        <v>142.529999</v>
      </c>
      <c r="E538">
        <v>143.990005</v>
      </c>
      <c r="F538">
        <v>137.67150899999999</v>
      </c>
      <c r="G538">
        <v>5262100</v>
      </c>
      <c r="H538">
        <f>IFERROR((#REF!-E537)/E537,0)</f>
        <v>6.7822750165773757E-3</v>
      </c>
      <c r="I538">
        <f>IFERROR(LN(#REF!/E537),0)</f>
        <v>6.7593788564462636E-3</v>
      </c>
    </row>
    <row r="539" spans="1:9">
      <c r="A539" s="3">
        <v>44768</v>
      </c>
      <c r="B539">
        <v>142.69000199999999</v>
      </c>
      <c r="C539">
        <v>144.490005</v>
      </c>
      <c r="D539">
        <v>141.71000699999999</v>
      </c>
      <c r="E539">
        <v>144.270004</v>
      </c>
      <c r="F539">
        <v>137.939224</v>
      </c>
      <c r="G539">
        <v>5375700</v>
      </c>
      <c r="H539">
        <f>IFERROR((#REF!-E538)/E538,0)</f>
        <v>1.9445724722351643E-3</v>
      </c>
      <c r="I539">
        <f>IFERROR(LN(#REF!/E538),0)</f>
        <v>1.9426842386603231E-3</v>
      </c>
    </row>
    <row r="540" spans="1:9">
      <c r="A540" s="3">
        <v>44769</v>
      </c>
      <c r="B540">
        <v>143.88000500000001</v>
      </c>
      <c r="C540">
        <v>146.21000699999999</v>
      </c>
      <c r="D540">
        <v>143.529999</v>
      </c>
      <c r="E540">
        <v>145.63999899999999</v>
      </c>
      <c r="F540">
        <v>139.24911499999999</v>
      </c>
      <c r="G540">
        <v>5500000</v>
      </c>
      <c r="H540">
        <f>IFERROR((#REF!-E539)/E539,0)</f>
        <v>9.4960488113661427E-3</v>
      </c>
      <c r="I540">
        <f>IFERROR(LN(#REF!/E539),0)</f>
        <v>9.4512447575146423E-3</v>
      </c>
    </row>
    <row r="541" spans="1:9">
      <c r="A541" s="3">
        <v>44770</v>
      </c>
      <c r="B541">
        <v>146.13999899999999</v>
      </c>
      <c r="C541">
        <v>148.61000100000001</v>
      </c>
      <c r="D541">
        <v>145.08000200000001</v>
      </c>
      <c r="E541">
        <v>148.05999800000001</v>
      </c>
      <c r="F541">
        <v>141.56291200000001</v>
      </c>
      <c r="G541">
        <v>7115700</v>
      </c>
      <c r="H541">
        <f>IFERROR((#REF!-E540)/E540,0)</f>
        <v>1.6616307447242008E-2</v>
      </c>
      <c r="I541">
        <f>IFERROR(LN(#REF!/E540),0)</f>
        <v>1.6479767065927971E-2</v>
      </c>
    </row>
    <row r="542" spans="1:9">
      <c r="A542" s="3">
        <v>44771</v>
      </c>
      <c r="B542">
        <v>141.429993</v>
      </c>
      <c r="C542">
        <v>142.5</v>
      </c>
      <c r="D542">
        <v>138.229996</v>
      </c>
      <c r="E542">
        <v>138.91000399999999</v>
      </c>
      <c r="F542">
        <v>132.81440699999999</v>
      </c>
      <c r="G542">
        <v>18694700</v>
      </c>
      <c r="H542">
        <f>IFERROR((#REF!-E541)/E541,0)</f>
        <v>-6.1799230876661365E-2</v>
      </c>
      <c r="I542">
        <f>IFERROR(LN(#REF!/E541),0)</f>
        <v>-6.3791313301994543E-2</v>
      </c>
    </row>
    <row r="543" spans="1:9">
      <c r="A543" s="3">
        <v>44774</v>
      </c>
      <c r="B543">
        <v>138.33999600000001</v>
      </c>
      <c r="C543">
        <v>143.94000199999999</v>
      </c>
      <c r="D543">
        <v>138.270004</v>
      </c>
      <c r="E543">
        <v>142.89999399999999</v>
      </c>
      <c r="F543">
        <v>136.62934899999999</v>
      </c>
      <c r="G543">
        <v>12590000</v>
      </c>
      <c r="H543">
        <f>IFERROR((#REF!-E542)/E542,0)</f>
        <v>2.872356119146038E-2</v>
      </c>
      <c r="I543">
        <f>IFERROR(LN(#REF!/E542),0)</f>
        <v>2.8318772743496645E-2</v>
      </c>
    </row>
    <row r="544" spans="1:9">
      <c r="A544" s="3">
        <v>44775</v>
      </c>
      <c r="B544">
        <v>143.11000100000001</v>
      </c>
      <c r="C544">
        <v>143.720001</v>
      </c>
      <c r="D544">
        <v>141.770004</v>
      </c>
      <c r="E544">
        <v>141.949997</v>
      </c>
      <c r="F544">
        <v>135.721024</v>
      </c>
      <c r="G544">
        <v>7495000</v>
      </c>
      <c r="H544">
        <f>IFERROR((#REF!-E543)/E543,0)</f>
        <v>-6.6479848837502136E-3</v>
      </c>
      <c r="I544">
        <f>IFERROR(LN(#REF!/E543),0)</f>
        <v>-6.6701811636392149E-3</v>
      </c>
    </row>
    <row r="545" spans="1:9">
      <c r="A545" s="3">
        <v>44776</v>
      </c>
      <c r="B545">
        <v>141.66000399999999</v>
      </c>
      <c r="C545">
        <v>145.270004</v>
      </c>
      <c r="D545">
        <v>140.91000399999999</v>
      </c>
      <c r="E545">
        <v>144.88000500000001</v>
      </c>
      <c r="F545">
        <v>138.522491</v>
      </c>
      <c r="G545">
        <v>6811000</v>
      </c>
      <c r="H545">
        <f>IFERROR((#REF!-E544)/E544,0)</f>
        <v>2.0641127593683677E-2</v>
      </c>
      <c r="I545">
        <f>IFERROR(LN(#REF!/E544),0)</f>
        <v>2.0430986301699448E-2</v>
      </c>
    </row>
    <row r="546" spans="1:9">
      <c r="A546" s="3">
        <v>44777</v>
      </c>
      <c r="B546">
        <v>144.85000600000001</v>
      </c>
      <c r="C546">
        <v>146.46000699999999</v>
      </c>
      <c r="D546">
        <v>144.009995</v>
      </c>
      <c r="E546">
        <v>144.64999399999999</v>
      </c>
      <c r="F546">
        <v>138.30255099999999</v>
      </c>
      <c r="G546">
        <v>6124700</v>
      </c>
      <c r="H546">
        <f>IFERROR((#REF!-E545)/E545,0)</f>
        <v>-1.5875965769052728E-3</v>
      </c>
      <c r="I546">
        <f>IFERROR(LN(#REF!/E545),0)</f>
        <v>-1.5888581437671155E-3</v>
      </c>
    </row>
    <row r="547" spans="1:9">
      <c r="A547" s="3">
        <v>44778</v>
      </c>
      <c r="B547">
        <v>143.75</v>
      </c>
      <c r="C547">
        <v>144.83999600000001</v>
      </c>
      <c r="D547">
        <v>142.770004</v>
      </c>
      <c r="E547">
        <v>144.720001</v>
      </c>
      <c r="F547">
        <v>138.36947599999999</v>
      </c>
      <c r="G547">
        <v>4580300</v>
      </c>
      <c r="H547">
        <f>IFERROR((#REF!-E546)/E546,0)</f>
        <v>4.8397513241517267E-4</v>
      </c>
      <c r="I547">
        <f>IFERROR(LN(#REF!/E546),0)</f>
        <v>4.8385805422463801E-4</v>
      </c>
    </row>
    <row r="548" spans="1:9">
      <c r="A548" s="3">
        <v>44781</v>
      </c>
      <c r="B548">
        <v>145.029999</v>
      </c>
      <c r="C548">
        <v>146.470001</v>
      </c>
      <c r="D548">
        <v>144.729996</v>
      </c>
      <c r="E548">
        <v>145.270004</v>
      </c>
      <c r="F548">
        <v>138.895355</v>
      </c>
      <c r="G548">
        <v>4486800</v>
      </c>
      <c r="H548">
        <f>IFERROR((#REF!-E547)/E547,0)</f>
        <v>3.8004629367021894E-3</v>
      </c>
      <c r="I548">
        <f>IFERROR(LN(#REF!/E547),0)</f>
        <v>3.7932594227920325E-3</v>
      </c>
    </row>
    <row r="549" spans="1:9">
      <c r="A549" s="3">
        <v>44782</v>
      </c>
      <c r="B549">
        <v>145.570007</v>
      </c>
      <c r="C549">
        <v>145.94000199999999</v>
      </c>
      <c r="D549">
        <v>144.490005</v>
      </c>
      <c r="E549">
        <v>144.929993</v>
      </c>
      <c r="F549">
        <v>138.57025100000001</v>
      </c>
      <c r="G549">
        <v>3977300</v>
      </c>
      <c r="H549">
        <f>IFERROR((#REF!-E548)/E548,0)</f>
        <v>-2.3405451272652546E-3</v>
      </c>
      <c r="I549">
        <f>IFERROR(LN(#REF!/E548),0)</f>
        <v>-2.3432884844818138E-3</v>
      </c>
    </row>
    <row r="550" spans="1:9">
      <c r="A550" s="3">
        <v>44783</v>
      </c>
      <c r="B550">
        <v>145.88999899999999</v>
      </c>
      <c r="C550">
        <v>146.5</v>
      </c>
      <c r="D550">
        <v>145.38999899999999</v>
      </c>
      <c r="E550">
        <v>146.300003</v>
      </c>
      <c r="F550">
        <v>139.880157</v>
      </c>
      <c r="G550">
        <v>4641300</v>
      </c>
      <c r="H550">
        <f>IFERROR((#REF!-E549)/E549,0)</f>
        <v>9.452908757126675E-3</v>
      </c>
      <c r="I550">
        <f>IFERROR(LN(#REF!/E549),0)</f>
        <v>9.4085095966435373E-3</v>
      </c>
    </row>
    <row r="551" spans="1:9">
      <c r="A551" s="3">
        <v>44784</v>
      </c>
      <c r="B551">
        <v>146.80999800000001</v>
      </c>
      <c r="C551">
        <v>147.28999300000001</v>
      </c>
      <c r="D551">
        <v>144.929993</v>
      </c>
      <c r="E551">
        <v>145.259995</v>
      </c>
      <c r="F551">
        <v>138.885773</v>
      </c>
      <c r="G551">
        <v>5954300</v>
      </c>
      <c r="H551">
        <f>IFERROR((#REF!-E550)/E550,0)</f>
        <v>-7.1087353292808905E-3</v>
      </c>
      <c r="I551">
        <f>IFERROR(LN(#REF!/E550),0)</f>
        <v>-7.1341227749050279E-3</v>
      </c>
    </row>
    <row r="552" spans="1:9">
      <c r="A552" s="3">
        <v>44785</v>
      </c>
      <c r="B552">
        <v>145.91000399999999</v>
      </c>
      <c r="C552">
        <v>146.729996</v>
      </c>
      <c r="D552">
        <v>144.96000699999999</v>
      </c>
      <c r="E552">
        <v>146.66999799999999</v>
      </c>
      <c r="F552">
        <v>140.233902</v>
      </c>
      <c r="G552">
        <v>5038700</v>
      </c>
      <c r="H552">
        <f>IFERROR((#REF!-E551)/E551,0)</f>
        <v>9.7067537417992403E-3</v>
      </c>
      <c r="I552">
        <f>IFERROR(LN(#REF!/E551),0)</f>
        <v>9.659945865626544E-3</v>
      </c>
    </row>
    <row r="553" spans="1:9">
      <c r="A553" s="3">
        <v>44788</v>
      </c>
      <c r="B553">
        <v>146.86999499999999</v>
      </c>
      <c r="C553">
        <v>148.770004</v>
      </c>
      <c r="D553">
        <v>146.75</v>
      </c>
      <c r="E553">
        <v>148.55999800000001</v>
      </c>
      <c r="F553">
        <v>142.04096999999999</v>
      </c>
      <c r="G553">
        <v>6008000</v>
      </c>
      <c r="H553">
        <f>IFERROR((#REF!-E552)/E552,0)</f>
        <v>1.2886070946834095E-2</v>
      </c>
      <c r="I553">
        <f>IFERROR(LN(#REF!/E552),0)</f>
        <v>1.2803751959266302E-2</v>
      </c>
    </row>
    <row r="554" spans="1:9">
      <c r="A554" s="3">
        <v>44789</v>
      </c>
      <c r="B554">
        <v>148.36000100000001</v>
      </c>
      <c r="C554">
        <v>150.60000600000001</v>
      </c>
      <c r="D554">
        <v>148.36000100000001</v>
      </c>
      <c r="E554">
        <v>149.929993</v>
      </c>
      <c r="F554">
        <v>143.35086100000001</v>
      </c>
      <c r="G554">
        <v>7093000</v>
      </c>
      <c r="H554">
        <f>IFERROR((#REF!-E553)/E553,0)</f>
        <v>9.2218296879620892E-3</v>
      </c>
      <c r="I554">
        <f>IFERROR(LN(#REF!/E553),0)</f>
        <v>9.1795682364797394E-3</v>
      </c>
    </row>
    <row r="555" spans="1:9">
      <c r="A555" s="3">
        <v>44790</v>
      </c>
      <c r="B555">
        <v>149.10000600000001</v>
      </c>
      <c r="C555">
        <v>149.75</v>
      </c>
      <c r="D555">
        <v>148.88000500000001</v>
      </c>
      <c r="E555">
        <v>149.240005</v>
      </c>
      <c r="F555">
        <v>142.69113200000001</v>
      </c>
      <c r="G555">
        <v>4834600</v>
      </c>
      <c r="H555">
        <f>IFERROR((#REF!-E554)/E554,0)</f>
        <v>-4.6020678464248283E-3</v>
      </c>
      <c r="I555">
        <f>IFERROR(LN(#REF!/E554),0)</f>
        <v>-4.6126899623172455E-3</v>
      </c>
    </row>
    <row r="556" spans="1:9">
      <c r="A556" s="3">
        <v>44791</v>
      </c>
      <c r="B556">
        <v>148.86999499999999</v>
      </c>
      <c r="C556">
        <v>149.990005</v>
      </c>
      <c r="D556">
        <v>148.520004</v>
      </c>
      <c r="E556">
        <v>149.770004</v>
      </c>
      <c r="F556">
        <v>143.197891</v>
      </c>
      <c r="G556">
        <v>3829000</v>
      </c>
      <c r="H556">
        <f>IFERROR((#REF!-E555)/E555,0)</f>
        <v>3.5513199024618343E-3</v>
      </c>
      <c r="I556">
        <f>IFERROR(LN(#REF!/E555),0)</f>
        <v>3.5450288558835194E-3</v>
      </c>
    </row>
    <row r="557" spans="1:9">
      <c r="A557" s="3">
        <v>44792</v>
      </c>
      <c r="B557">
        <v>149.21000699999999</v>
      </c>
      <c r="C557">
        <v>150.63000500000001</v>
      </c>
      <c r="D557">
        <v>148.720001</v>
      </c>
      <c r="E557">
        <v>149.729996</v>
      </c>
      <c r="F557">
        <v>143.159637</v>
      </c>
      <c r="G557">
        <v>6502500</v>
      </c>
      <c r="H557">
        <f>IFERROR((#REF!-E556)/E556,0)</f>
        <v>-2.6712959158364092E-4</v>
      </c>
      <c r="I557">
        <f>IFERROR(LN(#REF!/E556),0)</f>
        <v>-2.6716527704817952E-4</v>
      </c>
    </row>
    <row r="558" spans="1:9">
      <c r="A558" s="3">
        <v>44795</v>
      </c>
      <c r="B558">
        <v>148.979996</v>
      </c>
      <c r="C558">
        <v>150.13000500000001</v>
      </c>
      <c r="D558">
        <v>148.83999600000001</v>
      </c>
      <c r="E558">
        <v>149.33000200000001</v>
      </c>
      <c r="F558">
        <v>142.777176</v>
      </c>
      <c r="G558">
        <v>6380700</v>
      </c>
      <c r="H558">
        <f>IFERROR((#REF!-E557)/E557,0)</f>
        <v>-2.6714353214835618E-3</v>
      </c>
      <c r="I558">
        <f>IFERROR(LN(#REF!/E557),0)</f>
        <v>-2.6750099725406243E-3</v>
      </c>
    </row>
    <row r="559" spans="1:9">
      <c r="A559" s="3">
        <v>44796</v>
      </c>
      <c r="B559">
        <v>148.429993</v>
      </c>
      <c r="C559">
        <v>148.44000199999999</v>
      </c>
      <c r="D559">
        <v>145.83000200000001</v>
      </c>
      <c r="E559">
        <v>146.449997</v>
      </c>
      <c r="F559">
        <v>140.02356</v>
      </c>
      <c r="G559">
        <v>5268200</v>
      </c>
      <c r="H559">
        <f>IFERROR((#REF!-E558)/E558,0)</f>
        <v>-1.9286178004604936E-2</v>
      </c>
      <c r="I559">
        <f>IFERROR(LN(#REF!/E558),0)</f>
        <v>-1.9474582673398192E-2</v>
      </c>
    </row>
    <row r="560" spans="1:9">
      <c r="A560" s="3">
        <v>44797</v>
      </c>
      <c r="B560">
        <v>146.61000100000001</v>
      </c>
      <c r="C560">
        <v>147.259995</v>
      </c>
      <c r="D560">
        <v>145.11999499999999</v>
      </c>
      <c r="E560">
        <v>145.820007</v>
      </c>
      <c r="F560">
        <v>139.42121900000001</v>
      </c>
      <c r="G560">
        <v>5903200</v>
      </c>
      <c r="H560">
        <f>IFERROR((#REF!-E559)/E559,0)</f>
        <v>-4.3017412967239071E-3</v>
      </c>
      <c r="I560">
        <f>IFERROR(LN(#REF!/E559),0)</f>
        <v>-4.3110204062630402E-3</v>
      </c>
    </row>
    <row r="561" spans="1:9">
      <c r="A561" s="3">
        <v>44798</v>
      </c>
      <c r="B561">
        <v>145.229996</v>
      </c>
      <c r="C561">
        <v>145.779999</v>
      </c>
      <c r="D561">
        <v>144.490005</v>
      </c>
      <c r="E561">
        <v>145.699997</v>
      </c>
      <c r="F561">
        <v>139.30647300000001</v>
      </c>
      <c r="G561">
        <v>5097600</v>
      </c>
      <c r="H561">
        <f>IFERROR((#REF!-E560)/E560,0)</f>
        <v>-8.2300092058017606E-4</v>
      </c>
      <c r="I561">
        <f>IFERROR(LN(#REF!/E560),0)</f>
        <v>-8.2333977176713932E-4</v>
      </c>
    </row>
    <row r="562" spans="1:9">
      <c r="A562" s="3">
        <v>44799</v>
      </c>
      <c r="B562">
        <v>146</v>
      </c>
      <c r="C562">
        <v>146.529999</v>
      </c>
      <c r="D562">
        <v>142.020004</v>
      </c>
      <c r="E562">
        <v>142.28999300000001</v>
      </c>
      <c r="F562">
        <v>136.04611199999999</v>
      </c>
      <c r="G562">
        <v>6086600</v>
      </c>
      <c r="H562">
        <f>IFERROR((#REF!-E561)/E561,0)</f>
        <v>-2.3404283254720909E-2</v>
      </c>
      <c r="I562">
        <f>IFERROR(LN(#REF!/E561),0)</f>
        <v>-2.3682513248611408E-2</v>
      </c>
    </row>
    <row r="563" spans="1:9">
      <c r="A563" s="3">
        <v>44802</v>
      </c>
      <c r="B563">
        <v>141.300003</v>
      </c>
      <c r="C563">
        <v>142.69000199999999</v>
      </c>
      <c r="D563">
        <v>141.020004</v>
      </c>
      <c r="E563">
        <v>141.69000199999999</v>
      </c>
      <c r="F563">
        <v>135.472443</v>
      </c>
      <c r="G563">
        <v>5272100</v>
      </c>
      <c r="H563">
        <f>IFERROR((#REF!-E562)/E562,0)</f>
        <v>-4.216677415958668E-3</v>
      </c>
      <c r="I563">
        <f>IFERROR(LN(#REF!/E562),0)</f>
        <v>-4.225592670836051E-3</v>
      </c>
    </row>
    <row r="564" spans="1:9">
      <c r="A564" s="3">
        <v>44803</v>
      </c>
      <c r="B564">
        <v>142.41000399999999</v>
      </c>
      <c r="C564">
        <v>142.41000399999999</v>
      </c>
      <c r="D564">
        <v>139.91000399999999</v>
      </c>
      <c r="E564">
        <v>140.179993</v>
      </c>
      <c r="F564">
        <v>134.02868699999999</v>
      </c>
      <c r="G564">
        <v>5203700</v>
      </c>
      <c r="H564">
        <f>IFERROR((#REF!-E563)/E563,0)</f>
        <v>-1.0657131616103701E-2</v>
      </c>
      <c r="I564">
        <f>IFERROR(LN(#REF!/E563),0)</f>
        <v>-1.0714325555076884E-2</v>
      </c>
    </row>
    <row r="565" spans="1:9">
      <c r="A565" s="3">
        <v>44804</v>
      </c>
      <c r="B565">
        <v>140.39999399999999</v>
      </c>
      <c r="C565">
        <v>140.88000500000001</v>
      </c>
      <c r="D565">
        <v>137.86000100000001</v>
      </c>
      <c r="E565">
        <v>137.94000199999999</v>
      </c>
      <c r="F565">
        <v>131.88699299999999</v>
      </c>
      <c r="G565">
        <v>8406900</v>
      </c>
      <c r="H565">
        <f>IFERROR((#REF!-E564)/E564,0)</f>
        <v>-1.5979391581222319E-2</v>
      </c>
      <c r="I565">
        <f>IFERROR(LN(#REF!/E564),0)</f>
        <v>-1.6108438634177991E-2</v>
      </c>
    </row>
    <row r="566" spans="1:9">
      <c r="A566" s="3">
        <v>44805</v>
      </c>
      <c r="B566">
        <v>137.83000200000001</v>
      </c>
      <c r="C566">
        <v>139.759995</v>
      </c>
      <c r="D566">
        <v>136.759995</v>
      </c>
      <c r="E566">
        <v>139.63999899999999</v>
      </c>
      <c r="F566">
        <v>133.51237499999999</v>
      </c>
      <c r="G566">
        <v>7446500</v>
      </c>
      <c r="H566">
        <f>IFERROR((#REF!-E565)/E565,0)</f>
        <v>1.232417699979442E-2</v>
      </c>
      <c r="I566">
        <f>IFERROR(LN(#REF!/E565),0)</f>
        <v>1.2248852573360712E-2</v>
      </c>
    </row>
    <row r="567" spans="1:9">
      <c r="A567" s="3">
        <v>44806</v>
      </c>
      <c r="B567">
        <v>140.41999799999999</v>
      </c>
      <c r="C567">
        <v>141.14999399999999</v>
      </c>
      <c r="D567">
        <v>136.550003</v>
      </c>
      <c r="E567">
        <v>137.16000399999999</v>
      </c>
      <c r="F567">
        <v>131.14122</v>
      </c>
      <c r="G567">
        <v>7077800</v>
      </c>
      <c r="H567">
        <f>IFERROR((#REF!-E566)/E566,0)</f>
        <v>-1.7759918488684627E-2</v>
      </c>
      <c r="I567">
        <f>IFERROR(LN(#REF!/E566),0)</f>
        <v>-1.7919518317822982E-2</v>
      </c>
    </row>
    <row r="568" spans="1:9">
      <c r="A568" s="3">
        <v>44810</v>
      </c>
      <c r="B568">
        <v>135.88000500000001</v>
      </c>
      <c r="C568">
        <v>137.94000199999999</v>
      </c>
      <c r="D568">
        <v>135.28999300000001</v>
      </c>
      <c r="E568">
        <v>135.63000500000001</v>
      </c>
      <c r="F568">
        <v>129.67836</v>
      </c>
      <c r="G568">
        <v>8217200</v>
      </c>
      <c r="H568">
        <f>IFERROR((#REF!-E567)/E567,0)</f>
        <v>-1.1154848026980047E-2</v>
      </c>
      <c r="I568">
        <f>IFERROR(LN(#REF!/E567),0)</f>
        <v>-1.121752991811715E-2</v>
      </c>
    </row>
    <row r="569" spans="1:9">
      <c r="A569" s="3">
        <v>44811</v>
      </c>
      <c r="B569">
        <v>136.029999</v>
      </c>
      <c r="C569">
        <v>137.759995</v>
      </c>
      <c r="D569">
        <v>136.020004</v>
      </c>
      <c r="E569">
        <v>137.679993</v>
      </c>
      <c r="F569">
        <v>131.63838200000001</v>
      </c>
      <c r="G569">
        <v>6609400</v>
      </c>
      <c r="H569">
        <f>IFERROR((#REF!-E568)/E568,0)</f>
        <v>1.5114561117947203E-2</v>
      </c>
      <c r="I569">
        <f>IFERROR(LN(#REF!/E568),0)</f>
        <v>1.5001474221126087E-2</v>
      </c>
    </row>
    <row r="570" spans="1:9">
      <c r="A570" s="3">
        <v>44812</v>
      </c>
      <c r="B570">
        <v>137.009995</v>
      </c>
      <c r="C570">
        <v>138.490005</v>
      </c>
      <c r="D570">
        <v>136.05999800000001</v>
      </c>
      <c r="E570">
        <v>137.86000100000001</v>
      </c>
      <c r="F570">
        <v>131.81051600000001</v>
      </c>
      <c r="G570">
        <v>7380500</v>
      </c>
      <c r="H570">
        <f>IFERROR((#REF!-E569)/E569,0)</f>
        <v>1.3074376027896446E-3</v>
      </c>
      <c r="I570">
        <f>IFERROR(LN(#REF!/E569),0)</f>
        <v>1.3065836504923248E-3</v>
      </c>
    </row>
    <row r="571" spans="1:9">
      <c r="A571" s="3">
        <v>44813</v>
      </c>
      <c r="B571">
        <v>137.949997</v>
      </c>
      <c r="C571">
        <v>141.08999600000001</v>
      </c>
      <c r="D571">
        <v>137.300003</v>
      </c>
      <c r="E571">
        <v>139.96000699999999</v>
      </c>
      <c r="F571">
        <v>133.81835899999999</v>
      </c>
      <c r="G571">
        <v>6434300</v>
      </c>
      <c r="H571">
        <f>IFERROR((#REF!-E570)/E570,0)</f>
        <v>1.5232888327049839E-2</v>
      </c>
      <c r="I571">
        <f>IFERROR(LN(#REF!/E570),0)</f>
        <v>1.5118032802534261E-2</v>
      </c>
    </row>
    <row r="572" spans="1:9">
      <c r="A572" s="3">
        <v>44816</v>
      </c>
      <c r="B572">
        <v>139.41000399999999</v>
      </c>
      <c r="C572">
        <v>141.800003</v>
      </c>
      <c r="D572">
        <v>139.11000100000001</v>
      </c>
      <c r="E572">
        <v>141.10000600000001</v>
      </c>
      <c r="F572">
        <v>134.90834000000001</v>
      </c>
      <c r="G572">
        <v>5818700</v>
      </c>
      <c r="H572">
        <f>IFERROR((#REF!-E571)/E571,0)</f>
        <v>8.1451767861087446E-3</v>
      </c>
      <c r="I572">
        <f>IFERROR(LN(#REF!/E571),0)</f>
        <v>8.1121838680249907E-3</v>
      </c>
    </row>
    <row r="573" spans="1:9">
      <c r="A573" s="3">
        <v>44817</v>
      </c>
      <c r="B573">
        <v>140.779999</v>
      </c>
      <c r="C573">
        <v>141.429993</v>
      </c>
      <c r="D573">
        <v>137.86000100000001</v>
      </c>
      <c r="E573">
        <v>138.179993</v>
      </c>
      <c r="F573">
        <v>132.11646999999999</v>
      </c>
      <c r="G573">
        <v>6350200</v>
      </c>
      <c r="H573">
        <f>IFERROR((#REF!-E572)/E572,0)</f>
        <v>-2.0694634130632224E-2</v>
      </c>
      <c r="I573">
        <f>IFERROR(LN(#REF!/E572),0)</f>
        <v>-2.0911768979714553E-2</v>
      </c>
    </row>
    <row r="574" spans="1:9">
      <c r="A574" s="3">
        <v>44818</v>
      </c>
      <c r="B574">
        <v>138.66000399999999</v>
      </c>
      <c r="C574">
        <v>139.66000399999999</v>
      </c>
      <c r="D574">
        <v>137.66999799999999</v>
      </c>
      <c r="E574">
        <v>138.509995</v>
      </c>
      <c r="F574">
        <v>132.43197599999999</v>
      </c>
      <c r="G574">
        <v>6137800</v>
      </c>
      <c r="H574">
        <f>IFERROR((#REF!-E573)/E573,0)</f>
        <v>2.3882039131381881E-3</v>
      </c>
      <c r="I574">
        <f>IFERROR(LN(#REF!/E573),0)</f>
        <v>2.3853566864437698E-3</v>
      </c>
    </row>
    <row r="575" spans="1:9">
      <c r="A575" s="3">
        <v>44819</v>
      </c>
      <c r="B575">
        <v>138.779999</v>
      </c>
      <c r="C575">
        <v>138.88999899999999</v>
      </c>
      <c r="D575">
        <v>136.63999899999999</v>
      </c>
      <c r="E575">
        <v>137.44000199999999</v>
      </c>
      <c r="F575">
        <v>131.408951</v>
      </c>
      <c r="G575">
        <v>5320700</v>
      </c>
      <c r="H575">
        <f>IFERROR((#REF!-E574)/E574,0)</f>
        <v>-7.7250237428714858E-3</v>
      </c>
      <c r="I575">
        <f>IFERROR(LN(#REF!/E574),0)</f>
        <v>-7.7550163007805185E-3</v>
      </c>
    </row>
    <row r="576" spans="1:9">
      <c r="A576" s="3">
        <v>44820</v>
      </c>
      <c r="B576">
        <v>137.44000199999999</v>
      </c>
      <c r="C576">
        <v>139.05999800000001</v>
      </c>
      <c r="D576">
        <v>137.11000100000001</v>
      </c>
      <c r="E576">
        <v>138.279999</v>
      </c>
      <c r="F576">
        <v>132.21208200000001</v>
      </c>
      <c r="G576">
        <v>9321500</v>
      </c>
      <c r="H576">
        <f>IFERROR((#REF!-E575)/E575,0)</f>
        <v>6.111735941331047E-3</v>
      </c>
      <c r="I576">
        <f>IFERROR(LN(#REF!/E575),0)</f>
        <v>6.0931350339704076E-3</v>
      </c>
    </row>
    <row r="577" spans="1:9">
      <c r="A577" s="3">
        <v>44823</v>
      </c>
      <c r="B577">
        <v>138.199997</v>
      </c>
      <c r="C577">
        <v>138.46000699999999</v>
      </c>
      <c r="D577">
        <v>137.229996</v>
      </c>
      <c r="E577">
        <v>137.990005</v>
      </c>
      <c r="F577">
        <v>131.93481399999999</v>
      </c>
      <c r="G577">
        <v>6056000</v>
      </c>
      <c r="H577">
        <f>IFERROR((#REF!-E576)/E576,0)</f>
        <v>-2.0971507238729961E-3</v>
      </c>
      <c r="I577">
        <f>IFERROR(LN(#REF!/E576),0)</f>
        <v>-2.0993528237478257E-3</v>
      </c>
    </row>
    <row r="578" spans="1:9">
      <c r="A578" s="3">
        <v>44824</v>
      </c>
      <c r="B578">
        <v>137.41000399999999</v>
      </c>
      <c r="C578">
        <v>137.970001</v>
      </c>
      <c r="D578">
        <v>136.529999</v>
      </c>
      <c r="E578">
        <v>137.5</v>
      </c>
      <c r="F578">
        <v>131.466309</v>
      </c>
      <c r="G578">
        <v>5589800</v>
      </c>
      <c r="H578">
        <f>IFERROR((#REF!-E577)/E577,0)</f>
        <v>-3.5510180610544692E-3</v>
      </c>
      <c r="I578">
        <f>IFERROR(LN(#REF!/E577),0)</f>
        <v>-3.5573378913461864E-3</v>
      </c>
    </row>
    <row r="579" spans="1:9">
      <c r="A579" s="3">
        <v>44825</v>
      </c>
      <c r="B579">
        <v>138.08000200000001</v>
      </c>
      <c r="C579">
        <v>138.199997</v>
      </c>
      <c r="D579">
        <v>135.71000699999999</v>
      </c>
      <c r="E579">
        <v>135.729996</v>
      </c>
      <c r="F579">
        <v>129.77398700000001</v>
      </c>
      <c r="G579">
        <v>6413900</v>
      </c>
      <c r="H579">
        <f>IFERROR((#REF!-E578)/E578,0)</f>
        <v>-1.2872756363636365E-2</v>
      </c>
      <c r="I579">
        <f>IFERROR(LN(#REF!/E578),0)</f>
        <v>-1.295632826702456E-2</v>
      </c>
    </row>
    <row r="580" spans="1:9">
      <c r="A580" s="3">
        <v>44826</v>
      </c>
      <c r="B580">
        <v>135.740005</v>
      </c>
      <c r="C580">
        <v>137.070007</v>
      </c>
      <c r="D580">
        <v>135.240005</v>
      </c>
      <c r="E580">
        <v>136.21000699999999</v>
      </c>
      <c r="F580">
        <v>130.23291</v>
      </c>
      <c r="G580">
        <v>5061600</v>
      </c>
      <c r="H580">
        <f>IFERROR((#REF!-E579)/E579,0)</f>
        <v>3.5365137710605282E-3</v>
      </c>
      <c r="I580">
        <f>IFERROR(LN(#REF!/E579),0)</f>
        <v>3.5302750108815919E-3</v>
      </c>
    </row>
    <row r="581" spans="1:9">
      <c r="A581" s="3">
        <v>44827</v>
      </c>
      <c r="B581">
        <v>135.679993</v>
      </c>
      <c r="C581">
        <v>136.5</v>
      </c>
      <c r="D581">
        <v>133.949997</v>
      </c>
      <c r="E581">
        <v>135.58000200000001</v>
      </c>
      <c r="F581">
        <v>129.63055399999999</v>
      </c>
      <c r="G581">
        <v>6523600</v>
      </c>
      <c r="H581">
        <f>IFERROR((#REF!-E580)/E580,0)</f>
        <v>-4.6252475414672208E-3</v>
      </c>
      <c r="I581">
        <f>IFERROR(LN(#REF!/E580),0)</f>
        <v>-4.6359770962252139E-3</v>
      </c>
    </row>
    <row r="582" spans="1:9">
      <c r="A582" s="3">
        <v>44830</v>
      </c>
      <c r="B582">
        <v>135.58000200000001</v>
      </c>
      <c r="C582">
        <v>136.820007</v>
      </c>
      <c r="D582">
        <v>134.990005</v>
      </c>
      <c r="E582">
        <v>135.71000699999999</v>
      </c>
      <c r="F582">
        <v>129.754852</v>
      </c>
      <c r="G582">
        <v>7396400</v>
      </c>
      <c r="H582">
        <f>IFERROR((#REF!-E581)/E581,0)</f>
        <v>9.5888035169067794E-4</v>
      </c>
      <c r="I582">
        <f>IFERROR(LN(#REF!/E581),0)</f>
        <v>9.5842091959639196E-4</v>
      </c>
    </row>
    <row r="583" spans="1:9">
      <c r="A583" s="3">
        <v>44831</v>
      </c>
      <c r="B583">
        <v>135.96000699999999</v>
      </c>
      <c r="C583">
        <v>136.94000199999999</v>
      </c>
      <c r="D583">
        <v>131.71000699999999</v>
      </c>
      <c r="E583">
        <v>131.979996</v>
      </c>
      <c r="F583">
        <v>126.18852200000001</v>
      </c>
      <c r="G583">
        <v>7722200</v>
      </c>
      <c r="H583">
        <f>IFERROR((#REF!-E582)/E582,0)</f>
        <v>-2.748515811365326E-2</v>
      </c>
      <c r="I583">
        <f>IFERROR(LN(#REF!/E582),0)</f>
        <v>-2.7869942026201428E-2</v>
      </c>
    </row>
    <row r="584" spans="1:9">
      <c r="A584" s="3">
        <v>44832</v>
      </c>
      <c r="B584">
        <v>133.020004</v>
      </c>
      <c r="C584">
        <v>133.020004</v>
      </c>
      <c r="D584">
        <v>131.19000199999999</v>
      </c>
      <c r="E584">
        <v>131.979996</v>
      </c>
      <c r="F584">
        <v>126.18852200000001</v>
      </c>
      <c r="G584">
        <v>10455100</v>
      </c>
      <c r="H584">
        <f>IFERROR((#REF!-E583)/E583,0)</f>
        <v>0</v>
      </c>
      <c r="I584">
        <f>IFERROR(LN(#REF!/E583),0)</f>
        <v>0</v>
      </c>
    </row>
    <row r="585" spans="1:9">
      <c r="A585" s="3">
        <v>44833</v>
      </c>
      <c r="B585">
        <v>131.86999499999999</v>
      </c>
      <c r="C585">
        <v>131.86999499999999</v>
      </c>
      <c r="D585">
        <v>128.259995</v>
      </c>
      <c r="E585">
        <v>128.699997</v>
      </c>
      <c r="F585">
        <v>123.05246699999999</v>
      </c>
      <c r="G585">
        <v>7128500</v>
      </c>
      <c r="H585">
        <f>IFERROR((#REF!-E584)/E584,0)</f>
        <v>-2.48522435172676E-2</v>
      </c>
      <c r="I585">
        <f>IFERROR(LN(#REF!/E584),0)</f>
        <v>-2.516627435559533E-2</v>
      </c>
    </row>
    <row r="586" spans="1:9">
      <c r="A586" s="3">
        <v>44834</v>
      </c>
      <c r="B586">
        <v>129</v>
      </c>
      <c r="C586">
        <v>129.03999300000001</v>
      </c>
      <c r="D586">
        <v>126.209999</v>
      </c>
      <c r="E586">
        <v>126.25</v>
      </c>
      <c r="F586">
        <v>120.70998400000001</v>
      </c>
      <c r="G586">
        <v>9431900</v>
      </c>
      <c r="H586">
        <f>IFERROR((#REF!-E585)/E585,0)</f>
        <v>-1.9036496170236866E-2</v>
      </c>
      <c r="I586">
        <f>IFERROR(LN(#REF!/E585),0)</f>
        <v>-1.9220023136588132E-2</v>
      </c>
    </row>
    <row r="587" spans="1:9">
      <c r="A587" s="3">
        <v>44837</v>
      </c>
      <c r="B587">
        <v>127.25</v>
      </c>
      <c r="C587">
        <v>129.10000600000001</v>
      </c>
      <c r="D587">
        <v>126.68</v>
      </c>
      <c r="E587">
        <v>128.509995</v>
      </c>
      <c r="F587">
        <v>122.870796</v>
      </c>
      <c r="G587">
        <v>8477700</v>
      </c>
      <c r="H587">
        <f>IFERROR((#REF!-E586)/E586,0)</f>
        <v>1.7900950495049531E-2</v>
      </c>
      <c r="I587">
        <f>IFERROR(LN(#REF!/E586),0)</f>
        <v>1.7742615256101896E-2</v>
      </c>
    </row>
    <row r="588" spans="1:9">
      <c r="A588" s="3">
        <v>44838</v>
      </c>
      <c r="B588">
        <v>129.10000600000001</v>
      </c>
      <c r="C588">
        <v>130.86999499999999</v>
      </c>
      <c r="D588">
        <v>128.699997</v>
      </c>
      <c r="E588">
        <v>130.10000600000001</v>
      </c>
      <c r="F588">
        <v>124.391052</v>
      </c>
      <c r="G588">
        <v>7211600</v>
      </c>
      <c r="H588">
        <f>IFERROR((#REF!-E587)/E587,0)</f>
        <v>1.2372664087334249E-2</v>
      </c>
      <c r="I588">
        <f>IFERROR(LN(#REF!/E587),0)</f>
        <v>1.229674822525805E-2</v>
      </c>
    </row>
    <row r="589" spans="1:9">
      <c r="A589" s="3">
        <v>44839</v>
      </c>
      <c r="B589">
        <v>129.199997</v>
      </c>
      <c r="C589">
        <v>130.08999600000001</v>
      </c>
      <c r="D589">
        <v>128.08999600000001</v>
      </c>
      <c r="E589">
        <v>129.199997</v>
      </c>
      <c r="F589">
        <v>123.530525</v>
      </c>
      <c r="G589">
        <v>5071100</v>
      </c>
      <c r="H589">
        <f>IFERROR((#REF!-E588)/E588,0)</f>
        <v>-6.9178244311534571E-3</v>
      </c>
      <c r="I589">
        <f>IFERROR(LN(#REF!/E588),0)</f>
        <v>-6.9418635081420852E-3</v>
      </c>
    </row>
    <row r="590" spans="1:9">
      <c r="A590" s="3">
        <v>44840</v>
      </c>
      <c r="B590">
        <v>128.88999899999999</v>
      </c>
      <c r="C590">
        <v>129.05999800000001</v>
      </c>
      <c r="D590">
        <v>126.349998</v>
      </c>
      <c r="E590">
        <v>126.480003</v>
      </c>
      <c r="F590">
        <v>120.92989300000001</v>
      </c>
      <c r="G590">
        <v>5530800</v>
      </c>
      <c r="H590">
        <f>IFERROR((#REF!-E589)/E589,0)</f>
        <v>-2.1052585628156012E-2</v>
      </c>
      <c r="I590">
        <f>IFERROR(LN(#REF!/E589),0)</f>
        <v>-2.1277351508305609E-2</v>
      </c>
    </row>
    <row r="591" spans="1:9">
      <c r="A591" s="3">
        <v>44841</v>
      </c>
      <c r="B591">
        <v>126.5</v>
      </c>
      <c r="C591">
        <v>126.58000199999999</v>
      </c>
      <c r="D591">
        <v>123.760002</v>
      </c>
      <c r="E591">
        <v>124.269997</v>
      </c>
      <c r="F591">
        <v>118.816849</v>
      </c>
      <c r="G591">
        <v>6095400</v>
      </c>
      <c r="H591">
        <f>IFERROR((#REF!-E590)/E590,0)</f>
        <v>-1.7473165303451114E-2</v>
      </c>
      <c r="I591">
        <f>IFERROR(LN(#REF!/E590),0)</f>
        <v>-1.7627622943461738E-2</v>
      </c>
    </row>
    <row r="592" spans="1:9">
      <c r="A592" s="3">
        <v>44844</v>
      </c>
      <c r="B592">
        <v>123.370003</v>
      </c>
      <c r="C592">
        <v>124.25</v>
      </c>
      <c r="D592">
        <v>122.18</v>
      </c>
      <c r="E592">
        <v>123.760002</v>
      </c>
      <c r="F592">
        <v>118.32925400000001</v>
      </c>
      <c r="G592">
        <v>6923300</v>
      </c>
      <c r="H592">
        <f>IFERROR((#REF!-E591)/E591,0)</f>
        <v>-4.1039270323632781E-3</v>
      </c>
      <c r="I592">
        <f>IFERROR(LN(#REF!/E591),0)</f>
        <v>-4.1123712517987885E-3</v>
      </c>
    </row>
    <row r="593" spans="1:9">
      <c r="A593" s="3">
        <v>44845</v>
      </c>
      <c r="B593">
        <v>123.69000200000001</v>
      </c>
      <c r="C593">
        <v>125.699997</v>
      </c>
      <c r="D593">
        <v>123.599998</v>
      </c>
      <c r="E593">
        <v>124.230003</v>
      </c>
      <c r="F593">
        <v>118.77861799999999</v>
      </c>
      <c r="G593">
        <v>5516200</v>
      </c>
      <c r="H593">
        <f>IFERROR((#REF!-E592)/E592,0)</f>
        <v>3.7976809341033813E-3</v>
      </c>
      <c r="I593">
        <f>IFERROR(LN(#REF!/E592),0)</f>
        <v>3.7904879492207614E-3</v>
      </c>
    </row>
    <row r="594" spans="1:9">
      <c r="A594" s="3">
        <v>44846</v>
      </c>
      <c r="B594">
        <v>124.839996</v>
      </c>
      <c r="C594">
        <v>125.80999799999999</v>
      </c>
      <c r="D594">
        <v>124.410004</v>
      </c>
      <c r="E594">
        <v>124.43</v>
      </c>
      <c r="F594">
        <v>118.969849</v>
      </c>
      <c r="G594">
        <v>6823500</v>
      </c>
      <c r="H594">
        <f>IFERROR((#REF!-E593)/E593,0)</f>
        <v>1.6098929016367361E-3</v>
      </c>
      <c r="I594">
        <f>IFERROR(LN(#REF!/E593),0)</f>
        <v>1.6085984131983888E-3</v>
      </c>
    </row>
    <row r="595" spans="1:9">
      <c r="A595" s="3">
        <v>44847</v>
      </c>
      <c r="B595">
        <v>123.510002</v>
      </c>
      <c r="C595">
        <v>126.75</v>
      </c>
      <c r="D595">
        <v>122.91999800000001</v>
      </c>
      <c r="E595">
        <v>126.30999799999999</v>
      </c>
      <c r="F595">
        <v>120.76733400000001</v>
      </c>
      <c r="G595">
        <v>6910500</v>
      </c>
      <c r="H595">
        <f>IFERROR((#REF!-E594)/E594,0)</f>
        <v>1.5108880495057351E-2</v>
      </c>
      <c r="I595">
        <f>IFERROR(LN(#REF!/E594),0)</f>
        <v>1.4995878164284816E-2</v>
      </c>
    </row>
    <row r="596" spans="1:9">
      <c r="A596" s="3">
        <v>44848</v>
      </c>
      <c r="B596">
        <v>126.75</v>
      </c>
      <c r="C596">
        <v>127.019997</v>
      </c>
      <c r="D596">
        <v>124.769997</v>
      </c>
      <c r="E596">
        <v>125.08000199999999</v>
      </c>
      <c r="F596">
        <v>119.59131600000001</v>
      </c>
      <c r="G596">
        <v>5516800</v>
      </c>
      <c r="H596">
        <f>IFERROR((#REF!-E595)/E595,0)</f>
        <v>-9.7379148086123787E-3</v>
      </c>
      <c r="I596">
        <f>IFERROR(LN(#REF!/E595),0)</f>
        <v>-9.7856383724177678E-3</v>
      </c>
    </row>
    <row r="597" spans="1:9">
      <c r="A597" s="3">
        <v>44851</v>
      </c>
      <c r="B597">
        <v>126.010002</v>
      </c>
      <c r="C597">
        <v>128.279999</v>
      </c>
      <c r="D597">
        <v>125.860001</v>
      </c>
      <c r="E597">
        <v>127.339996</v>
      </c>
      <c r="F597">
        <v>121.75213599999999</v>
      </c>
      <c r="G597">
        <v>6664600</v>
      </c>
      <c r="H597">
        <f>IFERROR((#REF!-E596)/E596,0)</f>
        <v>1.8068387942622565E-2</v>
      </c>
      <c r="I597">
        <f>IFERROR(LN(#REF!/E596),0)</f>
        <v>1.790709459750401E-2</v>
      </c>
    </row>
    <row r="598" spans="1:9">
      <c r="A598" s="3">
        <v>44852</v>
      </c>
      <c r="B598">
        <v>129.33000200000001</v>
      </c>
      <c r="C598">
        <v>130.070007</v>
      </c>
      <c r="D598">
        <v>127.660004</v>
      </c>
      <c r="E598">
        <v>128.36999499999999</v>
      </c>
      <c r="F598">
        <v>122.736946</v>
      </c>
      <c r="G598">
        <v>7114200</v>
      </c>
      <c r="H598">
        <f>IFERROR((#REF!-E597)/E597,0)</f>
        <v>8.0885741507325751E-3</v>
      </c>
      <c r="I598">
        <f>IFERROR(LN(#REF!/E597),0)</f>
        <v>8.0560369700131192E-3</v>
      </c>
    </row>
    <row r="599" spans="1:9">
      <c r="A599" s="3">
        <v>44853</v>
      </c>
      <c r="B599">
        <v>131.63999899999999</v>
      </c>
      <c r="C599">
        <v>133</v>
      </c>
      <c r="D599">
        <v>129.509995</v>
      </c>
      <c r="E599">
        <v>129.55999800000001</v>
      </c>
      <c r="F599">
        <v>123.874718</v>
      </c>
      <c r="G599">
        <v>9993700</v>
      </c>
      <c r="H599">
        <f>IFERROR((#REF!-E598)/E598,0)</f>
        <v>9.2701024098350918E-3</v>
      </c>
      <c r="I599">
        <f>IFERROR(LN(#REF!/E598),0)</f>
        <v>9.2273987193414331E-3</v>
      </c>
    </row>
    <row r="600" spans="1:9">
      <c r="A600" s="3">
        <v>44854</v>
      </c>
      <c r="B600">
        <v>128.61999499999999</v>
      </c>
      <c r="C600">
        <v>129.770004</v>
      </c>
      <c r="D600">
        <v>126.68</v>
      </c>
      <c r="E600">
        <v>126.989998</v>
      </c>
      <c r="F600">
        <v>122.27919799999999</v>
      </c>
      <c r="G600">
        <v>8168000</v>
      </c>
      <c r="H600">
        <f>IFERROR((#REF!-E599)/E599,0)</f>
        <v>-1.9836369555979828E-2</v>
      </c>
      <c r="I600">
        <f>IFERROR(LN(#REF!/E599),0)</f>
        <v>-2.0035751414594915E-2</v>
      </c>
    </row>
    <row r="601" spans="1:9">
      <c r="A601" s="3">
        <v>44855</v>
      </c>
      <c r="B601">
        <v>126.540001</v>
      </c>
      <c r="C601">
        <v>128.949997</v>
      </c>
      <c r="D601">
        <v>126.480003</v>
      </c>
      <c r="E601">
        <v>128.58000200000001</v>
      </c>
      <c r="F601">
        <v>123.810219</v>
      </c>
      <c r="G601">
        <v>6394600</v>
      </c>
      <c r="H601">
        <f>IFERROR((#REF!-E600)/E600,0)</f>
        <v>1.2520702614705195E-2</v>
      </c>
      <c r="I601">
        <f>IFERROR(LN(#REF!/E600),0)</f>
        <v>1.2442966816388852E-2</v>
      </c>
    </row>
    <row r="602" spans="1:9">
      <c r="A602" s="3">
        <v>44858</v>
      </c>
      <c r="B602">
        <v>129.490005</v>
      </c>
      <c r="C602">
        <v>130.44000199999999</v>
      </c>
      <c r="D602">
        <v>128.35000600000001</v>
      </c>
      <c r="E602">
        <v>129.36999499999999</v>
      </c>
      <c r="F602">
        <v>124.57089999999999</v>
      </c>
      <c r="G602">
        <v>6946000</v>
      </c>
      <c r="H602">
        <f>IFERROR((#REF!-E601)/E601,0)</f>
        <v>6.1439803057397775E-3</v>
      </c>
      <c r="I602">
        <f>IFERROR(LN(#REF!/E601),0)</f>
        <v>6.125183012913797E-3</v>
      </c>
    </row>
    <row r="603" spans="1:9">
      <c r="A603" s="3">
        <v>44859</v>
      </c>
      <c r="B603">
        <v>129.60000600000001</v>
      </c>
      <c r="C603">
        <v>131.179993</v>
      </c>
      <c r="D603">
        <v>128.470001</v>
      </c>
      <c r="E603">
        <v>130.86000100000001</v>
      </c>
      <c r="F603">
        <v>126.005623</v>
      </c>
      <c r="G603">
        <v>6776000</v>
      </c>
      <c r="H603">
        <f>IFERROR((#REF!-E602)/E602,0)</f>
        <v>1.1517400151403132E-2</v>
      </c>
      <c r="I603">
        <f>IFERROR(LN(#REF!/E602),0)</f>
        <v>1.1451579802374238E-2</v>
      </c>
    </row>
    <row r="604" spans="1:9">
      <c r="A604" s="3">
        <v>44860</v>
      </c>
      <c r="B604">
        <v>130.64999399999999</v>
      </c>
      <c r="C604">
        <v>132.570007</v>
      </c>
      <c r="D604">
        <v>130.39999399999999</v>
      </c>
      <c r="E604">
        <v>131.779999</v>
      </c>
      <c r="F604">
        <v>126.89149500000001</v>
      </c>
      <c r="G604">
        <v>6612800</v>
      </c>
      <c r="H604">
        <f>IFERROR((#REF!-E603)/E603,0)</f>
        <v>7.0303988458627056E-3</v>
      </c>
      <c r="I604">
        <f>IFERROR(LN(#REF!/E603),0)</f>
        <v>7.0058008139215694E-3</v>
      </c>
    </row>
    <row r="605" spans="1:9">
      <c r="A605" s="3">
        <v>44861</v>
      </c>
      <c r="B605">
        <v>132</v>
      </c>
      <c r="C605">
        <v>133.11999499999999</v>
      </c>
      <c r="D605">
        <v>131.5</v>
      </c>
      <c r="E605">
        <v>131.88000500000001</v>
      </c>
      <c r="F605">
        <v>126.987801</v>
      </c>
      <c r="G605">
        <v>6676700</v>
      </c>
      <c r="H605">
        <f>IFERROR((#REF!-E604)/E604,0)</f>
        <v>7.5888602791693435E-4</v>
      </c>
      <c r="I605">
        <f>IFERROR(LN(#REF!/E604),0)</f>
        <v>7.5859821951514443E-4</v>
      </c>
    </row>
    <row r="606" spans="1:9">
      <c r="A606" s="3">
        <v>44862</v>
      </c>
      <c r="B606">
        <v>133.16999799999999</v>
      </c>
      <c r="C606">
        <v>135.509995</v>
      </c>
      <c r="D606">
        <v>132.91999799999999</v>
      </c>
      <c r="E606">
        <v>135.220001</v>
      </c>
      <c r="F606">
        <v>130.20387299999999</v>
      </c>
      <c r="G606">
        <v>6996400</v>
      </c>
      <c r="H606">
        <f>IFERROR((#REF!-E605)/E605,0)</f>
        <v>2.5326022697678734E-2</v>
      </c>
      <c r="I606">
        <f>IFERROR(LN(#REF!/E605),0)</f>
        <v>2.5010632941103422E-2</v>
      </c>
    </row>
    <row r="607" spans="1:9">
      <c r="A607" s="3">
        <v>44865</v>
      </c>
      <c r="B607">
        <v>135.199997</v>
      </c>
      <c r="C607">
        <v>135.66999799999999</v>
      </c>
      <c r="D607">
        <v>134.259995</v>
      </c>
      <c r="E607">
        <v>134.66999799999999</v>
      </c>
      <c r="F607">
        <v>129.67430100000001</v>
      </c>
      <c r="G607">
        <v>8346300</v>
      </c>
      <c r="H607">
        <f>IFERROR((#REF!-E606)/E606,0)</f>
        <v>-4.0674678001222896E-3</v>
      </c>
      <c r="I607">
        <f>IFERROR(LN(#REF!/E606),0)</f>
        <v>-4.0757624470547137E-3</v>
      </c>
    </row>
    <row r="608" spans="1:9">
      <c r="A608" s="3">
        <v>44866</v>
      </c>
      <c r="B608">
        <v>134.699997</v>
      </c>
      <c r="C608">
        <v>136.279999</v>
      </c>
      <c r="D608">
        <v>133.83999600000001</v>
      </c>
      <c r="E608">
        <v>134.88000500000001</v>
      </c>
      <c r="F608">
        <v>129.87652600000001</v>
      </c>
      <c r="G608">
        <v>6428300</v>
      </c>
      <c r="H608">
        <f>IFERROR((#REF!-E607)/E607,0)</f>
        <v>1.5594193444631872E-3</v>
      </c>
      <c r="I608">
        <f>IFERROR(LN(#REF!/E607),0)</f>
        <v>1.5582047127001843E-3</v>
      </c>
    </row>
    <row r="609" spans="1:9">
      <c r="A609" s="3">
        <v>44867</v>
      </c>
      <c r="B609">
        <v>134.720001</v>
      </c>
      <c r="C609">
        <v>136.53999300000001</v>
      </c>
      <c r="D609">
        <v>132.80999800000001</v>
      </c>
      <c r="E609">
        <v>132.94000199999999</v>
      </c>
      <c r="F609">
        <v>128.00846899999999</v>
      </c>
      <c r="G609">
        <v>7318100</v>
      </c>
      <c r="H609">
        <f>IFERROR((#REF!-E608)/E608,0)</f>
        <v>-1.4383177106199086E-2</v>
      </c>
      <c r="I609">
        <f>IFERROR(LN(#REF!/E608),0)</f>
        <v>-1.4487617665716299E-2</v>
      </c>
    </row>
    <row r="610" spans="1:9">
      <c r="A610" s="3">
        <v>44868</v>
      </c>
      <c r="B610">
        <v>131.729996</v>
      </c>
      <c r="C610">
        <v>132.63999899999999</v>
      </c>
      <c r="D610">
        <v>130.96000699999999</v>
      </c>
      <c r="E610">
        <v>132.029999</v>
      </c>
      <c r="F610">
        <v>127.132217</v>
      </c>
      <c r="G610">
        <v>5204000</v>
      </c>
      <c r="H610">
        <f>IFERROR((#REF!-E609)/E609,0)</f>
        <v>-6.8452157838841399E-3</v>
      </c>
      <c r="I610">
        <f>IFERROR(LN(#REF!/E609),0)</f>
        <v>-6.8687517407429663E-3</v>
      </c>
    </row>
    <row r="611" spans="1:9">
      <c r="A611" s="3">
        <v>44869</v>
      </c>
      <c r="B611">
        <v>133.320007</v>
      </c>
      <c r="C611">
        <v>135</v>
      </c>
      <c r="D611">
        <v>132.520004</v>
      </c>
      <c r="E611">
        <v>134.44000199999999</v>
      </c>
      <c r="F611">
        <v>129.45282</v>
      </c>
      <c r="G611">
        <v>5555400</v>
      </c>
      <c r="H611">
        <f>IFERROR((#REF!-E610)/E610,0)</f>
        <v>1.8253450111743081E-2</v>
      </c>
      <c r="I611">
        <f>IFERROR(LN(#REF!/E610),0)</f>
        <v>1.8088855816356046E-2</v>
      </c>
    </row>
    <row r="612" spans="1:9">
      <c r="A612" s="3">
        <v>44872</v>
      </c>
      <c r="B612">
        <v>135.35000600000001</v>
      </c>
      <c r="C612">
        <v>137.19000199999999</v>
      </c>
      <c r="D612">
        <v>135.05999800000001</v>
      </c>
      <c r="E612">
        <v>136.5</v>
      </c>
      <c r="F612">
        <v>131.43641700000001</v>
      </c>
      <c r="G612">
        <v>6746800</v>
      </c>
      <c r="H612">
        <f>IFERROR((#REF!-E611)/E611,0)</f>
        <v>1.5322805484635499E-2</v>
      </c>
      <c r="I612">
        <f>IFERROR(LN(#REF!/E611),0)</f>
        <v>1.5206596891584826E-2</v>
      </c>
    </row>
    <row r="613" spans="1:9">
      <c r="A613" s="3">
        <v>44873</v>
      </c>
      <c r="B613">
        <v>136.820007</v>
      </c>
      <c r="C613">
        <v>137.520004</v>
      </c>
      <c r="D613">
        <v>135.800003</v>
      </c>
      <c r="E613">
        <v>136.80999800000001</v>
      </c>
      <c r="F613">
        <v>131.73492400000001</v>
      </c>
      <c r="G613">
        <v>5266200</v>
      </c>
      <c r="H613">
        <f>IFERROR((#REF!-E612)/E612,0)</f>
        <v>2.2710476190476725E-3</v>
      </c>
      <c r="I613">
        <f>IFERROR(LN(#REF!/E612),0)</f>
        <v>2.268472688193874E-3</v>
      </c>
    </row>
    <row r="614" spans="1:9">
      <c r="A614" s="3">
        <v>44874</v>
      </c>
      <c r="B614">
        <v>136.86999499999999</v>
      </c>
      <c r="C614">
        <v>137.970001</v>
      </c>
      <c r="D614">
        <v>136.33999600000001</v>
      </c>
      <c r="E614">
        <v>136.479996</v>
      </c>
      <c r="F614">
        <v>131.417145</v>
      </c>
      <c r="G614">
        <v>5690700</v>
      </c>
      <c r="H614">
        <f>IFERROR((#REF!-E613)/E613,0)</f>
        <v>-2.412119032411706E-3</v>
      </c>
      <c r="I614">
        <f>IFERROR(LN(#REF!/E613),0)</f>
        <v>-2.4150328781632176E-3</v>
      </c>
    </row>
    <row r="615" spans="1:9">
      <c r="A615" s="3">
        <v>44875</v>
      </c>
      <c r="B615">
        <v>139.46000699999999</v>
      </c>
      <c r="C615">
        <v>141.63000500000001</v>
      </c>
      <c r="D615">
        <v>138.199997</v>
      </c>
      <c r="E615">
        <v>141.179993</v>
      </c>
      <c r="F615">
        <v>135.94279499999999</v>
      </c>
      <c r="G615">
        <v>8068700</v>
      </c>
      <c r="H615">
        <f>IFERROR((#REF!-E614)/E614,0)</f>
        <v>3.4437259215628908E-2</v>
      </c>
      <c r="I615">
        <f>IFERROR(LN(#REF!/E614),0)</f>
        <v>3.3857567950186185E-2</v>
      </c>
    </row>
    <row r="616" spans="1:9">
      <c r="A616" s="3">
        <v>44876</v>
      </c>
      <c r="B616">
        <v>141.199997</v>
      </c>
      <c r="C616">
        <v>141.63000500000001</v>
      </c>
      <c r="D616">
        <v>139.11000100000001</v>
      </c>
      <c r="E616">
        <v>140.970001</v>
      </c>
      <c r="F616">
        <v>135.740601</v>
      </c>
      <c r="G616">
        <v>7175200</v>
      </c>
      <c r="H616">
        <f>IFERROR((#REF!-E615)/E615,0)</f>
        <v>-1.4874062219283417E-3</v>
      </c>
      <c r="I616">
        <f>IFERROR(LN(#REF!/E615),0)</f>
        <v>-1.4885135086891985E-3</v>
      </c>
    </row>
    <row r="617" spans="1:9">
      <c r="A617" s="3">
        <v>44879</v>
      </c>
      <c r="B617">
        <v>140.509995</v>
      </c>
      <c r="C617">
        <v>143.55999800000001</v>
      </c>
      <c r="D617">
        <v>140.259995</v>
      </c>
      <c r="E617">
        <v>140.979996</v>
      </c>
      <c r="F617">
        <v>135.750214</v>
      </c>
      <c r="G617">
        <v>8516200</v>
      </c>
      <c r="H617">
        <f>IFERROR((#REF!-E616)/E616,0)</f>
        <v>7.0901609768758738E-5</v>
      </c>
      <c r="I617">
        <f>IFERROR(LN(#REF!/E616),0)</f>
        <v>7.0899096368526765E-5</v>
      </c>
    </row>
    <row r="618" spans="1:9">
      <c r="A618" s="3">
        <v>44880</v>
      </c>
      <c r="B618">
        <v>142.08999600000001</v>
      </c>
      <c r="C618">
        <v>143.199997</v>
      </c>
      <c r="D618">
        <v>139.699997</v>
      </c>
      <c r="E618">
        <v>140.490005</v>
      </c>
      <c r="F618">
        <v>135.278412</v>
      </c>
      <c r="G618">
        <v>7732400</v>
      </c>
      <c r="H618">
        <f>IFERROR((#REF!-E617)/E617,0)</f>
        <v>-3.475606567615475E-3</v>
      </c>
      <c r="I618">
        <f>IFERROR(LN(#REF!/E617),0)</f>
        <v>-3.4816605196291888E-3</v>
      </c>
    </row>
    <row r="619" spans="1:9">
      <c r="A619" s="3">
        <v>44881</v>
      </c>
      <c r="B619">
        <v>141.5</v>
      </c>
      <c r="C619">
        <v>142.91000399999999</v>
      </c>
      <c r="D619">
        <v>140.979996</v>
      </c>
      <c r="E619">
        <v>141.740005</v>
      </c>
      <c r="F619">
        <v>136.48204000000001</v>
      </c>
      <c r="G619">
        <v>6193700</v>
      </c>
      <c r="H619">
        <f>IFERROR((#REF!-E618)/E618,0)</f>
        <v>8.8974301054370389E-3</v>
      </c>
      <c r="I619">
        <f>IFERROR(LN(#REF!/E618),0)</f>
        <v>8.8580812046853297E-3</v>
      </c>
    </row>
    <row r="620" spans="1:9">
      <c r="A620" s="3">
        <v>44882</v>
      </c>
      <c r="B620">
        <v>141.11000100000001</v>
      </c>
      <c r="C620">
        <v>141.69000199999999</v>
      </c>
      <c r="D620">
        <v>139.86000100000001</v>
      </c>
      <c r="E620">
        <v>140.86999499999999</v>
      </c>
      <c r="F620">
        <v>135.644318</v>
      </c>
      <c r="G620">
        <v>5186300</v>
      </c>
      <c r="H620">
        <f>IFERROR((#REF!-E619)/E619,0)</f>
        <v>-6.1380694885682253E-3</v>
      </c>
      <c r="I620">
        <f>IFERROR(LN(#REF!/E619),0)</f>
        <v>-6.1569848794693245E-3</v>
      </c>
    </row>
    <row r="621" spans="1:9">
      <c r="A621" s="3">
        <v>44883</v>
      </c>
      <c r="B621">
        <v>141.91999799999999</v>
      </c>
      <c r="C621">
        <v>142.759995</v>
      </c>
      <c r="D621">
        <v>141.270004</v>
      </c>
      <c r="E621">
        <v>142.570007</v>
      </c>
      <c r="F621">
        <v>137.28125</v>
      </c>
      <c r="G621">
        <v>5671400</v>
      </c>
      <c r="H621">
        <f>IFERROR((#REF!-E620)/E620,0)</f>
        <v>1.2067949601332884E-2</v>
      </c>
      <c r="I621">
        <f>IFERROR(LN(#REF!/E620),0)</f>
        <v>1.1995712486059665E-2</v>
      </c>
    </row>
    <row r="622" spans="1:9">
      <c r="A622" s="3">
        <v>44886</v>
      </c>
      <c r="B622">
        <v>143.05999800000001</v>
      </c>
      <c r="C622">
        <v>145.19000199999999</v>
      </c>
      <c r="D622">
        <v>142.83000200000001</v>
      </c>
      <c r="E622">
        <v>144.38000500000001</v>
      </c>
      <c r="F622">
        <v>139.02410900000001</v>
      </c>
      <c r="G622">
        <v>6377200</v>
      </c>
      <c r="H622">
        <f>IFERROR((#REF!-E621)/E621,0)</f>
        <v>1.2695503339633049E-2</v>
      </c>
      <c r="I622">
        <f>IFERROR(LN(#REF!/E621),0)</f>
        <v>1.2615591077292907E-2</v>
      </c>
    </row>
    <row r="623" spans="1:9">
      <c r="A623" s="3">
        <v>44887</v>
      </c>
      <c r="B623">
        <v>145.429993</v>
      </c>
      <c r="C623">
        <v>145.78999300000001</v>
      </c>
      <c r="D623">
        <v>144.83999600000001</v>
      </c>
      <c r="E623">
        <v>145.61999499999999</v>
      </c>
      <c r="F623">
        <v>140.21809400000001</v>
      </c>
      <c r="G623">
        <v>5372900</v>
      </c>
      <c r="H623">
        <f>IFERROR((#REF!-E622)/E622,0)</f>
        <v>8.5883775942519006E-3</v>
      </c>
      <c r="I623">
        <f>IFERROR(LN(#REF!/E622),0)</f>
        <v>8.5517072887717569E-3</v>
      </c>
    </row>
    <row r="624" spans="1:9">
      <c r="A624" s="3">
        <v>44888</v>
      </c>
      <c r="B624">
        <v>145.89999399999999</v>
      </c>
      <c r="C624">
        <v>146.63000500000001</v>
      </c>
      <c r="D624">
        <v>145.570007</v>
      </c>
      <c r="E624">
        <v>146.449997</v>
      </c>
      <c r="F624">
        <v>141.017303</v>
      </c>
      <c r="G624">
        <v>4296000</v>
      </c>
      <c r="H624">
        <f>IFERROR((#REF!-E623)/E623,0)</f>
        <v>5.6997804456730512E-3</v>
      </c>
      <c r="I624">
        <f>IFERROR(LN(#REF!/E623),0)</f>
        <v>5.6835981583137109E-3</v>
      </c>
    </row>
    <row r="625" spans="1:9">
      <c r="A625" s="3">
        <v>44890</v>
      </c>
      <c r="B625">
        <v>146.78999300000001</v>
      </c>
      <c r="C625">
        <v>147.199997</v>
      </c>
      <c r="D625">
        <v>146.39999399999999</v>
      </c>
      <c r="E625">
        <v>146.720001</v>
      </c>
      <c r="F625">
        <v>141.277298</v>
      </c>
      <c r="G625">
        <v>2411100</v>
      </c>
      <c r="H625">
        <f>IFERROR((#REF!-E624)/E624,0)</f>
        <v>1.8436599899691369E-3</v>
      </c>
      <c r="I625">
        <f>IFERROR(LN(#REF!/E624),0)</f>
        <v>1.8419625349229264E-3</v>
      </c>
    </row>
    <row r="626" spans="1:9">
      <c r="A626" s="3">
        <v>44893</v>
      </c>
      <c r="B626">
        <v>146.38999899999999</v>
      </c>
      <c r="C626">
        <v>147.33999600000001</v>
      </c>
      <c r="D626">
        <v>146.13999899999999</v>
      </c>
      <c r="E626">
        <v>146.60000600000001</v>
      </c>
      <c r="F626">
        <v>141.16175799999999</v>
      </c>
      <c r="G626">
        <v>6628200</v>
      </c>
      <c r="H626">
        <f>IFERROR((#REF!-E625)/E625,0)</f>
        <v>-8.1785032157946039E-4</v>
      </c>
      <c r="I626">
        <f>IFERROR(LN(#REF!/E625),0)</f>
        <v>-8.1818494361329103E-4</v>
      </c>
    </row>
    <row r="627" spans="1:9">
      <c r="A627" s="3">
        <v>44894</v>
      </c>
      <c r="B627">
        <v>145.75</v>
      </c>
      <c r="C627">
        <v>146.05999800000001</v>
      </c>
      <c r="D627">
        <v>144.529999</v>
      </c>
      <c r="E627">
        <v>145.479996</v>
      </c>
      <c r="F627">
        <v>140.08329800000001</v>
      </c>
      <c r="G627">
        <v>5634200</v>
      </c>
      <c r="H627">
        <f>IFERROR((#REF!-E626)/E626,0)</f>
        <v>-7.6399041893627732E-3</v>
      </c>
      <c r="I627">
        <f>IFERROR(LN(#REF!/E626),0)</f>
        <v>-7.6692377566451794E-3</v>
      </c>
    </row>
    <row r="628" spans="1:9">
      <c r="A628" s="3">
        <v>44895</v>
      </c>
      <c r="B628">
        <v>145.64999399999999</v>
      </c>
      <c r="C628">
        <v>149.16000399999999</v>
      </c>
      <c r="D628">
        <v>145.13000500000001</v>
      </c>
      <c r="E628">
        <v>149.16000399999999</v>
      </c>
      <c r="F628">
        <v>143.626755</v>
      </c>
      <c r="G628">
        <v>12396800</v>
      </c>
      <c r="H628">
        <f>IFERROR((#REF!-E627)/E627,0)</f>
        <v>2.5295628960561607E-2</v>
      </c>
      <c r="I628">
        <f>IFERROR(LN(#REF!/E627),0)</f>
        <v>2.4980989503861108E-2</v>
      </c>
    </row>
    <row r="629" spans="1:9">
      <c r="A629" s="3">
        <v>44896</v>
      </c>
      <c r="B629">
        <v>149.529999</v>
      </c>
      <c r="C629">
        <v>150.36000100000001</v>
      </c>
      <c r="D629">
        <v>148.570007</v>
      </c>
      <c r="E629">
        <v>149.25</v>
      </c>
      <c r="F629">
        <v>143.71343999999999</v>
      </c>
      <c r="G629">
        <v>6927400</v>
      </c>
      <c r="H629">
        <f>IFERROR((#REF!-E628)/E628,0)</f>
        <v>6.0335208894211022E-4</v>
      </c>
      <c r="I629">
        <f>IFERROR(LN(#REF!/E628),0)</f>
        <v>6.0317014525090981E-4</v>
      </c>
    </row>
    <row r="630" spans="1:9">
      <c r="A630" s="3">
        <v>44897</v>
      </c>
      <c r="B630">
        <v>148.470001</v>
      </c>
      <c r="C630">
        <v>150.770004</v>
      </c>
      <c r="D630">
        <v>148.08000200000001</v>
      </c>
      <c r="E630">
        <v>150.61000100000001</v>
      </c>
      <c r="F630">
        <v>145.02299500000001</v>
      </c>
      <c r="G630">
        <v>4938300</v>
      </c>
      <c r="H630">
        <f>IFERROR((#REF!-E629)/E629,0)</f>
        <v>9.1122345058627218E-3</v>
      </c>
      <c r="I630">
        <f>IFERROR(LN(#REF!/E629),0)</f>
        <v>9.0709685907112026E-3</v>
      </c>
    </row>
    <row r="631" spans="1:9">
      <c r="A631" s="3">
        <v>44900</v>
      </c>
      <c r="B631">
        <v>148.71000699999999</v>
      </c>
      <c r="C631">
        <v>149.66999799999999</v>
      </c>
      <c r="D631">
        <v>148.270004</v>
      </c>
      <c r="E631">
        <v>149.08999600000001</v>
      </c>
      <c r="F631">
        <v>143.559372</v>
      </c>
      <c r="G631">
        <v>5402500</v>
      </c>
      <c r="H631">
        <f>IFERROR((#REF!-E630)/E630,0)</f>
        <v>-1.0092324479833166E-2</v>
      </c>
      <c r="I631">
        <f>IFERROR(LN(#REF!/E630),0)</f>
        <v>-1.0143597252547107E-2</v>
      </c>
    </row>
    <row r="632" spans="1:9">
      <c r="A632" s="3">
        <v>44901</v>
      </c>
      <c r="B632">
        <v>149.720001</v>
      </c>
      <c r="C632">
        <v>150.08000200000001</v>
      </c>
      <c r="D632">
        <v>148.279999</v>
      </c>
      <c r="E632">
        <v>149.279999</v>
      </c>
      <c r="F632">
        <v>143.74234000000001</v>
      </c>
      <c r="G632">
        <v>6866700</v>
      </c>
      <c r="H632">
        <f>IFERROR((#REF!-E631)/E631,0)</f>
        <v>1.2744181708878048E-3</v>
      </c>
      <c r="I632">
        <f>IFERROR(LN(#REF!/E631),0)</f>
        <v>1.2736067893372028E-3</v>
      </c>
    </row>
    <row r="633" spans="1:9">
      <c r="A633" s="3">
        <v>44902</v>
      </c>
      <c r="B633">
        <v>149.009995</v>
      </c>
      <c r="C633">
        <v>150.429993</v>
      </c>
      <c r="D633">
        <v>149.009995</v>
      </c>
      <c r="E633">
        <v>150.240005</v>
      </c>
      <c r="F633">
        <v>144.66673299999999</v>
      </c>
      <c r="G633">
        <v>6175500</v>
      </c>
      <c r="H633">
        <f>IFERROR((#REF!-E632)/E632,0)</f>
        <v>6.4309084032080736E-3</v>
      </c>
      <c r="I633">
        <f>IFERROR(LN(#REF!/E632),0)</f>
        <v>6.4103183398247802E-3</v>
      </c>
    </row>
    <row r="634" spans="1:9">
      <c r="A634" s="3">
        <v>44903</v>
      </c>
      <c r="B634">
        <v>149.46000699999999</v>
      </c>
      <c r="C634">
        <v>151.38000500000001</v>
      </c>
      <c r="D634">
        <v>149.009995</v>
      </c>
      <c r="E634">
        <v>151.320007</v>
      </c>
      <c r="F634">
        <v>145.70665</v>
      </c>
      <c r="G634">
        <v>5187100</v>
      </c>
      <c r="H634">
        <f>IFERROR((#REF!-E633)/E633,0)</f>
        <v>7.188511475355765E-3</v>
      </c>
      <c r="I634">
        <f>IFERROR(LN(#REF!/E633),0)</f>
        <v>7.1627972843724547E-3</v>
      </c>
    </row>
    <row r="635" spans="1:9">
      <c r="A635" s="3">
        <v>44904</v>
      </c>
      <c r="B635">
        <v>150.699997</v>
      </c>
      <c r="C635">
        <v>151.949997</v>
      </c>
      <c r="D635">
        <v>150.220001</v>
      </c>
      <c r="E635">
        <v>150.91999799999999</v>
      </c>
      <c r="F635">
        <v>145.32148699999999</v>
      </c>
      <c r="G635">
        <v>5868200</v>
      </c>
      <c r="H635">
        <f>IFERROR((#REF!-E634)/E634,0)</f>
        <v>-2.6434640595807755E-3</v>
      </c>
      <c r="I635">
        <f>IFERROR(LN(#REF!/E634),0)</f>
        <v>-2.6469641803543429E-3</v>
      </c>
    </row>
    <row r="636" spans="1:9">
      <c r="A636" s="3">
        <v>44907</v>
      </c>
      <c r="B636">
        <v>151.220001</v>
      </c>
      <c r="C636">
        <v>152.55999800000001</v>
      </c>
      <c r="D636">
        <v>151.03999300000001</v>
      </c>
      <c r="E636">
        <v>152.470001</v>
      </c>
      <c r="F636">
        <v>146.81399500000001</v>
      </c>
      <c r="G636">
        <v>6142400</v>
      </c>
      <c r="H636">
        <f>IFERROR((#REF!-E635)/E635,0)</f>
        <v>1.0270361917179484E-2</v>
      </c>
      <c r="I636">
        <f>IFERROR(LN(#REF!/E635),0)</f>
        <v>1.0217980098427483E-2</v>
      </c>
    </row>
    <row r="637" spans="1:9">
      <c r="A637" s="3">
        <v>44908</v>
      </c>
      <c r="B637">
        <v>153.41000399999999</v>
      </c>
      <c r="C637">
        <v>154.229996</v>
      </c>
      <c r="D637">
        <v>150.78999300000001</v>
      </c>
      <c r="E637">
        <v>152.240005</v>
      </c>
      <c r="F637">
        <v>146.59252900000001</v>
      </c>
      <c r="G637">
        <v>7680600</v>
      </c>
      <c r="H637">
        <f>IFERROR((#REF!-E636)/E636,0)</f>
        <v>-1.5084672295634068E-3</v>
      </c>
      <c r="I637">
        <f>IFERROR(LN(#REF!/E636),0)</f>
        <v>-1.5096061117097891E-3</v>
      </c>
    </row>
    <row r="638" spans="1:9">
      <c r="A638" s="3">
        <v>44909</v>
      </c>
      <c r="B638">
        <v>152.78999300000001</v>
      </c>
      <c r="C638">
        <v>154.44000199999999</v>
      </c>
      <c r="D638">
        <v>152.16999799999999</v>
      </c>
      <c r="E638">
        <v>152.83999600000001</v>
      </c>
      <c r="F638">
        <v>147.17027300000001</v>
      </c>
      <c r="G638">
        <v>7385600</v>
      </c>
      <c r="H638">
        <f>IFERROR((#REF!-E637)/E637,0)</f>
        <v>3.941086313022763E-3</v>
      </c>
      <c r="I638">
        <f>IFERROR(LN(#REF!/E637),0)</f>
        <v>3.9333405767663504E-3</v>
      </c>
    </row>
    <row r="639" spans="1:9">
      <c r="A639" s="3">
        <v>44910</v>
      </c>
      <c r="B639">
        <v>151.720001</v>
      </c>
      <c r="C639">
        <v>152</v>
      </c>
      <c r="D639">
        <v>149.740005</v>
      </c>
      <c r="E639">
        <v>151.11000100000001</v>
      </c>
      <c r="F639">
        <v>145.50443999999999</v>
      </c>
      <c r="G639">
        <v>7117200</v>
      </c>
      <c r="H639">
        <f>IFERROR((#REF!-E638)/E638,0)</f>
        <v>-1.1318994015152959E-2</v>
      </c>
      <c r="I639">
        <f>IFERROR(LN(#REF!/E638),0)</f>
        <v>-1.1383541364174906E-2</v>
      </c>
    </row>
    <row r="640" spans="1:9">
      <c r="A640" s="3">
        <v>44911</v>
      </c>
      <c r="B640">
        <v>150.36000100000001</v>
      </c>
      <c r="C640">
        <v>151.070007</v>
      </c>
      <c r="D640">
        <v>149.020004</v>
      </c>
      <c r="E640">
        <v>150.44000199999999</v>
      </c>
      <c r="F640">
        <v>144.85929899999999</v>
      </c>
      <c r="G640">
        <v>19966400</v>
      </c>
      <c r="H640">
        <f>IFERROR((#REF!-E639)/E639,0)</f>
        <v>-4.4338494842576194E-3</v>
      </c>
      <c r="I640">
        <f>IFERROR(LN(#REF!/E639),0)</f>
        <v>-4.4437081468924914E-3</v>
      </c>
    </row>
    <row r="641" spans="1:9">
      <c r="A641" s="3">
        <v>44914</v>
      </c>
      <c r="B641">
        <v>150.220001</v>
      </c>
      <c r="C641">
        <v>151.38000500000001</v>
      </c>
      <c r="D641">
        <v>149.240005</v>
      </c>
      <c r="E641">
        <v>150.39999399999999</v>
      </c>
      <c r="F641">
        <v>144.820786</v>
      </c>
      <c r="G641">
        <v>5881800</v>
      </c>
      <c r="H641">
        <f>IFERROR((#REF!-E640)/E640,0)</f>
        <v>-2.6593990606301821E-4</v>
      </c>
      <c r="I641">
        <f>IFERROR(LN(#REF!/E640),0)</f>
        <v>-2.6597527435056749E-4</v>
      </c>
    </row>
    <row r="642" spans="1:9">
      <c r="A642" s="3">
        <v>44915</v>
      </c>
      <c r="B642">
        <v>149.320007</v>
      </c>
      <c r="C642">
        <v>150.89999399999999</v>
      </c>
      <c r="D642">
        <v>149.270004</v>
      </c>
      <c r="E642">
        <v>150.46000699999999</v>
      </c>
      <c r="F642">
        <v>144.87855500000001</v>
      </c>
      <c r="G642">
        <v>5646100</v>
      </c>
      <c r="H642">
        <f>IFERROR((#REF!-E641)/E641,0)</f>
        <v>3.9902262230142026E-4</v>
      </c>
      <c r="I642">
        <f>IFERROR(LN(#REF!/E641),0)</f>
        <v>3.9894303394584865E-4</v>
      </c>
    </row>
    <row r="643" spans="1:9">
      <c r="A643" s="3">
        <v>44916</v>
      </c>
      <c r="B643">
        <v>150.75</v>
      </c>
      <c r="C643">
        <v>152.63000500000001</v>
      </c>
      <c r="D643">
        <v>150.720001</v>
      </c>
      <c r="E643">
        <v>151.83999600000001</v>
      </c>
      <c r="F643">
        <v>146.207382</v>
      </c>
      <c r="G643">
        <v>5024700</v>
      </c>
      <c r="H643">
        <f>IFERROR((#REF!-E642)/E642,0)</f>
        <v>9.1717993871954506E-3</v>
      </c>
      <c r="I643">
        <f>IFERROR(LN(#REF!/E642),0)</f>
        <v>9.1299938620304517E-3</v>
      </c>
    </row>
    <row r="644" spans="1:9">
      <c r="A644" s="3">
        <v>44917</v>
      </c>
      <c r="B644">
        <v>151.13000500000001</v>
      </c>
      <c r="C644">
        <v>152.41000399999999</v>
      </c>
      <c r="D644">
        <v>150.88000500000001</v>
      </c>
      <c r="E644">
        <v>152.19000199999999</v>
      </c>
      <c r="F644">
        <v>146.544388</v>
      </c>
      <c r="G644">
        <v>5904900</v>
      </c>
      <c r="H644">
        <f>IFERROR((#REF!-E643)/E643,0)</f>
        <v>2.3050975317463729E-3</v>
      </c>
      <c r="I644">
        <f>IFERROR(LN(#REF!/E643),0)</f>
        <v>2.3024448700781834E-3</v>
      </c>
    </row>
    <row r="645" spans="1:9">
      <c r="A645" s="3">
        <v>44918</v>
      </c>
      <c r="B645">
        <v>152.30999800000001</v>
      </c>
      <c r="C645">
        <v>152.91999799999999</v>
      </c>
      <c r="D645">
        <v>151.66999799999999</v>
      </c>
      <c r="E645">
        <v>152.61999499999999</v>
      </c>
      <c r="F645">
        <v>146.95841999999999</v>
      </c>
      <c r="G645">
        <v>3401800</v>
      </c>
      <c r="H645">
        <f>IFERROR((#REF!-E644)/E644,0)</f>
        <v>2.8253695666552135E-3</v>
      </c>
      <c r="I645">
        <f>IFERROR(LN(#REF!/E644),0)</f>
        <v>2.8213857122043402E-3</v>
      </c>
    </row>
    <row r="646" spans="1:9">
      <c r="A646" s="3">
        <v>44922</v>
      </c>
      <c r="B646">
        <v>152.699997</v>
      </c>
      <c r="C646">
        <v>154.320007</v>
      </c>
      <c r="D646">
        <v>152.66000399999999</v>
      </c>
      <c r="E646">
        <v>153.949997</v>
      </c>
      <c r="F646">
        <v>148.23909</v>
      </c>
      <c r="G646">
        <v>4215100</v>
      </c>
      <c r="H646">
        <f>IFERROR((#REF!-E645)/E645,0)</f>
        <v>8.7144675899118434E-3</v>
      </c>
      <c r="I646">
        <f>IFERROR(LN(#REF!/E645),0)</f>
        <v>8.676715783282234E-3</v>
      </c>
    </row>
    <row r="647" spans="1:9">
      <c r="A647" s="3">
        <v>44923</v>
      </c>
      <c r="B647">
        <v>154.279999</v>
      </c>
      <c r="C647">
        <v>154.64999399999999</v>
      </c>
      <c r="D647">
        <v>151.89999399999999</v>
      </c>
      <c r="E647">
        <v>151.96000699999999</v>
      </c>
      <c r="F647">
        <v>146.32290599999999</v>
      </c>
      <c r="G647">
        <v>4197500</v>
      </c>
      <c r="H647">
        <f>IFERROR((#REF!-E646)/E646,0)</f>
        <v>-1.2926210060270452E-2</v>
      </c>
      <c r="I647">
        <f>IFERROR(LN(#REF!/E646),0)</f>
        <v>-1.301048049948526E-2</v>
      </c>
    </row>
    <row r="648" spans="1:9">
      <c r="A648" s="3">
        <v>44924</v>
      </c>
      <c r="B648">
        <v>152.80999800000001</v>
      </c>
      <c r="C648">
        <v>153.240005</v>
      </c>
      <c r="D648">
        <v>152.13999899999999</v>
      </c>
      <c r="E648">
        <v>152.58999600000001</v>
      </c>
      <c r="F648">
        <v>146.92952</v>
      </c>
      <c r="G648">
        <v>3809100</v>
      </c>
      <c r="H648">
        <f>IFERROR((#REF!-E647)/E647,0)</f>
        <v>4.1457552709906319E-3</v>
      </c>
      <c r="I648">
        <f>IFERROR(LN(#REF!/E647),0)</f>
        <v>4.1371853054288496E-3</v>
      </c>
    </row>
    <row r="649" spans="1:9">
      <c r="A649" s="3">
        <v>44925</v>
      </c>
      <c r="B649">
        <v>152.429993</v>
      </c>
      <c r="C649">
        <v>152.679993</v>
      </c>
      <c r="D649">
        <v>150.44000199999999</v>
      </c>
      <c r="E649">
        <v>151.55999800000001</v>
      </c>
      <c r="F649">
        <v>145.937759</v>
      </c>
      <c r="G649">
        <v>4532000</v>
      </c>
      <c r="H649">
        <f>IFERROR((#REF!-E648)/E648,0)</f>
        <v>-6.7501017563432282E-3</v>
      </c>
      <c r="I649">
        <f>IFERROR(LN(#REF!/E648),0)</f>
        <v>-6.7729867353003483E-3</v>
      </c>
    </row>
    <row r="650" spans="1:9">
      <c r="A650" s="3">
        <v>44929</v>
      </c>
      <c r="B650">
        <v>150.949997</v>
      </c>
      <c r="C650">
        <v>151.71000699999999</v>
      </c>
      <c r="D650">
        <v>149.11999499999999</v>
      </c>
      <c r="E650">
        <v>151.570007</v>
      </c>
      <c r="F650">
        <v>145.94740300000001</v>
      </c>
      <c r="G650">
        <v>6447300</v>
      </c>
      <c r="H650">
        <f>IFERROR((#REF!-E649)/E649,0)</f>
        <v>6.6039853075193381E-5</v>
      </c>
      <c r="I650">
        <f>IFERROR(LN(#REF!/E649),0)</f>
        <v>6.6037672540087645E-5</v>
      </c>
    </row>
    <row r="651" spans="1:9">
      <c r="A651" s="3">
        <v>44930</v>
      </c>
      <c r="B651">
        <v>151.990005</v>
      </c>
      <c r="C651">
        <v>153.38999899999999</v>
      </c>
      <c r="D651">
        <v>151.229996</v>
      </c>
      <c r="E651">
        <v>152.229996</v>
      </c>
      <c r="F651">
        <v>146.58290099999999</v>
      </c>
      <c r="G651">
        <v>7313400</v>
      </c>
      <c r="H651">
        <f>IFERROR((#REF!-E650)/E650,0)</f>
        <v>4.3543509237945468E-3</v>
      </c>
      <c r="I651">
        <f>IFERROR(LN(#REF!/E650),0)</f>
        <v>4.3448981682864089E-3</v>
      </c>
    </row>
    <row r="652" spans="1:9">
      <c r="A652" s="3">
        <v>44931</v>
      </c>
      <c r="B652">
        <v>152.21000699999999</v>
      </c>
      <c r="C652">
        <v>152.479996</v>
      </c>
      <c r="D652">
        <v>150.13000500000001</v>
      </c>
      <c r="E652">
        <v>150.33999600000001</v>
      </c>
      <c r="F652">
        <v>144.76298499999999</v>
      </c>
      <c r="G652">
        <v>5373800</v>
      </c>
      <c r="H652">
        <f>IFERROR((#REF!-E651)/E651,0)</f>
        <v>-1.2415424355657123E-2</v>
      </c>
      <c r="I652">
        <f>IFERROR(LN(#REF!/E651),0)</f>
        <v>-1.2493139652169031E-2</v>
      </c>
    </row>
    <row r="653" spans="1:9">
      <c r="A653" s="3">
        <v>44932</v>
      </c>
      <c r="B653">
        <v>151.85000600000001</v>
      </c>
      <c r="C653">
        <v>154.46000699999999</v>
      </c>
      <c r="D653">
        <v>151.75</v>
      </c>
      <c r="E653">
        <v>153.91999799999999</v>
      </c>
      <c r="F653">
        <v>148.210205</v>
      </c>
      <c r="G653">
        <v>7882200</v>
      </c>
      <c r="H653">
        <f>IFERROR((#REF!-E652)/E652,0)</f>
        <v>2.3812705169953433E-2</v>
      </c>
      <c r="I653">
        <f>IFERROR(LN(#REF!/E652),0)</f>
        <v>2.353360478066964E-2</v>
      </c>
    </row>
    <row r="654" spans="1:9">
      <c r="A654" s="3">
        <v>44935</v>
      </c>
      <c r="B654">
        <v>153.44000199999999</v>
      </c>
      <c r="C654">
        <v>154.800003</v>
      </c>
      <c r="D654">
        <v>152</v>
      </c>
      <c r="E654">
        <v>152.03999300000001</v>
      </c>
      <c r="F654">
        <v>146.399933</v>
      </c>
      <c r="G654">
        <v>5727000</v>
      </c>
      <c r="H654">
        <f>IFERROR((#REF!-E653)/E653,0)</f>
        <v>-1.2214169857252617E-2</v>
      </c>
      <c r="I654">
        <f>IFERROR(LN(#REF!/E653),0)</f>
        <v>-1.2289375843101929E-2</v>
      </c>
    </row>
    <row r="655" spans="1:9">
      <c r="A655" s="3">
        <v>44936</v>
      </c>
      <c r="B655">
        <v>152.10000600000001</v>
      </c>
      <c r="C655">
        <v>152.699997</v>
      </c>
      <c r="D655">
        <v>150.94000199999999</v>
      </c>
      <c r="E655">
        <v>151.88999899999999</v>
      </c>
      <c r="F655">
        <v>146.25552400000001</v>
      </c>
      <c r="G655">
        <v>4716400</v>
      </c>
      <c r="H655">
        <f>IFERROR((#REF!-E654)/E654,0)</f>
        <v>-9.8654306041714187E-4</v>
      </c>
      <c r="I655">
        <f>IFERROR(LN(#REF!/E654),0)</f>
        <v>-9.8703001431582073E-4</v>
      </c>
    </row>
    <row r="656" spans="1:9">
      <c r="A656" s="3">
        <v>44937</v>
      </c>
      <c r="B656">
        <v>152.320007</v>
      </c>
      <c r="C656">
        <v>152.55999800000001</v>
      </c>
      <c r="D656">
        <v>149.35000600000001</v>
      </c>
      <c r="E656">
        <v>150.66000399999999</v>
      </c>
      <c r="F656">
        <v>145.071136</v>
      </c>
      <c r="G656">
        <v>8691300</v>
      </c>
      <c r="H656">
        <f>IFERROR((#REF!-E655)/E655,0)</f>
        <v>-8.0979327677788877E-3</v>
      </c>
      <c r="I656">
        <f>IFERROR(LN(#REF!/E655),0)</f>
        <v>-8.1308991188200012E-3</v>
      </c>
    </row>
    <row r="657" spans="1:9">
      <c r="A657" s="3">
        <v>44938</v>
      </c>
      <c r="B657">
        <v>151.699997</v>
      </c>
      <c r="C657">
        <v>151.729996</v>
      </c>
      <c r="D657">
        <v>149.520004</v>
      </c>
      <c r="E657">
        <v>149.80999800000001</v>
      </c>
      <c r="F657">
        <v>144.252655</v>
      </c>
      <c r="G657">
        <v>7801600</v>
      </c>
      <c r="H657">
        <f>IFERROR((#REF!-E656)/E656,0)</f>
        <v>-5.6418822343850409E-3</v>
      </c>
      <c r="I657">
        <f>IFERROR(LN(#REF!/E656),0)</f>
        <v>-5.6578577683486309E-3</v>
      </c>
    </row>
    <row r="658" spans="1:9">
      <c r="A658" s="3">
        <v>44939</v>
      </c>
      <c r="B658">
        <v>149.61000100000001</v>
      </c>
      <c r="C658">
        <v>151.050003</v>
      </c>
      <c r="D658">
        <v>149.41999799999999</v>
      </c>
      <c r="E658">
        <v>150.88000500000001</v>
      </c>
      <c r="F658">
        <v>145.28299000000001</v>
      </c>
      <c r="G658">
        <v>5535800</v>
      </c>
      <c r="H658">
        <f>IFERROR((#REF!-E657)/E657,0)</f>
        <v>7.1424271696472743E-3</v>
      </c>
      <c r="I658">
        <f>IFERROR(LN(#REF!/E657),0)</f>
        <v>7.1170408450182861E-3</v>
      </c>
    </row>
    <row r="659" spans="1:9">
      <c r="A659" s="3">
        <v>44943</v>
      </c>
      <c r="B659">
        <v>150.78999300000001</v>
      </c>
      <c r="C659">
        <v>152.13000500000001</v>
      </c>
      <c r="D659">
        <v>150.39999399999999</v>
      </c>
      <c r="E659">
        <v>150.44000199999999</v>
      </c>
      <c r="F659">
        <v>144.85929899999999</v>
      </c>
      <c r="G659">
        <v>9611800</v>
      </c>
      <c r="H659">
        <f>IFERROR((#REF!-E658)/E658,0)</f>
        <v>-2.9162446011319959E-3</v>
      </c>
      <c r="I659">
        <f>IFERROR(LN(#REF!/E658),0)</f>
        <v>-2.9205051275931677E-3</v>
      </c>
    </row>
    <row r="660" spans="1:9">
      <c r="A660" s="3">
        <v>44944</v>
      </c>
      <c r="B660">
        <v>149.66000399999999</v>
      </c>
      <c r="C660">
        <v>149.929993</v>
      </c>
      <c r="D660">
        <v>146.03999300000001</v>
      </c>
      <c r="E660">
        <v>146.41000399999999</v>
      </c>
      <c r="F660">
        <v>140.97879</v>
      </c>
      <c r="G660">
        <v>10461200</v>
      </c>
      <c r="H660">
        <f>IFERROR((#REF!-E659)/E659,0)</f>
        <v>-2.6788074623928855E-2</v>
      </c>
      <c r="I660">
        <f>IFERROR(LN(#REF!/E659),0)</f>
        <v>-2.7153414370543551E-2</v>
      </c>
    </row>
    <row r="661" spans="1:9">
      <c r="A661" s="3">
        <v>44945</v>
      </c>
      <c r="B661">
        <v>143.30999800000001</v>
      </c>
      <c r="C661">
        <v>146.220001</v>
      </c>
      <c r="D661">
        <v>142.240005</v>
      </c>
      <c r="E661">
        <v>142.41999799999999</v>
      </c>
      <c r="F661">
        <v>137.997345</v>
      </c>
      <c r="G661">
        <v>12683700</v>
      </c>
      <c r="H661">
        <f>IFERROR((#REF!-E660)/E660,0)</f>
        <v>-2.7252277105326725E-2</v>
      </c>
      <c r="I661">
        <f>IFERROR(LN(#REF!/E660),0)</f>
        <v>-2.7630508014921513E-2</v>
      </c>
    </row>
    <row r="662" spans="1:9">
      <c r="A662" s="3">
        <v>44946</v>
      </c>
      <c r="B662">
        <v>142.320007</v>
      </c>
      <c r="C662">
        <v>143.14999399999999</v>
      </c>
      <c r="D662">
        <v>140.14999399999999</v>
      </c>
      <c r="E662">
        <v>142.970001</v>
      </c>
      <c r="F662">
        <v>138.530258</v>
      </c>
      <c r="G662">
        <v>8603300</v>
      </c>
      <c r="H662">
        <f>IFERROR((#REF!-E661)/E661,0)</f>
        <v>3.8618382792001151E-3</v>
      </c>
      <c r="I662">
        <f>IFERROR(LN(#REF!/E661),0)</f>
        <v>3.8544005245400794E-3</v>
      </c>
    </row>
    <row r="663" spans="1:9">
      <c r="A663" s="3">
        <v>44949</v>
      </c>
      <c r="B663">
        <v>143.36000100000001</v>
      </c>
      <c r="C663">
        <v>143.699997</v>
      </c>
      <c r="D663">
        <v>140.69000199999999</v>
      </c>
      <c r="E663">
        <v>141.050003</v>
      </c>
      <c r="F663">
        <v>136.66989100000001</v>
      </c>
      <c r="G663">
        <v>7473100</v>
      </c>
      <c r="H663">
        <f>IFERROR((#REF!-E662)/E662,0)</f>
        <v>-1.3429376698402573E-2</v>
      </c>
      <c r="I663">
        <f>IFERROR(LN(#REF!/E662),0)</f>
        <v>-1.3520366318488493E-2</v>
      </c>
    </row>
    <row r="664" spans="1:9">
      <c r="A664" s="3">
        <v>44950</v>
      </c>
      <c r="B664">
        <v>140.69000199999999</v>
      </c>
      <c r="C664">
        <v>142.38000500000001</v>
      </c>
      <c r="D664">
        <v>139.80999800000001</v>
      </c>
      <c r="E664">
        <v>141.820007</v>
      </c>
      <c r="F664">
        <v>137.41596999999999</v>
      </c>
      <c r="G664">
        <v>6822500</v>
      </c>
      <c r="H664">
        <f>IFERROR((#REF!-E663)/E663,0)</f>
        <v>5.4590853145887568E-3</v>
      </c>
      <c r="I664">
        <f>IFERROR(LN(#REF!/E663),0)</f>
        <v>5.4442385171324468E-3</v>
      </c>
    </row>
    <row r="665" spans="1:9">
      <c r="A665" s="3">
        <v>44951</v>
      </c>
      <c r="B665">
        <v>140.38999899999999</v>
      </c>
      <c r="C665">
        <v>141.75</v>
      </c>
      <c r="D665">
        <v>138.729996</v>
      </c>
      <c r="E665">
        <v>141.720001</v>
      </c>
      <c r="F665">
        <v>137.31907699999999</v>
      </c>
      <c r="G665">
        <v>6902600</v>
      </c>
      <c r="H665">
        <f>IFERROR((#REF!-E664)/E664,0)</f>
        <v>-7.0516143748327123E-4</v>
      </c>
      <c r="I665">
        <f>IFERROR(LN(#REF!/E664),0)</f>
        <v>-7.0541018075266453E-4</v>
      </c>
    </row>
    <row r="666" spans="1:9">
      <c r="A666" s="3">
        <v>44952</v>
      </c>
      <c r="B666">
        <v>141.729996</v>
      </c>
      <c r="C666">
        <v>141.740005</v>
      </c>
      <c r="D666">
        <v>140.740005</v>
      </c>
      <c r="E666">
        <v>141.14999399999999</v>
      </c>
      <c r="F666">
        <v>136.766785</v>
      </c>
      <c r="G666">
        <v>5398600</v>
      </c>
      <c r="H666">
        <f>IFERROR((#REF!-E665)/E665,0)</f>
        <v>-4.0220646061102129E-3</v>
      </c>
      <c r="I666">
        <f>IFERROR(LN(#REF!/E665),0)</f>
        <v>-4.0301748619111519E-3</v>
      </c>
    </row>
    <row r="667" spans="1:9">
      <c r="A667" s="3">
        <v>44953</v>
      </c>
      <c r="B667">
        <v>141.070007</v>
      </c>
      <c r="C667">
        <v>141.36000100000001</v>
      </c>
      <c r="D667">
        <v>139.28999300000001</v>
      </c>
      <c r="E667">
        <v>140.570007</v>
      </c>
      <c r="F667">
        <v>136.204803</v>
      </c>
      <c r="G667">
        <v>6870800</v>
      </c>
      <c r="H667">
        <f>IFERROR((#REF!-E666)/E666,0)</f>
        <v>-4.1090118643574902E-3</v>
      </c>
      <c r="I667">
        <f>IFERROR(LN(#REF!/E666),0)</f>
        <v>-4.1174770505998251E-3</v>
      </c>
    </row>
    <row r="668" spans="1:9">
      <c r="A668" s="3">
        <v>44956</v>
      </c>
      <c r="B668">
        <v>140.96000699999999</v>
      </c>
      <c r="C668">
        <v>142.11999499999999</v>
      </c>
      <c r="D668">
        <v>140.279999</v>
      </c>
      <c r="E668">
        <v>141.009995</v>
      </c>
      <c r="F668">
        <v>136.63111900000001</v>
      </c>
      <c r="G668">
        <v>6369300</v>
      </c>
      <c r="H668">
        <f>IFERROR((#REF!-E667)/E667,0)</f>
        <v>3.1300275883176104E-3</v>
      </c>
      <c r="I668">
        <f>IFERROR(LN(#REF!/E667),0)</f>
        <v>3.125139249732779E-3</v>
      </c>
    </row>
    <row r="669" spans="1:9">
      <c r="A669" s="3">
        <v>44957</v>
      </c>
      <c r="B669">
        <v>141.229996</v>
      </c>
      <c r="C669">
        <v>142.470001</v>
      </c>
      <c r="D669">
        <v>140.759995</v>
      </c>
      <c r="E669">
        <v>142.38000500000001</v>
      </c>
      <c r="F669">
        <v>137.958572</v>
      </c>
      <c r="G669">
        <v>9373400</v>
      </c>
      <c r="H669">
        <f>IFERROR((#REF!-E668)/E668,0)</f>
        <v>9.715694266920637E-3</v>
      </c>
      <c r="I669">
        <f>IFERROR(LN(#REF!/E668),0)</f>
        <v>9.6688004023582925E-3</v>
      </c>
    </row>
    <row r="670" spans="1:9">
      <c r="A670" s="3">
        <v>44958</v>
      </c>
      <c r="B670">
        <v>142.08000200000001</v>
      </c>
      <c r="C670">
        <v>144.10000600000001</v>
      </c>
      <c r="D670">
        <v>141.35000600000001</v>
      </c>
      <c r="E670">
        <v>143.19000199999999</v>
      </c>
      <c r="F670">
        <v>138.74342300000001</v>
      </c>
      <c r="G670">
        <v>7207900</v>
      </c>
      <c r="H670">
        <f>IFERROR((#REF!-E669)/E669,0)</f>
        <v>5.6889799940657492E-3</v>
      </c>
      <c r="I670">
        <f>IFERROR(LN(#REF!/E669),0)</f>
        <v>5.6728588603522099E-3</v>
      </c>
    </row>
    <row r="671" spans="1:9">
      <c r="A671" s="3">
        <v>44959</v>
      </c>
      <c r="B671">
        <v>142.16999799999999</v>
      </c>
      <c r="C671">
        <v>142.71000699999999</v>
      </c>
      <c r="D671">
        <v>141.21000699999999</v>
      </c>
      <c r="E671">
        <v>142.16999799999999</v>
      </c>
      <c r="F671">
        <v>137.75508099999999</v>
      </c>
      <c r="G671">
        <v>6444300</v>
      </c>
      <c r="H671">
        <f>IFERROR((#REF!-E670)/E670,0)</f>
        <v>-7.1234303076551401E-3</v>
      </c>
      <c r="I671">
        <f>IFERROR(LN(#REF!/E670),0)</f>
        <v>-7.1489230734295877E-3</v>
      </c>
    </row>
    <row r="672" spans="1:9">
      <c r="A672" s="3">
        <v>44960</v>
      </c>
      <c r="B672">
        <v>142.779999</v>
      </c>
      <c r="C672">
        <v>143.38000500000001</v>
      </c>
      <c r="D672">
        <v>141.16999799999999</v>
      </c>
      <c r="E672">
        <v>142.61000100000001</v>
      </c>
      <c r="F672">
        <v>138.181442</v>
      </c>
      <c r="G672">
        <v>5993100</v>
      </c>
      <c r="H672">
        <f>IFERROR((#REF!-E671)/E671,0)</f>
        <v>3.0949075486377837E-3</v>
      </c>
      <c r="I672">
        <f>IFERROR(LN(#REF!/E671),0)</f>
        <v>3.0901281808655974E-3</v>
      </c>
    </row>
    <row r="673" spans="1:9">
      <c r="A673" s="3">
        <v>44963</v>
      </c>
      <c r="B673">
        <v>142.009995</v>
      </c>
      <c r="C673">
        <v>142.63999899999999</v>
      </c>
      <c r="D673">
        <v>141.009995</v>
      </c>
      <c r="E673">
        <v>141.39999399999999</v>
      </c>
      <c r="F673">
        <v>137.009018</v>
      </c>
      <c r="G673">
        <v>6108100</v>
      </c>
      <c r="H673">
        <f>IFERROR((#REF!-E672)/E672,0)</f>
        <v>-8.4847275192152793E-3</v>
      </c>
      <c r="I673">
        <f>IFERROR(LN(#REF!/E672),0)</f>
        <v>-8.5209277311499073E-3</v>
      </c>
    </row>
    <row r="674" spans="1:9">
      <c r="A674" s="3">
        <v>44964</v>
      </c>
      <c r="B674">
        <v>139.970001</v>
      </c>
      <c r="C674">
        <v>140.78999300000001</v>
      </c>
      <c r="D674">
        <v>138.779999</v>
      </c>
      <c r="E674">
        <v>140.020004</v>
      </c>
      <c r="F674">
        <v>135.671875</v>
      </c>
      <c r="G674">
        <v>6278300</v>
      </c>
      <c r="H674">
        <f>IFERROR((#REF!-E673)/E673,0)</f>
        <v>-9.7594770760739379E-3</v>
      </c>
      <c r="I674">
        <f>IFERROR(LN(#REF!/E673),0)</f>
        <v>-9.8074129132580835E-3</v>
      </c>
    </row>
    <row r="675" spans="1:9">
      <c r="A675" s="3">
        <v>44965</v>
      </c>
      <c r="B675">
        <v>139.05999800000001</v>
      </c>
      <c r="C675">
        <v>139.53999300000001</v>
      </c>
      <c r="D675">
        <v>138.41000399999999</v>
      </c>
      <c r="E675">
        <v>138.570007</v>
      </c>
      <c r="F675">
        <v>134.266907</v>
      </c>
      <c r="G675">
        <v>7123800</v>
      </c>
      <c r="H675">
        <f>IFERROR((#REF!-E674)/E674,0)</f>
        <v>-1.0355641755302307E-2</v>
      </c>
      <c r="I675">
        <f>IFERROR(LN(#REF!/E674),0)</f>
        <v>-1.0409634489791512E-2</v>
      </c>
    </row>
    <row r="676" spans="1:9">
      <c r="A676" s="3">
        <v>44966</v>
      </c>
      <c r="B676">
        <v>138.88000500000001</v>
      </c>
      <c r="C676">
        <v>139.33000200000001</v>
      </c>
      <c r="D676">
        <v>137</v>
      </c>
      <c r="E676">
        <v>137.050003</v>
      </c>
      <c r="F676">
        <v>132.79409799999999</v>
      </c>
      <c r="G676">
        <v>6547400</v>
      </c>
      <c r="H676">
        <f>IFERROR((#REF!-E675)/E675,0)</f>
        <v>-1.0969213561488816E-2</v>
      </c>
      <c r="I676">
        <f>IFERROR(LN(#REF!/E675),0)</f>
        <v>-1.1029818987991363E-2</v>
      </c>
    </row>
    <row r="677" spans="1:9">
      <c r="A677" s="3">
        <v>44967</v>
      </c>
      <c r="B677">
        <v>136.949997</v>
      </c>
      <c r="C677">
        <v>138.300003</v>
      </c>
      <c r="D677">
        <v>135.83000200000001</v>
      </c>
      <c r="E677">
        <v>138.259995</v>
      </c>
      <c r="F677">
        <v>133.966522</v>
      </c>
      <c r="G677">
        <v>8108900</v>
      </c>
      <c r="H677">
        <f>IFERROR((#REF!-E676)/E676,0)</f>
        <v>8.8288359979094618E-3</v>
      </c>
      <c r="I677">
        <f>IFERROR(LN(#REF!/E676),0)</f>
        <v>8.7900897147529817E-3</v>
      </c>
    </row>
    <row r="678" spans="1:9">
      <c r="A678" s="3">
        <v>44970</v>
      </c>
      <c r="B678">
        <v>138.94000199999999</v>
      </c>
      <c r="C678">
        <v>140.449997</v>
      </c>
      <c r="D678">
        <v>138.740005</v>
      </c>
      <c r="E678">
        <v>140.070007</v>
      </c>
      <c r="F678">
        <v>135.720337</v>
      </c>
      <c r="G678">
        <v>5081600</v>
      </c>
      <c r="H678">
        <f>IFERROR((#REF!-E677)/E677,0)</f>
        <v>1.309136457006237E-2</v>
      </c>
      <c r="I678">
        <f>IFERROR(LN(#REF!/E677),0)</f>
        <v>1.3006413272597715E-2</v>
      </c>
    </row>
    <row r="679" spans="1:9">
      <c r="A679" s="3">
        <v>44971</v>
      </c>
      <c r="B679">
        <v>140.13999899999999</v>
      </c>
      <c r="C679">
        <v>140.240005</v>
      </c>
      <c r="D679">
        <v>138.61999499999999</v>
      </c>
      <c r="E679">
        <v>139.279999</v>
      </c>
      <c r="F679">
        <v>134.95483400000001</v>
      </c>
      <c r="G679">
        <v>5253500</v>
      </c>
      <c r="H679">
        <f>IFERROR((#REF!-E678)/E678,0)</f>
        <v>-5.6400939567312243E-3</v>
      </c>
      <c r="I679">
        <f>IFERROR(LN(#REF!/E678),0)</f>
        <v>-5.6560593458147897E-3</v>
      </c>
    </row>
    <row r="680" spans="1:9">
      <c r="A680" s="3">
        <v>44972</v>
      </c>
      <c r="B680">
        <v>139.11000100000001</v>
      </c>
      <c r="C680">
        <v>139.320007</v>
      </c>
      <c r="D680">
        <v>138.070007</v>
      </c>
      <c r="E680">
        <v>138.96000699999999</v>
      </c>
      <c r="F680">
        <v>134.644791</v>
      </c>
      <c r="G680">
        <v>5530300</v>
      </c>
      <c r="H680">
        <f>IFERROR((#REF!-E679)/E679,0)</f>
        <v>-2.2974727333248571E-3</v>
      </c>
      <c r="I680">
        <f>IFERROR(LN(#REF!/E679),0)</f>
        <v>-2.3001159730952616E-3</v>
      </c>
    </row>
    <row r="681" spans="1:9">
      <c r="A681" s="3">
        <v>44973</v>
      </c>
      <c r="B681">
        <v>137.38999899999999</v>
      </c>
      <c r="C681">
        <v>138.199997</v>
      </c>
      <c r="D681">
        <v>136.550003</v>
      </c>
      <c r="E681">
        <v>137.13999899999999</v>
      </c>
      <c r="F681">
        <v>132.88130200000001</v>
      </c>
      <c r="G681">
        <v>7595700</v>
      </c>
      <c r="H681">
        <f>IFERROR((#REF!-E680)/E680,0)</f>
        <v>-1.3097351096132297E-2</v>
      </c>
      <c r="I681">
        <f>IFERROR(LN(#REF!/E680),0)</f>
        <v>-1.3183877742656875E-2</v>
      </c>
    </row>
    <row r="682" spans="1:9">
      <c r="A682" s="3">
        <v>44974</v>
      </c>
      <c r="B682">
        <v>136.58999600000001</v>
      </c>
      <c r="C682">
        <v>140.03999300000001</v>
      </c>
      <c r="D682">
        <v>136.58999600000001</v>
      </c>
      <c r="E682">
        <v>140.009995</v>
      </c>
      <c r="F682">
        <v>135.66217</v>
      </c>
      <c r="G682">
        <v>8034700</v>
      </c>
      <c r="H682">
        <f>IFERROR((#REF!-E681)/E681,0)</f>
        <v>2.0927490308644488E-2</v>
      </c>
      <c r="I682">
        <f>IFERROR(LN(#REF!/E681),0)</f>
        <v>2.0711518353698753E-2</v>
      </c>
    </row>
    <row r="683" spans="1:9">
      <c r="A683" s="3">
        <v>44978</v>
      </c>
      <c r="B683">
        <v>138.86999499999999</v>
      </c>
      <c r="C683">
        <v>140.88999899999999</v>
      </c>
      <c r="D683">
        <v>138.86999499999999</v>
      </c>
      <c r="E683">
        <v>139.91000399999999</v>
      </c>
      <c r="F683">
        <v>135.565292</v>
      </c>
      <c r="G683">
        <v>6899500</v>
      </c>
      <c r="H683">
        <f>IFERROR((#REF!-E682)/E682,0)</f>
        <v>-7.1417044190321582E-4</v>
      </c>
      <c r="I683">
        <f>IFERROR(LN(#REF!/E682),0)</f>
        <v>-7.1442558309672594E-4</v>
      </c>
    </row>
    <row r="684" spans="1:9">
      <c r="A684" s="3">
        <v>44979</v>
      </c>
      <c r="B684">
        <v>139.979996</v>
      </c>
      <c r="C684">
        <v>141.58000200000001</v>
      </c>
      <c r="D684">
        <v>139.88000500000001</v>
      </c>
      <c r="E684">
        <v>140.5</v>
      </c>
      <c r="F684">
        <v>136.136978</v>
      </c>
      <c r="G684">
        <v>6126300</v>
      </c>
      <c r="H684">
        <f>IFERROR((#REF!-E683)/E683,0)</f>
        <v>4.216967930327652E-3</v>
      </c>
      <c r="I684">
        <f>IFERROR(LN(#REF!/E683),0)</f>
        <v>4.2081014387987149E-3</v>
      </c>
    </row>
    <row r="685" spans="1:9">
      <c r="A685" s="3">
        <v>44980</v>
      </c>
      <c r="B685">
        <v>140.229996</v>
      </c>
      <c r="C685">
        <v>141.13999899999999</v>
      </c>
      <c r="D685">
        <v>139.10000600000001</v>
      </c>
      <c r="E685">
        <v>140.050003</v>
      </c>
      <c r="F685">
        <v>135.70095800000001</v>
      </c>
      <c r="G685">
        <v>5835400</v>
      </c>
      <c r="H685">
        <f>IFERROR((#REF!-E684)/E684,0)</f>
        <v>-3.2028256227757735E-3</v>
      </c>
      <c r="I685">
        <f>IFERROR(LN(#REF!/E684),0)</f>
        <v>-3.2079656467619939E-3</v>
      </c>
    </row>
    <row r="686" spans="1:9">
      <c r="A686" s="3">
        <v>44981</v>
      </c>
      <c r="B686">
        <v>138.929993</v>
      </c>
      <c r="C686">
        <v>139.429993</v>
      </c>
      <c r="D686">
        <v>138.08000200000001</v>
      </c>
      <c r="E686">
        <v>139.259995</v>
      </c>
      <c r="F686">
        <v>134.935486</v>
      </c>
      <c r="G686">
        <v>5260700</v>
      </c>
      <c r="H686">
        <f>IFERROR((#REF!-E685)/E685,0)</f>
        <v>-5.6408995578529205E-3</v>
      </c>
      <c r="I686">
        <f>IFERROR(LN(#REF!/E685),0)</f>
        <v>-5.6568695167027571E-3</v>
      </c>
    </row>
    <row r="687" spans="1:9">
      <c r="A687" s="3">
        <v>44984</v>
      </c>
      <c r="B687">
        <v>139.61000100000001</v>
      </c>
      <c r="C687">
        <v>140.470001</v>
      </c>
      <c r="D687">
        <v>138.529999</v>
      </c>
      <c r="E687">
        <v>139.13999899999999</v>
      </c>
      <c r="F687">
        <v>134.819199</v>
      </c>
      <c r="G687">
        <v>5820900</v>
      </c>
      <c r="H687">
        <f>IFERROR((#REF!-E686)/E686,0)</f>
        <v>-8.616688518480461E-4</v>
      </c>
      <c r="I687">
        <f>IFERROR(LN(#REF!/E686),0)</f>
        <v>-8.6204030184639912E-4</v>
      </c>
    </row>
    <row r="688" spans="1:9">
      <c r="A688" s="3">
        <v>44985</v>
      </c>
      <c r="B688">
        <v>138.449997</v>
      </c>
      <c r="C688">
        <v>138.58999600000001</v>
      </c>
      <c r="D688">
        <v>137.279999</v>
      </c>
      <c r="E688">
        <v>137.55999800000001</v>
      </c>
      <c r="F688">
        <v>133.288239</v>
      </c>
      <c r="G688">
        <v>6709900</v>
      </c>
      <c r="H688">
        <f>IFERROR((#REF!-E687)/E687,0)</f>
        <v>-1.1355476580102475E-2</v>
      </c>
      <c r="I688">
        <f>IFERROR(LN(#REF!/E687),0)</f>
        <v>-1.1420442283534111E-2</v>
      </c>
    </row>
    <row r="689" spans="1:9">
      <c r="A689" s="3">
        <v>44986</v>
      </c>
      <c r="B689">
        <v>138.050003</v>
      </c>
      <c r="C689">
        <v>138.33000200000001</v>
      </c>
      <c r="D689">
        <v>136.509995</v>
      </c>
      <c r="E689">
        <v>137.66000399999999</v>
      </c>
      <c r="F689">
        <v>133.38516200000001</v>
      </c>
      <c r="G689">
        <v>7101800</v>
      </c>
      <c r="H689">
        <f>IFERROR((#REF!-E688)/E688,0)</f>
        <v>7.2699913822315675E-4</v>
      </c>
      <c r="I689">
        <f>IFERROR(LN(#REF!/E688),0)</f>
        <v>7.2673500235950555E-4</v>
      </c>
    </row>
    <row r="690" spans="1:9">
      <c r="A690" s="3">
        <v>44987</v>
      </c>
      <c r="B690">
        <v>138</v>
      </c>
      <c r="C690">
        <v>140.429993</v>
      </c>
      <c r="D690">
        <v>137.779999</v>
      </c>
      <c r="E690">
        <v>139.929993</v>
      </c>
      <c r="F690">
        <v>135.584656</v>
      </c>
      <c r="G690">
        <v>5924600</v>
      </c>
      <c r="H690">
        <f>IFERROR((#REF!-E689)/E689,0)</f>
        <v>1.6489822272560808E-2</v>
      </c>
      <c r="I690">
        <f>IFERROR(LN(#REF!/E689),0)</f>
        <v>1.6355341515293501E-2</v>
      </c>
    </row>
    <row r="691" spans="1:9">
      <c r="A691" s="3">
        <v>44988</v>
      </c>
      <c r="B691">
        <v>141.19000199999999</v>
      </c>
      <c r="C691">
        <v>141.240005</v>
      </c>
      <c r="D691">
        <v>139.970001</v>
      </c>
      <c r="E691">
        <v>140.949997</v>
      </c>
      <c r="F691">
        <v>136.57299800000001</v>
      </c>
      <c r="G691">
        <v>5259400</v>
      </c>
      <c r="H691">
        <f>IFERROR((#REF!-E690)/E690,0)</f>
        <v>7.2893879155700395E-3</v>
      </c>
      <c r="I691">
        <f>IFERROR(LN(#REF!/E690),0)</f>
        <v>7.2629487333697243E-3</v>
      </c>
    </row>
    <row r="692" spans="1:9">
      <c r="A692" s="3">
        <v>44991</v>
      </c>
      <c r="B692">
        <v>140.729996</v>
      </c>
      <c r="C692">
        <v>141.13999899999999</v>
      </c>
      <c r="D692">
        <v>139.94000199999999</v>
      </c>
      <c r="E692">
        <v>140.35000600000001</v>
      </c>
      <c r="F692">
        <v>135.99163799999999</v>
      </c>
      <c r="G692">
        <v>4943100</v>
      </c>
      <c r="H692">
        <f>IFERROR((#REF!-E691)/E691,0)</f>
        <v>-4.2567649008179026E-3</v>
      </c>
      <c r="I692">
        <f>IFERROR(LN(#REF!/E691),0)</f>
        <v>-4.2658507178202042E-3</v>
      </c>
    </row>
    <row r="693" spans="1:9">
      <c r="A693" s="3">
        <v>44992</v>
      </c>
      <c r="B693">
        <v>140.429993</v>
      </c>
      <c r="C693">
        <v>140.61999499999999</v>
      </c>
      <c r="D693">
        <v>137.33999600000001</v>
      </c>
      <c r="E693">
        <v>137.55999800000001</v>
      </c>
      <c r="F693">
        <v>133.288239</v>
      </c>
      <c r="G693">
        <v>5606800</v>
      </c>
      <c r="H693">
        <f>IFERROR((#REF!-E692)/E692,0)</f>
        <v>-1.9878930393490687E-2</v>
      </c>
      <c r="I693">
        <f>IFERROR(LN(#REF!/E692),0)</f>
        <v>-2.0079174533202588E-2</v>
      </c>
    </row>
    <row r="694" spans="1:9">
      <c r="A694" s="3">
        <v>44993</v>
      </c>
      <c r="B694">
        <v>137.199997</v>
      </c>
      <c r="C694">
        <v>137.69000199999999</v>
      </c>
      <c r="D694">
        <v>136.60000600000001</v>
      </c>
      <c r="E694">
        <v>137.58000200000001</v>
      </c>
      <c r="F694">
        <v>133.30763200000001</v>
      </c>
      <c r="G694">
        <v>5518800</v>
      </c>
      <c r="H694">
        <f>IFERROR((#REF!-E693)/E693,0)</f>
        <v>1.4542018239924759E-4</v>
      </c>
      <c r="I694">
        <f>IFERROR(LN(#REF!/E693),0)</f>
        <v>1.4540960990939056E-4</v>
      </c>
    </row>
    <row r="695" spans="1:9">
      <c r="A695" s="3">
        <v>44994</v>
      </c>
      <c r="B695">
        <v>138.14999399999999</v>
      </c>
      <c r="C695">
        <v>138.55999800000001</v>
      </c>
      <c r="D695">
        <v>136.10000600000001</v>
      </c>
      <c r="E695">
        <v>136.570007</v>
      </c>
      <c r="F695">
        <v>132.32901000000001</v>
      </c>
      <c r="G695">
        <v>4467200</v>
      </c>
      <c r="H695">
        <f>IFERROR((#REF!-E694)/E694,0)</f>
        <v>-7.3411468623179946E-3</v>
      </c>
      <c r="I695">
        <f>IFERROR(LN(#REF!/E694),0)</f>
        <v>-7.368225688766562E-3</v>
      </c>
    </row>
    <row r="696" spans="1:9">
      <c r="A696" s="3">
        <v>44995</v>
      </c>
      <c r="B696">
        <v>136.949997</v>
      </c>
      <c r="C696">
        <v>137.990005</v>
      </c>
      <c r="D696">
        <v>136.35000600000001</v>
      </c>
      <c r="E696">
        <v>137.19000199999999</v>
      </c>
      <c r="F696">
        <v>132.92974899999999</v>
      </c>
      <c r="G696">
        <v>5928000</v>
      </c>
      <c r="H696">
        <f>IFERROR((#REF!-E695)/E695,0)</f>
        <v>4.5397595974348065E-3</v>
      </c>
      <c r="I696">
        <f>IFERROR(LN(#REF!/E695),0)</f>
        <v>4.5294859702972425E-3</v>
      </c>
    </row>
    <row r="697" spans="1:9">
      <c r="A697" s="3">
        <v>44998</v>
      </c>
      <c r="B697">
        <v>137.03999300000001</v>
      </c>
      <c r="C697">
        <v>141.320007</v>
      </c>
      <c r="D697">
        <v>137.03999300000001</v>
      </c>
      <c r="E697">
        <v>138.13999899999999</v>
      </c>
      <c r="F697">
        <v>133.85024999999999</v>
      </c>
      <c r="G697">
        <v>8337100</v>
      </c>
      <c r="H697">
        <f>IFERROR((#REF!-E696)/E696,0)</f>
        <v>6.9246809982552249E-3</v>
      </c>
      <c r="I697">
        <f>IFERROR(LN(#REF!/E696),0)</f>
        <v>6.9008155053985392E-3</v>
      </c>
    </row>
    <row r="698" spans="1:9">
      <c r="A698" s="3">
        <v>44999</v>
      </c>
      <c r="B698">
        <v>138.28999300000001</v>
      </c>
      <c r="C698">
        <v>140.11000100000001</v>
      </c>
      <c r="D698">
        <v>137.39999399999999</v>
      </c>
      <c r="E698">
        <v>139.85000600000001</v>
      </c>
      <c r="F698">
        <v>135.50715600000001</v>
      </c>
      <c r="G698">
        <v>9219700</v>
      </c>
      <c r="H698">
        <f>IFERROR((#REF!-E697)/E697,0)</f>
        <v>1.2378796962348457E-2</v>
      </c>
      <c r="I698">
        <f>IFERROR(LN(#REF!/E697),0)</f>
        <v>1.2302806129284567E-2</v>
      </c>
    </row>
    <row r="699" spans="1:9">
      <c r="A699" s="3">
        <v>45000</v>
      </c>
      <c r="B699">
        <v>138.80999800000001</v>
      </c>
      <c r="C699">
        <v>142.14999399999999</v>
      </c>
      <c r="D699">
        <v>138.80999800000001</v>
      </c>
      <c r="E699">
        <v>141.83000200000001</v>
      </c>
      <c r="F699">
        <v>137.425659</v>
      </c>
      <c r="G699">
        <v>8823500</v>
      </c>
      <c r="H699">
        <f>IFERROR((#REF!-E698)/E698,0)</f>
        <v>1.4157997247422354E-2</v>
      </c>
      <c r="I699">
        <f>IFERROR(LN(#REF!/E698),0)</f>
        <v>1.4058708856826823E-2</v>
      </c>
    </row>
    <row r="700" spans="1:9">
      <c r="A700" s="3">
        <v>45001</v>
      </c>
      <c r="B700">
        <v>141.94000199999999</v>
      </c>
      <c r="C700">
        <v>143.11999499999999</v>
      </c>
      <c r="D700">
        <v>141.61000100000001</v>
      </c>
      <c r="E700">
        <v>142.88999899999999</v>
      </c>
      <c r="F700">
        <v>138.452744</v>
      </c>
      <c r="G700">
        <v>7063400</v>
      </c>
      <c r="H700">
        <f>IFERROR((#REF!-E699)/E699,0)</f>
        <v>7.4737149055386842E-3</v>
      </c>
      <c r="I700">
        <f>IFERROR(LN(#REF!/E699),0)</f>
        <v>7.4459250745830402E-3</v>
      </c>
    </row>
    <row r="701" spans="1:9">
      <c r="A701" s="3">
        <v>45002</v>
      </c>
      <c r="B701">
        <v>142.5</v>
      </c>
      <c r="C701">
        <v>143.38999899999999</v>
      </c>
      <c r="D701">
        <v>141.529999</v>
      </c>
      <c r="E701">
        <v>142.929993</v>
      </c>
      <c r="F701">
        <v>138.491501</v>
      </c>
      <c r="G701">
        <v>16018800</v>
      </c>
      <c r="H701">
        <f>IFERROR((#REF!-E700)/E700,0)</f>
        <v>2.7989362642522796E-4</v>
      </c>
      <c r="I701">
        <f>IFERROR(LN(#REF!/E700),0)</f>
        <v>2.7985446351162666E-4</v>
      </c>
    </row>
    <row r="702" spans="1:9">
      <c r="A702" s="3">
        <v>45005</v>
      </c>
      <c r="B702">
        <v>143.5</v>
      </c>
      <c r="C702">
        <v>145.39999399999999</v>
      </c>
      <c r="D702">
        <v>143.229996</v>
      </c>
      <c r="E702">
        <v>145.13000500000001</v>
      </c>
      <c r="F702">
        <v>140.62318400000001</v>
      </c>
      <c r="G702">
        <v>8379200</v>
      </c>
      <c r="H702">
        <f>IFERROR((#REF!-E701)/E701,0)</f>
        <v>1.5392234714515205E-2</v>
      </c>
      <c r="I702">
        <f>IFERROR(LN(#REF!/E701),0)</f>
        <v>1.5274975988141849E-2</v>
      </c>
    </row>
    <row r="703" spans="1:9">
      <c r="A703" s="3">
        <v>45006</v>
      </c>
      <c r="B703">
        <v>144.91000399999999</v>
      </c>
      <c r="C703">
        <v>145.229996</v>
      </c>
      <c r="D703">
        <v>142.83999600000001</v>
      </c>
      <c r="E703">
        <v>144.08000200000001</v>
      </c>
      <c r="F703">
        <v>139.60578899999999</v>
      </c>
      <c r="G703">
        <v>7753200</v>
      </c>
      <c r="H703">
        <f>IFERROR((#REF!-E702)/E702,0)</f>
        <v>-7.2349132765481801E-3</v>
      </c>
      <c r="I703">
        <f>IFERROR(LN(#REF!/E702),0)</f>
        <v>-7.2612121852639296E-3</v>
      </c>
    </row>
    <row r="704" spans="1:9">
      <c r="A704" s="3">
        <v>45007</v>
      </c>
      <c r="B704">
        <v>144.03999300000001</v>
      </c>
      <c r="C704">
        <v>145.75</v>
      </c>
      <c r="D704">
        <v>143.83000200000001</v>
      </c>
      <c r="E704">
        <v>143.990005</v>
      </c>
      <c r="F704">
        <v>139.518585</v>
      </c>
      <c r="G704">
        <v>5729100</v>
      </c>
      <c r="H704">
        <f>IFERROR((#REF!-E703)/E703,0)</f>
        <v>-6.2463214013566562E-4</v>
      </c>
      <c r="I704">
        <f>IFERROR(LN(#REF!/E703),0)</f>
        <v>-6.2482730406555832E-4</v>
      </c>
    </row>
    <row r="705" spans="1:9">
      <c r="A705" s="3">
        <v>45008</v>
      </c>
      <c r="B705">
        <v>144.240005</v>
      </c>
      <c r="C705">
        <v>145.11999499999999</v>
      </c>
      <c r="D705">
        <v>143.19000199999999</v>
      </c>
      <c r="E705">
        <v>143.78999300000001</v>
      </c>
      <c r="F705">
        <v>139.32479900000001</v>
      </c>
      <c r="G705">
        <v>5788400</v>
      </c>
      <c r="H705">
        <f>IFERROR((#REF!-E704)/E704,0)</f>
        <v>-1.3890686370903783E-3</v>
      </c>
      <c r="I705">
        <f>IFERROR(LN(#REF!/E704),0)</f>
        <v>-1.3900342872695452E-3</v>
      </c>
    </row>
    <row r="706" spans="1:9">
      <c r="A706" s="3">
        <v>45009</v>
      </c>
      <c r="B706">
        <v>144.300003</v>
      </c>
      <c r="C706">
        <v>146.759995</v>
      </c>
      <c r="D706">
        <v>144.300003</v>
      </c>
      <c r="E706">
        <v>146.720001</v>
      </c>
      <c r="F706">
        <v>142.16381799999999</v>
      </c>
      <c r="G706">
        <v>6144800</v>
      </c>
      <c r="H706">
        <f>IFERROR((#REF!-E705)/E705,0)</f>
        <v>2.0376995219688106E-2</v>
      </c>
      <c r="I706">
        <f>IFERROR(LN(#REF!/E705),0)</f>
        <v>2.0172162166315469E-2</v>
      </c>
    </row>
    <row r="707" spans="1:9">
      <c r="A707" s="3">
        <v>45012</v>
      </c>
      <c r="B707">
        <v>146.88999899999999</v>
      </c>
      <c r="C707">
        <v>147.41999799999999</v>
      </c>
      <c r="D707">
        <v>145.86999499999999</v>
      </c>
      <c r="E707">
        <v>145.949997</v>
      </c>
      <c r="F707">
        <v>141.41772499999999</v>
      </c>
      <c r="G707">
        <v>5917200</v>
      </c>
      <c r="H707">
        <f>IFERROR((#REF!-E706)/E706,0)</f>
        <v>-5.2481188300973376E-3</v>
      </c>
      <c r="I707">
        <f>IFERROR(LN(#REF!/E706),0)</f>
        <v>-5.2619385787191228E-3</v>
      </c>
    </row>
    <row r="708" spans="1:9">
      <c r="A708" s="3">
        <v>45013</v>
      </c>
      <c r="B708">
        <v>146.550003</v>
      </c>
      <c r="C708">
        <v>146.820007</v>
      </c>
      <c r="D708">
        <v>145.800003</v>
      </c>
      <c r="E708">
        <v>146.36000100000001</v>
      </c>
      <c r="F708">
        <v>141.81500199999999</v>
      </c>
      <c r="G708">
        <v>4213800</v>
      </c>
      <c r="H708">
        <f>IFERROR((#REF!-E707)/E707,0)</f>
        <v>2.8092086908368687E-3</v>
      </c>
      <c r="I708">
        <f>IFERROR(LN(#REF!/E707),0)</f>
        <v>2.8052702383350881E-3</v>
      </c>
    </row>
    <row r="709" spans="1:9">
      <c r="A709" s="3">
        <v>45014</v>
      </c>
      <c r="B709">
        <v>147.08000200000001</v>
      </c>
      <c r="C709">
        <v>147.28999300000001</v>
      </c>
      <c r="D709">
        <v>146.259995</v>
      </c>
      <c r="E709">
        <v>146.80999800000001</v>
      </c>
      <c r="F709">
        <v>142.25102200000001</v>
      </c>
      <c r="G709">
        <v>4987700</v>
      </c>
      <c r="H709">
        <f>IFERROR((#REF!-E708)/E708,0)</f>
        <v>3.074590030919692E-3</v>
      </c>
      <c r="I709">
        <f>IFERROR(LN(#REF!/E708),0)</f>
        <v>3.0698731448447281E-3</v>
      </c>
    </row>
    <row r="710" spans="1:9">
      <c r="A710" s="3">
        <v>45015</v>
      </c>
      <c r="B710">
        <v>146.91999799999999</v>
      </c>
      <c r="C710">
        <v>147.53999300000001</v>
      </c>
      <c r="D710">
        <v>146.300003</v>
      </c>
      <c r="E710">
        <v>147.449997</v>
      </c>
      <c r="F710">
        <v>142.87112400000001</v>
      </c>
      <c r="G710">
        <v>4117700</v>
      </c>
      <c r="H710">
        <f>IFERROR((#REF!-E709)/E709,0)</f>
        <v>4.3593693121635278E-3</v>
      </c>
      <c r="I710">
        <f>IFERROR(LN(#REF!/E709),0)</f>
        <v>4.3498947870863275E-3</v>
      </c>
    </row>
    <row r="711" spans="1:9">
      <c r="A711" s="3">
        <v>45016</v>
      </c>
      <c r="B711">
        <v>147.740005</v>
      </c>
      <c r="C711">
        <v>148.69000199999999</v>
      </c>
      <c r="D711">
        <v>147.570007</v>
      </c>
      <c r="E711">
        <v>148.69000199999999</v>
      </c>
      <c r="F711">
        <v>144.07261700000001</v>
      </c>
      <c r="G711">
        <v>7685900</v>
      </c>
      <c r="H711">
        <f>IFERROR((#REF!-E710)/E710,0)</f>
        <v>8.4096644640826706E-3</v>
      </c>
      <c r="I711">
        <f>IFERROR(LN(#REF!/E710),0)</f>
        <v>8.3745002445304636E-3</v>
      </c>
    </row>
    <row r="712" spans="1:9">
      <c r="A712" s="3">
        <v>45019</v>
      </c>
      <c r="B712">
        <v>148.429993</v>
      </c>
      <c r="C712">
        <v>150.070007</v>
      </c>
      <c r="D712">
        <v>147.08999600000001</v>
      </c>
      <c r="E712">
        <v>149.509995</v>
      </c>
      <c r="F712">
        <v>144.86715699999999</v>
      </c>
      <c r="G712">
        <v>5721700</v>
      </c>
      <c r="H712">
        <f>IFERROR((#REF!-E711)/E711,0)</f>
        <v>5.5147823590722053E-3</v>
      </c>
      <c r="I712">
        <f>IFERROR(LN(#REF!/E711),0)</f>
        <v>5.4996316233213959E-3</v>
      </c>
    </row>
    <row r="713" spans="1:9">
      <c r="A713" s="3">
        <v>45020</v>
      </c>
      <c r="B713">
        <v>150.08000200000001</v>
      </c>
      <c r="C713">
        <v>151.71000699999999</v>
      </c>
      <c r="D713">
        <v>150.08000200000001</v>
      </c>
      <c r="E713">
        <v>150.229996</v>
      </c>
      <c r="F713">
        <v>145.56480400000001</v>
      </c>
      <c r="G713">
        <v>6714300</v>
      </c>
      <c r="H713">
        <f>IFERROR((#REF!-E712)/E712,0)</f>
        <v>4.8157382387712363E-3</v>
      </c>
      <c r="I713">
        <f>IFERROR(LN(#REF!/E712),0)</f>
        <v>4.8041796652347453E-3</v>
      </c>
    </row>
    <row r="714" spans="1:9">
      <c r="A714" s="3">
        <v>45021</v>
      </c>
      <c r="B714">
        <v>151.33000200000001</v>
      </c>
      <c r="C714">
        <v>152.35000600000001</v>
      </c>
      <c r="D714">
        <v>151.14999399999999</v>
      </c>
      <c r="E714">
        <v>151.259995</v>
      </c>
      <c r="F714">
        <v>146.56281999999999</v>
      </c>
      <c r="G714">
        <v>6094800</v>
      </c>
      <c r="H714">
        <f>IFERROR((#REF!-E713)/E713,0)</f>
        <v>6.8561474234480023E-3</v>
      </c>
      <c r="I714">
        <f>IFERROR(LN(#REF!/E713),0)</f>
        <v>6.8327509237257108E-3</v>
      </c>
    </row>
    <row r="715" spans="1:9">
      <c r="A715" s="3">
        <v>45022</v>
      </c>
      <c r="B715">
        <v>151.86999499999999</v>
      </c>
      <c r="C715">
        <v>152.96000699999999</v>
      </c>
      <c r="D715">
        <v>151.41999799999999</v>
      </c>
      <c r="E715">
        <v>152.220001</v>
      </c>
      <c r="F715">
        <v>147.49302700000001</v>
      </c>
      <c r="G715">
        <v>5399700</v>
      </c>
      <c r="H715">
        <f>IFERROR((#REF!-E714)/E714,0)</f>
        <v>6.3467276988868919E-3</v>
      </c>
      <c r="I715">
        <f>IFERROR(LN(#REF!/E714),0)</f>
        <v>6.3266720364672348E-3</v>
      </c>
    </row>
    <row r="716" spans="1:9">
      <c r="A716" s="3">
        <v>45026</v>
      </c>
      <c r="B716">
        <v>151.64999399999999</v>
      </c>
      <c r="C716">
        <v>151.66999799999999</v>
      </c>
      <c r="D716">
        <v>149.509995</v>
      </c>
      <c r="E716">
        <v>150.96000699999999</v>
      </c>
      <c r="F716">
        <v>146.272156</v>
      </c>
      <c r="G716">
        <v>4891800</v>
      </c>
      <c r="H716">
        <f>IFERROR((#REF!-E715)/E715,0)</f>
        <v>-8.2774536310770749E-3</v>
      </c>
      <c r="I716">
        <f>IFERROR(LN(#REF!/E715),0)</f>
        <v>-8.3119019784915326E-3</v>
      </c>
    </row>
    <row r="717" spans="1:9">
      <c r="A717" s="3">
        <v>45027</v>
      </c>
      <c r="B717">
        <v>151.259995</v>
      </c>
      <c r="C717">
        <v>151.44000199999999</v>
      </c>
      <c r="D717">
        <v>150.520004</v>
      </c>
      <c r="E717">
        <v>150.66000399999999</v>
      </c>
      <c r="F717">
        <v>145.981461</v>
      </c>
      <c r="G717">
        <v>6311800</v>
      </c>
      <c r="H717">
        <f>IFERROR((#REF!-E716)/E716,0)</f>
        <v>-1.987301179709165E-3</v>
      </c>
      <c r="I717">
        <f>IFERROR(LN(#REF!/E716),0)</f>
        <v>-1.9892784827973756E-3</v>
      </c>
    </row>
    <row r="718" spans="1:9">
      <c r="A718" s="3">
        <v>45028</v>
      </c>
      <c r="B718">
        <v>150.30999800000001</v>
      </c>
      <c r="C718">
        <v>152.41000399999999</v>
      </c>
      <c r="D718">
        <v>149.929993</v>
      </c>
      <c r="E718">
        <v>151.070007</v>
      </c>
      <c r="F718">
        <v>146.378738</v>
      </c>
      <c r="G718">
        <v>6137900</v>
      </c>
      <c r="H718">
        <f>IFERROR((#REF!-E717)/E717,0)</f>
        <v>2.7213791923171426E-3</v>
      </c>
      <c r="I718">
        <f>IFERROR(LN(#REF!/E717),0)</f>
        <v>2.7176829443724729E-3</v>
      </c>
    </row>
    <row r="719" spans="1:9">
      <c r="A719" s="3">
        <v>45029</v>
      </c>
      <c r="B719">
        <v>150.89999399999999</v>
      </c>
      <c r="C719">
        <v>151.86999499999999</v>
      </c>
      <c r="D719">
        <v>149.820007</v>
      </c>
      <c r="E719">
        <v>151.770004</v>
      </c>
      <c r="F719">
        <v>147.05699200000001</v>
      </c>
      <c r="G719">
        <v>5489500</v>
      </c>
      <c r="H719">
        <f>IFERROR((#REF!-E718)/E718,0)</f>
        <v>4.6335934835827217E-3</v>
      </c>
      <c r="I719">
        <f>IFERROR(LN(#REF!/E718),0)</f>
        <v>4.6228914358558623E-3</v>
      </c>
    </row>
    <row r="720" spans="1:9">
      <c r="A720" s="3">
        <v>45030</v>
      </c>
      <c r="B720">
        <v>151.35000600000001</v>
      </c>
      <c r="C720">
        <v>151.58999600000001</v>
      </c>
      <c r="D720">
        <v>150.509995</v>
      </c>
      <c r="E720">
        <v>151</v>
      </c>
      <c r="F720">
        <v>146.31089800000001</v>
      </c>
      <c r="G720">
        <v>4478800</v>
      </c>
      <c r="H720">
        <f>IFERROR((#REF!-E719)/E719,0)</f>
        <v>-5.073492651420106E-3</v>
      </c>
      <c r="I720">
        <f>IFERROR(LN(#REF!/E719),0)</f>
        <v>-5.0864065126994965E-3</v>
      </c>
    </row>
    <row r="721" spans="1:9">
      <c r="A721" s="3">
        <v>45033</v>
      </c>
      <c r="B721">
        <v>151.16999799999999</v>
      </c>
      <c r="C721">
        <v>151.470001</v>
      </c>
      <c r="D721">
        <v>150.33999600000001</v>
      </c>
      <c r="E721">
        <v>151.050003</v>
      </c>
      <c r="F721">
        <v>146.35934399999999</v>
      </c>
      <c r="G721">
        <v>4296400</v>
      </c>
      <c r="H721">
        <f>IFERROR((#REF!-E720)/E720,0)</f>
        <v>3.3114569536426354E-4</v>
      </c>
      <c r="I721">
        <f>IFERROR(LN(#REF!/E720),0)</f>
        <v>3.3109087872971419E-4</v>
      </c>
    </row>
    <row r="722" spans="1:9">
      <c r="A722" s="3">
        <v>45034</v>
      </c>
      <c r="B722">
        <v>150.979996</v>
      </c>
      <c r="C722">
        <v>151.58999600000001</v>
      </c>
      <c r="D722">
        <v>150.10000600000001</v>
      </c>
      <c r="E722">
        <v>151.21000699999999</v>
      </c>
      <c r="F722">
        <v>146.51438899999999</v>
      </c>
      <c r="G722">
        <v>4158400</v>
      </c>
      <c r="H722">
        <f>IFERROR((#REF!-E721)/E721,0)</f>
        <v>1.0592783636024588E-3</v>
      </c>
      <c r="I722">
        <f>IFERROR(LN(#REF!/E721),0)</f>
        <v>1.058717724157296E-3</v>
      </c>
    </row>
    <row r="723" spans="1:9">
      <c r="A723" s="3">
        <v>45035</v>
      </c>
      <c r="B723">
        <v>151.16999799999999</v>
      </c>
      <c r="C723">
        <v>151.89999399999999</v>
      </c>
      <c r="D723">
        <v>150.71000699999999</v>
      </c>
      <c r="E723">
        <v>151.240005</v>
      </c>
      <c r="F723">
        <v>146.543442</v>
      </c>
      <c r="G723">
        <v>3837600</v>
      </c>
      <c r="H723">
        <f>IFERROR((#REF!-E722)/E722,0)</f>
        <v>1.9838634092521527E-4</v>
      </c>
      <c r="I723">
        <f>IFERROR(LN(#REF!/E722),0)</f>
        <v>1.9836666495729149E-4</v>
      </c>
    </row>
    <row r="724" spans="1:9">
      <c r="A724" s="3">
        <v>45036</v>
      </c>
      <c r="B724">
        <v>150.36999499999999</v>
      </c>
      <c r="C724">
        <v>151.36000100000001</v>
      </c>
      <c r="D724">
        <v>150.36999499999999</v>
      </c>
      <c r="E724">
        <v>150.85000600000001</v>
      </c>
      <c r="F724">
        <v>147.08068800000001</v>
      </c>
      <c r="G724">
        <v>5370900</v>
      </c>
      <c r="H724">
        <f>IFERROR((#REF!-E723)/E723,0)</f>
        <v>-2.5786761908662254E-3</v>
      </c>
      <c r="I724">
        <f>IFERROR(LN(#REF!/E723),0)</f>
        <v>-2.5820067030887083E-3</v>
      </c>
    </row>
    <row r="725" spans="1:9">
      <c r="A725" s="3">
        <v>45037</v>
      </c>
      <c r="B725">
        <v>154.94000199999999</v>
      </c>
      <c r="C725">
        <v>158.11000100000001</v>
      </c>
      <c r="D725">
        <v>154.5</v>
      </c>
      <c r="E725">
        <v>156.070007</v>
      </c>
      <c r="F725">
        <v>152.17025799999999</v>
      </c>
      <c r="G725">
        <v>14876900</v>
      </c>
      <c r="H725">
        <f>IFERROR((#REF!-E724)/E724,0)</f>
        <v>3.4603916422780892E-2</v>
      </c>
      <c r="I725">
        <f>IFERROR(LN(#REF!/E724),0)</f>
        <v>3.4018664026450519E-2</v>
      </c>
    </row>
    <row r="726" spans="1:9">
      <c r="A726" s="3">
        <v>45040</v>
      </c>
      <c r="B726">
        <v>155.220001</v>
      </c>
      <c r="C726">
        <v>157.25</v>
      </c>
      <c r="D726">
        <v>155.220001</v>
      </c>
      <c r="E726">
        <v>156.35000600000001</v>
      </c>
      <c r="F726">
        <v>152.44326799999999</v>
      </c>
      <c r="G726">
        <v>8109800</v>
      </c>
      <c r="H726">
        <f>IFERROR((#REF!-E725)/E725,0)</f>
        <v>1.7940602770653022E-3</v>
      </c>
      <c r="I726">
        <f>IFERROR(LN(#REF!/E725),0)</f>
        <v>1.7924528731590539E-3</v>
      </c>
    </row>
    <row r="727" spans="1:9">
      <c r="A727" s="3">
        <v>45041</v>
      </c>
      <c r="B727">
        <v>156.509995</v>
      </c>
      <c r="C727">
        <v>157.94000199999999</v>
      </c>
      <c r="D727">
        <v>155.78999300000001</v>
      </c>
      <c r="E727">
        <v>156.38999899999999</v>
      </c>
      <c r="F727">
        <v>152.48223899999999</v>
      </c>
      <c r="G727">
        <v>8341800</v>
      </c>
      <c r="H727">
        <f>IFERROR((#REF!-E726)/E726,0)</f>
        <v>2.5579148362796537E-4</v>
      </c>
      <c r="I727">
        <f>IFERROR(LN(#REF!/E726),0)</f>
        <v>2.5575877456399804E-4</v>
      </c>
    </row>
    <row r="728" spans="1:9">
      <c r="A728" s="3">
        <v>45042</v>
      </c>
      <c r="B728">
        <v>155.300003</v>
      </c>
      <c r="C728">
        <v>156</v>
      </c>
      <c r="D728">
        <v>154.33999600000001</v>
      </c>
      <c r="E728">
        <v>154.58000200000001</v>
      </c>
      <c r="F728">
        <v>150.71748400000001</v>
      </c>
      <c r="G728">
        <v>4843700</v>
      </c>
      <c r="H728">
        <f>IFERROR((#REF!-E727)/E727,0)</f>
        <v>-1.1573610918687848E-2</v>
      </c>
      <c r="I728">
        <f>IFERROR(LN(#REF!/E727),0)</f>
        <v>-1.1641106436844092E-2</v>
      </c>
    </row>
    <row r="729" spans="1:9">
      <c r="A729" s="3">
        <v>45043</v>
      </c>
      <c r="B729">
        <v>155.300003</v>
      </c>
      <c r="C729">
        <v>156.61000100000001</v>
      </c>
      <c r="D729">
        <v>155.009995</v>
      </c>
      <c r="E729">
        <v>156.470001</v>
      </c>
      <c r="F729">
        <v>152.56025700000001</v>
      </c>
      <c r="G729">
        <v>4805600</v>
      </c>
      <c r="H729">
        <f>IFERROR((#REF!-E728)/E728,0)</f>
        <v>1.2226672115064332E-2</v>
      </c>
      <c r="I729">
        <f>IFERROR(LN(#REF!/E728),0)</f>
        <v>1.2152530087958031E-2</v>
      </c>
    </row>
    <row r="730" spans="1:9">
      <c r="A730" s="3">
        <v>45044</v>
      </c>
      <c r="B730">
        <v>156.279999</v>
      </c>
      <c r="C730">
        <v>157.36999499999999</v>
      </c>
      <c r="D730">
        <v>155.759995</v>
      </c>
      <c r="E730">
        <v>156.38000500000001</v>
      </c>
      <c r="F730">
        <v>152.472488</v>
      </c>
      <c r="G730">
        <v>5754000</v>
      </c>
      <c r="H730">
        <f>IFERROR((#REF!-E729)/E729,0)</f>
        <v>-5.7516456461187784E-4</v>
      </c>
      <c r="I730">
        <f>IFERROR(LN(#REF!/E729),0)</f>
        <v>-5.7533003520171078E-4</v>
      </c>
    </row>
    <row r="731" spans="1:9">
      <c r="A731" s="3">
        <v>45047</v>
      </c>
      <c r="B731">
        <v>156.029999</v>
      </c>
      <c r="C731">
        <v>157.39999399999999</v>
      </c>
      <c r="D731">
        <v>155.800003</v>
      </c>
      <c r="E731">
        <v>156.570007</v>
      </c>
      <c r="F731">
        <v>152.65774500000001</v>
      </c>
      <c r="G731">
        <v>3844600</v>
      </c>
      <c r="H731">
        <f>IFERROR((#REF!-E730)/E730,0)</f>
        <v>1.2150018795561023E-3</v>
      </c>
      <c r="I731">
        <f>IFERROR(LN(#REF!/E730),0)</f>
        <v>1.2142643621019854E-3</v>
      </c>
    </row>
    <row r="732" spans="1:9">
      <c r="A732" s="3">
        <v>45048</v>
      </c>
      <c r="B732">
        <v>156.58999600000001</v>
      </c>
      <c r="C732">
        <v>156.929993</v>
      </c>
      <c r="D732">
        <v>155.66999799999999</v>
      </c>
      <c r="E732">
        <v>156.429993</v>
      </c>
      <c r="F732">
        <v>152.521255</v>
      </c>
      <c r="G732">
        <v>5262900</v>
      </c>
      <c r="H732">
        <f>IFERROR((#REF!-E731)/E731,0)</f>
        <v>-8.9425811930894184E-4</v>
      </c>
      <c r="I732">
        <f>IFERROR(LN(#REF!/E731),0)</f>
        <v>-8.9465820663964257E-4</v>
      </c>
    </row>
    <row r="733" spans="1:9">
      <c r="A733" s="3">
        <v>45049</v>
      </c>
      <c r="B733">
        <v>156.63999899999999</v>
      </c>
      <c r="C733">
        <v>157.570007</v>
      </c>
      <c r="D733">
        <v>155.429993</v>
      </c>
      <c r="E733">
        <v>156.229996</v>
      </c>
      <c r="F733">
        <v>152.32624799999999</v>
      </c>
      <c r="G733">
        <v>5775000</v>
      </c>
      <c r="H733">
        <f>IFERROR((#REF!-E732)/E732,0)</f>
        <v>-1.2785080160426538E-3</v>
      </c>
      <c r="I733">
        <f>IFERROR(LN(#REF!/E732),0)</f>
        <v>-1.2793260046939188E-3</v>
      </c>
    </row>
    <row r="734" spans="1:9">
      <c r="A734" s="3">
        <v>45050</v>
      </c>
      <c r="B734">
        <v>156.10000600000001</v>
      </c>
      <c r="C734">
        <v>156.60000600000001</v>
      </c>
      <c r="D734">
        <v>155.08999600000001</v>
      </c>
      <c r="E734">
        <v>155.509995</v>
      </c>
      <c r="F734">
        <v>151.62423699999999</v>
      </c>
      <c r="G734">
        <v>4892600</v>
      </c>
      <c r="H734">
        <f>IFERROR((#REF!-E733)/E733,0)</f>
        <v>-4.6085964183215904E-3</v>
      </c>
      <c r="I734">
        <f>IFERROR(LN(#REF!/E733),0)</f>
        <v>-4.6192487395616188E-3</v>
      </c>
    </row>
    <row r="735" spans="1:9">
      <c r="A735" s="3">
        <v>45051</v>
      </c>
      <c r="B735">
        <v>155.39999399999999</v>
      </c>
      <c r="C735">
        <v>156.30999800000001</v>
      </c>
      <c r="D735">
        <v>154.69000199999999</v>
      </c>
      <c r="E735">
        <v>156.029999</v>
      </c>
      <c r="F735">
        <v>152.13124099999999</v>
      </c>
      <c r="G735">
        <v>3988200</v>
      </c>
      <c r="H735">
        <f>IFERROR((#REF!-E734)/E734,0)</f>
        <v>3.3438622385654382E-3</v>
      </c>
      <c r="I735">
        <f>IFERROR(LN(#REF!/E734),0)</f>
        <v>3.3382839630944146E-3</v>
      </c>
    </row>
    <row r="736" spans="1:9">
      <c r="A736" s="3">
        <v>45054</v>
      </c>
      <c r="B736">
        <v>155.35000600000001</v>
      </c>
      <c r="C736">
        <v>155.729996</v>
      </c>
      <c r="D736">
        <v>154.86999499999999</v>
      </c>
      <c r="E736">
        <v>155.300003</v>
      </c>
      <c r="F736">
        <v>151.41949500000001</v>
      </c>
      <c r="G736">
        <v>4950700</v>
      </c>
      <c r="H736">
        <f>IFERROR((#REF!-E735)/E735,0)</f>
        <v>-4.6785618450205842E-3</v>
      </c>
      <c r="I736">
        <f>IFERROR(LN(#REF!/E735),0)</f>
        <v>-4.6895405719755657E-3</v>
      </c>
    </row>
    <row r="737" spans="1:9">
      <c r="A737" s="3">
        <v>45055</v>
      </c>
      <c r="B737">
        <v>155.85000600000001</v>
      </c>
      <c r="C737">
        <v>155.979996</v>
      </c>
      <c r="D737">
        <v>153.58000200000001</v>
      </c>
      <c r="E737">
        <v>153.71000699999999</v>
      </c>
      <c r="F737">
        <v>149.86923200000001</v>
      </c>
      <c r="G737">
        <v>4472100</v>
      </c>
      <c r="H737">
        <f>IFERROR((#REF!-E736)/E736,0)</f>
        <v>-1.0238222596814846E-2</v>
      </c>
      <c r="I737">
        <f>IFERROR(LN(#REF!/E736),0)</f>
        <v>-1.0290993694948462E-2</v>
      </c>
    </row>
    <row r="738" spans="1:9">
      <c r="A738" s="3">
        <v>45056</v>
      </c>
      <c r="B738">
        <v>153.449997</v>
      </c>
      <c r="C738">
        <v>154.320007</v>
      </c>
      <c r="D738">
        <v>152.44000199999999</v>
      </c>
      <c r="E738">
        <v>154.029999</v>
      </c>
      <c r="F738">
        <v>150.18121300000001</v>
      </c>
      <c r="G738">
        <v>4754900</v>
      </c>
      <c r="H738">
        <f>IFERROR((#REF!-E737)/E737,0)</f>
        <v>2.081790289685E-3</v>
      </c>
      <c r="I738">
        <f>IFERROR(LN(#REF!/E737),0)</f>
        <v>2.0796263669816649E-3</v>
      </c>
    </row>
    <row r="739" spans="1:9">
      <c r="A739" s="3">
        <v>45057</v>
      </c>
      <c r="B739">
        <v>154.80999800000001</v>
      </c>
      <c r="C739">
        <v>154.88999899999999</v>
      </c>
      <c r="D739">
        <v>153.38999899999999</v>
      </c>
      <c r="E739">
        <v>154.38999899999999</v>
      </c>
      <c r="F739">
        <v>150.53222700000001</v>
      </c>
      <c r="G739">
        <v>3495300</v>
      </c>
      <c r="H739">
        <f>IFERROR((#REF!-E738)/E738,0)</f>
        <v>2.3372070527636971E-3</v>
      </c>
      <c r="I739">
        <f>IFERROR(LN(#REF!/E738),0)</f>
        <v>2.3344800326071686E-3</v>
      </c>
    </row>
    <row r="740" spans="1:9">
      <c r="A740" s="3">
        <v>45058</v>
      </c>
      <c r="B740">
        <v>154.699997</v>
      </c>
      <c r="C740">
        <v>156.050003</v>
      </c>
      <c r="D740">
        <v>154.38999899999999</v>
      </c>
      <c r="E740">
        <v>155.96000699999999</v>
      </c>
      <c r="F740">
        <v>152.06300400000001</v>
      </c>
      <c r="G740">
        <v>5252200</v>
      </c>
      <c r="H740">
        <f>IFERROR((#REF!-E739)/E739,0)</f>
        <v>1.0169104282460689E-2</v>
      </c>
      <c r="I740">
        <f>IFERROR(LN(#REF!/E739),0)</f>
        <v>1.0117746820967272E-2</v>
      </c>
    </row>
    <row r="741" spans="1:9">
      <c r="A741" s="3">
        <v>45061</v>
      </c>
      <c r="B741">
        <v>156.61000100000001</v>
      </c>
      <c r="C741">
        <v>156.75</v>
      </c>
      <c r="D741">
        <v>154.63999899999999</v>
      </c>
      <c r="E741">
        <v>156.009995</v>
      </c>
      <c r="F741">
        <v>152.11175499999999</v>
      </c>
      <c r="G741">
        <v>5414900</v>
      </c>
      <c r="H741">
        <f>IFERROR((#REF!-E740)/E740,0)</f>
        <v>3.2051806717354949E-4</v>
      </c>
      <c r="I741">
        <f>IFERROR(LN(#REF!/E740),0)</f>
        <v>3.2046671223095346E-4</v>
      </c>
    </row>
    <row r="742" spans="1:9">
      <c r="A742" s="3">
        <v>45062</v>
      </c>
      <c r="B742">
        <v>155.86999499999999</v>
      </c>
      <c r="C742">
        <v>156.91999799999999</v>
      </c>
      <c r="D742">
        <v>154.929993</v>
      </c>
      <c r="E742">
        <v>155.740005</v>
      </c>
      <c r="F742">
        <v>151.848511</v>
      </c>
      <c r="G742">
        <v>5591500</v>
      </c>
      <c r="H742">
        <f>IFERROR((#REF!-E741)/E741,0)</f>
        <v>-1.7305942481442105E-3</v>
      </c>
      <c r="I742">
        <f>IFERROR(LN(#REF!/E741),0)</f>
        <v>-1.7320934563004652E-3</v>
      </c>
    </row>
    <row r="743" spans="1:9">
      <c r="A743" s="3">
        <v>45063</v>
      </c>
      <c r="B743">
        <v>156.259995</v>
      </c>
      <c r="C743">
        <v>156.55999800000001</v>
      </c>
      <c r="D743">
        <v>153.89999399999999</v>
      </c>
      <c r="E743">
        <v>155.08000200000001</v>
      </c>
      <c r="F743">
        <v>151.20498699999999</v>
      </c>
      <c r="G743">
        <v>4286900</v>
      </c>
      <c r="H743">
        <f>IFERROR((#REF!-E742)/E742,0)</f>
        <v>-4.2378514113954793E-3</v>
      </c>
      <c r="I743">
        <f>IFERROR(LN(#REF!/E742),0)</f>
        <v>-4.2468565543316199E-3</v>
      </c>
    </row>
    <row r="744" spans="1:9">
      <c r="A744" s="3">
        <v>45064</v>
      </c>
      <c r="B744">
        <v>153.30999800000001</v>
      </c>
      <c r="C744">
        <v>153.64999399999999</v>
      </c>
      <c r="D744">
        <v>151.60000600000001</v>
      </c>
      <c r="E744">
        <v>152.529999</v>
      </c>
      <c r="F744">
        <v>148.718704</v>
      </c>
      <c r="G744">
        <v>6997600</v>
      </c>
      <c r="H744">
        <f>IFERROR((#REF!-E743)/E743,0)</f>
        <v>-1.644314526124396E-2</v>
      </c>
      <c r="I744">
        <f>IFERROR(LN(#REF!/E743),0)</f>
        <v>-1.6579834243543316E-2</v>
      </c>
    </row>
    <row r="745" spans="1:9">
      <c r="A745" s="3">
        <v>45065</v>
      </c>
      <c r="B745">
        <v>152.470001</v>
      </c>
      <c r="C745">
        <v>153.320007</v>
      </c>
      <c r="D745">
        <v>151.83999600000001</v>
      </c>
      <c r="E745">
        <v>153.16999799999999</v>
      </c>
      <c r="F745">
        <v>149.34269699999999</v>
      </c>
      <c r="G745">
        <v>4752700</v>
      </c>
      <c r="H745">
        <f>IFERROR((#REF!-E744)/E744,0)</f>
        <v>4.1958893607544632E-3</v>
      </c>
      <c r="I745">
        <f>IFERROR(LN(#REF!/E744),0)</f>
        <v>4.1871111633208702E-3</v>
      </c>
    </row>
    <row r="746" spans="1:9">
      <c r="A746" s="3">
        <v>45068</v>
      </c>
      <c r="B746">
        <v>152.5</v>
      </c>
      <c r="C746">
        <v>152.60000600000001</v>
      </c>
      <c r="D746">
        <v>148.83000200000001</v>
      </c>
      <c r="E746">
        <v>149.16000399999999</v>
      </c>
      <c r="F746">
        <v>145.432907</v>
      </c>
      <c r="G746">
        <v>7876200</v>
      </c>
      <c r="H746">
        <f>IFERROR((#REF!-E745)/E745,0)</f>
        <v>-2.6180022539401E-2</v>
      </c>
      <c r="I746">
        <f>IFERROR(LN(#REF!/E745),0)</f>
        <v>-2.6528820491614688E-2</v>
      </c>
    </row>
    <row r="747" spans="1:9">
      <c r="A747" s="3">
        <v>45069</v>
      </c>
      <c r="B747">
        <v>148.78999300000001</v>
      </c>
      <c r="C747">
        <v>148.88000500000001</v>
      </c>
      <c r="D747">
        <v>147.070007</v>
      </c>
      <c r="E747">
        <v>147.550003</v>
      </c>
      <c r="F747">
        <v>143.86314400000001</v>
      </c>
      <c r="G747">
        <v>6116000</v>
      </c>
      <c r="H747">
        <f>IFERROR((#REF!-E746)/E746,0)</f>
        <v>-1.0793784907648452E-2</v>
      </c>
      <c r="I747">
        <f>IFERROR(LN(#REF!/E746),0)</f>
        <v>-1.0852460406421559E-2</v>
      </c>
    </row>
    <row r="748" spans="1:9">
      <c r="A748" s="3">
        <v>45070</v>
      </c>
      <c r="B748">
        <v>147.58999600000001</v>
      </c>
      <c r="C748">
        <v>148.199997</v>
      </c>
      <c r="D748">
        <v>146.08999600000001</v>
      </c>
      <c r="E748">
        <v>146.33000200000001</v>
      </c>
      <c r="F748">
        <v>142.67363</v>
      </c>
      <c r="G748">
        <v>5755400</v>
      </c>
      <c r="H748">
        <f>IFERROR((#REF!-E747)/E747,0)</f>
        <v>-8.2683902080299947E-3</v>
      </c>
      <c r="I748">
        <f>IFERROR(LN(#REF!/E747),0)</f>
        <v>-8.3027629489666049E-3</v>
      </c>
    </row>
    <row r="749" spans="1:9">
      <c r="A749" s="3">
        <v>45071</v>
      </c>
      <c r="B749">
        <v>145.490005</v>
      </c>
      <c r="C749">
        <v>146.21000699999999</v>
      </c>
      <c r="D749">
        <v>144.35000600000001</v>
      </c>
      <c r="E749">
        <v>145.38999899999999</v>
      </c>
      <c r="F749">
        <v>141.75709499999999</v>
      </c>
      <c r="G749">
        <v>6510300</v>
      </c>
      <c r="H749">
        <f>IFERROR((#REF!-E748)/E748,0)</f>
        <v>-6.4238569476683157E-3</v>
      </c>
      <c r="I749">
        <f>IFERROR(LN(#REF!/E748),0)</f>
        <v>-6.4445787067904095E-3</v>
      </c>
    </row>
    <row r="750" spans="1:9">
      <c r="A750" s="3">
        <v>45072</v>
      </c>
      <c r="B750">
        <v>145.33000200000001</v>
      </c>
      <c r="C750">
        <v>146.009995</v>
      </c>
      <c r="D750">
        <v>144.729996</v>
      </c>
      <c r="E750">
        <v>145.39999399999999</v>
      </c>
      <c r="F750">
        <v>141.76684599999999</v>
      </c>
      <c r="G750">
        <v>4716400</v>
      </c>
      <c r="H750">
        <f>IFERROR((#REF!-E749)/E749,0)</f>
        <v>6.8746131568537459E-5</v>
      </c>
      <c r="I750">
        <f>IFERROR(LN(#REF!/E749),0)</f>
        <v>6.8743768661477122E-5</v>
      </c>
    </row>
    <row r="751" spans="1:9">
      <c r="A751" s="3">
        <v>45076</v>
      </c>
      <c r="B751">
        <v>143.86000100000001</v>
      </c>
      <c r="C751">
        <v>144.03999300000001</v>
      </c>
      <c r="D751">
        <v>142.35000600000001</v>
      </c>
      <c r="E751">
        <v>143.179993</v>
      </c>
      <c r="F751">
        <v>139.60230999999999</v>
      </c>
      <c r="G751">
        <v>5561000</v>
      </c>
      <c r="H751">
        <f>IFERROR((#REF!-E750)/E750,0)</f>
        <v>-1.5268233092224175E-2</v>
      </c>
      <c r="I751">
        <f>IFERROR(LN(#REF!/E750),0)</f>
        <v>-1.5385992755415473E-2</v>
      </c>
    </row>
    <row r="752" spans="1:9">
      <c r="A752" s="3">
        <v>45077</v>
      </c>
      <c r="B752">
        <v>143.16000399999999</v>
      </c>
      <c r="C752">
        <v>143.979996</v>
      </c>
      <c r="D752">
        <v>141.89999399999999</v>
      </c>
      <c r="E752">
        <v>142.5</v>
      </c>
      <c r="F752">
        <v>138.93931599999999</v>
      </c>
      <c r="G752">
        <v>19854800</v>
      </c>
      <c r="H752">
        <f>IFERROR((#REF!-E751)/E751,0)</f>
        <v>-4.7492180000315836E-3</v>
      </c>
      <c r="I752">
        <f>IFERROR(LN(#REF!/E751),0)</f>
        <v>-4.7605313698228105E-3</v>
      </c>
    </row>
    <row r="753" spans="1:9">
      <c r="A753" s="3">
        <v>45078</v>
      </c>
      <c r="B753">
        <v>143.25</v>
      </c>
      <c r="C753">
        <v>144.11999499999999</v>
      </c>
      <c r="D753">
        <v>142.449997</v>
      </c>
      <c r="E753">
        <v>143.96000699999999</v>
      </c>
      <c r="F753">
        <v>140.362854</v>
      </c>
      <c r="G753">
        <v>6091100</v>
      </c>
      <c r="H753">
        <f>IFERROR((#REF!-E752)/E752,0)</f>
        <v>1.0245663157894668E-2</v>
      </c>
      <c r="I753">
        <f>IFERROR(LN(#REF!/E752),0)</f>
        <v>1.0193532126741423E-2</v>
      </c>
    </row>
    <row r="754" spans="1:9">
      <c r="A754" s="3">
        <v>45079</v>
      </c>
      <c r="B754">
        <v>144.509995</v>
      </c>
      <c r="C754">
        <v>146.679993</v>
      </c>
      <c r="D754">
        <v>144.38999899999999</v>
      </c>
      <c r="E754">
        <v>146.520004</v>
      </c>
      <c r="F754">
        <v>142.85887099999999</v>
      </c>
      <c r="G754">
        <v>6123500</v>
      </c>
      <c r="H754">
        <f>IFERROR((#REF!-E753)/E753,0)</f>
        <v>1.778269571770728E-2</v>
      </c>
      <c r="I754">
        <f>IFERROR(LN(#REF!/E753),0)</f>
        <v>1.762643337519381E-2</v>
      </c>
    </row>
    <row r="755" spans="1:9">
      <c r="A755" s="3">
        <v>45082</v>
      </c>
      <c r="B755">
        <v>146.050003</v>
      </c>
      <c r="C755">
        <v>147.85000600000001</v>
      </c>
      <c r="D755">
        <v>145.729996</v>
      </c>
      <c r="E755">
        <v>145.94000199999999</v>
      </c>
      <c r="F755">
        <v>142.29336499999999</v>
      </c>
      <c r="G755">
        <v>4753700</v>
      </c>
      <c r="H755">
        <f>IFERROR((#REF!-E754)/E754,0)</f>
        <v>-3.9585175004500234E-3</v>
      </c>
      <c r="I755">
        <f>IFERROR(LN(#REF!/E754),0)</f>
        <v>-3.9663731689046633E-3</v>
      </c>
    </row>
    <row r="756" spans="1:9">
      <c r="A756" s="3">
        <v>45083</v>
      </c>
      <c r="B756">
        <v>146.070007</v>
      </c>
      <c r="C756">
        <v>146.30999800000001</v>
      </c>
      <c r="D756">
        <v>143.550003</v>
      </c>
      <c r="E756">
        <v>144.490005</v>
      </c>
      <c r="F756">
        <v>140.87960799999999</v>
      </c>
      <c r="G756">
        <v>4635900</v>
      </c>
      <c r="H756">
        <f>IFERROR((#REF!-E755)/E755,0)</f>
        <v>-9.9355692759274892E-3</v>
      </c>
      <c r="I756">
        <f>IFERROR(LN(#REF!/E755),0)</f>
        <v>-9.9852564317458141E-3</v>
      </c>
    </row>
    <row r="757" spans="1:9">
      <c r="A757" s="3">
        <v>45084</v>
      </c>
      <c r="B757">
        <v>144.009995</v>
      </c>
      <c r="C757">
        <v>145.11999499999999</v>
      </c>
      <c r="D757">
        <v>143.470001</v>
      </c>
      <c r="E757">
        <v>144.800003</v>
      </c>
      <c r="F757">
        <v>141.181839</v>
      </c>
      <c r="G757">
        <v>6194400</v>
      </c>
      <c r="H757">
        <f>IFERROR((#REF!-E756)/E756,0)</f>
        <v>2.1454632796227484E-3</v>
      </c>
      <c r="I757">
        <f>IFERROR(LN(#REF!/E756),0)</f>
        <v>2.1431650598576638E-3</v>
      </c>
    </row>
    <row r="758" spans="1:9">
      <c r="A758" s="3">
        <v>45085</v>
      </c>
      <c r="B758">
        <v>145.33999600000001</v>
      </c>
      <c r="C758">
        <v>146.64999399999999</v>
      </c>
      <c r="D758">
        <v>144.91999799999999</v>
      </c>
      <c r="E758">
        <v>146.44000199999999</v>
      </c>
      <c r="F758">
        <v>142.780869</v>
      </c>
      <c r="G758">
        <v>4863700</v>
      </c>
      <c r="H758">
        <f>IFERROR((#REF!-E757)/E757,0)</f>
        <v>1.1325959710097443E-2</v>
      </c>
      <c r="I758">
        <f>IFERROR(LN(#REF!/E757),0)</f>
        <v>1.1262301239658082E-2</v>
      </c>
    </row>
    <row r="759" spans="1:9">
      <c r="A759" s="3">
        <v>45086</v>
      </c>
      <c r="B759">
        <v>145.679993</v>
      </c>
      <c r="C759">
        <v>146.779999</v>
      </c>
      <c r="D759">
        <v>144.729996</v>
      </c>
      <c r="E759">
        <v>146.55999800000001</v>
      </c>
      <c r="F759">
        <v>142.897873</v>
      </c>
      <c r="G759">
        <v>5569500</v>
      </c>
      <c r="H759">
        <f>IFERROR((#REF!-E758)/E758,0)</f>
        <v>8.1942091205389807E-4</v>
      </c>
      <c r="I759">
        <f>IFERROR(LN(#REF!/E758),0)</f>
        <v>8.1908537002603921E-4</v>
      </c>
    </row>
    <row r="760" spans="1:9">
      <c r="A760" s="3">
        <v>45089</v>
      </c>
      <c r="B760">
        <v>147</v>
      </c>
      <c r="C760">
        <v>147.009995</v>
      </c>
      <c r="D760">
        <v>144.550003</v>
      </c>
      <c r="E760">
        <v>145.41000399999999</v>
      </c>
      <c r="F760">
        <v>141.776611</v>
      </c>
      <c r="G760">
        <v>5354000</v>
      </c>
      <c r="H760">
        <f>IFERROR((#REF!-E759)/E759,0)</f>
        <v>-7.8465748887361526E-3</v>
      </c>
      <c r="I760">
        <f>IFERROR(LN(#REF!/E759),0)</f>
        <v>-7.8775212457136267E-3</v>
      </c>
    </row>
    <row r="761" spans="1:9">
      <c r="A761" s="3">
        <v>45090</v>
      </c>
      <c r="B761">
        <v>144.509995</v>
      </c>
      <c r="C761">
        <v>145.679993</v>
      </c>
      <c r="D761">
        <v>144.279999</v>
      </c>
      <c r="E761">
        <v>145.05999800000001</v>
      </c>
      <c r="F761">
        <v>141.435349</v>
      </c>
      <c r="G761">
        <v>5321200</v>
      </c>
      <c r="H761">
        <f>IFERROR((#REF!-E760)/E760,0)</f>
        <v>-2.4070283362345496E-3</v>
      </c>
      <c r="I761">
        <f>IFERROR(LN(#REF!/E760),0)</f>
        <v>-2.4099298859503022E-3</v>
      </c>
    </row>
    <row r="762" spans="1:9">
      <c r="A762" s="3">
        <v>45091</v>
      </c>
      <c r="B762">
        <v>145.30999800000001</v>
      </c>
      <c r="C762">
        <v>146.88999899999999</v>
      </c>
      <c r="D762">
        <v>144.83000200000001</v>
      </c>
      <c r="E762">
        <v>146.41999799999999</v>
      </c>
      <c r="F762">
        <v>142.761383</v>
      </c>
      <c r="G762">
        <v>5693300</v>
      </c>
      <c r="H762">
        <f>IFERROR((#REF!-E761)/E761,0)</f>
        <v>9.3754309854601342E-3</v>
      </c>
      <c r="I762">
        <f>IFERROR(LN(#REF!/E761),0)</f>
        <v>9.3317544112923433E-3</v>
      </c>
    </row>
    <row r="763" spans="1:9">
      <c r="A763" s="3">
        <v>45092</v>
      </c>
      <c r="B763">
        <v>147.16999799999999</v>
      </c>
      <c r="C763">
        <v>148.970001</v>
      </c>
      <c r="D763">
        <v>146.53999300000001</v>
      </c>
      <c r="E763">
        <v>148.449997</v>
      </c>
      <c r="F763">
        <v>144.740646</v>
      </c>
      <c r="G763">
        <v>5863000</v>
      </c>
      <c r="H763">
        <f>IFERROR((#REF!-E762)/E762,0)</f>
        <v>1.386421955831473E-2</v>
      </c>
      <c r="I763">
        <f>IFERROR(LN(#REF!/E762),0)</f>
        <v>1.3768990441783749E-2</v>
      </c>
    </row>
    <row r="764" spans="1:9">
      <c r="A764" s="3">
        <v>45093</v>
      </c>
      <c r="B764">
        <v>148.91999799999999</v>
      </c>
      <c r="C764">
        <v>150.08999600000001</v>
      </c>
      <c r="D764">
        <v>148.89999399999999</v>
      </c>
      <c r="E764">
        <v>149.53999300000001</v>
      </c>
      <c r="F764">
        <v>145.803406</v>
      </c>
      <c r="G764">
        <v>11243900</v>
      </c>
      <c r="H764">
        <f>IFERROR((#REF!-E763)/E763,0)</f>
        <v>7.3425127788989686E-3</v>
      </c>
      <c r="I764">
        <f>IFERROR(LN(#REF!/E763),0)</f>
        <v>7.3156877606062824E-3</v>
      </c>
    </row>
    <row r="765" spans="1:9">
      <c r="A765" s="3">
        <v>45097</v>
      </c>
      <c r="B765">
        <v>149.75</v>
      </c>
      <c r="C765">
        <v>150.279999</v>
      </c>
      <c r="D765">
        <v>148.11000100000001</v>
      </c>
      <c r="E765">
        <v>148.16000399999999</v>
      </c>
      <c r="F765">
        <v>144.457886</v>
      </c>
      <c r="G765">
        <v>5340700</v>
      </c>
      <c r="H765">
        <f>IFERROR((#REF!-E764)/E764,0)</f>
        <v>-9.2282269934306008E-3</v>
      </c>
      <c r="I765">
        <f>IFERROR(LN(#REF!/E764),0)</f>
        <v>-9.271070865841502E-3</v>
      </c>
    </row>
    <row r="766" spans="1:9">
      <c r="A766" s="3">
        <v>45098</v>
      </c>
      <c r="B766">
        <v>148.259995</v>
      </c>
      <c r="C766">
        <v>149.60000600000001</v>
      </c>
      <c r="D766">
        <v>147.86999499999999</v>
      </c>
      <c r="E766">
        <v>149.44000199999999</v>
      </c>
      <c r="F766">
        <v>145.705917</v>
      </c>
      <c r="G766">
        <v>4649700</v>
      </c>
      <c r="H766">
        <f>IFERROR((#REF!-E765)/E765,0)</f>
        <v>8.6392951231292238E-3</v>
      </c>
      <c r="I766">
        <f>IFERROR(LN(#REF!/E765),0)</f>
        <v>8.6021899681211333E-3</v>
      </c>
    </row>
    <row r="767" spans="1:9">
      <c r="A767" s="3">
        <v>45099</v>
      </c>
      <c r="B767">
        <v>150.35000600000001</v>
      </c>
      <c r="C767">
        <v>151.10000600000001</v>
      </c>
      <c r="D767">
        <v>149.479996</v>
      </c>
      <c r="E767">
        <v>149.949997</v>
      </c>
      <c r="F767">
        <v>146.203171</v>
      </c>
      <c r="G767">
        <v>6666800</v>
      </c>
      <c r="H767">
        <f>IFERROR((#REF!-E766)/E766,0)</f>
        <v>3.4127073954402353E-3</v>
      </c>
      <c r="I767">
        <f>IFERROR(LN(#REF!/E766),0)</f>
        <v>3.4068973245189433E-3</v>
      </c>
    </row>
    <row r="768" spans="1:9">
      <c r="A768" s="3">
        <v>45100</v>
      </c>
      <c r="B768">
        <v>150.25</v>
      </c>
      <c r="C768">
        <v>150.529999</v>
      </c>
      <c r="D768">
        <v>147.96000699999999</v>
      </c>
      <c r="E768">
        <v>148.46000699999999</v>
      </c>
      <c r="F768">
        <v>144.75039699999999</v>
      </c>
      <c r="G768">
        <v>13843300</v>
      </c>
      <c r="H768">
        <f>IFERROR((#REF!-E767)/E767,0)</f>
        <v>-9.9365790584177594E-3</v>
      </c>
      <c r="I768">
        <f>IFERROR(LN(#REF!/E767),0)</f>
        <v>-9.9862763482015428E-3</v>
      </c>
    </row>
    <row r="769" spans="1:9">
      <c r="A769" s="3">
        <v>45103</v>
      </c>
      <c r="B769">
        <v>148.10000600000001</v>
      </c>
      <c r="C769">
        <v>148.970001</v>
      </c>
      <c r="D769">
        <v>146.720001</v>
      </c>
      <c r="E769">
        <v>148.61000100000001</v>
      </c>
      <c r="F769">
        <v>144.896637</v>
      </c>
      <c r="G769">
        <v>4353100</v>
      </c>
      <c r="H769">
        <f>IFERROR((#REF!-E768)/E768,0)</f>
        <v>1.0103327019243698E-3</v>
      </c>
      <c r="I769">
        <f>IFERROR(LN(#REF!/E768),0)</f>
        <v>1.0098226593530054E-3</v>
      </c>
    </row>
    <row r="770" spans="1:9">
      <c r="A770" s="3">
        <v>45104</v>
      </c>
      <c r="B770">
        <v>148.44000199999999</v>
      </c>
      <c r="C770">
        <v>150.16999799999999</v>
      </c>
      <c r="D770">
        <v>148.38999899999999</v>
      </c>
      <c r="E770">
        <v>150.020004</v>
      </c>
      <c r="F770">
        <v>146.271423</v>
      </c>
      <c r="G770">
        <v>5445400</v>
      </c>
      <c r="H770">
        <f>IFERROR((#REF!-E769)/E769,0)</f>
        <v>9.4879415282420245E-3</v>
      </c>
      <c r="I770">
        <f>IFERROR(LN(#REF!/E769),0)</f>
        <v>9.4432137051011465E-3</v>
      </c>
    </row>
    <row r="771" spans="1:9">
      <c r="A771" s="3">
        <v>45105</v>
      </c>
      <c r="B771">
        <v>149.33000200000001</v>
      </c>
      <c r="C771">
        <v>150.300003</v>
      </c>
      <c r="D771">
        <v>147.96000699999999</v>
      </c>
      <c r="E771">
        <v>149.990005</v>
      </c>
      <c r="F771">
        <v>146.24215699999999</v>
      </c>
      <c r="G771">
        <v>6733300</v>
      </c>
      <c r="H771">
        <f>IFERROR((#REF!-E770)/E770,0)</f>
        <v>-1.9996666577880949E-4</v>
      </c>
      <c r="I771">
        <f>IFERROR(LN(#REF!/E770),0)</f>
        <v>-1.9998666177826151E-4</v>
      </c>
    </row>
    <row r="772" spans="1:9">
      <c r="A772" s="3">
        <v>45106</v>
      </c>
      <c r="B772">
        <v>148.479996</v>
      </c>
      <c r="C772">
        <v>149.699997</v>
      </c>
      <c r="D772">
        <v>147.10000600000001</v>
      </c>
      <c r="E772">
        <v>149.38000500000001</v>
      </c>
      <c r="F772">
        <v>145.647415</v>
      </c>
      <c r="G772">
        <v>7343000</v>
      </c>
      <c r="H772">
        <f>IFERROR((#REF!-E771)/E771,0)</f>
        <v>-4.0669376602793317E-3</v>
      </c>
      <c r="I772">
        <f>IFERROR(LN(#REF!/E771),0)</f>
        <v>-4.0752301422201237E-3</v>
      </c>
    </row>
    <row r="773" spans="1:9">
      <c r="A773" s="3">
        <v>45107</v>
      </c>
      <c r="B773">
        <v>149.83000200000001</v>
      </c>
      <c r="C773">
        <v>152.070007</v>
      </c>
      <c r="D773">
        <v>149.78999300000001</v>
      </c>
      <c r="E773">
        <v>151.740005</v>
      </c>
      <c r="F773">
        <v>147.94845599999999</v>
      </c>
      <c r="G773">
        <v>7055600</v>
      </c>
      <c r="H773">
        <f>IFERROR((#REF!-E772)/E772,0)</f>
        <v>1.5798633826528425E-2</v>
      </c>
      <c r="I773">
        <f>IFERROR(LN(#REF!/E772),0)</f>
        <v>1.5675134460425628E-2</v>
      </c>
    </row>
    <row r="774" spans="1:9">
      <c r="A774" s="3">
        <v>45110</v>
      </c>
      <c r="B774">
        <v>151.479996</v>
      </c>
      <c r="C774">
        <v>152.529999</v>
      </c>
      <c r="D774">
        <v>150.470001</v>
      </c>
      <c r="E774">
        <v>152.5</v>
      </c>
      <c r="F774">
        <v>148.689438</v>
      </c>
      <c r="G774">
        <v>3996100</v>
      </c>
      <c r="H774">
        <f>IFERROR((#REF!-E773)/E773,0)</f>
        <v>5.0085341700101009E-3</v>
      </c>
      <c r="I774">
        <f>IFERROR(LN(#REF!/E773),0)</f>
        <v>4.9960331864375577E-3</v>
      </c>
    </row>
    <row r="775" spans="1:9">
      <c r="A775" s="3">
        <v>45112</v>
      </c>
      <c r="B775">
        <v>151.63000500000001</v>
      </c>
      <c r="C775">
        <v>152.46000699999999</v>
      </c>
      <c r="D775">
        <v>151.44000199999999</v>
      </c>
      <c r="E775">
        <v>152.240005</v>
      </c>
      <c r="F775">
        <v>148.43594400000001</v>
      </c>
      <c r="G775">
        <v>8279800</v>
      </c>
      <c r="H775">
        <f>IFERROR((#REF!-E774)/E774,0)</f>
        <v>-1.7048852459016625E-3</v>
      </c>
      <c r="I775">
        <f>IFERROR(LN(#REF!/E774),0)</f>
        <v>-1.7063402166931207E-3</v>
      </c>
    </row>
    <row r="776" spans="1:9">
      <c r="A776" s="3">
        <v>45113</v>
      </c>
      <c r="B776">
        <v>151.199997</v>
      </c>
      <c r="C776">
        <v>152.19000199999999</v>
      </c>
      <c r="D776">
        <v>150.759995</v>
      </c>
      <c r="E776">
        <v>151.990005</v>
      </c>
      <c r="F776">
        <v>148.19220000000001</v>
      </c>
      <c r="G776">
        <v>7958300</v>
      </c>
      <c r="H776">
        <f>IFERROR((#REF!-E775)/E775,0)</f>
        <v>-1.6421439292517103E-3</v>
      </c>
      <c r="I776">
        <f>IFERROR(LN(#REF!/E775),0)</f>
        <v>-1.6434937255027236E-3</v>
      </c>
    </row>
    <row r="777" spans="1:9">
      <c r="A777" s="3">
        <v>45114</v>
      </c>
      <c r="B777">
        <v>151.71000699999999</v>
      </c>
      <c r="C777">
        <v>151.91999799999999</v>
      </c>
      <c r="D777">
        <v>148.75</v>
      </c>
      <c r="E777">
        <v>148.800003</v>
      </c>
      <c r="F777">
        <v>145.081909</v>
      </c>
      <c r="G777">
        <v>9163500</v>
      </c>
      <c r="H777">
        <f>IFERROR((#REF!-E776)/E776,0)</f>
        <v>-2.0988235377714427E-2</v>
      </c>
      <c r="I777">
        <f>IFERROR(LN(#REF!/E776),0)</f>
        <v>-2.1211619544988753E-2</v>
      </c>
    </row>
    <row r="778" spans="1:9">
      <c r="A778" s="3">
        <v>45117</v>
      </c>
      <c r="B778">
        <v>148.94000199999999</v>
      </c>
      <c r="C778">
        <v>150.320007</v>
      </c>
      <c r="D778">
        <v>148.740005</v>
      </c>
      <c r="E778">
        <v>148.86000100000001</v>
      </c>
      <c r="F778">
        <v>145.140411</v>
      </c>
      <c r="G778">
        <v>5529200</v>
      </c>
      <c r="H778">
        <f>IFERROR((#REF!-E777)/E777,0)</f>
        <v>4.0321235746216568E-4</v>
      </c>
      <c r="I778">
        <f>IFERROR(LN(#REF!/E777),0)</f>
        <v>4.0313108920445083E-4</v>
      </c>
    </row>
    <row r="779" spans="1:9">
      <c r="A779" s="3">
        <v>45118</v>
      </c>
      <c r="B779">
        <v>148.729996</v>
      </c>
      <c r="C779">
        <v>149.050003</v>
      </c>
      <c r="D779">
        <v>146.96000699999999</v>
      </c>
      <c r="E779">
        <v>148.08000200000001</v>
      </c>
      <c r="F779">
        <v>144.379898</v>
      </c>
      <c r="G779">
        <v>5150300</v>
      </c>
      <c r="H779">
        <f>IFERROR((#REF!-E778)/E778,0)</f>
        <v>-5.2398158992354405E-3</v>
      </c>
      <c r="I779">
        <f>IFERROR(LN(#REF!/E778),0)</f>
        <v>-5.2535918780311055E-3</v>
      </c>
    </row>
    <row r="780" spans="1:9">
      <c r="A780" s="3">
        <v>45119</v>
      </c>
      <c r="B780">
        <v>148.029999</v>
      </c>
      <c r="C780">
        <v>149.39999399999999</v>
      </c>
      <c r="D780">
        <v>147.63999899999999</v>
      </c>
      <c r="E780">
        <v>148.85000600000001</v>
      </c>
      <c r="F780">
        <v>145.130661</v>
      </c>
      <c r="G780">
        <v>6764600</v>
      </c>
      <c r="H780">
        <f>IFERROR((#REF!-E779)/E779,0)</f>
        <v>5.1999188924916418E-3</v>
      </c>
      <c r="I780">
        <f>IFERROR(LN(#REF!/E779),0)</f>
        <v>5.1864459993656541E-3</v>
      </c>
    </row>
    <row r="781" spans="1:9">
      <c r="A781" s="3">
        <v>45120</v>
      </c>
      <c r="B781">
        <v>149</v>
      </c>
      <c r="C781">
        <v>149.520004</v>
      </c>
      <c r="D781">
        <v>148.199997</v>
      </c>
      <c r="E781">
        <v>148.949997</v>
      </c>
      <c r="F781">
        <v>145.228149</v>
      </c>
      <c r="G781">
        <v>5561400</v>
      </c>
      <c r="H781">
        <f>IFERROR((#REF!-E780)/E780,0)</f>
        <v>6.7175677507187075E-4</v>
      </c>
      <c r="I781">
        <f>IFERROR(LN(#REF!/E780),0)</f>
        <v>6.7153124748351876E-4</v>
      </c>
    </row>
    <row r="782" spans="1:9">
      <c r="A782" s="3">
        <v>45121</v>
      </c>
      <c r="B782">
        <v>149.270004</v>
      </c>
      <c r="C782">
        <v>150.63000500000001</v>
      </c>
      <c r="D782">
        <v>148.729996</v>
      </c>
      <c r="E782">
        <v>150.050003</v>
      </c>
      <c r="F782">
        <v>146.30067399999999</v>
      </c>
      <c r="G782">
        <v>6128500</v>
      </c>
      <c r="H782">
        <f>IFERROR((#REF!-E781)/E781,0)</f>
        <v>7.3850689637812317E-3</v>
      </c>
      <c r="I782">
        <f>IFERROR(LN(#REF!/E781),0)</f>
        <v>7.3579328614074421E-3</v>
      </c>
    </row>
    <row r="783" spans="1:9">
      <c r="A783" s="3">
        <v>45124</v>
      </c>
      <c r="B783">
        <v>149.64999399999999</v>
      </c>
      <c r="C783">
        <v>150.16000399999999</v>
      </c>
      <c r="D783">
        <v>148.970001</v>
      </c>
      <c r="E783">
        <v>148.990005</v>
      </c>
      <c r="F783">
        <v>145.267166</v>
      </c>
      <c r="G783">
        <v>4625300</v>
      </c>
      <c r="H783">
        <f>IFERROR((#REF!-E782)/E782,0)</f>
        <v>-7.0642984259054447E-3</v>
      </c>
      <c r="I783">
        <f>IFERROR(LN(#REF!/E782),0)</f>
        <v>-7.089368721164919E-3</v>
      </c>
    </row>
    <row r="784" spans="1:9">
      <c r="A784" s="3">
        <v>45125</v>
      </c>
      <c r="B784">
        <v>148.63999899999999</v>
      </c>
      <c r="C784">
        <v>150.479996</v>
      </c>
      <c r="D784">
        <v>148.38000500000001</v>
      </c>
      <c r="E784">
        <v>149.270004</v>
      </c>
      <c r="F784">
        <v>145.54014599999999</v>
      </c>
      <c r="G784">
        <v>5355200</v>
      </c>
      <c r="H784">
        <f>IFERROR((#REF!-E783)/E783,0)</f>
        <v>1.8793139848542436E-3</v>
      </c>
      <c r="I784">
        <f>IFERROR(LN(#REF!/E783),0)</f>
        <v>1.8775502836806087E-3</v>
      </c>
    </row>
    <row r="785" spans="1:9">
      <c r="A785" s="3">
        <v>45126</v>
      </c>
      <c r="B785">
        <v>149.550003</v>
      </c>
      <c r="C785">
        <v>150.820007</v>
      </c>
      <c r="D785">
        <v>148.86000100000001</v>
      </c>
      <c r="E785">
        <v>150.28999300000001</v>
      </c>
      <c r="F785">
        <v>146.53466800000001</v>
      </c>
      <c r="G785">
        <v>6203600</v>
      </c>
      <c r="H785">
        <f>IFERROR((#REF!-E784)/E784,0)</f>
        <v>6.8331813001090936E-3</v>
      </c>
      <c r="I785">
        <f>IFERROR(LN(#REF!/E784),0)</f>
        <v>6.8099409271562524E-3</v>
      </c>
    </row>
    <row r="786" spans="1:9">
      <c r="A786" s="3">
        <v>45127</v>
      </c>
      <c r="B786">
        <v>149.550003</v>
      </c>
      <c r="C786">
        <v>150.75</v>
      </c>
      <c r="D786">
        <v>148.13999899999999</v>
      </c>
      <c r="E786">
        <v>150.55999800000001</v>
      </c>
      <c r="F786">
        <v>147.72285500000001</v>
      </c>
      <c r="G786">
        <v>6445400</v>
      </c>
      <c r="H786">
        <f>IFERROR((#REF!-E785)/E785,0)</f>
        <v>1.7965600677085506E-3</v>
      </c>
      <c r="I786">
        <f>IFERROR(LN(#REF!/E785),0)</f>
        <v>1.7949481839453683E-3</v>
      </c>
    </row>
    <row r="787" spans="1:9">
      <c r="A787" s="3">
        <v>45128</v>
      </c>
      <c r="B787">
        <v>151.14999399999999</v>
      </c>
      <c r="C787">
        <v>153.66999799999999</v>
      </c>
      <c r="D787">
        <v>150.699997</v>
      </c>
      <c r="E787">
        <v>152.929993</v>
      </c>
      <c r="F787">
        <v>150.04818700000001</v>
      </c>
      <c r="G787">
        <v>9938100</v>
      </c>
      <c r="H787">
        <f>IFERROR((#REF!-E786)/E786,0)</f>
        <v>1.5741199730887275E-2</v>
      </c>
      <c r="I787">
        <f>IFERROR(LN(#REF!/E786),0)</f>
        <v>1.5618592034126346E-2</v>
      </c>
    </row>
    <row r="788" spans="1:9">
      <c r="A788" s="3">
        <v>45131</v>
      </c>
      <c r="B788">
        <v>152.83999600000001</v>
      </c>
      <c r="C788">
        <v>153.949997</v>
      </c>
      <c r="D788">
        <v>152.300003</v>
      </c>
      <c r="E788">
        <v>153.41999799999999</v>
      </c>
      <c r="F788">
        <v>150.52894599999999</v>
      </c>
      <c r="G788">
        <v>5549500</v>
      </c>
      <c r="H788">
        <f>IFERROR((#REF!-E787)/E787,0)</f>
        <v>3.2041131395330442E-3</v>
      </c>
      <c r="I788">
        <f>IFERROR(LN(#REF!/E787),0)</f>
        <v>3.198990907584894E-3</v>
      </c>
    </row>
    <row r="789" spans="1:9">
      <c r="A789" s="3">
        <v>45132</v>
      </c>
      <c r="B789">
        <v>153.479996</v>
      </c>
      <c r="C789">
        <v>153.86000100000001</v>
      </c>
      <c r="D789">
        <v>152.449997</v>
      </c>
      <c r="E789">
        <v>153.779999</v>
      </c>
      <c r="F789">
        <v>150.882172</v>
      </c>
      <c r="G789">
        <v>5883800</v>
      </c>
      <c r="H789">
        <f>IFERROR((#REF!-E788)/E788,0)</f>
        <v>2.3465063531027497E-3</v>
      </c>
      <c r="I789">
        <f>IFERROR(LN(#REF!/E788),0)</f>
        <v>2.3437576061984388E-3</v>
      </c>
    </row>
    <row r="790" spans="1:9">
      <c r="A790" s="3">
        <v>45133</v>
      </c>
      <c r="B790">
        <v>153.11999499999999</v>
      </c>
      <c r="C790">
        <v>154.83999600000001</v>
      </c>
      <c r="D790">
        <v>152.88999899999999</v>
      </c>
      <c r="E790">
        <v>153.94000199999999</v>
      </c>
      <c r="F790">
        <v>151.039154</v>
      </c>
      <c r="G790">
        <v>7013800</v>
      </c>
      <c r="H790">
        <f>IFERROR((#REF!-E789)/E789,0)</f>
        <v>1.0404669075332028E-3</v>
      </c>
      <c r="I790">
        <f>IFERROR(LN(#REF!/E789),0)</f>
        <v>1.0399259970075511E-3</v>
      </c>
    </row>
    <row r="791" spans="1:9">
      <c r="A791" s="3">
        <v>45134</v>
      </c>
      <c r="B791">
        <v>154.16000399999999</v>
      </c>
      <c r="C791">
        <v>154.60000600000001</v>
      </c>
      <c r="D791">
        <v>151.91999799999999</v>
      </c>
      <c r="E791">
        <v>152.11000100000001</v>
      </c>
      <c r="F791">
        <v>149.243652</v>
      </c>
      <c r="G791">
        <v>7191600</v>
      </c>
      <c r="H791">
        <f>IFERROR((#REF!-E790)/E790,0)</f>
        <v>-1.1887754815021905E-2</v>
      </c>
      <c r="I791">
        <f>IFERROR(LN(#REF!/E790),0)</f>
        <v>-1.1958979200404712E-2</v>
      </c>
    </row>
    <row r="792" spans="1:9">
      <c r="A792" s="3">
        <v>45135</v>
      </c>
      <c r="B792">
        <v>154.66000399999999</v>
      </c>
      <c r="C792">
        <v>157.479996</v>
      </c>
      <c r="D792">
        <v>154.60000600000001</v>
      </c>
      <c r="E792">
        <v>156.41000399999999</v>
      </c>
      <c r="F792">
        <v>153.462616</v>
      </c>
      <c r="G792">
        <v>9397300</v>
      </c>
      <c r="H792">
        <f>IFERROR((#REF!-E791)/E791,0)</f>
        <v>2.826903538052028E-2</v>
      </c>
      <c r="I792">
        <f>IFERROR(LN(#REF!/E791),0)</f>
        <v>2.7876840362120705E-2</v>
      </c>
    </row>
    <row r="793" spans="1:9">
      <c r="A793" s="3">
        <v>45138</v>
      </c>
      <c r="B793">
        <v>156.39999399999999</v>
      </c>
      <c r="C793">
        <v>157.679993</v>
      </c>
      <c r="D793">
        <v>155.05999800000001</v>
      </c>
      <c r="E793">
        <v>156.300003</v>
      </c>
      <c r="F793">
        <v>153.354691</v>
      </c>
      <c r="G793">
        <v>7955200</v>
      </c>
      <c r="H793">
        <f>IFERROR((#REF!-E792)/E792,0)</f>
        <v>-7.0328621690964673E-4</v>
      </c>
      <c r="I793">
        <f>IFERROR(LN(#REF!/E792),0)</f>
        <v>-7.035336386734196E-4</v>
      </c>
    </row>
    <row r="794" spans="1:9">
      <c r="A794" s="3">
        <v>45139</v>
      </c>
      <c r="B794">
        <v>155.88000500000001</v>
      </c>
      <c r="C794">
        <v>157.16999799999999</v>
      </c>
      <c r="D794">
        <v>155.86999499999999</v>
      </c>
      <c r="E794">
        <v>156.25</v>
      </c>
      <c r="F794">
        <v>153.305634</v>
      </c>
      <c r="G794">
        <v>5718800</v>
      </c>
      <c r="H794">
        <f>IFERROR((#REF!-E793)/E793,0)</f>
        <v>-3.1991682047506929E-4</v>
      </c>
      <c r="I794">
        <f>IFERROR(LN(#REF!/E793),0)</f>
        <v>-3.1996800477783455E-4</v>
      </c>
    </row>
    <row r="795" spans="1:9">
      <c r="A795" s="3">
        <v>45140</v>
      </c>
      <c r="B795">
        <v>155.970001</v>
      </c>
      <c r="C795">
        <v>157.729996</v>
      </c>
      <c r="D795">
        <v>155.970001</v>
      </c>
      <c r="E795">
        <v>156.58999600000001</v>
      </c>
      <c r="F795">
        <v>153.63922099999999</v>
      </c>
      <c r="G795">
        <v>5636000</v>
      </c>
      <c r="H795">
        <f>IFERROR((#REF!-E794)/E794,0)</f>
        <v>2.1759744000000867E-3</v>
      </c>
      <c r="I795">
        <f>IFERROR(LN(#REF!/E794),0)</f>
        <v>2.173610396425045E-3</v>
      </c>
    </row>
    <row r="796" spans="1:9">
      <c r="A796" s="3">
        <v>45141</v>
      </c>
      <c r="B796">
        <v>156.759995</v>
      </c>
      <c r="C796">
        <v>157.699997</v>
      </c>
      <c r="D796">
        <v>156.21000699999999</v>
      </c>
      <c r="E796">
        <v>157</v>
      </c>
      <c r="F796">
        <v>154.041504</v>
      </c>
      <c r="G796">
        <v>5792700</v>
      </c>
      <c r="H796">
        <f>IFERROR((#REF!-E795)/E795,0)</f>
        <v>2.6183281848987752E-3</v>
      </c>
      <c r="I796">
        <f>IFERROR(LN(#REF!/E795),0)</f>
        <v>2.6149063353721508E-3</v>
      </c>
    </row>
    <row r="797" spans="1:9">
      <c r="A797" s="3">
        <v>45142</v>
      </c>
      <c r="B797">
        <v>157.429993</v>
      </c>
      <c r="C797">
        <v>157.729996</v>
      </c>
      <c r="D797">
        <v>155.14999399999999</v>
      </c>
      <c r="E797">
        <v>155.279999</v>
      </c>
      <c r="F797">
        <v>152.35391200000001</v>
      </c>
      <c r="G797">
        <v>4782800</v>
      </c>
      <c r="H797">
        <f>IFERROR((#REF!-E796)/E796,0)</f>
        <v>-1.0955420382165583E-2</v>
      </c>
      <c r="I797">
        <f>IFERROR(LN(#REF!/E796),0)</f>
        <v>-1.101587292753262E-2</v>
      </c>
    </row>
    <row r="798" spans="1:9">
      <c r="A798" s="3">
        <v>45145</v>
      </c>
      <c r="B798">
        <v>155.66999799999999</v>
      </c>
      <c r="C798">
        <v>157.14999399999999</v>
      </c>
      <c r="D798">
        <v>155.490005</v>
      </c>
      <c r="E798">
        <v>156.91999799999999</v>
      </c>
      <c r="F798">
        <v>153.96301299999999</v>
      </c>
      <c r="G798">
        <v>4107400</v>
      </c>
      <c r="H798">
        <f>IFERROR((#REF!-E797)/E797,0)</f>
        <v>1.0561559831024914E-2</v>
      </c>
      <c r="I798">
        <f>IFERROR(LN(#REF!/E797),0)</f>
        <v>1.050617617522831E-2</v>
      </c>
    </row>
    <row r="799" spans="1:9">
      <c r="A799" s="3">
        <v>45146</v>
      </c>
      <c r="B799">
        <v>157.279999</v>
      </c>
      <c r="C799">
        <v>157.63000500000001</v>
      </c>
      <c r="D799">
        <v>156.529999</v>
      </c>
      <c r="E799">
        <v>157.08999600000001</v>
      </c>
      <c r="F799">
        <v>154.129807</v>
      </c>
      <c r="G799">
        <v>4625500</v>
      </c>
      <c r="H799">
        <f>IFERROR((#REF!-E798)/E798,0)</f>
        <v>1.0833418440396678E-3</v>
      </c>
      <c r="I799">
        <f>IFERROR(LN(#REF!/E798),0)</f>
        <v>1.0827554527341105E-3</v>
      </c>
    </row>
    <row r="800" spans="1:9">
      <c r="A800" s="3">
        <v>45147</v>
      </c>
      <c r="B800">
        <v>157.30999800000001</v>
      </c>
      <c r="C800">
        <v>158.08999600000001</v>
      </c>
      <c r="D800">
        <v>156.770004</v>
      </c>
      <c r="E800">
        <v>156.88999899999999</v>
      </c>
      <c r="F800">
        <v>153.93357800000001</v>
      </c>
      <c r="G800">
        <v>4293200</v>
      </c>
      <c r="H800">
        <f>IFERROR((#REF!-E799)/E799,0)</f>
        <v>-1.2731364510317042E-3</v>
      </c>
      <c r="I800">
        <f>IFERROR(LN(#REF!/E799),0)</f>
        <v>-1.273947577766236E-3</v>
      </c>
    </row>
    <row r="801" spans="1:9">
      <c r="A801" s="3">
        <v>45148</v>
      </c>
      <c r="B801">
        <v>157.16999799999999</v>
      </c>
      <c r="C801">
        <v>158.38000500000001</v>
      </c>
      <c r="D801">
        <v>155.800003</v>
      </c>
      <c r="E801">
        <v>156.11000100000001</v>
      </c>
      <c r="F801">
        <v>153.16825900000001</v>
      </c>
      <c r="G801">
        <v>4307800</v>
      </c>
      <c r="H801">
        <f>IFERROR((#REF!-E800)/E800,0)</f>
        <v>-4.9716234621174152E-3</v>
      </c>
      <c r="I801">
        <f>IFERROR(LN(#REF!/E800),0)</f>
        <v>-4.984023096656724E-3</v>
      </c>
    </row>
    <row r="802" spans="1:9">
      <c r="A802" s="3">
        <v>45149</v>
      </c>
      <c r="B802">
        <v>156.429993</v>
      </c>
      <c r="C802">
        <v>157.46000699999999</v>
      </c>
      <c r="D802">
        <v>155.78999300000001</v>
      </c>
      <c r="E802">
        <v>157.020004</v>
      </c>
      <c r="F802">
        <v>154.061127</v>
      </c>
      <c r="G802">
        <v>3861200</v>
      </c>
      <c r="H802">
        <f>IFERROR((#REF!-E801)/E801,0)</f>
        <v>5.8292421636714289E-3</v>
      </c>
      <c r="I802">
        <f>IFERROR(LN(#REF!/E801),0)</f>
        <v>5.8123178702561614E-3</v>
      </c>
    </row>
    <row r="803" spans="1:9">
      <c r="A803" s="3">
        <v>45152</v>
      </c>
      <c r="B803">
        <v>157.13000500000001</v>
      </c>
      <c r="C803">
        <v>157.529999</v>
      </c>
      <c r="D803">
        <v>155.5</v>
      </c>
      <c r="E803">
        <v>155.78999300000001</v>
      </c>
      <c r="F803">
        <v>152.85429400000001</v>
      </c>
      <c r="G803">
        <v>4297600</v>
      </c>
      <c r="H803">
        <f>IFERROR((#REF!-E802)/E802,0)</f>
        <v>-7.8334668747046428E-3</v>
      </c>
      <c r="I803">
        <f>IFERROR(LN(#REF!/E802),0)</f>
        <v>-7.8643096525153437E-3</v>
      </c>
    </row>
    <row r="804" spans="1:9">
      <c r="A804" s="3">
        <v>45153</v>
      </c>
      <c r="B804">
        <v>155.78999300000001</v>
      </c>
      <c r="C804">
        <v>155.970001</v>
      </c>
      <c r="D804">
        <v>154.46000699999999</v>
      </c>
      <c r="E804">
        <v>154.78999300000001</v>
      </c>
      <c r="F804">
        <v>151.87313800000001</v>
      </c>
      <c r="G804">
        <v>6921100</v>
      </c>
      <c r="H804">
        <f>IFERROR((#REF!-E803)/E803,0)</f>
        <v>-6.4188975218709967E-3</v>
      </c>
      <c r="I804">
        <f>IFERROR(LN(#REF!/E803),0)</f>
        <v>-6.4395872288300886E-3</v>
      </c>
    </row>
    <row r="805" spans="1:9">
      <c r="A805" s="3">
        <v>45154</v>
      </c>
      <c r="B805">
        <v>154.759995</v>
      </c>
      <c r="C805">
        <v>155.729996</v>
      </c>
      <c r="D805">
        <v>152.86999499999999</v>
      </c>
      <c r="E805">
        <v>153.21000699999999</v>
      </c>
      <c r="F805">
        <v>150.322937</v>
      </c>
      <c r="G805">
        <v>6356800</v>
      </c>
      <c r="H805">
        <f>IFERROR((#REF!-E804)/E804,0)</f>
        <v>-1.0207287754060558E-2</v>
      </c>
      <c r="I805">
        <f>IFERROR(LN(#REF!/E804),0)</f>
        <v>-1.0259739346640734E-2</v>
      </c>
    </row>
    <row r="806" spans="1:9">
      <c r="A806" s="3">
        <v>45155</v>
      </c>
      <c r="B806">
        <v>153.21000699999999</v>
      </c>
      <c r="C806">
        <v>153.55999800000001</v>
      </c>
      <c r="D806">
        <v>151.78999300000001</v>
      </c>
      <c r="E806">
        <v>152.11000100000001</v>
      </c>
      <c r="F806">
        <v>149.243652</v>
      </c>
      <c r="G806">
        <v>6419500</v>
      </c>
      <c r="H806">
        <f>IFERROR((#REF!-E805)/E805,0)</f>
        <v>-7.1797268438214953E-3</v>
      </c>
      <c r="I806">
        <f>IFERROR(LN(#REF!/E805),0)</f>
        <v>-7.2056251187434832E-3</v>
      </c>
    </row>
    <row r="807" spans="1:9">
      <c r="A807" s="3">
        <v>45156</v>
      </c>
      <c r="B807">
        <v>151.61999499999999</v>
      </c>
      <c r="C807">
        <v>152.88999899999999</v>
      </c>
      <c r="D807">
        <v>151.16999799999999</v>
      </c>
      <c r="E807">
        <v>152.53999300000001</v>
      </c>
      <c r="F807">
        <v>149.66554300000001</v>
      </c>
      <c r="G807">
        <v>5448200</v>
      </c>
      <c r="H807">
        <f>IFERROR((#REF!-E806)/E806,0)</f>
        <v>2.8268489722776255E-3</v>
      </c>
      <c r="I807">
        <f>IFERROR(LN(#REF!/E806),0)</f>
        <v>2.8228609486474049E-3</v>
      </c>
    </row>
    <row r="808" spans="1:9">
      <c r="A808" s="3">
        <v>45159</v>
      </c>
      <c r="B808">
        <v>152.08999600000001</v>
      </c>
      <c r="C808">
        <v>152.779999</v>
      </c>
      <c r="D808">
        <v>151.259995</v>
      </c>
      <c r="E808">
        <v>151.770004</v>
      </c>
      <c r="F808">
        <v>148.91004899999999</v>
      </c>
      <c r="G808">
        <v>4504700</v>
      </c>
      <c r="H808">
        <f>IFERROR((#REF!-E807)/E807,0)</f>
        <v>-5.047784419394916E-3</v>
      </c>
      <c r="I808">
        <f>IFERROR(LN(#REF!/E807),0)</f>
        <v>-5.0605675188649607E-3</v>
      </c>
    </row>
    <row r="809" spans="1:9">
      <c r="A809" s="3">
        <v>45160</v>
      </c>
      <c r="B809">
        <v>151.41999799999999</v>
      </c>
      <c r="C809">
        <v>152.14999399999999</v>
      </c>
      <c r="D809">
        <v>150.929993</v>
      </c>
      <c r="E809">
        <v>151.83000200000001</v>
      </c>
      <c r="F809">
        <v>148.96893299999999</v>
      </c>
      <c r="G809">
        <v>4196000</v>
      </c>
      <c r="H809">
        <f>IFERROR((#REF!-E808)/E808,0)</f>
        <v>3.9532185819806211E-4</v>
      </c>
      <c r="I809">
        <f>IFERROR(LN(#REF!/E808),0)</f>
        <v>3.9524373909967874E-4</v>
      </c>
    </row>
    <row r="810" spans="1:9">
      <c r="A810" s="3">
        <v>45161</v>
      </c>
      <c r="B810">
        <v>152.470001</v>
      </c>
      <c r="C810">
        <v>153.479996</v>
      </c>
      <c r="D810">
        <v>152.470001</v>
      </c>
      <c r="E810">
        <v>153.25</v>
      </c>
      <c r="F810">
        <v>150.362167</v>
      </c>
      <c r="G810">
        <v>4522500</v>
      </c>
      <c r="H810">
        <f>IFERROR((#REF!-E809)/E809,0)</f>
        <v>9.3525520733378671E-3</v>
      </c>
      <c r="I810">
        <f>IFERROR(LN(#REF!/E809),0)</f>
        <v>9.3090877495973154E-3</v>
      </c>
    </row>
    <row r="811" spans="1:9">
      <c r="A811" s="3">
        <v>45162</v>
      </c>
      <c r="B811">
        <v>152.550003</v>
      </c>
      <c r="C811">
        <v>154.679993</v>
      </c>
      <c r="D811">
        <v>152.479996</v>
      </c>
      <c r="E811">
        <v>152.53999300000001</v>
      </c>
      <c r="F811">
        <v>149.66554300000001</v>
      </c>
      <c r="G811">
        <v>4088900</v>
      </c>
      <c r="H811">
        <f>IFERROR((#REF!-E810)/E810,0)</f>
        <v>-4.6329983686785661E-3</v>
      </c>
      <c r="I811">
        <f>IFERROR(LN(#REF!/E810),0)</f>
        <v>-4.6437639698319981E-3</v>
      </c>
    </row>
    <row r="812" spans="1:9">
      <c r="A812" s="3">
        <v>45163</v>
      </c>
      <c r="B812">
        <v>153.39999399999999</v>
      </c>
      <c r="C812">
        <v>154.08000200000001</v>
      </c>
      <c r="D812">
        <v>152.46000699999999</v>
      </c>
      <c r="E812">
        <v>153.53999300000001</v>
      </c>
      <c r="F812">
        <v>150.64669799999999</v>
      </c>
      <c r="G812">
        <v>3541500</v>
      </c>
      <c r="H812">
        <f>IFERROR((#REF!-E811)/E811,0)</f>
        <v>6.5556578332870378E-3</v>
      </c>
      <c r="I812">
        <f>IFERROR(LN(#REF!/E811),0)</f>
        <v>6.5342629625371237E-3</v>
      </c>
    </row>
    <row r="813" spans="1:9">
      <c r="A813" s="3">
        <v>45166</v>
      </c>
      <c r="B813">
        <v>153.71000699999999</v>
      </c>
      <c r="C813">
        <v>154.36999499999999</v>
      </c>
      <c r="D813">
        <v>153.050003</v>
      </c>
      <c r="E813">
        <v>153.779999</v>
      </c>
      <c r="F813">
        <v>150.882172</v>
      </c>
      <c r="G813">
        <v>3614700</v>
      </c>
      <c r="H813">
        <f>IFERROR((#REF!-E812)/E812,0)</f>
        <v>1.5631497391040909E-3</v>
      </c>
      <c r="I813">
        <f>IFERROR(LN(#REF!/E812),0)</f>
        <v>1.5619292922125156E-3</v>
      </c>
    </row>
    <row r="814" spans="1:9">
      <c r="A814" s="3">
        <v>45167</v>
      </c>
      <c r="B814">
        <v>153.949997</v>
      </c>
      <c r="C814">
        <v>154.03999300000001</v>
      </c>
      <c r="D814">
        <v>152.029999</v>
      </c>
      <c r="E814">
        <v>153.86999499999999</v>
      </c>
      <c r="F814">
        <v>150.970474</v>
      </c>
      <c r="G814">
        <v>4034600</v>
      </c>
      <c r="H814">
        <f>IFERROR((#REF!-E813)/E813,0)</f>
        <v>5.8522565083372825E-4</v>
      </c>
      <c r="I814">
        <f>IFERROR(LN(#REF!/E813),0)</f>
        <v>5.8505447308425211E-4</v>
      </c>
    </row>
    <row r="815" spans="1:9">
      <c r="A815" s="3">
        <v>45168</v>
      </c>
      <c r="B815">
        <v>154.10000600000001</v>
      </c>
      <c r="C815">
        <v>154.86999499999999</v>
      </c>
      <c r="D815">
        <v>153.71000699999999</v>
      </c>
      <c r="E815">
        <v>154.03999300000001</v>
      </c>
      <c r="F815">
        <v>151.13726800000001</v>
      </c>
      <c r="G815">
        <v>3712200</v>
      </c>
      <c r="H815">
        <f>IFERROR((#REF!-E814)/E814,0)</f>
        <v>1.1048157894592834E-3</v>
      </c>
      <c r="I815">
        <f>IFERROR(LN(#REF!/E814),0)</f>
        <v>1.1042059296421651E-3</v>
      </c>
    </row>
    <row r="816" spans="1:9">
      <c r="A816" s="3">
        <v>45169</v>
      </c>
      <c r="B816">
        <v>154.11999499999999</v>
      </c>
      <c r="C816">
        <v>155.16000399999999</v>
      </c>
      <c r="D816">
        <v>153.83000200000001</v>
      </c>
      <c r="E816">
        <v>154.33999600000001</v>
      </c>
      <c r="F816">
        <v>151.43161000000001</v>
      </c>
      <c r="G816">
        <v>5451400</v>
      </c>
      <c r="H816">
        <f>IFERROR((#REF!-E815)/E815,0)</f>
        <v>1.9475656558878432E-3</v>
      </c>
      <c r="I816">
        <f>IFERROR(LN(#REF!/E815),0)</f>
        <v>1.9456716086846489E-3</v>
      </c>
    </row>
    <row r="817" spans="1:9">
      <c r="A817" s="3">
        <v>45170</v>
      </c>
      <c r="B817">
        <v>154.89999399999999</v>
      </c>
      <c r="C817">
        <v>155.279999</v>
      </c>
      <c r="D817">
        <v>153.55999800000001</v>
      </c>
      <c r="E817">
        <v>154.509995</v>
      </c>
      <c r="F817">
        <v>151.59841900000001</v>
      </c>
      <c r="G817">
        <v>4126300</v>
      </c>
      <c r="H817">
        <f>IFERROR((#REF!-E816)/E816,0)</f>
        <v>1.1014578489427329E-3</v>
      </c>
      <c r="I817">
        <f>IFERROR(LN(#REF!/E816),0)</f>
        <v>1.1008516893116359E-3</v>
      </c>
    </row>
    <row r="818" spans="1:9">
      <c r="A818" s="3">
        <v>45174</v>
      </c>
      <c r="B818">
        <v>153.800003</v>
      </c>
      <c r="C818">
        <v>154.85000600000001</v>
      </c>
      <c r="D818">
        <v>152.39999399999999</v>
      </c>
      <c r="E818">
        <v>152.44000199999999</v>
      </c>
      <c r="F818">
        <v>149.567429</v>
      </c>
      <c r="G818">
        <v>5097000</v>
      </c>
      <c r="H818">
        <f>IFERROR((#REF!-E817)/E817,0)</f>
        <v>-1.3397146249341416E-2</v>
      </c>
      <c r="I818">
        <f>IFERROR(LN(#REF!/E817),0)</f>
        <v>-1.3487697676385911E-2</v>
      </c>
    </row>
    <row r="819" spans="1:9">
      <c r="A819" s="3">
        <v>45175</v>
      </c>
      <c r="B819">
        <v>152.28999300000001</v>
      </c>
      <c r="C819">
        <v>152.449997</v>
      </c>
      <c r="D819">
        <v>151.53999300000001</v>
      </c>
      <c r="E819">
        <v>152.13999899999999</v>
      </c>
      <c r="F819">
        <v>149.27307099999999</v>
      </c>
      <c r="G819">
        <v>3877400</v>
      </c>
      <c r="H819">
        <f>IFERROR((#REF!-E818)/E818,0)</f>
        <v>-1.9680070589345954E-3</v>
      </c>
      <c r="I819">
        <f>IFERROR(LN(#REF!/E818),0)</f>
        <v>-1.9699461293137669E-3</v>
      </c>
    </row>
    <row r="820" spans="1:9">
      <c r="A820" s="3">
        <v>45176</v>
      </c>
      <c r="B820">
        <v>152.490005</v>
      </c>
      <c r="C820">
        <v>154.19000199999999</v>
      </c>
      <c r="D820">
        <v>152.36999499999999</v>
      </c>
      <c r="E820">
        <v>153.58999600000001</v>
      </c>
      <c r="F820">
        <v>150.69575499999999</v>
      </c>
      <c r="G820">
        <v>4824800</v>
      </c>
      <c r="H820">
        <f>IFERROR((#REF!-E819)/E819,0)</f>
        <v>9.5306757560845307E-3</v>
      </c>
      <c r="I820">
        <f>IFERROR(LN(#REF!/E819),0)</f>
        <v>9.4855453879127312E-3</v>
      </c>
    </row>
    <row r="821" spans="1:9">
      <c r="A821" s="3">
        <v>45177</v>
      </c>
      <c r="B821">
        <v>153.41999799999999</v>
      </c>
      <c r="C821">
        <v>153.46000699999999</v>
      </c>
      <c r="D821">
        <v>152.35000600000001</v>
      </c>
      <c r="E821">
        <v>152.929993</v>
      </c>
      <c r="F821">
        <v>150.04818700000001</v>
      </c>
      <c r="G821">
        <v>3384700</v>
      </c>
      <c r="H821">
        <f>IFERROR((#REF!-E820)/E820,0)</f>
        <v>-4.2971744071144931E-3</v>
      </c>
      <c r="I821">
        <f>IFERROR(LN(#REF!/E820),0)</f>
        <v>-4.3064337967192454E-3</v>
      </c>
    </row>
    <row r="822" spans="1:9">
      <c r="A822" s="3">
        <v>45180</v>
      </c>
      <c r="B822">
        <v>153.33000200000001</v>
      </c>
      <c r="C822">
        <v>155.10000600000001</v>
      </c>
      <c r="D822">
        <v>153.08000200000001</v>
      </c>
      <c r="E822">
        <v>154.75</v>
      </c>
      <c r="F822">
        <v>151.83389299999999</v>
      </c>
      <c r="G822">
        <v>4288500</v>
      </c>
      <c r="H822">
        <f>IFERROR((#REF!-E821)/E821,0)</f>
        <v>1.1900915996249369E-2</v>
      </c>
      <c r="I822">
        <f>IFERROR(LN(#REF!/E821),0)</f>
        <v>1.1830656977250217E-2</v>
      </c>
    </row>
    <row r="823" spans="1:9">
      <c r="A823" s="3">
        <v>45181</v>
      </c>
      <c r="B823">
        <v>154.990005</v>
      </c>
      <c r="C823">
        <v>155.14999399999999</v>
      </c>
      <c r="D823">
        <v>151.570007</v>
      </c>
      <c r="E823">
        <v>152.029999</v>
      </c>
      <c r="F823">
        <v>149.16514599999999</v>
      </c>
      <c r="G823">
        <v>4537800</v>
      </c>
      <c r="H823">
        <f>IFERROR((#REF!-E822)/E822,0)</f>
        <v>-1.7576743134087212E-2</v>
      </c>
      <c r="I823">
        <f>IFERROR(LN(#REF!/E822),0)</f>
        <v>-1.7733048349609998E-2</v>
      </c>
    </row>
    <row r="824" spans="1:9">
      <c r="A824" s="3">
        <v>45182</v>
      </c>
      <c r="B824">
        <v>151.979996</v>
      </c>
      <c r="C824">
        <v>153.58999600000001</v>
      </c>
      <c r="D824">
        <v>151.66000399999999</v>
      </c>
      <c r="E824">
        <v>153.08999600000001</v>
      </c>
      <c r="F824">
        <v>150.20517000000001</v>
      </c>
      <c r="G824">
        <v>4040600</v>
      </c>
      <c r="H824">
        <f>IFERROR((#REF!-E823)/E823,0)</f>
        <v>6.9722884099999881E-3</v>
      </c>
      <c r="I824">
        <f>IFERROR(LN(#REF!/E823),0)</f>
        <v>6.948094400472964E-3</v>
      </c>
    </row>
    <row r="825" spans="1:9">
      <c r="A825" s="3">
        <v>45183</v>
      </c>
      <c r="B825">
        <v>153.85000600000001</v>
      </c>
      <c r="C825">
        <v>154.91999799999999</v>
      </c>
      <c r="D825">
        <v>153.36999499999999</v>
      </c>
      <c r="E825">
        <v>154.770004</v>
      </c>
      <c r="F825">
        <v>151.85351600000001</v>
      </c>
      <c r="G825">
        <v>4606800</v>
      </c>
      <c r="H825">
        <f>IFERROR((#REF!-E824)/E824,0)</f>
        <v>1.0973989443438137E-2</v>
      </c>
      <c r="I825">
        <f>IFERROR(LN(#REF!/E824),0)</f>
        <v>1.0914212153901585E-2</v>
      </c>
    </row>
    <row r="826" spans="1:9">
      <c r="A826" s="3">
        <v>45184</v>
      </c>
      <c r="B826">
        <v>154.029999</v>
      </c>
      <c r="C826">
        <v>155.320007</v>
      </c>
      <c r="D826">
        <v>153.229996</v>
      </c>
      <c r="E826">
        <v>153.470001</v>
      </c>
      <c r="F826">
        <v>150.578033</v>
      </c>
      <c r="G826">
        <v>10255600</v>
      </c>
      <c r="H826">
        <f>IFERROR((#REF!-E825)/E825,0)</f>
        <v>-8.3995798048826301E-3</v>
      </c>
      <c r="I826">
        <f>IFERROR(LN(#REF!/E825),0)</f>
        <v>-8.4350550665348786E-3</v>
      </c>
    </row>
    <row r="827" spans="1:9">
      <c r="A827" s="3">
        <v>45187</v>
      </c>
      <c r="B827">
        <v>154.449997</v>
      </c>
      <c r="C827">
        <v>154.479996</v>
      </c>
      <c r="D827">
        <v>153.509995</v>
      </c>
      <c r="E827">
        <v>154.050003</v>
      </c>
      <c r="F827">
        <v>151.14709500000001</v>
      </c>
      <c r="G827">
        <v>3536500</v>
      </c>
      <c r="H827">
        <f>IFERROR((#REF!-E826)/E826,0)</f>
        <v>3.7792532496302485E-3</v>
      </c>
      <c r="I827">
        <f>IFERROR(LN(#REF!/E826),0)</f>
        <v>3.772129813938607E-3</v>
      </c>
    </row>
    <row r="828" spans="1:9">
      <c r="A828" s="3">
        <v>45188</v>
      </c>
      <c r="B828">
        <v>153.75</v>
      </c>
      <c r="C828">
        <v>154.05999800000001</v>
      </c>
      <c r="D828">
        <v>151.740005</v>
      </c>
      <c r="E828">
        <v>153.60000600000001</v>
      </c>
      <c r="F828">
        <v>150.70558199999999</v>
      </c>
      <c r="G828">
        <v>4704200</v>
      </c>
      <c r="H828">
        <f>IFERROR((#REF!-E827)/E827,0)</f>
        <v>-2.9211099723250003E-3</v>
      </c>
      <c r="I828">
        <f>IFERROR(LN(#REF!/E827),0)</f>
        <v>-2.9253847408023492E-3</v>
      </c>
    </row>
    <row r="829" spans="1:9">
      <c r="A829" s="3">
        <v>45189</v>
      </c>
      <c r="B829">
        <v>153.770004</v>
      </c>
      <c r="C829">
        <v>154.779999</v>
      </c>
      <c r="D829">
        <v>153.36000100000001</v>
      </c>
      <c r="E829">
        <v>153.470001</v>
      </c>
      <c r="F829">
        <v>150.578033</v>
      </c>
      <c r="G829">
        <v>5446400</v>
      </c>
      <c r="H829">
        <f>IFERROR((#REF!-E828)/E828,0)</f>
        <v>-8.463866856880933E-4</v>
      </c>
      <c r="I829">
        <f>IFERROR(LN(#REF!/E828),0)</f>
        <v>-8.4674507313607292E-4</v>
      </c>
    </row>
    <row r="830" spans="1:9">
      <c r="A830" s="3">
        <v>45190</v>
      </c>
      <c r="B830">
        <v>153.449997</v>
      </c>
      <c r="C830">
        <v>153.71000699999999</v>
      </c>
      <c r="D830">
        <v>152.070007</v>
      </c>
      <c r="E830">
        <v>152.13999899999999</v>
      </c>
      <c r="F830">
        <v>149.27307099999999</v>
      </c>
      <c r="G830">
        <v>5096400</v>
      </c>
      <c r="H830">
        <f>IFERROR((#REF!-E829)/E829,0)</f>
        <v>-8.6662018070880666E-3</v>
      </c>
      <c r="I830">
        <f>IFERROR(LN(#REF!/E829),0)</f>
        <v>-8.7039717066733566E-3</v>
      </c>
    </row>
    <row r="831" spans="1:9">
      <c r="A831" s="3">
        <v>45191</v>
      </c>
      <c r="B831">
        <v>152.44000199999999</v>
      </c>
      <c r="C831">
        <v>153.33999600000001</v>
      </c>
      <c r="D831">
        <v>151.38000500000001</v>
      </c>
      <c r="E831">
        <v>151.58000200000001</v>
      </c>
      <c r="F831">
        <v>148.72363300000001</v>
      </c>
      <c r="G831">
        <v>6327000</v>
      </c>
      <c r="H831">
        <f>IFERROR((#REF!-E830)/E830,0)</f>
        <v>-3.6808006026080062E-3</v>
      </c>
      <c r="I831">
        <f>IFERROR(LN(#REF!/E830),0)</f>
        <v>-3.6875914180257933E-3</v>
      </c>
    </row>
    <row r="832" spans="1:9">
      <c r="A832" s="3">
        <v>45194</v>
      </c>
      <c r="B832">
        <v>151.179993</v>
      </c>
      <c r="C832">
        <v>151.279999</v>
      </c>
      <c r="D832">
        <v>150.020004</v>
      </c>
      <c r="E832">
        <v>150.66000399999999</v>
      </c>
      <c r="F832">
        <v>147.82096899999999</v>
      </c>
      <c r="G832">
        <v>5527000</v>
      </c>
      <c r="H832">
        <f>IFERROR((#REF!-E831)/E831,0)</f>
        <v>-6.0693890213830513E-3</v>
      </c>
      <c r="I832">
        <f>IFERROR(LN(#REF!/E831),0)</f>
        <v>-6.087882630840342E-3</v>
      </c>
    </row>
    <row r="833" spans="1:9">
      <c r="A833" s="3">
        <v>45195</v>
      </c>
      <c r="B833">
        <v>149.979996</v>
      </c>
      <c r="C833">
        <v>150.36000100000001</v>
      </c>
      <c r="D833">
        <v>148.78999300000001</v>
      </c>
      <c r="E833">
        <v>149.320007</v>
      </c>
      <c r="F833">
        <v>146.506226</v>
      </c>
      <c r="G833">
        <v>6366500</v>
      </c>
      <c r="H833">
        <f>IFERROR((#REF!-E832)/E832,0)</f>
        <v>-8.8941787098318591E-3</v>
      </c>
      <c r="I833">
        <f>IFERROR(LN(#REF!/E832),0)</f>
        <v>-8.9339680218279115E-3</v>
      </c>
    </row>
    <row r="834" spans="1:9">
      <c r="A834" s="3">
        <v>45196</v>
      </c>
      <c r="B834">
        <v>149.41999799999999</v>
      </c>
      <c r="C834">
        <v>149.699997</v>
      </c>
      <c r="D834">
        <v>146.63000500000001</v>
      </c>
      <c r="E834">
        <v>147.33999600000001</v>
      </c>
      <c r="F834">
        <v>144.56352200000001</v>
      </c>
      <c r="G834">
        <v>5403700</v>
      </c>
      <c r="H834">
        <f>IFERROR((#REF!-E833)/E833,0)</f>
        <v>-1.3260185555710497E-2</v>
      </c>
      <c r="I834">
        <f>IFERROR(LN(#REF!/E833),0)</f>
        <v>-1.3348886818993268E-2</v>
      </c>
    </row>
    <row r="835" spans="1:9">
      <c r="A835" s="3">
        <v>45197</v>
      </c>
      <c r="B835">
        <v>147.820007</v>
      </c>
      <c r="C835">
        <v>147.979996</v>
      </c>
      <c r="D835">
        <v>145.679993</v>
      </c>
      <c r="E835">
        <v>146.33999600000001</v>
      </c>
      <c r="F835">
        <v>143.582367</v>
      </c>
      <c r="G835">
        <v>6237100</v>
      </c>
      <c r="H835">
        <f>IFERROR((#REF!-E834)/E834,0)</f>
        <v>-6.7870233958741248E-3</v>
      </c>
      <c r="I835">
        <f>IFERROR(LN(#REF!/E834),0)</f>
        <v>-6.810159984297434E-3</v>
      </c>
    </row>
    <row r="836" spans="1:9">
      <c r="A836" s="3">
        <v>45198</v>
      </c>
      <c r="B836">
        <v>146.53999300000001</v>
      </c>
      <c r="C836">
        <v>146.770004</v>
      </c>
      <c r="D836">
        <v>144.820007</v>
      </c>
      <c r="E836">
        <v>145.86000100000001</v>
      </c>
      <c r="F836">
        <v>143.11142000000001</v>
      </c>
      <c r="G836">
        <v>6675100</v>
      </c>
      <c r="H836">
        <f>IFERROR((#REF!-E835)/E835,0)</f>
        <v>-3.2799987229738775E-3</v>
      </c>
      <c r="I836">
        <f>IFERROR(LN(#REF!/E835),0)</f>
        <v>-3.2853897103007419E-3</v>
      </c>
    </row>
    <row r="837" spans="1:9">
      <c r="A837" s="3">
        <v>45201</v>
      </c>
      <c r="B837">
        <v>144.779999</v>
      </c>
      <c r="C837">
        <v>145.60000600000001</v>
      </c>
      <c r="D837">
        <v>143.89999399999999</v>
      </c>
      <c r="E837">
        <v>145.19000199999999</v>
      </c>
      <c r="F837">
        <v>142.45404099999999</v>
      </c>
      <c r="G837">
        <v>5153800</v>
      </c>
      <c r="H837">
        <f>IFERROR((#REF!-E836)/E836,0)</f>
        <v>-4.5934388825351674E-3</v>
      </c>
      <c r="I837">
        <f>IFERROR(LN(#REF!/E836),0)</f>
        <v>-4.6040211413266707E-3</v>
      </c>
    </row>
    <row r="838" spans="1:9">
      <c r="A838" s="3">
        <v>45202</v>
      </c>
      <c r="B838">
        <v>145.16999799999999</v>
      </c>
      <c r="C838">
        <v>146.490005</v>
      </c>
      <c r="D838">
        <v>145.009995</v>
      </c>
      <c r="E838">
        <v>145.490005</v>
      </c>
      <c r="F838">
        <v>142.74839800000001</v>
      </c>
      <c r="G838">
        <v>4670600</v>
      </c>
      <c r="H838">
        <f>IFERROR((#REF!-E837)/E837,0)</f>
        <v>2.0662786408667715E-3</v>
      </c>
      <c r="I838">
        <f>IFERROR(LN(#REF!/E837),0)</f>
        <v>2.0641468232702187E-3</v>
      </c>
    </row>
    <row r="839" spans="1:9">
      <c r="A839" s="3">
        <v>45203</v>
      </c>
      <c r="B839">
        <v>145.58999600000001</v>
      </c>
      <c r="C839">
        <v>146.30999800000001</v>
      </c>
      <c r="D839">
        <v>144.929993</v>
      </c>
      <c r="E839">
        <v>145.970001</v>
      </c>
      <c r="F839">
        <v>143.219345</v>
      </c>
      <c r="G839">
        <v>4727800</v>
      </c>
      <c r="H839">
        <f>IFERROR((#REF!-E838)/E838,0)</f>
        <v>3.2991682143388469E-3</v>
      </c>
      <c r="I839">
        <f>IFERROR(LN(#REF!/E838),0)</f>
        <v>3.2937378992895423E-3</v>
      </c>
    </row>
    <row r="840" spans="1:9">
      <c r="A840" s="3">
        <v>45204</v>
      </c>
      <c r="B840">
        <v>145.679993</v>
      </c>
      <c r="C840">
        <v>146.08999600000001</v>
      </c>
      <c r="D840">
        <v>143.69000199999999</v>
      </c>
      <c r="E840">
        <v>143.800003</v>
      </c>
      <c r="F840">
        <v>141.09023999999999</v>
      </c>
      <c r="G840">
        <v>5205700</v>
      </c>
      <c r="H840">
        <f>IFERROR((#REF!-E839)/E839,0)</f>
        <v>-1.4866054566924285E-2</v>
      </c>
      <c r="I840">
        <f>IFERROR(LN(#REF!/E839),0)</f>
        <v>-1.4977661843954463E-2</v>
      </c>
    </row>
    <row r="841" spans="1:9">
      <c r="A841" s="3">
        <v>45205</v>
      </c>
      <c r="B841">
        <v>143.60000600000001</v>
      </c>
      <c r="C841">
        <v>144.55999800000001</v>
      </c>
      <c r="D841">
        <v>141.449997</v>
      </c>
      <c r="E841">
        <v>144.08999600000001</v>
      </c>
      <c r="F841">
        <v>141.37477100000001</v>
      </c>
      <c r="G841">
        <v>7406300</v>
      </c>
      <c r="H841">
        <f>IFERROR((#REF!-E840)/E840,0)</f>
        <v>2.0166411262175685E-3</v>
      </c>
      <c r="I841">
        <f>IFERROR(LN(#REF!/E840),0)</f>
        <v>2.0146104351599125E-3</v>
      </c>
    </row>
    <row r="842" spans="1:9">
      <c r="A842" s="3">
        <v>45208</v>
      </c>
      <c r="B842">
        <v>143.36000100000001</v>
      </c>
      <c r="C842">
        <v>143.970001</v>
      </c>
      <c r="D842">
        <v>141.60000600000001</v>
      </c>
      <c r="E842">
        <v>143.36000100000001</v>
      </c>
      <c r="F842">
        <v>140.658524</v>
      </c>
      <c r="G842">
        <v>5062200</v>
      </c>
      <c r="H842">
        <f>IFERROR((#REF!-E841)/E841,0)</f>
        <v>-5.0662434607882311E-3</v>
      </c>
      <c r="I842">
        <f>IFERROR(LN(#REF!/E841),0)</f>
        <v>-5.0791203823480563E-3</v>
      </c>
    </row>
    <row r="843" spans="1:9">
      <c r="A843" s="3">
        <v>45209</v>
      </c>
      <c r="B843">
        <v>143.979996</v>
      </c>
      <c r="C843">
        <v>145.220001</v>
      </c>
      <c r="D843">
        <v>143.720001</v>
      </c>
      <c r="E843">
        <v>144.779999</v>
      </c>
      <c r="F843">
        <v>142.051773</v>
      </c>
      <c r="G843">
        <v>5988900</v>
      </c>
      <c r="H843">
        <f>IFERROR((#REF!-E842)/E842,0)</f>
        <v>9.9051199085858858E-3</v>
      </c>
      <c r="I843">
        <f>IFERROR(LN(#REF!/E842),0)</f>
        <v>9.8563857558970833E-3</v>
      </c>
    </row>
    <row r="844" spans="1:9">
      <c r="A844" s="3">
        <v>45210</v>
      </c>
      <c r="B844">
        <v>145.13999899999999</v>
      </c>
      <c r="C844">
        <v>145.55999800000001</v>
      </c>
      <c r="D844">
        <v>142.55999800000001</v>
      </c>
      <c r="E844">
        <v>143</v>
      </c>
      <c r="F844">
        <v>140.30531300000001</v>
      </c>
      <c r="G844">
        <v>5469100</v>
      </c>
      <c r="H844">
        <f>IFERROR((#REF!-E843)/E843,0)</f>
        <v>-1.2294508994989036E-2</v>
      </c>
      <c r="I844">
        <f>IFERROR(LN(#REF!/E843),0)</f>
        <v>-1.2370711698056766E-2</v>
      </c>
    </row>
    <row r="845" spans="1:9">
      <c r="A845" s="3">
        <v>45211</v>
      </c>
      <c r="B845">
        <v>142.78999300000001</v>
      </c>
      <c r="C845">
        <v>143.929993</v>
      </c>
      <c r="D845">
        <v>141.66000399999999</v>
      </c>
      <c r="E845">
        <v>143.320007</v>
      </c>
      <c r="F845">
        <v>140.619293</v>
      </c>
      <c r="G845">
        <v>5965600</v>
      </c>
      <c r="H845">
        <f>IFERROR((#REF!-E844)/E844,0)</f>
        <v>2.2378111888112164E-3</v>
      </c>
      <c r="I845">
        <f>IFERROR(LN(#REF!/E844),0)</f>
        <v>2.2353110185974003E-3</v>
      </c>
    </row>
    <row r="846" spans="1:9">
      <c r="A846" s="3">
        <v>45212</v>
      </c>
      <c r="B846">
        <v>143.19000199999999</v>
      </c>
      <c r="C846">
        <v>145.029999</v>
      </c>
      <c r="D846">
        <v>143.19000199999999</v>
      </c>
      <c r="E846">
        <v>144.69000199999999</v>
      </c>
      <c r="F846">
        <v>141.96347</v>
      </c>
      <c r="G846">
        <v>7078900</v>
      </c>
      <c r="H846">
        <f>IFERROR((#REF!-E845)/E845,0)</f>
        <v>9.5589933930158733E-3</v>
      </c>
      <c r="I846">
        <f>IFERROR(LN(#REF!/E845),0)</f>
        <v>9.5135952931406954E-3</v>
      </c>
    </row>
    <row r="847" spans="1:9">
      <c r="A847" s="3">
        <v>45215</v>
      </c>
      <c r="B847">
        <v>145.86000100000001</v>
      </c>
      <c r="C847">
        <v>147.05999800000001</v>
      </c>
      <c r="D847">
        <v>145.46000699999999</v>
      </c>
      <c r="E847">
        <v>146.070007</v>
      </c>
      <c r="F847">
        <v>143.31745900000001</v>
      </c>
      <c r="G847">
        <v>6509800</v>
      </c>
      <c r="H847">
        <f>IFERROR((#REF!-E846)/E846,0)</f>
        <v>9.5376666039441432E-3</v>
      </c>
      <c r="I847">
        <f>IFERROR(LN(#REF!/E846),0)</f>
        <v>9.4924702133018183E-3</v>
      </c>
    </row>
    <row r="848" spans="1:9">
      <c r="A848" s="3">
        <v>45216</v>
      </c>
      <c r="B848">
        <v>146.11000100000001</v>
      </c>
      <c r="C848">
        <v>146.820007</v>
      </c>
      <c r="D848">
        <v>145.240005</v>
      </c>
      <c r="E848">
        <v>146.259995</v>
      </c>
      <c r="F848">
        <v>143.50387599999999</v>
      </c>
      <c r="G848">
        <v>6160100</v>
      </c>
      <c r="H848">
        <f>IFERROR((#REF!-E847)/E847,0)</f>
        <v>1.3006640028435106E-3</v>
      </c>
      <c r="I848">
        <f>IFERROR(LN(#REF!/E847),0)</f>
        <v>1.2998188721606383E-3</v>
      </c>
    </row>
    <row r="849" spans="1:9">
      <c r="A849" s="3">
        <v>45217</v>
      </c>
      <c r="B849">
        <v>150.05999800000001</v>
      </c>
      <c r="C849">
        <v>151.300003</v>
      </c>
      <c r="D849">
        <v>148.770004</v>
      </c>
      <c r="E849">
        <v>150.029999</v>
      </c>
      <c r="F849">
        <v>147.20285000000001</v>
      </c>
      <c r="G849">
        <v>10508500</v>
      </c>
      <c r="H849">
        <f>IFERROR((#REF!-E848)/E848,0)</f>
        <v>2.5776043544921495E-2</v>
      </c>
      <c r="I849">
        <f>IFERROR(LN(#REF!/E848),0)</f>
        <v>2.5449441776480525E-2</v>
      </c>
    </row>
    <row r="850" spans="1:9">
      <c r="A850" s="3">
        <v>45218</v>
      </c>
      <c r="B850">
        <v>149.61000100000001</v>
      </c>
      <c r="C850">
        <v>150.279999</v>
      </c>
      <c r="D850">
        <v>147.179993</v>
      </c>
      <c r="E850">
        <v>148.25</v>
      </c>
      <c r="F850">
        <v>146.37445099999999</v>
      </c>
      <c r="G850">
        <v>8146000</v>
      </c>
      <c r="H850">
        <f>IFERROR((#REF!-E849)/E849,0)</f>
        <v>-1.1864287221650942E-2</v>
      </c>
      <c r="I850">
        <f>IFERROR(LN(#REF!/E849),0)</f>
        <v>-1.1935229555753536E-2</v>
      </c>
    </row>
    <row r="851" spans="1:9">
      <c r="A851" s="3">
        <v>45219</v>
      </c>
      <c r="B851">
        <v>149.050003</v>
      </c>
      <c r="C851">
        <v>149.88000500000001</v>
      </c>
      <c r="D851">
        <v>147.91999799999999</v>
      </c>
      <c r="E851">
        <v>148.050003</v>
      </c>
      <c r="F851">
        <v>146.176987</v>
      </c>
      <c r="G851">
        <v>7283900</v>
      </c>
      <c r="H851">
        <f>IFERROR((#REF!-E850)/E850,0)</f>
        <v>-1.3490522765598396E-3</v>
      </c>
      <c r="I851">
        <f>IFERROR(LN(#REF!/E850),0)</f>
        <v>-1.3499630668101662E-3</v>
      </c>
    </row>
    <row r="852" spans="1:9">
      <c r="A852" s="3">
        <v>45222</v>
      </c>
      <c r="B852">
        <v>147.86000100000001</v>
      </c>
      <c r="C852">
        <v>149.5</v>
      </c>
      <c r="D852">
        <v>147.55999800000001</v>
      </c>
      <c r="E852">
        <v>148.14999399999999</v>
      </c>
      <c r="F852">
        <v>146.275711</v>
      </c>
      <c r="G852">
        <v>5981800</v>
      </c>
      <c r="H852">
        <f>IFERROR((#REF!-E851)/E851,0)</f>
        <v>6.7538667999884211E-4</v>
      </c>
      <c r="I852">
        <f>IFERROR(LN(#REF!/E851),0)</f>
        <v>6.7515870905504821E-4</v>
      </c>
    </row>
    <row r="853" spans="1:9">
      <c r="A853" s="3">
        <v>45223</v>
      </c>
      <c r="B853">
        <v>148.11999499999999</v>
      </c>
      <c r="C853">
        <v>150.070007</v>
      </c>
      <c r="D853">
        <v>148.070007</v>
      </c>
      <c r="E853">
        <v>149.89999399999999</v>
      </c>
      <c r="F853">
        <v>148.00357099999999</v>
      </c>
      <c r="G853">
        <v>6322000</v>
      </c>
      <c r="H853">
        <f>IFERROR((#REF!-E852)/E852,0)</f>
        <v>1.1812352823989991E-2</v>
      </c>
      <c r="I853">
        <f>IFERROR(LN(#REF!/E852),0)</f>
        <v>1.174313156178706E-2</v>
      </c>
    </row>
    <row r="854" spans="1:9">
      <c r="A854" s="3">
        <v>45224</v>
      </c>
      <c r="B854">
        <v>149.63999899999999</v>
      </c>
      <c r="C854">
        <v>151.19000199999999</v>
      </c>
      <c r="D854">
        <v>149.11999499999999</v>
      </c>
      <c r="E854">
        <v>150.60000600000001</v>
      </c>
      <c r="F854">
        <v>148.69473300000001</v>
      </c>
      <c r="G854">
        <v>6172900</v>
      </c>
      <c r="H854">
        <f>IFERROR((#REF!-E853)/E853,0)</f>
        <v>4.669860093523521E-3</v>
      </c>
      <c r="I854">
        <f>IFERROR(LN(#REF!/E853),0)</f>
        <v>4.6589901245632252E-3</v>
      </c>
    </row>
    <row r="855" spans="1:9">
      <c r="A855" s="3">
        <v>45225</v>
      </c>
      <c r="B855">
        <v>151.050003</v>
      </c>
      <c r="C855">
        <v>151.38000500000001</v>
      </c>
      <c r="D855">
        <v>149.740005</v>
      </c>
      <c r="E855">
        <v>149.800003</v>
      </c>
      <c r="F855">
        <v>147.90484599999999</v>
      </c>
      <c r="G855">
        <v>7582100</v>
      </c>
      <c r="H855">
        <f>IFERROR((#REF!-E854)/E854,0)</f>
        <v>-5.3121047020410058E-3</v>
      </c>
      <c r="I855">
        <f>IFERROR(LN(#REF!/E854),0)</f>
        <v>-5.3262640966087261E-3</v>
      </c>
    </row>
    <row r="856" spans="1:9">
      <c r="A856" s="3">
        <v>45226</v>
      </c>
      <c r="B856">
        <v>148.979996</v>
      </c>
      <c r="C856">
        <v>149.949997</v>
      </c>
      <c r="D856">
        <v>146.279999</v>
      </c>
      <c r="E856">
        <v>147.16000399999999</v>
      </c>
      <c r="F856">
        <v>145.298248</v>
      </c>
      <c r="G856">
        <v>8131800</v>
      </c>
      <c r="H856">
        <f>IFERROR((#REF!-E855)/E855,0)</f>
        <v>-1.7623490968822059E-2</v>
      </c>
      <c r="I856">
        <f>IFERROR(LN(#REF!/E855),0)</f>
        <v>-1.7780633691948822E-2</v>
      </c>
    </row>
    <row r="857" spans="1:9">
      <c r="A857" s="3">
        <v>45229</v>
      </c>
      <c r="B857">
        <v>147.89999399999999</v>
      </c>
      <c r="C857">
        <v>149.550003</v>
      </c>
      <c r="D857">
        <v>147.53999300000001</v>
      </c>
      <c r="E857">
        <v>149.259995</v>
      </c>
      <c r="F857">
        <v>147.371658</v>
      </c>
      <c r="G857">
        <v>5412800</v>
      </c>
      <c r="H857">
        <f>IFERROR((#REF!-E856)/E856,0)</f>
        <v>1.4270120568901434E-2</v>
      </c>
      <c r="I857">
        <f>IFERROR(LN(#REF!/E856),0)</f>
        <v>1.4169260786775459E-2</v>
      </c>
    </row>
    <row r="858" spans="1:9">
      <c r="A858" s="3">
        <v>45230</v>
      </c>
      <c r="B858">
        <v>149.46000699999999</v>
      </c>
      <c r="C858">
        <v>150.259995</v>
      </c>
      <c r="D858">
        <v>148.63999899999999</v>
      </c>
      <c r="E858">
        <v>150.029999</v>
      </c>
      <c r="F858">
        <v>148.13194300000001</v>
      </c>
      <c r="G858">
        <v>6762100</v>
      </c>
      <c r="H858">
        <f>IFERROR((#REF!-E857)/E857,0)</f>
        <v>5.1588103027874286E-3</v>
      </c>
      <c r="I858">
        <f>IFERROR(LN(#REF!/E857),0)</f>
        <v>5.1455492289407458E-3</v>
      </c>
    </row>
    <row r="859" spans="1:9">
      <c r="A859" s="3">
        <v>45231</v>
      </c>
      <c r="B859">
        <v>150.679993</v>
      </c>
      <c r="C859">
        <v>150.679993</v>
      </c>
      <c r="D859">
        <v>149.21000699999999</v>
      </c>
      <c r="E859">
        <v>149.61000100000001</v>
      </c>
      <c r="F859">
        <v>147.71723900000001</v>
      </c>
      <c r="G859">
        <v>5896900</v>
      </c>
      <c r="H859">
        <f>IFERROR((#REF!-E858)/E858,0)</f>
        <v>-2.7994267999694685E-3</v>
      </c>
      <c r="I859">
        <f>IFERROR(LN(#REF!/E858),0)</f>
        <v>-2.8033525234023187E-3</v>
      </c>
    </row>
    <row r="860" spans="1:9">
      <c r="A860" s="3">
        <v>45232</v>
      </c>
      <c r="B860">
        <v>149.53999300000001</v>
      </c>
      <c r="C860">
        <v>151.64999399999999</v>
      </c>
      <c r="D860">
        <v>148.91000399999999</v>
      </c>
      <c r="E860">
        <v>151.44000199999999</v>
      </c>
      <c r="F860">
        <v>149.52410900000001</v>
      </c>
      <c r="G860">
        <v>5859200</v>
      </c>
      <c r="H860">
        <f>IFERROR((#REF!-E859)/E859,0)</f>
        <v>1.2231809289273258E-2</v>
      </c>
      <c r="I860">
        <f>IFERROR(LN(#REF!/E859),0)</f>
        <v>1.2157605197431613E-2</v>
      </c>
    </row>
    <row r="861" spans="1:9">
      <c r="A861" s="3">
        <v>45233</v>
      </c>
      <c r="B861">
        <v>151.78999300000001</v>
      </c>
      <c r="C861">
        <v>152.28999300000001</v>
      </c>
      <c r="D861">
        <v>149.61999499999999</v>
      </c>
      <c r="E861">
        <v>150.070007</v>
      </c>
      <c r="F861">
        <v>148.17143200000001</v>
      </c>
      <c r="G861">
        <v>6587700</v>
      </c>
      <c r="H861">
        <f>IFERROR((#REF!-E860)/E860,0)</f>
        <v>-9.0464539217319142E-3</v>
      </c>
      <c r="I861">
        <f>IFERROR(LN(#REF!/E860),0)</f>
        <v>-9.0876215548214723E-3</v>
      </c>
    </row>
    <row r="862" spans="1:9">
      <c r="A862" s="3">
        <v>45236</v>
      </c>
      <c r="B862">
        <v>150.36000100000001</v>
      </c>
      <c r="C862">
        <v>151.25</v>
      </c>
      <c r="D862">
        <v>150.10000600000001</v>
      </c>
      <c r="E862">
        <v>150.94000199999999</v>
      </c>
      <c r="F862">
        <v>149.03042600000001</v>
      </c>
      <c r="G862">
        <v>6480800</v>
      </c>
      <c r="H862">
        <f>IFERROR((#REF!-E861)/E861,0)</f>
        <v>5.7972610076575046E-3</v>
      </c>
      <c r="I862">
        <f>IFERROR(LN(#REF!/E861),0)</f>
        <v>5.7805215542241755E-3</v>
      </c>
    </row>
    <row r="863" spans="1:9">
      <c r="A863" s="3">
        <v>45237</v>
      </c>
      <c r="B863">
        <v>150.91999799999999</v>
      </c>
      <c r="C863">
        <v>151.25</v>
      </c>
      <c r="D863">
        <v>150.11999499999999</v>
      </c>
      <c r="E863">
        <v>150.58999600000001</v>
      </c>
      <c r="F863">
        <v>148.684845</v>
      </c>
      <c r="G863">
        <v>6003800</v>
      </c>
      <c r="H863">
        <f>IFERROR((#REF!-E862)/E862,0)</f>
        <v>-2.3188418932178043E-3</v>
      </c>
      <c r="I863">
        <f>IFERROR(LN(#REF!/E862),0)</f>
        <v>-2.321534570481312E-3</v>
      </c>
    </row>
    <row r="864" spans="1:9">
      <c r="A864" s="3">
        <v>45238</v>
      </c>
      <c r="B864">
        <v>150.96000699999999</v>
      </c>
      <c r="C864">
        <v>151.199997</v>
      </c>
      <c r="D864">
        <v>149.509995</v>
      </c>
      <c r="E864">
        <v>150.009995</v>
      </c>
      <c r="F864">
        <v>148.11218299999999</v>
      </c>
      <c r="G864">
        <v>4832600</v>
      </c>
      <c r="H864">
        <f>IFERROR((#REF!-E863)/E863,0)</f>
        <v>-3.8515241078830357E-3</v>
      </c>
      <c r="I864">
        <f>IFERROR(LN(#REF!/E863),0)</f>
        <v>-3.8589603268519086E-3</v>
      </c>
    </row>
    <row r="865" spans="1:9">
      <c r="A865" s="3">
        <v>45239</v>
      </c>
      <c r="B865">
        <v>149.740005</v>
      </c>
      <c r="C865">
        <v>150.35000600000001</v>
      </c>
      <c r="D865">
        <v>149.11999499999999</v>
      </c>
      <c r="E865">
        <v>150.35000600000001</v>
      </c>
      <c r="F865">
        <v>148.447891</v>
      </c>
      <c r="G865">
        <v>6581500</v>
      </c>
      <c r="H865">
        <f>IFERROR((#REF!-E864)/E864,0)</f>
        <v>2.2665889696216845E-3</v>
      </c>
      <c r="I865">
        <f>IFERROR(LN(#REF!/E864),0)</f>
        <v>2.2640241317340372E-3</v>
      </c>
    </row>
    <row r="866" spans="1:9">
      <c r="A866" s="3">
        <v>45240</v>
      </c>
      <c r="B866">
        <v>150.83999600000001</v>
      </c>
      <c r="C866">
        <v>151.44000199999999</v>
      </c>
      <c r="D866">
        <v>149.91999799999999</v>
      </c>
      <c r="E866">
        <v>151.41000399999999</v>
      </c>
      <c r="F866">
        <v>149.49447599999999</v>
      </c>
      <c r="G866">
        <v>5387200</v>
      </c>
      <c r="H866">
        <f>IFERROR((#REF!-E865)/E865,0)</f>
        <v>7.0502025786415923E-3</v>
      </c>
      <c r="I866">
        <f>IFERROR(LN(#REF!/E865),0)</f>
        <v>7.0254660971933716E-3</v>
      </c>
    </row>
    <row r="867" spans="1:9">
      <c r="A867" s="3">
        <v>45243</v>
      </c>
      <c r="B867">
        <v>151.449997</v>
      </c>
      <c r="C867">
        <v>152.89999399999999</v>
      </c>
      <c r="D867">
        <v>151.449997</v>
      </c>
      <c r="E867">
        <v>152.46000699999999</v>
      </c>
      <c r="F867">
        <v>150.53118900000001</v>
      </c>
      <c r="G867">
        <v>6297500</v>
      </c>
      <c r="H867">
        <f>IFERROR((#REF!-E866)/E866,0)</f>
        <v>6.9348323905995268E-3</v>
      </c>
      <c r="I867">
        <f>IFERROR(LN(#REF!/E866),0)</f>
        <v>6.9108970351943145E-3</v>
      </c>
    </row>
    <row r="868" spans="1:9">
      <c r="A868" s="3">
        <v>45244</v>
      </c>
      <c r="B868">
        <v>152.550003</v>
      </c>
      <c r="C868">
        <v>153.5</v>
      </c>
      <c r="D868">
        <v>151.679993</v>
      </c>
      <c r="E868">
        <v>152.11999499999999</v>
      </c>
      <c r="F868">
        <v>150.19548</v>
      </c>
      <c r="G868">
        <v>7982600</v>
      </c>
      <c r="H868">
        <f>IFERROR((#REF!-E867)/E867,0)</f>
        <v>-2.2301717459582799E-3</v>
      </c>
      <c r="I868">
        <f>IFERROR(LN(#REF!/E867),0)</f>
        <v>-2.2326622825384009E-3</v>
      </c>
    </row>
    <row r="869" spans="1:9">
      <c r="A869" s="3">
        <v>45245</v>
      </c>
      <c r="B869">
        <v>152.05999800000001</v>
      </c>
      <c r="C869">
        <v>152.38999899999999</v>
      </c>
      <c r="D869">
        <v>150.38000500000001</v>
      </c>
      <c r="E869">
        <v>151.41999799999999</v>
      </c>
      <c r="F869">
        <v>149.50434899999999</v>
      </c>
      <c r="G869">
        <v>7672600</v>
      </c>
      <c r="H869">
        <f>IFERROR((#REF!-E868)/E868,0)</f>
        <v>-4.6016107218514977E-3</v>
      </c>
      <c r="I869">
        <f>IFERROR(LN(#REF!/E868),0)</f>
        <v>-4.6122307244048739E-3</v>
      </c>
    </row>
    <row r="870" spans="1:9">
      <c r="A870" s="3">
        <v>45246</v>
      </c>
      <c r="B870">
        <v>151.990005</v>
      </c>
      <c r="C870">
        <v>152.88999899999999</v>
      </c>
      <c r="D870">
        <v>151.30999800000001</v>
      </c>
      <c r="E870">
        <v>152.83000200000001</v>
      </c>
      <c r="F870">
        <v>150.89651499999999</v>
      </c>
      <c r="G870">
        <v>7590500</v>
      </c>
      <c r="H870">
        <f>IFERROR((#REF!-E869)/E869,0)</f>
        <v>9.3118743800274986E-3</v>
      </c>
      <c r="I870">
        <f>IFERROR(LN(#REF!/E869),0)</f>
        <v>9.2687861593152981E-3</v>
      </c>
    </row>
    <row r="871" spans="1:9">
      <c r="A871" s="3">
        <v>45247</v>
      </c>
      <c r="B871">
        <v>152.720001</v>
      </c>
      <c r="C871">
        <v>152.83999600000001</v>
      </c>
      <c r="D871">
        <v>150.88999899999999</v>
      </c>
      <c r="E871">
        <v>151.070007</v>
      </c>
      <c r="F871">
        <v>149.158783</v>
      </c>
      <c r="G871">
        <v>8495600</v>
      </c>
      <c r="H871">
        <f>IFERROR((#REF!-E870)/E870,0)</f>
        <v>-1.1516030733284969E-2</v>
      </c>
      <c r="I871">
        <f>IFERROR(LN(#REF!/E870),0)</f>
        <v>-1.1582853734412805E-2</v>
      </c>
    </row>
    <row r="872" spans="1:9">
      <c r="A872" s="3">
        <v>45250</v>
      </c>
      <c r="B872">
        <v>150.21000699999999</v>
      </c>
      <c r="C872">
        <v>151.029999</v>
      </c>
      <c r="D872">
        <v>149.66000399999999</v>
      </c>
      <c r="E872">
        <v>150.270004</v>
      </c>
      <c r="F872">
        <v>148.36889600000001</v>
      </c>
      <c r="G872">
        <v>6856500</v>
      </c>
      <c r="H872">
        <f>IFERROR((#REF!-E871)/E871,0)</f>
        <v>-5.2955779634007941E-3</v>
      </c>
      <c r="I872">
        <f>IFERROR(LN(#REF!/E871),0)</f>
        <v>-5.3096492353803485E-3</v>
      </c>
    </row>
    <row r="873" spans="1:9">
      <c r="A873" s="3">
        <v>45251</v>
      </c>
      <c r="B873">
        <v>149.85000600000001</v>
      </c>
      <c r="C873">
        <v>150.009995</v>
      </c>
      <c r="D873">
        <v>148.83000200000001</v>
      </c>
      <c r="E873">
        <v>149.61000100000001</v>
      </c>
      <c r="F873">
        <v>147.71723900000001</v>
      </c>
      <c r="G873">
        <v>7310400</v>
      </c>
      <c r="H873">
        <f>IFERROR((#REF!-E872)/E872,0)</f>
        <v>-4.3921140775373176E-3</v>
      </c>
      <c r="I873">
        <f>IFERROR(LN(#REF!/E872),0)</f>
        <v>-4.4017877462016273E-3</v>
      </c>
    </row>
    <row r="874" spans="1:9">
      <c r="A874" s="3">
        <v>45252</v>
      </c>
      <c r="B874">
        <v>150.10000600000001</v>
      </c>
      <c r="C874">
        <v>151.479996</v>
      </c>
      <c r="D874">
        <v>150.10000600000001</v>
      </c>
      <c r="E874">
        <v>151.020004</v>
      </c>
      <c r="F874">
        <v>149.109421</v>
      </c>
      <c r="G874">
        <v>4372700</v>
      </c>
      <c r="H874">
        <f>IFERROR((#REF!-E873)/E873,0)</f>
        <v>9.4245236987866125E-3</v>
      </c>
      <c r="I874">
        <f>IFERROR(LN(#REF!/E873),0)</f>
        <v>9.3803899516511618E-3</v>
      </c>
    </row>
    <row r="875" spans="1:9">
      <c r="A875" s="3">
        <v>45254</v>
      </c>
      <c r="B875">
        <v>151.179993</v>
      </c>
      <c r="C875">
        <v>151.740005</v>
      </c>
      <c r="D875">
        <v>151.029999</v>
      </c>
      <c r="E875">
        <v>151.38000500000001</v>
      </c>
      <c r="F875">
        <v>149.46485899999999</v>
      </c>
      <c r="G875">
        <v>2132500</v>
      </c>
      <c r="H875">
        <f>IFERROR((#REF!-E874)/E874,0)</f>
        <v>2.383796784961091E-3</v>
      </c>
      <c r="I875">
        <f>IFERROR(LN(#REF!/E874),0)</f>
        <v>2.3809600486460183E-3</v>
      </c>
    </row>
    <row r="876" spans="1:9">
      <c r="A876" s="3">
        <v>45257</v>
      </c>
      <c r="B876">
        <v>151.520004</v>
      </c>
      <c r="C876">
        <v>151.63999899999999</v>
      </c>
      <c r="D876">
        <v>150.740005</v>
      </c>
      <c r="E876">
        <v>151.240005</v>
      </c>
      <c r="F876">
        <v>149.32662999999999</v>
      </c>
      <c r="G876">
        <v>6021300</v>
      </c>
      <c r="H876">
        <f>IFERROR((#REF!-E875)/E875,0)</f>
        <v>-9.2482491330354215E-4</v>
      </c>
      <c r="I876">
        <f>IFERROR(LN(#REF!/E875),0)</f>
        <v>-9.2525282771467219E-4</v>
      </c>
    </row>
    <row r="877" spans="1:9">
      <c r="A877" s="3">
        <v>45258</v>
      </c>
      <c r="B877">
        <v>151.14999399999999</v>
      </c>
      <c r="C877">
        <v>152.770004</v>
      </c>
      <c r="D877">
        <v>151.14999399999999</v>
      </c>
      <c r="E877">
        <v>152.28999300000001</v>
      </c>
      <c r="F877">
        <v>150.363327</v>
      </c>
      <c r="G877">
        <v>6110400</v>
      </c>
      <c r="H877">
        <f>IFERROR((#REF!-E876)/E876,0)</f>
        <v>6.9425282021116919E-3</v>
      </c>
      <c r="I877">
        <f>IFERROR(LN(#REF!/E876),0)</f>
        <v>6.918539815894552E-3</v>
      </c>
    </row>
    <row r="878" spans="1:9">
      <c r="A878" s="3">
        <v>45259</v>
      </c>
      <c r="B878">
        <v>152.28999300000001</v>
      </c>
      <c r="C878">
        <v>152.449997</v>
      </c>
      <c r="D878">
        <v>150.990005</v>
      </c>
      <c r="E878">
        <v>151.13000500000001</v>
      </c>
      <c r="F878">
        <v>149.218018</v>
      </c>
      <c r="G878">
        <v>5342700</v>
      </c>
      <c r="H878">
        <f>IFERROR((#REF!-E877)/E877,0)</f>
        <v>-7.6169679776661257E-3</v>
      </c>
      <c r="I878">
        <f>IFERROR(LN(#REF!/E877),0)</f>
        <v>-7.6461252325345629E-3</v>
      </c>
    </row>
    <row r="879" spans="1:9">
      <c r="A879" s="3">
        <v>45260</v>
      </c>
      <c r="B879">
        <v>150.89999399999999</v>
      </c>
      <c r="C879">
        <v>153.63000500000001</v>
      </c>
      <c r="D879">
        <v>150.08000200000001</v>
      </c>
      <c r="E879">
        <v>153.520004</v>
      </c>
      <c r="F879">
        <v>151.577789</v>
      </c>
      <c r="G879">
        <v>9771300</v>
      </c>
      <c r="H879">
        <f>IFERROR((#REF!-E878)/E878,0)</f>
        <v>1.5814192555607925E-2</v>
      </c>
      <c r="I879">
        <f>IFERROR(LN(#REF!/E878),0)</f>
        <v>1.5690451088552607E-2</v>
      </c>
    </row>
    <row r="880" spans="1:9">
      <c r="A880" s="3">
        <v>45261</v>
      </c>
      <c r="B880">
        <v>153.33000200000001</v>
      </c>
      <c r="C880">
        <v>153.490005</v>
      </c>
      <c r="D880">
        <v>152.229996</v>
      </c>
      <c r="E880">
        <v>152.66000399999999</v>
      </c>
      <c r="F880">
        <v>150.728668</v>
      </c>
      <c r="G880">
        <v>5684600</v>
      </c>
      <c r="H880">
        <f>IFERROR((#REF!-E879)/E879,0)</f>
        <v>-5.6018758311132772E-3</v>
      </c>
      <c r="I880">
        <f>IFERROR(LN(#REF!/E879),0)</f>
        <v>-5.6176251823397876E-3</v>
      </c>
    </row>
    <row r="881" spans="1:9">
      <c r="A881" s="3">
        <v>45264</v>
      </c>
      <c r="B881">
        <v>151.770004</v>
      </c>
      <c r="C881">
        <v>152.529999</v>
      </c>
      <c r="D881">
        <v>151.66000399999999</v>
      </c>
      <c r="E881">
        <v>152.05999800000001</v>
      </c>
      <c r="F881">
        <v>150.13626099999999</v>
      </c>
      <c r="G881">
        <v>6578300</v>
      </c>
      <c r="H881">
        <f>IFERROR((#REF!-E880)/E880,0)</f>
        <v>-3.9303418333460757E-3</v>
      </c>
      <c r="I881">
        <f>IFERROR(LN(#REF!/E880),0)</f>
        <v>-3.9380859247537588E-3</v>
      </c>
    </row>
    <row r="882" spans="1:9">
      <c r="A882" s="3">
        <v>45265</v>
      </c>
      <c r="B882">
        <v>152.13999899999999</v>
      </c>
      <c r="C882">
        <v>152.61000100000001</v>
      </c>
      <c r="D882">
        <v>146.179993</v>
      </c>
      <c r="E882">
        <v>146.759995</v>
      </c>
      <c r="F882">
        <v>144.90330499999999</v>
      </c>
      <c r="G882">
        <v>11895800</v>
      </c>
      <c r="H882">
        <f>IFERROR((#REF!-E881)/E881,0)</f>
        <v>-3.4854682820658747E-2</v>
      </c>
      <c r="I882">
        <f>IFERROR(LN(#REF!/E881),0)</f>
        <v>-3.5476601229735581E-2</v>
      </c>
    </row>
    <row r="883" spans="1:9">
      <c r="A883" s="3">
        <v>45266</v>
      </c>
      <c r="B883">
        <v>147.009995</v>
      </c>
      <c r="C883">
        <v>147.16000399999999</v>
      </c>
      <c r="D883">
        <v>145.63999899999999</v>
      </c>
      <c r="E883">
        <v>146.64999399999999</v>
      </c>
      <c r="F883">
        <v>144.794693</v>
      </c>
      <c r="G883">
        <v>7610000</v>
      </c>
      <c r="H883">
        <f>IFERROR((#REF!-E882)/E882,0)</f>
        <v>-7.4952987018029758E-4</v>
      </c>
      <c r="I883">
        <f>IFERROR(LN(#REF!/E882),0)</f>
        <v>-7.4981090813310241E-4</v>
      </c>
    </row>
    <row r="884" spans="1:9">
      <c r="A884" s="3">
        <v>45267</v>
      </c>
      <c r="B884">
        <v>146.570007</v>
      </c>
      <c r="C884">
        <v>147.10000600000001</v>
      </c>
      <c r="D884">
        <v>146.020004</v>
      </c>
      <c r="E884">
        <v>146.5</v>
      </c>
      <c r="F884">
        <v>144.64660599999999</v>
      </c>
      <c r="G884">
        <v>6119600</v>
      </c>
      <c r="H884">
        <f>IFERROR((#REF!-E883)/E883,0)</f>
        <v>-1.0228026330501754E-3</v>
      </c>
      <c r="I884">
        <f>IFERROR(LN(#REF!/E883),0)</f>
        <v>-1.023326052596997E-3</v>
      </c>
    </row>
    <row r="885" spans="1:9">
      <c r="A885" s="3">
        <v>45268</v>
      </c>
      <c r="B885">
        <v>145.91999799999999</v>
      </c>
      <c r="C885">
        <v>146.240005</v>
      </c>
      <c r="D885">
        <v>144.520004</v>
      </c>
      <c r="E885">
        <v>145.14999399999999</v>
      </c>
      <c r="F885">
        <v>143.31367499999999</v>
      </c>
      <c r="G885">
        <v>6384000</v>
      </c>
      <c r="H885">
        <f>IFERROR((#REF!-E884)/E884,0)</f>
        <v>-9.2150580204778676E-3</v>
      </c>
      <c r="I885">
        <f>IFERROR(LN(#REF!/E884),0)</f>
        <v>-9.2577793230323741E-3</v>
      </c>
    </row>
    <row r="886" spans="1:9">
      <c r="A886" s="3">
        <v>45271</v>
      </c>
      <c r="B886">
        <v>144.800003</v>
      </c>
      <c r="C886">
        <v>145.86999499999999</v>
      </c>
      <c r="D886">
        <v>144.64999399999999</v>
      </c>
      <c r="E886">
        <v>145.820007</v>
      </c>
      <c r="F886">
        <v>143.97520399999999</v>
      </c>
      <c r="G886">
        <v>8471200</v>
      </c>
      <c r="H886">
        <f>IFERROR((#REF!-E885)/E885,0)</f>
        <v>4.6160043244646053E-3</v>
      </c>
      <c r="I886">
        <f>IFERROR(LN(#REF!/E885),0)</f>
        <v>4.6053832485824127E-3</v>
      </c>
    </row>
    <row r="887" spans="1:9">
      <c r="A887" s="3">
        <v>45272</v>
      </c>
      <c r="B887">
        <v>145.86000100000001</v>
      </c>
      <c r="C887">
        <v>146.229996</v>
      </c>
      <c r="D887">
        <v>145.08000200000001</v>
      </c>
      <c r="E887">
        <v>145.94000199999999</v>
      </c>
      <c r="F887">
        <v>144.09368900000001</v>
      </c>
      <c r="G887">
        <v>6069200</v>
      </c>
      <c r="H887">
        <f>IFERROR((#REF!-E886)/E886,0)</f>
        <v>8.2289805403718539E-4</v>
      </c>
      <c r="I887">
        <f>IFERROR(LN(#REF!/E886),0)</f>
        <v>8.225596590638849E-4</v>
      </c>
    </row>
    <row r="888" spans="1:9">
      <c r="A888" s="3">
        <v>45273</v>
      </c>
      <c r="B888">
        <v>145.86000100000001</v>
      </c>
      <c r="C888">
        <v>148.64999399999999</v>
      </c>
      <c r="D888">
        <v>145.449997</v>
      </c>
      <c r="E888">
        <v>148.58000200000001</v>
      </c>
      <c r="F888">
        <v>146.700287</v>
      </c>
      <c r="G888">
        <v>9055500</v>
      </c>
      <c r="H888">
        <f>IFERROR((#REF!-E887)/E887,0)</f>
        <v>1.8089625625741838E-2</v>
      </c>
      <c r="I888">
        <f>IFERROR(LN(#REF!/E887),0)</f>
        <v>1.7927955142686147E-2</v>
      </c>
    </row>
    <row r="889" spans="1:9">
      <c r="A889" s="3">
        <v>45274</v>
      </c>
      <c r="B889">
        <v>148.46000699999999</v>
      </c>
      <c r="C889">
        <v>148.550003</v>
      </c>
      <c r="D889">
        <v>144.38000500000001</v>
      </c>
      <c r="E889">
        <v>144.66000399999999</v>
      </c>
      <c r="F889">
        <v>142.82986500000001</v>
      </c>
      <c r="G889">
        <v>10565200</v>
      </c>
      <c r="H889">
        <f>IFERROR((#REF!-E888)/E888,0)</f>
        <v>-2.6383079467181731E-2</v>
      </c>
      <c r="I889">
        <f>IFERROR(LN(#REF!/E888),0)</f>
        <v>-2.6737358112244015E-2</v>
      </c>
    </row>
    <row r="890" spans="1:9">
      <c r="A890" s="3">
        <v>45275</v>
      </c>
      <c r="B890">
        <v>143.179993</v>
      </c>
      <c r="C890">
        <v>144.25</v>
      </c>
      <c r="D890">
        <v>142.5</v>
      </c>
      <c r="E890">
        <v>143.96000699999999</v>
      </c>
      <c r="F890">
        <v>142.138733</v>
      </c>
      <c r="G890">
        <v>14549700</v>
      </c>
      <c r="H890">
        <f>IFERROR((#REF!-E889)/E889,0)</f>
        <v>-4.8389117976244235E-3</v>
      </c>
      <c r="I890">
        <f>IFERROR(LN(#REF!/E889),0)</f>
        <v>-4.8506572367313728E-3</v>
      </c>
    </row>
    <row r="891" spans="1:9">
      <c r="A891" s="3">
        <v>45278</v>
      </c>
      <c r="B891">
        <v>144.16999799999999</v>
      </c>
      <c r="C891">
        <v>147.490005</v>
      </c>
      <c r="D891">
        <v>144.14999399999999</v>
      </c>
      <c r="E891">
        <v>146.16999799999999</v>
      </c>
      <c r="F891">
        <v>144.32075499999999</v>
      </c>
      <c r="G891">
        <v>8421800</v>
      </c>
      <c r="H891">
        <f>IFERROR((#REF!-E890)/E890,0)</f>
        <v>1.5351423260211446E-2</v>
      </c>
      <c r="I891">
        <f>IFERROR(LN(#REF!/E890),0)</f>
        <v>1.5234782383056325E-2</v>
      </c>
    </row>
    <row r="892" spans="1:9">
      <c r="A892" s="3">
        <v>45279</v>
      </c>
      <c r="B892">
        <v>145.66999799999999</v>
      </c>
      <c r="C892">
        <v>146.33999600000001</v>
      </c>
      <c r="D892">
        <v>145.38999899999999</v>
      </c>
      <c r="E892">
        <v>146.16999799999999</v>
      </c>
      <c r="F892">
        <v>144.32075499999999</v>
      </c>
      <c r="G892">
        <v>5233600</v>
      </c>
      <c r="H892">
        <f>IFERROR((#REF!-E891)/E891,0)</f>
        <v>0</v>
      </c>
      <c r="I892">
        <f>IFERROR(LN(#REF!/E891),0)</f>
        <v>0</v>
      </c>
    </row>
    <row r="893" spans="1:9">
      <c r="A893" s="3">
        <v>45280</v>
      </c>
      <c r="B893">
        <v>145.570007</v>
      </c>
      <c r="C893">
        <v>146.070007</v>
      </c>
      <c r="D893">
        <v>143.83999600000001</v>
      </c>
      <c r="E893">
        <v>143.91000399999999</v>
      </c>
      <c r="F893">
        <v>142.089371</v>
      </c>
      <c r="G893">
        <v>7663800</v>
      </c>
      <c r="H893">
        <f>IFERROR((#REF!-E892)/E892,0)</f>
        <v>-1.5461408161201494E-2</v>
      </c>
      <c r="I893">
        <f>IFERROR(LN(#REF!/E892),0)</f>
        <v>-1.5582182241271423E-2</v>
      </c>
    </row>
    <row r="894" spans="1:9">
      <c r="A894" s="3">
        <v>45281</v>
      </c>
      <c r="B894">
        <v>144.520004</v>
      </c>
      <c r="C894">
        <v>144.78999300000001</v>
      </c>
      <c r="D894">
        <v>143.13000500000001</v>
      </c>
      <c r="E894">
        <v>144.259995</v>
      </c>
      <c r="F894">
        <v>142.43493699999999</v>
      </c>
      <c r="G894">
        <v>6104700</v>
      </c>
      <c r="H894">
        <f>IFERROR((#REF!-E893)/E893,0)</f>
        <v>2.4320129961223338E-3</v>
      </c>
      <c r="I894">
        <f>IFERROR(LN(#REF!/E893),0)</f>
        <v>2.4290604386522268E-3</v>
      </c>
    </row>
    <row r="895" spans="1:9">
      <c r="A895" s="3">
        <v>45282</v>
      </c>
      <c r="B895">
        <v>144.5</v>
      </c>
      <c r="C895">
        <v>145.63000500000001</v>
      </c>
      <c r="D895">
        <v>144.28999300000001</v>
      </c>
      <c r="E895">
        <v>145.279999</v>
      </c>
      <c r="F895">
        <v>143.44201699999999</v>
      </c>
      <c r="G895">
        <v>4412800</v>
      </c>
      <c r="H895">
        <f>IFERROR((#REF!-E894)/E894,0)</f>
        <v>7.0705950045263765E-3</v>
      </c>
      <c r="I895">
        <f>IFERROR(LN(#REF!/E894),0)</f>
        <v>7.0457155538396401E-3</v>
      </c>
    </row>
    <row r="896" spans="1:9">
      <c r="A896" s="3">
        <v>45286</v>
      </c>
      <c r="B896">
        <v>145.08999600000001</v>
      </c>
      <c r="C896">
        <v>146.16999799999999</v>
      </c>
      <c r="D896">
        <v>144.970001</v>
      </c>
      <c r="E896">
        <v>145.94000199999999</v>
      </c>
      <c r="F896">
        <v>144.09368900000001</v>
      </c>
      <c r="G896">
        <v>3634900</v>
      </c>
      <c r="H896">
        <f>IFERROR((#REF!-E895)/E895,0)</f>
        <v>4.542972222900339E-3</v>
      </c>
      <c r="I896">
        <f>IFERROR(LN(#REF!/E895),0)</f>
        <v>4.5326840720125699E-3</v>
      </c>
    </row>
    <row r="897" spans="1:9">
      <c r="A897" s="3">
        <v>45287</v>
      </c>
      <c r="B897">
        <v>145.64999399999999</v>
      </c>
      <c r="C897">
        <v>146.30999800000001</v>
      </c>
      <c r="D897">
        <v>145.36000100000001</v>
      </c>
      <c r="E897">
        <v>146.05999800000001</v>
      </c>
      <c r="F897">
        <v>144.21215799999999</v>
      </c>
      <c r="G897">
        <v>4569400</v>
      </c>
      <c r="H897">
        <f>IFERROR((#REF!-E896)/E896,0)</f>
        <v>8.2222830173741298E-4</v>
      </c>
      <c r="I897">
        <f>IFERROR(LN(#REF!/E896),0)</f>
        <v>8.2189045722483398E-4</v>
      </c>
    </row>
    <row r="898" spans="1:9">
      <c r="A898" s="3">
        <v>45288</v>
      </c>
      <c r="B898">
        <v>146</v>
      </c>
      <c r="C898">
        <v>146.009995</v>
      </c>
      <c r="D898">
        <v>145.03999300000001</v>
      </c>
      <c r="E898">
        <v>145.729996</v>
      </c>
      <c r="F898">
        <v>143.88632200000001</v>
      </c>
      <c r="G898">
        <v>5023000</v>
      </c>
      <c r="H898">
        <f>IFERROR((#REF!-E897)/E897,0)</f>
        <v>-2.2593591984028881E-3</v>
      </c>
      <c r="I898">
        <f>IFERROR(LN(#REF!/E897),0)</f>
        <v>-2.2619154013762263E-3</v>
      </c>
    </row>
    <row r="899" spans="1:9">
      <c r="A899" s="3">
        <v>45289</v>
      </c>
      <c r="B899">
        <v>146</v>
      </c>
      <c r="C899">
        <v>146.96000699999999</v>
      </c>
      <c r="D899">
        <v>145.729996</v>
      </c>
      <c r="E899">
        <v>146.53999300000001</v>
      </c>
      <c r="F899">
        <v>144.686081</v>
      </c>
      <c r="G899">
        <v>5300900</v>
      </c>
      <c r="H899">
        <f>IFERROR((#REF!-E898)/E898,0)</f>
        <v>5.5582036796323654E-3</v>
      </c>
      <c r="I899">
        <f>IFERROR(LN(#REF!/E898),0)</f>
        <v>5.54281386570486E-3</v>
      </c>
    </row>
    <row r="900" spans="1:9">
      <c r="A900" s="3">
        <v>45293</v>
      </c>
      <c r="B900">
        <v>146.36000100000001</v>
      </c>
      <c r="C900">
        <v>149.41000399999999</v>
      </c>
      <c r="D900">
        <v>146.30999800000001</v>
      </c>
      <c r="E900">
        <v>148.740005</v>
      </c>
      <c r="F900">
        <v>146.858261</v>
      </c>
      <c r="G900">
        <v>7238400</v>
      </c>
      <c r="H900">
        <f>IFERROR((#REF!-E899)/E899,0)</f>
        <v>1.5013048349196978E-2</v>
      </c>
      <c r="I900">
        <f>IFERROR(LN(#REF!/E899),0)</f>
        <v>1.4901467927569492E-2</v>
      </c>
    </row>
    <row r="901" spans="1:9">
      <c r="A901" s="3">
        <v>45294</v>
      </c>
      <c r="B901">
        <v>148.33999600000001</v>
      </c>
      <c r="C901">
        <v>149.199997</v>
      </c>
      <c r="D901">
        <v>147.179993</v>
      </c>
      <c r="E901">
        <v>147.83999600000001</v>
      </c>
      <c r="F901">
        <v>145.96963500000001</v>
      </c>
      <c r="G901">
        <v>7697500</v>
      </c>
      <c r="H901">
        <f>IFERROR((#REF!-E900)/E900,0)</f>
        <v>-6.050887251213841E-3</v>
      </c>
      <c r="I901">
        <f>IFERROR(LN(#REF!/E900),0)</f>
        <v>-6.069268053762099E-3</v>
      </c>
    </row>
    <row r="902" spans="1:9">
      <c r="A902" s="3">
        <v>45295</v>
      </c>
      <c r="B902">
        <v>148.050003</v>
      </c>
      <c r="C902">
        <v>149.270004</v>
      </c>
      <c r="D902">
        <v>147.770004</v>
      </c>
      <c r="E902">
        <v>148.64999399999999</v>
      </c>
      <c r="F902">
        <v>146.76937899999999</v>
      </c>
      <c r="G902">
        <v>7067400</v>
      </c>
      <c r="H902">
        <f>IFERROR((#REF!-E901)/E901,0)</f>
        <v>5.4788827239956013E-3</v>
      </c>
      <c r="I902">
        <f>IFERROR(LN(#REF!/E901),0)</f>
        <v>5.4639282437396464E-3</v>
      </c>
    </row>
    <row r="903" spans="1:9">
      <c r="A903" s="3">
        <v>45296</v>
      </c>
      <c r="B903">
        <v>148.720001</v>
      </c>
      <c r="C903">
        <v>148.86999499999999</v>
      </c>
      <c r="D903">
        <v>146.550003</v>
      </c>
      <c r="E903">
        <v>147.41999799999999</v>
      </c>
      <c r="F903">
        <v>145.554947</v>
      </c>
      <c r="G903">
        <v>5294200</v>
      </c>
      <c r="H903">
        <f>IFERROR((#REF!-E902)/E902,0)</f>
        <v>-8.2744436572261149E-3</v>
      </c>
      <c r="I903">
        <f>IFERROR(LN(#REF!/E902),0)</f>
        <v>-8.3088668863739827E-3</v>
      </c>
    </row>
    <row r="904" spans="1:9">
      <c r="A904" s="3">
        <v>45299</v>
      </c>
      <c r="B904">
        <v>147.91000399999999</v>
      </c>
      <c r="C904">
        <v>148.91999799999999</v>
      </c>
      <c r="D904">
        <v>147.64999399999999</v>
      </c>
      <c r="E904">
        <v>148.69000199999999</v>
      </c>
      <c r="F904">
        <v>146.808899</v>
      </c>
      <c r="G904">
        <v>8255300</v>
      </c>
      <c r="H904">
        <f>IFERROR((#REF!-E903)/E903,0)</f>
        <v>8.6148691984109255E-3</v>
      </c>
      <c r="I904">
        <f>IFERROR(LN(#REF!/E903),0)</f>
        <v>8.577972965473064E-3</v>
      </c>
    </row>
    <row r="905" spans="1:9">
      <c r="A905" s="3">
        <v>45300</v>
      </c>
      <c r="B905">
        <v>148.570007</v>
      </c>
      <c r="C905">
        <v>149.39999399999999</v>
      </c>
      <c r="D905">
        <v>148.050003</v>
      </c>
      <c r="E905">
        <v>149.300003</v>
      </c>
      <c r="F905">
        <v>147.411179</v>
      </c>
      <c r="G905">
        <v>9786800</v>
      </c>
      <c r="H905">
        <f>IFERROR((#REF!-E904)/E904,0)</f>
        <v>4.1025017943036356E-3</v>
      </c>
      <c r="I905">
        <f>IFERROR(LN(#REF!/E904),0)</f>
        <v>4.0941094789800972E-3</v>
      </c>
    </row>
    <row r="906" spans="1:9">
      <c r="A906" s="3">
        <v>45301</v>
      </c>
      <c r="B906">
        <v>149.35000600000001</v>
      </c>
      <c r="C906">
        <v>150</v>
      </c>
      <c r="D906">
        <v>149.259995</v>
      </c>
      <c r="E906">
        <v>149.94000199999999</v>
      </c>
      <c r="F906">
        <v>148.04307600000001</v>
      </c>
      <c r="G906">
        <v>8591100</v>
      </c>
      <c r="H906">
        <f>IFERROR((#REF!-E905)/E905,0)</f>
        <v>4.2866643478901264E-3</v>
      </c>
      <c r="I906">
        <f>IFERROR(LN(#REF!/E905),0)</f>
        <v>4.2775027746691412E-3</v>
      </c>
    </row>
    <row r="907" spans="1:9">
      <c r="A907" s="3">
        <v>45302</v>
      </c>
      <c r="B907">
        <v>150.050003</v>
      </c>
      <c r="C907">
        <v>150.800003</v>
      </c>
      <c r="D907">
        <v>149.28999300000001</v>
      </c>
      <c r="E907">
        <v>150.509995</v>
      </c>
      <c r="F907">
        <v>148.60585</v>
      </c>
      <c r="G907">
        <v>6659400</v>
      </c>
      <c r="H907">
        <f>IFERROR((#REF!-E906)/E906,0)</f>
        <v>3.8014738721959661E-3</v>
      </c>
      <c r="I907">
        <f>IFERROR(LN(#REF!/E906),0)</f>
        <v>3.7942665303019691E-3</v>
      </c>
    </row>
    <row r="908" spans="1:9">
      <c r="A908" s="3">
        <v>45303</v>
      </c>
      <c r="B908">
        <v>150.949997</v>
      </c>
      <c r="C908">
        <v>151.300003</v>
      </c>
      <c r="D908">
        <v>149.88999899999999</v>
      </c>
      <c r="E908">
        <v>150.60000600000001</v>
      </c>
      <c r="F908">
        <v>148.69473300000001</v>
      </c>
      <c r="G908">
        <v>5684700</v>
      </c>
      <c r="H908">
        <f>IFERROR((#REF!-E907)/E907,0)</f>
        <v>5.9804001720951527E-4</v>
      </c>
      <c r="I908">
        <f>IFERROR(LN(#REF!/E907),0)</f>
        <v>5.978612625430757E-4</v>
      </c>
    </row>
    <row r="909" spans="1:9">
      <c r="A909" s="3">
        <v>45307</v>
      </c>
      <c r="B909">
        <v>150.14999399999999</v>
      </c>
      <c r="C909">
        <v>151.5</v>
      </c>
      <c r="D909">
        <v>148.88000500000001</v>
      </c>
      <c r="E909">
        <v>149.78999300000001</v>
      </c>
      <c r="F909">
        <v>147.894958</v>
      </c>
      <c r="G909">
        <v>8120100</v>
      </c>
      <c r="H909">
        <f>IFERROR((#REF!-E908)/E908,0)</f>
        <v>-5.3785721628722763E-3</v>
      </c>
      <c r="I909">
        <f>IFERROR(LN(#REF!/E908),0)</f>
        <v>-5.3930887578949463E-3</v>
      </c>
    </row>
    <row r="910" spans="1:9">
      <c r="A910" s="3">
        <v>45308</v>
      </c>
      <c r="B910">
        <v>149.16000399999999</v>
      </c>
      <c r="C910">
        <v>150.60000600000001</v>
      </c>
      <c r="D910">
        <v>149.009995</v>
      </c>
      <c r="E910">
        <v>149.94000199999999</v>
      </c>
      <c r="F910">
        <v>148.04307600000001</v>
      </c>
      <c r="G910">
        <v>6541400</v>
      </c>
      <c r="H910">
        <f>IFERROR((#REF!-E909)/E909,0)</f>
        <v>1.0014620936659162E-3</v>
      </c>
      <c r="I910">
        <f>IFERROR(LN(#REF!/E909),0)</f>
        <v>1.000960965049583E-3</v>
      </c>
    </row>
    <row r="911" spans="1:9">
      <c r="A911" s="3">
        <v>45309</v>
      </c>
      <c r="B911">
        <v>148.229996</v>
      </c>
      <c r="C911">
        <v>148.39999399999999</v>
      </c>
      <c r="D911">
        <v>146.91999799999999</v>
      </c>
      <c r="E911">
        <v>148.13999899999999</v>
      </c>
      <c r="F911">
        <v>147.18957499999999</v>
      </c>
      <c r="G911">
        <v>6526200</v>
      </c>
      <c r="H911">
        <f>IFERROR((#REF!-E910)/E910,0)</f>
        <v>-1.2004821768643193E-2</v>
      </c>
      <c r="I911">
        <f>IFERROR(LN(#REF!/E910),0)</f>
        <v>-1.2077461578812865E-2</v>
      </c>
    </row>
    <row r="912" spans="1:9">
      <c r="A912" s="3">
        <v>45310</v>
      </c>
      <c r="B912">
        <v>148.25</v>
      </c>
      <c r="C912">
        <v>148.61999499999999</v>
      </c>
      <c r="D912">
        <v>147.30999800000001</v>
      </c>
      <c r="E912">
        <v>147.570007</v>
      </c>
      <c r="F912">
        <v>146.623245</v>
      </c>
      <c r="G912">
        <v>7738600</v>
      </c>
      <c r="H912">
        <f>IFERROR((#REF!-E911)/E911,0)</f>
        <v>-3.8476576471421805E-3</v>
      </c>
      <c r="I912">
        <f>IFERROR(LN(#REF!/E911),0)</f>
        <v>-3.8550789242992474E-3</v>
      </c>
    </row>
    <row r="913" spans="1:9">
      <c r="A913" s="3">
        <v>45313</v>
      </c>
      <c r="B913">
        <v>146.970001</v>
      </c>
      <c r="C913">
        <v>148.21000699999999</v>
      </c>
      <c r="D913">
        <v>146.279999</v>
      </c>
      <c r="E913">
        <v>147.86000100000001</v>
      </c>
      <c r="F913">
        <v>146.91137699999999</v>
      </c>
      <c r="G913">
        <v>11084100</v>
      </c>
      <c r="H913">
        <f>IFERROR((#REF!-E912)/E912,0)</f>
        <v>1.9651283204181673E-3</v>
      </c>
      <c r="I913">
        <f>IFERROR(LN(#REF!/E912),0)</f>
        <v>1.9631999816357038E-3</v>
      </c>
    </row>
    <row r="914" spans="1:9">
      <c r="A914" s="3">
        <v>45314</v>
      </c>
      <c r="B914">
        <v>153.11000100000001</v>
      </c>
      <c r="C914">
        <v>156.39999399999999</v>
      </c>
      <c r="D914">
        <v>152.88999899999999</v>
      </c>
      <c r="E914">
        <v>153.979996</v>
      </c>
      <c r="F914">
        <v>152.99211099999999</v>
      </c>
      <c r="G914">
        <v>19101600</v>
      </c>
      <c r="H914">
        <f>IFERROR((#REF!-E913)/E913,0)</f>
        <v>4.1390470435611511E-2</v>
      </c>
      <c r="I914">
        <f>IFERROR(LN(#REF!/E913),0)</f>
        <v>4.0556810980395222E-2</v>
      </c>
    </row>
    <row r="915" spans="1:9">
      <c r="A915" s="3">
        <v>45315</v>
      </c>
      <c r="B915">
        <v>153.929993</v>
      </c>
      <c r="C915">
        <v>154.229996</v>
      </c>
      <c r="D915">
        <v>152.08999600000001</v>
      </c>
      <c r="E915">
        <v>152.11999499999999</v>
      </c>
      <c r="F915">
        <v>151.14404300000001</v>
      </c>
      <c r="G915">
        <v>11592700</v>
      </c>
      <c r="H915">
        <f>IFERROR((#REF!-E914)/E914,0)</f>
        <v>-1.2079497651110545E-2</v>
      </c>
      <c r="I915">
        <f>IFERROR(LN(#REF!/E914),0)</f>
        <v>-1.2153047681232954E-2</v>
      </c>
    </row>
    <row r="916" spans="1:9">
      <c r="A916" s="3">
        <v>45316</v>
      </c>
      <c r="B916">
        <v>152.39999399999999</v>
      </c>
      <c r="C916">
        <v>155.66000399999999</v>
      </c>
      <c r="D916">
        <v>152.05999800000001</v>
      </c>
      <c r="E916">
        <v>155.61999499999999</v>
      </c>
      <c r="F916">
        <v>154.62158199999999</v>
      </c>
      <c r="G916">
        <v>10352500</v>
      </c>
      <c r="H916">
        <f>IFERROR((#REF!-E915)/E915,0)</f>
        <v>2.3008152215624252E-2</v>
      </c>
      <c r="I916">
        <f>IFERROR(LN(#REF!/E915),0)</f>
        <v>2.2747455867966653E-2</v>
      </c>
    </row>
    <row r="917" spans="1:9">
      <c r="A917" s="3">
        <v>45317</v>
      </c>
      <c r="B917">
        <v>155.80999800000001</v>
      </c>
      <c r="C917">
        <v>156.16000399999999</v>
      </c>
      <c r="D917">
        <v>155.33999600000001</v>
      </c>
      <c r="E917">
        <v>156.13999899999999</v>
      </c>
      <c r="F917">
        <v>155.13826</v>
      </c>
      <c r="G917">
        <v>8356600</v>
      </c>
      <c r="H917">
        <f>IFERROR((#REF!-E916)/E916,0)</f>
        <v>3.3414986294017048E-3</v>
      </c>
      <c r="I917">
        <f>IFERROR(LN(#REF!/E916),0)</f>
        <v>3.3359282283989627E-3</v>
      </c>
    </row>
    <row r="918" spans="1:9">
      <c r="A918" s="3">
        <v>45320</v>
      </c>
      <c r="B918">
        <v>156.679993</v>
      </c>
      <c r="C918">
        <v>157.33000200000001</v>
      </c>
      <c r="D918">
        <v>155.39999399999999</v>
      </c>
      <c r="E918">
        <v>156.16000399999999</v>
      </c>
      <c r="F918">
        <v>155.15812700000001</v>
      </c>
      <c r="G918">
        <v>8987400</v>
      </c>
      <c r="H918">
        <f>IFERROR((#REF!-E917)/E917,0)</f>
        <v>1.2812219884795572E-4</v>
      </c>
      <c r="I918">
        <f>IFERROR(LN(#REF!/E917),0)</f>
        <v>1.2811399190012593E-4</v>
      </c>
    </row>
    <row r="919" spans="1:9">
      <c r="A919" s="3">
        <v>45321</v>
      </c>
      <c r="B919">
        <v>156.33999600000001</v>
      </c>
      <c r="C919">
        <v>157.91999799999999</v>
      </c>
      <c r="D919">
        <v>155.820007</v>
      </c>
      <c r="E919">
        <v>157.490005</v>
      </c>
      <c r="F919">
        <v>156.47959900000001</v>
      </c>
      <c r="G919">
        <v>7794700</v>
      </c>
      <c r="H919">
        <f>IFERROR((#REF!-E918)/E918,0)</f>
        <v>8.516911923234902E-3</v>
      </c>
      <c r="I919">
        <f>IFERROR(LN(#REF!/E918),0)</f>
        <v>8.4808476550002239E-3</v>
      </c>
    </row>
    <row r="920" spans="1:9">
      <c r="A920" s="3">
        <v>45322</v>
      </c>
      <c r="B920">
        <v>157.990005</v>
      </c>
      <c r="C920">
        <v>158.5</v>
      </c>
      <c r="D920">
        <v>156.699997</v>
      </c>
      <c r="E920">
        <v>157.13999899999999</v>
      </c>
      <c r="F920">
        <v>156.13183599999999</v>
      </c>
      <c r="G920">
        <v>8870000</v>
      </c>
      <c r="H920">
        <f>IFERROR((#REF!-E919)/E919,0)</f>
        <v>-2.2224013517556725E-3</v>
      </c>
      <c r="I920">
        <f>IFERROR(LN(#REF!/E919),0)</f>
        <v>-2.2248745506128964E-3</v>
      </c>
    </row>
    <row r="921" spans="1:9">
      <c r="A921" s="3">
        <v>45323</v>
      </c>
      <c r="B921">
        <v>156.770004</v>
      </c>
      <c r="C921">
        <v>159.300003</v>
      </c>
      <c r="D921">
        <v>156.61999499999999</v>
      </c>
      <c r="E921">
        <v>159.179993</v>
      </c>
      <c r="F921">
        <v>158.15875199999999</v>
      </c>
      <c r="G921">
        <v>7601100</v>
      </c>
      <c r="H921">
        <f>IFERROR((#REF!-E920)/E920,0)</f>
        <v>1.298201611926959E-2</v>
      </c>
      <c r="I921">
        <f>IFERROR(LN(#REF!/E920),0)</f>
        <v>1.2898472018405069E-2</v>
      </c>
    </row>
    <row r="922" spans="1:9">
      <c r="A922" s="3">
        <v>45324</v>
      </c>
      <c r="B922">
        <v>158.970001</v>
      </c>
      <c r="C922">
        <v>159.60000600000001</v>
      </c>
      <c r="D922">
        <v>157.529999</v>
      </c>
      <c r="E922">
        <v>158.08999600000001</v>
      </c>
      <c r="F922">
        <v>157.07574500000001</v>
      </c>
      <c r="G922">
        <v>7937700</v>
      </c>
      <c r="H922">
        <f>IFERROR((#REF!-E921)/E921,0)</f>
        <v>-6.847575373369834E-3</v>
      </c>
      <c r="I922">
        <f>IFERROR(LN(#REF!/E921),0)</f>
        <v>-6.8711275962755822E-3</v>
      </c>
    </row>
    <row r="923" spans="1:9">
      <c r="A923" s="3">
        <v>45327</v>
      </c>
      <c r="B923">
        <v>158.16999799999999</v>
      </c>
      <c r="C923">
        <v>159</v>
      </c>
      <c r="D923">
        <v>157.55999800000001</v>
      </c>
      <c r="E923">
        <v>158.21000699999999</v>
      </c>
      <c r="F923">
        <v>157.19497699999999</v>
      </c>
      <c r="G923">
        <v>6931900</v>
      </c>
      <c r="H923">
        <f>IFERROR((#REF!-E922)/E922,0)</f>
        <v>7.5913089402555726E-4</v>
      </c>
      <c r="I923">
        <f>IFERROR(LN(#REF!/E922),0)</f>
        <v>7.5884289990937794E-4</v>
      </c>
    </row>
    <row r="924" spans="1:9">
      <c r="A924" s="3">
        <v>45328</v>
      </c>
      <c r="B924">
        <v>158.30999800000001</v>
      </c>
      <c r="C924">
        <v>159.070007</v>
      </c>
      <c r="D924">
        <v>157.86999499999999</v>
      </c>
      <c r="E924">
        <v>158.96000699999999</v>
      </c>
      <c r="F924">
        <v>157.94016999999999</v>
      </c>
      <c r="G924">
        <v>6185400</v>
      </c>
      <c r="H924">
        <f>IFERROR((#REF!-E923)/E923,0)</f>
        <v>4.7405345225728993E-3</v>
      </c>
      <c r="I924">
        <f>IFERROR(LN(#REF!/E923),0)</f>
        <v>4.7293335738335107E-3</v>
      </c>
    </row>
    <row r="925" spans="1:9">
      <c r="A925" s="3">
        <v>45329</v>
      </c>
      <c r="B925">
        <v>159.10000600000001</v>
      </c>
      <c r="C925">
        <v>159.83000200000001</v>
      </c>
      <c r="D925">
        <v>158.740005</v>
      </c>
      <c r="E925">
        <v>159.11999499999999</v>
      </c>
      <c r="F925">
        <v>158.09913599999999</v>
      </c>
      <c r="G925">
        <v>7209300</v>
      </c>
      <c r="H925">
        <f>IFERROR((#REF!-E924)/E924,0)</f>
        <v>1.0064669914112325E-3</v>
      </c>
      <c r="I925">
        <f>IFERROR(LN(#REF!/E924),0)</f>
        <v>1.0059608430946722E-3</v>
      </c>
    </row>
    <row r="926" spans="1:9">
      <c r="A926" s="3">
        <v>45330</v>
      </c>
      <c r="B926">
        <v>158.800003</v>
      </c>
      <c r="C926">
        <v>159.10000600000001</v>
      </c>
      <c r="D926">
        <v>157.770004</v>
      </c>
      <c r="E926">
        <v>158.63999899999999</v>
      </c>
      <c r="F926">
        <v>157.62222299999999</v>
      </c>
      <c r="G926">
        <v>6121600</v>
      </c>
      <c r="H926">
        <f>IFERROR((#REF!-E925)/E925,0)</f>
        <v>-3.0165662084139701E-3</v>
      </c>
      <c r="I926">
        <f>IFERROR(LN(#REF!/E925),0)</f>
        <v>-3.0211252149306214E-3</v>
      </c>
    </row>
    <row r="927" spans="1:9">
      <c r="A927" s="3">
        <v>45331</v>
      </c>
      <c r="B927">
        <v>158.259995</v>
      </c>
      <c r="C927">
        <v>158.33999600000001</v>
      </c>
      <c r="D927">
        <v>156.96000699999999</v>
      </c>
      <c r="E927">
        <v>157.41999799999999</v>
      </c>
      <c r="F927">
        <v>156.41004899999999</v>
      </c>
      <c r="G927">
        <v>5978000</v>
      </c>
      <c r="H927">
        <f>IFERROR((#REF!-E926)/E926,0)</f>
        <v>-7.6903744811546325E-3</v>
      </c>
      <c r="I927">
        <f>IFERROR(LN(#REF!/E926),0)</f>
        <v>-7.7200978985219933E-3</v>
      </c>
    </row>
    <row r="928" spans="1:9">
      <c r="A928" s="3">
        <v>45334</v>
      </c>
      <c r="B928">
        <v>157.36000100000001</v>
      </c>
      <c r="C928">
        <v>157.61000100000001</v>
      </c>
      <c r="D928">
        <v>155.490005</v>
      </c>
      <c r="E928">
        <v>157.11000100000001</v>
      </c>
      <c r="F928">
        <v>156.102036</v>
      </c>
      <c r="G928">
        <v>5482000</v>
      </c>
      <c r="H928">
        <f>IFERROR((#REF!-E927)/E927,0)</f>
        <v>-1.9692351920877387E-3</v>
      </c>
      <c r="I928">
        <f>IFERROR(LN(#REF!/E927),0)</f>
        <v>-1.9711766849646816E-3</v>
      </c>
    </row>
    <row r="929" spans="1:9">
      <c r="A929" s="3">
        <v>45335</v>
      </c>
      <c r="B929">
        <v>157.75</v>
      </c>
      <c r="C929">
        <v>158.970001</v>
      </c>
      <c r="D929">
        <v>155.479996</v>
      </c>
      <c r="E929">
        <v>156.270004</v>
      </c>
      <c r="F929">
        <v>155.267426</v>
      </c>
      <c r="G929">
        <v>6046800</v>
      </c>
      <c r="H929">
        <f>IFERROR((#REF!-E928)/E928,0)</f>
        <v>-5.346553336219576E-3</v>
      </c>
      <c r="I929">
        <f>IFERROR(LN(#REF!/E928),0)</f>
        <v>-5.3608973025401283E-3</v>
      </c>
    </row>
    <row r="930" spans="1:9">
      <c r="A930" s="3">
        <v>45336</v>
      </c>
      <c r="B930">
        <v>156.16000399999999</v>
      </c>
      <c r="C930">
        <v>156.16000399999999</v>
      </c>
      <c r="D930">
        <v>154.91000399999999</v>
      </c>
      <c r="E930">
        <v>155.63000500000001</v>
      </c>
      <c r="F930">
        <v>154.631531</v>
      </c>
      <c r="G930">
        <v>5727300</v>
      </c>
      <c r="H930">
        <f>IFERROR((#REF!-E929)/E929,0)</f>
        <v>-4.0954692750887044E-3</v>
      </c>
      <c r="I930">
        <f>IFERROR(LN(#REF!/E929),0)</f>
        <v>-4.1038786775331624E-3</v>
      </c>
    </row>
    <row r="931" spans="1:9">
      <c r="A931" s="3">
        <v>45337</v>
      </c>
      <c r="B931">
        <v>156.300003</v>
      </c>
      <c r="C931">
        <v>157.41999799999999</v>
      </c>
      <c r="D931">
        <v>156.14999399999999</v>
      </c>
      <c r="E931">
        <v>157.009995</v>
      </c>
      <c r="F931">
        <v>156.00266999999999</v>
      </c>
      <c r="G931">
        <v>6249200</v>
      </c>
      <c r="H931">
        <f>IFERROR((#REF!-E930)/E930,0)</f>
        <v>8.8671204501984836E-3</v>
      </c>
      <c r="I931">
        <f>IFERROR(LN(#REF!/E930),0)</f>
        <v>8.8280383979242837E-3</v>
      </c>
    </row>
    <row r="932" spans="1:9">
      <c r="A932" s="3">
        <v>45338</v>
      </c>
      <c r="B932">
        <v>157.03999300000001</v>
      </c>
      <c r="C932">
        <v>158.449997</v>
      </c>
      <c r="D932">
        <v>156.66999799999999</v>
      </c>
      <c r="E932">
        <v>157.509995</v>
      </c>
      <c r="F932">
        <v>156.49946600000001</v>
      </c>
      <c r="G932">
        <v>6617600</v>
      </c>
      <c r="H932">
        <f>IFERROR((#REF!-E931)/E931,0)</f>
        <v>3.1845106421409669E-3</v>
      </c>
      <c r="I932">
        <f>IFERROR(LN(#REF!/E931),0)</f>
        <v>3.1794508273028728E-3</v>
      </c>
    </row>
    <row r="933" spans="1:9">
      <c r="A933" s="3">
        <v>45342</v>
      </c>
      <c r="B933">
        <v>158.699997</v>
      </c>
      <c r="C933">
        <v>159.78999300000001</v>
      </c>
      <c r="D933">
        <v>158.13000500000001</v>
      </c>
      <c r="E933">
        <v>158.509995</v>
      </c>
      <c r="F933">
        <v>157.493042</v>
      </c>
      <c r="G933">
        <v>6622100</v>
      </c>
      <c r="H933">
        <f>IFERROR((#REF!-E932)/E932,0)</f>
        <v>6.3488034521237838E-3</v>
      </c>
      <c r="I933">
        <f>IFERROR(LN(#REF!/E932),0)</f>
        <v>6.3287346964222314E-3</v>
      </c>
    </row>
    <row r="934" spans="1:9">
      <c r="A934" s="3">
        <v>45343</v>
      </c>
      <c r="B934">
        <v>159.19000199999999</v>
      </c>
      <c r="C934">
        <v>160.39999399999999</v>
      </c>
      <c r="D934">
        <v>159.19000199999999</v>
      </c>
      <c r="E934">
        <v>160.39999399999999</v>
      </c>
      <c r="F934">
        <v>159.370926</v>
      </c>
      <c r="G934">
        <v>7121000</v>
      </c>
      <c r="H934">
        <f>IFERROR((#REF!-E933)/E933,0)</f>
        <v>1.1923532014495293E-2</v>
      </c>
      <c r="I934">
        <f>IFERROR(LN(#REF!/E933),0)</f>
        <v>1.1853006759879938E-2</v>
      </c>
    </row>
    <row r="935" spans="1:9">
      <c r="A935" s="3">
        <v>45344</v>
      </c>
      <c r="B935">
        <v>159.46000699999999</v>
      </c>
      <c r="C935">
        <v>161.08999600000001</v>
      </c>
      <c r="D935">
        <v>158.63000500000001</v>
      </c>
      <c r="E935">
        <v>160.55999800000001</v>
      </c>
      <c r="F935">
        <v>159.52989199999999</v>
      </c>
      <c r="G935">
        <v>6619500</v>
      </c>
      <c r="H935">
        <f>IFERROR((#REF!-E934)/E934,0)</f>
        <v>9.9753120938405357E-4</v>
      </c>
      <c r="I935">
        <f>IFERROR(LN(#REF!/E934),0)</f>
        <v>9.9703400575039272E-4</v>
      </c>
    </row>
    <row r="936" spans="1:9">
      <c r="A936" s="3">
        <v>45345</v>
      </c>
      <c r="B936">
        <v>160.60000600000001</v>
      </c>
      <c r="C936">
        <v>161.740005</v>
      </c>
      <c r="D936">
        <v>160.16000399999999</v>
      </c>
      <c r="E936">
        <v>161.029999</v>
      </c>
      <c r="F936">
        <v>159.99688699999999</v>
      </c>
      <c r="G936">
        <v>5486500</v>
      </c>
      <c r="H936">
        <f>IFERROR((#REF!-E935)/E935,0)</f>
        <v>2.9272608735333712E-3</v>
      </c>
      <c r="I936">
        <f>IFERROR(LN(#REF!/E935),0)</f>
        <v>2.9229847882015587E-3</v>
      </c>
    </row>
    <row r="937" spans="1:9">
      <c r="A937" s="3">
        <v>45348</v>
      </c>
      <c r="B937">
        <v>161.029999</v>
      </c>
      <c r="C937">
        <v>161.16999799999999</v>
      </c>
      <c r="D937">
        <v>160.070007</v>
      </c>
      <c r="E937">
        <v>160.220001</v>
      </c>
      <c r="F937">
        <v>159.19207800000001</v>
      </c>
      <c r="G937">
        <v>4531900</v>
      </c>
      <c r="H937">
        <f>IFERROR((#REF!-E936)/E936,0)</f>
        <v>-5.0301062226300285E-3</v>
      </c>
      <c r="I937">
        <f>IFERROR(LN(#REF!/E936),0)</f>
        <v>-5.0427997914928857E-3</v>
      </c>
    </row>
    <row r="938" spans="1:9">
      <c r="A938" s="3">
        <v>45349</v>
      </c>
      <c r="B938">
        <v>159.41000399999999</v>
      </c>
      <c r="C938">
        <v>159.800003</v>
      </c>
      <c r="D938">
        <v>158.96000699999999</v>
      </c>
      <c r="E938">
        <v>159.300003</v>
      </c>
      <c r="F938">
        <v>158.277985</v>
      </c>
      <c r="G938">
        <v>3868200</v>
      </c>
      <c r="H938">
        <f>IFERROR((#REF!-E937)/E937,0)</f>
        <v>-5.7420920874915772E-3</v>
      </c>
      <c r="I938">
        <f>IFERROR(LN(#REF!/E937),0)</f>
        <v>-5.7586412799943221E-3</v>
      </c>
    </row>
    <row r="939" spans="1:9">
      <c r="A939" s="3">
        <v>45350</v>
      </c>
      <c r="B939">
        <v>159.070007</v>
      </c>
      <c r="C939">
        <v>160.11999499999999</v>
      </c>
      <c r="D939">
        <v>158.63999899999999</v>
      </c>
      <c r="E939">
        <v>160.050003</v>
      </c>
      <c r="F939">
        <v>159.023178</v>
      </c>
      <c r="G939">
        <v>3802900</v>
      </c>
      <c r="H939">
        <f>IFERROR((#REF!-E938)/E938,0)</f>
        <v>4.708097839772169E-3</v>
      </c>
      <c r="I939">
        <f>IFERROR(LN(#REF!/E938),0)</f>
        <v>4.6970494116200159E-3</v>
      </c>
    </row>
    <row r="940" spans="1:9">
      <c r="A940" s="3">
        <v>45351</v>
      </c>
      <c r="B940">
        <v>159.929993</v>
      </c>
      <c r="C940">
        <v>160.11000100000001</v>
      </c>
      <c r="D940">
        <v>158.179993</v>
      </c>
      <c r="E940">
        <v>158.94000199999999</v>
      </c>
      <c r="F940">
        <v>157.92030299999999</v>
      </c>
      <c r="G940">
        <v>8348100</v>
      </c>
      <c r="H940">
        <f>IFERROR((#REF!-E939)/E939,0)</f>
        <v>-6.9353388265791602E-3</v>
      </c>
      <c r="I940">
        <f>IFERROR(LN(#REF!/E939),0)</f>
        <v>-6.9595000646163543E-3</v>
      </c>
    </row>
    <row r="941" spans="1:9">
      <c r="A941" s="3">
        <v>45352</v>
      </c>
      <c r="B941">
        <v>158.050003</v>
      </c>
      <c r="C941">
        <v>159.029999</v>
      </c>
      <c r="D941">
        <v>157.61000100000001</v>
      </c>
      <c r="E941">
        <v>158.85000600000001</v>
      </c>
      <c r="F941">
        <v>157.830872</v>
      </c>
      <c r="G941">
        <v>4819800</v>
      </c>
      <c r="H941">
        <f>IFERROR((#REF!-E940)/E940,0)</f>
        <v>-5.6622624177383042E-4</v>
      </c>
      <c r="I941">
        <f>IFERROR(LN(#REF!/E940),0)</f>
        <v>-5.6638660839097811E-4</v>
      </c>
    </row>
    <row r="942" spans="1:9">
      <c r="A942" s="3">
        <v>45355</v>
      </c>
      <c r="B942">
        <v>157.740005</v>
      </c>
      <c r="C942">
        <v>159.759995</v>
      </c>
      <c r="D942">
        <v>157.66999799999999</v>
      </c>
      <c r="E942">
        <v>159.55999800000001</v>
      </c>
      <c r="F942">
        <v>158.536316</v>
      </c>
      <c r="G942">
        <v>3841600</v>
      </c>
      <c r="H942">
        <f>IFERROR((#REF!-E941)/E941,0)</f>
        <v>4.4695749019990575E-3</v>
      </c>
      <c r="I942">
        <f>IFERROR(LN(#REF!/E941),0)</f>
        <v>4.4596160157289238E-3</v>
      </c>
    </row>
    <row r="943" spans="1:9">
      <c r="A943" s="3">
        <v>45356</v>
      </c>
      <c r="B943">
        <v>159.46000699999999</v>
      </c>
      <c r="C943">
        <v>159.990005</v>
      </c>
      <c r="D943">
        <v>158.779999</v>
      </c>
      <c r="E943">
        <v>159.320007</v>
      </c>
      <c r="F943">
        <v>158.297867</v>
      </c>
      <c r="G943">
        <v>4481600</v>
      </c>
      <c r="H943">
        <f>IFERROR((#REF!-E942)/E942,0)</f>
        <v>-1.5040799887701389E-3</v>
      </c>
      <c r="I943">
        <f>IFERROR(LN(#REF!/E942),0)</f>
        <v>-1.5052122525623817E-3</v>
      </c>
    </row>
    <row r="944" spans="1:9">
      <c r="A944" s="3">
        <v>45357</v>
      </c>
      <c r="B944">
        <v>159.679993</v>
      </c>
      <c r="C944">
        <v>159.990005</v>
      </c>
      <c r="D944">
        <v>158.91000399999999</v>
      </c>
      <c r="E944">
        <v>159.570007</v>
      </c>
      <c r="F944">
        <v>158.54626500000001</v>
      </c>
      <c r="G944">
        <v>5405700</v>
      </c>
      <c r="H944">
        <f>IFERROR((#REF!-E943)/E943,0)</f>
        <v>1.5691688991703345E-3</v>
      </c>
      <c r="I944">
        <f>IFERROR(LN(#REF!/E943),0)</f>
        <v>1.5679390400563152E-3</v>
      </c>
    </row>
    <row r="945" spans="1:9">
      <c r="A945" s="3">
        <v>45358</v>
      </c>
      <c r="B945">
        <v>159.949997</v>
      </c>
      <c r="C945">
        <v>160.91000399999999</v>
      </c>
      <c r="D945">
        <v>159.470001</v>
      </c>
      <c r="E945">
        <v>160.61999499999999</v>
      </c>
      <c r="F945">
        <v>159.589508</v>
      </c>
      <c r="G945">
        <v>4783900</v>
      </c>
      <c r="H945">
        <f>IFERROR((#REF!-E944)/E944,0)</f>
        <v>6.5801087543975907E-3</v>
      </c>
      <c r="I945">
        <f>IFERROR(LN(#REF!/E944),0)</f>
        <v>6.5585543407119026E-3</v>
      </c>
    </row>
    <row r="946" spans="1:9">
      <c r="A946" s="3">
        <v>45359</v>
      </c>
      <c r="B946">
        <v>159.85000600000001</v>
      </c>
      <c r="C946">
        <v>161.25</v>
      </c>
      <c r="D946">
        <v>158.28999300000001</v>
      </c>
      <c r="E946">
        <v>160.35000600000001</v>
      </c>
      <c r="F946">
        <v>159.321259</v>
      </c>
      <c r="G946">
        <v>5080200</v>
      </c>
      <c r="H946">
        <f>IFERROR((#REF!-E945)/E945,0)</f>
        <v>-1.6809177462617975E-3</v>
      </c>
      <c r="I946">
        <f>IFERROR(LN(#REF!/E945),0)</f>
        <v>-1.6823320736308179E-3</v>
      </c>
    </row>
    <row r="947" spans="1:9">
      <c r="A947" s="3">
        <v>45362</v>
      </c>
      <c r="B947">
        <v>161.33999600000001</v>
      </c>
      <c r="C947">
        <v>162.61999499999999</v>
      </c>
      <c r="D947">
        <v>160.820007</v>
      </c>
      <c r="E947">
        <v>161.550003</v>
      </c>
      <c r="F947">
        <v>160.51355000000001</v>
      </c>
      <c r="G947">
        <v>5170900</v>
      </c>
      <c r="H947">
        <f>IFERROR((#REF!-E946)/E946,0)</f>
        <v>7.4836105712399919E-3</v>
      </c>
      <c r="I947">
        <f>IFERROR(LN(#REF!/E946),0)</f>
        <v>7.4557472832981033E-3</v>
      </c>
    </row>
    <row r="948" spans="1:9">
      <c r="A948" s="3">
        <v>45363</v>
      </c>
      <c r="B948">
        <v>161.820007</v>
      </c>
      <c r="C948">
        <v>162.520004</v>
      </c>
      <c r="D948">
        <v>161.229996</v>
      </c>
      <c r="E948">
        <v>161.929993</v>
      </c>
      <c r="F948">
        <v>160.891098</v>
      </c>
      <c r="G948">
        <v>4229100</v>
      </c>
      <c r="H948">
        <f>IFERROR((#REF!-E947)/E947,0)</f>
        <v>2.3521509931509707E-3</v>
      </c>
      <c r="I948">
        <f>IFERROR(LN(#REF!/E947),0)</f>
        <v>2.3493890162136983E-3</v>
      </c>
    </row>
    <row r="949" spans="1:9">
      <c r="A949" s="3">
        <v>45364</v>
      </c>
      <c r="B949">
        <v>162.38000500000001</v>
      </c>
      <c r="C949">
        <v>162.729996</v>
      </c>
      <c r="D949">
        <v>161.33000200000001</v>
      </c>
      <c r="E949">
        <v>162.300003</v>
      </c>
      <c r="F949">
        <v>161.25874300000001</v>
      </c>
      <c r="G949">
        <v>5410500</v>
      </c>
      <c r="H949">
        <f>IFERROR((#REF!-E948)/E948,0)</f>
        <v>2.2849997900018914E-3</v>
      </c>
      <c r="I949">
        <f>IFERROR(LN(#REF!/E948),0)</f>
        <v>2.2823931480107822E-3</v>
      </c>
    </row>
    <row r="950" spans="1:9">
      <c r="A950" s="3">
        <v>45365</v>
      </c>
      <c r="B950">
        <v>162.240005</v>
      </c>
      <c r="C950">
        <v>162.61999499999999</v>
      </c>
      <c r="D950">
        <v>161.13000500000001</v>
      </c>
      <c r="E950">
        <v>161.5</v>
      </c>
      <c r="F950">
        <v>160.46386699999999</v>
      </c>
      <c r="G950">
        <v>5848100</v>
      </c>
      <c r="H950">
        <f>IFERROR((#REF!-E949)/E949,0)</f>
        <v>-4.9291619544825499E-3</v>
      </c>
      <c r="I950">
        <f>IFERROR(LN(#REF!/E949),0)</f>
        <v>-4.9413503421225193E-3</v>
      </c>
    </row>
    <row r="951" spans="1:9">
      <c r="A951" s="3">
        <v>45366</v>
      </c>
      <c r="B951">
        <v>160.699997</v>
      </c>
      <c r="C951">
        <v>161.5</v>
      </c>
      <c r="D951">
        <v>160.300003</v>
      </c>
      <c r="E951">
        <v>161.38000500000001</v>
      </c>
      <c r="F951">
        <v>160.34465</v>
      </c>
      <c r="G951">
        <v>10956900</v>
      </c>
      <c r="H951">
        <f>IFERROR((#REF!-E950)/E950,0)</f>
        <v>-7.430030959751625E-4</v>
      </c>
      <c r="I951">
        <f>IFERROR(LN(#REF!/E950),0)</f>
        <v>-7.4327925957758741E-4</v>
      </c>
    </row>
    <row r="952" spans="1:9">
      <c r="A952" s="3">
        <v>45369</v>
      </c>
      <c r="B952">
        <v>161.479996</v>
      </c>
      <c r="C952">
        <v>162.720001</v>
      </c>
      <c r="D952">
        <v>161</v>
      </c>
      <c r="E952">
        <v>161.21000699999999</v>
      </c>
      <c r="F952">
        <v>160.175735</v>
      </c>
      <c r="G952">
        <v>6086300</v>
      </c>
      <c r="H952">
        <f>IFERROR((#REF!-E951)/E951,0)</f>
        <v>-1.0534018759016705E-3</v>
      </c>
      <c r="I952">
        <f>IFERROR(LN(#REF!/E951),0)</f>
        <v>-1.053957093603541E-3</v>
      </c>
    </row>
    <row r="953" spans="1:9">
      <c r="A953" s="3">
        <v>45370</v>
      </c>
      <c r="B953">
        <v>161.800003</v>
      </c>
      <c r="C953">
        <v>162.16999799999999</v>
      </c>
      <c r="D953">
        <v>161.16999799999999</v>
      </c>
      <c r="E953">
        <v>161.83000200000001</v>
      </c>
      <c r="F953">
        <v>160.79174800000001</v>
      </c>
      <c r="G953">
        <v>6148100</v>
      </c>
      <c r="H953">
        <f>IFERROR((#REF!-E952)/E952,0)</f>
        <v>3.8458840833622519E-3</v>
      </c>
      <c r="I953">
        <f>IFERROR(LN(#REF!/E952),0)</f>
        <v>3.8385075779118131E-3</v>
      </c>
    </row>
    <row r="954" spans="1:9">
      <c r="A954" s="3">
        <v>45371</v>
      </c>
      <c r="B954">
        <v>162.009995</v>
      </c>
      <c r="C954">
        <v>162.39999399999999</v>
      </c>
      <c r="D954">
        <v>161.470001</v>
      </c>
      <c r="E954">
        <v>161.990005</v>
      </c>
      <c r="F954">
        <v>160.950729</v>
      </c>
      <c r="G954">
        <v>4870300</v>
      </c>
      <c r="H954">
        <f>IFERROR((#REF!-E953)/E953,0)</f>
        <v>9.8871036286577439E-4</v>
      </c>
      <c r="I954">
        <f>IFERROR(LN(#REF!/E953),0)</f>
        <v>9.8822191070699426E-4</v>
      </c>
    </row>
    <row r="955" spans="1:9">
      <c r="A955" s="3">
        <v>45372</v>
      </c>
      <c r="B955">
        <v>162.08999600000001</v>
      </c>
      <c r="C955">
        <v>162.46000699999999</v>
      </c>
      <c r="D955">
        <v>161.11999499999999</v>
      </c>
      <c r="E955">
        <v>161.86000100000001</v>
      </c>
      <c r="F955">
        <v>160.821564</v>
      </c>
      <c r="G955">
        <v>5211500</v>
      </c>
      <c r="H955">
        <f>IFERROR((#REF!-E954)/E954,0)</f>
        <v>-8.0254334210302274E-4</v>
      </c>
      <c r="I955">
        <f>IFERROR(LN(#REF!/E954),0)</f>
        <v>-8.0286555241439498E-4</v>
      </c>
    </row>
    <row r="956" spans="1:9">
      <c r="A956" s="3">
        <v>45373</v>
      </c>
      <c r="B956">
        <v>162.199997</v>
      </c>
      <c r="C956">
        <v>162.41000399999999</v>
      </c>
      <c r="D956">
        <v>161.470001</v>
      </c>
      <c r="E956">
        <v>161.66000399999999</v>
      </c>
      <c r="F956">
        <v>160.622849</v>
      </c>
      <c r="G956">
        <v>6393200</v>
      </c>
      <c r="H956">
        <f>IFERROR((#REF!-E955)/E955,0)</f>
        <v>-1.2356171924157136E-3</v>
      </c>
      <c r="I956">
        <f>IFERROR(LN(#REF!/E955),0)</f>
        <v>-1.2363811967482507E-3</v>
      </c>
    </row>
    <row r="957" spans="1:9">
      <c r="A957" s="3">
        <v>45376</v>
      </c>
      <c r="B957">
        <v>161.16999799999999</v>
      </c>
      <c r="C957">
        <v>161.66000399999999</v>
      </c>
      <c r="D957">
        <v>159.729996</v>
      </c>
      <c r="E957">
        <v>160.19000199999999</v>
      </c>
      <c r="F957">
        <v>159.16227699999999</v>
      </c>
      <c r="G957">
        <v>7145600</v>
      </c>
      <c r="H957">
        <f>IFERROR((#REF!-E956)/E956,0)</f>
        <v>-9.0931706274113046E-3</v>
      </c>
      <c r="I957">
        <f>IFERROR(LN(#REF!/E956),0)</f>
        <v>-9.1347658504204853E-3</v>
      </c>
    </row>
    <row r="958" spans="1:9">
      <c r="A958" s="3">
        <v>45377</v>
      </c>
      <c r="B958">
        <v>160.36000100000001</v>
      </c>
      <c r="C958">
        <v>161.13999899999999</v>
      </c>
      <c r="D958">
        <v>160.13999899999999</v>
      </c>
      <c r="E958">
        <v>160.550003</v>
      </c>
      <c r="F958">
        <v>159.51997399999999</v>
      </c>
      <c r="G958">
        <v>5842700</v>
      </c>
      <c r="H958">
        <f>IFERROR((#REF!-E957)/E957,0)</f>
        <v>2.2473375086168681E-3</v>
      </c>
      <c r="I958">
        <f>IFERROR(LN(#REF!/E957),0)</f>
        <v>2.2448160227246956E-3</v>
      </c>
    </row>
    <row r="959" spans="1:9">
      <c r="A959" s="3">
        <v>45378</v>
      </c>
      <c r="B959">
        <v>161.36000100000001</v>
      </c>
      <c r="C959">
        <v>162.740005</v>
      </c>
      <c r="D959">
        <v>161.33999600000001</v>
      </c>
      <c r="E959">
        <v>162.61000100000001</v>
      </c>
      <c r="F959">
        <v>161.566742</v>
      </c>
      <c r="G959">
        <v>6599700</v>
      </c>
      <c r="H959">
        <f>IFERROR((#REF!-E958)/E958,0)</f>
        <v>1.2830881105620454E-2</v>
      </c>
      <c r="I959">
        <f>IFERROR(LN(#REF!/E958),0)</f>
        <v>1.2749262766023867E-2</v>
      </c>
    </row>
    <row r="960" spans="1:9">
      <c r="A960" s="3">
        <v>45379</v>
      </c>
      <c r="B960">
        <v>162.820007</v>
      </c>
      <c r="C960">
        <v>163.13999899999999</v>
      </c>
      <c r="D960">
        <v>161.699997</v>
      </c>
      <c r="E960">
        <v>162.25</v>
      </c>
      <c r="F960">
        <v>161.20906099999999</v>
      </c>
      <c r="G960">
        <v>7191500</v>
      </c>
      <c r="H960">
        <f>IFERROR((#REF!-E959)/E959,0)</f>
        <v>-2.2138921209404034E-3</v>
      </c>
      <c r="I960">
        <f>IFERROR(LN(#REF!/E959),0)</f>
        <v>-2.2163464031150042E-3</v>
      </c>
    </row>
    <row r="961" spans="1:9">
      <c r="A961" s="3">
        <v>45383</v>
      </c>
      <c r="B961">
        <v>161.779999</v>
      </c>
      <c r="C961">
        <v>162.070007</v>
      </c>
      <c r="D961">
        <v>159.800003</v>
      </c>
      <c r="E961">
        <v>160.58000200000001</v>
      </c>
      <c r="F961">
        <v>159.54977400000001</v>
      </c>
      <c r="G961">
        <v>5971900</v>
      </c>
      <c r="H961">
        <f>IFERROR((#REF!-E960)/E960,0)</f>
        <v>-1.0292745762711818E-2</v>
      </c>
      <c r="I961">
        <f>IFERROR(LN(#REF!/E960),0)</f>
        <v>-1.0346082372810261E-2</v>
      </c>
    </row>
    <row r="962" spans="1:9">
      <c r="A962" s="3">
        <v>45384</v>
      </c>
      <c r="B962">
        <v>159.63999899999999</v>
      </c>
      <c r="C962">
        <v>160.71000699999999</v>
      </c>
      <c r="D962">
        <v>159.63999899999999</v>
      </c>
      <c r="E962">
        <v>160.570007</v>
      </c>
      <c r="F962">
        <v>159.539841</v>
      </c>
      <c r="G962">
        <v>6771200</v>
      </c>
      <c r="H962">
        <f>IFERROR((#REF!-E961)/E961,0)</f>
        <v>-6.2243117919524805E-5</v>
      </c>
      <c r="I962">
        <f>IFERROR(LN(#REF!/E961),0)</f>
        <v>-6.2245055102718149E-5</v>
      </c>
    </row>
    <row r="963" spans="1:9">
      <c r="A963" s="3">
        <v>45385</v>
      </c>
      <c r="B963">
        <v>160.63000500000001</v>
      </c>
      <c r="C963">
        <v>160.88000500000001</v>
      </c>
      <c r="D963">
        <v>155.679993</v>
      </c>
      <c r="E963">
        <v>156.14999399999999</v>
      </c>
      <c r="F963">
        <v>155.14819299999999</v>
      </c>
      <c r="G963">
        <v>9601800</v>
      </c>
      <c r="H963">
        <f>IFERROR((#REF!-E962)/E962,0)</f>
        <v>-2.7527015054561288E-2</v>
      </c>
      <c r="I963">
        <f>IFERROR(LN(#REF!/E962),0)</f>
        <v>-2.7912982851791297E-2</v>
      </c>
    </row>
    <row r="964" spans="1:9">
      <c r="A964" s="3">
        <v>45386</v>
      </c>
      <c r="B964">
        <v>156.88000500000001</v>
      </c>
      <c r="C964">
        <v>157.08000200000001</v>
      </c>
      <c r="D964">
        <v>155.41000399999999</v>
      </c>
      <c r="E964">
        <v>155.449997</v>
      </c>
      <c r="F964">
        <v>154.45268200000001</v>
      </c>
      <c r="G964">
        <v>6801700</v>
      </c>
      <c r="H964">
        <f>IFERROR((#REF!-E963)/E963,0)</f>
        <v>-4.4828499961389445E-3</v>
      </c>
      <c r="I964">
        <f>IFERROR(LN(#REF!/E963),0)</f>
        <v>-4.4929280985423151E-3</v>
      </c>
    </row>
    <row r="965" spans="1:9">
      <c r="A965" s="3">
        <v>45387</v>
      </c>
      <c r="B965">
        <v>155.28999300000001</v>
      </c>
      <c r="C965">
        <v>157.05999800000001</v>
      </c>
      <c r="D965">
        <v>154.69000199999999</v>
      </c>
      <c r="E965">
        <v>156.10000600000001</v>
      </c>
      <c r="F965">
        <v>155.09852599999999</v>
      </c>
      <c r="G965">
        <v>5120800</v>
      </c>
      <c r="H965">
        <f>IFERROR((#REF!-E964)/E964,0)</f>
        <v>4.1814667902503166E-3</v>
      </c>
      <c r="I965">
        <f>IFERROR(LN(#REF!/E964),0)</f>
        <v>4.1727487523323167E-3</v>
      </c>
    </row>
    <row r="966" spans="1:9">
      <c r="A966" s="3">
        <v>45390</v>
      </c>
      <c r="B966">
        <v>155.970001</v>
      </c>
      <c r="C966">
        <v>156.699997</v>
      </c>
      <c r="D966">
        <v>155.63000500000001</v>
      </c>
      <c r="E966">
        <v>156.03999300000001</v>
      </c>
      <c r="F966">
        <v>155.038895</v>
      </c>
      <c r="G966">
        <v>5476800</v>
      </c>
      <c r="H966">
        <f>IFERROR((#REF!-E965)/E965,0)</f>
        <v>-3.844522594060494E-4</v>
      </c>
      <c r="I966">
        <f>IFERROR(LN(#REF!/E965),0)</f>
        <v>-3.845261801225666E-4</v>
      </c>
    </row>
    <row r="967" spans="1:9">
      <c r="A967" s="3">
        <v>45391</v>
      </c>
      <c r="B967">
        <v>156.270004</v>
      </c>
      <c r="C967">
        <v>156.75</v>
      </c>
      <c r="D967">
        <v>155.699997</v>
      </c>
      <c r="E967">
        <v>156.66000399999999</v>
      </c>
      <c r="F967">
        <v>155.654922</v>
      </c>
      <c r="G967">
        <v>4613800</v>
      </c>
      <c r="H967">
        <f>IFERROR((#REF!-E966)/E966,0)</f>
        <v>3.9734108421805477E-3</v>
      </c>
      <c r="I967">
        <f>IFERROR(LN(#REF!/E966),0)</f>
        <v>3.9655376939308424E-3</v>
      </c>
    </row>
    <row r="968" spans="1:9">
      <c r="A968" s="3">
        <v>45392</v>
      </c>
      <c r="B968">
        <v>155.64999399999999</v>
      </c>
      <c r="C968">
        <v>157.58000200000001</v>
      </c>
      <c r="D968">
        <v>155.64999399999999</v>
      </c>
      <c r="E968">
        <v>157.240005</v>
      </c>
      <c r="F968">
        <v>156.231201</v>
      </c>
      <c r="G968">
        <v>7784900</v>
      </c>
      <c r="H968">
        <f>IFERROR((#REF!-E967)/E967,0)</f>
        <v>3.7022914923454876E-3</v>
      </c>
      <c r="I968">
        <f>IFERROR(LN(#REF!/E967),0)</f>
        <v>3.6954548800901019E-3</v>
      </c>
    </row>
    <row r="969" spans="1:9">
      <c r="A969" s="3">
        <v>45393</v>
      </c>
      <c r="B969">
        <v>157.550003</v>
      </c>
      <c r="C969">
        <v>157.60000600000001</v>
      </c>
      <c r="D969">
        <v>155.770004</v>
      </c>
      <c r="E969">
        <v>155.83999600000001</v>
      </c>
      <c r="F969">
        <v>154.84017900000001</v>
      </c>
      <c r="G969">
        <v>8209800</v>
      </c>
      <c r="H969">
        <f>IFERROR((#REF!-E968)/E968,0)</f>
        <v>-8.9036438277904084E-3</v>
      </c>
      <c r="I969">
        <f>IFERROR(LN(#REF!/E968),0)</f>
        <v>-8.943518125309996E-3</v>
      </c>
    </row>
    <row r="970" spans="1:9">
      <c r="A970" s="3">
        <v>45394</v>
      </c>
      <c r="B970">
        <v>155.220001</v>
      </c>
      <c r="C970">
        <v>155.970001</v>
      </c>
      <c r="D970">
        <v>154.740005</v>
      </c>
      <c r="E970">
        <v>155.33000200000001</v>
      </c>
      <c r="F970">
        <v>154.33345</v>
      </c>
      <c r="G970">
        <v>6770500</v>
      </c>
      <c r="H970">
        <f>IFERROR((#REF!-E969)/E969,0)</f>
        <v>-3.2725488519648447E-3</v>
      </c>
      <c r="I970">
        <f>IFERROR(LN(#REF!/E969),0)</f>
        <v>-3.2779153512449638E-3</v>
      </c>
    </row>
    <row r="971" spans="1:9">
      <c r="A971" s="3">
        <v>45397</v>
      </c>
      <c r="B971">
        <v>156.41999799999999</v>
      </c>
      <c r="C971">
        <v>156.820007</v>
      </c>
      <c r="D971">
        <v>155.33000200000001</v>
      </c>
      <c r="E971">
        <v>155.449997</v>
      </c>
      <c r="F971">
        <v>154.45268200000001</v>
      </c>
      <c r="G971">
        <v>5754000</v>
      </c>
      <c r="H971">
        <f>IFERROR((#REF!-E970)/E970,0)</f>
        <v>7.7251656766211035E-4</v>
      </c>
      <c r="I971">
        <f>IFERROR(LN(#REF!/E970),0)</f>
        <v>7.722183303241789E-4</v>
      </c>
    </row>
    <row r="972" spans="1:9">
      <c r="A972" s="3">
        <v>45398</v>
      </c>
      <c r="B972">
        <v>155.85000600000001</v>
      </c>
      <c r="C972">
        <v>156.94000199999999</v>
      </c>
      <c r="D972">
        <v>155.66999799999999</v>
      </c>
      <c r="E972">
        <v>155.949997</v>
      </c>
      <c r="F972">
        <v>154.949478</v>
      </c>
      <c r="G972">
        <v>6103300</v>
      </c>
      <c r="H972">
        <f>IFERROR((#REF!-E971)/E971,0)</f>
        <v>3.2164683798610815E-3</v>
      </c>
      <c r="I972">
        <f>IFERROR(LN(#REF!/E971),0)</f>
        <v>3.2113066109243638E-3</v>
      </c>
    </row>
    <row r="973" spans="1:9">
      <c r="A973" s="3">
        <v>45399</v>
      </c>
      <c r="B973">
        <v>156.300003</v>
      </c>
      <c r="C973">
        <v>157.11999499999999</v>
      </c>
      <c r="D973">
        <v>155.740005</v>
      </c>
      <c r="E973">
        <v>156.96000699999999</v>
      </c>
      <c r="F973">
        <v>155.953003</v>
      </c>
      <c r="G973">
        <v>6621900</v>
      </c>
      <c r="H973">
        <f>IFERROR((#REF!-E972)/E972,0)</f>
        <v>6.4764990024334156E-3</v>
      </c>
      <c r="I973">
        <f>IFERROR(LN(#REF!/E972),0)</f>
        <v>6.4556165975245038E-3</v>
      </c>
    </row>
    <row r="974" spans="1:9">
      <c r="A974" s="3">
        <v>45400</v>
      </c>
      <c r="B974">
        <v>156.33999600000001</v>
      </c>
      <c r="C974">
        <v>157.63000500000001</v>
      </c>
      <c r="D974">
        <v>155.96000699999999</v>
      </c>
      <c r="E974">
        <v>157.28999300000001</v>
      </c>
      <c r="F974">
        <v>157.28999300000001</v>
      </c>
      <c r="G974">
        <v>7819300</v>
      </c>
      <c r="H974">
        <f>IFERROR((#REF!-E973)/E973,0)</f>
        <v>2.1023571947217067E-3</v>
      </c>
      <c r="I974">
        <f>IFERROR(LN(#REF!/E973),0)</f>
        <v>2.1001503343657376E-3</v>
      </c>
    </row>
    <row r="975" spans="1:9">
      <c r="A975" s="3">
        <v>45401</v>
      </c>
      <c r="B975">
        <v>154.979996</v>
      </c>
      <c r="C975">
        <v>158.179993</v>
      </c>
      <c r="D975">
        <v>153.520004</v>
      </c>
      <c r="E975">
        <v>158.13999899999999</v>
      </c>
      <c r="F975">
        <v>158.13999899999999</v>
      </c>
      <c r="G975">
        <v>12028400</v>
      </c>
      <c r="H975">
        <f>IFERROR((#REF!-E974)/E974,0)</f>
        <v>5.4040691577879277E-3</v>
      </c>
      <c r="I975">
        <f>IFERROR(LN(#REF!/E974),0)</f>
        <v>5.3895195705026978E-3</v>
      </c>
    </row>
    <row r="976" spans="1:9">
      <c r="A976" s="3">
        <v>45404</v>
      </c>
      <c r="B976">
        <v>158.429993</v>
      </c>
      <c r="C976">
        <v>161.28999300000001</v>
      </c>
      <c r="D976">
        <v>157.25</v>
      </c>
      <c r="E976">
        <v>160.53999300000001</v>
      </c>
      <c r="F976">
        <v>160.53999300000001</v>
      </c>
      <c r="G976">
        <v>8926300</v>
      </c>
      <c r="H976">
        <f>IFERROR((#REF!-E975)/E975,0)</f>
        <v>1.5176388106591686E-2</v>
      </c>
      <c r="I976">
        <f>IFERROR(LN(#REF!/E975),0)</f>
        <v>1.506237878131934E-2</v>
      </c>
    </row>
    <row r="977" spans="1:9">
      <c r="A977" s="3">
        <v>45405</v>
      </c>
      <c r="B977">
        <v>161.679993</v>
      </c>
      <c r="C977">
        <v>162.10000600000001</v>
      </c>
      <c r="D977">
        <v>160.41999799999999</v>
      </c>
      <c r="E977">
        <v>161.5</v>
      </c>
      <c r="F977">
        <v>161.5</v>
      </c>
      <c r="G977">
        <v>7707300</v>
      </c>
      <c r="H977">
        <f>IFERROR((#REF!-E976)/E976,0)</f>
        <v>5.9798619774450237E-3</v>
      </c>
      <c r="I977">
        <f>IFERROR(LN(#REF!/E976),0)</f>
        <v>5.9620535621216497E-3</v>
      </c>
    </row>
    <row r="978" spans="1:9">
      <c r="A978" s="3">
        <v>45406</v>
      </c>
      <c r="B978">
        <v>161.199997</v>
      </c>
      <c r="C978">
        <v>162.86000100000001</v>
      </c>
      <c r="D978">
        <v>159.41999799999999</v>
      </c>
      <c r="E978">
        <v>162.60000600000001</v>
      </c>
      <c r="F978">
        <v>162.60000600000001</v>
      </c>
      <c r="G978">
        <v>7217600</v>
      </c>
      <c r="H978">
        <f>IFERROR((#REF!-E977)/E977,0)</f>
        <v>6.8111826625387468E-3</v>
      </c>
      <c r="I978">
        <f>IFERROR(LN(#REF!/E977),0)</f>
        <v>6.7880913513673818E-3</v>
      </c>
    </row>
    <row r="979" spans="1:9">
      <c r="A979" s="3">
        <v>45407</v>
      </c>
      <c r="B979">
        <v>162.970001</v>
      </c>
      <c r="C979">
        <v>164.320007</v>
      </c>
      <c r="D979">
        <v>162.08000200000001</v>
      </c>
      <c r="E979">
        <v>162.550003</v>
      </c>
      <c r="F979">
        <v>162.550003</v>
      </c>
      <c r="G979">
        <v>7094600</v>
      </c>
      <c r="H979">
        <f>IFERROR((#REF!-E978)/E978,0)</f>
        <v>-3.0752151386761816E-4</v>
      </c>
      <c r="I979">
        <f>IFERROR(LN(#REF!/E978),0)</f>
        <v>-3.0756880830462455E-4</v>
      </c>
    </row>
    <row r="980" spans="1:9">
      <c r="A980" s="3">
        <v>45408</v>
      </c>
      <c r="B980">
        <v>162.5</v>
      </c>
      <c r="C980">
        <v>163.320007</v>
      </c>
      <c r="D980">
        <v>160.490005</v>
      </c>
      <c r="E980">
        <v>161.28999300000001</v>
      </c>
      <c r="F980">
        <v>161.28999300000001</v>
      </c>
      <c r="G980">
        <v>5659800</v>
      </c>
      <c r="H980">
        <f>IFERROR((#REF!-E979)/E979,0)</f>
        <v>-7.7515224653671279E-3</v>
      </c>
      <c r="I980">
        <f>IFERROR(LN(#REF!/E979),0)</f>
        <v>-7.7817216767704566E-3</v>
      </c>
    </row>
    <row r="981" spans="1:9">
      <c r="A981" s="3">
        <v>45411</v>
      </c>
      <c r="B981">
        <v>161.16999799999999</v>
      </c>
      <c r="C981">
        <v>161.78999300000001</v>
      </c>
      <c r="D981">
        <v>160.41000399999999</v>
      </c>
      <c r="E981">
        <v>161.66000399999999</v>
      </c>
      <c r="F981">
        <v>161.66000399999999</v>
      </c>
      <c r="G981">
        <v>4621000</v>
      </c>
      <c r="H981">
        <f>IFERROR((#REF!-E980)/E980,0)</f>
        <v>2.2940728877083945E-3</v>
      </c>
      <c r="I981">
        <f>IFERROR(LN(#REF!/E980),0)</f>
        <v>2.2914455199827414E-3</v>
      </c>
    </row>
    <row r="982" spans="1:9">
      <c r="A982" s="3">
        <v>45412</v>
      </c>
      <c r="B982">
        <v>161.83999600000001</v>
      </c>
      <c r="C982">
        <v>163.35000600000001</v>
      </c>
      <c r="D982">
        <v>161.60000600000001</v>
      </c>
      <c r="E982">
        <v>163.199997</v>
      </c>
      <c r="F982">
        <v>163.199997</v>
      </c>
      <c r="G982">
        <v>8106100</v>
      </c>
      <c r="H982">
        <f>IFERROR((#REF!-E981)/E981,0)</f>
        <v>9.526122491002844E-3</v>
      </c>
      <c r="I982">
        <f>IFERROR(LN(#REF!/E981),0)</f>
        <v>9.4810350986671756E-3</v>
      </c>
    </row>
    <row r="983" spans="1:9">
      <c r="A983" s="3">
        <v>45413</v>
      </c>
      <c r="B983">
        <v>163.279999</v>
      </c>
      <c r="C983">
        <v>164.240005</v>
      </c>
      <c r="D983">
        <v>162.220001</v>
      </c>
      <c r="E983">
        <v>163.39999399999999</v>
      </c>
      <c r="F983">
        <v>163.39999399999999</v>
      </c>
      <c r="G983">
        <v>7543000</v>
      </c>
      <c r="H983">
        <f>IFERROR((#REF!-E982)/E982,0)</f>
        <v>1.2254718362525229E-3</v>
      </c>
      <c r="I983">
        <f>IFERROR(LN(#REF!/E982),0)</f>
        <v>1.224721558542067E-3</v>
      </c>
    </row>
    <row r="984" spans="1:9">
      <c r="A984" s="3">
        <v>45414</v>
      </c>
      <c r="B984">
        <v>163.53999300000001</v>
      </c>
      <c r="C984">
        <v>164.490005</v>
      </c>
      <c r="D984">
        <v>162.63999899999999</v>
      </c>
      <c r="E984">
        <v>163.83999600000001</v>
      </c>
      <c r="F984">
        <v>163.83999600000001</v>
      </c>
      <c r="G984">
        <v>5647500</v>
      </c>
      <c r="H984">
        <f>IFERROR((#REF!-E983)/E983,0)</f>
        <v>2.6927907965530349E-3</v>
      </c>
      <c r="I984">
        <f>IFERROR(LN(#REF!/E983),0)</f>
        <v>2.6891717308847136E-3</v>
      </c>
    </row>
    <row r="985" spans="1:9">
      <c r="A985" s="3">
        <v>45415</v>
      </c>
      <c r="B985">
        <v>163.53999300000001</v>
      </c>
      <c r="C985">
        <v>164.71000699999999</v>
      </c>
      <c r="D985">
        <v>162.16000399999999</v>
      </c>
      <c r="E985">
        <v>164.46000699999999</v>
      </c>
      <c r="F985">
        <v>164.46000699999999</v>
      </c>
      <c r="G985">
        <v>5581500</v>
      </c>
      <c r="H985">
        <f>IFERROR((#REF!-E984)/E984,0)</f>
        <v>3.7842469185605737E-3</v>
      </c>
      <c r="I985">
        <f>IFERROR(LN(#REF!/E984),0)</f>
        <v>3.7771046692094208E-3</v>
      </c>
    </row>
    <row r="986" spans="1:9">
      <c r="A986" s="3">
        <v>45418</v>
      </c>
      <c r="B986">
        <v>164.779999</v>
      </c>
      <c r="C986">
        <v>164.979996</v>
      </c>
      <c r="D986">
        <v>163.259995</v>
      </c>
      <c r="E986">
        <v>164.44000199999999</v>
      </c>
      <c r="F986">
        <v>164.44000199999999</v>
      </c>
      <c r="G986">
        <v>5472400</v>
      </c>
      <c r="H986">
        <f>IFERROR((#REF!-E985)/E985,0)</f>
        <v>-1.2164051531383924E-4</v>
      </c>
      <c r="I986">
        <f>IFERROR(LN(#REF!/E985),0)</f>
        <v>-1.2164791412131107E-4</v>
      </c>
    </row>
    <row r="987" spans="1:9">
      <c r="A987" s="3">
        <v>45419</v>
      </c>
      <c r="B987">
        <v>164.979996</v>
      </c>
      <c r="C987">
        <v>166.03999300000001</v>
      </c>
      <c r="D987">
        <v>164.58999600000001</v>
      </c>
      <c r="E987">
        <v>165.759995</v>
      </c>
      <c r="F987">
        <v>165.759995</v>
      </c>
      <c r="G987">
        <v>6433000</v>
      </c>
      <c r="H987">
        <f>IFERROR((#REF!-E986)/E986,0)</f>
        <v>8.0272013132182459E-3</v>
      </c>
      <c r="I987">
        <f>IFERROR(LN(#REF!/E986),0)</f>
        <v>7.9951547148567961E-3</v>
      </c>
    </row>
    <row r="988" spans="1:9">
      <c r="A988" s="3">
        <v>45420</v>
      </c>
      <c r="B988">
        <v>165.979996</v>
      </c>
      <c r="C988">
        <v>166.36999499999999</v>
      </c>
      <c r="D988">
        <v>164.929993</v>
      </c>
      <c r="E988">
        <v>165.070007</v>
      </c>
      <c r="F988">
        <v>165.070007</v>
      </c>
      <c r="G988">
        <v>4579400</v>
      </c>
      <c r="H988">
        <f>IFERROR((#REF!-E987)/E987,0)</f>
        <v>-4.1625725193826148E-3</v>
      </c>
      <c r="I988">
        <f>IFERROR(LN(#REF!/E987),0)</f>
        <v>-4.1712601413244526E-3</v>
      </c>
    </row>
    <row r="989" spans="1:9">
      <c r="A989" s="3">
        <v>45421</v>
      </c>
      <c r="B989">
        <v>165.050003</v>
      </c>
      <c r="C989">
        <v>166.33000200000001</v>
      </c>
      <c r="D989">
        <v>165.050003</v>
      </c>
      <c r="E989">
        <v>166.03999300000001</v>
      </c>
      <c r="F989">
        <v>166.03999300000001</v>
      </c>
      <c r="G989">
        <v>4671100</v>
      </c>
      <c r="H989">
        <f>IFERROR((#REF!-E988)/E988,0)</f>
        <v>5.8762098434999507E-3</v>
      </c>
      <c r="I989">
        <f>IFERROR(LN(#REF!/E988),0)</f>
        <v>5.8590122606204682E-3</v>
      </c>
    </row>
    <row r="990" spans="1:9">
      <c r="A990" s="3">
        <v>45422</v>
      </c>
      <c r="B990">
        <v>166.08999600000001</v>
      </c>
      <c r="C990">
        <v>167.36000100000001</v>
      </c>
      <c r="D990">
        <v>165.699997</v>
      </c>
      <c r="E990">
        <v>166.85000600000001</v>
      </c>
      <c r="F990">
        <v>166.85000600000001</v>
      </c>
      <c r="G990">
        <v>4879400</v>
      </c>
      <c r="H990">
        <f>IFERROR((#REF!-E989)/E989,0)</f>
        <v>4.8784210681097643E-3</v>
      </c>
      <c r="I990">
        <f>IFERROR(LN(#REF!/E989),0)</f>
        <v>4.8665601315048754E-3</v>
      </c>
    </row>
    <row r="991" spans="1:9">
      <c r="A991" s="3">
        <v>45425</v>
      </c>
      <c r="B991">
        <v>166.85000600000001</v>
      </c>
      <c r="C991">
        <v>167.64999399999999</v>
      </c>
      <c r="D991">
        <v>165.36000100000001</v>
      </c>
      <c r="E991">
        <v>165.86999499999999</v>
      </c>
      <c r="F991">
        <v>165.86999499999999</v>
      </c>
      <c r="G991">
        <v>5725500</v>
      </c>
      <c r="H991">
        <f>IFERROR((#REF!-E990)/E990,0)</f>
        <v>-5.8736048232447702E-3</v>
      </c>
      <c r="I991">
        <f>IFERROR(LN(#REF!/E990),0)</f>
        <v>-5.8909222839638523E-3</v>
      </c>
    </row>
    <row r="992" spans="1:9">
      <c r="A992" s="3">
        <v>45426</v>
      </c>
      <c r="B992">
        <v>165.529999</v>
      </c>
      <c r="C992">
        <v>166.070007</v>
      </c>
      <c r="D992">
        <v>163.949997</v>
      </c>
      <c r="E992">
        <v>165.759995</v>
      </c>
      <c r="F992">
        <v>165.759995</v>
      </c>
      <c r="G992">
        <v>6009800</v>
      </c>
      <c r="H992">
        <f>IFERROR((#REF!-E991)/E991,0)</f>
        <v>-6.6316997236290527E-4</v>
      </c>
      <c r="I992">
        <f>IFERROR(LN(#REF!/E991),0)</f>
        <v>-6.6338996683691653E-4</v>
      </c>
    </row>
    <row r="993" spans="1:9">
      <c r="A993" s="3">
        <v>45427</v>
      </c>
      <c r="B993">
        <v>165.30999800000001</v>
      </c>
      <c r="C993">
        <v>166.679993</v>
      </c>
      <c r="D993">
        <v>165.11999499999999</v>
      </c>
      <c r="E993">
        <v>166.509995</v>
      </c>
      <c r="F993">
        <v>166.509995</v>
      </c>
      <c r="G993">
        <v>5102700</v>
      </c>
      <c r="H993">
        <f>IFERROR((#REF!-E992)/E992,0)</f>
        <v>4.5246140360947762E-3</v>
      </c>
      <c r="I993">
        <f>IFERROR(LN(#REF!/E992),0)</f>
        <v>4.5144087417733356E-3</v>
      </c>
    </row>
    <row r="994" spans="1:9">
      <c r="A994" s="3">
        <v>45428</v>
      </c>
      <c r="B994">
        <v>166.929993</v>
      </c>
      <c r="C994">
        <v>168.33999600000001</v>
      </c>
      <c r="D994">
        <v>166.58999600000001</v>
      </c>
      <c r="E994">
        <v>167.86000100000001</v>
      </c>
      <c r="F994">
        <v>167.86000100000001</v>
      </c>
      <c r="G994">
        <v>6793600</v>
      </c>
      <c r="H994">
        <f>IFERROR((#REF!-E993)/E993,0)</f>
        <v>8.1076574412245195E-3</v>
      </c>
      <c r="I994">
        <f>IFERROR(LN(#REF!/E993),0)</f>
        <v>8.0749669632284426E-3</v>
      </c>
    </row>
    <row r="995" spans="1:9">
      <c r="A995" s="3">
        <v>45429</v>
      </c>
      <c r="B995">
        <v>167.66999799999999</v>
      </c>
      <c r="C995">
        <v>168</v>
      </c>
      <c r="D995">
        <v>166.88000500000001</v>
      </c>
      <c r="E995">
        <v>167.63999899999999</v>
      </c>
      <c r="F995">
        <v>167.63999899999999</v>
      </c>
      <c r="G995">
        <v>4700800</v>
      </c>
      <c r="H995">
        <f>IFERROR((#REF!-E994)/E994,0)</f>
        <v>-1.3106278963981551E-3</v>
      </c>
      <c r="I995">
        <f>IFERROR(LN(#REF!/E994),0)</f>
        <v>-1.3114875203196923E-3</v>
      </c>
    </row>
    <row r="996" spans="1:9">
      <c r="A996" s="3">
        <v>45432</v>
      </c>
      <c r="B996">
        <v>167.550003</v>
      </c>
      <c r="C996">
        <v>167.88000500000001</v>
      </c>
      <c r="D996">
        <v>166.78999300000001</v>
      </c>
      <c r="E996">
        <v>167.30999800000001</v>
      </c>
      <c r="F996">
        <v>167.30999800000001</v>
      </c>
      <c r="G996">
        <v>3804600</v>
      </c>
      <c r="H996">
        <f>IFERROR((#REF!-E995)/E995,0)</f>
        <v>-1.9685099139136932E-3</v>
      </c>
      <c r="I996">
        <f>IFERROR(LN(#REF!/E995),0)</f>
        <v>-1.9704499759933707E-3</v>
      </c>
    </row>
    <row r="997" spans="1:9">
      <c r="A997" s="3">
        <v>45433</v>
      </c>
      <c r="B997">
        <v>167.759995</v>
      </c>
      <c r="C997">
        <v>168.53999300000001</v>
      </c>
      <c r="D997">
        <v>167.28999300000001</v>
      </c>
      <c r="E997">
        <v>168.35000600000001</v>
      </c>
      <c r="F997">
        <v>168.35000600000001</v>
      </c>
      <c r="G997">
        <v>5147100</v>
      </c>
      <c r="H997">
        <f>IFERROR((#REF!-E996)/E996,0)</f>
        <v>6.2160541057444769E-3</v>
      </c>
      <c r="I997">
        <f>IFERROR(LN(#REF!/E996),0)</f>
        <v>6.1968141314047197E-3</v>
      </c>
    </row>
    <row r="998" spans="1:9">
      <c r="A998" s="3">
        <v>45434</v>
      </c>
      <c r="B998">
        <v>168.009995</v>
      </c>
      <c r="C998">
        <v>168.429993</v>
      </c>
      <c r="D998">
        <v>167.63000500000001</v>
      </c>
      <c r="E998">
        <v>167.80999800000001</v>
      </c>
      <c r="F998">
        <v>167.80999800000001</v>
      </c>
      <c r="G998">
        <v>4536700</v>
      </c>
      <c r="H998">
        <f>IFERROR((#REF!-E997)/E997,0)</f>
        <v>-3.207650613329947E-3</v>
      </c>
      <c r="I998">
        <f>IFERROR(LN(#REF!/E997),0)</f>
        <v>-3.2128061522890381E-3</v>
      </c>
    </row>
    <row r="999" spans="1:9">
      <c r="A999" s="3">
        <v>45435</v>
      </c>
      <c r="B999">
        <v>167.28999300000001</v>
      </c>
      <c r="C999">
        <v>168.11000100000001</v>
      </c>
      <c r="D999">
        <v>165.320007</v>
      </c>
      <c r="E999">
        <v>165.490005</v>
      </c>
      <c r="F999">
        <v>165.490005</v>
      </c>
      <c r="G999">
        <v>4729800</v>
      </c>
      <c r="H999">
        <f>IFERROR((#REF!-E998)/E998,0)</f>
        <v>-1.3825117857399717E-2</v>
      </c>
      <c r="I999">
        <f>IFERROR(LN(#REF!/E998),0)</f>
        <v>-1.3921574850672145E-2</v>
      </c>
    </row>
    <row r="1000" spans="1:9">
      <c r="A1000" s="3">
        <v>45436</v>
      </c>
      <c r="B1000">
        <v>165.85000600000001</v>
      </c>
      <c r="C1000">
        <v>166.30999800000001</v>
      </c>
      <c r="D1000">
        <v>165.14999399999999</v>
      </c>
      <c r="E1000">
        <v>165.33000200000001</v>
      </c>
      <c r="F1000">
        <v>165.33000200000001</v>
      </c>
      <c r="G1000">
        <v>3818300</v>
      </c>
      <c r="H1000">
        <f>IFERROR((#REF!-E999)/E999,0)</f>
        <v>-9.6684388884989776E-4</v>
      </c>
      <c r="I1000">
        <f>IFERROR(LN(#REF!/E999),0)</f>
        <v>-9.6731158388566225E-4</v>
      </c>
    </row>
    <row r="1001" spans="1:9">
      <c r="A1001" s="3">
        <v>45440</v>
      </c>
      <c r="B1001">
        <v>164.490005</v>
      </c>
      <c r="C1001">
        <v>164.759995</v>
      </c>
      <c r="D1001">
        <v>162.259995</v>
      </c>
      <c r="E1001">
        <v>163.11000100000001</v>
      </c>
      <c r="F1001">
        <v>163.11000100000001</v>
      </c>
      <c r="G1001">
        <v>6466200</v>
      </c>
      <c r="H1001">
        <f>IFERROR((#REF!-E1000)/E1000,0)</f>
        <v>-1.3427695960470601E-2</v>
      </c>
      <c r="I1001">
        <f>IFERROR(LN(#REF!/E1000),0)</f>
        <v>-1.3518662703500686E-2</v>
      </c>
    </row>
    <row r="1002" spans="1:9">
      <c r="A1002" s="3">
        <v>45441</v>
      </c>
      <c r="B1002">
        <v>162.64999399999999</v>
      </c>
      <c r="C1002">
        <v>162.740005</v>
      </c>
      <c r="D1002">
        <v>161.41999799999999</v>
      </c>
      <c r="E1002">
        <v>161.64999399999999</v>
      </c>
      <c r="F1002">
        <v>161.64999399999999</v>
      </c>
      <c r="G1002">
        <v>4360400</v>
      </c>
      <c r="H1002">
        <f>IFERROR((#REF!-E1001)/E1001,0)</f>
        <v>-8.9510575136347321E-3</v>
      </c>
      <c r="I1002">
        <f>IFERROR(LN(#REF!/E1001),0)</f>
        <v>-8.9913589025582708E-3</v>
      </c>
    </row>
    <row r="1003" spans="1:9">
      <c r="A1003" s="3">
        <v>45442</v>
      </c>
      <c r="B1003">
        <v>161.64999399999999</v>
      </c>
      <c r="C1003">
        <v>162.699997</v>
      </c>
      <c r="D1003">
        <v>161.479996</v>
      </c>
      <c r="E1003">
        <v>162.58000200000001</v>
      </c>
      <c r="F1003">
        <v>162.58000200000001</v>
      </c>
      <c r="G1003">
        <v>4756500</v>
      </c>
      <c r="H1003">
        <f>IFERROR((#REF!-E1002)/E1002,0)</f>
        <v>5.7532201331230185E-3</v>
      </c>
      <c r="I1003">
        <f>IFERROR(LN(#REF!/E1002),0)</f>
        <v>5.7367335658495165E-3</v>
      </c>
    </row>
    <row r="1004" spans="1:9">
      <c r="A1004" s="3">
        <v>45443</v>
      </c>
      <c r="B1004">
        <v>162.44000199999999</v>
      </c>
      <c r="C1004">
        <v>164.770004</v>
      </c>
      <c r="D1004">
        <v>161.970001</v>
      </c>
      <c r="E1004">
        <v>164.53999300000001</v>
      </c>
      <c r="F1004">
        <v>164.53999300000001</v>
      </c>
      <c r="G1004">
        <v>10341400</v>
      </c>
      <c r="H1004">
        <f>IFERROR((#REF!-E1003)/E1003,0)</f>
        <v>1.2055547889586089E-2</v>
      </c>
      <c r="I1004">
        <f>IFERROR(LN(#REF!/E1003),0)</f>
        <v>1.1983458577874313E-2</v>
      </c>
    </row>
    <row r="1005" spans="1:9">
      <c r="A1005" s="3">
        <v>45446</v>
      </c>
      <c r="B1005">
        <v>163.929993</v>
      </c>
      <c r="C1005">
        <v>166.240005</v>
      </c>
      <c r="D1005">
        <v>163.63000500000001</v>
      </c>
      <c r="E1005">
        <v>164.64999399999999</v>
      </c>
      <c r="F1005">
        <v>164.64999399999999</v>
      </c>
      <c r="G1005">
        <v>5828400</v>
      </c>
      <c r="H1005">
        <f>IFERROR((#REF!-E1004)/E1004,0)</f>
        <v>6.6853655451403046E-4</v>
      </c>
      <c r="I1005">
        <f>IFERROR(LN(#REF!/E1004),0)</f>
        <v>6.6831318350059658E-4</v>
      </c>
    </row>
    <row r="1006" spans="1:9">
      <c r="A1006" s="3">
        <v>45447</v>
      </c>
      <c r="B1006">
        <v>164.78999300000001</v>
      </c>
      <c r="C1006">
        <v>167.11999499999999</v>
      </c>
      <c r="D1006">
        <v>164.39999399999999</v>
      </c>
      <c r="E1006">
        <v>167.009995</v>
      </c>
      <c r="F1006">
        <v>167.009995</v>
      </c>
      <c r="G1006">
        <v>6277000</v>
      </c>
      <c r="H1006">
        <f>IFERROR((#REF!-E1005)/E1005,0)</f>
        <v>1.4333441153966949E-2</v>
      </c>
      <c r="I1006">
        <f>IFERROR(LN(#REF!/E1005),0)</f>
        <v>1.4231688543761249E-2</v>
      </c>
    </row>
    <row r="1007" spans="1:9">
      <c r="A1007" s="3">
        <v>45448</v>
      </c>
      <c r="B1007">
        <v>167.009995</v>
      </c>
      <c r="C1007">
        <v>167.009995</v>
      </c>
      <c r="D1007">
        <v>164.979996</v>
      </c>
      <c r="E1007">
        <v>166.050003</v>
      </c>
      <c r="F1007">
        <v>166.050003</v>
      </c>
      <c r="G1007">
        <v>5243300</v>
      </c>
      <c r="H1007">
        <f>IFERROR((#REF!-E1006)/E1006,0)</f>
        <v>-5.748111063652207E-3</v>
      </c>
      <c r="I1007">
        <f>IFERROR(LN(#REF!/E1006),0)</f>
        <v>-5.7646950355958893E-3</v>
      </c>
    </row>
    <row r="1008" spans="1:9">
      <c r="A1008" s="3">
        <v>45449</v>
      </c>
      <c r="B1008">
        <v>165.83000200000001</v>
      </c>
      <c r="C1008">
        <v>168.58000200000001</v>
      </c>
      <c r="D1008">
        <v>165.08000200000001</v>
      </c>
      <c r="E1008">
        <v>168.470001</v>
      </c>
      <c r="F1008">
        <v>168.470001</v>
      </c>
      <c r="G1008">
        <v>6302000</v>
      </c>
      <c r="H1008">
        <f>IFERROR((#REF!-E1007)/E1007,0)</f>
        <v>1.4573911209143383E-2</v>
      </c>
      <c r="I1008">
        <f>IFERROR(LN(#REF!/E1007),0)</f>
        <v>1.4468732444284843E-2</v>
      </c>
    </row>
    <row r="1009" spans="1:9">
      <c r="A1009" s="3">
        <v>45450</v>
      </c>
      <c r="B1009">
        <v>168.39999399999999</v>
      </c>
      <c r="C1009">
        <v>168.970001</v>
      </c>
      <c r="D1009">
        <v>166.83999600000001</v>
      </c>
      <c r="E1009">
        <v>167.05999800000001</v>
      </c>
      <c r="F1009">
        <v>167.05999800000001</v>
      </c>
      <c r="G1009">
        <v>4557600</v>
      </c>
      <c r="H1009">
        <f>IFERROR((#REF!-E1008)/E1008,0)</f>
        <v>-8.3694603883808904E-3</v>
      </c>
      <c r="I1009">
        <f>IFERROR(LN(#REF!/E1008),0)</f>
        <v>-8.4046809778741075E-3</v>
      </c>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11A53-827F-1842-B127-FA5DA4474C05}">
  <dimension ref="A1:I1009"/>
  <sheetViews>
    <sheetView topLeftCell="A3" workbookViewId="0">
      <selection activeCell="F7" sqref="F7"/>
    </sheetView>
  </sheetViews>
  <sheetFormatPr baseColWidth="10" defaultRowHeight="16"/>
  <cols>
    <col min="1" max="1" width="10.5" bestFit="1" customWidth="1"/>
    <col min="2" max="5" width="10.1640625" bestFit="1" customWidth="1"/>
    <col min="6" max="6" width="11.5" bestFit="1" customWidth="1"/>
    <col min="7" max="7" width="10.1640625" bestFit="1" customWidth="1"/>
    <col min="8" max="9" width="12.83203125" bestFit="1" customWidth="1"/>
  </cols>
  <sheetData>
    <row r="1" spans="1:9">
      <c r="A1" t="s">
        <v>4</v>
      </c>
      <c r="B1" t="s">
        <v>5</v>
      </c>
      <c r="C1" t="s">
        <v>6</v>
      </c>
      <c r="D1" t="s">
        <v>7</v>
      </c>
      <c r="E1" t="s">
        <v>8</v>
      </c>
      <c r="F1" t="s">
        <v>9</v>
      </c>
      <c r="G1" t="s">
        <v>10</v>
      </c>
      <c r="H1" t="s">
        <v>17</v>
      </c>
      <c r="I1" t="s">
        <v>18</v>
      </c>
    </row>
    <row r="2" spans="1:9">
      <c r="A2" s="3">
        <v>43990</v>
      </c>
      <c r="B2">
        <v>7.53</v>
      </c>
      <c r="C2">
        <v>7.74</v>
      </c>
      <c r="D2">
        <v>7.37</v>
      </c>
      <c r="E2">
        <v>7.53</v>
      </c>
      <c r="F2">
        <v>6.3170159999999997</v>
      </c>
      <c r="G2">
        <v>113169300</v>
      </c>
      <c r="H2">
        <f>IFERROR((F[[#This Row],[Close]]-E1)/E1,0)</f>
        <v>0</v>
      </c>
      <c r="I2">
        <f>IFERROR(LN(F[[#This Row],[Close]]/E1),0)</f>
        <v>0</v>
      </c>
    </row>
    <row r="3" spans="1:9">
      <c r="A3" s="3">
        <v>43991</v>
      </c>
      <c r="B3">
        <v>7.22</v>
      </c>
      <c r="C3">
        <v>7.44</v>
      </c>
      <c r="D3">
        <v>7.05</v>
      </c>
      <c r="E3">
        <v>7.24</v>
      </c>
      <c r="F3">
        <v>6.0737310000000004</v>
      </c>
      <c r="G3">
        <v>115749600</v>
      </c>
      <c r="H3">
        <f>IFERROR((F[[#This Row],[Close]]-E2)/E2,0)</f>
        <v>-3.851261620185923E-2</v>
      </c>
      <c r="I3">
        <f>IFERROR(LN(F[[#This Row],[Close]]/E2),0)</f>
        <v>-3.9273835414177179E-2</v>
      </c>
    </row>
    <row r="4" spans="1:9">
      <c r="A4" s="3">
        <v>43992</v>
      </c>
      <c r="B4">
        <v>7.33</v>
      </c>
      <c r="C4">
        <v>7.34</v>
      </c>
      <c r="D4">
        <v>6.77</v>
      </c>
      <c r="E4">
        <v>6.81</v>
      </c>
      <c r="F4">
        <v>5.7129989999999999</v>
      </c>
      <c r="G4">
        <v>147327100</v>
      </c>
      <c r="H4">
        <f>IFERROR((F[[#This Row],[Close]]-E3)/E3,0)</f>
        <v>-5.939226519337025E-2</v>
      </c>
      <c r="I4">
        <f>IFERROR(LN(F[[#This Row],[Close]]/E3),0)</f>
        <v>-6.1229086236204107E-2</v>
      </c>
    </row>
    <row r="5" spans="1:9">
      <c r="A5" s="3">
        <v>43993</v>
      </c>
      <c r="B5">
        <v>6.07</v>
      </c>
      <c r="C5">
        <v>6.46</v>
      </c>
      <c r="D5">
        <v>6.04</v>
      </c>
      <c r="E5">
        <v>6.13</v>
      </c>
      <c r="F5">
        <v>5.1425390000000002</v>
      </c>
      <c r="G5">
        <v>116184700</v>
      </c>
      <c r="H5">
        <f>IFERROR((F[[#This Row],[Close]]-E4)/E4,0)</f>
        <v>-9.9853157121879546E-2</v>
      </c>
      <c r="I5">
        <f>IFERROR(LN(F[[#This Row],[Close]]/E4),0)</f>
        <v>-0.10519737021330097</v>
      </c>
    </row>
    <row r="6" spans="1:9">
      <c r="A6" s="3">
        <v>43994</v>
      </c>
      <c r="B6">
        <v>6.56</v>
      </c>
      <c r="C6">
        <v>6.63</v>
      </c>
      <c r="D6">
        <v>6.3</v>
      </c>
      <c r="E6">
        <v>6.46</v>
      </c>
      <c r="F6">
        <v>5.4193790000000002</v>
      </c>
      <c r="G6">
        <v>88778000</v>
      </c>
      <c r="H6">
        <f>IFERROR((F[[#This Row],[Close]]-E5)/E5,0)</f>
        <v>5.3833605220228398E-2</v>
      </c>
      <c r="I6">
        <f>IFERROR(LN(F[[#This Row],[Close]]/E5),0)</f>
        <v>5.2434567846390459E-2</v>
      </c>
    </row>
    <row r="7" spans="1:9">
      <c r="A7" s="3">
        <v>43997</v>
      </c>
      <c r="B7">
        <v>6.18</v>
      </c>
      <c r="C7">
        <v>6.58</v>
      </c>
      <c r="D7">
        <v>6.11</v>
      </c>
      <c r="E7">
        <v>6.5</v>
      </c>
      <c r="F7">
        <v>5.4529360000000002</v>
      </c>
      <c r="G7">
        <v>104742600</v>
      </c>
      <c r="H7">
        <f>IFERROR((F[[#This Row],[Close]]-E6)/E6,0)</f>
        <v>6.1919504643962904E-3</v>
      </c>
      <c r="I7">
        <f>IFERROR(LN(F[[#This Row],[Close]]/E6),0)</f>
        <v>6.1728591070810161E-3</v>
      </c>
    </row>
    <row r="8" spans="1:9">
      <c r="A8" s="3">
        <v>43998</v>
      </c>
      <c r="B8">
        <v>6.87</v>
      </c>
      <c r="C8">
        <v>6.87</v>
      </c>
      <c r="D8">
        <v>6.44</v>
      </c>
      <c r="E8">
        <v>6.55</v>
      </c>
      <c r="F8">
        <v>5.4948810000000003</v>
      </c>
      <c r="G8">
        <v>109535200</v>
      </c>
      <c r="H8">
        <f>IFERROR((F[[#This Row],[Close]]-E7)/E7,0)</f>
        <v>7.692307692307665E-3</v>
      </c>
      <c r="I8">
        <f>IFERROR(LN(F[[#This Row],[Close]]/E7),0)</f>
        <v>7.6628727455690972E-3</v>
      </c>
    </row>
    <row r="9" spans="1:9">
      <c r="A9" s="3">
        <v>43999</v>
      </c>
      <c r="B9">
        <v>6.56</v>
      </c>
      <c r="C9">
        <v>6.56</v>
      </c>
      <c r="D9">
        <v>6.31</v>
      </c>
      <c r="E9">
        <v>6.33</v>
      </c>
      <c r="F9">
        <v>5.3103199999999999</v>
      </c>
      <c r="G9">
        <v>67831400</v>
      </c>
      <c r="H9">
        <f>IFERROR((F[[#This Row],[Close]]-E8)/E8,0)</f>
        <v>-3.3587786259541945E-2</v>
      </c>
      <c r="I9">
        <f>IFERROR(LN(F[[#This Row],[Close]]/E8),0)</f>
        <v>-3.4164813491075696E-2</v>
      </c>
    </row>
    <row r="10" spans="1:9">
      <c r="A10" s="3">
        <v>44000</v>
      </c>
      <c r="B10">
        <v>6.26</v>
      </c>
      <c r="C10">
        <v>6.45</v>
      </c>
      <c r="D10">
        <v>6.19</v>
      </c>
      <c r="E10">
        <v>6.33</v>
      </c>
      <c r="F10">
        <v>5.3103199999999999</v>
      </c>
      <c r="G10">
        <v>61301800</v>
      </c>
      <c r="H10">
        <f>IFERROR((F[[#This Row],[Close]]-E9)/E9,0)</f>
        <v>0</v>
      </c>
      <c r="I10">
        <f>IFERROR(LN(F[[#This Row],[Close]]/E9),0)</f>
        <v>0</v>
      </c>
    </row>
    <row r="11" spans="1:9">
      <c r="A11" s="3">
        <v>44001</v>
      </c>
      <c r="B11">
        <v>6.64</v>
      </c>
      <c r="C11">
        <v>6.69</v>
      </c>
      <c r="D11">
        <v>6.23</v>
      </c>
      <c r="E11">
        <v>6.23</v>
      </c>
      <c r="F11">
        <v>5.2264290000000004</v>
      </c>
      <c r="G11">
        <v>126127800</v>
      </c>
      <c r="H11">
        <f>IFERROR((F[[#This Row],[Close]]-E10)/E10,0)</f>
        <v>-1.5797788309636594E-2</v>
      </c>
      <c r="I11">
        <f>IFERROR(LN(F[[#This Row],[Close]]/E10),0)</f>
        <v>-1.5923903356723022E-2</v>
      </c>
    </row>
    <row r="12" spans="1:9">
      <c r="A12" s="3">
        <v>44004</v>
      </c>
      <c r="B12">
        <v>6.27</v>
      </c>
      <c r="C12">
        <v>6.28</v>
      </c>
      <c r="D12">
        <v>6.13</v>
      </c>
      <c r="E12">
        <v>6.28</v>
      </c>
      <c r="F12">
        <v>5.2683749999999998</v>
      </c>
      <c r="G12">
        <v>71724300</v>
      </c>
      <c r="H12">
        <f>IFERROR((F[[#This Row],[Close]]-E11)/E11,0)</f>
        <v>8.0256821829855253E-3</v>
      </c>
      <c r="I12">
        <f>IFERROR(LN(F[[#This Row],[Close]]/E11),0)</f>
        <v>7.9936476807455845E-3</v>
      </c>
    </row>
    <row r="13" spans="1:9">
      <c r="A13" s="3">
        <v>44005</v>
      </c>
      <c r="B13">
        <v>6.33</v>
      </c>
      <c r="C13">
        <v>6.38</v>
      </c>
      <c r="D13">
        <v>6.14</v>
      </c>
      <c r="E13">
        <v>6.15</v>
      </c>
      <c r="F13">
        <v>5.1593159999999996</v>
      </c>
      <c r="G13">
        <v>86672800</v>
      </c>
      <c r="H13">
        <f>IFERROR((F[[#This Row],[Close]]-E12)/E12,0)</f>
        <v>-2.0700636942675141E-2</v>
      </c>
      <c r="I13">
        <f>IFERROR(LN(F[[#This Row],[Close]]/E12),0)</f>
        <v>-2.0917898661680746E-2</v>
      </c>
    </row>
    <row r="14" spans="1:9">
      <c r="A14" s="3">
        <v>44006</v>
      </c>
      <c r="B14">
        <v>6.06</v>
      </c>
      <c r="C14">
        <v>6.12</v>
      </c>
      <c r="D14">
        <v>5.86</v>
      </c>
      <c r="E14">
        <v>5.95</v>
      </c>
      <c r="F14">
        <v>4.9915330000000004</v>
      </c>
      <c r="G14">
        <v>75536300</v>
      </c>
      <c r="H14">
        <f>IFERROR((F[[#This Row],[Close]]-E13)/E13,0)</f>
        <v>-3.2520325203252057E-2</v>
      </c>
      <c r="I14">
        <f>IFERROR(LN(F[[#This Row],[Close]]/E13),0)</f>
        <v>-3.3060862260888176E-2</v>
      </c>
    </row>
    <row r="15" spans="1:9">
      <c r="A15" s="3">
        <v>44007</v>
      </c>
      <c r="B15">
        <v>5.86</v>
      </c>
      <c r="C15">
        <v>6.05</v>
      </c>
      <c r="D15">
        <v>5.8</v>
      </c>
      <c r="E15">
        <v>6.03</v>
      </c>
      <c r="F15">
        <v>5.0586469999999997</v>
      </c>
      <c r="G15">
        <v>73612700</v>
      </c>
      <c r="H15">
        <f>IFERROR((F[[#This Row],[Close]]-E14)/E14,0)</f>
        <v>1.3445378151260515E-2</v>
      </c>
      <c r="I15">
        <f>IFERROR(LN(F[[#This Row],[Close]]/E14),0)</f>
        <v>1.3355791181555636E-2</v>
      </c>
    </row>
    <row r="16" spans="1:9">
      <c r="A16" s="3">
        <v>44008</v>
      </c>
      <c r="B16">
        <v>6.04</v>
      </c>
      <c r="C16">
        <v>6.07</v>
      </c>
      <c r="D16">
        <v>5.81</v>
      </c>
      <c r="E16">
        <v>5.91</v>
      </c>
      <c r="F16">
        <v>4.9579769999999996</v>
      </c>
      <c r="G16">
        <v>118435400</v>
      </c>
      <c r="H16">
        <f>IFERROR((F[[#This Row],[Close]]-E15)/E15,0)</f>
        <v>-1.9900497512437828E-2</v>
      </c>
      <c r="I16">
        <f>IFERROR(LN(F[[#This Row],[Close]]/E15),0)</f>
        <v>-2.0101179321087265E-2</v>
      </c>
    </row>
    <row r="17" spans="1:9">
      <c r="A17" s="3">
        <v>44011</v>
      </c>
      <c r="B17">
        <v>5.91</v>
      </c>
      <c r="C17">
        <v>6.07</v>
      </c>
      <c r="D17">
        <v>5.81</v>
      </c>
      <c r="E17">
        <v>6.01</v>
      </c>
      <c r="F17">
        <v>5.0418690000000002</v>
      </c>
      <c r="G17">
        <v>58208400</v>
      </c>
      <c r="H17">
        <f>IFERROR((F[[#This Row],[Close]]-E16)/E16,0)</f>
        <v>1.6920473773265592E-2</v>
      </c>
      <c r="I17">
        <f>IFERROR(LN(F[[#This Row],[Close]]/E16),0)</f>
        <v>1.6778917129109287E-2</v>
      </c>
    </row>
    <row r="18" spans="1:9">
      <c r="A18" s="3">
        <v>44012</v>
      </c>
      <c r="B18">
        <v>5.98</v>
      </c>
      <c r="C18">
        <v>6.1</v>
      </c>
      <c r="D18">
        <v>5.9</v>
      </c>
      <c r="E18">
        <v>6.08</v>
      </c>
      <c r="F18">
        <v>5.1005919999999998</v>
      </c>
      <c r="G18">
        <v>61909300</v>
      </c>
      <c r="H18">
        <f>IFERROR((F[[#This Row],[Close]]-E17)/E17,0)</f>
        <v>1.1647254575707202E-2</v>
      </c>
      <c r="I18">
        <f>IFERROR(LN(F[[#This Row],[Close]]/E17),0)</f>
        <v>1.1579947430959418E-2</v>
      </c>
    </row>
    <row r="19" spans="1:9">
      <c r="A19" s="3">
        <v>44013</v>
      </c>
      <c r="B19">
        <v>6.1</v>
      </c>
      <c r="C19">
        <v>6.18</v>
      </c>
      <c r="D19">
        <v>5.95</v>
      </c>
      <c r="E19">
        <v>5.98</v>
      </c>
      <c r="F19">
        <v>5.0167010000000003</v>
      </c>
      <c r="G19">
        <v>62454700</v>
      </c>
      <c r="H19">
        <f>IFERROR((F[[#This Row],[Close]]-E18)/E18,0)</f>
        <v>-1.6447368421052572E-2</v>
      </c>
      <c r="I19">
        <f>IFERROR(LN(F[[#This Row],[Close]]/E18),0)</f>
        <v>-1.6584128015535181E-2</v>
      </c>
    </row>
    <row r="20" spans="1:9">
      <c r="A20" s="3">
        <v>44014</v>
      </c>
      <c r="B20">
        <v>6.1</v>
      </c>
      <c r="C20">
        <v>6.17</v>
      </c>
      <c r="D20">
        <v>6</v>
      </c>
      <c r="E20">
        <v>6.05</v>
      </c>
      <c r="F20">
        <v>5.0754250000000001</v>
      </c>
      <c r="G20">
        <v>67270500</v>
      </c>
      <c r="H20">
        <f>IFERROR((F[[#This Row],[Close]]-E19)/E19,0)</f>
        <v>1.1705685618728996E-2</v>
      </c>
      <c r="I20">
        <f>IFERROR(LN(F[[#This Row],[Close]]/E19),0)</f>
        <v>1.1637704080209609E-2</v>
      </c>
    </row>
    <row r="21" spans="1:9">
      <c r="A21" s="3">
        <v>44018</v>
      </c>
      <c r="B21">
        <v>6.14</v>
      </c>
      <c r="C21">
        <v>6.2</v>
      </c>
      <c r="D21">
        <v>6.11</v>
      </c>
      <c r="E21">
        <v>6.19</v>
      </c>
      <c r="F21">
        <v>5.1928720000000004</v>
      </c>
      <c r="G21">
        <v>63921800</v>
      </c>
      <c r="H21">
        <f>IFERROR((F[[#This Row],[Close]]-E20)/E20,0)</f>
        <v>2.3140495867768691E-2</v>
      </c>
      <c r="I21">
        <f>IFERROR(LN(F[[#This Row],[Close]]/E20),0)</f>
        <v>2.2876814653754823E-2</v>
      </c>
    </row>
    <row r="22" spans="1:9">
      <c r="A22" s="3">
        <v>44019</v>
      </c>
      <c r="B22">
        <v>6.14</v>
      </c>
      <c r="C22">
        <v>6.2</v>
      </c>
      <c r="D22">
        <v>6.09</v>
      </c>
      <c r="E22">
        <v>6.12</v>
      </c>
      <c r="F22">
        <v>5.1341489999999999</v>
      </c>
      <c r="G22">
        <v>56652000</v>
      </c>
      <c r="H22">
        <f>IFERROR((F[[#This Row],[Close]]-E21)/E21,0)</f>
        <v>-1.1308562197092129E-2</v>
      </c>
      <c r="I22">
        <f>IFERROR(LN(F[[#This Row],[Close]]/E21),0)</f>
        <v>-1.1372990172270024E-2</v>
      </c>
    </row>
    <row r="23" spans="1:9">
      <c r="A23" s="3">
        <v>44020</v>
      </c>
      <c r="B23">
        <v>6.13</v>
      </c>
      <c r="C23">
        <v>6.18</v>
      </c>
      <c r="D23">
        <v>6.05</v>
      </c>
      <c r="E23">
        <v>6.09</v>
      </c>
      <c r="F23">
        <v>5.108981</v>
      </c>
      <c r="G23">
        <v>60928600</v>
      </c>
      <c r="H23">
        <f>IFERROR((F[[#This Row],[Close]]-E22)/E22,0)</f>
        <v>-4.9019607843137662E-3</v>
      </c>
      <c r="I23">
        <f>IFERROR(LN(F[[#This Row],[Close]]/E22),0)</f>
        <v>-4.9140148024291522E-3</v>
      </c>
    </row>
    <row r="24" spans="1:9">
      <c r="A24" s="3">
        <v>44021</v>
      </c>
      <c r="B24">
        <v>6.09</v>
      </c>
      <c r="C24">
        <v>6.1</v>
      </c>
      <c r="D24">
        <v>5.82</v>
      </c>
      <c r="E24">
        <v>5.84</v>
      </c>
      <c r="F24">
        <v>4.8992529999999999</v>
      </c>
      <c r="G24">
        <v>82693000</v>
      </c>
      <c r="H24">
        <f>IFERROR((F[[#This Row],[Close]]-E23)/E23,0)</f>
        <v>-4.1050903119868636E-2</v>
      </c>
      <c r="I24">
        <f>IFERROR(LN(F[[#This Row],[Close]]/E23),0)</f>
        <v>-4.1917284881669917E-2</v>
      </c>
    </row>
    <row r="25" spans="1:9">
      <c r="A25" s="3">
        <v>44022</v>
      </c>
      <c r="B25">
        <v>5.8</v>
      </c>
      <c r="C25">
        <v>6.1</v>
      </c>
      <c r="D25">
        <v>5.74</v>
      </c>
      <c r="E25">
        <v>6.1</v>
      </c>
      <c r="F25">
        <v>5.1173700000000002</v>
      </c>
      <c r="G25">
        <v>73710700</v>
      </c>
      <c r="H25">
        <f>IFERROR((F[[#This Row],[Close]]-E24)/E24,0)</f>
        <v>4.4520547945205442E-2</v>
      </c>
      <c r="I25">
        <f>IFERROR(LN(F[[#This Row],[Close]]/E24),0)</f>
        <v>4.3557974339129939E-2</v>
      </c>
    </row>
    <row r="26" spans="1:9">
      <c r="A26" s="3">
        <v>44025</v>
      </c>
      <c r="B26">
        <v>6.15</v>
      </c>
      <c r="C26">
        <v>6.22</v>
      </c>
      <c r="D26">
        <v>6.05</v>
      </c>
      <c r="E26">
        <v>6.06</v>
      </c>
      <c r="F26">
        <v>5.0838140000000003</v>
      </c>
      <c r="G26">
        <v>80190700</v>
      </c>
      <c r="H26">
        <f>IFERROR((F[[#This Row],[Close]]-E25)/E25,0)</f>
        <v>-6.5573770491803339E-3</v>
      </c>
      <c r="I26">
        <f>IFERROR(LN(F[[#This Row],[Close]]/E25),0)</f>
        <v>-6.578971098042511E-3</v>
      </c>
    </row>
    <row r="27" spans="1:9">
      <c r="A27" s="3">
        <v>44026</v>
      </c>
      <c r="B27">
        <v>6.18</v>
      </c>
      <c r="C27">
        <v>6.39</v>
      </c>
      <c r="D27">
        <v>6.08</v>
      </c>
      <c r="E27">
        <v>6.36</v>
      </c>
      <c r="F27">
        <v>5.3354879999999998</v>
      </c>
      <c r="G27">
        <v>106131800</v>
      </c>
      <c r="H27">
        <f>IFERROR((F[[#This Row],[Close]]-E26)/E26,0)</f>
        <v>4.9504950495049625E-2</v>
      </c>
      <c r="I27">
        <f>IFERROR(LN(F[[#This Row],[Close]]/E26),0)</f>
        <v>4.8318577270807732E-2</v>
      </c>
    </row>
    <row r="28" spans="1:9">
      <c r="A28" s="3">
        <v>44027</v>
      </c>
      <c r="B28">
        <v>6.54</v>
      </c>
      <c r="C28">
        <v>6.78</v>
      </c>
      <c r="D28">
        <v>6.52</v>
      </c>
      <c r="E28">
        <v>6.74</v>
      </c>
      <c r="F28">
        <v>5.654274</v>
      </c>
      <c r="G28">
        <v>101648700</v>
      </c>
      <c r="H28">
        <f>IFERROR((F[[#This Row],[Close]]-E27)/E27,0)</f>
        <v>5.9748427672955955E-2</v>
      </c>
      <c r="I28">
        <f>IFERROR(LN(F[[#This Row],[Close]]/E27),0)</f>
        <v>5.8031547572184775E-2</v>
      </c>
    </row>
    <row r="29" spans="1:9">
      <c r="A29" s="3">
        <v>44028</v>
      </c>
      <c r="B29">
        <v>6.66</v>
      </c>
      <c r="C29">
        <v>6.9</v>
      </c>
      <c r="D29">
        <v>6.63</v>
      </c>
      <c r="E29">
        <v>6.86</v>
      </c>
      <c r="F29">
        <v>5.7549440000000001</v>
      </c>
      <c r="G29">
        <v>93498500</v>
      </c>
      <c r="H29">
        <f>IFERROR((F[[#This Row],[Close]]-E28)/E28,0)</f>
        <v>1.7804154302670638E-2</v>
      </c>
      <c r="I29">
        <f>IFERROR(LN(F[[#This Row],[Close]]/E28),0)</f>
        <v>1.7647516813578141E-2</v>
      </c>
    </row>
    <row r="30" spans="1:9">
      <c r="A30" s="3">
        <v>44029</v>
      </c>
      <c r="B30">
        <v>6.9</v>
      </c>
      <c r="C30">
        <v>6.91</v>
      </c>
      <c r="D30">
        <v>6.73</v>
      </c>
      <c r="E30">
        <v>6.8</v>
      </c>
      <c r="F30">
        <v>5.7046099999999997</v>
      </c>
      <c r="G30">
        <v>80769000</v>
      </c>
      <c r="H30">
        <f>IFERROR((F[[#This Row],[Close]]-E29)/E29,0)</f>
        <v>-8.7463556851312668E-3</v>
      </c>
      <c r="I30">
        <f>IFERROR(LN(F[[#This Row],[Close]]/E29),0)</f>
        <v>-8.7848295557329155E-3</v>
      </c>
    </row>
    <row r="31" spans="1:9">
      <c r="A31" s="3">
        <v>44032</v>
      </c>
      <c r="B31">
        <v>6.8</v>
      </c>
      <c r="C31">
        <v>6.85</v>
      </c>
      <c r="D31">
        <v>6.58</v>
      </c>
      <c r="E31">
        <v>6.66</v>
      </c>
      <c r="F31">
        <v>5.5871620000000002</v>
      </c>
      <c r="G31">
        <v>71361700</v>
      </c>
      <c r="H31">
        <f>IFERROR((F[[#This Row],[Close]]-E30)/E30,0)</f>
        <v>-2.0588235294117602E-2</v>
      </c>
      <c r="I31">
        <f>IFERROR(LN(F[[#This Row],[Close]]/E30),0)</f>
        <v>-2.0803127629763173E-2</v>
      </c>
    </row>
    <row r="32" spans="1:9">
      <c r="A32" s="3">
        <v>44033</v>
      </c>
      <c r="B32">
        <v>6.71</v>
      </c>
      <c r="C32">
        <v>6.81</v>
      </c>
      <c r="D32">
        <v>6.64</v>
      </c>
      <c r="E32">
        <v>6.68</v>
      </c>
      <c r="F32">
        <v>5.6039399999999997</v>
      </c>
      <c r="G32">
        <v>63285100</v>
      </c>
      <c r="H32">
        <f>IFERROR((F[[#This Row],[Close]]-E31)/E31,0)</f>
        <v>3.0030030030029388E-3</v>
      </c>
      <c r="I32">
        <f>IFERROR(LN(F[[#This Row],[Close]]/E31),0)</f>
        <v>2.9985029962566329E-3</v>
      </c>
    </row>
    <row r="33" spans="1:9">
      <c r="A33" s="3">
        <v>44034</v>
      </c>
      <c r="B33">
        <v>6.64</v>
      </c>
      <c r="C33">
        <v>6.88</v>
      </c>
      <c r="D33">
        <v>6.61</v>
      </c>
      <c r="E33">
        <v>6.84</v>
      </c>
      <c r="F33">
        <v>5.7381669999999998</v>
      </c>
      <c r="G33">
        <v>75629600</v>
      </c>
      <c r="H33">
        <f>IFERROR((F[[#This Row],[Close]]-E32)/E32,0)</f>
        <v>2.3952095808383256E-2</v>
      </c>
      <c r="I33">
        <f>IFERROR(LN(F[[#This Row],[Close]]/E32),0)</f>
        <v>2.3669744085904703E-2</v>
      </c>
    </row>
    <row r="34" spans="1:9">
      <c r="A34" s="3">
        <v>44035</v>
      </c>
      <c r="B34">
        <v>6.87</v>
      </c>
      <c r="C34">
        <v>7.06</v>
      </c>
      <c r="D34">
        <v>6.8</v>
      </c>
      <c r="E34">
        <v>6.98</v>
      </c>
      <c r="F34">
        <v>5.8556140000000001</v>
      </c>
      <c r="G34">
        <v>88652600</v>
      </c>
      <c r="H34">
        <f>IFERROR((F[[#This Row],[Close]]-E33)/E33,0)</f>
        <v>2.0467836257310024E-2</v>
      </c>
      <c r="I34">
        <f>IFERROR(LN(F[[#This Row],[Close]]/E33),0)</f>
        <v>2.0261185139822144E-2</v>
      </c>
    </row>
    <row r="35" spans="1:9">
      <c r="A35" s="3">
        <v>44036</v>
      </c>
      <c r="B35">
        <v>6.9</v>
      </c>
      <c r="C35">
        <v>7.01</v>
      </c>
      <c r="D35">
        <v>6.86</v>
      </c>
      <c r="E35">
        <v>6.88</v>
      </c>
      <c r="F35">
        <v>5.7717229999999997</v>
      </c>
      <c r="G35">
        <v>62292000</v>
      </c>
      <c r="H35">
        <f>IFERROR((F[[#This Row],[Close]]-E34)/E34,0)</f>
        <v>-1.4326647564469989E-2</v>
      </c>
      <c r="I35">
        <f>IFERROR(LN(F[[#This Row],[Close]]/E34),0)</f>
        <v>-1.4430264829028896E-2</v>
      </c>
    </row>
    <row r="36" spans="1:9">
      <c r="A36" s="3">
        <v>44039</v>
      </c>
      <c r="B36">
        <v>6.92</v>
      </c>
      <c r="C36">
        <v>6.94</v>
      </c>
      <c r="D36">
        <v>6.77</v>
      </c>
      <c r="E36">
        <v>6.93</v>
      </c>
      <c r="F36">
        <v>5.813669</v>
      </c>
      <c r="G36">
        <v>60370200</v>
      </c>
      <c r="H36">
        <f>IFERROR((F[[#This Row],[Close]]-E35)/E35,0)</f>
        <v>7.2674418604650902E-3</v>
      </c>
      <c r="I36">
        <f>IFERROR(LN(F[[#This Row],[Close]]/E35),0)</f>
        <v>7.2411612565594736E-3</v>
      </c>
    </row>
    <row r="37" spans="1:9">
      <c r="A37" s="3">
        <v>44040</v>
      </c>
      <c r="B37">
        <v>6.9</v>
      </c>
      <c r="C37">
        <v>7.05</v>
      </c>
      <c r="D37">
        <v>6.9</v>
      </c>
      <c r="E37">
        <v>7.01</v>
      </c>
      <c r="F37">
        <v>5.880782</v>
      </c>
      <c r="G37">
        <v>56312500</v>
      </c>
      <c r="H37">
        <f>IFERROR((F[[#This Row],[Close]]-E36)/E36,0)</f>
        <v>1.1544011544011554E-2</v>
      </c>
      <c r="I37">
        <f>IFERROR(LN(F[[#This Row],[Close]]/E36),0)</f>
        <v>1.1477887844686839E-2</v>
      </c>
    </row>
    <row r="38" spans="1:9">
      <c r="A38" s="3">
        <v>44041</v>
      </c>
      <c r="B38">
        <v>7.05</v>
      </c>
      <c r="C38">
        <v>7.06</v>
      </c>
      <c r="D38">
        <v>6.83</v>
      </c>
      <c r="E38">
        <v>6.92</v>
      </c>
      <c r="F38">
        <v>5.8052799999999998</v>
      </c>
      <c r="G38">
        <v>59437200</v>
      </c>
      <c r="H38">
        <f>IFERROR((F[[#This Row],[Close]]-E37)/E37,0)</f>
        <v>-1.2838801711840209E-2</v>
      </c>
      <c r="I38">
        <f>IFERROR(LN(F[[#This Row],[Close]]/E37),0)</f>
        <v>-1.2921931416920449E-2</v>
      </c>
    </row>
    <row r="39" spans="1:9">
      <c r="A39" s="3">
        <v>44042</v>
      </c>
      <c r="B39">
        <v>6.74</v>
      </c>
      <c r="C39">
        <v>6.83</v>
      </c>
      <c r="D39">
        <v>6.67</v>
      </c>
      <c r="E39">
        <v>6.74</v>
      </c>
      <c r="F39">
        <v>5.654274</v>
      </c>
      <c r="G39">
        <v>58991000</v>
      </c>
      <c r="H39">
        <f>IFERROR((F[[#This Row],[Close]]-E38)/E38,0)</f>
        <v>-2.6011560693641578E-2</v>
      </c>
      <c r="I39">
        <f>IFERROR(LN(F[[#This Row],[Close]]/E38),0)</f>
        <v>-2.6355844705362431E-2</v>
      </c>
    </row>
    <row r="40" spans="1:9">
      <c r="A40" s="3">
        <v>44043</v>
      </c>
      <c r="B40">
        <v>6.89</v>
      </c>
      <c r="C40">
        <v>6.9</v>
      </c>
      <c r="D40">
        <v>6.52</v>
      </c>
      <c r="E40">
        <v>6.61</v>
      </c>
      <c r="F40">
        <v>5.5452170000000001</v>
      </c>
      <c r="G40">
        <v>115301700</v>
      </c>
      <c r="H40">
        <f>IFERROR((F[[#This Row],[Close]]-E39)/E39,0)</f>
        <v>-1.9287833827893158E-2</v>
      </c>
      <c r="I40">
        <f>IFERROR(LN(F[[#This Row],[Close]]/E39),0)</f>
        <v>-1.9476271060620692E-2</v>
      </c>
    </row>
    <row r="41" spans="1:9">
      <c r="A41" s="3">
        <v>44046</v>
      </c>
      <c r="B41">
        <v>6.65</v>
      </c>
      <c r="C41">
        <v>6.72</v>
      </c>
      <c r="D41">
        <v>6.53</v>
      </c>
      <c r="E41">
        <v>6.69</v>
      </c>
      <c r="F41">
        <v>5.6123289999999999</v>
      </c>
      <c r="G41">
        <v>53845900</v>
      </c>
      <c r="H41">
        <f>IFERROR((F[[#This Row],[Close]]-E40)/E40,0)</f>
        <v>1.2102874432677772E-2</v>
      </c>
      <c r="I41">
        <f>IFERROR(LN(F[[#This Row],[Close]]/E40),0)</f>
        <v>1.2030220276542282E-2</v>
      </c>
    </row>
    <row r="42" spans="1:9">
      <c r="A42" s="3">
        <v>44047</v>
      </c>
      <c r="B42">
        <v>6.91</v>
      </c>
      <c r="C42">
        <v>6.91</v>
      </c>
      <c r="D42">
        <v>6.73</v>
      </c>
      <c r="E42">
        <v>6.86</v>
      </c>
      <c r="F42">
        <v>5.7549440000000001</v>
      </c>
      <c r="G42">
        <v>69377600</v>
      </c>
      <c r="H42">
        <f>IFERROR((F[[#This Row],[Close]]-E41)/E41,0)</f>
        <v>2.5411061285500736E-2</v>
      </c>
      <c r="I42">
        <f>IFERROR(LN(F[[#This Row],[Close]]/E41),0)</f>
        <v>2.5093567597656775E-2</v>
      </c>
    </row>
    <row r="43" spans="1:9">
      <c r="A43" s="3">
        <v>44048</v>
      </c>
      <c r="B43">
        <v>6.86</v>
      </c>
      <c r="C43">
        <v>7.03</v>
      </c>
      <c r="D43">
        <v>6.86</v>
      </c>
      <c r="E43">
        <v>6.96</v>
      </c>
      <c r="F43">
        <v>5.8388359999999997</v>
      </c>
      <c r="G43">
        <v>81728400</v>
      </c>
      <c r="H43">
        <f>IFERROR((F[[#This Row],[Close]]-E42)/E42,0)</f>
        <v>1.4577259475218606E-2</v>
      </c>
      <c r="I43">
        <f>IFERROR(LN(F[[#This Row],[Close]]/E42),0)</f>
        <v>1.4472032608534469E-2</v>
      </c>
    </row>
    <row r="44" spans="1:9">
      <c r="A44" s="3">
        <v>44049</v>
      </c>
      <c r="B44">
        <v>6.93</v>
      </c>
      <c r="C44">
        <v>7</v>
      </c>
      <c r="D44">
        <v>6.89</v>
      </c>
      <c r="E44">
        <v>6.93</v>
      </c>
      <c r="F44">
        <v>5.813669</v>
      </c>
      <c r="G44">
        <v>48668500</v>
      </c>
      <c r="H44">
        <f>IFERROR((F[[#This Row],[Close]]-E43)/E43,0)</f>
        <v>-4.3103448275862424E-3</v>
      </c>
      <c r="I44">
        <f>IFERROR(LN(F[[#This Row],[Close]]/E43),0)</f>
        <v>-4.3196611445163961E-3</v>
      </c>
    </row>
    <row r="45" spans="1:9">
      <c r="A45" s="3">
        <v>44050</v>
      </c>
      <c r="B45">
        <v>6.87</v>
      </c>
      <c r="C45">
        <v>6.92</v>
      </c>
      <c r="D45">
        <v>6.79</v>
      </c>
      <c r="E45">
        <v>6.86</v>
      </c>
      <c r="F45">
        <v>5.7549440000000001</v>
      </c>
      <c r="G45">
        <v>47480100</v>
      </c>
      <c r="H45">
        <f>IFERROR((F[[#This Row],[Close]]-E44)/E44,0)</f>
        <v>-1.0101010101010015E-2</v>
      </c>
      <c r="I45">
        <f>IFERROR(LN(F[[#This Row],[Close]]/E44),0)</f>
        <v>-1.0152371464017962E-2</v>
      </c>
    </row>
    <row r="46" spans="1:9">
      <c r="A46" s="3">
        <v>44053</v>
      </c>
      <c r="B46">
        <v>6.91</v>
      </c>
      <c r="C46">
        <v>7.13</v>
      </c>
      <c r="D46">
        <v>6.91</v>
      </c>
      <c r="E46">
        <v>7.09</v>
      </c>
      <c r="F46">
        <v>5.9478949999999999</v>
      </c>
      <c r="G46">
        <v>57229000</v>
      </c>
      <c r="H46">
        <f>IFERROR((F[[#This Row],[Close]]-E45)/E45,0)</f>
        <v>3.3527696793002847E-2</v>
      </c>
      <c r="I46">
        <f>IFERROR(LN(F[[#This Row],[Close]]/E45),0)</f>
        <v>3.2977898806242294E-2</v>
      </c>
    </row>
    <row r="47" spans="1:9">
      <c r="A47" s="3">
        <v>44054</v>
      </c>
      <c r="B47">
        <v>7.21</v>
      </c>
      <c r="C47">
        <v>7.38</v>
      </c>
      <c r="D47">
        <v>7.19</v>
      </c>
      <c r="E47">
        <v>7.23</v>
      </c>
      <c r="F47">
        <v>6.0653420000000002</v>
      </c>
      <c r="G47">
        <v>74016400</v>
      </c>
      <c r="H47">
        <f>IFERROR((F[[#This Row],[Close]]-E46)/E46,0)</f>
        <v>1.9746121297602337E-2</v>
      </c>
      <c r="I47">
        <f>IFERROR(LN(F[[#This Row],[Close]]/E46),0)</f>
        <v>1.9553695626637377E-2</v>
      </c>
    </row>
    <row r="48" spans="1:9">
      <c r="A48" s="3">
        <v>44055</v>
      </c>
      <c r="B48">
        <v>7.33</v>
      </c>
      <c r="C48">
        <v>7.37</v>
      </c>
      <c r="D48">
        <v>7.06</v>
      </c>
      <c r="E48">
        <v>7.11</v>
      </c>
      <c r="F48">
        <v>5.9646730000000003</v>
      </c>
      <c r="G48">
        <v>59161400</v>
      </c>
      <c r="H48">
        <f>IFERROR((F[[#This Row],[Close]]-E47)/E47,0)</f>
        <v>-1.6597510373443997E-2</v>
      </c>
      <c r="I48">
        <f>IFERROR(LN(F[[#This Row],[Close]]/E47),0)</f>
        <v>-1.6736792355523864E-2</v>
      </c>
    </row>
    <row r="49" spans="1:9">
      <c r="A49" s="3">
        <v>44056</v>
      </c>
      <c r="B49">
        <v>7.03</v>
      </c>
      <c r="C49">
        <v>7.18</v>
      </c>
      <c r="D49">
        <v>7</v>
      </c>
      <c r="E49">
        <v>7.03</v>
      </c>
      <c r="F49">
        <v>5.8975609999999996</v>
      </c>
      <c r="G49">
        <v>50066800</v>
      </c>
      <c r="H49">
        <f>IFERROR((F[[#This Row],[Close]]-E48)/E48,0)</f>
        <v>-1.1251758087201134E-2</v>
      </c>
      <c r="I49">
        <f>IFERROR(LN(F[[#This Row],[Close]]/E48),0)</f>
        <v>-1.1315537992575984E-2</v>
      </c>
    </row>
    <row r="50" spans="1:9">
      <c r="A50" s="3">
        <v>44057</v>
      </c>
      <c r="B50">
        <v>6.97</v>
      </c>
      <c r="C50">
        <v>7.11</v>
      </c>
      <c r="D50">
        <v>6.93</v>
      </c>
      <c r="E50">
        <v>7.04</v>
      </c>
      <c r="F50">
        <v>5.9059489999999997</v>
      </c>
      <c r="G50">
        <v>43517700</v>
      </c>
      <c r="H50">
        <f>IFERROR((F[[#This Row],[Close]]-E49)/E49,0)</f>
        <v>1.4224751066856027E-3</v>
      </c>
      <c r="I50">
        <f>IFERROR(LN(F[[#This Row],[Close]]/E49),0)</f>
        <v>1.4214643473774466E-3</v>
      </c>
    </row>
    <row r="51" spans="1:9">
      <c r="A51" s="3">
        <v>44060</v>
      </c>
      <c r="B51">
        <v>7.05</v>
      </c>
      <c r="C51">
        <v>7.06</v>
      </c>
      <c r="D51">
        <v>6.87</v>
      </c>
      <c r="E51">
        <v>6.98</v>
      </c>
      <c r="F51">
        <v>5.8556140000000001</v>
      </c>
      <c r="G51">
        <v>64555200</v>
      </c>
      <c r="H51">
        <f>IFERROR((F[[#This Row],[Close]]-E50)/E50,0)</f>
        <v>-8.5227272727272166E-3</v>
      </c>
      <c r="I51">
        <f>IFERROR(LN(F[[#This Row],[Close]]/E50),0)</f>
        <v>-8.5592533956698365E-3</v>
      </c>
    </row>
    <row r="52" spans="1:9">
      <c r="A52" s="3">
        <v>44061</v>
      </c>
      <c r="B52">
        <v>6.98</v>
      </c>
      <c r="C52">
        <v>7.01</v>
      </c>
      <c r="D52">
        <v>6.89</v>
      </c>
      <c r="E52">
        <v>6.89</v>
      </c>
      <c r="F52">
        <v>5.7801119999999999</v>
      </c>
      <c r="G52">
        <v>40444200</v>
      </c>
      <c r="H52">
        <f>IFERROR((F[[#This Row],[Close]]-E51)/E51,0)</f>
        <v>-1.2893982808023029E-2</v>
      </c>
      <c r="I52">
        <f>IFERROR(LN(F[[#This Row],[Close]]/E51),0)</f>
        <v>-1.2977831748713989E-2</v>
      </c>
    </row>
    <row r="53" spans="1:9">
      <c r="A53" s="3">
        <v>44062</v>
      </c>
      <c r="B53">
        <v>6.89</v>
      </c>
      <c r="C53">
        <v>7.02</v>
      </c>
      <c r="D53">
        <v>6.86</v>
      </c>
      <c r="E53">
        <v>6.87</v>
      </c>
      <c r="F53">
        <v>5.7633340000000004</v>
      </c>
      <c r="G53">
        <v>44158100</v>
      </c>
      <c r="H53">
        <f>IFERROR((F[[#This Row],[Close]]-E52)/E52,0)</f>
        <v>-2.9027576197386902E-3</v>
      </c>
      <c r="I53">
        <f>IFERROR(LN(F[[#This Row],[Close]]/E52),0)</f>
        <v>-2.9069787913091612E-3</v>
      </c>
    </row>
    <row r="54" spans="1:9">
      <c r="A54" s="3">
        <v>44063</v>
      </c>
      <c r="B54">
        <v>6.77</v>
      </c>
      <c r="C54">
        <v>6.89</v>
      </c>
      <c r="D54">
        <v>6.73</v>
      </c>
      <c r="E54">
        <v>6.84</v>
      </c>
      <c r="F54">
        <v>5.7381669999999998</v>
      </c>
      <c r="G54">
        <v>41824500</v>
      </c>
      <c r="H54">
        <f>IFERROR((F[[#This Row],[Close]]-E53)/E53,0)</f>
        <v>-4.366812227074272E-3</v>
      </c>
      <c r="I54">
        <f>IFERROR(LN(F[[#This Row],[Close]]/E53),0)</f>
        <v>-4.3763745997988882E-3</v>
      </c>
    </row>
    <row r="55" spans="1:9">
      <c r="A55" s="3">
        <v>44064</v>
      </c>
      <c r="B55">
        <v>6.78</v>
      </c>
      <c r="C55">
        <v>6.85</v>
      </c>
      <c r="D55">
        <v>6.65</v>
      </c>
      <c r="E55">
        <v>6.66</v>
      </c>
      <c r="F55">
        <v>5.5871620000000002</v>
      </c>
      <c r="G55">
        <v>39158900</v>
      </c>
      <c r="H55">
        <f>IFERROR((F[[#This Row],[Close]]-E54)/E54,0)</f>
        <v>-2.6315789473684171E-2</v>
      </c>
      <c r="I55">
        <f>IFERROR(LN(F[[#This Row],[Close]]/E54),0)</f>
        <v>-2.6668247082161294E-2</v>
      </c>
    </row>
    <row r="56" spans="1:9">
      <c r="A56" s="3">
        <v>44067</v>
      </c>
      <c r="B56">
        <v>6.73</v>
      </c>
      <c r="C56">
        <v>7</v>
      </c>
      <c r="D56">
        <v>6.69</v>
      </c>
      <c r="E56">
        <v>6.98</v>
      </c>
      <c r="F56">
        <v>5.8556140000000001</v>
      </c>
      <c r="G56">
        <v>64974700</v>
      </c>
      <c r="H56">
        <f>IFERROR((F[[#This Row],[Close]]-E55)/E55,0)</f>
        <v>4.8048048048048089E-2</v>
      </c>
      <c r="I56">
        <f>IFERROR(LN(F[[#This Row],[Close]]/E55),0)</f>
        <v>4.6929432221983362E-2</v>
      </c>
    </row>
    <row r="57" spans="1:9">
      <c r="A57" s="3">
        <v>44068</v>
      </c>
      <c r="B57">
        <v>7.01</v>
      </c>
      <c r="C57">
        <v>7.1</v>
      </c>
      <c r="D57">
        <v>6.86</v>
      </c>
      <c r="E57">
        <v>6.94</v>
      </c>
      <c r="F57">
        <v>5.822057</v>
      </c>
      <c r="G57">
        <v>49550000</v>
      </c>
      <c r="H57">
        <f>IFERROR((F[[#This Row],[Close]]-E56)/E56,0)</f>
        <v>-5.7306590257879706E-3</v>
      </c>
      <c r="I57">
        <f>IFERROR(LN(F[[#This Row],[Close]]/E56),0)</f>
        <v>-5.7471422555679594E-3</v>
      </c>
    </row>
    <row r="58" spans="1:9">
      <c r="A58" s="3">
        <v>44069</v>
      </c>
      <c r="B58">
        <v>6.94</v>
      </c>
      <c r="C58">
        <v>6.97</v>
      </c>
      <c r="D58">
        <v>6.77</v>
      </c>
      <c r="E58">
        <v>6.82</v>
      </c>
      <c r="F58">
        <v>5.7213880000000001</v>
      </c>
      <c r="G58">
        <v>48600100</v>
      </c>
      <c r="H58">
        <f>IFERROR((F[[#This Row],[Close]]-E57)/E57,0)</f>
        <v>-1.7291066282420765E-2</v>
      </c>
      <c r="I58">
        <f>IFERROR(LN(F[[#This Row],[Close]]/E57),0)</f>
        <v>-1.744230266334237E-2</v>
      </c>
    </row>
    <row r="59" spans="1:9">
      <c r="A59" s="3">
        <v>44070</v>
      </c>
      <c r="B59">
        <v>6.83</v>
      </c>
      <c r="C59">
        <v>6.98</v>
      </c>
      <c r="D59">
        <v>6.83</v>
      </c>
      <c r="E59">
        <v>6.91</v>
      </c>
      <c r="F59">
        <v>5.7968909999999996</v>
      </c>
      <c r="G59">
        <v>45740900</v>
      </c>
      <c r="H59">
        <f>IFERROR((F[[#This Row],[Close]]-E58)/E58,0)</f>
        <v>1.31964809384164E-2</v>
      </c>
      <c r="I59">
        <f>IFERROR(LN(F[[#This Row],[Close]]/E58),0)</f>
        <v>1.3110165924207785E-2</v>
      </c>
    </row>
    <row r="60" spans="1:9">
      <c r="A60" s="3">
        <v>44071</v>
      </c>
      <c r="B60">
        <v>6.93</v>
      </c>
      <c r="C60">
        <v>6.95</v>
      </c>
      <c r="D60">
        <v>6.86</v>
      </c>
      <c r="E60">
        <v>6.94</v>
      </c>
      <c r="F60">
        <v>5.822057</v>
      </c>
      <c r="G60">
        <v>39936900</v>
      </c>
      <c r="H60">
        <f>IFERROR((F[[#This Row],[Close]]-E59)/E59,0)</f>
        <v>4.3415340086831039E-3</v>
      </c>
      <c r="I60">
        <f>IFERROR(LN(F[[#This Row],[Close]]/E59),0)</f>
        <v>4.3321367391347372E-3</v>
      </c>
    </row>
    <row r="61" spans="1:9">
      <c r="A61" s="3">
        <v>44074</v>
      </c>
      <c r="B61">
        <v>6.9</v>
      </c>
      <c r="C61">
        <v>6.93</v>
      </c>
      <c r="D61">
        <v>6.79</v>
      </c>
      <c r="E61">
        <v>6.82</v>
      </c>
      <c r="F61">
        <v>5.7213880000000001</v>
      </c>
      <c r="G61">
        <v>50089500</v>
      </c>
      <c r="H61">
        <f>IFERROR((F[[#This Row],[Close]]-E60)/E60,0)</f>
        <v>-1.7291066282420765E-2</v>
      </c>
      <c r="I61">
        <f>IFERROR(LN(F[[#This Row],[Close]]/E60),0)</f>
        <v>-1.744230266334237E-2</v>
      </c>
    </row>
    <row r="62" spans="1:9">
      <c r="A62" s="3">
        <v>44075</v>
      </c>
      <c r="B62">
        <v>6.77</v>
      </c>
      <c r="C62">
        <v>6.87</v>
      </c>
      <c r="D62">
        <v>6.72</v>
      </c>
      <c r="E62">
        <v>6.83</v>
      </c>
      <c r="F62">
        <v>5.7297770000000003</v>
      </c>
      <c r="G62">
        <v>48189900</v>
      </c>
      <c r="H62">
        <f>IFERROR((F[[#This Row],[Close]]-E61)/E61,0)</f>
        <v>1.4662756598240157E-3</v>
      </c>
      <c r="I62">
        <f>IFERROR(LN(F[[#This Row],[Close]]/E61),0)</f>
        <v>1.4652017273279626E-3</v>
      </c>
    </row>
    <row r="63" spans="1:9">
      <c r="A63" s="3">
        <v>44076</v>
      </c>
      <c r="B63">
        <v>6.81</v>
      </c>
      <c r="C63">
        <v>6.97</v>
      </c>
      <c r="D63">
        <v>6.77</v>
      </c>
      <c r="E63">
        <v>6.95</v>
      </c>
      <c r="F63">
        <v>5.8304460000000002</v>
      </c>
      <c r="G63">
        <v>59008900</v>
      </c>
      <c r="H63">
        <f>IFERROR((F[[#This Row],[Close]]-E62)/E62,0)</f>
        <v>1.756954612005858E-2</v>
      </c>
      <c r="I63">
        <f>IFERROR(LN(F[[#This Row],[Close]]/E62),0)</f>
        <v>1.7416985994002179E-2</v>
      </c>
    </row>
    <row r="64" spans="1:9">
      <c r="A64" s="3">
        <v>44077</v>
      </c>
      <c r="B64">
        <v>6.92</v>
      </c>
      <c r="C64">
        <v>7.09</v>
      </c>
      <c r="D64">
        <v>6.76</v>
      </c>
      <c r="E64">
        <v>6.82</v>
      </c>
      <c r="F64">
        <v>5.7213880000000001</v>
      </c>
      <c r="G64">
        <v>78130900</v>
      </c>
      <c r="H64">
        <f>IFERROR((F[[#This Row],[Close]]-E63)/E63,0)</f>
        <v>-1.8705035971223007E-2</v>
      </c>
      <c r="I64">
        <f>IFERROR(LN(F[[#This Row],[Close]]/E63),0)</f>
        <v>-1.888218772132998E-2</v>
      </c>
    </row>
    <row r="65" spans="1:9">
      <c r="A65" s="3">
        <v>44078</v>
      </c>
      <c r="B65">
        <v>6.86</v>
      </c>
      <c r="C65">
        <v>6.95</v>
      </c>
      <c r="D65">
        <v>6.75</v>
      </c>
      <c r="E65">
        <v>6.9</v>
      </c>
      <c r="F65">
        <v>5.7885010000000001</v>
      </c>
      <c r="G65">
        <v>70017500</v>
      </c>
      <c r="H65">
        <f>IFERROR((F[[#This Row],[Close]]-E64)/E64,0)</f>
        <v>1.1730205278592386E-2</v>
      </c>
      <c r="I65">
        <f>IFERROR(LN(F[[#This Row],[Close]]/E64),0)</f>
        <v>1.1661939747842957E-2</v>
      </c>
    </row>
    <row r="66" spans="1:9">
      <c r="A66" s="3">
        <v>44082</v>
      </c>
      <c r="B66">
        <v>6.83</v>
      </c>
      <c r="C66">
        <v>7.17</v>
      </c>
      <c r="D66">
        <v>6.81</v>
      </c>
      <c r="E66">
        <v>7.03</v>
      </c>
      <c r="F66">
        <v>5.8975609999999996</v>
      </c>
      <c r="G66">
        <v>84749300</v>
      </c>
      <c r="H66">
        <f>IFERROR((F[[#This Row],[Close]]-E65)/E65,0)</f>
        <v>1.8840579710144911E-2</v>
      </c>
      <c r="I66">
        <f>IFERROR(LN(F[[#This Row],[Close]]/E65),0)</f>
        <v>1.8665294219359876E-2</v>
      </c>
    </row>
    <row r="67" spans="1:9">
      <c r="A67" s="3">
        <v>44083</v>
      </c>
      <c r="B67">
        <v>7.07</v>
      </c>
      <c r="C67">
        <v>7.1</v>
      </c>
      <c r="D67">
        <v>6.93</v>
      </c>
      <c r="E67">
        <v>6.97</v>
      </c>
      <c r="F67">
        <v>5.8472249999999999</v>
      </c>
      <c r="G67">
        <v>56501400</v>
      </c>
      <c r="H67">
        <f>IFERROR((F[[#This Row],[Close]]-E66)/E66,0)</f>
        <v>-8.5348506401138682E-3</v>
      </c>
      <c r="I67">
        <f>IFERROR(LN(F[[#This Row],[Close]]/E66),0)</f>
        <v>-8.5714810501410568E-3</v>
      </c>
    </row>
    <row r="68" spans="1:9">
      <c r="A68" s="3">
        <v>44084</v>
      </c>
      <c r="B68">
        <v>6.99</v>
      </c>
      <c r="C68">
        <v>7.04</v>
      </c>
      <c r="D68">
        <v>6.87</v>
      </c>
      <c r="E68">
        <v>6.91</v>
      </c>
      <c r="F68">
        <v>5.7968909999999996</v>
      </c>
      <c r="G68">
        <v>69228600</v>
      </c>
      <c r="H68">
        <f>IFERROR((F[[#This Row],[Close]]-E67)/E67,0)</f>
        <v>-8.6083213773313644E-3</v>
      </c>
      <c r="I68">
        <f>IFERROR(LN(F[[#This Row],[Close]]/E67),0)</f>
        <v>-8.6455869928539295E-3</v>
      </c>
    </row>
    <row r="69" spans="1:9">
      <c r="A69" s="3">
        <v>44085</v>
      </c>
      <c r="B69">
        <v>6.94</v>
      </c>
      <c r="C69">
        <v>7</v>
      </c>
      <c r="D69">
        <v>6.85</v>
      </c>
      <c r="E69">
        <v>7</v>
      </c>
      <c r="F69">
        <v>5.8723929999999998</v>
      </c>
      <c r="G69">
        <v>55080600</v>
      </c>
      <c r="H69">
        <f>IFERROR((F[[#This Row],[Close]]-E68)/E68,0)</f>
        <v>1.3024602026049183E-2</v>
      </c>
      <c r="I69">
        <f>IFERROR(LN(F[[#This Row],[Close]]/E68),0)</f>
        <v>1.2940511275734732E-2</v>
      </c>
    </row>
    <row r="70" spans="1:9">
      <c r="A70" s="3">
        <v>44088</v>
      </c>
      <c r="B70">
        <v>7.01</v>
      </c>
      <c r="C70">
        <v>7.18</v>
      </c>
      <c r="D70">
        <v>6.98</v>
      </c>
      <c r="E70">
        <v>7.12</v>
      </c>
      <c r="F70">
        <v>5.9730619999999996</v>
      </c>
      <c r="G70">
        <v>58704300</v>
      </c>
      <c r="H70">
        <f>IFERROR((F[[#This Row],[Close]]-E69)/E69,0)</f>
        <v>1.7142857142857158E-2</v>
      </c>
      <c r="I70">
        <f>IFERROR(LN(F[[#This Row],[Close]]/E69),0)</f>
        <v>1.6997576368571077E-2</v>
      </c>
    </row>
    <row r="71" spans="1:9">
      <c r="A71" s="3">
        <v>44089</v>
      </c>
      <c r="B71">
        <v>7.16</v>
      </c>
      <c r="C71">
        <v>7.18</v>
      </c>
      <c r="D71">
        <v>7</v>
      </c>
      <c r="E71">
        <v>7.04</v>
      </c>
      <c r="F71">
        <v>5.9059489999999997</v>
      </c>
      <c r="G71">
        <v>65198500</v>
      </c>
      <c r="H71">
        <f>IFERROR((F[[#This Row],[Close]]-E70)/E70,0)</f>
        <v>-1.1235955056179785E-2</v>
      </c>
      <c r="I71">
        <f>IFERROR(LN(F[[#This Row],[Close]]/E70),0)</f>
        <v>-1.1299555253933394E-2</v>
      </c>
    </row>
    <row r="72" spans="1:9">
      <c r="A72" s="3">
        <v>44090</v>
      </c>
      <c r="B72">
        <v>7.05</v>
      </c>
      <c r="C72">
        <v>7.12</v>
      </c>
      <c r="D72">
        <v>6.99</v>
      </c>
      <c r="E72">
        <v>7.02</v>
      </c>
      <c r="F72">
        <v>5.8891710000000002</v>
      </c>
      <c r="G72">
        <v>46245800</v>
      </c>
      <c r="H72">
        <f>IFERROR((F[[#This Row],[Close]]-E71)/E71,0)</f>
        <v>-2.8409090909091565E-3</v>
      </c>
      <c r="I72">
        <f>IFERROR(LN(F[[#This Row],[Close]]/E71),0)</f>
        <v>-2.8449521322313617E-3</v>
      </c>
    </row>
    <row r="73" spans="1:9">
      <c r="A73" s="3">
        <v>44091</v>
      </c>
      <c r="B73">
        <v>7.04</v>
      </c>
      <c r="C73">
        <v>7.34</v>
      </c>
      <c r="D73">
        <v>6.98</v>
      </c>
      <c r="E73">
        <v>7.28</v>
      </c>
      <c r="F73">
        <v>6.1072879999999996</v>
      </c>
      <c r="G73">
        <v>84850100</v>
      </c>
      <c r="H73">
        <f>IFERROR((F[[#This Row],[Close]]-E72)/E72,0)</f>
        <v>3.7037037037037132E-2</v>
      </c>
      <c r="I73">
        <f>IFERROR(LN(F[[#This Row],[Close]]/E72),0)</f>
        <v>3.6367644170875006E-2</v>
      </c>
    </row>
    <row r="74" spans="1:9">
      <c r="A74" s="3">
        <v>44092</v>
      </c>
      <c r="B74">
        <v>7.31</v>
      </c>
      <c r="C74">
        <v>7.4</v>
      </c>
      <c r="D74">
        <v>7.22</v>
      </c>
      <c r="E74">
        <v>7.23</v>
      </c>
      <c r="F74">
        <v>6.0653420000000002</v>
      </c>
      <c r="G74">
        <v>71929400</v>
      </c>
      <c r="H74">
        <f>IFERROR((F[[#This Row],[Close]]-E73)/E73,0)</f>
        <v>-6.8681318681318437E-3</v>
      </c>
      <c r="I74">
        <f>IFERROR(LN(F[[#This Row],[Close]]/E73),0)</f>
        <v>-6.8918260379212583E-3</v>
      </c>
    </row>
    <row r="75" spans="1:9">
      <c r="A75" s="3">
        <v>44095</v>
      </c>
      <c r="B75">
        <v>7.09</v>
      </c>
      <c r="C75">
        <v>7.09</v>
      </c>
      <c r="D75">
        <v>6.81</v>
      </c>
      <c r="E75">
        <v>6.87</v>
      </c>
      <c r="F75">
        <v>5.7633340000000004</v>
      </c>
      <c r="G75">
        <v>72850300</v>
      </c>
      <c r="H75">
        <f>IFERROR((F[[#This Row],[Close]]-E74)/E74,0)</f>
        <v>-4.9792531120331988E-2</v>
      </c>
      <c r="I75">
        <f>IFERROR(LN(F[[#This Row],[Close]]/E74),0)</f>
        <v>-5.1074929936415395E-2</v>
      </c>
    </row>
    <row r="76" spans="1:9">
      <c r="A76" s="3">
        <v>44096</v>
      </c>
      <c r="B76">
        <v>6.89</v>
      </c>
      <c r="C76">
        <v>6.99</v>
      </c>
      <c r="D76">
        <v>6.77</v>
      </c>
      <c r="E76">
        <v>6.78</v>
      </c>
      <c r="F76">
        <v>5.6878310000000001</v>
      </c>
      <c r="G76">
        <v>55865500</v>
      </c>
      <c r="H76">
        <f>IFERROR((F[[#This Row],[Close]]-E75)/E75,0)</f>
        <v>-1.3100436681222686E-2</v>
      </c>
      <c r="I76">
        <f>IFERROR(LN(F[[#This Row],[Close]]/E75),0)</f>
        <v>-1.3187004281953801E-2</v>
      </c>
    </row>
    <row r="77" spans="1:9">
      <c r="A77" s="3">
        <v>44097</v>
      </c>
      <c r="B77">
        <v>6.81</v>
      </c>
      <c r="C77">
        <v>6.93</v>
      </c>
      <c r="D77">
        <v>6.63</v>
      </c>
      <c r="E77">
        <v>6.64</v>
      </c>
      <c r="F77">
        <v>5.5703839999999998</v>
      </c>
      <c r="G77">
        <v>52588600</v>
      </c>
      <c r="H77">
        <f>IFERROR((F[[#This Row],[Close]]-E76)/E76,0)</f>
        <v>-2.0648967551622502E-2</v>
      </c>
      <c r="I77">
        <f>IFERROR(LN(F[[#This Row],[Close]]/E76),0)</f>
        <v>-2.0865138463961787E-2</v>
      </c>
    </row>
    <row r="78" spans="1:9">
      <c r="A78" s="3">
        <v>44098</v>
      </c>
      <c r="B78">
        <v>6.6</v>
      </c>
      <c r="C78">
        <v>6.76</v>
      </c>
      <c r="D78">
        <v>6.41</v>
      </c>
      <c r="E78">
        <v>6.66</v>
      </c>
      <c r="F78">
        <v>5.5871620000000002</v>
      </c>
      <c r="G78">
        <v>59822900</v>
      </c>
      <c r="H78">
        <f>IFERROR((F[[#This Row],[Close]]-E77)/E77,0)</f>
        <v>3.0120481927711539E-3</v>
      </c>
      <c r="I78">
        <f>IFERROR(LN(F[[#This Row],[Close]]/E77),0)</f>
        <v>3.0075210639553224E-3</v>
      </c>
    </row>
    <row r="79" spans="1:9">
      <c r="A79" s="3">
        <v>44099</v>
      </c>
      <c r="B79">
        <v>6.61</v>
      </c>
      <c r="C79">
        <v>6.71</v>
      </c>
      <c r="D79">
        <v>6.5</v>
      </c>
      <c r="E79">
        <v>6.51</v>
      </c>
      <c r="F79">
        <v>5.4613259999999997</v>
      </c>
      <c r="G79">
        <v>53761800</v>
      </c>
      <c r="H79">
        <f>IFERROR((F[[#This Row],[Close]]-E78)/E78,0)</f>
        <v>-2.2522522522522577E-2</v>
      </c>
      <c r="I79">
        <f>IFERROR(LN(F[[#This Row],[Close]]/E78),0)</f>
        <v>-2.2780028331819999E-2</v>
      </c>
    </row>
    <row r="80" spans="1:9">
      <c r="A80" s="3">
        <v>44102</v>
      </c>
      <c r="B80">
        <v>6.59</v>
      </c>
      <c r="C80">
        <v>6.77</v>
      </c>
      <c r="D80">
        <v>6.58</v>
      </c>
      <c r="E80">
        <v>6.69</v>
      </c>
      <c r="F80">
        <v>5.6123289999999999</v>
      </c>
      <c r="G80">
        <v>47582600</v>
      </c>
      <c r="H80">
        <f>IFERROR((F[[#This Row],[Close]]-E79)/E79,0)</f>
        <v>2.7649769585253552E-2</v>
      </c>
      <c r="I80">
        <f>IFERROR(LN(F[[#This Row],[Close]]/E79),0)</f>
        <v>2.7274417919659306E-2</v>
      </c>
    </row>
    <row r="81" spans="1:9">
      <c r="A81" s="3">
        <v>44103</v>
      </c>
      <c r="B81">
        <v>6.69</v>
      </c>
      <c r="C81">
        <v>6.7</v>
      </c>
      <c r="D81">
        <v>6.54</v>
      </c>
      <c r="E81">
        <v>6.6</v>
      </c>
      <c r="F81">
        <v>5.5368279999999999</v>
      </c>
      <c r="G81">
        <v>38987300</v>
      </c>
      <c r="H81">
        <f>IFERROR((F[[#This Row],[Close]]-E80)/E80,0)</f>
        <v>-1.3452914798206388E-2</v>
      </c>
      <c r="I81">
        <f>IFERROR(LN(F[[#This Row],[Close]]/E80),0)</f>
        <v>-1.3544225107757372E-2</v>
      </c>
    </row>
    <row r="82" spans="1:9">
      <c r="A82" s="3">
        <v>44104</v>
      </c>
      <c r="B82">
        <v>6.61</v>
      </c>
      <c r="C82">
        <v>6.75</v>
      </c>
      <c r="D82">
        <v>6.59</v>
      </c>
      <c r="E82">
        <v>6.66</v>
      </c>
      <c r="F82">
        <v>5.5871620000000002</v>
      </c>
      <c r="G82">
        <v>55944600</v>
      </c>
      <c r="H82">
        <f>IFERROR((F[[#This Row],[Close]]-E81)/E81,0)</f>
        <v>9.0909090909091668E-3</v>
      </c>
      <c r="I82">
        <f>IFERROR(LN(F[[#This Row],[Close]]/E81),0)</f>
        <v>9.0498355199180765E-3</v>
      </c>
    </row>
    <row r="83" spans="1:9">
      <c r="A83" s="3">
        <v>44105</v>
      </c>
      <c r="B83">
        <v>6.71</v>
      </c>
      <c r="C83">
        <v>6.77</v>
      </c>
      <c r="D83">
        <v>6.63</v>
      </c>
      <c r="E83">
        <v>6.75</v>
      </c>
      <c r="F83">
        <v>5.6626640000000004</v>
      </c>
      <c r="G83">
        <v>58340600</v>
      </c>
      <c r="H83">
        <f>IFERROR((F[[#This Row],[Close]]-E82)/E82,0)</f>
        <v>1.3513513513513492E-2</v>
      </c>
      <c r="I83">
        <f>IFERROR(LN(F[[#This Row],[Close]]/E82),0)</f>
        <v>1.3423020332140771E-2</v>
      </c>
    </row>
    <row r="84" spans="1:9">
      <c r="A84" s="3">
        <v>44106</v>
      </c>
      <c r="B84">
        <v>6.62</v>
      </c>
      <c r="C84">
        <v>6.93</v>
      </c>
      <c r="D84">
        <v>6.6</v>
      </c>
      <c r="E84">
        <v>6.89</v>
      </c>
      <c r="F84">
        <v>5.7801119999999999</v>
      </c>
      <c r="G84">
        <v>60798400</v>
      </c>
      <c r="H84">
        <f>IFERROR((F[[#This Row],[Close]]-E83)/E83,0)</f>
        <v>2.0740740740740695E-2</v>
      </c>
      <c r="I84">
        <f>IFERROR(LN(F[[#This Row],[Close]]/E83),0)</f>
        <v>2.0528580141128731E-2</v>
      </c>
    </row>
    <row r="85" spans="1:9">
      <c r="A85" s="3">
        <v>44109</v>
      </c>
      <c r="B85">
        <v>6.95</v>
      </c>
      <c r="C85">
        <v>7.05</v>
      </c>
      <c r="D85">
        <v>6.95</v>
      </c>
      <c r="E85">
        <v>7.02</v>
      </c>
      <c r="F85">
        <v>5.8891710000000002</v>
      </c>
      <c r="G85">
        <v>42359400</v>
      </c>
      <c r="H85">
        <f>IFERROR((F[[#This Row],[Close]]-E84)/E84,0)</f>
        <v>1.8867924528301872E-2</v>
      </c>
      <c r="I85">
        <f>IFERROR(LN(F[[#This Row],[Close]]/E84),0)</f>
        <v>1.8692133012152546E-2</v>
      </c>
    </row>
    <row r="86" spans="1:9">
      <c r="A86" s="3">
        <v>44110</v>
      </c>
      <c r="B86">
        <v>7.06</v>
      </c>
      <c r="C86">
        <v>7.25</v>
      </c>
      <c r="D86">
        <v>6.96</v>
      </c>
      <c r="E86">
        <v>6.98</v>
      </c>
      <c r="F86">
        <v>5.8556140000000001</v>
      </c>
      <c r="G86">
        <v>78203800</v>
      </c>
      <c r="H86">
        <f>IFERROR((F[[#This Row],[Close]]-E85)/E85,0)</f>
        <v>-5.6980056980055769E-3</v>
      </c>
      <c r="I86">
        <f>IFERROR(LN(F[[#This Row],[Close]]/E85),0)</f>
        <v>-5.714301263438552E-3</v>
      </c>
    </row>
    <row r="87" spans="1:9">
      <c r="A87" s="3">
        <v>44111</v>
      </c>
      <c r="B87">
        <v>7.11</v>
      </c>
      <c r="C87">
        <v>7.25</v>
      </c>
      <c r="D87">
        <v>7.06</v>
      </c>
      <c r="E87">
        <v>7.23</v>
      </c>
      <c r="F87">
        <v>6.0653420000000002</v>
      </c>
      <c r="G87">
        <v>50664100</v>
      </c>
      <c r="H87">
        <f>IFERROR((F[[#This Row],[Close]]-E86)/E86,0)</f>
        <v>3.5816618911174783E-2</v>
      </c>
      <c r="I87">
        <f>IFERROR(LN(F[[#This Row],[Close]]/E86),0)</f>
        <v>3.5190119396392251E-2</v>
      </c>
    </row>
    <row r="88" spans="1:9">
      <c r="A88" s="3">
        <v>44112</v>
      </c>
      <c r="B88">
        <v>7.29</v>
      </c>
      <c r="C88">
        <v>7.35</v>
      </c>
      <c r="D88">
        <v>7.2</v>
      </c>
      <c r="E88">
        <v>7.35</v>
      </c>
      <c r="F88">
        <v>6.1660120000000003</v>
      </c>
      <c r="G88">
        <v>54513300</v>
      </c>
      <c r="H88">
        <f>IFERROR((F[[#This Row],[Close]]-E87)/E87,0)</f>
        <v>1.6597510373443876E-2</v>
      </c>
      <c r="I88">
        <f>IFERROR(LN(F[[#This Row],[Close]]/E87),0)</f>
        <v>1.6461277054071931E-2</v>
      </c>
    </row>
    <row r="89" spans="1:9">
      <c r="A89" s="3">
        <v>44113</v>
      </c>
      <c r="B89">
        <v>7.36</v>
      </c>
      <c r="C89">
        <v>7.44</v>
      </c>
      <c r="D89">
        <v>7.23</v>
      </c>
      <c r="E89">
        <v>7.25</v>
      </c>
      <c r="F89">
        <v>6.0821199999999997</v>
      </c>
      <c r="G89">
        <v>50977900</v>
      </c>
      <c r="H89">
        <f>IFERROR((F[[#This Row],[Close]]-E88)/E88,0)</f>
        <v>-1.3605442176870701E-2</v>
      </c>
      <c r="I89">
        <f>IFERROR(LN(F[[#This Row],[Close]]/E88),0)</f>
        <v>-1.3698844358161802E-2</v>
      </c>
    </row>
    <row r="90" spans="1:9">
      <c r="A90" s="3">
        <v>44116</v>
      </c>
      <c r="B90">
        <v>7.36</v>
      </c>
      <c r="C90">
        <v>7.87</v>
      </c>
      <c r="D90">
        <v>7.33</v>
      </c>
      <c r="E90">
        <v>7.67</v>
      </c>
      <c r="F90">
        <v>6.4344650000000003</v>
      </c>
      <c r="G90">
        <v>97692900</v>
      </c>
      <c r="H90">
        <f>IFERROR((F[[#This Row],[Close]]-E89)/E89,0)</f>
        <v>5.793103448275861E-2</v>
      </c>
      <c r="I90">
        <f>IFERROR(LN(F[[#This Row],[Close]]/E89),0)</f>
        <v>5.631514651258139E-2</v>
      </c>
    </row>
    <row r="91" spans="1:9">
      <c r="A91" s="3">
        <v>44117</v>
      </c>
      <c r="B91">
        <v>7.82</v>
      </c>
      <c r="C91">
        <v>7.88</v>
      </c>
      <c r="D91">
        <v>7.63</v>
      </c>
      <c r="E91">
        <v>7.76</v>
      </c>
      <c r="F91">
        <v>6.5099669999999996</v>
      </c>
      <c r="G91">
        <v>74562600</v>
      </c>
      <c r="H91">
        <f>IFERROR((F[[#This Row],[Close]]-E90)/E90,0)</f>
        <v>1.1734028683181207E-2</v>
      </c>
      <c r="I91">
        <f>IFERROR(LN(F[[#This Row],[Close]]/E90),0)</f>
        <v>1.1665718815962635E-2</v>
      </c>
    </row>
    <row r="92" spans="1:9">
      <c r="A92" s="3">
        <v>44118</v>
      </c>
      <c r="B92">
        <v>7.73</v>
      </c>
      <c r="C92">
        <v>7.75</v>
      </c>
      <c r="D92">
        <v>7.55</v>
      </c>
      <c r="E92">
        <v>7.57</v>
      </c>
      <c r="F92">
        <v>6.3505729999999998</v>
      </c>
      <c r="G92">
        <v>57752100</v>
      </c>
      <c r="H92">
        <f>IFERROR((F[[#This Row],[Close]]-E91)/E91,0)</f>
        <v>-2.4484536082474164E-2</v>
      </c>
      <c r="I92">
        <f>IFERROR(LN(F[[#This Row],[Close]]/E91),0)</f>
        <v>-2.4789266745769884E-2</v>
      </c>
    </row>
    <row r="93" spans="1:9">
      <c r="A93" s="3">
        <v>44119</v>
      </c>
      <c r="B93">
        <v>7.42</v>
      </c>
      <c r="C93">
        <v>7.62</v>
      </c>
      <c r="D93">
        <v>7.37</v>
      </c>
      <c r="E93">
        <v>7.62</v>
      </c>
      <c r="F93">
        <v>6.3925179999999999</v>
      </c>
      <c r="G93">
        <v>49336200</v>
      </c>
      <c r="H93">
        <f>IFERROR((F[[#This Row],[Close]]-E92)/E92,0)</f>
        <v>6.6050198150594212E-3</v>
      </c>
      <c r="I93">
        <f>IFERROR(LN(F[[#This Row],[Close]]/E92),0)</f>
        <v>6.5833022491973963E-3</v>
      </c>
    </row>
    <row r="94" spans="1:9">
      <c r="A94" s="3">
        <v>44120</v>
      </c>
      <c r="B94">
        <v>7.71</v>
      </c>
      <c r="C94">
        <v>7.75</v>
      </c>
      <c r="D94">
        <v>7.61</v>
      </c>
      <c r="E94">
        <v>7.67</v>
      </c>
      <c r="F94">
        <v>6.4344650000000003</v>
      </c>
      <c r="G94">
        <v>47509400</v>
      </c>
      <c r="H94">
        <f>IFERROR((F[[#This Row],[Close]]-E93)/E93,0)</f>
        <v>6.5616797900262232E-3</v>
      </c>
      <c r="I94">
        <f>IFERROR(LN(F[[#This Row],[Close]]/E93),0)</f>
        <v>6.5402456806099747E-3</v>
      </c>
    </row>
    <row r="95" spans="1:9">
      <c r="A95" s="3">
        <v>44123</v>
      </c>
      <c r="B95">
        <v>7.68</v>
      </c>
      <c r="C95">
        <v>7.72</v>
      </c>
      <c r="D95">
        <v>7.57</v>
      </c>
      <c r="E95">
        <v>7.59</v>
      </c>
      <c r="F95">
        <v>6.3673510000000002</v>
      </c>
      <c r="G95">
        <v>38960700</v>
      </c>
      <c r="H95">
        <f>IFERROR((F[[#This Row],[Close]]-E94)/E94,0)</f>
        <v>-1.0430247718383322E-2</v>
      </c>
      <c r="I95">
        <f>IFERROR(LN(F[[#This Row],[Close]]/E94),0)</f>
        <v>-1.048502397162625E-2</v>
      </c>
    </row>
    <row r="96" spans="1:9">
      <c r="A96" s="3">
        <v>44124</v>
      </c>
      <c r="B96">
        <v>7.62</v>
      </c>
      <c r="C96">
        <v>7.85</v>
      </c>
      <c r="D96">
        <v>7.58</v>
      </c>
      <c r="E96">
        <v>7.74</v>
      </c>
      <c r="F96">
        <v>6.4931869999999998</v>
      </c>
      <c r="G96">
        <v>63447000</v>
      </c>
      <c r="H96">
        <f>IFERROR((F[[#This Row],[Close]]-E95)/E95,0)</f>
        <v>1.9762845849802417E-2</v>
      </c>
      <c r="I96">
        <f>IFERROR(LN(F[[#This Row],[Close]]/E95),0)</f>
        <v>1.9570096194097296E-2</v>
      </c>
    </row>
    <row r="97" spans="1:9">
      <c r="A97" s="3">
        <v>44125</v>
      </c>
      <c r="B97">
        <v>7.77</v>
      </c>
      <c r="C97">
        <v>7.88</v>
      </c>
      <c r="D97">
        <v>7.73</v>
      </c>
      <c r="E97">
        <v>7.85</v>
      </c>
      <c r="F97">
        <v>6.5854689999999998</v>
      </c>
      <c r="G97">
        <v>51981100</v>
      </c>
      <c r="H97">
        <f>IFERROR((F[[#This Row],[Close]]-E96)/E96,0)</f>
        <v>1.4211886304909487E-2</v>
      </c>
      <c r="I97">
        <f>IFERROR(LN(F[[#This Row],[Close]]/E96),0)</f>
        <v>1.4111844192681196E-2</v>
      </c>
    </row>
    <row r="98" spans="1:9">
      <c r="A98" s="3">
        <v>44126</v>
      </c>
      <c r="B98">
        <v>7.93</v>
      </c>
      <c r="C98">
        <v>8.2200000000000006</v>
      </c>
      <c r="D98">
        <v>7.89</v>
      </c>
      <c r="E98">
        <v>8.2100000000000009</v>
      </c>
      <c r="F98">
        <v>6.8874769999999996</v>
      </c>
      <c r="G98">
        <v>74008500</v>
      </c>
      <c r="H98">
        <f>IFERROR((F[[#This Row],[Close]]-E97)/E97,0)</f>
        <v>4.5859872611465125E-2</v>
      </c>
      <c r="I98">
        <f>IFERROR(LN(F[[#This Row],[Close]]/E97),0)</f>
        <v>4.483939167001999E-2</v>
      </c>
    </row>
    <row r="99" spans="1:9">
      <c r="A99" s="3">
        <v>44127</v>
      </c>
      <c r="B99">
        <v>8.3000000000000007</v>
      </c>
      <c r="C99">
        <v>8.35</v>
      </c>
      <c r="D99">
        <v>8.09</v>
      </c>
      <c r="E99">
        <v>8.16</v>
      </c>
      <c r="F99">
        <v>6.8455320000000004</v>
      </c>
      <c r="G99">
        <v>62249000</v>
      </c>
      <c r="H99">
        <f>IFERROR((F[[#This Row],[Close]]-E98)/E98,0)</f>
        <v>-6.0901339829477104E-3</v>
      </c>
      <c r="I99">
        <f>IFERROR(LN(F[[#This Row],[Close]]/E98),0)</f>
        <v>-6.1087544883212533E-3</v>
      </c>
    </row>
    <row r="100" spans="1:9">
      <c r="A100" s="3">
        <v>44130</v>
      </c>
      <c r="B100">
        <v>8.0399999999999991</v>
      </c>
      <c r="C100">
        <v>8.07</v>
      </c>
      <c r="D100">
        <v>7.94</v>
      </c>
      <c r="E100">
        <v>8.0299999999999994</v>
      </c>
      <c r="F100">
        <v>6.7364730000000002</v>
      </c>
      <c r="G100">
        <v>62131000</v>
      </c>
      <c r="H100">
        <f>IFERROR((F[[#This Row],[Close]]-E99)/E99,0)</f>
        <v>-1.5931372549019704E-2</v>
      </c>
      <c r="I100">
        <f>IFERROR(LN(F[[#This Row],[Close]]/E99),0)</f>
        <v>-1.6059641017345392E-2</v>
      </c>
    </row>
    <row r="101" spans="1:9">
      <c r="A101" s="3">
        <v>44131</v>
      </c>
      <c r="B101">
        <v>8.01</v>
      </c>
      <c r="C101">
        <v>8.09</v>
      </c>
      <c r="D101">
        <v>7.9</v>
      </c>
      <c r="E101">
        <v>7.92</v>
      </c>
      <c r="F101">
        <v>6.6441920000000003</v>
      </c>
      <c r="G101">
        <v>64154500</v>
      </c>
      <c r="H101">
        <f>IFERROR((F[[#This Row],[Close]]-E100)/E100,0)</f>
        <v>-1.3698630136986231E-2</v>
      </c>
      <c r="I101">
        <f>IFERROR(LN(F[[#This Row],[Close]]/E100),0)</f>
        <v>-1.3793322132335761E-2</v>
      </c>
    </row>
    <row r="102" spans="1:9">
      <c r="A102" s="3">
        <v>44132</v>
      </c>
      <c r="B102">
        <v>7.68</v>
      </c>
      <c r="C102">
        <v>7.88</v>
      </c>
      <c r="D102">
        <v>7.63</v>
      </c>
      <c r="E102">
        <v>7.7</v>
      </c>
      <c r="F102">
        <v>6.4596309999999999</v>
      </c>
      <c r="G102">
        <v>82938300</v>
      </c>
      <c r="H102">
        <f>IFERROR((F[[#This Row],[Close]]-E101)/E101,0)</f>
        <v>-2.7777777777777745E-2</v>
      </c>
      <c r="I102">
        <f>IFERROR(LN(F[[#This Row],[Close]]/E101),0)</f>
        <v>-2.8170876966696335E-2</v>
      </c>
    </row>
    <row r="103" spans="1:9">
      <c r="A103" s="3">
        <v>44133</v>
      </c>
      <c r="B103">
        <v>8.17</v>
      </c>
      <c r="C103">
        <v>8.24</v>
      </c>
      <c r="D103">
        <v>7.85</v>
      </c>
      <c r="E103">
        <v>7.9</v>
      </c>
      <c r="F103">
        <v>6.6274139999999999</v>
      </c>
      <c r="G103">
        <v>118999900</v>
      </c>
      <c r="H103">
        <f>IFERROR((F[[#This Row],[Close]]-E102)/E102,0)</f>
        <v>2.5974025974025997E-2</v>
      </c>
      <c r="I103">
        <f>IFERROR(LN(F[[#This Row],[Close]]/E102),0)</f>
        <v>2.5642430613337652E-2</v>
      </c>
    </row>
    <row r="104" spans="1:9">
      <c r="A104" s="3">
        <v>44134</v>
      </c>
      <c r="B104">
        <v>7.85</v>
      </c>
      <c r="C104">
        <v>7.91</v>
      </c>
      <c r="D104">
        <v>7.61</v>
      </c>
      <c r="E104">
        <v>7.73</v>
      </c>
      <c r="F104">
        <v>6.4847979999999996</v>
      </c>
      <c r="G104">
        <v>79345600</v>
      </c>
      <c r="H104">
        <f>IFERROR((F[[#This Row],[Close]]-E103)/E103,0)</f>
        <v>-2.1518987341772142E-2</v>
      </c>
      <c r="I104">
        <f>IFERROR(LN(F[[#This Row],[Close]]/E103),0)</f>
        <v>-2.175389687364522E-2</v>
      </c>
    </row>
    <row r="105" spans="1:9">
      <c r="A105" s="3">
        <v>44137</v>
      </c>
      <c r="B105">
        <v>7.83</v>
      </c>
      <c r="C105">
        <v>7.86</v>
      </c>
      <c r="D105">
        <v>7.68</v>
      </c>
      <c r="E105">
        <v>7.71</v>
      </c>
      <c r="F105">
        <v>6.468019</v>
      </c>
      <c r="G105">
        <v>59962900</v>
      </c>
      <c r="H105">
        <f>IFERROR((F[[#This Row],[Close]]-E104)/E104,0)</f>
        <v>-2.5873221216041993E-3</v>
      </c>
      <c r="I105">
        <f>IFERROR(LN(F[[#This Row],[Close]]/E104),0)</f>
        <v>-2.5906750240925064E-3</v>
      </c>
    </row>
    <row r="106" spans="1:9">
      <c r="A106" s="3">
        <v>44138</v>
      </c>
      <c r="B106">
        <v>7.76</v>
      </c>
      <c r="C106">
        <v>7.93</v>
      </c>
      <c r="D106">
        <v>7.73</v>
      </c>
      <c r="E106">
        <v>7.88</v>
      </c>
      <c r="F106">
        <v>6.6106360000000004</v>
      </c>
      <c r="G106">
        <v>65108800</v>
      </c>
      <c r="H106">
        <f>IFERROR((F[[#This Row],[Close]]-E105)/E105,0)</f>
        <v>2.204928664072632E-2</v>
      </c>
      <c r="I106">
        <f>IFERROR(LN(F[[#This Row],[Close]]/E105),0)</f>
        <v>2.1809716294549558E-2</v>
      </c>
    </row>
    <row r="107" spans="1:9">
      <c r="A107" s="3">
        <v>44139</v>
      </c>
      <c r="B107">
        <v>7.86</v>
      </c>
      <c r="C107">
        <v>7.87</v>
      </c>
      <c r="D107">
        <v>7.63</v>
      </c>
      <c r="E107">
        <v>7.64</v>
      </c>
      <c r="F107">
        <v>6.4092969999999996</v>
      </c>
      <c r="G107">
        <v>67326800</v>
      </c>
      <c r="H107">
        <f>IFERROR((F[[#This Row],[Close]]-E106)/E106,0)</f>
        <v>-3.0456852791878201E-2</v>
      </c>
      <c r="I107">
        <f>IFERROR(LN(F[[#This Row],[Close]]/E106),0)</f>
        <v>-3.0930300691358614E-2</v>
      </c>
    </row>
    <row r="108" spans="1:9">
      <c r="A108" s="3">
        <v>44140</v>
      </c>
      <c r="B108">
        <v>7.76</v>
      </c>
      <c r="C108">
        <v>7.99</v>
      </c>
      <c r="D108">
        <v>7.71</v>
      </c>
      <c r="E108">
        <v>7.99</v>
      </c>
      <c r="F108">
        <v>6.7029160000000001</v>
      </c>
      <c r="G108">
        <v>61442600</v>
      </c>
      <c r="H108">
        <f>IFERROR((F[[#This Row],[Close]]-E107)/E107,0)</f>
        <v>4.5811518324607399E-2</v>
      </c>
      <c r="I108">
        <f>IFERROR(LN(F[[#This Row],[Close]]/E107),0)</f>
        <v>4.4793156599754344E-2</v>
      </c>
    </row>
    <row r="109" spans="1:9">
      <c r="A109" s="3">
        <v>44141</v>
      </c>
      <c r="B109">
        <v>8.01</v>
      </c>
      <c r="C109">
        <v>8.02</v>
      </c>
      <c r="D109">
        <v>7.75</v>
      </c>
      <c r="E109">
        <v>7.79</v>
      </c>
      <c r="F109">
        <v>6.5351350000000004</v>
      </c>
      <c r="G109">
        <v>50912100</v>
      </c>
      <c r="H109">
        <f>IFERROR((F[[#This Row],[Close]]-E108)/E108,0)</f>
        <v>-2.5031289111389257E-2</v>
      </c>
      <c r="I109">
        <f>IFERROR(LN(F[[#This Row],[Close]]/E108),0)</f>
        <v>-2.5349899895526468E-2</v>
      </c>
    </row>
    <row r="110" spans="1:9">
      <c r="A110" s="3">
        <v>44144</v>
      </c>
      <c r="B110">
        <v>8.11</v>
      </c>
      <c r="C110">
        <v>8.3800000000000008</v>
      </c>
      <c r="D110">
        <v>8.08</v>
      </c>
      <c r="E110">
        <v>8.1999999999999993</v>
      </c>
      <c r="F110">
        <v>6.8790880000000003</v>
      </c>
      <c r="G110">
        <v>110511300</v>
      </c>
      <c r="H110">
        <f>IFERROR((F[[#This Row],[Close]]-E109)/E109,0)</f>
        <v>5.2631578947368328E-2</v>
      </c>
      <c r="I110">
        <f>IFERROR(LN(F[[#This Row],[Close]]/E109),0)</f>
        <v>5.1293294387550481E-2</v>
      </c>
    </row>
    <row r="111" spans="1:9">
      <c r="A111" s="3">
        <v>44145</v>
      </c>
      <c r="B111">
        <v>8.23</v>
      </c>
      <c r="C111">
        <v>8.59</v>
      </c>
      <c r="D111">
        <v>8.18</v>
      </c>
      <c r="E111">
        <v>8.3800000000000008</v>
      </c>
      <c r="F111">
        <v>7.0300929999999999</v>
      </c>
      <c r="G111">
        <v>87468400</v>
      </c>
      <c r="H111">
        <f>IFERROR((F[[#This Row],[Close]]-E110)/E110,0)</f>
        <v>2.1951219512195305E-2</v>
      </c>
      <c r="I111">
        <f>IFERROR(LN(F[[#This Row],[Close]]/E110),0)</f>
        <v>2.1713760223784479E-2</v>
      </c>
    </row>
    <row r="112" spans="1:9">
      <c r="A112" s="3">
        <v>44146</v>
      </c>
      <c r="B112">
        <v>8.6</v>
      </c>
      <c r="C112">
        <v>8.6</v>
      </c>
      <c r="D112">
        <v>8.2899999999999991</v>
      </c>
      <c r="E112">
        <v>8.33</v>
      </c>
      <c r="F112">
        <v>6.9881469999999997</v>
      </c>
      <c r="G112">
        <v>75644400</v>
      </c>
      <c r="H112">
        <f>IFERROR((F[[#This Row],[Close]]-E111)/E111,0)</f>
        <v>-5.9665871121719217E-3</v>
      </c>
      <c r="I112">
        <f>IFERROR(LN(F[[#This Row],[Close]]/E111),0)</f>
        <v>-5.9844583152404186E-3</v>
      </c>
    </row>
    <row r="113" spans="1:9">
      <c r="A113" s="3">
        <v>44147</v>
      </c>
      <c r="B113">
        <v>8.26</v>
      </c>
      <c r="C113">
        <v>8.2899999999999991</v>
      </c>
      <c r="D113">
        <v>8.1</v>
      </c>
      <c r="E113">
        <v>8.2100000000000009</v>
      </c>
      <c r="F113">
        <v>6.8874769999999996</v>
      </c>
      <c r="G113">
        <v>81064900</v>
      </c>
      <c r="H113">
        <f>IFERROR((F[[#This Row],[Close]]-E112)/E112,0)</f>
        <v>-1.4405762304921875E-2</v>
      </c>
      <c r="I113">
        <f>IFERROR(LN(F[[#This Row],[Close]]/E112),0)</f>
        <v>-1.4510532714414352E-2</v>
      </c>
    </row>
    <row r="114" spans="1:9">
      <c r="A114" s="3">
        <v>44148</v>
      </c>
      <c r="B114">
        <v>8.23</v>
      </c>
      <c r="C114">
        <v>8.57</v>
      </c>
      <c r="D114">
        <v>8.23</v>
      </c>
      <c r="E114">
        <v>8.5399999999999991</v>
      </c>
      <c r="F114">
        <v>7.1643189999999999</v>
      </c>
      <c r="G114">
        <v>79475100</v>
      </c>
      <c r="H114">
        <f>IFERROR((F[[#This Row],[Close]]-E113)/E113,0)</f>
        <v>4.0194884287454109E-2</v>
      </c>
      <c r="I114">
        <f>IFERROR(LN(F[[#This Row],[Close]]/E113),0)</f>
        <v>3.9408084336141534E-2</v>
      </c>
    </row>
    <row r="115" spans="1:9">
      <c r="A115" s="3">
        <v>44151</v>
      </c>
      <c r="B115">
        <v>8.74</v>
      </c>
      <c r="C115">
        <v>8.85</v>
      </c>
      <c r="D115">
        <v>8.61</v>
      </c>
      <c r="E115">
        <v>8.8000000000000007</v>
      </c>
      <c r="F115">
        <v>7.3824370000000004</v>
      </c>
      <c r="G115">
        <v>84853900</v>
      </c>
      <c r="H115">
        <f>IFERROR((F[[#This Row],[Close]]-E114)/E114,0)</f>
        <v>3.0444964871194566E-2</v>
      </c>
      <c r="I115">
        <f>IFERROR(LN(F[[#This Row],[Close]]/E114),0)</f>
        <v>2.999071368368254E-2</v>
      </c>
    </row>
    <row r="116" spans="1:9">
      <c r="A116" s="3">
        <v>44152</v>
      </c>
      <c r="B116">
        <v>8.66</v>
      </c>
      <c r="C116">
        <v>8.85</v>
      </c>
      <c r="D116">
        <v>8.6300000000000008</v>
      </c>
      <c r="E116">
        <v>8.75</v>
      </c>
      <c r="F116">
        <v>7.3404910000000001</v>
      </c>
      <c r="G116">
        <v>46754500</v>
      </c>
      <c r="H116">
        <f>IFERROR((F[[#This Row],[Close]]-E115)/E115,0)</f>
        <v>-5.6818181818182618E-3</v>
      </c>
      <c r="I116">
        <f>IFERROR(LN(F[[#This Row],[Close]]/E115),0)</f>
        <v>-5.6980211146377786E-3</v>
      </c>
    </row>
    <row r="117" spans="1:9">
      <c r="A117" s="3">
        <v>44153</v>
      </c>
      <c r="B117">
        <v>8.82</v>
      </c>
      <c r="C117">
        <v>9.0500000000000007</v>
      </c>
      <c r="D117">
        <v>8.7799999999999994</v>
      </c>
      <c r="E117">
        <v>8.82</v>
      </c>
      <c r="F117">
        <v>7.3992139999999997</v>
      </c>
      <c r="G117">
        <v>77759300</v>
      </c>
      <c r="H117">
        <f>IFERROR((F[[#This Row],[Close]]-E116)/E116,0)</f>
        <v>8.0000000000000331E-3</v>
      </c>
      <c r="I117">
        <f>IFERROR(LN(F[[#This Row],[Close]]/E116),0)</f>
        <v>7.9681696491768813E-3</v>
      </c>
    </row>
    <row r="118" spans="1:9">
      <c r="A118" s="3">
        <v>44154</v>
      </c>
      <c r="B118">
        <v>8.8800000000000008</v>
      </c>
      <c r="C118">
        <v>8.8800000000000008</v>
      </c>
      <c r="D118">
        <v>8.74</v>
      </c>
      <c r="E118">
        <v>8.82</v>
      </c>
      <c r="F118">
        <v>7.3992139999999997</v>
      </c>
      <c r="G118">
        <v>56672700</v>
      </c>
      <c r="H118">
        <f>IFERROR((F[[#This Row],[Close]]-E117)/E117,0)</f>
        <v>0</v>
      </c>
      <c r="I118">
        <f>IFERROR(LN(F[[#This Row],[Close]]/E117),0)</f>
        <v>0</v>
      </c>
    </row>
    <row r="119" spans="1:9">
      <c r="A119" s="3">
        <v>44155</v>
      </c>
      <c r="B119">
        <v>8.81</v>
      </c>
      <c r="C119">
        <v>8.82</v>
      </c>
      <c r="D119">
        <v>8.68</v>
      </c>
      <c r="E119">
        <v>8.74</v>
      </c>
      <c r="F119">
        <v>7.3321009999999998</v>
      </c>
      <c r="G119">
        <v>57024300</v>
      </c>
      <c r="H119">
        <f>IFERROR((F[[#This Row],[Close]]-E118)/E118,0)</f>
        <v>-9.070294784580506E-3</v>
      </c>
      <c r="I119">
        <f>IFERROR(LN(F[[#This Row],[Close]]/E118),0)</f>
        <v>-9.1116803512558894E-3</v>
      </c>
    </row>
    <row r="120" spans="1:9">
      <c r="A120" s="3">
        <v>44158</v>
      </c>
      <c r="B120">
        <v>8.82</v>
      </c>
      <c r="C120">
        <v>8.98</v>
      </c>
      <c r="D120">
        <v>8.7799999999999994</v>
      </c>
      <c r="E120">
        <v>8.86</v>
      </c>
      <c r="F120">
        <v>7.4327690000000004</v>
      </c>
      <c r="G120">
        <v>71537100</v>
      </c>
      <c r="H120">
        <f>IFERROR((F[[#This Row],[Close]]-E119)/E119,0)</f>
        <v>1.3729977116704716E-2</v>
      </c>
      <c r="I120">
        <f>IFERROR(LN(F[[#This Row],[Close]]/E119),0)</f>
        <v>1.3636574949545444E-2</v>
      </c>
    </row>
    <row r="121" spans="1:9">
      <c r="A121" s="3">
        <v>44159</v>
      </c>
      <c r="B121">
        <v>9.15</v>
      </c>
      <c r="C121">
        <v>9.5</v>
      </c>
      <c r="D121">
        <v>9.14</v>
      </c>
      <c r="E121">
        <v>9.4499999999999993</v>
      </c>
      <c r="F121">
        <v>7.9277300000000004</v>
      </c>
      <c r="G121">
        <v>99520500</v>
      </c>
      <c r="H121">
        <f>IFERROR((F[[#This Row],[Close]]-E120)/E120,0)</f>
        <v>6.6591422121896157E-2</v>
      </c>
      <c r="I121">
        <f>IFERROR(LN(F[[#This Row],[Close]]/E120),0)</f>
        <v>6.4467976888661821E-2</v>
      </c>
    </row>
    <row r="122" spans="1:9">
      <c r="A122" s="3">
        <v>44160</v>
      </c>
      <c r="B122">
        <v>9.1999999999999993</v>
      </c>
      <c r="C122">
        <v>9.25</v>
      </c>
      <c r="D122">
        <v>9</v>
      </c>
      <c r="E122">
        <v>9.08</v>
      </c>
      <c r="F122">
        <v>7.6173320000000002</v>
      </c>
      <c r="G122">
        <v>95217800</v>
      </c>
      <c r="H122">
        <f>IFERROR((F[[#This Row],[Close]]-E121)/E121,0)</f>
        <v>-3.9153439153439072E-2</v>
      </c>
      <c r="I122">
        <f>IFERROR(LN(F[[#This Row],[Close]]/E121),0)</f>
        <v>-3.9940548892449357E-2</v>
      </c>
    </row>
    <row r="123" spans="1:9">
      <c r="A123" s="3">
        <v>44162</v>
      </c>
      <c r="B123">
        <v>9.1199999999999992</v>
      </c>
      <c r="C123">
        <v>9.14</v>
      </c>
      <c r="D123">
        <v>9.0299999999999994</v>
      </c>
      <c r="E123">
        <v>9.09</v>
      </c>
      <c r="F123">
        <v>7.6257210000000004</v>
      </c>
      <c r="G123">
        <v>27853900</v>
      </c>
      <c r="H123">
        <f>IFERROR((F[[#This Row],[Close]]-E122)/E122,0)</f>
        <v>1.1013215859030602E-3</v>
      </c>
      <c r="I123">
        <f>IFERROR(LN(F[[#This Row],[Close]]/E122),0)</f>
        <v>1.1007155761854929E-3</v>
      </c>
    </row>
    <row r="124" spans="1:9">
      <c r="A124" s="3">
        <v>44165</v>
      </c>
      <c r="B124">
        <v>9.23</v>
      </c>
      <c r="C124">
        <v>9.23</v>
      </c>
      <c r="D124">
        <v>8.98</v>
      </c>
      <c r="E124">
        <v>9.08</v>
      </c>
      <c r="F124">
        <v>7.6173320000000002</v>
      </c>
      <c r="G124">
        <v>77970100</v>
      </c>
      <c r="H124">
        <f>IFERROR((F[[#This Row],[Close]]-E123)/E123,0)</f>
        <v>-1.1001100110010766E-3</v>
      </c>
      <c r="I124">
        <f>IFERROR(LN(F[[#This Row],[Close]]/E123),0)</f>
        <v>-1.1007155761855161E-3</v>
      </c>
    </row>
    <row r="125" spans="1:9">
      <c r="A125" s="3">
        <v>44166</v>
      </c>
      <c r="B125">
        <v>9.16</v>
      </c>
      <c r="C125">
        <v>9.4</v>
      </c>
      <c r="D125">
        <v>9.16</v>
      </c>
      <c r="E125">
        <v>9.24</v>
      </c>
      <c r="F125">
        <v>7.7515580000000002</v>
      </c>
      <c r="G125">
        <v>68863000</v>
      </c>
      <c r="H125">
        <f>IFERROR((F[[#This Row],[Close]]-E124)/E124,0)</f>
        <v>1.7621145374449355E-2</v>
      </c>
      <c r="I125">
        <f>IFERROR(LN(F[[#This Row],[Close]]/E124),0)</f>
        <v>1.746769304039078E-2</v>
      </c>
    </row>
    <row r="126" spans="1:9">
      <c r="A126" s="3">
        <v>44167</v>
      </c>
      <c r="B126">
        <v>9.16</v>
      </c>
      <c r="C126">
        <v>9.24</v>
      </c>
      <c r="D126">
        <v>9.08</v>
      </c>
      <c r="E126">
        <v>9.1999999999999993</v>
      </c>
      <c r="F126">
        <v>7.7180020000000003</v>
      </c>
      <c r="G126">
        <v>48345000</v>
      </c>
      <c r="H126">
        <f>IFERROR((F[[#This Row],[Close]]-E125)/E125,0)</f>
        <v>-4.3290043290044287E-3</v>
      </c>
      <c r="I126">
        <f>IFERROR(LN(F[[#This Row],[Close]]/E125),0)</f>
        <v>-4.3384015985982417E-3</v>
      </c>
    </row>
    <row r="127" spans="1:9">
      <c r="A127" s="3">
        <v>44168</v>
      </c>
      <c r="B127">
        <v>9.26</v>
      </c>
      <c r="C127">
        <v>9.32</v>
      </c>
      <c r="D127">
        <v>9.15</v>
      </c>
      <c r="E127">
        <v>9.2100000000000009</v>
      </c>
      <c r="F127">
        <v>7.7263909999999996</v>
      </c>
      <c r="G127">
        <v>50302100</v>
      </c>
      <c r="H127">
        <f>IFERROR((F[[#This Row],[Close]]-E126)/E126,0)</f>
        <v>1.0869565217393005E-3</v>
      </c>
      <c r="I127">
        <f>IFERROR(LN(F[[#This Row],[Close]]/E126),0)</f>
        <v>1.0863662122210114E-3</v>
      </c>
    </row>
    <row r="128" spans="1:9">
      <c r="A128" s="3">
        <v>44169</v>
      </c>
      <c r="B128">
        <v>9.26</v>
      </c>
      <c r="C128">
        <v>9.44</v>
      </c>
      <c r="D128">
        <v>9.24</v>
      </c>
      <c r="E128">
        <v>9.34</v>
      </c>
      <c r="F128">
        <v>7.8354489999999997</v>
      </c>
      <c r="G128">
        <v>48775500</v>
      </c>
      <c r="H128">
        <f>IFERROR((F[[#This Row],[Close]]-E127)/E127,0)</f>
        <v>1.4115092290987947E-2</v>
      </c>
      <c r="I128">
        <f>IFERROR(LN(F[[#This Row],[Close]]/E127),0)</f>
        <v>1.4016401973535562E-2</v>
      </c>
    </row>
    <row r="129" spans="1:9">
      <c r="A129" s="3">
        <v>44172</v>
      </c>
      <c r="B129">
        <v>9.31</v>
      </c>
      <c r="C129">
        <v>9.33</v>
      </c>
      <c r="D129">
        <v>9.15</v>
      </c>
      <c r="E129">
        <v>9.2200000000000006</v>
      </c>
      <c r="F129">
        <v>7.7347809999999999</v>
      </c>
      <c r="G129">
        <v>58305200</v>
      </c>
      <c r="H129">
        <f>IFERROR((F[[#This Row],[Close]]-E128)/E128,0)</f>
        <v>-1.2847965738757947E-2</v>
      </c>
      <c r="I129">
        <f>IFERROR(LN(F[[#This Row],[Close]]/E128),0)</f>
        <v>-1.2931214672248666E-2</v>
      </c>
    </row>
    <row r="130" spans="1:9">
      <c r="A130" s="3">
        <v>44173</v>
      </c>
      <c r="B130">
        <v>9.19</v>
      </c>
      <c r="C130">
        <v>9.33</v>
      </c>
      <c r="D130">
        <v>9.17</v>
      </c>
      <c r="E130">
        <v>9.25</v>
      </c>
      <c r="F130">
        <v>7.7599470000000004</v>
      </c>
      <c r="G130">
        <v>56296700</v>
      </c>
      <c r="H130">
        <f>IFERROR((F[[#This Row],[Close]]-E129)/E129,0)</f>
        <v>3.253796095444616E-3</v>
      </c>
      <c r="I130">
        <f>IFERROR(LN(F[[#This Row],[Close]]/E129),0)</f>
        <v>3.2485139558313084E-3</v>
      </c>
    </row>
    <row r="131" spans="1:9">
      <c r="A131" s="3">
        <v>44174</v>
      </c>
      <c r="B131">
        <v>9.31</v>
      </c>
      <c r="C131">
        <v>9.49</v>
      </c>
      <c r="D131">
        <v>9.2899999999999991</v>
      </c>
      <c r="E131">
        <v>9.4499999999999993</v>
      </c>
      <c r="F131">
        <v>7.9277300000000004</v>
      </c>
      <c r="G131">
        <v>60780300</v>
      </c>
      <c r="H131">
        <f>IFERROR((F[[#This Row],[Close]]-E130)/E130,0)</f>
        <v>2.1621621621621546E-2</v>
      </c>
      <c r="I131">
        <f>IFERROR(LN(F[[#This Row],[Close]]/E130),0)</f>
        <v>2.139118998131756E-2</v>
      </c>
    </row>
    <row r="132" spans="1:9">
      <c r="A132" s="3">
        <v>44175</v>
      </c>
      <c r="B132">
        <v>9.31</v>
      </c>
      <c r="C132">
        <v>9.32</v>
      </c>
      <c r="D132">
        <v>9.1</v>
      </c>
      <c r="E132">
        <v>9.1199999999999992</v>
      </c>
      <c r="F132">
        <v>7.6508890000000003</v>
      </c>
      <c r="G132">
        <v>83372800</v>
      </c>
      <c r="H132">
        <f>IFERROR((F[[#This Row],[Close]]-E131)/E131,0)</f>
        <v>-3.4920634920634928E-2</v>
      </c>
      <c r="I132">
        <f>IFERROR(LN(F[[#This Row],[Close]]/E131),0)</f>
        <v>-3.5544937419411352E-2</v>
      </c>
    </row>
    <row r="133" spans="1:9">
      <c r="A133" s="3">
        <v>44176</v>
      </c>
      <c r="B133">
        <v>9.19</v>
      </c>
      <c r="C133">
        <v>9.19</v>
      </c>
      <c r="D133">
        <v>9.01</v>
      </c>
      <c r="E133">
        <v>9.02</v>
      </c>
      <c r="F133">
        <v>7.5669979999999999</v>
      </c>
      <c r="G133">
        <v>73438200</v>
      </c>
      <c r="H133">
        <f>IFERROR((F[[#This Row],[Close]]-E132)/E132,0)</f>
        <v>-1.0964912280701716E-2</v>
      </c>
      <c r="I133">
        <f>IFERROR(LN(F[[#This Row],[Close]]/E132),0)</f>
        <v>-1.102547001170771E-2</v>
      </c>
    </row>
    <row r="134" spans="1:9">
      <c r="A134" s="3">
        <v>44179</v>
      </c>
      <c r="B134">
        <v>9.1300000000000008</v>
      </c>
      <c r="C134">
        <v>9.18</v>
      </c>
      <c r="D134">
        <v>8.8800000000000008</v>
      </c>
      <c r="E134">
        <v>8.91</v>
      </c>
      <c r="F134">
        <v>7.4747170000000001</v>
      </c>
      <c r="G134">
        <v>76826000</v>
      </c>
      <c r="H134">
        <f>IFERROR((F[[#This Row],[Close]]-E133)/E133,0)</f>
        <v>-1.219512195121945E-2</v>
      </c>
      <c r="I134">
        <f>IFERROR(LN(F[[#This Row],[Close]]/E133),0)</f>
        <v>-1.2270092591814247E-2</v>
      </c>
    </row>
    <row r="135" spans="1:9">
      <c r="A135" s="3">
        <v>44180</v>
      </c>
      <c r="B135">
        <v>9.0299999999999994</v>
      </c>
      <c r="C135">
        <v>9.15</v>
      </c>
      <c r="D135">
        <v>8.94</v>
      </c>
      <c r="E135">
        <v>9.15</v>
      </c>
      <c r="F135">
        <v>7.6760549999999999</v>
      </c>
      <c r="G135">
        <v>69606100</v>
      </c>
      <c r="H135">
        <f>IFERROR((F[[#This Row],[Close]]-E134)/E134,0)</f>
        <v>2.6936026936026959E-2</v>
      </c>
      <c r="I135">
        <f>IFERROR(LN(F[[#This Row],[Close]]/E134),0)</f>
        <v>2.6579637804712102E-2</v>
      </c>
    </row>
    <row r="136" spans="1:9">
      <c r="A136" s="3">
        <v>44181</v>
      </c>
      <c r="B136">
        <v>9.17</v>
      </c>
      <c r="C136">
        <v>9.18</v>
      </c>
      <c r="D136">
        <v>8.9700000000000006</v>
      </c>
      <c r="E136">
        <v>9.0399999999999991</v>
      </c>
      <c r="F136">
        <v>7.5837760000000003</v>
      </c>
      <c r="G136">
        <v>55274500</v>
      </c>
      <c r="H136">
        <f>IFERROR((F[[#This Row],[Close]]-E135)/E135,0)</f>
        <v>-1.2021857923497399E-2</v>
      </c>
      <c r="I136">
        <f>IFERROR(LN(F[[#This Row],[Close]]/E135),0)</f>
        <v>-1.2094704883344966E-2</v>
      </c>
    </row>
    <row r="137" spans="1:9">
      <c r="A137" s="3">
        <v>44182</v>
      </c>
      <c r="B137">
        <v>9.09</v>
      </c>
      <c r="C137">
        <v>9.1300000000000008</v>
      </c>
      <c r="D137">
        <v>9</v>
      </c>
      <c r="E137">
        <v>9.08</v>
      </c>
      <c r="F137">
        <v>7.6173320000000002</v>
      </c>
      <c r="G137">
        <v>49301600</v>
      </c>
      <c r="H137">
        <f>IFERROR((F[[#This Row],[Close]]-E136)/E136,0)</f>
        <v>4.4247787610620492E-3</v>
      </c>
      <c r="I137">
        <f>IFERROR(LN(F[[#This Row],[Close]]/E136),0)</f>
        <v>4.4150182091169145E-3</v>
      </c>
    </row>
    <row r="138" spans="1:9">
      <c r="A138" s="3">
        <v>44183</v>
      </c>
      <c r="B138">
        <v>9.09</v>
      </c>
      <c r="C138">
        <v>9.09</v>
      </c>
      <c r="D138">
        <v>8.91</v>
      </c>
      <c r="E138">
        <v>8.9499999999999993</v>
      </c>
      <c r="F138">
        <v>7.508273</v>
      </c>
      <c r="G138">
        <v>78764600</v>
      </c>
      <c r="H138">
        <f>IFERROR((F[[#This Row],[Close]]-E137)/E137,0)</f>
        <v>-1.4317180616740173E-2</v>
      </c>
      <c r="I138">
        <f>IFERROR(LN(F[[#This Row],[Close]]/E137),0)</f>
        <v>-1.4420660326437979E-2</v>
      </c>
    </row>
    <row r="139" spans="1:9">
      <c r="A139" s="3">
        <v>44186</v>
      </c>
      <c r="B139">
        <v>8.8699999999999992</v>
      </c>
      <c r="C139">
        <v>9.01</v>
      </c>
      <c r="D139">
        <v>8.7899999999999991</v>
      </c>
      <c r="E139">
        <v>8.93</v>
      </c>
      <c r="F139">
        <v>7.4914959999999997</v>
      </c>
      <c r="G139">
        <v>63908100</v>
      </c>
      <c r="H139">
        <f>IFERROR((F[[#This Row],[Close]]-E138)/E138,0)</f>
        <v>-2.2346368715083324E-3</v>
      </c>
      <c r="I139">
        <f>IFERROR(LN(F[[#This Row],[Close]]/E138),0)</f>
        <v>-2.2371373983563216E-3</v>
      </c>
    </row>
    <row r="140" spans="1:9">
      <c r="A140" s="3">
        <v>44187</v>
      </c>
      <c r="B140">
        <v>8.98</v>
      </c>
      <c r="C140">
        <v>8.99</v>
      </c>
      <c r="D140">
        <v>8.75</v>
      </c>
      <c r="E140">
        <v>8.7899999999999991</v>
      </c>
      <c r="F140">
        <v>7.3740480000000002</v>
      </c>
      <c r="G140">
        <v>59031200</v>
      </c>
      <c r="H140">
        <f>IFERROR((F[[#This Row],[Close]]-E139)/E139,0)</f>
        <v>-1.5677491601343848E-2</v>
      </c>
      <c r="I140">
        <f>IFERROR(LN(F[[#This Row],[Close]]/E139),0)</f>
        <v>-1.5801683191322059E-2</v>
      </c>
    </row>
    <row r="141" spans="1:9">
      <c r="A141" s="3">
        <v>44188</v>
      </c>
      <c r="B141">
        <v>8.82</v>
      </c>
      <c r="C141">
        <v>9.0299999999999994</v>
      </c>
      <c r="D141">
        <v>8.8000000000000007</v>
      </c>
      <c r="E141">
        <v>8.99</v>
      </c>
      <c r="F141">
        <v>7.5418310000000002</v>
      </c>
      <c r="G141">
        <v>54086700</v>
      </c>
      <c r="H141">
        <f>IFERROR((F[[#This Row],[Close]]-E140)/E140,0)</f>
        <v>2.2753128555176461E-2</v>
      </c>
      <c r="I141">
        <f>IFERROR(LN(F[[#This Row],[Close]]/E140),0)</f>
        <v>2.2498136786443461E-2</v>
      </c>
    </row>
    <row r="142" spans="1:9">
      <c r="A142" s="3">
        <v>44189</v>
      </c>
      <c r="B142">
        <v>9.01</v>
      </c>
      <c r="C142">
        <v>9.02</v>
      </c>
      <c r="D142">
        <v>8.8000000000000007</v>
      </c>
      <c r="E142">
        <v>8.86</v>
      </c>
      <c r="F142">
        <v>7.4327690000000004</v>
      </c>
      <c r="G142">
        <v>27927000</v>
      </c>
      <c r="H142">
        <f>IFERROR((F[[#This Row],[Close]]-E141)/E141,0)</f>
        <v>-1.4460511679644135E-2</v>
      </c>
      <c r="I142">
        <f>IFERROR(LN(F[[#This Row],[Close]]/E141),0)</f>
        <v>-1.4566083866539405E-2</v>
      </c>
    </row>
    <row r="143" spans="1:9">
      <c r="A143" s="3">
        <v>44193</v>
      </c>
      <c r="B143">
        <v>8.92</v>
      </c>
      <c r="C143">
        <v>8.98</v>
      </c>
      <c r="D143">
        <v>8.86</v>
      </c>
      <c r="E143">
        <v>8.89</v>
      </c>
      <c r="F143">
        <v>7.4579380000000004</v>
      </c>
      <c r="G143">
        <v>38068400</v>
      </c>
      <c r="H143">
        <f>IFERROR((F[[#This Row],[Close]]-E142)/E142,0)</f>
        <v>3.386004514672815E-3</v>
      </c>
      <c r="I143">
        <f>IFERROR(LN(F[[#This Row],[Close]]/E142),0)</f>
        <v>3.3802849088236911E-3</v>
      </c>
    </row>
    <row r="144" spans="1:9">
      <c r="A144" s="3">
        <v>44194</v>
      </c>
      <c r="B144">
        <v>8.93</v>
      </c>
      <c r="C144">
        <v>8.93</v>
      </c>
      <c r="D144">
        <v>8.7799999999999994</v>
      </c>
      <c r="E144">
        <v>8.82</v>
      </c>
      <c r="F144">
        <v>7.3992139999999997</v>
      </c>
      <c r="G144">
        <v>37537900</v>
      </c>
      <c r="H144">
        <f>IFERROR((F[[#This Row],[Close]]-E143)/E143,0)</f>
        <v>-7.8740157480315272E-3</v>
      </c>
      <c r="I144">
        <f>IFERROR(LN(F[[#This Row],[Close]]/E143),0)</f>
        <v>-7.9051795071132611E-3</v>
      </c>
    </row>
    <row r="145" spans="1:9">
      <c r="A145" s="3">
        <v>44195</v>
      </c>
      <c r="B145">
        <v>8.83</v>
      </c>
      <c r="C145">
        <v>8.92</v>
      </c>
      <c r="D145">
        <v>8.81</v>
      </c>
      <c r="E145">
        <v>8.86</v>
      </c>
      <c r="F145">
        <v>7.4327690000000004</v>
      </c>
      <c r="G145">
        <v>38461900</v>
      </c>
      <c r="H145">
        <f>IFERROR((F[[#This Row],[Close]]-E144)/E144,0)</f>
        <v>4.5351473922901524E-3</v>
      </c>
      <c r="I145">
        <f>IFERROR(LN(F[[#This Row],[Close]]/E144),0)</f>
        <v>4.5248945982895028E-3</v>
      </c>
    </row>
    <row r="146" spans="1:9">
      <c r="A146" s="3">
        <v>44196</v>
      </c>
      <c r="B146">
        <v>8.84</v>
      </c>
      <c r="C146">
        <v>8.86</v>
      </c>
      <c r="D146">
        <v>8.7799999999999994</v>
      </c>
      <c r="E146">
        <v>8.7899999999999991</v>
      </c>
      <c r="F146">
        <v>7.3740480000000002</v>
      </c>
      <c r="G146">
        <v>40176500</v>
      </c>
      <c r="H146">
        <f>IFERROR((F[[#This Row],[Close]]-E145)/E145,0)</f>
        <v>-7.9006772009029679E-3</v>
      </c>
      <c r="I146">
        <f>IFERROR(LN(F[[#This Row],[Close]]/E145),0)</f>
        <v>-7.9320529199039432E-3</v>
      </c>
    </row>
    <row r="147" spans="1:9">
      <c r="A147" s="3">
        <v>44200</v>
      </c>
      <c r="B147">
        <v>8.81</v>
      </c>
      <c r="C147">
        <v>8.84</v>
      </c>
      <c r="D147">
        <v>8.43</v>
      </c>
      <c r="E147">
        <v>8.52</v>
      </c>
      <c r="F147">
        <v>7.1475410000000004</v>
      </c>
      <c r="G147">
        <v>85043100</v>
      </c>
      <c r="H147">
        <f>IFERROR((F[[#This Row],[Close]]-E146)/E146,0)</f>
        <v>-3.0716723549488009E-2</v>
      </c>
      <c r="I147">
        <f>IFERROR(LN(F[[#This Row],[Close]]/E146),0)</f>
        <v>-3.1198370855861166E-2</v>
      </c>
    </row>
    <row r="148" spans="1:9">
      <c r="A148" s="3">
        <v>44201</v>
      </c>
      <c r="B148">
        <v>8.4700000000000006</v>
      </c>
      <c r="C148">
        <v>8.7200000000000006</v>
      </c>
      <c r="D148">
        <v>8.4600000000000009</v>
      </c>
      <c r="E148">
        <v>8.65</v>
      </c>
      <c r="F148">
        <v>7.2565980000000003</v>
      </c>
      <c r="G148">
        <v>70127800</v>
      </c>
      <c r="H148">
        <f>IFERROR((F[[#This Row],[Close]]-E147)/E147,0)</f>
        <v>1.5258215962441406E-2</v>
      </c>
      <c r="I148">
        <f>IFERROR(LN(F[[#This Row],[Close]]/E147),0)</f>
        <v>1.5142980102563753E-2</v>
      </c>
    </row>
    <row r="149" spans="1:9">
      <c r="A149" s="3">
        <v>44202</v>
      </c>
      <c r="B149">
        <v>8.7899999999999991</v>
      </c>
      <c r="C149">
        <v>8.94</v>
      </c>
      <c r="D149">
        <v>8.68</v>
      </c>
      <c r="E149">
        <v>8.84</v>
      </c>
      <c r="F149">
        <v>7.4159930000000003</v>
      </c>
      <c r="G149">
        <v>72590200</v>
      </c>
      <c r="H149">
        <f>IFERROR((F[[#This Row],[Close]]-E148)/E148,0)</f>
        <v>2.1965317919075085E-2</v>
      </c>
      <c r="I149">
        <f>IFERROR(LN(F[[#This Row],[Close]]/E148),0)</f>
        <v>2.1727555705764047E-2</v>
      </c>
    </row>
    <row r="150" spans="1:9">
      <c r="A150" s="3">
        <v>44203</v>
      </c>
      <c r="B150">
        <v>8.94</v>
      </c>
      <c r="C150">
        <v>9.08</v>
      </c>
      <c r="D150">
        <v>8.8800000000000008</v>
      </c>
      <c r="E150">
        <v>9.06</v>
      </c>
      <c r="F150">
        <v>7.6005529999999997</v>
      </c>
      <c r="G150">
        <v>77117100</v>
      </c>
      <c r="H150">
        <f>IFERROR((F[[#This Row],[Close]]-E149)/E149,0)</f>
        <v>2.488687782805437E-2</v>
      </c>
      <c r="I150">
        <f>IFERROR(LN(F[[#This Row],[Close]]/E149),0)</f>
        <v>2.4582243405336025E-2</v>
      </c>
    </row>
    <row r="151" spans="1:9">
      <c r="A151" s="3">
        <v>44204</v>
      </c>
      <c r="B151">
        <v>9.1</v>
      </c>
      <c r="C151">
        <v>9.14</v>
      </c>
      <c r="D151">
        <v>8.89</v>
      </c>
      <c r="E151">
        <v>9</v>
      </c>
      <c r="F151">
        <v>7.5502200000000004</v>
      </c>
      <c r="G151">
        <v>59162200</v>
      </c>
      <c r="H151">
        <f>IFERROR((F[[#This Row],[Close]]-E150)/E150,0)</f>
        <v>-6.6225165562914454E-3</v>
      </c>
      <c r="I151">
        <f>IFERROR(LN(F[[#This Row],[Close]]/E150),0)</f>
        <v>-6.6445427186686131E-3</v>
      </c>
    </row>
    <row r="152" spans="1:9">
      <c r="A152" s="3">
        <v>44207</v>
      </c>
      <c r="B152">
        <v>8.8699999999999992</v>
      </c>
      <c r="C152">
        <v>9.32</v>
      </c>
      <c r="D152">
        <v>8.82</v>
      </c>
      <c r="E152">
        <v>9.3000000000000007</v>
      </c>
      <c r="F152">
        <v>7.8018939999999999</v>
      </c>
      <c r="G152">
        <v>95968300</v>
      </c>
      <c r="H152">
        <f>IFERROR((F[[#This Row],[Close]]-E151)/E151,0)</f>
        <v>3.3333333333333409E-2</v>
      </c>
      <c r="I152">
        <f>IFERROR(LN(F[[#This Row],[Close]]/E151),0)</f>
        <v>3.278982282299097E-2</v>
      </c>
    </row>
    <row r="153" spans="1:9">
      <c r="A153" s="3">
        <v>44208</v>
      </c>
      <c r="B153">
        <v>9.3000000000000007</v>
      </c>
      <c r="C153">
        <v>9.82</v>
      </c>
      <c r="D153">
        <v>9.2899999999999991</v>
      </c>
      <c r="E153">
        <v>9.7799999999999994</v>
      </c>
      <c r="F153">
        <v>8.2045709999999996</v>
      </c>
      <c r="G153">
        <v>124808500</v>
      </c>
      <c r="H153">
        <f>IFERROR((F[[#This Row],[Close]]-E152)/E152,0)</f>
        <v>5.1612903225806306E-2</v>
      </c>
      <c r="I153">
        <f>IFERROR(LN(F[[#This Row],[Close]]/E152),0)</f>
        <v>5.032508388751563E-2</v>
      </c>
    </row>
    <row r="154" spans="1:9">
      <c r="A154" s="3">
        <v>44209</v>
      </c>
      <c r="B154">
        <v>9.91</v>
      </c>
      <c r="C154">
        <v>9.92</v>
      </c>
      <c r="D154">
        <v>9.64</v>
      </c>
      <c r="E154">
        <v>9.7799999999999994</v>
      </c>
      <c r="F154">
        <v>8.2045709999999996</v>
      </c>
      <c r="G154">
        <v>89549300</v>
      </c>
      <c r="H154">
        <f>IFERROR((F[[#This Row],[Close]]-E153)/E153,0)</f>
        <v>0</v>
      </c>
      <c r="I154">
        <f>IFERROR(LN(F[[#This Row],[Close]]/E153),0)</f>
        <v>0</v>
      </c>
    </row>
    <row r="155" spans="1:9">
      <c r="A155" s="3">
        <v>44210</v>
      </c>
      <c r="B155">
        <v>9.81</v>
      </c>
      <c r="C155">
        <v>10.199999999999999</v>
      </c>
      <c r="D155">
        <v>9.7899999999999991</v>
      </c>
      <c r="E155">
        <v>10.17</v>
      </c>
      <c r="F155">
        <v>8.5317469999999993</v>
      </c>
      <c r="G155">
        <v>112695300</v>
      </c>
      <c r="H155">
        <f>IFERROR((F[[#This Row],[Close]]-E154)/E154,0)</f>
        <v>3.9877300613496994E-2</v>
      </c>
      <c r="I155">
        <f>IFERROR(LN(F[[#This Row],[Close]]/E154),0)</f>
        <v>3.9102726013742609E-2</v>
      </c>
    </row>
    <row r="156" spans="1:9">
      <c r="A156" s="3">
        <v>44211</v>
      </c>
      <c r="B156">
        <v>10.039999999999999</v>
      </c>
      <c r="C156">
        <v>10.050000000000001</v>
      </c>
      <c r="D156">
        <v>9.82</v>
      </c>
      <c r="E156">
        <v>9.83</v>
      </c>
      <c r="F156">
        <v>8.2465159999999997</v>
      </c>
      <c r="G156">
        <v>99985000</v>
      </c>
      <c r="H156">
        <f>IFERROR((F[[#This Row],[Close]]-E155)/E155,0)</f>
        <v>-3.3431661750245804E-2</v>
      </c>
      <c r="I156">
        <f>IFERROR(LN(F[[#This Row],[Close]]/E155),0)</f>
        <v>-3.400327590139339E-2</v>
      </c>
    </row>
    <row r="157" spans="1:9">
      <c r="A157" s="3">
        <v>44215</v>
      </c>
      <c r="B157">
        <v>10.06</v>
      </c>
      <c r="C157">
        <v>10.210000000000001</v>
      </c>
      <c r="D157">
        <v>9.9700000000000006</v>
      </c>
      <c r="E157">
        <v>10.02</v>
      </c>
      <c r="F157">
        <v>8.4059109999999997</v>
      </c>
      <c r="G157">
        <v>78732800</v>
      </c>
      <c r="H157">
        <f>IFERROR((F[[#This Row],[Close]]-E156)/E156,0)</f>
        <v>1.9328585961342779E-2</v>
      </c>
      <c r="I157">
        <f>IFERROR(LN(F[[#This Row],[Close]]/E156),0)</f>
        <v>1.914416149764352E-2</v>
      </c>
    </row>
    <row r="158" spans="1:9">
      <c r="A158" s="3">
        <v>44216</v>
      </c>
      <c r="B158">
        <v>10.23</v>
      </c>
      <c r="C158">
        <v>10.87</v>
      </c>
      <c r="D158">
        <v>10.19</v>
      </c>
      <c r="E158">
        <v>10.86</v>
      </c>
      <c r="F158">
        <v>9.1105970000000003</v>
      </c>
      <c r="G158">
        <v>125033200</v>
      </c>
      <c r="H158">
        <f>IFERROR((F[[#This Row],[Close]]-E157)/E157,0)</f>
        <v>8.3832335329341312E-2</v>
      </c>
      <c r="I158">
        <f>IFERROR(LN(F[[#This Row],[Close]]/E157),0)</f>
        <v>8.0503218849070635E-2</v>
      </c>
    </row>
    <row r="159" spans="1:9">
      <c r="A159" s="3">
        <v>44217</v>
      </c>
      <c r="B159">
        <v>11.28</v>
      </c>
      <c r="C159">
        <v>12.15</v>
      </c>
      <c r="D159">
        <v>11.12</v>
      </c>
      <c r="E159">
        <v>11.53</v>
      </c>
      <c r="F159">
        <v>9.6726690000000008</v>
      </c>
      <c r="G159">
        <v>282394100</v>
      </c>
      <c r="H159">
        <f>IFERROR((F[[#This Row],[Close]]-E158)/E158,0)</f>
        <v>6.1694290976058927E-2</v>
      </c>
      <c r="I159">
        <f>IFERROR(LN(F[[#This Row],[Close]]/E158),0)</f>
        <v>5.9866019775178289E-2</v>
      </c>
    </row>
    <row r="160" spans="1:9">
      <c r="A160" s="3">
        <v>44218</v>
      </c>
      <c r="B160">
        <v>11.66</v>
      </c>
      <c r="C160">
        <v>11.69</v>
      </c>
      <c r="D160">
        <v>11.34</v>
      </c>
      <c r="E160">
        <v>11.52</v>
      </c>
      <c r="F160">
        <v>9.6642810000000008</v>
      </c>
      <c r="G160">
        <v>130866600</v>
      </c>
      <c r="H160">
        <f>IFERROR((F[[#This Row],[Close]]-E159)/E159,0)</f>
        <v>-8.6730268863831632E-4</v>
      </c>
      <c r="I160">
        <f>IFERROR(LN(F[[#This Row],[Close]]/E159),0)</f>
        <v>-8.6767901322246978E-4</v>
      </c>
    </row>
    <row r="161" spans="1:9">
      <c r="A161" s="3">
        <v>44221</v>
      </c>
      <c r="B161">
        <v>11.49</v>
      </c>
      <c r="C161">
        <v>11.52</v>
      </c>
      <c r="D161">
        <v>10.88</v>
      </c>
      <c r="E161">
        <v>11.29</v>
      </c>
      <c r="F161">
        <v>9.4713309999999993</v>
      </c>
      <c r="G161">
        <v>118954500</v>
      </c>
      <c r="H161">
        <f>IFERROR((F[[#This Row],[Close]]-E160)/E160,0)</f>
        <v>-1.9965277777777814E-2</v>
      </c>
      <c r="I161">
        <f>IFERROR(LN(F[[#This Row],[Close]]/E160),0)</f>
        <v>-2.0167277106174546E-2</v>
      </c>
    </row>
    <row r="162" spans="1:9">
      <c r="A162" s="3">
        <v>44222</v>
      </c>
      <c r="B162">
        <v>11.31</v>
      </c>
      <c r="C162">
        <v>11.53</v>
      </c>
      <c r="D162">
        <v>11.12</v>
      </c>
      <c r="E162">
        <v>11.19</v>
      </c>
      <c r="F162">
        <v>9.3874379999999995</v>
      </c>
      <c r="G162">
        <v>66267500</v>
      </c>
      <c r="H162">
        <f>IFERROR((F[[#This Row],[Close]]-E161)/E161,0)</f>
        <v>-8.8573959255978437E-3</v>
      </c>
      <c r="I162">
        <f>IFERROR(LN(F[[#This Row],[Close]]/E161),0)</f>
        <v>-8.8968558377367762E-3</v>
      </c>
    </row>
    <row r="163" spans="1:9">
      <c r="A163" s="3">
        <v>44223</v>
      </c>
      <c r="B163">
        <v>11.02</v>
      </c>
      <c r="C163">
        <v>11.17</v>
      </c>
      <c r="D163">
        <v>10.7</v>
      </c>
      <c r="E163">
        <v>10.79</v>
      </c>
      <c r="F163">
        <v>9.0518719999999995</v>
      </c>
      <c r="G163">
        <v>82863000</v>
      </c>
      <c r="H163">
        <f>IFERROR((F[[#This Row],[Close]]-E162)/E162,0)</f>
        <v>-3.5746201966041141E-2</v>
      </c>
      <c r="I163">
        <f>IFERROR(LN(F[[#This Row],[Close]]/E162),0)</f>
        <v>-3.6400743053790638E-2</v>
      </c>
    </row>
    <row r="164" spans="1:9">
      <c r="A164" s="3">
        <v>44224</v>
      </c>
      <c r="B164">
        <v>10.84</v>
      </c>
      <c r="C164">
        <v>11.05</v>
      </c>
      <c r="D164">
        <v>10.71</v>
      </c>
      <c r="E164">
        <v>10.72</v>
      </c>
      <c r="F164">
        <v>8.99315</v>
      </c>
      <c r="G164">
        <v>77388700</v>
      </c>
      <c r="H164">
        <f>IFERROR((F[[#This Row],[Close]]-E163)/E163,0)</f>
        <v>-6.4874884151991212E-3</v>
      </c>
      <c r="I164">
        <f>IFERROR(LN(F[[#This Row],[Close]]/E163),0)</f>
        <v>-6.5086236273871854E-3</v>
      </c>
    </row>
    <row r="165" spans="1:9">
      <c r="A165" s="3">
        <v>44225</v>
      </c>
      <c r="B165">
        <v>10.59</v>
      </c>
      <c r="C165">
        <v>10.84</v>
      </c>
      <c r="D165">
        <v>10.45</v>
      </c>
      <c r="E165">
        <v>10.53</v>
      </c>
      <c r="F165">
        <v>8.8337559999999993</v>
      </c>
      <c r="G165">
        <v>73925800</v>
      </c>
      <c r="H165">
        <f>IFERROR((F[[#This Row],[Close]]-E164)/E164,0)</f>
        <v>-1.7723880597015042E-2</v>
      </c>
      <c r="I165">
        <f>IFERROR(LN(F[[#This Row],[Close]]/E164),0)</f>
        <v>-1.788282949677189E-2</v>
      </c>
    </row>
    <row r="166" spans="1:9">
      <c r="A166" s="3">
        <v>44228</v>
      </c>
      <c r="B166">
        <v>10.65</v>
      </c>
      <c r="C166">
        <v>11.44</v>
      </c>
      <c r="D166">
        <v>10.36</v>
      </c>
      <c r="E166">
        <v>10.83</v>
      </c>
      <c r="F166">
        <v>9.0854309999999998</v>
      </c>
      <c r="G166">
        <v>157114400</v>
      </c>
      <c r="H166">
        <f>IFERROR((F[[#This Row],[Close]]-E165)/E165,0)</f>
        <v>2.849002849002856E-2</v>
      </c>
      <c r="I166">
        <f>IFERROR(LN(F[[#This Row],[Close]]/E165),0)</f>
        <v>2.8091734867015085E-2</v>
      </c>
    </row>
    <row r="167" spans="1:9">
      <c r="A167" s="3">
        <v>44229</v>
      </c>
      <c r="B167">
        <v>11.14</v>
      </c>
      <c r="C167">
        <v>11.2</v>
      </c>
      <c r="D167">
        <v>10.71</v>
      </c>
      <c r="E167">
        <v>10.86</v>
      </c>
      <c r="F167">
        <v>9.1105970000000003</v>
      </c>
      <c r="G167">
        <v>80440700</v>
      </c>
      <c r="H167">
        <f>IFERROR((F[[#This Row],[Close]]-E166)/E166,0)</f>
        <v>2.7700831024930158E-3</v>
      </c>
      <c r="I167">
        <f>IFERROR(LN(F[[#This Row],[Close]]/E166),0)</f>
        <v>2.76625349289011E-3</v>
      </c>
    </row>
    <row r="168" spans="1:9">
      <c r="A168" s="3">
        <v>44230</v>
      </c>
      <c r="B168">
        <v>10.92</v>
      </c>
      <c r="C168">
        <v>11.36</v>
      </c>
      <c r="D168">
        <v>10.84</v>
      </c>
      <c r="E168">
        <v>11.2</v>
      </c>
      <c r="F168">
        <v>9.3958270000000006</v>
      </c>
      <c r="G168">
        <v>82968600</v>
      </c>
      <c r="H168">
        <f>IFERROR((F[[#This Row],[Close]]-E167)/E167,0)</f>
        <v>3.1307550644567209E-2</v>
      </c>
      <c r="I168">
        <f>IFERROR(LN(F[[#This Row],[Close]]/E167),0)</f>
        <v>3.082746379525951E-2</v>
      </c>
    </row>
    <row r="169" spans="1:9">
      <c r="A169" s="3">
        <v>44231</v>
      </c>
      <c r="B169">
        <v>11.4</v>
      </c>
      <c r="C169">
        <v>11.62</v>
      </c>
      <c r="D169">
        <v>11.17</v>
      </c>
      <c r="E169">
        <v>11.37</v>
      </c>
      <c r="F169">
        <v>9.5384429999999991</v>
      </c>
      <c r="G169">
        <v>106845000</v>
      </c>
      <c r="H169">
        <f>IFERROR((F[[#This Row],[Close]]-E168)/E168,0)</f>
        <v>1.5178571428571423E-2</v>
      </c>
      <c r="I169">
        <f>IFERROR(LN(F[[#This Row],[Close]]/E168),0)</f>
        <v>1.5064529461395868E-2</v>
      </c>
    </row>
    <row r="170" spans="1:9">
      <c r="A170" s="3">
        <v>44232</v>
      </c>
      <c r="B170">
        <v>11.8</v>
      </c>
      <c r="C170">
        <v>11.9</v>
      </c>
      <c r="D170">
        <v>11.3</v>
      </c>
      <c r="E170">
        <v>11.51</v>
      </c>
      <c r="F170">
        <v>9.6558899999999994</v>
      </c>
      <c r="G170">
        <v>113402100</v>
      </c>
      <c r="H170">
        <f>IFERROR((F[[#This Row],[Close]]-E169)/E169,0)</f>
        <v>1.2313104661389672E-2</v>
      </c>
      <c r="I170">
        <f>IFERROR(LN(F[[#This Row],[Close]]/E169),0)</f>
        <v>1.2237914971346556E-2</v>
      </c>
    </row>
    <row r="171" spans="1:9">
      <c r="A171" s="3">
        <v>44235</v>
      </c>
      <c r="B171">
        <v>11.52</v>
      </c>
      <c r="C171">
        <v>11.58</v>
      </c>
      <c r="D171">
        <v>11.31</v>
      </c>
      <c r="E171">
        <v>11.56</v>
      </c>
      <c r="F171">
        <v>9.6978369999999998</v>
      </c>
      <c r="G171">
        <v>75756700</v>
      </c>
      <c r="H171">
        <f>IFERROR((F[[#This Row],[Close]]-E170)/E170,0)</f>
        <v>4.3440486533449793E-3</v>
      </c>
      <c r="I171">
        <f>IFERROR(LN(F[[#This Row],[Close]]/E170),0)</f>
        <v>4.3346405104402515E-3</v>
      </c>
    </row>
    <row r="172" spans="1:9">
      <c r="A172" s="3">
        <v>44236</v>
      </c>
      <c r="B172">
        <v>11.54</v>
      </c>
      <c r="C172">
        <v>12.04</v>
      </c>
      <c r="D172">
        <v>11.49</v>
      </c>
      <c r="E172">
        <v>11.93</v>
      </c>
      <c r="F172">
        <v>10.008234</v>
      </c>
      <c r="G172">
        <v>102250800</v>
      </c>
      <c r="H172">
        <f>IFERROR((F[[#This Row],[Close]]-E171)/E171,0)</f>
        <v>3.2006920415224842E-2</v>
      </c>
      <c r="I172">
        <f>IFERROR(LN(F[[#This Row],[Close]]/E171),0)</f>
        <v>3.1505372865593323E-2</v>
      </c>
    </row>
    <row r="173" spans="1:9">
      <c r="A173" s="3">
        <v>44237</v>
      </c>
      <c r="B173">
        <v>12</v>
      </c>
      <c r="C173">
        <v>12.02</v>
      </c>
      <c r="D173">
        <v>11.53</v>
      </c>
      <c r="E173">
        <v>11.76</v>
      </c>
      <c r="F173">
        <v>9.8656190000000006</v>
      </c>
      <c r="G173">
        <v>76282500</v>
      </c>
      <c r="H173">
        <f>IFERROR((F[[#This Row],[Close]]-E172)/E172,0)</f>
        <v>-1.4249790444258167E-2</v>
      </c>
      <c r="I173">
        <f>IFERROR(LN(F[[#This Row],[Close]]/E172),0)</f>
        <v>-1.4352293639343825E-2</v>
      </c>
    </row>
    <row r="174" spans="1:9">
      <c r="A174" s="3">
        <v>44238</v>
      </c>
      <c r="B174">
        <v>11.66</v>
      </c>
      <c r="C174">
        <v>11.74</v>
      </c>
      <c r="D174">
        <v>11.31</v>
      </c>
      <c r="E174">
        <v>11.45</v>
      </c>
      <c r="F174">
        <v>9.6055569999999992</v>
      </c>
      <c r="G174">
        <v>55762900</v>
      </c>
      <c r="H174">
        <f>IFERROR((F[[#This Row],[Close]]-E173)/E173,0)</f>
        <v>-2.6360544217687118E-2</v>
      </c>
      <c r="I174">
        <f>IFERROR(LN(F[[#This Row],[Close]]/E173),0)</f>
        <v>-2.6714212470232208E-2</v>
      </c>
    </row>
    <row r="175" spans="1:9">
      <c r="A175" s="3">
        <v>44239</v>
      </c>
      <c r="B175">
        <v>11.42</v>
      </c>
      <c r="C175">
        <v>11.62</v>
      </c>
      <c r="D175">
        <v>11.37</v>
      </c>
      <c r="E175">
        <v>11.45</v>
      </c>
      <c r="F175">
        <v>9.6055569999999992</v>
      </c>
      <c r="G175">
        <v>44401200</v>
      </c>
      <c r="H175">
        <f>IFERROR((F[[#This Row],[Close]]-E174)/E174,0)</f>
        <v>0</v>
      </c>
      <c r="I175">
        <f>IFERROR(LN(F[[#This Row],[Close]]/E174),0)</f>
        <v>0</v>
      </c>
    </row>
    <row r="176" spans="1:9">
      <c r="A176" s="3">
        <v>44243</v>
      </c>
      <c r="B176">
        <v>11.5</v>
      </c>
      <c r="C176">
        <v>11.7</v>
      </c>
      <c r="D176">
        <v>11.38</v>
      </c>
      <c r="E176">
        <v>11.54</v>
      </c>
      <c r="F176">
        <v>9.6810580000000002</v>
      </c>
      <c r="G176">
        <v>48392100</v>
      </c>
      <c r="H176">
        <f>IFERROR((F[[#This Row],[Close]]-E175)/E175,0)</f>
        <v>7.8602620087336126E-3</v>
      </c>
      <c r="I176">
        <f>IFERROR(LN(F[[#This Row],[Close]]/E175),0)</f>
        <v>7.8295310797048007E-3</v>
      </c>
    </row>
    <row r="177" spans="1:9">
      <c r="A177" s="3">
        <v>44244</v>
      </c>
      <c r="B177">
        <v>11.61</v>
      </c>
      <c r="C177">
        <v>11.61</v>
      </c>
      <c r="D177">
        <v>11.37</v>
      </c>
      <c r="E177">
        <v>11.48</v>
      </c>
      <c r="F177">
        <v>9.6307220000000004</v>
      </c>
      <c r="G177">
        <v>49554000</v>
      </c>
      <c r="H177">
        <f>IFERROR((F[[#This Row],[Close]]-E176)/E176,0)</f>
        <v>-5.1993067590986762E-3</v>
      </c>
      <c r="I177">
        <f>IFERROR(LN(F[[#This Row],[Close]]/E176),0)</f>
        <v>-5.2128701885329875E-3</v>
      </c>
    </row>
    <row r="178" spans="1:9">
      <c r="A178" s="3">
        <v>44245</v>
      </c>
      <c r="B178">
        <v>11.37</v>
      </c>
      <c r="C178">
        <v>11.48</v>
      </c>
      <c r="D178">
        <v>11.3</v>
      </c>
      <c r="E178">
        <v>11.43</v>
      </c>
      <c r="F178">
        <v>9.5887779999999996</v>
      </c>
      <c r="G178">
        <v>37777100</v>
      </c>
      <c r="H178">
        <f>IFERROR((F[[#This Row],[Close]]-E177)/E177,0)</f>
        <v>-4.3554006968641729E-3</v>
      </c>
      <c r="I178">
        <f>IFERROR(LN(F[[#This Row],[Close]]/E177),0)</f>
        <v>-4.3649130847010914E-3</v>
      </c>
    </row>
    <row r="179" spans="1:9">
      <c r="A179" s="3">
        <v>44246</v>
      </c>
      <c r="B179">
        <v>11.52</v>
      </c>
      <c r="C179">
        <v>11.59</v>
      </c>
      <c r="D179">
        <v>11.46</v>
      </c>
      <c r="E179">
        <v>11.58</v>
      </c>
      <c r="F179">
        <v>9.7146139999999992</v>
      </c>
      <c r="G179">
        <v>48615600</v>
      </c>
      <c r="H179">
        <f>IFERROR((F[[#This Row],[Close]]-E178)/E178,0)</f>
        <v>1.3123359580052524E-2</v>
      </c>
      <c r="I179">
        <f>IFERROR(LN(F[[#This Row],[Close]]/E178),0)</f>
        <v>1.3037994338130019E-2</v>
      </c>
    </row>
    <row r="180" spans="1:9">
      <c r="A180" s="3">
        <v>44249</v>
      </c>
      <c r="B180">
        <v>11.52</v>
      </c>
      <c r="C180">
        <v>11.94</v>
      </c>
      <c r="D180">
        <v>11.5</v>
      </c>
      <c r="E180">
        <v>11.7</v>
      </c>
      <c r="F180">
        <v>9.8152849999999994</v>
      </c>
      <c r="G180">
        <v>62183000</v>
      </c>
      <c r="H180">
        <f>IFERROR((F[[#This Row],[Close]]-E179)/E179,0)</f>
        <v>1.0362694300518067E-2</v>
      </c>
      <c r="I180">
        <f>IFERROR(LN(F[[#This Row],[Close]]/E179),0)</f>
        <v>1.0309369658861287E-2</v>
      </c>
    </row>
    <row r="181" spans="1:9">
      <c r="A181" s="3">
        <v>44250</v>
      </c>
      <c r="B181">
        <v>11.59</v>
      </c>
      <c r="C181">
        <v>11.65</v>
      </c>
      <c r="D181">
        <v>11.13</v>
      </c>
      <c r="E181">
        <v>11.62</v>
      </c>
      <c r="F181">
        <v>9.7481709999999993</v>
      </c>
      <c r="G181">
        <v>72904500</v>
      </c>
      <c r="H181">
        <f>IFERROR((F[[#This Row],[Close]]-E180)/E180,0)</f>
        <v>-6.8376068376068437E-3</v>
      </c>
      <c r="I181">
        <f>IFERROR(LN(F[[#This Row],[Close]]/E180),0)</f>
        <v>-6.8610903799452404E-3</v>
      </c>
    </row>
    <row r="182" spans="1:9">
      <c r="A182" s="3">
        <v>44251</v>
      </c>
      <c r="B182">
        <v>11.67</v>
      </c>
      <c r="C182">
        <v>12.4</v>
      </c>
      <c r="D182">
        <v>11.64</v>
      </c>
      <c r="E182">
        <v>12.27</v>
      </c>
      <c r="F182">
        <v>10.293464</v>
      </c>
      <c r="G182">
        <v>95152800</v>
      </c>
      <c r="H182">
        <f>IFERROR((F[[#This Row],[Close]]-E181)/E181,0)</f>
        <v>5.5938037865748746E-2</v>
      </c>
      <c r="I182">
        <f>IFERROR(LN(F[[#This Row],[Close]]/E181),0)</f>
        <v>5.4429507299054984E-2</v>
      </c>
    </row>
    <row r="183" spans="1:9">
      <c r="A183" s="3">
        <v>44252</v>
      </c>
      <c r="B183">
        <v>12.22</v>
      </c>
      <c r="C183">
        <v>12.4</v>
      </c>
      <c r="D183">
        <v>11.72</v>
      </c>
      <c r="E183">
        <v>11.76</v>
      </c>
      <c r="F183">
        <v>9.8656190000000006</v>
      </c>
      <c r="G183">
        <v>75249400</v>
      </c>
      <c r="H183">
        <f>IFERROR((F[[#This Row],[Close]]-E182)/E182,0)</f>
        <v>-4.1564792176039103E-2</v>
      </c>
      <c r="I183">
        <f>IFERROR(LN(F[[#This Row],[Close]]/E182),0)</f>
        <v>-4.2453316252339231E-2</v>
      </c>
    </row>
    <row r="184" spans="1:9">
      <c r="A184" s="3">
        <v>44253</v>
      </c>
      <c r="B184">
        <v>11.89</v>
      </c>
      <c r="C184">
        <v>11.98</v>
      </c>
      <c r="D184">
        <v>11.54</v>
      </c>
      <c r="E184">
        <v>11.7</v>
      </c>
      <c r="F184">
        <v>9.8152849999999994</v>
      </c>
      <c r="G184">
        <v>69614500</v>
      </c>
      <c r="H184">
        <f>IFERROR((F[[#This Row],[Close]]-E183)/E183,0)</f>
        <v>-5.1020408163265727E-3</v>
      </c>
      <c r="I184">
        <f>IFERROR(LN(F[[#This Row],[Close]]/E183),0)</f>
        <v>-5.1151006667704887E-3</v>
      </c>
    </row>
    <row r="185" spans="1:9">
      <c r="A185" s="3">
        <v>44256</v>
      </c>
      <c r="B185">
        <v>11.87</v>
      </c>
      <c r="C185">
        <v>12.08</v>
      </c>
      <c r="D185">
        <v>11.78</v>
      </c>
      <c r="E185">
        <v>11.98</v>
      </c>
      <c r="F185">
        <v>10.050181</v>
      </c>
      <c r="G185">
        <v>43172800</v>
      </c>
      <c r="H185">
        <f>IFERROR((F[[#This Row],[Close]]-E184)/E184,0)</f>
        <v>2.393162393162403E-2</v>
      </c>
      <c r="I185">
        <f>IFERROR(LN(F[[#This Row],[Close]]/E184),0)</f>
        <v>2.3649750883592988E-2</v>
      </c>
    </row>
    <row r="186" spans="1:9">
      <c r="A186" s="3">
        <v>44257</v>
      </c>
      <c r="B186">
        <v>12.04</v>
      </c>
      <c r="C186">
        <v>12.8</v>
      </c>
      <c r="D186">
        <v>11.94</v>
      </c>
      <c r="E186">
        <v>12.55</v>
      </c>
      <c r="F186">
        <v>10.528359999999999</v>
      </c>
      <c r="G186">
        <v>104789000</v>
      </c>
      <c r="H186">
        <f>IFERROR((F[[#This Row],[Close]]-E185)/E185,0)</f>
        <v>4.7579298831385668E-2</v>
      </c>
      <c r="I186">
        <f>IFERROR(LN(F[[#This Row],[Close]]/E185),0)</f>
        <v>4.6482072890489633E-2</v>
      </c>
    </row>
    <row r="187" spans="1:9">
      <c r="A187" s="3">
        <v>44258</v>
      </c>
      <c r="B187">
        <v>12.61</v>
      </c>
      <c r="C187">
        <v>12.61</v>
      </c>
      <c r="D187">
        <v>12.14</v>
      </c>
      <c r="E187">
        <v>12.17</v>
      </c>
      <c r="F187">
        <v>10.209574999999999</v>
      </c>
      <c r="G187">
        <v>80169700</v>
      </c>
      <c r="H187">
        <f>IFERROR((F[[#This Row],[Close]]-E186)/E186,0)</f>
        <v>-3.0278884462151455E-2</v>
      </c>
      <c r="I187">
        <f>IFERROR(LN(F[[#This Row],[Close]]/E186),0)</f>
        <v>-3.0746758578357129E-2</v>
      </c>
    </row>
    <row r="188" spans="1:9">
      <c r="A188" s="3">
        <v>44259</v>
      </c>
      <c r="B188">
        <v>12.24</v>
      </c>
      <c r="C188">
        <v>12.46</v>
      </c>
      <c r="D188">
        <v>11.63</v>
      </c>
      <c r="E188">
        <v>11.93</v>
      </c>
      <c r="F188">
        <v>10.008234</v>
      </c>
      <c r="G188">
        <v>88339600</v>
      </c>
      <c r="H188">
        <f>IFERROR((F[[#This Row],[Close]]-E187)/E187,0)</f>
        <v>-1.9720624486442087E-2</v>
      </c>
      <c r="I188">
        <f>IFERROR(LN(F[[#This Row],[Close]]/E187),0)</f>
        <v>-1.9917670889611064E-2</v>
      </c>
    </row>
    <row r="189" spans="1:9">
      <c r="A189" s="3">
        <v>44260</v>
      </c>
      <c r="B189">
        <v>12.06</v>
      </c>
      <c r="C189">
        <v>12.29</v>
      </c>
      <c r="D189">
        <v>11.67</v>
      </c>
      <c r="E189">
        <v>12.27</v>
      </c>
      <c r="F189">
        <v>10.293464</v>
      </c>
      <c r="G189">
        <v>79345700</v>
      </c>
      <c r="H189">
        <f>IFERROR((F[[#This Row],[Close]]-E188)/E188,0)</f>
        <v>2.8499580888516333E-2</v>
      </c>
      <c r="I189">
        <f>IFERROR(LN(F[[#This Row],[Close]]/E188),0)</f>
        <v>2.810102261299521E-2</v>
      </c>
    </row>
    <row r="190" spans="1:9">
      <c r="A190" s="3">
        <v>44263</v>
      </c>
      <c r="B190">
        <v>12.39</v>
      </c>
      <c r="C190">
        <v>12.88</v>
      </c>
      <c r="D190">
        <v>12.3</v>
      </c>
      <c r="E190">
        <v>12.65</v>
      </c>
      <c r="F190">
        <v>10.61225</v>
      </c>
      <c r="G190">
        <v>86129700</v>
      </c>
      <c r="H190">
        <f>IFERROR((F[[#This Row],[Close]]-E189)/E189,0)</f>
        <v>3.0969845150774312E-2</v>
      </c>
      <c r="I190">
        <f>IFERROR(LN(F[[#This Row],[Close]]/E189),0)</f>
        <v>3.0499956450709204E-2</v>
      </c>
    </row>
    <row r="191" spans="1:9">
      <c r="A191" s="3">
        <v>44264</v>
      </c>
      <c r="B191">
        <v>12.76</v>
      </c>
      <c r="C191">
        <v>12.76</v>
      </c>
      <c r="D191">
        <v>12.38</v>
      </c>
      <c r="E191">
        <v>12.57</v>
      </c>
      <c r="F191">
        <v>10.545139000000001</v>
      </c>
      <c r="G191">
        <v>61568700</v>
      </c>
      <c r="H191">
        <f>IFERROR((F[[#This Row],[Close]]-E190)/E190,0)</f>
        <v>-6.324110671936764E-3</v>
      </c>
      <c r="I191">
        <f>IFERROR(LN(F[[#This Row],[Close]]/E190),0)</f>
        <v>-6.3441925713731504E-3</v>
      </c>
    </row>
    <row r="192" spans="1:9">
      <c r="A192" s="3">
        <v>44265</v>
      </c>
      <c r="B192">
        <v>12.72</v>
      </c>
      <c r="C192">
        <v>12.98</v>
      </c>
      <c r="D192">
        <v>12.62</v>
      </c>
      <c r="E192">
        <v>12.91</v>
      </c>
      <c r="F192">
        <v>10.83037</v>
      </c>
      <c r="G192">
        <v>62111200</v>
      </c>
      <c r="H192">
        <f>IFERROR((F[[#This Row],[Close]]-E191)/E191,0)</f>
        <v>2.7048528241845653E-2</v>
      </c>
      <c r="I192">
        <f>IFERROR(LN(F[[#This Row],[Close]]/E191),0)</f>
        <v>2.6689182256394977E-2</v>
      </c>
    </row>
    <row r="193" spans="1:9">
      <c r="A193" s="3">
        <v>44266</v>
      </c>
      <c r="B193">
        <v>12.94</v>
      </c>
      <c r="C193">
        <v>13.06</v>
      </c>
      <c r="D193">
        <v>12.75</v>
      </c>
      <c r="E193">
        <v>12.81</v>
      </c>
      <c r="F193">
        <v>10.746479000000001</v>
      </c>
      <c r="G193">
        <v>56536500</v>
      </c>
      <c r="H193">
        <f>IFERROR((F[[#This Row],[Close]]-E192)/E192,0)</f>
        <v>-7.7459333849728617E-3</v>
      </c>
      <c r="I193">
        <f>IFERROR(LN(F[[#This Row],[Close]]/E192),0)</f>
        <v>-7.776088949908235E-3</v>
      </c>
    </row>
    <row r="194" spans="1:9">
      <c r="A194" s="3">
        <v>44267</v>
      </c>
      <c r="B194">
        <v>12.78</v>
      </c>
      <c r="C194">
        <v>13.43</v>
      </c>
      <c r="D194">
        <v>12.77</v>
      </c>
      <c r="E194">
        <v>13.37</v>
      </c>
      <c r="F194">
        <v>11.21627</v>
      </c>
      <c r="G194">
        <v>87160100</v>
      </c>
      <c r="H194">
        <f>IFERROR((F[[#This Row],[Close]]-E193)/E193,0)</f>
        <v>4.3715846994535415E-2</v>
      </c>
      <c r="I194">
        <f>IFERROR(LN(F[[#This Row],[Close]]/E193),0)</f>
        <v>4.2787275205208766E-2</v>
      </c>
    </row>
    <row r="195" spans="1:9">
      <c r="A195" s="3">
        <v>44270</v>
      </c>
      <c r="B195">
        <v>13.39</v>
      </c>
      <c r="C195">
        <v>13.62</v>
      </c>
      <c r="D195">
        <v>13.05</v>
      </c>
      <c r="E195">
        <v>13.2</v>
      </c>
      <c r="F195">
        <v>11.073655</v>
      </c>
      <c r="G195">
        <v>64476000</v>
      </c>
      <c r="H195">
        <f>IFERROR((F[[#This Row],[Close]]-E194)/E194,0)</f>
        <v>-1.271503365744203E-2</v>
      </c>
      <c r="I195">
        <f>IFERROR(LN(F[[#This Row],[Close]]/E194),0)</f>
        <v>-1.279656152152658E-2</v>
      </c>
    </row>
    <row r="196" spans="1:9">
      <c r="A196" s="3">
        <v>44271</v>
      </c>
      <c r="B196">
        <v>13.06</v>
      </c>
      <c r="C196">
        <v>13.15</v>
      </c>
      <c r="D196">
        <v>12.43</v>
      </c>
      <c r="E196">
        <v>12.49</v>
      </c>
      <c r="F196">
        <v>10.478026</v>
      </c>
      <c r="G196">
        <v>125425300</v>
      </c>
      <c r="H196">
        <f>IFERROR((F[[#This Row],[Close]]-E195)/E195,0)</f>
        <v>-5.3787878787878718E-2</v>
      </c>
      <c r="I196">
        <f>IFERROR(LN(F[[#This Row],[Close]]/E195),0)</f>
        <v>-5.5288505454838786E-2</v>
      </c>
    </row>
    <row r="197" spans="1:9">
      <c r="A197" s="3">
        <v>44272</v>
      </c>
      <c r="B197">
        <v>12.34</v>
      </c>
      <c r="C197">
        <v>12.7</v>
      </c>
      <c r="D197">
        <v>12.22</v>
      </c>
      <c r="E197">
        <v>12.69</v>
      </c>
      <c r="F197">
        <v>10.645806</v>
      </c>
      <c r="G197">
        <v>109324400</v>
      </c>
      <c r="H197">
        <f>IFERROR((F[[#This Row],[Close]]-E196)/E196,0)</f>
        <v>1.6012810248198502E-2</v>
      </c>
      <c r="I197">
        <f>IFERROR(LN(F[[#This Row],[Close]]/E196),0)</f>
        <v>1.5885957588809878E-2</v>
      </c>
    </row>
    <row r="198" spans="1:9">
      <c r="A198" s="3">
        <v>44273</v>
      </c>
      <c r="B198">
        <v>12.7</v>
      </c>
      <c r="C198">
        <v>13.01</v>
      </c>
      <c r="D198">
        <v>12.44</v>
      </c>
      <c r="E198">
        <v>12.49</v>
      </c>
      <c r="F198">
        <v>10.478026</v>
      </c>
      <c r="G198">
        <v>76733300</v>
      </c>
      <c r="H198">
        <f>IFERROR((F[[#This Row],[Close]]-E197)/E197,0)</f>
        <v>-1.5760441292356129E-2</v>
      </c>
      <c r="I198">
        <f>IFERROR(LN(F[[#This Row],[Close]]/E197),0)</f>
        <v>-1.5885957588809896E-2</v>
      </c>
    </row>
    <row r="199" spans="1:9">
      <c r="A199" s="3">
        <v>44274</v>
      </c>
      <c r="B199">
        <v>12.85</v>
      </c>
      <c r="C199">
        <v>12.95</v>
      </c>
      <c r="D199">
        <v>12.55</v>
      </c>
      <c r="E199">
        <v>12.83</v>
      </c>
      <c r="F199">
        <v>10.763256</v>
      </c>
      <c r="G199">
        <v>90885200</v>
      </c>
      <c r="H199">
        <f>IFERROR((F[[#This Row],[Close]]-E198)/E198,0)</f>
        <v>2.722177742193754E-2</v>
      </c>
      <c r="I199">
        <f>IFERROR(LN(F[[#This Row],[Close]]/E198),0)</f>
        <v>2.6857854490058636E-2</v>
      </c>
    </row>
    <row r="200" spans="1:9">
      <c r="A200" s="3">
        <v>44277</v>
      </c>
      <c r="B200">
        <v>12.85</v>
      </c>
      <c r="C200">
        <v>12.93</v>
      </c>
      <c r="D200">
        <v>12.51</v>
      </c>
      <c r="E200">
        <v>12.85</v>
      </c>
      <c r="F200">
        <v>10.780035</v>
      </c>
      <c r="G200">
        <v>81362100</v>
      </c>
      <c r="H200">
        <f>IFERROR((F[[#This Row],[Close]]-E199)/E199,0)</f>
        <v>1.5588464536242849E-3</v>
      </c>
      <c r="I200">
        <f>IFERROR(LN(F[[#This Row],[Close]]/E199),0)</f>
        <v>1.5576327136836792E-3</v>
      </c>
    </row>
    <row r="201" spans="1:9">
      <c r="A201" s="3">
        <v>44278</v>
      </c>
      <c r="B201">
        <v>12.57</v>
      </c>
      <c r="C201">
        <v>12.68</v>
      </c>
      <c r="D201">
        <v>12.12</v>
      </c>
      <c r="E201">
        <v>12.21</v>
      </c>
      <c r="F201">
        <v>10.243131</v>
      </c>
      <c r="G201">
        <v>73020200</v>
      </c>
      <c r="H201">
        <f>IFERROR((F[[#This Row],[Close]]-E200)/E200,0)</f>
        <v>-4.9805447470817027E-2</v>
      </c>
      <c r="I201">
        <f>IFERROR(LN(F[[#This Row],[Close]]/E200),0)</f>
        <v>-5.1088523218615421E-2</v>
      </c>
    </row>
    <row r="202" spans="1:9">
      <c r="A202" s="3">
        <v>44279</v>
      </c>
      <c r="B202">
        <v>12.36</v>
      </c>
      <c r="C202">
        <v>12.53</v>
      </c>
      <c r="D202">
        <v>12.12</v>
      </c>
      <c r="E202">
        <v>12.14</v>
      </c>
      <c r="F202">
        <v>10.184407</v>
      </c>
      <c r="G202">
        <v>54534400</v>
      </c>
      <c r="H202">
        <f>IFERROR((F[[#This Row],[Close]]-E201)/E201,0)</f>
        <v>-5.7330057330057561E-3</v>
      </c>
      <c r="I202">
        <f>IFERROR(LN(F[[#This Row],[Close]]/E201),0)</f>
        <v>-5.7495024912611005E-3</v>
      </c>
    </row>
    <row r="203" spans="1:9">
      <c r="A203" s="3">
        <v>44280</v>
      </c>
      <c r="B203">
        <v>11.94</v>
      </c>
      <c r="C203">
        <v>12.35</v>
      </c>
      <c r="D203">
        <v>11.72</v>
      </c>
      <c r="E203">
        <v>12.32</v>
      </c>
      <c r="F203">
        <v>10.33541</v>
      </c>
      <c r="G203">
        <v>54201800</v>
      </c>
      <c r="H203">
        <f>IFERROR((F[[#This Row],[Close]]-E202)/E202,0)</f>
        <v>1.4827018121911013E-2</v>
      </c>
      <c r="I203">
        <f>IFERROR(LN(F[[#This Row],[Close]]/E202),0)</f>
        <v>1.4718172474021485E-2</v>
      </c>
    </row>
    <row r="204" spans="1:9">
      <c r="A204" s="3">
        <v>44281</v>
      </c>
      <c r="B204">
        <v>12.43</v>
      </c>
      <c r="C204">
        <v>12.49</v>
      </c>
      <c r="D204">
        <v>12.06</v>
      </c>
      <c r="E204">
        <v>12.3</v>
      </c>
      <c r="F204">
        <v>10.318631999999999</v>
      </c>
      <c r="G204">
        <v>49239800</v>
      </c>
      <c r="H204">
        <f>IFERROR((F[[#This Row],[Close]]-E203)/E203,0)</f>
        <v>-1.6233766233765888E-3</v>
      </c>
      <c r="I204">
        <f>IFERROR(LN(F[[#This Row],[Close]]/E203),0)</f>
        <v>-1.624695727001922E-3</v>
      </c>
    </row>
    <row r="205" spans="1:9">
      <c r="A205" s="3">
        <v>44284</v>
      </c>
      <c r="B205">
        <v>12.2</v>
      </c>
      <c r="C205">
        <v>12.36</v>
      </c>
      <c r="D205">
        <v>12.07</v>
      </c>
      <c r="E205">
        <v>12.15</v>
      </c>
      <c r="F205">
        <v>10.192795</v>
      </c>
      <c r="G205">
        <v>44747900</v>
      </c>
      <c r="H205">
        <f>IFERROR((F[[#This Row],[Close]]-E204)/E204,0)</f>
        <v>-1.219512195121954E-2</v>
      </c>
      <c r="I205">
        <f>IFERROR(LN(F[[#This Row],[Close]]/E204),0)</f>
        <v>-1.2270092591814359E-2</v>
      </c>
    </row>
    <row r="206" spans="1:9">
      <c r="A206" s="3">
        <v>44285</v>
      </c>
      <c r="B206">
        <v>12.16</v>
      </c>
      <c r="C206">
        <v>12.48</v>
      </c>
      <c r="D206">
        <v>12.11</v>
      </c>
      <c r="E206">
        <v>12.46</v>
      </c>
      <c r="F206">
        <v>10.452859</v>
      </c>
      <c r="G206">
        <v>49762300</v>
      </c>
      <c r="H206">
        <f>IFERROR((F[[#This Row],[Close]]-E205)/E205,0)</f>
        <v>2.5514403292181111E-2</v>
      </c>
      <c r="I206">
        <f>IFERROR(LN(F[[#This Row],[Close]]/E205),0)</f>
        <v>2.5194343572749574E-2</v>
      </c>
    </row>
    <row r="207" spans="1:9">
      <c r="A207" s="3">
        <v>44286</v>
      </c>
      <c r="B207">
        <v>12.46</v>
      </c>
      <c r="C207">
        <v>12.54</v>
      </c>
      <c r="D207">
        <v>12.21</v>
      </c>
      <c r="E207">
        <v>12.25</v>
      </c>
      <c r="F207">
        <v>10.276688999999999</v>
      </c>
      <c r="G207">
        <v>60456900</v>
      </c>
      <c r="H207">
        <f>IFERROR((F[[#This Row],[Close]]-E206)/E206,0)</f>
        <v>-1.6853932584269732E-2</v>
      </c>
      <c r="I207">
        <f>IFERROR(LN(F[[#This Row],[Close]]/E206),0)</f>
        <v>-1.6997576368571136E-2</v>
      </c>
    </row>
    <row r="208" spans="1:9">
      <c r="A208" s="3">
        <v>44287</v>
      </c>
      <c r="B208">
        <v>12.28</v>
      </c>
      <c r="C208">
        <v>12.29</v>
      </c>
      <c r="D208">
        <v>12.02</v>
      </c>
      <c r="E208">
        <v>12.17</v>
      </c>
      <c r="F208">
        <v>10.209574999999999</v>
      </c>
      <c r="G208">
        <v>61907500</v>
      </c>
      <c r="H208">
        <f>IFERROR((F[[#This Row],[Close]]-E207)/E207,0)</f>
        <v>-6.5306122448979646E-3</v>
      </c>
      <c r="I208">
        <f>IFERROR(LN(F[[#This Row],[Close]]/E207),0)</f>
        <v>-6.552029991300154E-3</v>
      </c>
    </row>
    <row r="209" spans="1:9">
      <c r="A209" s="3">
        <v>44291</v>
      </c>
      <c r="B209">
        <v>12.39</v>
      </c>
      <c r="C209">
        <v>12.78</v>
      </c>
      <c r="D209">
        <v>12.33</v>
      </c>
      <c r="E209">
        <v>12.7</v>
      </c>
      <c r="F209">
        <v>10.654197999999999</v>
      </c>
      <c r="G209">
        <v>82332700</v>
      </c>
      <c r="H209">
        <f>IFERROR((F[[#This Row],[Close]]-E208)/E208,0)</f>
        <v>4.3549712407559518E-2</v>
      </c>
      <c r="I209">
        <f>IFERROR(LN(F[[#This Row],[Close]]/E208),0)</f>
        <v>4.2628086465109669E-2</v>
      </c>
    </row>
    <row r="210" spans="1:9">
      <c r="A210" s="3">
        <v>44292</v>
      </c>
      <c r="B210">
        <v>12.7</v>
      </c>
      <c r="C210">
        <v>12.99</v>
      </c>
      <c r="D210">
        <v>12.64</v>
      </c>
      <c r="E210">
        <v>12.92</v>
      </c>
      <c r="F210">
        <v>10.838758</v>
      </c>
      <c r="G210">
        <v>67499400</v>
      </c>
      <c r="H210">
        <f>IFERROR((F[[#This Row],[Close]]-E209)/E209,0)</f>
        <v>1.7322834645669343E-2</v>
      </c>
      <c r="I210">
        <f>IFERROR(LN(F[[#This Row],[Close]]/E209),0)</f>
        <v>1.7174504889910215E-2</v>
      </c>
    </row>
    <row r="211" spans="1:9">
      <c r="A211" s="3">
        <v>44293</v>
      </c>
      <c r="B211">
        <v>12.87</v>
      </c>
      <c r="C211">
        <v>12.93</v>
      </c>
      <c r="D211">
        <v>12.66</v>
      </c>
      <c r="E211">
        <v>12.73</v>
      </c>
      <c r="F211">
        <v>10.679366</v>
      </c>
      <c r="G211">
        <v>42264000</v>
      </c>
      <c r="H211">
        <f>IFERROR((F[[#This Row],[Close]]-E210)/E210,0)</f>
        <v>-1.4705882352941138E-2</v>
      </c>
      <c r="I211">
        <f>IFERROR(LN(F[[#This Row],[Close]]/E210),0)</f>
        <v>-1.4815085785140587E-2</v>
      </c>
    </row>
    <row r="212" spans="1:9">
      <c r="A212" s="3">
        <v>44294</v>
      </c>
      <c r="B212">
        <v>12.67</v>
      </c>
      <c r="C212">
        <v>12.76</v>
      </c>
      <c r="D212">
        <v>12.43</v>
      </c>
      <c r="E212">
        <v>12.51</v>
      </c>
      <c r="F212">
        <v>10.494802999999999</v>
      </c>
      <c r="G212">
        <v>52622000</v>
      </c>
      <c r="H212">
        <f>IFERROR((F[[#This Row],[Close]]-E211)/E211,0)</f>
        <v>-1.7282010997643413E-2</v>
      </c>
      <c r="I212">
        <f>IFERROR(LN(F[[#This Row],[Close]]/E211),0)</f>
        <v>-1.7433088090495388E-2</v>
      </c>
    </row>
    <row r="213" spans="1:9">
      <c r="A213" s="3">
        <v>44295</v>
      </c>
      <c r="B213">
        <v>12.49</v>
      </c>
      <c r="C213">
        <v>12.62</v>
      </c>
      <c r="D213">
        <v>12.39</v>
      </c>
      <c r="E213">
        <v>12.51</v>
      </c>
      <c r="F213">
        <v>10.494802999999999</v>
      </c>
      <c r="G213">
        <v>40555400</v>
      </c>
      <c r="H213">
        <f>IFERROR((F[[#This Row],[Close]]-E212)/E212,0)</f>
        <v>0</v>
      </c>
      <c r="I213">
        <f>IFERROR(LN(F[[#This Row],[Close]]/E212),0)</f>
        <v>0</v>
      </c>
    </row>
    <row r="214" spans="1:9">
      <c r="A214" s="3">
        <v>44298</v>
      </c>
      <c r="B214">
        <v>12.5</v>
      </c>
      <c r="C214">
        <v>12.55</v>
      </c>
      <c r="D214">
        <v>12.32</v>
      </c>
      <c r="E214">
        <v>12.38</v>
      </c>
      <c r="F214">
        <v>10.385744000000001</v>
      </c>
      <c r="G214">
        <v>40422800</v>
      </c>
      <c r="H214">
        <f>IFERROR((F[[#This Row],[Close]]-E213)/E213,0)</f>
        <v>-1.0391686650679377E-2</v>
      </c>
      <c r="I214">
        <f>IFERROR(LN(F[[#This Row],[Close]]/E213),0)</f>
        <v>-1.0446057222369626E-2</v>
      </c>
    </row>
    <row r="215" spans="1:9">
      <c r="A215" s="3">
        <v>44299</v>
      </c>
      <c r="B215">
        <v>12.39</v>
      </c>
      <c r="C215">
        <v>12.45</v>
      </c>
      <c r="D215">
        <v>12.1</v>
      </c>
      <c r="E215">
        <v>12.2</v>
      </c>
      <c r="F215">
        <v>10.23474</v>
      </c>
      <c r="G215">
        <v>51556000</v>
      </c>
      <c r="H215">
        <f>IFERROR((F[[#This Row],[Close]]-E214)/E214,0)</f>
        <v>-1.4539579967689942E-2</v>
      </c>
      <c r="I215">
        <f>IFERROR(LN(F[[#This Row],[Close]]/E214),0)</f>
        <v>-1.4646315517239302E-2</v>
      </c>
    </row>
    <row r="216" spans="1:9">
      <c r="A216" s="3">
        <v>44300</v>
      </c>
      <c r="B216">
        <v>12.2</v>
      </c>
      <c r="C216">
        <v>12.49</v>
      </c>
      <c r="D216">
        <v>12.2</v>
      </c>
      <c r="E216">
        <v>12.24</v>
      </c>
      <c r="F216">
        <v>10.268297</v>
      </c>
      <c r="G216">
        <v>49877500</v>
      </c>
      <c r="H216">
        <f>IFERROR((F[[#This Row],[Close]]-E215)/E215,0)</f>
        <v>3.2786885245902398E-3</v>
      </c>
      <c r="I216">
        <f>IFERROR(LN(F[[#This Row],[Close]]/E215),0)</f>
        <v>3.2733253449693297E-3</v>
      </c>
    </row>
    <row r="217" spans="1:9">
      <c r="A217" s="3">
        <v>44301</v>
      </c>
      <c r="B217">
        <v>12.3</v>
      </c>
      <c r="C217">
        <v>12.32</v>
      </c>
      <c r="D217">
        <v>12.13</v>
      </c>
      <c r="E217">
        <v>12.24</v>
      </c>
      <c r="F217">
        <v>10.268297</v>
      </c>
      <c r="G217">
        <v>38209300</v>
      </c>
      <c r="H217">
        <f>IFERROR((F[[#This Row],[Close]]-E216)/E216,0)</f>
        <v>0</v>
      </c>
      <c r="I217">
        <f>IFERROR(LN(F[[#This Row],[Close]]/E216),0)</f>
        <v>0</v>
      </c>
    </row>
    <row r="218" spans="1:9">
      <c r="A218" s="3">
        <v>44302</v>
      </c>
      <c r="B218">
        <v>12.32</v>
      </c>
      <c r="C218">
        <v>12.36</v>
      </c>
      <c r="D218">
        <v>12.19</v>
      </c>
      <c r="E218">
        <v>12.23</v>
      </c>
      <c r="F218">
        <v>10.259907999999999</v>
      </c>
      <c r="G218">
        <v>33132900</v>
      </c>
      <c r="H218">
        <f>IFERROR((F[[#This Row],[Close]]-E217)/E217,0)</f>
        <v>-8.1699346405227015E-4</v>
      </c>
      <c r="I218">
        <f>IFERROR(LN(F[[#This Row],[Close]]/E217),0)</f>
        <v>-8.1732738509903314E-4</v>
      </c>
    </row>
    <row r="219" spans="1:9">
      <c r="A219" s="3">
        <v>44305</v>
      </c>
      <c r="B219">
        <v>12.22</v>
      </c>
      <c r="C219">
        <v>12.25</v>
      </c>
      <c r="D219">
        <v>12.02</v>
      </c>
      <c r="E219">
        <v>12.11</v>
      </c>
      <c r="F219">
        <v>10.159238</v>
      </c>
      <c r="G219">
        <v>39063500</v>
      </c>
      <c r="H219">
        <f>IFERROR((F[[#This Row],[Close]]-E218)/E218,0)</f>
        <v>-9.8119378577269812E-3</v>
      </c>
      <c r="I219">
        <f>IFERROR(LN(F[[#This Row],[Close]]/E218),0)</f>
        <v>-9.8603921340801402E-3</v>
      </c>
    </row>
    <row r="220" spans="1:9">
      <c r="A220" s="3">
        <v>44306</v>
      </c>
      <c r="B220">
        <v>12.06</v>
      </c>
      <c r="C220">
        <v>12.06</v>
      </c>
      <c r="D220">
        <v>11.35</v>
      </c>
      <c r="E220">
        <v>11.45</v>
      </c>
      <c r="F220">
        <v>9.6055569999999992</v>
      </c>
      <c r="G220">
        <v>83170800</v>
      </c>
      <c r="H220">
        <f>IFERROR((F[[#This Row],[Close]]-E219)/E219,0)</f>
        <v>-5.4500412881915788E-2</v>
      </c>
      <c r="I220">
        <f>IFERROR(LN(F[[#This Row],[Close]]/E219),0)</f>
        <v>-5.604182756475222E-2</v>
      </c>
    </row>
    <row r="221" spans="1:9">
      <c r="A221" s="3">
        <v>44307</v>
      </c>
      <c r="B221">
        <v>11.36</v>
      </c>
      <c r="C221">
        <v>11.74</v>
      </c>
      <c r="D221">
        <v>11.18</v>
      </c>
      <c r="E221">
        <v>11.73</v>
      </c>
      <c r="F221">
        <v>9.8404509999999998</v>
      </c>
      <c r="G221">
        <v>49641100</v>
      </c>
      <c r="H221">
        <f>IFERROR((F[[#This Row],[Close]]-E220)/E220,0)</f>
        <v>2.4454148471615821E-2</v>
      </c>
      <c r="I221">
        <f>IFERROR(LN(F[[#This Row],[Close]]/E220),0)</f>
        <v>2.4159932665135581E-2</v>
      </c>
    </row>
    <row r="222" spans="1:9">
      <c r="A222" s="3">
        <v>44308</v>
      </c>
      <c r="B222">
        <v>12.06</v>
      </c>
      <c r="C222">
        <v>12.15</v>
      </c>
      <c r="D222">
        <v>11.83</v>
      </c>
      <c r="E222">
        <v>11.94</v>
      </c>
      <c r="F222">
        <v>10.016624</v>
      </c>
      <c r="G222">
        <v>73064400</v>
      </c>
      <c r="H222">
        <f>IFERROR((F[[#This Row],[Close]]-E221)/E221,0)</f>
        <v>1.7902813299232656E-2</v>
      </c>
      <c r="I222">
        <f>IFERROR(LN(F[[#This Row],[Close]]/E221),0)</f>
        <v>1.7744445299071911E-2</v>
      </c>
    </row>
    <row r="223" spans="1:9">
      <c r="A223" s="3">
        <v>44309</v>
      </c>
      <c r="B223">
        <v>11.97</v>
      </c>
      <c r="C223">
        <v>12.24</v>
      </c>
      <c r="D223">
        <v>11.87</v>
      </c>
      <c r="E223">
        <v>12.22</v>
      </c>
      <c r="F223">
        <v>10.251519999999999</v>
      </c>
      <c r="G223">
        <v>51833300</v>
      </c>
      <c r="H223">
        <f>IFERROR((F[[#This Row],[Close]]-E222)/E222,0)</f>
        <v>2.3450586264656712E-2</v>
      </c>
      <c r="I223">
        <f>IFERROR(LN(F[[#This Row],[Close]]/E222),0)</f>
        <v>2.3179845778993409E-2</v>
      </c>
    </row>
    <row r="224" spans="1:9">
      <c r="A224" s="3">
        <v>44312</v>
      </c>
      <c r="B224">
        <v>12.28</v>
      </c>
      <c r="C224">
        <v>12.44</v>
      </c>
      <c r="D224">
        <v>12.23</v>
      </c>
      <c r="E224">
        <v>12.27</v>
      </c>
      <c r="F224">
        <v>10.293464</v>
      </c>
      <c r="G224">
        <v>40863800</v>
      </c>
      <c r="H224">
        <f>IFERROR((F[[#This Row],[Close]]-E223)/E223,0)</f>
        <v>4.0916530278231533E-3</v>
      </c>
      <c r="I224">
        <f>IFERROR(LN(F[[#This Row],[Close]]/E223),0)</f>
        <v>4.0833049793707809E-3</v>
      </c>
    </row>
    <row r="225" spans="1:9">
      <c r="A225" s="3">
        <v>44313</v>
      </c>
      <c r="B225">
        <v>12.29</v>
      </c>
      <c r="C225">
        <v>12.5</v>
      </c>
      <c r="D225">
        <v>12.27</v>
      </c>
      <c r="E225">
        <v>12.49</v>
      </c>
      <c r="F225">
        <v>10.478026</v>
      </c>
      <c r="G225">
        <v>42037800</v>
      </c>
      <c r="H225">
        <f>IFERROR((F[[#This Row],[Close]]-E224)/E224,0)</f>
        <v>1.7929910350448299E-2</v>
      </c>
      <c r="I225">
        <f>IFERROR(LN(F[[#This Row],[Close]]/E224),0)</f>
        <v>1.777106541466621E-2</v>
      </c>
    </row>
    <row r="226" spans="1:9">
      <c r="A226" s="3">
        <v>44314</v>
      </c>
      <c r="B226">
        <v>12.6</v>
      </c>
      <c r="C226">
        <v>12.6</v>
      </c>
      <c r="D226">
        <v>12.39</v>
      </c>
      <c r="E226">
        <v>12.43</v>
      </c>
      <c r="F226">
        <v>10.427690999999999</v>
      </c>
      <c r="G226">
        <v>68023400</v>
      </c>
      <c r="H226">
        <f>IFERROR((F[[#This Row],[Close]]-E225)/E225,0)</f>
        <v>-4.8038430744596072E-3</v>
      </c>
      <c r="I226">
        <f>IFERROR(LN(F[[#This Row],[Close]]/E225),0)</f>
        <v>-4.8154186148665745E-3</v>
      </c>
    </row>
    <row r="227" spans="1:9">
      <c r="A227" s="3">
        <v>44315</v>
      </c>
      <c r="B227">
        <v>11.91</v>
      </c>
      <c r="C227">
        <v>11.91</v>
      </c>
      <c r="D227">
        <v>11.14</v>
      </c>
      <c r="E227">
        <v>11.26</v>
      </c>
      <c r="F227">
        <v>9.4461619999999993</v>
      </c>
      <c r="G227">
        <v>230430600</v>
      </c>
      <c r="H227">
        <f>IFERROR((F[[#This Row],[Close]]-E226)/E226,0)</f>
        <v>-9.4127111826226864E-2</v>
      </c>
      <c r="I227">
        <f>IFERROR(LN(F[[#This Row],[Close]]/E226),0)</f>
        <v>-9.885628281107546E-2</v>
      </c>
    </row>
    <row r="228" spans="1:9">
      <c r="A228" s="3">
        <v>44316</v>
      </c>
      <c r="B228">
        <v>11.36</v>
      </c>
      <c r="C228">
        <v>11.54</v>
      </c>
      <c r="D228">
        <v>11.33</v>
      </c>
      <c r="E228">
        <v>11.54</v>
      </c>
      <c r="F228">
        <v>9.6810580000000002</v>
      </c>
      <c r="G228">
        <v>90786500</v>
      </c>
      <c r="H228">
        <f>IFERROR((F[[#This Row],[Close]]-E227)/E227,0)</f>
        <v>2.4866785079928896E-2</v>
      </c>
      <c r="I228">
        <f>IFERROR(LN(F[[#This Row],[Close]]/E227),0)</f>
        <v>2.4562638368409127E-2</v>
      </c>
    </row>
    <row r="229" spans="1:9">
      <c r="A229" s="3">
        <v>44319</v>
      </c>
      <c r="B229">
        <v>11.56</v>
      </c>
      <c r="C229">
        <v>11.68</v>
      </c>
      <c r="D229">
        <v>11.43</v>
      </c>
      <c r="E229">
        <v>11.63</v>
      </c>
      <c r="F229">
        <v>9.7565589999999993</v>
      </c>
      <c r="G229">
        <v>61987300</v>
      </c>
      <c r="H229">
        <f>IFERROR((F[[#This Row],[Close]]-E228)/E228,0)</f>
        <v>7.7989601386483226E-3</v>
      </c>
      <c r="I229">
        <f>IFERROR(LN(F[[#This Row],[Close]]/E228),0)</f>
        <v>7.768705450619709E-3</v>
      </c>
    </row>
    <row r="230" spans="1:9">
      <c r="A230" s="3">
        <v>44320</v>
      </c>
      <c r="B230">
        <v>11.53</v>
      </c>
      <c r="C230">
        <v>11.55</v>
      </c>
      <c r="D230">
        <v>11.23</v>
      </c>
      <c r="E230">
        <v>11.41</v>
      </c>
      <c r="F230">
        <v>9.5719999999999992</v>
      </c>
      <c r="G230">
        <v>71007700</v>
      </c>
      <c r="H230">
        <f>IFERROR((F[[#This Row],[Close]]-E229)/E229,0)</f>
        <v>-1.8916595012897733E-2</v>
      </c>
      <c r="I230">
        <f>IFERROR(LN(F[[#This Row],[Close]]/E229),0)</f>
        <v>-1.9097802656588884E-2</v>
      </c>
    </row>
    <row r="231" spans="1:9">
      <c r="A231" s="3">
        <v>44321</v>
      </c>
      <c r="B231">
        <v>11.5</v>
      </c>
      <c r="C231">
        <v>11.64</v>
      </c>
      <c r="D231">
        <v>11.4</v>
      </c>
      <c r="E231">
        <v>11.61</v>
      </c>
      <c r="F231">
        <v>9.7397810000000007</v>
      </c>
      <c r="G231">
        <v>64495500</v>
      </c>
      <c r="H231">
        <f>IFERROR((F[[#This Row],[Close]]-E230)/E230,0)</f>
        <v>1.7528483786152436E-2</v>
      </c>
      <c r="I231">
        <f>IFERROR(LN(F[[#This Row],[Close]]/E230),0)</f>
        <v>1.7376631835815823E-2</v>
      </c>
    </row>
    <row r="232" spans="1:9">
      <c r="A232" s="3">
        <v>44322</v>
      </c>
      <c r="B232">
        <v>11.55</v>
      </c>
      <c r="C232">
        <v>11.76</v>
      </c>
      <c r="D232">
        <v>11.48</v>
      </c>
      <c r="E232">
        <v>11.74</v>
      </c>
      <c r="F232">
        <v>9.8488410000000002</v>
      </c>
      <c r="G232">
        <v>50032800</v>
      </c>
      <c r="H232">
        <f>IFERROR((F[[#This Row],[Close]]-E231)/E231,0)</f>
        <v>1.1197243755383357E-2</v>
      </c>
      <c r="I232">
        <f>IFERROR(LN(F[[#This Row],[Close]]/E231),0)</f>
        <v>1.1135018690150305E-2</v>
      </c>
    </row>
    <row r="233" spans="1:9">
      <c r="A233" s="3">
        <v>44323</v>
      </c>
      <c r="B233">
        <v>11.65</v>
      </c>
      <c r="C233">
        <v>11.83</v>
      </c>
      <c r="D233">
        <v>11.52</v>
      </c>
      <c r="E233">
        <v>11.82</v>
      </c>
      <c r="F233">
        <v>9.9159539999999993</v>
      </c>
      <c r="G233">
        <v>41525800</v>
      </c>
      <c r="H233">
        <f>IFERROR((F[[#This Row],[Close]]-E232)/E232,0)</f>
        <v>6.8143100511073315E-3</v>
      </c>
      <c r="I233">
        <f>IFERROR(LN(F[[#This Row],[Close]]/E232),0)</f>
        <v>6.7911975780017555E-3</v>
      </c>
    </row>
    <row r="234" spans="1:9">
      <c r="A234" s="3">
        <v>44326</v>
      </c>
      <c r="B234">
        <v>11.78</v>
      </c>
      <c r="C234">
        <v>11.93</v>
      </c>
      <c r="D234">
        <v>11.7</v>
      </c>
      <c r="E234">
        <v>11.71</v>
      </c>
      <c r="F234">
        <v>9.8236729999999994</v>
      </c>
      <c r="G234">
        <v>51703500</v>
      </c>
      <c r="H234">
        <f>IFERROR((F[[#This Row],[Close]]-E233)/E233,0)</f>
        <v>-9.3062605752960593E-3</v>
      </c>
      <c r="I234">
        <f>IFERROR(LN(F[[#This Row],[Close]]/E233),0)</f>
        <v>-9.3498343683261001E-3</v>
      </c>
    </row>
    <row r="235" spans="1:9">
      <c r="A235" s="3">
        <v>44327</v>
      </c>
      <c r="B235">
        <v>11.45</v>
      </c>
      <c r="C235">
        <v>11.76</v>
      </c>
      <c r="D235">
        <v>11.42</v>
      </c>
      <c r="E235">
        <v>11.58</v>
      </c>
      <c r="F235">
        <v>9.7146139999999992</v>
      </c>
      <c r="G235">
        <v>56882600</v>
      </c>
      <c r="H235">
        <f>IFERROR((F[[#This Row],[Close]]-E234)/E234,0)</f>
        <v>-1.1101622544833541E-2</v>
      </c>
      <c r="I235">
        <f>IFERROR(LN(F[[#This Row],[Close]]/E234),0)</f>
        <v>-1.1163705464776803E-2</v>
      </c>
    </row>
    <row r="236" spans="1:9">
      <c r="A236" s="3">
        <v>44328</v>
      </c>
      <c r="B236">
        <v>11.54</v>
      </c>
      <c r="C236">
        <v>11.68</v>
      </c>
      <c r="D236">
        <v>11.28</v>
      </c>
      <c r="E236">
        <v>11.33</v>
      </c>
      <c r="F236">
        <v>9.5048870000000001</v>
      </c>
      <c r="G236">
        <v>55663100</v>
      </c>
      <c r="H236">
        <f>IFERROR((F[[#This Row],[Close]]-E235)/E235,0)</f>
        <v>-2.158894645941278E-2</v>
      </c>
      <c r="I236">
        <f>IFERROR(LN(F[[#This Row],[Close]]/E235),0)</f>
        <v>-2.1825397104934242E-2</v>
      </c>
    </row>
    <row r="237" spans="1:9">
      <c r="A237" s="3">
        <v>44329</v>
      </c>
      <c r="B237">
        <v>11.36</v>
      </c>
      <c r="C237">
        <v>11.68</v>
      </c>
      <c r="D237">
        <v>11.35</v>
      </c>
      <c r="E237">
        <v>11.55</v>
      </c>
      <c r="F237">
        <v>9.6894449999999992</v>
      </c>
      <c r="G237">
        <v>56598500</v>
      </c>
      <c r="H237">
        <f>IFERROR((F[[#This Row],[Close]]-E236)/E236,0)</f>
        <v>1.9417475728155397E-2</v>
      </c>
      <c r="I237">
        <f>IFERROR(LN(F[[#This Row],[Close]]/E236),0)</f>
        <v>1.9231361927887592E-2</v>
      </c>
    </row>
    <row r="238" spans="1:9">
      <c r="A238" s="3">
        <v>44330</v>
      </c>
      <c r="B238">
        <v>11.65</v>
      </c>
      <c r="C238">
        <v>11.87</v>
      </c>
      <c r="D238">
        <v>11.62</v>
      </c>
      <c r="E238">
        <v>11.84</v>
      </c>
      <c r="F238">
        <v>9.932734</v>
      </c>
      <c r="G238">
        <v>48619200</v>
      </c>
      <c r="H238">
        <f>IFERROR((F[[#This Row],[Close]]-E237)/E237,0)</f>
        <v>2.5108225108225034E-2</v>
      </c>
      <c r="I238">
        <f>IFERROR(LN(F[[#This Row],[Close]]/E237),0)</f>
        <v>2.479819248805705E-2</v>
      </c>
    </row>
    <row r="239" spans="1:9">
      <c r="A239" s="3">
        <v>44333</v>
      </c>
      <c r="B239">
        <v>11.82</v>
      </c>
      <c r="C239">
        <v>12.18</v>
      </c>
      <c r="D239">
        <v>11.79</v>
      </c>
      <c r="E239">
        <v>12.15</v>
      </c>
      <c r="F239">
        <v>10.192795</v>
      </c>
      <c r="G239">
        <v>52201700</v>
      </c>
      <c r="H239">
        <f>IFERROR((F[[#This Row],[Close]]-E238)/E238,0)</f>
        <v>2.6182432432432474E-2</v>
      </c>
      <c r="I239">
        <f>IFERROR(LN(F[[#This Row],[Close]]/E238),0)</f>
        <v>2.5845540330697865E-2</v>
      </c>
    </row>
    <row r="240" spans="1:9">
      <c r="A240" s="3">
        <v>44334</v>
      </c>
      <c r="B240">
        <v>12.29</v>
      </c>
      <c r="C240">
        <v>12.53</v>
      </c>
      <c r="D240">
        <v>12.13</v>
      </c>
      <c r="E240">
        <v>12.14</v>
      </c>
      <c r="F240">
        <v>10.184407</v>
      </c>
      <c r="G240">
        <v>72472900</v>
      </c>
      <c r="H240">
        <f>IFERROR((F[[#This Row],[Close]]-E239)/E239,0)</f>
        <v>-8.2304526748969435E-4</v>
      </c>
      <c r="I240">
        <f>IFERROR(LN(F[[#This Row],[Close]]/E239),0)</f>
        <v>-8.2338415520521178E-4</v>
      </c>
    </row>
    <row r="241" spans="1:9">
      <c r="A241" s="3">
        <v>44335</v>
      </c>
      <c r="B241">
        <v>12.03</v>
      </c>
      <c r="C241">
        <v>12.21</v>
      </c>
      <c r="D241">
        <v>11.85</v>
      </c>
      <c r="E241">
        <v>12.11</v>
      </c>
      <c r="F241">
        <v>10.159238</v>
      </c>
      <c r="G241">
        <v>70220800</v>
      </c>
      <c r="H241">
        <f>IFERROR((F[[#This Row],[Close]]-E240)/E240,0)</f>
        <v>-2.4711696869852665E-3</v>
      </c>
      <c r="I241">
        <f>IFERROR(LN(F[[#This Row],[Close]]/E240),0)</f>
        <v>-2.4742280663513886E-3</v>
      </c>
    </row>
    <row r="242" spans="1:9">
      <c r="A242" s="3">
        <v>44336</v>
      </c>
      <c r="B242">
        <v>12.52</v>
      </c>
      <c r="C242">
        <v>12.69</v>
      </c>
      <c r="D242">
        <v>12.3</v>
      </c>
      <c r="E242">
        <v>12.49</v>
      </c>
      <c r="F242">
        <v>10.478026</v>
      </c>
      <c r="G242">
        <v>106243900</v>
      </c>
      <c r="H242">
        <f>IFERROR((F[[#This Row],[Close]]-E241)/E241,0)</f>
        <v>3.1379025598678841E-2</v>
      </c>
      <c r="I242">
        <f>IFERROR(LN(F[[#This Row],[Close]]/E241),0)</f>
        <v>3.0896766572485423E-2</v>
      </c>
    </row>
    <row r="243" spans="1:9">
      <c r="A243" s="3">
        <v>44337</v>
      </c>
      <c r="B243">
        <v>12.7</v>
      </c>
      <c r="C243">
        <v>13.47</v>
      </c>
      <c r="D243">
        <v>12.57</v>
      </c>
      <c r="E243">
        <v>13.33</v>
      </c>
      <c r="F243">
        <v>11.182714000000001</v>
      </c>
      <c r="G243">
        <v>200958600</v>
      </c>
      <c r="H243">
        <f>IFERROR((F[[#This Row],[Close]]-E242)/E242,0)</f>
        <v>6.7253803042433932E-2</v>
      </c>
      <c r="I243">
        <f>IFERROR(LN(F[[#This Row],[Close]]/E242),0)</f>
        <v>6.5088810053130941E-2</v>
      </c>
    </row>
    <row r="244" spans="1:9">
      <c r="A244" s="3">
        <v>44340</v>
      </c>
      <c r="B244">
        <v>13.38</v>
      </c>
      <c r="C244">
        <v>13.38</v>
      </c>
      <c r="D244">
        <v>12.92</v>
      </c>
      <c r="E244">
        <v>13.06</v>
      </c>
      <c r="F244">
        <v>10.956206</v>
      </c>
      <c r="G244">
        <v>111374300</v>
      </c>
      <c r="H244">
        <f>IFERROR((F[[#This Row],[Close]]-E243)/E243,0)</f>
        <v>-2.0255063765941453E-2</v>
      </c>
      <c r="I244">
        <f>IFERROR(LN(F[[#This Row],[Close]]/E243),0)</f>
        <v>-2.046301034233225E-2</v>
      </c>
    </row>
    <row r="245" spans="1:9">
      <c r="A245" s="3">
        <v>44341</v>
      </c>
      <c r="B245">
        <v>13.13</v>
      </c>
      <c r="C245">
        <v>13.43</v>
      </c>
      <c r="D245">
        <v>12.8</v>
      </c>
      <c r="E245">
        <v>12.81</v>
      </c>
      <c r="F245">
        <v>10.746479000000001</v>
      </c>
      <c r="G245">
        <v>113383400</v>
      </c>
      <c r="H245">
        <f>IFERROR((F[[#This Row],[Close]]-E244)/E244,0)</f>
        <v>-1.9142419601837671E-2</v>
      </c>
      <c r="I245">
        <f>IFERROR(LN(F[[#This Row],[Close]]/E244),0)</f>
        <v>-1.9328007939642167E-2</v>
      </c>
    </row>
    <row r="246" spans="1:9">
      <c r="A246" s="3">
        <v>44342</v>
      </c>
      <c r="B246">
        <v>13.16</v>
      </c>
      <c r="C246">
        <v>13.95</v>
      </c>
      <c r="D246">
        <v>13.1</v>
      </c>
      <c r="E246">
        <v>13.9</v>
      </c>
      <c r="F246">
        <v>11.660892</v>
      </c>
      <c r="G246">
        <v>227538700</v>
      </c>
      <c r="H246">
        <f>IFERROR((F[[#This Row],[Close]]-E245)/E245,0)</f>
        <v>8.5089773614363762E-2</v>
      </c>
      <c r="I246">
        <f>IFERROR(LN(F[[#This Row],[Close]]/E245),0)</f>
        <v>8.1662724228003289E-2</v>
      </c>
    </row>
    <row r="247" spans="1:9">
      <c r="A247" s="3">
        <v>44343</v>
      </c>
      <c r="B247">
        <v>14.38</v>
      </c>
      <c r="C247">
        <v>15.05</v>
      </c>
      <c r="D247">
        <v>14.12</v>
      </c>
      <c r="E247">
        <v>14.88</v>
      </c>
      <c r="F247">
        <v>12.483027</v>
      </c>
      <c r="G247">
        <v>278939100</v>
      </c>
      <c r="H247">
        <f>IFERROR((F[[#This Row],[Close]]-E246)/E246,0)</f>
        <v>7.0503597122302183E-2</v>
      </c>
      <c r="I247">
        <f>IFERROR(LN(F[[#This Row],[Close]]/E246),0)</f>
        <v>6.812918926829982E-2</v>
      </c>
    </row>
    <row r="248" spans="1:9">
      <c r="A248" s="3">
        <v>44344</v>
      </c>
      <c r="B248">
        <v>15.01</v>
      </c>
      <c r="C248">
        <v>15.05</v>
      </c>
      <c r="D248">
        <v>14.41</v>
      </c>
      <c r="E248">
        <v>14.53</v>
      </c>
      <c r="F248">
        <v>12.189406999999999</v>
      </c>
      <c r="G248">
        <v>152105300</v>
      </c>
      <c r="H248">
        <f>IFERROR((F[[#This Row],[Close]]-E247)/E247,0)</f>
        <v>-2.352150537634418E-2</v>
      </c>
      <c r="I248">
        <f>IFERROR(LN(F[[#This Row],[Close]]/E247),0)</f>
        <v>-2.3802551822754422E-2</v>
      </c>
    </row>
    <row r="249" spans="1:9">
      <c r="A249" s="3">
        <v>44348</v>
      </c>
      <c r="B249">
        <v>14.72</v>
      </c>
      <c r="C249">
        <v>14.84</v>
      </c>
      <c r="D249">
        <v>14.46</v>
      </c>
      <c r="E249">
        <v>14.81</v>
      </c>
      <c r="F249">
        <v>12.424306</v>
      </c>
      <c r="G249">
        <v>89071000</v>
      </c>
      <c r="H249">
        <f>IFERROR((F[[#This Row],[Close]]-E248)/E248,0)</f>
        <v>1.9270474879559612E-2</v>
      </c>
      <c r="I249">
        <f>IFERROR(LN(F[[#This Row],[Close]]/E248),0)</f>
        <v>1.9087150697515921E-2</v>
      </c>
    </row>
    <row r="250" spans="1:9">
      <c r="A250" s="3">
        <v>44349</v>
      </c>
      <c r="B250">
        <v>14.9</v>
      </c>
      <c r="C250">
        <v>15.02</v>
      </c>
      <c r="D250">
        <v>14.68</v>
      </c>
      <c r="E250">
        <v>14.91</v>
      </c>
      <c r="F250">
        <v>12.508195000000001</v>
      </c>
      <c r="G250">
        <v>77517200</v>
      </c>
      <c r="H250">
        <f>IFERROR((F[[#This Row],[Close]]-E249)/E249,0)</f>
        <v>6.7521944632005157E-3</v>
      </c>
      <c r="I250">
        <f>IFERROR(LN(F[[#This Row],[Close]]/E249),0)</f>
        <v>6.7295004969396182E-3</v>
      </c>
    </row>
    <row r="251" spans="1:9">
      <c r="A251" s="3">
        <v>44350</v>
      </c>
      <c r="B251">
        <v>15.15</v>
      </c>
      <c r="C251">
        <v>16.059999000000001</v>
      </c>
      <c r="D251">
        <v>14.99</v>
      </c>
      <c r="E251">
        <v>15.99</v>
      </c>
      <c r="F251">
        <v>13.414223</v>
      </c>
      <c r="G251">
        <v>179671400</v>
      </c>
      <c r="H251">
        <f>IFERROR((F[[#This Row],[Close]]-E250)/E250,0)</f>
        <v>7.2434607645875254E-2</v>
      </c>
      <c r="I251">
        <f>IFERROR(LN(F[[#This Row],[Close]]/E250),0)</f>
        <v>6.9931398069215847E-2</v>
      </c>
    </row>
    <row r="252" spans="1:9">
      <c r="A252" s="3">
        <v>44351</v>
      </c>
      <c r="B252">
        <v>16.329999999999998</v>
      </c>
      <c r="C252">
        <v>16.450001</v>
      </c>
      <c r="D252">
        <v>15.8</v>
      </c>
      <c r="E252">
        <v>15.97</v>
      </c>
      <c r="F252">
        <v>13.397444</v>
      </c>
      <c r="G252">
        <v>151788000</v>
      </c>
      <c r="H252">
        <f>IFERROR((F[[#This Row],[Close]]-E251)/E251,0)</f>
        <v>-1.25078173858659E-3</v>
      </c>
      <c r="I252">
        <f>IFERROR(LN(F[[#This Row],[Close]]/E251),0)</f>
        <v>-1.2515646189417958E-3</v>
      </c>
    </row>
    <row r="253" spans="1:9">
      <c r="A253" s="3">
        <v>44354</v>
      </c>
      <c r="B253">
        <v>16.010000000000002</v>
      </c>
      <c r="C253">
        <v>16.200001</v>
      </c>
      <c r="D253">
        <v>15.65</v>
      </c>
      <c r="E253">
        <v>15.88</v>
      </c>
      <c r="F253">
        <v>13.321942</v>
      </c>
      <c r="G253">
        <v>90915300</v>
      </c>
      <c r="H253">
        <f>IFERROR((F[[#This Row],[Close]]-E252)/E252,0)</f>
        <v>-5.635566687539127E-3</v>
      </c>
      <c r="I253">
        <f>IFERROR(LN(F[[#This Row],[Close]]/E252),0)</f>
        <v>-5.6515064079314392E-3</v>
      </c>
    </row>
    <row r="254" spans="1:9">
      <c r="A254" s="3">
        <v>44355</v>
      </c>
      <c r="B254">
        <v>15.76</v>
      </c>
      <c r="C254">
        <v>15.8</v>
      </c>
      <c r="D254">
        <v>15.33</v>
      </c>
      <c r="E254">
        <v>15.63</v>
      </c>
      <c r="F254">
        <v>13.112214</v>
      </c>
      <c r="G254">
        <v>93891100</v>
      </c>
      <c r="H254">
        <f>IFERROR((F[[#This Row],[Close]]-E253)/E253,0)</f>
        <v>-1.5743073047858942E-2</v>
      </c>
      <c r="I254">
        <f>IFERROR(LN(F[[#This Row],[Close]]/E253),0)</f>
        <v>-1.5868311385604416E-2</v>
      </c>
    </row>
    <row r="255" spans="1:9">
      <c r="A255" s="3">
        <v>44356</v>
      </c>
      <c r="B255">
        <v>15.6</v>
      </c>
      <c r="C255">
        <v>15.62</v>
      </c>
      <c r="D255">
        <v>15.39</v>
      </c>
      <c r="E255">
        <v>15.48</v>
      </c>
      <c r="F255">
        <v>12.986375000000001</v>
      </c>
      <c r="G255">
        <v>60079100</v>
      </c>
      <c r="H255">
        <f>IFERROR((F[[#This Row],[Close]]-E254)/E254,0)</f>
        <v>-9.5969289827255496E-3</v>
      </c>
      <c r="I255">
        <f>IFERROR(LN(F[[#This Row],[Close]]/E254),0)</f>
        <v>-9.6432762718042294E-3</v>
      </c>
    </row>
    <row r="256" spans="1:9">
      <c r="A256" s="3">
        <v>44357</v>
      </c>
      <c r="B256">
        <v>15.59</v>
      </c>
      <c r="C256">
        <v>15.78</v>
      </c>
      <c r="D256">
        <v>15.08</v>
      </c>
      <c r="E256">
        <v>15.11</v>
      </c>
      <c r="F256">
        <v>12.675978000000001</v>
      </c>
      <c r="G256">
        <v>78147500</v>
      </c>
      <c r="H256">
        <f>IFERROR((F[[#This Row],[Close]]-E255)/E255,0)</f>
        <v>-2.390180878552978E-2</v>
      </c>
      <c r="I256">
        <f>IFERROR(LN(F[[#This Row],[Close]]/E255),0)</f>
        <v>-2.4192091876932977E-2</v>
      </c>
    </row>
    <row r="257" spans="1:9">
      <c r="A257" s="3">
        <v>44358</v>
      </c>
      <c r="B257">
        <v>15.3</v>
      </c>
      <c r="C257">
        <v>15.43</v>
      </c>
      <c r="D257">
        <v>15.17</v>
      </c>
      <c r="E257">
        <v>15.28</v>
      </c>
      <c r="F257">
        <v>12.818593999999999</v>
      </c>
      <c r="G257">
        <v>50613500</v>
      </c>
      <c r="H257">
        <f>IFERROR((F[[#This Row],[Close]]-E256)/E256,0)</f>
        <v>1.1250827266710783E-2</v>
      </c>
      <c r="I257">
        <f>IFERROR(LN(F[[#This Row],[Close]]/E256),0)</f>
        <v>1.1188007453726117E-2</v>
      </c>
    </row>
    <row r="258" spans="1:9">
      <c r="A258" s="3">
        <v>44361</v>
      </c>
      <c r="B258">
        <v>15.23</v>
      </c>
      <c r="C258">
        <v>15.3</v>
      </c>
      <c r="D258">
        <v>14.82</v>
      </c>
      <c r="E258">
        <v>14.87</v>
      </c>
      <c r="F258">
        <v>12.474640000000001</v>
      </c>
      <c r="G258">
        <v>82666000</v>
      </c>
      <c r="H258">
        <f>IFERROR((F[[#This Row],[Close]]-E257)/E257,0)</f>
        <v>-2.6832460732984304E-2</v>
      </c>
      <c r="I258">
        <f>IFERROR(LN(F[[#This Row],[Close]]/E257),0)</f>
        <v>-2.7199023266310723E-2</v>
      </c>
    </row>
    <row r="259" spans="1:9">
      <c r="A259" s="3">
        <v>44362</v>
      </c>
      <c r="B259">
        <v>14.91</v>
      </c>
      <c r="C259">
        <v>15.16</v>
      </c>
      <c r="D259">
        <v>14.76</v>
      </c>
      <c r="E259">
        <v>15</v>
      </c>
      <c r="F259">
        <v>12.583695000000001</v>
      </c>
      <c r="G259">
        <v>62612700</v>
      </c>
      <c r="H259">
        <f>IFERROR((F[[#This Row],[Close]]-E258)/E258,0)</f>
        <v>8.7424344317418145E-3</v>
      </c>
      <c r="I259">
        <f>IFERROR(LN(F[[#This Row],[Close]]/E258),0)</f>
        <v>8.7044406301463179E-3</v>
      </c>
    </row>
    <row r="260" spans="1:9">
      <c r="A260" s="3">
        <v>44363</v>
      </c>
      <c r="B260">
        <v>15.1</v>
      </c>
      <c r="C260">
        <v>15.29</v>
      </c>
      <c r="D260">
        <v>14.88</v>
      </c>
      <c r="E260">
        <v>15.02</v>
      </c>
      <c r="F260">
        <v>12.600477</v>
      </c>
      <c r="G260">
        <v>69112900</v>
      </c>
      <c r="H260">
        <f>IFERROR((F[[#This Row],[Close]]-E259)/E259,0)</f>
        <v>1.3333333333333049E-3</v>
      </c>
      <c r="I260">
        <f>IFERROR(LN(F[[#This Row],[Close]]/E259),0)</f>
        <v>1.3324452337786948E-3</v>
      </c>
    </row>
    <row r="261" spans="1:9">
      <c r="A261" s="3">
        <v>44364</v>
      </c>
      <c r="B261">
        <v>15.3</v>
      </c>
      <c r="C261">
        <v>15.4</v>
      </c>
      <c r="D261">
        <v>14.58</v>
      </c>
      <c r="E261">
        <v>14.77</v>
      </c>
      <c r="F261">
        <v>12.390748</v>
      </c>
      <c r="G261">
        <v>126653100</v>
      </c>
      <c r="H261">
        <f>IFERROR((F[[#This Row],[Close]]-E260)/E260,0)</f>
        <v>-1.6644474034620507E-2</v>
      </c>
      <c r="I261">
        <f>IFERROR(LN(F[[#This Row],[Close]]/E260),0)</f>
        <v>-1.6784549792700297E-2</v>
      </c>
    </row>
    <row r="262" spans="1:9">
      <c r="A262" s="3">
        <v>44365</v>
      </c>
      <c r="B262">
        <v>14.54</v>
      </c>
      <c r="C262">
        <v>14.77</v>
      </c>
      <c r="D262">
        <v>14.44</v>
      </c>
      <c r="E262">
        <v>14.52</v>
      </c>
      <c r="F262">
        <v>12.181018999999999</v>
      </c>
      <c r="G262">
        <v>76319700</v>
      </c>
      <c r="H262">
        <f>IFERROR((F[[#This Row],[Close]]-E261)/E261,0)</f>
        <v>-1.6926201760324982E-2</v>
      </c>
      <c r="I262">
        <f>IFERROR(LN(F[[#This Row],[Close]]/E261),0)</f>
        <v>-1.7071087146638419E-2</v>
      </c>
    </row>
    <row r="263" spans="1:9">
      <c r="A263" s="3">
        <v>44368</v>
      </c>
      <c r="B263">
        <v>14.63</v>
      </c>
      <c r="C263">
        <v>14.9</v>
      </c>
      <c r="D263">
        <v>14.55</v>
      </c>
      <c r="E263">
        <v>14.78</v>
      </c>
      <c r="F263">
        <v>12.399138000000001</v>
      </c>
      <c r="G263">
        <v>63385000</v>
      </c>
      <c r="H263">
        <f>IFERROR((F[[#This Row],[Close]]-E262)/E262,0)</f>
        <v>1.7906336088154257E-2</v>
      </c>
      <c r="I263">
        <f>IFERROR(LN(F[[#This Row],[Close]]/E262),0)</f>
        <v>1.7747906123405589E-2</v>
      </c>
    </row>
    <row r="264" spans="1:9">
      <c r="A264" s="3">
        <v>44369</v>
      </c>
      <c r="B264">
        <v>15.02</v>
      </c>
      <c r="C264">
        <v>15.11</v>
      </c>
      <c r="D264">
        <v>14.82</v>
      </c>
      <c r="E264">
        <v>14.91</v>
      </c>
      <c r="F264">
        <v>12.508195000000001</v>
      </c>
      <c r="G264">
        <v>65545900</v>
      </c>
      <c r="H264">
        <f>IFERROR((F[[#This Row],[Close]]-E263)/E263,0)</f>
        <v>8.7956698240866573E-3</v>
      </c>
      <c r="I264">
        <f>IFERROR(LN(F[[#This Row],[Close]]/E263),0)</f>
        <v>8.7572132565914788E-3</v>
      </c>
    </row>
    <row r="265" spans="1:9">
      <c r="A265" s="3">
        <v>44370</v>
      </c>
      <c r="B265">
        <v>15.14</v>
      </c>
      <c r="C265">
        <v>15.53</v>
      </c>
      <c r="D265">
        <v>15.03</v>
      </c>
      <c r="E265">
        <v>15.42</v>
      </c>
      <c r="F265">
        <v>12.936038999999999</v>
      </c>
      <c r="G265">
        <v>94985700</v>
      </c>
      <c r="H265">
        <f>IFERROR((F[[#This Row],[Close]]-E264)/E264,0)</f>
        <v>3.4205231388329968E-2</v>
      </c>
      <c r="I265">
        <f>IFERROR(LN(F[[#This Row],[Close]]/E264),0)</f>
        <v>3.3633239358536279E-2</v>
      </c>
    </row>
    <row r="266" spans="1:9">
      <c r="A266" s="3">
        <v>44371</v>
      </c>
      <c r="B266">
        <v>15.54</v>
      </c>
      <c r="C266">
        <v>15.55</v>
      </c>
      <c r="D266">
        <v>15.15</v>
      </c>
      <c r="E266">
        <v>15.26</v>
      </c>
      <c r="F266">
        <v>12.801815</v>
      </c>
      <c r="G266">
        <v>79859800</v>
      </c>
      <c r="H266">
        <f>IFERROR((F[[#This Row],[Close]]-E265)/E265,0)</f>
        <v>-1.0376134889753577E-2</v>
      </c>
      <c r="I266">
        <f>IFERROR(LN(F[[#This Row],[Close]]/E265),0)</f>
        <v>-1.0430342278872446E-2</v>
      </c>
    </row>
    <row r="267" spans="1:9">
      <c r="A267" s="3">
        <v>44372</v>
      </c>
      <c r="B267">
        <v>15.24</v>
      </c>
      <c r="C267">
        <v>15.52</v>
      </c>
      <c r="D267">
        <v>15.18</v>
      </c>
      <c r="E267">
        <v>15.19</v>
      </c>
      <c r="F267">
        <v>12.743092000000001</v>
      </c>
      <c r="G267">
        <v>111760500</v>
      </c>
      <c r="H267">
        <f>IFERROR((F[[#This Row],[Close]]-E266)/E266,0)</f>
        <v>-4.5871559633027708E-3</v>
      </c>
      <c r="I267">
        <f>IFERROR(LN(F[[#This Row],[Close]]/E266),0)</f>
        <v>-4.5977092486294314E-3</v>
      </c>
    </row>
    <row r="268" spans="1:9">
      <c r="A268" s="3">
        <v>44375</v>
      </c>
      <c r="B268">
        <v>15.2</v>
      </c>
      <c r="C268">
        <v>15.21</v>
      </c>
      <c r="D268">
        <v>14.83</v>
      </c>
      <c r="E268">
        <v>14.96</v>
      </c>
      <c r="F268">
        <v>12.550141999999999</v>
      </c>
      <c r="G268">
        <v>79477400</v>
      </c>
      <c r="H268">
        <f>IFERROR((F[[#This Row],[Close]]-E267)/E267,0)</f>
        <v>-1.5141540487162519E-2</v>
      </c>
      <c r="I268">
        <f>IFERROR(LN(F[[#This Row],[Close]]/E267),0)</f>
        <v>-1.5257344061350236E-2</v>
      </c>
    </row>
    <row r="269" spans="1:9">
      <c r="A269" s="3">
        <v>44376</v>
      </c>
      <c r="B269">
        <v>15.05</v>
      </c>
      <c r="C269">
        <v>15.2</v>
      </c>
      <c r="D269">
        <v>14.88</v>
      </c>
      <c r="E269">
        <v>15.01</v>
      </c>
      <c r="F269">
        <v>12.592089</v>
      </c>
      <c r="G269">
        <v>68208200</v>
      </c>
      <c r="H269">
        <f>IFERROR((F[[#This Row],[Close]]-E268)/E268,0)</f>
        <v>3.3422459893047412E-3</v>
      </c>
      <c r="I269">
        <f>IFERROR(LN(F[[#This Row],[Close]]/E268),0)</f>
        <v>3.3366730990392491E-3</v>
      </c>
    </row>
    <row r="270" spans="1:9">
      <c r="A270" s="3">
        <v>44377</v>
      </c>
      <c r="B270">
        <v>14.95</v>
      </c>
      <c r="C270">
        <v>15.11</v>
      </c>
      <c r="D270">
        <v>14.81</v>
      </c>
      <c r="E270">
        <v>14.86</v>
      </c>
      <c r="F270">
        <v>12.466248999999999</v>
      </c>
      <c r="G270">
        <v>72213500</v>
      </c>
      <c r="H270">
        <f>IFERROR((F[[#This Row],[Close]]-E269)/E269,0)</f>
        <v>-9.9933377748168128E-3</v>
      </c>
      <c r="I270">
        <f>IFERROR(LN(F[[#This Row],[Close]]/E269),0)</f>
        <v>-1.0043606355757503E-2</v>
      </c>
    </row>
    <row r="271" spans="1:9">
      <c r="A271" s="3">
        <v>44378</v>
      </c>
      <c r="B271">
        <v>14.91</v>
      </c>
      <c r="C271">
        <v>14.97</v>
      </c>
      <c r="D271">
        <v>14.84</v>
      </c>
      <c r="E271">
        <v>14.91</v>
      </c>
      <c r="F271">
        <v>12.508195000000001</v>
      </c>
      <c r="G271">
        <v>51112200</v>
      </c>
      <c r="H271">
        <f>IFERROR((F[[#This Row],[Close]]-E270)/E270,0)</f>
        <v>3.364737550471111E-3</v>
      </c>
      <c r="I271">
        <f>IFERROR(LN(F[[#This Row],[Close]]/E270),0)</f>
        <v>3.3590894870339444E-3</v>
      </c>
    </row>
    <row r="272" spans="1:9">
      <c r="A272" s="3">
        <v>44379</v>
      </c>
      <c r="B272">
        <v>14.96</v>
      </c>
      <c r="C272">
        <v>15.04</v>
      </c>
      <c r="D272">
        <v>14.83</v>
      </c>
      <c r="E272">
        <v>14.93</v>
      </c>
      <c r="F272">
        <v>12.524975</v>
      </c>
      <c r="G272">
        <v>43652000</v>
      </c>
      <c r="H272">
        <f>IFERROR((F[[#This Row],[Close]]-E271)/E271,0)</f>
        <v>1.3413816230717353E-3</v>
      </c>
      <c r="I272">
        <f>IFERROR(LN(F[[#This Row],[Close]]/E271),0)</f>
        <v>1.3404827744518287E-3</v>
      </c>
    </row>
    <row r="273" spans="1:9">
      <c r="A273" s="3">
        <v>44383</v>
      </c>
      <c r="B273">
        <v>14.87</v>
      </c>
      <c r="C273">
        <v>14.88</v>
      </c>
      <c r="D273">
        <v>14.39</v>
      </c>
      <c r="E273">
        <v>14.5</v>
      </c>
      <c r="F273">
        <v>12.164239999999999</v>
      </c>
      <c r="G273">
        <v>73990600</v>
      </c>
      <c r="H273">
        <f>IFERROR((F[[#This Row],[Close]]-E272)/E272,0)</f>
        <v>-2.8801071667782969E-2</v>
      </c>
      <c r="I273">
        <f>IFERROR(LN(F[[#This Row],[Close]]/E272),0)</f>
        <v>-2.9223962124570318E-2</v>
      </c>
    </row>
    <row r="274" spans="1:9">
      <c r="A274" s="3">
        <v>44384</v>
      </c>
      <c r="B274">
        <v>14.41</v>
      </c>
      <c r="C274">
        <v>14.46</v>
      </c>
      <c r="D274">
        <v>14.02</v>
      </c>
      <c r="E274">
        <v>14.23</v>
      </c>
      <c r="F274">
        <v>11.937734000000001</v>
      </c>
      <c r="G274">
        <v>72992500</v>
      </c>
      <c r="H274">
        <f>IFERROR((F[[#This Row],[Close]]-E273)/E273,0)</f>
        <v>-1.8620689655172384E-2</v>
      </c>
      <c r="I274">
        <f>IFERROR(LN(F[[#This Row],[Close]]/E273),0)</f>
        <v>-1.8796237324767685E-2</v>
      </c>
    </row>
    <row r="275" spans="1:9">
      <c r="A275" s="3">
        <v>44385</v>
      </c>
      <c r="B275">
        <v>13.96</v>
      </c>
      <c r="C275">
        <v>14.23</v>
      </c>
      <c r="D275">
        <v>13.74</v>
      </c>
      <c r="E275">
        <v>14.06</v>
      </c>
      <c r="F275">
        <v>11.795121</v>
      </c>
      <c r="G275">
        <v>62706800</v>
      </c>
      <c r="H275">
        <f>IFERROR((F[[#This Row],[Close]]-E274)/E274,0)</f>
        <v>-1.1946591707659868E-2</v>
      </c>
      <c r="I275">
        <f>IFERROR(LN(F[[#This Row],[Close]]/E274),0)</f>
        <v>-1.2018525719242163E-2</v>
      </c>
    </row>
    <row r="276" spans="1:9">
      <c r="A276" s="3">
        <v>44386</v>
      </c>
      <c r="B276">
        <v>14.45</v>
      </c>
      <c r="C276">
        <v>14.58</v>
      </c>
      <c r="D276">
        <v>14.27</v>
      </c>
      <c r="E276">
        <v>14.48</v>
      </c>
      <c r="F276">
        <v>12.147463</v>
      </c>
      <c r="G276">
        <v>65981200</v>
      </c>
      <c r="H276">
        <f>IFERROR((F[[#This Row],[Close]]-E275)/E275,0)</f>
        <v>2.9871977240398286E-2</v>
      </c>
      <c r="I276">
        <f>IFERROR(LN(F[[#This Row],[Close]]/E275),0)</f>
        <v>2.943450057505153E-2</v>
      </c>
    </row>
    <row r="277" spans="1:9">
      <c r="A277" s="3">
        <v>44389</v>
      </c>
      <c r="B277">
        <v>14.36</v>
      </c>
      <c r="C277">
        <v>14.74</v>
      </c>
      <c r="D277">
        <v>14.24</v>
      </c>
      <c r="E277">
        <v>14.61</v>
      </c>
      <c r="F277">
        <v>12.256520999999999</v>
      </c>
      <c r="G277">
        <v>49205200</v>
      </c>
      <c r="H277">
        <f>IFERROR((F[[#This Row],[Close]]-E276)/E276,0)</f>
        <v>8.9779005524861181E-3</v>
      </c>
      <c r="I277">
        <f>IFERROR(LN(F[[#This Row],[Close]]/E276),0)</f>
        <v>8.9378388050377709E-3</v>
      </c>
    </row>
    <row r="278" spans="1:9">
      <c r="A278" s="3">
        <v>44390</v>
      </c>
      <c r="B278">
        <v>14.5</v>
      </c>
      <c r="C278">
        <v>14.63</v>
      </c>
      <c r="D278">
        <v>14.3</v>
      </c>
      <c r="E278">
        <v>14.42</v>
      </c>
      <c r="F278">
        <v>12.097128</v>
      </c>
      <c r="G278">
        <v>45360600</v>
      </c>
      <c r="H278">
        <f>IFERROR((F[[#This Row],[Close]]-E277)/E277,0)</f>
        <v>-1.3004791238877447E-2</v>
      </c>
      <c r="I278">
        <f>IFERROR(LN(F[[#This Row],[Close]]/E277),0)</f>
        <v>-1.3090093905805048E-2</v>
      </c>
    </row>
    <row r="279" spans="1:9">
      <c r="A279" s="3">
        <v>44391</v>
      </c>
      <c r="B279">
        <v>14.43</v>
      </c>
      <c r="C279">
        <v>14.63</v>
      </c>
      <c r="D279">
        <v>14.2</v>
      </c>
      <c r="E279">
        <v>14.25</v>
      </c>
      <c r="F279">
        <v>11.954514</v>
      </c>
      <c r="G279">
        <v>39056200</v>
      </c>
      <c r="H279">
        <f>IFERROR((F[[#This Row],[Close]]-E278)/E278,0)</f>
        <v>-1.1789181692094308E-2</v>
      </c>
      <c r="I279">
        <f>IFERROR(LN(F[[#This Row],[Close]]/E278),0)</f>
        <v>-1.1859225142143479E-2</v>
      </c>
    </row>
    <row r="280" spans="1:9">
      <c r="A280" s="3">
        <v>44392</v>
      </c>
      <c r="B280">
        <v>14.15</v>
      </c>
      <c r="C280">
        <v>14.3</v>
      </c>
      <c r="D280">
        <v>13.94</v>
      </c>
      <c r="E280">
        <v>14.01</v>
      </c>
      <c r="F280">
        <v>11.753175000000001</v>
      </c>
      <c r="G280">
        <v>44952300</v>
      </c>
      <c r="H280">
        <f>IFERROR((F[[#This Row],[Close]]-E279)/E279,0)</f>
        <v>-1.6842105263157908E-2</v>
      </c>
      <c r="I280">
        <f>IFERROR(LN(F[[#This Row],[Close]]/E279),0)</f>
        <v>-1.6985546365743884E-2</v>
      </c>
    </row>
    <row r="281" spans="1:9">
      <c r="A281" s="3">
        <v>44393</v>
      </c>
      <c r="B281">
        <v>14.12</v>
      </c>
      <c r="C281">
        <v>14.14</v>
      </c>
      <c r="D281">
        <v>13.58</v>
      </c>
      <c r="E281">
        <v>13.61</v>
      </c>
      <c r="F281">
        <v>11.417609000000001</v>
      </c>
      <c r="G281">
        <v>48065200</v>
      </c>
      <c r="H281">
        <f>IFERROR((F[[#This Row],[Close]]-E280)/E280,0)</f>
        <v>-2.8551034975017871E-2</v>
      </c>
      <c r="I281">
        <f>IFERROR(LN(F[[#This Row],[Close]]/E280),0)</f>
        <v>-2.8966543685540962E-2</v>
      </c>
    </row>
    <row r="282" spans="1:9">
      <c r="A282" s="3">
        <v>44396</v>
      </c>
      <c r="B282">
        <v>13.25</v>
      </c>
      <c r="C282">
        <v>13.32</v>
      </c>
      <c r="D282">
        <v>12.79</v>
      </c>
      <c r="E282">
        <v>13.28</v>
      </c>
      <c r="F282">
        <v>11.140767</v>
      </c>
      <c r="G282">
        <v>99949200</v>
      </c>
      <c r="H282">
        <f>IFERROR((F[[#This Row],[Close]]-E281)/E281,0)</f>
        <v>-2.424687729610581E-2</v>
      </c>
      <c r="I282">
        <f>IFERROR(LN(F[[#This Row],[Close]]/E281),0)</f>
        <v>-2.4545672615086968E-2</v>
      </c>
    </row>
    <row r="283" spans="1:9">
      <c r="A283" s="3">
        <v>44397</v>
      </c>
      <c r="B283">
        <v>13.37</v>
      </c>
      <c r="C283">
        <v>13.96</v>
      </c>
      <c r="D283">
        <v>13.28</v>
      </c>
      <c r="E283">
        <v>13.91</v>
      </c>
      <c r="F283">
        <v>11.669283999999999</v>
      </c>
      <c r="G283">
        <v>70731800</v>
      </c>
      <c r="H283">
        <f>IFERROR((F[[#This Row],[Close]]-E282)/E282,0)</f>
        <v>4.7439759036144641E-2</v>
      </c>
      <c r="I283">
        <f>IFERROR(LN(F[[#This Row],[Close]]/E282),0)</f>
        <v>4.6348861887063782E-2</v>
      </c>
    </row>
    <row r="284" spans="1:9">
      <c r="A284" s="3">
        <v>44398</v>
      </c>
      <c r="B284">
        <v>14.05</v>
      </c>
      <c r="C284">
        <v>14.34</v>
      </c>
      <c r="D284">
        <v>14.03</v>
      </c>
      <c r="E284">
        <v>14.19</v>
      </c>
      <c r="F284">
        <v>11.904177000000001</v>
      </c>
      <c r="G284">
        <v>53817500</v>
      </c>
      <c r="H284">
        <f>IFERROR((F[[#This Row],[Close]]-E283)/E283,0)</f>
        <v>2.0129403306973354E-2</v>
      </c>
      <c r="I284">
        <f>IFERROR(LN(F[[#This Row],[Close]]/E283),0)</f>
        <v>1.9929485236599785E-2</v>
      </c>
    </row>
    <row r="285" spans="1:9">
      <c r="A285" s="3">
        <v>44399</v>
      </c>
      <c r="B285">
        <v>14.08</v>
      </c>
      <c r="C285">
        <v>14.14</v>
      </c>
      <c r="D285">
        <v>13.78</v>
      </c>
      <c r="E285">
        <v>13.91</v>
      </c>
      <c r="F285">
        <v>11.669283999999999</v>
      </c>
      <c r="G285">
        <v>40440100</v>
      </c>
      <c r="H285">
        <f>IFERROR((F[[#This Row],[Close]]-E284)/E284,0)</f>
        <v>-1.9732205778717361E-2</v>
      </c>
      <c r="I285">
        <f>IFERROR(LN(F[[#This Row],[Close]]/E284),0)</f>
        <v>-1.9929485236599712E-2</v>
      </c>
    </row>
    <row r="286" spans="1:9">
      <c r="A286" s="3">
        <v>44400</v>
      </c>
      <c r="B286">
        <v>13.97</v>
      </c>
      <c r="C286">
        <v>14.04</v>
      </c>
      <c r="D286">
        <v>13.73</v>
      </c>
      <c r="E286">
        <v>13.82</v>
      </c>
      <c r="F286">
        <v>11.593781999999999</v>
      </c>
      <c r="G286">
        <v>37927900</v>
      </c>
      <c r="H286">
        <f>IFERROR((F[[#This Row],[Close]]-E285)/E285,0)</f>
        <v>-6.4701653486700112E-3</v>
      </c>
      <c r="I286">
        <f>IFERROR(LN(F[[#This Row],[Close]]/E285),0)</f>
        <v>-6.4911875958277472E-3</v>
      </c>
    </row>
    <row r="287" spans="1:9">
      <c r="A287" s="3">
        <v>44403</v>
      </c>
      <c r="B287">
        <v>13.9</v>
      </c>
      <c r="C287">
        <v>14.08</v>
      </c>
      <c r="D287">
        <v>13.87</v>
      </c>
      <c r="E287">
        <v>14.03</v>
      </c>
      <c r="F287">
        <v>11.769952</v>
      </c>
      <c r="G287">
        <v>43838000</v>
      </c>
      <c r="H287">
        <f>IFERROR((F[[#This Row],[Close]]-E286)/E286,0)</f>
        <v>1.5195369030390671E-2</v>
      </c>
      <c r="I287">
        <f>IFERROR(LN(F[[#This Row],[Close]]/E286),0)</f>
        <v>1.5081075774845755E-2</v>
      </c>
    </row>
    <row r="288" spans="1:9">
      <c r="A288" s="3">
        <v>44404</v>
      </c>
      <c r="B288">
        <v>13.93</v>
      </c>
      <c r="C288">
        <v>13.96</v>
      </c>
      <c r="D288">
        <v>13.65</v>
      </c>
      <c r="E288">
        <v>13.79</v>
      </c>
      <c r="F288">
        <v>11.568614</v>
      </c>
      <c r="G288">
        <v>41963200</v>
      </c>
      <c r="H288">
        <f>IFERROR((F[[#This Row],[Close]]-E287)/E287,0)</f>
        <v>-1.710620099786174E-2</v>
      </c>
      <c r="I288">
        <f>IFERROR(LN(F[[#This Row],[Close]]/E287),0)</f>
        <v>-1.7254202309159156E-2</v>
      </c>
    </row>
    <row r="289" spans="1:9">
      <c r="A289" s="3">
        <v>44405</v>
      </c>
      <c r="B289">
        <v>13.86</v>
      </c>
      <c r="C289">
        <v>13.99</v>
      </c>
      <c r="D289">
        <v>13.57</v>
      </c>
      <c r="E289">
        <v>13.86</v>
      </c>
      <c r="F289">
        <v>11.627337000000001</v>
      </c>
      <c r="G289">
        <v>70653500</v>
      </c>
      <c r="H289">
        <f>IFERROR((F[[#This Row],[Close]]-E288)/E288,0)</f>
        <v>5.0761421319797167E-3</v>
      </c>
      <c r="I289">
        <f>IFERROR(LN(F[[#This Row],[Close]]/E288),0)</f>
        <v>5.0633019565468548E-3</v>
      </c>
    </row>
    <row r="290" spans="1:9">
      <c r="A290" s="3">
        <v>44406</v>
      </c>
      <c r="B290">
        <v>14.51</v>
      </c>
      <c r="C290">
        <v>14.79</v>
      </c>
      <c r="D290">
        <v>14.3</v>
      </c>
      <c r="E290">
        <v>14.39</v>
      </c>
      <c r="F290">
        <v>12.071960000000001</v>
      </c>
      <c r="G290">
        <v>111154800</v>
      </c>
      <c r="H290">
        <f>IFERROR((F[[#This Row],[Close]]-E289)/E289,0)</f>
        <v>3.8239538239538323E-2</v>
      </c>
      <c r="I290">
        <f>IFERROR(LN(F[[#This Row],[Close]]/E289),0)</f>
        <v>3.7526527137519437E-2</v>
      </c>
    </row>
    <row r="291" spans="1:9">
      <c r="A291" s="3">
        <v>44407</v>
      </c>
      <c r="B291">
        <v>14.23</v>
      </c>
      <c r="C291">
        <v>14.3</v>
      </c>
      <c r="D291">
        <v>13.87</v>
      </c>
      <c r="E291">
        <v>13.95</v>
      </c>
      <c r="F291">
        <v>11.70284</v>
      </c>
      <c r="G291">
        <v>74955700</v>
      </c>
      <c r="H291">
        <f>IFERROR((F[[#This Row],[Close]]-E290)/E290,0)</f>
        <v>-3.0576789437109193E-2</v>
      </c>
      <c r="I291">
        <f>IFERROR(LN(F[[#This Row],[Close]]/E290),0)</f>
        <v>-3.1054012631901887E-2</v>
      </c>
    </row>
    <row r="292" spans="1:9">
      <c r="A292" s="3">
        <v>44410</v>
      </c>
      <c r="B292">
        <v>14.02</v>
      </c>
      <c r="C292">
        <v>14.33</v>
      </c>
      <c r="D292">
        <v>13.88</v>
      </c>
      <c r="E292">
        <v>13.91</v>
      </c>
      <c r="F292">
        <v>11.669283999999999</v>
      </c>
      <c r="G292">
        <v>64673700</v>
      </c>
      <c r="H292">
        <f>IFERROR((F[[#This Row],[Close]]-E291)/E291,0)</f>
        <v>-2.8673835125447417E-3</v>
      </c>
      <c r="I292">
        <f>IFERROR(LN(F[[#This Row],[Close]]/E291),0)</f>
        <v>-2.8715023320230767E-3</v>
      </c>
    </row>
    <row r="293" spans="1:9">
      <c r="A293" s="3">
        <v>44411</v>
      </c>
      <c r="B293">
        <v>13.97</v>
      </c>
      <c r="C293">
        <v>14.08</v>
      </c>
      <c r="D293">
        <v>13.64</v>
      </c>
      <c r="E293">
        <v>14.02</v>
      </c>
      <c r="F293">
        <v>11.761563000000001</v>
      </c>
      <c r="G293">
        <v>53257700</v>
      </c>
      <c r="H293">
        <f>IFERROR((F[[#This Row],[Close]]-E292)/E292,0)</f>
        <v>7.9079798705966528E-3</v>
      </c>
      <c r="I293">
        <f>IFERROR(LN(F[[#This Row],[Close]]/E292),0)</f>
        <v>7.8768756710923468E-3</v>
      </c>
    </row>
    <row r="294" spans="1:9">
      <c r="A294" s="3">
        <v>44412</v>
      </c>
      <c r="B294">
        <v>13.85</v>
      </c>
      <c r="C294">
        <v>13.93</v>
      </c>
      <c r="D294">
        <v>13.3</v>
      </c>
      <c r="E294">
        <v>13.32</v>
      </c>
      <c r="F294">
        <v>11.174324</v>
      </c>
      <c r="G294">
        <v>81502700</v>
      </c>
      <c r="H294">
        <f>IFERROR((F[[#This Row],[Close]]-E293)/E293,0)</f>
        <v>-4.9928673323823058E-2</v>
      </c>
      <c r="I294">
        <f>IFERROR(LN(F[[#This Row],[Close]]/E293),0)</f>
        <v>-5.1218216494200955E-2</v>
      </c>
    </row>
    <row r="295" spans="1:9">
      <c r="A295" s="3">
        <v>44413</v>
      </c>
      <c r="B295">
        <v>13.54</v>
      </c>
      <c r="C295">
        <v>13.82</v>
      </c>
      <c r="D295">
        <v>13.45</v>
      </c>
      <c r="E295">
        <v>13.71</v>
      </c>
      <c r="F295">
        <v>11.5015</v>
      </c>
      <c r="G295">
        <v>60524400</v>
      </c>
      <c r="H295">
        <f>IFERROR((F[[#This Row],[Close]]-E294)/E294,0)</f>
        <v>2.927927927927932E-2</v>
      </c>
      <c r="I295">
        <f>IFERROR(LN(F[[#This Row],[Close]]/E294),0)</f>
        <v>2.8858828461979978E-2</v>
      </c>
    </row>
    <row r="296" spans="1:9">
      <c r="A296" s="3">
        <v>44414</v>
      </c>
      <c r="B296">
        <v>13.82</v>
      </c>
      <c r="C296">
        <v>13.91</v>
      </c>
      <c r="D296">
        <v>13.73</v>
      </c>
      <c r="E296">
        <v>13.8</v>
      </c>
      <c r="F296">
        <v>11.577002999999999</v>
      </c>
      <c r="G296">
        <v>44450600</v>
      </c>
      <c r="H296">
        <f>IFERROR((F[[#This Row],[Close]]-E295)/E295,0)</f>
        <v>6.5645514223194642E-3</v>
      </c>
      <c r="I296">
        <f>IFERROR(LN(F[[#This Row],[Close]]/E295),0)</f>
        <v>6.5430985889358868E-3</v>
      </c>
    </row>
    <row r="297" spans="1:9">
      <c r="A297" s="3">
        <v>44417</v>
      </c>
      <c r="B297">
        <v>13.72</v>
      </c>
      <c r="C297">
        <v>13.82</v>
      </c>
      <c r="D297">
        <v>13.55</v>
      </c>
      <c r="E297">
        <v>13.75</v>
      </c>
      <c r="F297">
        <v>11.535057</v>
      </c>
      <c r="G297">
        <v>38760400</v>
      </c>
      <c r="H297">
        <f>IFERROR((F[[#This Row],[Close]]-E296)/E296,0)</f>
        <v>-3.6231884057971527E-3</v>
      </c>
      <c r="I297">
        <f>IFERROR(LN(F[[#This Row],[Close]]/E296),0)</f>
        <v>-3.6297680505787237E-3</v>
      </c>
    </row>
    <row r="298" spans="1:9">
      <c r="A298" s="3">
        <v>44418</v>
      </c>
      <c r="B298">
        <v>13.77</v>
      </c>
      <c r="C298">
        <v>13.91</v>
      </c>
      <c r="D298">
        <v>13.66</v>
      </c>
      <c r="E298">
        <v>13.82</v>
      </c>
      <c r="F298">
        <v>11.593781999999999</v>
      </c>
      <c r="G298">
        <v>32120800</v>
      </c>
      <c r="H298">
        <f>IFERROR((F[[#This Row],[Close]]-E297)/E297,0)</f>
        <v>5.0909090909091112E-3</v>
      </c>
      <c r="I298">
        <f>IFERROR(LN(F[[#This Row],[Close]]/E297),0)</f>
        <v>5.0779942269434828E-3</v>
      </c>
    </row>
    <row r="299" spans="1:9">
      <c r="A299" s="3">
        <v>44419</v>
      </c>
      <c r="B299">
        <v>13.86</v>
      </c>
      <c r="C299">
        <v>13.95</v>
      </c>
      <c r="D299">
        <v>13.67</v>
      </c>
      <c r="E299">
        <v>13.93</v>
      </c>
      <c r="F299">
        <v>11.686061</v>
      </c>
      <c r="G299">
        <v>42795600</v>
      </c>
      <c r="H299">
        <f>IFERROR((F[[#This Row],[Close]]-E298)/E298,0)</f>
        <v>7.9594790159189174E-3</v>
      </c>
      <c r="I299">
        <f>IFERROR(LN(F[[#This Row],[Close]]/E298),0)</f>
        <v>7.9279694521905159E-3</v>
      </c>
    </row>
    <row r="300" spans="1:9">
      <c r="A300" s="3">
        <v>44420</v>
      </c>
      <c r="B300">
        <v>13.92</v>
      </c>
      <c r="C300">
        <v>14.05</v>
      </c>
      <c r="D300">
        <v>13.79</v>
      </c>
      <c r="E300">
        <v>13.9</v>
      </c>
      <c r="F300">
        <v>11.660892</v>
      </c>
      <c r="G300">
        <v>38547900</v>
      </c>
      <c r="H300">
        <f>IFERROR((F[[#This Row],[Close]]-E299)/E299,0)</f>
        <v>-2.1536252692031127E-3</v>
      </c>
      <c r="I300">
        <f>IFERROR(LN(F[[#This Row],[Close]]/E299),0)</f>
        <v>-2.1559476550682528E-3</v>
      </c>
    </row>
    <row r="301" spans="1:9">
      <c r="A301" s="3">
        <v>44421</v>
      </c>
      <c r="B301">
        <v>13.88</v>
      </c>
      <c r="C301">
        <v>13.95</v>
      </c>
      <c r="D301">
        <v>13.54</v>
      </c>
      <c r="E301">
        <v>13.59</v>
      </c>
      <c r="F301">
        <v>11.400831</v>
      </c>
      <c r="G301">
        <v>45118500</v>
      </c>
      <c r="H301">
        <f>IFERROR((F[[#This Row],[Close]]-E300)/E300,0)</f>
        <v>-2.230215827338133E-2</v>
      </c>
      <c r="I301">
        <f>IFERROR(LN(F[[#This Row],[Close]]/E300),0)</f>
        <v>-2.255461197359377E-2</v>
      </c>
    </row>
    <row r="302" spans="1:9">
      <c r="A302" s="3">
        <v>44424</v>
      </c>
      <c r="B302">
        <v>13.5</v>
      </c>
      <c r="C302">
        <v>13.56</v>
      </c>
      <c r="D302">
        <v>13.32</v>
      </c>
      <c r="E302">
        <v>13.46</v>
      </c>
      <c r="F302">
        <v>11.291771000000001</v>
      </c>
      <c r="G302">
        <v>38664300</v>
      </c>
      <c r="H302">
        <f>IFERROR((F[[#This Row],[Close]]-E301)/E301,0)</f>
        <v>-9.5658572479763795E-3</v>
      </c>
      <c r="I302">
        <f>IFERROR(LN(F[[#This Row],[Close]]/E301),0)</f>
        <v>-9.6119039464705718E-3</v>
      </c>
    </row>
    <row r="303" spans="1:9">
      <c r="A303" s="3">
        <v>44425</v>
      </c>
      <c r="B303">
        <v>13.32</v>
      </c>
      <c r="C303">
        <v>13.33</v>
      </c>
      <c r="D303">
        <v>12.81</v>
      </c>
      <c r="E303">
        <v>12.99</v>
      </c>
      <c r="F303">
        <v>10.897482999999999</v>
      </c>
      <c r="G303">
        <v>74625300</v>
      </c>
      <c r="H303">
        <f>IFERROR((F[[#This Row],[Close]]-E302)/E302,0)</f>
        <v>-3.4918276374442836E-2</v>
      </c>
      <c r="I303">
        <f>IFERROR(LN(F[[#This Row],[Close]]/E302),0)</f>
        <v>-3.5542493534073676E-2</v>
      </c>
    </row>
    <row r="304" spans="1:9">
      <c r="A304" s="3">
        <v>44426</v>
      </c>
      <c r="B304">
        <v>12.95</v>
      </c>
      <c r="C304">
        <v>13.21</v>
      </c>
      <c r="D304">
        <v>12.9</v>
      </c>
      <c r="E304">
        <v>13</v>
      </c>
      <c r="F304">
        <v>10.905870999999999</v>
      </c>
      <c r="G304">
        <v>50966700</v>
      </c>
      <c r="H304">
        <f>IFERROR((F[[#This Row],[Close]]-E303)/E303,0)</f>
        <v>7.6982294072361714E-4</v>
      </c>
      <c r="I304">
        <f>IFERROR(LN(F[[#This Row],[Close]]/E303),0)</f>
        <v>7.695267790285181E-4</v>
      </c>
    </row>
    <row r="305" spans="1:9">
      <c r="A305" s="3">
        <v>44427</v>
      </c>
      <c r="B305">
        <v>12.8</v>
      </c>
      <c r="C305">
        <v>12.92</v>
      </c>
      <c r="D305">
        <v>12.57</v>
      </c>
      <c r="E305">
        <v>12.67</v>
      </c>
      <c r="F305">
        <v>10.629028999999999</v>
      </c>
      <c r="G305">
        <v>69038800</v>
      </c>
      <c r="H305">
        <f>IFERROR((F[[#This Row],[Close]]-E304)/E304,0)</f>
        <v>-2.5384615384615391E-2</v>
      </c>
      <c r="I305">
        <f>IFERROR(LN(F[[#This Row],[Close]]/E304),0)</f>
        <v>-2.5712363128489006E-2</v>
      </c>
    </row>
    <row r="306" spans="1:9">
      <c r="A306" s="3">
        <v>44428</v>
      </c>
      <c r="B306">
        <v>12.61</v>
      </c>
      <c r="C306">
        <v>12.67</v>
      </c>
      <c r="D306">
        <v>12.38</v>
      </c>
      <c r="E306">
        <v>12.57</v>
      </c>
      <c r="F306">
        <v>10.545139000000001</v>
      </c>
      <c r="G306">
        <v>53615600</v>
      </c>
      <c r="H306">
        <f>IFERROR((F[[#This Row],[Close]]-E305)/E305,0)</f>
        <v>-7.8926598263614565E-3</v>
      </c>
      <c r="I306">
        <f>IFERROR(LN(F[[#This Row],[Close]]/E305),0)</f>
        <v>-7.9239717308915939E-3</v>
      </c>
    </row>
    <row r="307" spans="1:9">
      <c r="A307" s="3">
        <v>44431</v>
      </c>
      <c r="B307">
        <v>12.71</v>
      </c>
      <c r="C307">
        <v>12.85</v>
      </c>
      <c r="D307">
        <v>12.47</v>
      </c>
      <c r="E307">
        <v>12.73</v>
      </c>
      <c r="F307">
        <v>10.679366</v>
      </c>
      <c r="G307">
        <v>64573600</v>
      </c>
      <c r="H307">
        <f>IFERROR((F[[#This Row],[Close]]-E306)/E306,0)</f>
        <v>1.2728719172633265E-2</v>
      </c>
      <c r="I307">
        <f>IFERROR(LN(F[[#This Row],[Close]]/E306),0)</f>
        <v>1.2648389967159139E-2</v>
      </c>
    </row>
    <row r="308" spans="1:9">
      <c r="A308" s="3">
        <v>44432</v>
      </c>
      <c r="B308">
        <v>12.81</v>
      </c>
      <c r="C308">
        <v>13.14</v>
      </c>
      <c r="D308">
        <v>12.76</v>
      </c>
      <c r="E308">
        <v>13.08</v>
      </c>
      <c r="F308">
        <v>10.972985</v>
      </c>
      <c r="G308">
        <v>53672500</v>
      </c>
      <c r="H308">
        <f>IFERROR((F[[#This Row],[Close]]-E307)/E307,0)</f>
        <v>2.7494108405341684E-2</v>
      </c>
      <c r="I308">
        <f>IFERROR(LN(F[[#This Row],[Close]]/E307),0)</f>
        <v>2.71229334597375E-2</v>
      </c>
    </row>
    <row r="309" spans="1:9">
      <c r="A309" s="3">
        <v>44433</v>
      </c>
      <c r="B309">
        <v>13.12</v>
      </c>
      <c r="C309">
        <v>13.28</v>
      </c>
      <c r="D309">
        <v>13.02</v>
      </c>
      <c r="E309">
        <v>13.17</v>
      </c>
      <c r="F309">
        <v>11.048487</v>
      </c>
      <c r="G309">
        <v>51195500</v>
      </c>
      <c r="H309">
        <f>IFERROR((F[[#This Row],[Close]]-E308)/E308,0)</f>
        <v>6.8807339449541175E-3</v>
      </c>
      <c r="I309">
        <f>IFERROR(LN(F[[#This Row],[Close]]/E308),0)</f>
        <v>6.8571697261370452E-3</v>
      </c>
    </row>
    <row r="310" spans="1:9">
      <c r="A310" s="3">
        <v>44434</v>
      </c>
      <c r="B310">
        <v>13.11</v>
      </c>
      <c r="C310">
        <v>13.13</v>
      </c>
      <c r="D310">
        <v>12.81</v>
      </c>
      <c r="E310">
        <v>12.9</v>
      </c>
      <c r="F310">
        <v>10.821980999999999</v>
      </c>
      <c r="G310">
        <v>57559800</v>
      </c>
      <c r="H310">
        <f>IFERROR((F[[#This Row],[Close]]-E309)/E309,0)</f>
        <v>-2.0501138952163978E-2</v>
      </c>
      <c r="I310">
        <f>IFERROR(LN(F[[#This Row],[Close]]/E309),0)</f>
        <v>-2.0714204387563221E-2</v>
      </c>
    </row>
    <row r="311" spans="1:9">
      <c r="A311" s="3">
        <v>44435</v>
      </c>
      <c r="B311">
        <v>12.89</v>
      </c>
      <c r="C311">
        <v>13.37</v>
      </c>
      <c r="D311">
        <v>12.87</v>
      </c>
      <c r="E311">
        <v>13.31</v>
      </c>
      <c r="F311">
        <v>11.165934</v>
      </c>
      <c r="G311">
        <v>57587300</v>
      </c>
      <c r="H311">
        <f>IFERROR((F[[#This Row],[Close]]-E310)/E310,0)</f>
        <v>3.1782945736434122E-2</v>
      </c>
      <c r="I311">
        <f>IFERROR(LN(F[[#This Row],[Close]]/E310),0)</f>
        <v>3.128832103939376E-2</v>
      </c>
    </row>
    <row r="312" spans="1:9">
      <c r="A312" s="3">
        <v>44438</v>
      </c>
      <c r="B312">
        <v>13.35</v>
      </c>
      <c r="C312">
        <v>13.37</v>
      </c>
      <c r="D312">
        <v>13.03</v>
      </c>
      <c r="E312">
        <v>13.05</v>
      </c>
      <c r="F312">
        <v>10.947819000000001</v>
      </c>
      <c r="G312">
        <v>42720100</v>
      </c>
      <c r="H312">
        <f>IFERROR((F[[#This Row],[Close]]-E311)/E311,0)</f>
        <v>-1.9534184823441006E-2</v>
      </c>
      <c r="I312">
        <f>IFERROR(LN(F[[#This Row],[Close]]/E311),0)</f>
        <v>-1.9727498638317874E-2</v>
      </c>
    </row>
    <row r="313" spans="1:9">
      <c r="A313" s="3">
        <v>44439</v>
      </c>
      <c r="B313">
        <v>13.02</v>
      </c>
      <c r="C313">
        <v>13.14</v>
      </c>
      <c r="D313">
        <v>12.93</v>
      </c>
      <c r="E313">
        <v>13.03</v>
      </c>
      <c r="F313">
        <v>10.931039</v>
      </c>
      <c r="G313">
        <v>42212700</v>
      </c>
      <c r="H313">
        <f>IFERROR((F[[#This Row],[Close]]-E312)/E312,0)</f>
        <v>-1.5325670498085324E-3</v>
      </c>
      <c r="I313">
        <f>IFERROR(LN(F[[#This Row],[Close]]/E312),0)</f>
        <v>-1.5337426319487688E-3</v>
      </c>
    </row>
    <row r="314" spans="1:9">
      <c r="A314" s="3">
        <v>44440</v>
      </c>
      <c r="B314">
        <v>13.03</v>
      </c>
      <c r="C314">
        <v>13.22</v>
      </c>
      <c r="D314">
        <v>12.9</v>
      </c>
      <c r="E314">
        <v>13.11</v>
      </c>
      <c r="F314">
        <v>10.998154</v>
      </c>
      <c r="G314">
        <v>58875700</v>
      </c>
      <c r="H314">
        <f>IFERROR((F[[#This Row],[Close]]-E313)/E313,0)</f>
        <v>6.1396776669224926E-3</v>
      </c>
      <c r="I314">
        <f>IFERROR(LN(F[[#This Row],[Close]]/E313),0)</f>
        <v>6.1209066388547093E-3</v>
      </c>
    </row>
    <row r="315" spans="1:9">
      <c r="A315" s="3">
        <v>44441</v>
      </c>
      <c r="B315">
        <v>13.09</v>
      </c>
      <c r="C315">
        <v>13.21</v>
      </c>
      <c r="D315">
        <v>12.97</v>
      </c>
      <c r="E315">
        <v>13.01</v>
      </c>
      <c r="F315">
        <v>10.914260000000001</v>
      </c>
      <c r="G315">
        <v>49053200</v>
      </c>
      <c r="H315">
        <f>IFERROR((F[[#This Row],[Close]]-E314)/E314,0)</f>
        <v>-7.6277650648359759E-3</v>
      </c>
      <c r="I315">
        <f>IFERROR(LN(F[[#This Row],[Close]]/E314),0)</f>
        <v>-7.6570052511945423E-3</v>
      </c>
    </row>
    <row r="316" spans="1:9">
      <c r="A316" s="3">
        <v>44442</v>
      </c>
      <c r="B316">
        <v>12.99</v>
      </c>
      <c r="C316">
        <v>13.05</v>
      </c>
      <c r="D316">
        <v>12.87</v>
      </c>
      <c r="E316">
        <v>12.89</v>
      </c>
      <c r="F316">
        <v>10.81359</v>
      </c>
      <c r="G316">
        <v>41616700</v>
      </c>
      <c r="H316">
        <f>IFERROR((F[[#This Row],[Close]]-E315)/E315,0)</f>
        <v>-9.2236740968485182E-3</v>
      </c>
      <c r="I316">
        <f>IFERROR(LN(F[[#This Row],[Close]]/E315),0)</f>
        <v>-9.266475573317853E-3</v>
      </c>
    </row>
    <row r="317" spans="1:9">
      <c r="A317" s="3">
        <v>44446</v>
      </c>
      <c r="B317">
        <v>12.83</v>
      </c>
      <c r="C317">
        <v>13.04</v>
      </c>
      <c r="D317">
        <v>12.81</v>
      </c>
      <c r="E317">
        <v>12.95</v>
      </c>
      <c r="F317">
        <v>10.863927</v>
      </c>
      <c r="G317">
        <v>64008900</v>
      </c>
      <c r="H317">
        <f>IFERROR((F[[#This Row],[Close]]-E316)/E316,0)</f>
        <v>4.6547711404188296E-3</v>
      </c>
      <c r="I317">
        <f>IFERROR(LN(F[[#This Row],[Close]]/E316),0)</f>
        <v>4.6439711944505973E-3</v>
      </c>
    </row>
    <row r="318" spans="1:9">
      <c r="A318" s="3">
        <v>44447</v>
      </c>
      <c r="B318">
        <v>12.97</v>
      </c>
      <c r="C318">
        <v>13.22</v>
      </c>
      <c r="D318">
        <v>12.91</v>
      </c>
      <c r="E318">
        <v>13.03</v>
      </c>
      <c r="F318">
        <v>10.931039</v>
      </c>
      <c r="G318">
        <v>57980900</v>
      </c>
      <c r="H318">
        <f>IFERROR((F[[#This Row],[Close]]-E317)/E317,0)</f>
        <v>6.1776061776061836E-3</v>
      </c>
      <c r="I318">
        <f>IFERROR(LN(F[[#This Row],[Close]]/E317),0)</f>
        <v>6.1586029912070253E-3</v>
      </c>
    </row>
    <row r="319" spans="1:9">
      <c r="A319" s="3">
        <v>44448</v>
      </c>
      <c r="B319">
        <v>12.95</v>
      </c>
      <c r="C319">
        <v>12.95</v>
      </c>
      <c r="D319">
        <v>12.72</v>
      </c>
      <c r="E319">
        <v>12.76</v>
      </c>
      <c r="F319">
        <v>10.704533</v>
      </c>
      <c r="G319">
        <v>68806400</v>
      </c>
      <c r="H319">
        <f>IFERROR((F[[#This Row],[Close]]-E318)/E318,0)</f>
        <v>-2.0721412125863359E-2</v>
      </c>
      <c r="I319">
        <f>IFERROR(LN(F[[#This Row],[Close]]/E318),0)</f>
        <v>-2.0939113220109849E-2</v>
      </c>
    </row>
    <row r="320" spans="1:9">
      <c r="A320" s="3">
        <v>44449</v>
      </c>
      <c r="B320">
        <v>12.84</v>
      </c>
      <c r="C320">
        <v>12.93</v>
      </c>
      <c r="D320">
        <v>12.66</v>
      </c>
      <c r="E320">
        <v>12.68</v>
      </c>
      <c r="F320">
        <v>10.637418</v>
      </c>
      <c r="G320">
        <v>48792500</v>
      </c>
      <c r="H320">
        <f>IFERROR((F[[#This Row],[Close]]-E319)/E319,0)</f>
        <v>-6.269592476489034E-3</v>
      </c>
      <c r="I320">
        <f>IFERROR(LN(F[[#This Row],[Close]]/E319),0)</f>
        <v>-6.2893289075639904E-3</v>
      </c>
    </row>
    <row r="321" spans="1:9">
      <c r="A321" s="3">
        <v>44452</v>
      </c>
      <c r="B321">
        <v>12.76</v>
      </c>
      <c r="C321">
        <v>12.99</v>
      </c>
      <c r="D321">
        <v>12.62</v>
      </c>
      <c r="E321">
        <v>12.99</v>
      </c>
      <c r="F321">
        <v>10.897482999999999</v>
      </c>
      <c r="G321">
        <v>62270800</v>
      </c>
      <c r="H321">
        <f>IFERROR((F[[#This Row],[Close]]-E320)/E320,0)</f>
        <v>2.4447949526813919E-2</v>
      </c>
      <c r="I321">
        <f>IFERROR(LN(F[[#This Row],[Close]]/E320),0)</f>
        <v>2.4153881673428374E-2</v>
      </c>
    </row>
    <row r="322" spans="1:9">
      <c r="A322" s="3">
        <v>44453</v>
      </c>
      <c r="B322">
        <v>12.93</v>
      </c>
      <c r="C322">
        <v>13.06</v>
      </c>
      <c r="D322">
        <v>12.79</v>
      </c>
      <c r="E322">
        <v>12.86</v>
      </c>
      <c r="F322">
        <v>10.788423999999999</v>
      </c>
      <c r="G322">
        <v>47640800</v>
      </c>
      <c r="H322">
        <f>IFERROR((F[[#This Row],[Close]]-E321)/E321,0)</f>
        <v>-1.0007698229407296E-2</v>
      </c>
      <c r="I322">
        <f>IFERROR(LN(F[[#This Row],[Close]]/E321),0)</f>
        <v>-1.0058111873034885E-2</v>
      </c>
    </row>
    <row r="323" spans="1:9">
      <c r="A323" s="3">
        <v>44454</v>
      </c>
      <c r="B323">
        <v>12.89</v>
      </c>
      <c r="C323">
        <v>13.25</v>
      </c>
      <c r="D323">
        <v>12.81</v>
      </c>
      <c r="E323">
        <v>13.22</v>
      </c>
      <c r="F323">
        <v>11.090433000000001</v>
      </c>
      <c r="G323">
        <v>60282100</v>
      </c>
      <c r="H323">
        <f>IFERROR((F[[#This Row],[Close]]-E322)/E322,0)</f>
        <v>2.7993779160186721E-2</v>
      </c>
      <c r="I323">
        <f>IFERROR(LN(F[[#This Row],[Close]]/E322),0)</f>
        <v>2.760911561406702E-2</v>
      </c>
    </row>
    <row r="324" spans="1:9">
      <c r="A324" s="3">
        <v>44455</v>
      </c>
      <c r="B324">
        <v>13.18</v>
      </c>
      <c r="C324">
        <v>13.53</v>
      </c>
      <c r="D324">
        <v>13.1</v>
      </c>
      <c r="E324">
        <v>13.4</v>
      </c>
      <c r="F324">
        <v>11.241436999999999</v>
      </c>
      <c r="G324">
        <v>76426100</v>
      </c>
      <c r="H324">
        <f>IFERROR((F[[#This Row],[Close]]-E323)/E323,0)</f>
        <v>1.361573373676246E-2</v>
      </c>
      <c r="I324">
        <f>IFERROR(LN(F[[#This Row],[Close]]/E323),0)</f>
        <v>1.3523872533325369E-2</v>
      </c>
    </row>
    <row r="325" spans="1:9">
      <c r="A325" s="3">
        <v>44456</v>
      </c>
      <c r="B325">
        <v>13.41</v>
      </c>
      <c r="C325">
        <v>13.7</v>
      </c>
      <c r="D325">
        <v>13.39</v>
      </c>
      <c r="E325">
        <v>13.55</v>
      </c>
      <c r="F325">
        <v>11.367273000000001</v>
      </c>
      <c r="G325">
        <v>76182400</v>
      </c>
      <c r="H325">
        <f>IFERROR((F[[#This Row],[Close]]-E324)/E324,0)</f>
        <v>1.1194029850746294E-2</v>
      </c>
      <c r="I325">
        <f>IFERROR(LN(F[[#This Row],[Close]]/E324),0)</f>
        <v>1.1131840368844199E-2</v>
      </c>
    </row>
    <row r="326" spans="1:9">
      <c r="A326" s="3">
        <v>44459</v>
      </c>
      <c r="B326">
        <v>13.07</v>
      </c>
      <c r="C326">
        <v>13.19</v>
      </c>
      <c r="D326">
        <v>12.63</v>
      </c>
      <c r="E326">
        <v>12.82</v>
      </c>
      <c r="F326">
        <v>10.754868</v>
      </c>
      <c r="G326">
        <v>126152200</v>
      </c>
      <c r="H326">
        <f>IFERROR((F[[#This Row],[Close]]-E325)/E325,0)</f>
        <v>-5.387453874538748E-2</v>
      </c>
      <c r="I326">
        <f>IFERROR(LN(F[[#This Row],[Close]]/E325),0)</f>
        <v>-5.5380095833185976E-2</v>
      </c>
    </row>
    <row r="327" spans="1:9">
      <c r="A327" s="3">
        <v>44460</v>
      </c>
      <c r="B327">
        <v>12.89</v>
      </c>
      <c r="C327">
        <v>12.97</v>
      </c>
      <c r="D327">
        <v>12.66</v>
      </c>
      <c r="E327">
        <v>12.77</v>
      </c>
      <c r="F327">
        <v>10.712921</v>
      </c>
      <c r="G327">
        <v>60473100</v>
      </c>
      <c r="H327">
        <f>IFERROR((F[[#This Row],[Close]]-E326)/E326,0)</f>
        <v>-3.9001560062403048E-3</v>
      </c>
      <c r="I327">
        <f>IFERROR(LN(F[[#This Row],[Close]]/E326),0)</f>
        <v>-3.9077814480760822E-3</v>
      </c>
    </row>
    <row r="328" spans="1:9">
      <c r="A328" s="3">
        <v>44461</v>
      </c>
      <c r="B328">
        <v>12.92</v>
      </c>
      <c r="C328">
        <v>13.39</v>
      </c>
      <c r="D328">
        <v>12.91</v>
      </c>
      <c r="E328">
        <v>13.23</v>
      </c>
      <c r="F328">
        <v>11.098822</v>
      </c>
      <c r="G328">
        <v>75784000</v>
      </c>
      <c r="H328">
        <f>IFERROR((F[[#This Row],[Close]]-E327)/E327,0)</f>
        <v>3.6021926389976575E-2</v>
      </c>
      <c r="I328">
        <f>IFERROR(LN(F[[#This Row],[Close]]/E327),0)</f>
        <v>3.538830808241647E-2</v>
      </c>
    </row>
    <row r="329" spans="1:9">
      <c r="A329" s="3">
        <v>44462</v>
      </c>
      <c r="B329">
        <v>13.35</v>
      </c>
      <c r="C329">
        <v>13.74</v>
      </c>
      <c r="D329">
        <v>13.32</v>
      </c>
      <c r="E329">
        <v>13.71</v>
      </c>
      <c r="F329">
        <v>11.5015</v>
      </c>
      <c r="G329">
        <v>68708100</v>
      </c>
      <c r="H329">
        <f>IFERROR((F[[#This Row],[Close]]-E328)/E328,0)</f>
        <v>3.6281179138322024E-2</v>
      </c>
      <c r="I329">
        <f>IFERROR(LN(F[[#This Row],[Close]]/E328),0)</f>
        <v>3.5638515447358673E-2</v>
      </c>
    </row>
    <row r="330" spans="1:9">
      <c r="A330" s="3">
        <v>44463</v>
      </c>
      <c r="B330">
        <v>13.66</v>
      </c>
      <c r="C330">
        <v>13.94</v>
      </c>
      <c r="D330">
        <v>13.64</v>
      </c>
      <c r="E330">
        <v>13.78</v>
      </c>
      <c r="F330">
        <v>11.560225000000001</v>
      </c>
      <c r="G330">
        <v>57440200</v>
      </c>
      <c r="H330">
        <f>IFERROR((F[[#This Row],[Close]]-E329)/E329,0)</f>
        <v>5.1057622173594826E-3</v>
      </c>
      <c r="I330">
        <f>IFERROR(LN(F[[#This Row],[Close]]/E329),0)</f>
        <v>5.0927720112894856E-3</v>
      </c>
    </row>
    <row r="331" spans="1:9">
      <c r="A331" s="3">
        <v>44466</v>
      </c>
      <c r="B331">
        <v>13.89</v>
      </c>
      <c r="C331">
        <v>14.29</v>
      </c>
      <c r="D331">
        <v>13.88</v>
      </c>
      <c r="E331">
        <v>14.16</v>
      </c>
      <c r="F331">
        <v>11.879011</v>
      </c>
      <c r="G331">
        <v>68769700</v>
      </c>
      <c r="H331">
        <f>IFERROR((F[[#This Row],[Close]]-E330)/E330,0)</f>
        <v>2.7576197387518202E-2</v>
      </c>
      <c r="I331">
        <f>IFERROR(LN(F[[#This Row],[Close]]/E330),0)</f>
        <v>2.72028226800612E-2</v>
      </c>
    </row>
    <row r="332" spans="1:9">
      <c r="A332" s="3">
        <v>44467</v>
      </c>
      <c r="B332">
        <v>14.63</v>
      </c>
      <c r="C332">
        <v>14.73</v>
      </c>
      <c r="D332">
        <v>14.23</v>
      </c>
      <c r="E332">
        <v>14.31</v>
      </c>
      <c r="F332">
        <v>12.004848000000001</v>
      </c>
      <c r="G332">
        <v>107090900</v>
      </c>
      <c r="H332">
        <f>IFERROR((F[[#This Row],[Close]]-E331)/E331,0)</f>
        <v>1.0593220338983076E-2</v>
      </c>
      <c r="I332">
        <f>IFERROR(LN(F[[#This Row],[Close]]/E331),0)</f>
        <v>1.053750530278592E-2</v>
      </c>
    </row>
    <row r="333" spans="1:9">
      <c r="A333" s="3">
        <v>44468</v>
      </c>
      <c r="B333">
        <v>14.46</v>
      </c>
      <c r="C333">
        <v>14.5</v>
      </c>
      <c r="D333">
        <v>14.17</v>
      </c>
      <c r="E333">
        <v>14.3</v>
      </c>
      <c r="F333">
        <v>11.996459</v>
      </c>
      <c r="G333">
        <v>56805500</v>
      </c>
      <c r="H333">
        <f>IFERROR((F[[#This Row],[Close]]-E332)/E332,0)</f>
        <v>-6.9881201956672166E-4</v>
      </c>
      <c r="I333">
        <f>IFERROR(LN(F[[#This Row],[Close]]/E332),0)</f>
        <v>-6.990563024978823E-4</v>
      </c>
    </row>
    <row r="334" spans="1:9">
      <c r="A334" s="3">
        <v>44469</v>
      </c>
      <c r="B334">
        <v>14.26</v>
      </c>
      <c r="C334">
        <v>14.32</v>
      </c>
      <c r="D334">
        <v>14.09</v>
      </c>
      <c r="E334">
        <v>14.16</v>
      </c>
      <c r="F334">
        <v>11.879011</v>
      </c>
      <c r="G334">
        <v>78820500</v>
      </c>
      <c r="H334">
        <f>IFERROR((F[[#This Row],[Close]]-E333)/E333,0)</f>
        <v>-9.7902097902098292E-3</v>
      </c>
      <c r="I334">
        <f>IFERROR(LN(F[[#This Row],[Close]]/E333),0)</f>
        <v>-9.8384490002879407E-3</v>
      </c>
    </row>
    <row r="335" spans="1:9">
      <c r="A335" s="3">
        <v>44470</v>
      </c>
      <c r="B335">
        <v>14.26</v>
      </c>
      <c r="C335">
        <v>14.37</v>
      </c>
      <c r="D335">
        <v>14.01</v>
      </c>
      <c r="E335">
        <v>14.16</v>
      </c>
      <c r="F335">
        <v>11.879011</v>
      </c>
      <c r="G335">
        <v>51880900</v>
      </c>
      <c r="H335">
        <f>IFERROR((F[[#This Row],[Close]]-E334)/E334,0)</f>
        <v>0</v>
      </c>
      <c r="I335">
        <f>IFERROR(LN(F[[#This Row],[Close]]/E334),0)</f>
        <v>0</v>
      </c>
    </row>
    <row r="336" spans="1:9">
      <c r="A336" s="3">
        <v>44473</v>
      </c>
      <c r="B336">
        <v>14.27</v>
      </c>
      <c r="C336">
        <v>14.79</v>
      </c>
      <c r="D336">
        <v>14.22</v>
      </c>
      <c r="E336">
        <v>14.35</v>
      </c>
      <c r="F336">
        <v>12.038404</v>
      </c>
      <c r="G336">
        <v>78332500</v>
      </c>
      <c r="H336">
        <f>IFERROR((F[[#This Row],[Close]]-E335)/E335,0)</f>
        <v>1.3418079096045163E-2</v>
      </c>
      <c r="I336">
        <f>IFERROR(LN(F[[#This Row],[Close]]/E335),0)</f>
        <v>1.3328853940056415E-2</v>
      </c>
    </row>
    <row r="337" spans="1:9">
      <c r="A337" s="3">
        <v>44474</v>
      </c>
      <c r="B337">
        <v>14.44</v>
      </c>
      <c r="C337">
        <v>14.44</v>
      </c>
      <c r="D337">
        <v>14.11</v>
      </c>
      <c r="E337">
        <v>14.29</v>
      </c>
      <c r="F337">
        <v>11.98807</v>
      </c>
      <c r="G337">
        <v>55915800</v>
      </c>
      <c r="H337">
        <f>IFERROR((F[[#This Row],[Close]]-E336)/E336,0)</f>
        <v>-4.1811846689895817E-3</v>
      </c>
      <c r="I337">
        <f>IFERROR(LN(F[[#This Row],[Close]]/E336),0)</f>
        <v>-4.1899502638540649E-3</v>
      </c>
    </row>
    <row r="338" spans="1:9">
      <c r="A338" s="3">
        <v>44475</v>
      </c>
      <c r="B338">
        <v>14.14</v>
      </c>
      <c r="C338">
        <v>14.34</v>
      </c>
      <c r="D338">
        <v>13.89</v>
      </c>
      <c r="E338">
        <v>14.12</v>
      </c>
      <c r="F338">
        <v>11.845454</v>
      </c>
      <c r="G338">
        <v>61020300</v>
      </c>
      <c r="H338">
        <f>IFERROR((F[[#This Row],[Close]]-E337)/E337,0)</f>
        <v>-1.1896431070678792E-2</v>
      </c>
      <c r="I338">
        <f>IFERROR(LN(F[[#This Row],[Close]]/E337),0)</f>
        <v>-1.1967759876680062E-2</v>
      </c>
    </row>
    <row r="339" spans="1:9">
      <c r="A339" s="3">
        <v>44476</v>
      </c>
      <c r="B339">
        <v>14.34</v>
      </c>
      <c r="C339">
        <v>14.95</v>
      </c>
      <c r="D339">
        <v>14.31</v>
      </c>
      <c r="E339">
        <v>14.89</v>
      </c>
      <c r="F339">
        <v>12.491419</v>
      </c>
      <c r="G339">
        <v>96557500</v>
      </c>
      <c r="H339">
        <f>IFERROR((F[[#This Row],[Close]]-E338)/E338,0)</f>
        <v>5.4532577903682815E-2</v>
      </c>
      <c r="I339">
        <f>IFERROR(LN(F[[#This Row],[Close]]/E338),0)</f>
        <v>5.3097614630821591E-2</v>
      </c>
    </row>
    <row r="340" spans="1:9">
      <c r="A340" s="3">
        <v>44477</v>
      </c>
      <c r="B340">
        <v>14.92</v>
      </c>
      <c r="C340">
        <v>15.49</v>
      </c>
      <c r="D340">
        <v>14.85</v>
      </c>
      <c r="E340">
        <v>15.12</v>
      </c>
      <c r="F340">
        <v>12.684367999999999</v>
      </c>
      <c r="G340">
        <v>99468900</v>
      </c>
      <c r="H340">
        <f>IFERROR((F[[#This Row],[Close]]-E339)/E339,0)</f>
        <v>1.544660846205498E-2</v>
      </c>
      <c r="I340">
        <f>IFERROR(LN(F[[#This Row],[Close]]/E339),0)</f>
        <v>1.5328524055469287E-2</v>
      </c>
    </row>
    <row r="341" spans="1:9">
      <c r="A341" s="3">
        <v>44480</v>
      </c>
      <c r="B341">
        <v>15.2</v>
      </c>
      <c r="C341">
        <v>15.36</v>
      </c>
      <c r="D341">
        <v>14.97</v>
      </c>
      <c r="E341">
        <v>15.09</v>
      </c>
      <c r="F341">
        <v>12.659200999999999</v>
      </c>
      <c r="G341">
        <v>45302300</v>
      </c>
      <c r="H341">
        <f>IFERROR((F[[#This Row],[Close]]-E340)/E340,0)</f>
        <v>-1.9841269841269419E-3</v>
      </c>
      <c r="I341">
        <f>IFERROR(LN(F[[#This Row],[Close]]/E340),0)</f>
        <v>-1.9860979716294028E-3</v>
      </c>
    </row>
    <row r="342" spans="1:9">
      <c r="A342" s="3">
        <v>44481</v>
      </c>
      <c r="B342">
        <v>15.11</v>
      </c>
      <c r="C342">
        <v>15.68</v>
      </c>
      <c r="D342">
        <v>15.01</v>
      </c>
      <c r="E342">
        <v>15.64</v>
      </c>
      <c r="F342">
        <v>13.120602999999999</v>
      </c>
      <c r="G342">
        <v>89134000</v>
      </c>
      <c r="H342">
        <f>IFERROR((F[[#This Row],[Close]]-E341)/E341,0)</f>
        <v>3.6447978793903296E-2</v>
      </c>
      <c r="I342">
        <f>IFERROR(LN(F[[#This Row],[Close]]/E341),0)</f>
        <v>3.579946233740762E-2</v>
      </c>
    </row>
    <row r="343" spans="1:9">
      <c r="A343" s="3">
        <v>44482</v>
      </c>
      <c r="B343">
        <v>15.59</v>
      </c>
      <c r="C343">
        <v>15.69</v>
      </c>
      <c r="D343">
        <v>15.27</v>
      </c>
      <c r="E343">
        <v>15.51</v>
      </c>
      <c r="F343">
        <v>13.011543</v>
      </c>
      <c r="G343">
        <v>63363500</v>
      </c>
      <c r="H343">
        <f>IFERROR((F[[#This Row],[Close]]-E342)/E342,0)</f>
        <v>-8.3120204603581056E-3</v>
      </c>
      <c r="I343">
        <f>IFERROR(LN(F[[#This Row],[Close]]/E342),0)</f>
        <v>-8.3467579287175714E-3</v>
      </c>
    </row>
    <row r="344" spans="1:9">
      <c r="A344" s="3">
        <v>44483</v>
      </c>
      <c r="B344">
        <v>15.62</v>
      </c>
      <c r="C344">
        <v>15.62</v>
      </c>
      <c r="D344">
        <v>15.37</v>
      </c>
      <c r="E344">
        <v>15.45</v>
      </c>
      <c r="F344">
        <v>12.961207999999999</v>
      </c>
      <c r="G344">
        <v>50875100</v>
      </c>
      <c r="H344">
        <f>IFERROR((F[[#This Row],[Close]]-E343)/E343,0)</f>
        <v>-3.8684719535783687E-3</v>
      </c>
      <c r="I344">
        <f>IFERROR(LN(F[[#This Row],[Close]]/E343),0)</f>
        <v>-3.875973844693072E-3</v>
      </c>
    </row>
    <row r="345" spans="1:9">
      <c r="A345" s="3">
        <v>44484</v>
      </c>
      <c r="B345">
        <v>15.54</v>
      </c>
      <c r="C345">
        <v>16.030000999999999</v>
      </c>
      <c r="D345">
        <v>15.54</v>
      </c>
      <c r="E345">
        <v>15.7</v>
      </c>
      <c r="F345">
        <v>13.170938</v>
      </c>
      <c r="G345">
        <v>77211800</v>
      </c>
      <c r="H345">
        <f>IFERROR((F[[#This Row],[Close]]-E344)/E344,0)</f>
        <v>1.6181229773462785E-2</v>
      </c>
      <c r="I345">
        <f>IFERROR(LN(F[[#This Row],[Close]]/E344),0)</f>
        <v>1.6051709010507825E-2</v>
      </c>
    </row>
    <row r="346" spans="1:9">
      <c r="A346" s="3">
        <v>44487</v>
      </c>
      <c r="B346">
        <v>15.57</v>
      </c>
      <c r="C346">
        <v>15.65</v>
      </c>
      <c r="D346">
        <v>15.49</v>
      </c>
      <c r="E346">
        <v>15.56</v>
      </c>
      <c r="F346">
        <v>13.05349</v>
      </c>
      <c r="G346">
        <v>48643800</v>
      </c>
      <c r="H346">
        <f>IFERROR((F[[#This Row],[Close]]-E345)/E345,0)</f>
        <v>-8.9171974522292228E-3</v>
      </c>
      <c r="I346">
        <f>IFERROR(LN(F[[#This Row],[Close]]/E345),0)</f>
        <v>-8.9571936040167156E-3</v>
      </c>
    </row>
    <row r="347" spans="1:9">
      <c r="A347" s="3">
        <v>44488</v>
      </c>
      <c r="B347">
        <v>15.6</v>
      </c>
      <c r="C347">
        <v>15.69</v>
      </c>
      <c r="D347">
        <v>15.37</v>
      </c>
      <c r="E347">
        <v>15.42</v>
      </c>
      <c r="F347">
        <v>12.936038999999999</v>
      </c>
      <c r="G347">
        <v>44668300</v>
      </c>
      <c r="H347">
        <f>IFERROR((F[[#This Row],[Close]]-E346)/E346,0)</f>
        <v>-8.9974293059126333E-3</v>
      </c>
      <c r="I347">
        <f>IFERROR(LN(F[[#This Row],[Close]]/E346),0)</f>
        <v>-9.0381506150621471E-3</v>
      </c>
    </row>
    <row r="348" spans="1:9">
      <c r="A348" s="3">
        <v>44489</v>
      </c>
      <c r="B348">
        <v>15.43</v>
      </c>
      <c r="C348">
        <v>16.16</v>
      </c>
      <c r="D348">
        <v>15.37</v>
      </c>
      <c r="E348">
        <v>16.040001</v>
      </c>
      <c r="F348">
        <v>13.456167000000001</v>
      </c>
      <c r="G348">
        <v>105213700</v>
      </c>
      <c r="H348">
        <f>IFERROR((F[[#This Row],[Close]]-E347)/E347,0)</f>
        <v>4.0207587548638152E-2</v>
      </c>
      <c r="I348">
        <f>IFERROR(LN(F[[#This Row],[Close]]/E347),0)</f>
        <v>3.9420296647322654E-2</v>
      </c>
    </row>
    <row r="349" spans="1:9">
      <c r="A349" s="3">
        <v>44490</v>
      </c>
      <c r="B349">
        <v>16.16</v>
      </c>
      <c r="C349">
        <v>16.700001</v>
      </c>
      <c r="D349">
        <v>16.129999000000002</v>
      </c>
      <c r="E349">
        <v>16.549999</v>
      </c>
      <c r="F349">
        <v>13.884012999999999</v>
      </c>
      <c r="G349">
        <v>95855000</v>
      </c>
      <c r="H349">
        <f>IFERROR((F[[#This Row],[Close]]-E348)/E348,0)</f>
        <v>3.1795384551409907E-2</v>
      </c>
      <c r="I349">
        <f>IFERROR(LN(F[[#This Row],[Close]]/E348),0)</f>
        <v>3.1300376617603119E-2</v>
      </c>
    </row>
    <row r="350" spans="1:9">
      <c r="A350" s="3">
        <v>44491</v>
      </c>
      <c r="B350">
        <v>16.420000000000002</v>
      </c>
      <c r="C350">
        <v>16.540001</v>
      </c>
      <c r="D350">
        <v>16.23</v>
      </c>
      <c r="E350">
        <v>16.280000999999999</v>
      </c>
      <c r="F350">
        <v>13.657508</v>
      </c>
      <c r="G350">
        <v>60646800</v>
      </c>
      <c r="H350">
        <f>IFERROR((F[[#This Row],[Close]]-E349)/E349,0)</f>
        <v>-1.6314079535593995E-2</v>
      </c>
      <c r="I350">
        <f>IFERROR(LN(F[[#This Row],[Close]]/E349),0)</f>
        <v>-1.644861940065559E-2</v>
      </c>
    </row>
    <row r="351" spans="1:9">
      <c r="A351" s="3">
        <v>44494</v>
      </c>
      <c r="B351">
        <v>16.399999999999999</v>
      </c>
      <c r="C351">
        <v>16.5</v>
      </c>
      <c r="D351">
        <v>15.81</v>
      </c>
      <c r="E351">
        <v>16</v>
      </c>
      <c r="F351">
        <v>13.422609</v>
      </c>
      <c r="G351">
        <v>67808000</v>
      </c>
      <c r="H351">
        <f>IFERROR((F[[#This Row],[Close]]-E350)/E350,0)</f>
        <v>-1.7199077567624146E-2</v>
      </c>
      <c r="I351">
        <f>IFERROR(LN(F[[#This Row],[Close]]/E350),0)</f>
        <v>-1.7348699759672487E-2</v>
      </c>
    </row>
    <row r="352" spans="1:9">
      <c r="A352" s="3">
        <v>44495</v>
      </c>
      <c r="B352">
        <v>16.09</v>
      </c>
      <c r="C352">
        <v>16.219999000000001</v>
      </c>
      <c r="D352">
        <v>15.7</v>
      </c>
      <c r="E352">
        <v>15.94</v>
      </c>
      <c r="F352">
        <v>13.372275999999999</v>
      </c>
      <c r="G352">
        <v>64882300</v>
      </c>
      <c r="H352">
        <f>IFERROR((F[[#This Row],[Close]]-E351)/E351,0)</f>
        <v>-3.7500000000000311E-3</v>
      </c>
      <c r="I352">
        <f>IFERROR(LN(F[[#This Row],[Close]]/E351),0)</f>
        <v>-3.7570488777122881E-3</v>
      </c>
    </row>
    <row r="353" spans="1:9">
      <c r="A353" s="3">
        <v>44496</v>
      </c>
      <c r="B353">
        <v>15.79</v>
      </c>
      <c r="C353">
        <v>15.92</v>
      </c>
      <c r="D353">
        <v>15.5</v>
      </c>
      <c r="E353">
        <v>15.51</v>
      </c>
      <c r="F353">
        <v>13.011543</v>
      </c>
      <c r="G353">
        <v>96094300</v>
      </c>
      <c r="H353">
        <f>IFERROR((F[[#This Row],[Close]]-E352)/E352,0)</f>
        <v>-2.6976160602258454E-2</v>
      </c>
      <c r="I353">
        <f>IFERROR(LN(F[[#This Row],[Close]]/E352),0)</f>
        <v>-2.7346696173621551E-2</v>
      </c>
    </row>
    <row r="354" spans="1:9">
      <c r="A354" s="3">
        <v>44497</v>
      </c>
      <c r="B354">
        <v>16.860001</v>
      </c>
      <c r="C354">
        <v>17.579999999999998</v>
      </c>
      <c r="D354">
        <v>16.709999</v>
      </c>
      <c r="E354">
        <v>16.860001</v>
      </c>
      <c r="F354">
        <v>14.144079</v>
      </c>
      <c r="G354">
        <v>215237600</v>
      </c>
      <c r="H354">
        <f>IFERROR((F[[#This Row],[Close]]-E353)/E353,0)</f>
        <v>8.7040683430045174E-2</v>
      </c>
      <c r="I354">
        <f>IFERROR(LN(F[[#This Row],[Close]]/E353),0)</f>
        <v>8.3459034697241294E-2</v>
      </c>
    </row>
    <row r="355" spans="1:9">
      <c r="A355" s="3">
        <v>44498</v>
      </c>
      <c r="B355">
        <v>16.860001</v>
      </c>
      <c r="C355">
        <v>17.360001</v>
      </c>
      <c r="D355">
        <v>16.549999</v>
      </c>
      <c r="E355">
        <v>17.079999999999998</v>
      </c>
      <c r="F355">
        <v>14.328637000000001</v>
      </c>
      <c r="G355">
        <v>100560700</v>
      </c>
      <c r="H355">
        <f>IFERROR((F[[#This Row],[Close]]-E354)/E354,0)</f>
        <v>1.304857573851851E-2</v>
      </c>
      <c r="I355">
        <f>IFERROR(LN(F[[#This Row],[Close]]/E354),0)</f>
        <v>1.2964176474735092E-2</v>
      </c>
    </row>
    <row r="356" spans="1:9">
      <c r="A356" s="3">
        <v>44501</v>
      </c>
      <c r="B356">
        <v>17.5</v>
      </c>
      <c r="C356">
        <v>17.969999000000001</v>
      </c>
      <c r="D356">
        <v>17.07</v>
      </c>
      <c r="E356">
        <v>17.950001</v>
      </c>
      <c r="F356">
        <v>15.058491999999999</v>
      </c>
      <c r="G356">
        <v>125246500</v>
      </c>
      <c r="H356">
        <f>IFERROR((F[[#This Row],[Close]]-E355)/E355,0)</f>
        <v>5.0936826697892394E-2</v>
      </c>
      <c r="I356">
        <f>IFERROR(LN(F[[#This Row],[Close]]/E355),0)</f>
        <v>4.9681982284169104E-2</v>
      </c>
    </row>
    <row r="357" spans="1:9">
      <c r="A357" s="3">
        <v>44502</v>
      </c>
      <c r="B357">
        <v>18.149999999999999</v>
      </c>
      <c r="C357">
        <v>18.190000999999999</v>
      </c>
      <c r="D357">
        <v>17.73</v>
      </c>
      <c r="E357">
        <v>18.010000000000002</v>
      </c>
      <c r="F357">
        <v>15.108826000000001</v>
      </c>
      <c r="G357">
        <v>115146200</v>
      </c>
      <c r="H357">
        <f>IFERROR((F[[#This Row],[Close]]-E356)/E356,0)</f>
        <v>3.3425624878795964E-3</v>
      </c>
      <c r="I357">
        <f>IFERROR(LN(F[[#This Row],[Close]]/E356),0)</f>
        <v>3.3369885432720119E-3</v>
      </c>
    </row>
    <row r="358" spans="1:9">
      <c r="A358" s="3">
        <v>44503</v>
      </c>
      <c r="B358">
        <v>17.920000000000002</v>
      </c>
      <c r="C358">
        <v>18.829999999999998</v>
      </c>
      <c r="D358">
        <v>17.879999000000002</v>
      </c>
      <c r="E358">
        <v>18.629999000000002</v>
      </c>
      <c r="F358">
        <v>15.628951000000001</v>
      </c>
      <c r="G358">
        <v>104755500</v>
      </c>
      <c r="H358">
        <f>IFERROR((F[[#This Row],[Close]]-E357)/E357,0)</f>
        <v>3.4425263742365347E-2</v>
      </c>
      <c r="I358">
        <f>IFERROR(LN(F[[#This Row],[Close]]/E357),0)</f>
        <v>3.3845971748765739E-2</v>
      </c>
    </row>
    <row r="359" spans="1:9">
      <c r="A359" s="3">
        <v>44504</v>
      </c>
      <c r="B359">
        <v>18.920000000000002</v>
      </c>
      <c r="C359">
        <v>19.5</v>
      </c>
      <c r="D359">
        <v>18.719999000000001</v>
      </c>
      <c r="E359">
        <v>19.420000000000002</v>
      </c>
      <c r="F359">
        <v>16.291692999999999</v>
      </c>
      <c r="G359">
        <v>157505500</v>
      </c>
      <c r="H359">
        <f>IFERROR((F[[#This Row],[Close]]-E358)/E358,0)</f>
        <v>4.2404779517164766E-2</v>
      </c>
      <c r="I359">
        <f>IFERROR(LN(F[[#This Row],[Close]]/E358),0)</f>
        <v>4.1530331926548418E-2</v>
      </c>
    </row>
    <row r="360" spans="1:9">
      <c r="A360" s="3">
        <v>44505</v>
      </c>
      <c r="B360">
        <v>19.709999</v>
      </c>
      <c r="C360">
        <v>19.719999000000001</v>
      </c>
      <c r="D360">
        <v>18.989999999999998</v>
      </c>
      <c r="E360">
        <v>19.290001</v>
      </c>
      <c r="F360">
        <v>16.182638000000001</v>
      </c>
      <c r="G360">
        <v>122232200</v>
      </c>
      <c r="H360">
        <f>IFERROR((F[[#This Row],[Close]]-E359)/E359,0)</f>
        <v>-6.6940782698250009E-3</v>
      </c>
      <c r="I360">
        <f>IFERROR(LN(F[[#This Row],[Close]]/E359),0)</f>
        <v>-6.716584105210829E-3</v>
      </c>
    </row>
    <row r="361" spans="1:9">
      <c r="A361" s="3">
        <v>44508</v>
      </c>
      <c r="B361">
        <v>19.399999999999999</v>
      </c>
      <c r="C361">
        <v>20.420000000000002</v>
      </c>
      <c r="D361">
        <v>19.239999999999998</v>
      </c>
      <c r="E361">
        <v>20.149999999999999</v>
      </c>
      <c r="F361">
        <v>16.904098999999999</v>
      </c>
      <c r="G361">
        <v>153490400</v>
      </c>
      <c r="H361">
        <f>IFERROR((F[[#This Row],[Close]]-E360)/E360,0)</f>
        <v>4.4582631177675851E-2</v>
      </c>
      <c r="I361">
        <f>IFERROR(LN(F[[#This Row],[Close]]/E360),0)</f>
        <v>4.3617409634723714E-2</v>
      </c>
    </row>
    <row r="362" spans="1:9">
      <c r="A362" s="3">
        <v>44509</v>
      </c>
      <c r="B362">
        <v>20.51</v>
      </c>
      <c r="C362">
        <v>20.51</v>
      </c>
      <c r="D362">
        <v>19.41</v>
      </c>
      <c r="E362">
        <v>20.120000999999998</v>
      </c>
      <c r="F362">
        <v>16.878931000000001</v>
      </c>
      <c r="G362">
        <v>164928500</v>
      </c>
      <c r="H362">
        <f>IFERROR((F[[#This Row],[Close]]-E361)/E361,0)</f>
        <v>-1.4887841191067053E-3</v>
      </c>
      <c r="I362">
        <f>IFERROR(LN(F[[#This Row],[Close]]/E361),0)</f>
        <v>-1.489893459365492E-3</v>
      </c>
    </row>
    <row r="363" spans="1:9">
      <c r="A363" s="3">
        <v>44510</v>
      </c>
      <c r="B363">
        <v>19.879999000000002</v>
      </c>
      <c r="C363">
        <v>20.469999000000001</v>
      </c>
      <c r="D363">
        <v>19.059999000000001</v>
      </c>
      <c r="E363">
        <v>19.360001</v>
      </c>
      <c r="F363">
        <v>16.24136</v>
      </c>
      <c r="G363">
        <v>229109600</v>
      </c>
      <c r="H363">
        <f>IFERROR((F[[#This Row],[Close]]-E362)/E362,0)</f>
        <v>-3.7773357963550698E-2</v>
      </c>
      <c r="I363">
        <f>IFERROR(LN(F[[#This Row],[Close]]/E362),0)</f>
        <v>-3.8505261432004251E-2</v>
      </c>
    </row>
    <row r="364" spans="1:9">
      <c r="A364" s="3">
        <v>44511</v>
      </c>
      <c r="B364">
        <v>19.639999</v>
      </c>
      <c r="C364">
        <v>19.84</v>
      </c>
      <c r="D364">
        <v>19.260000000000002</v>
      </c>
      <c r="E364">
        <v>19.549999</v>
      </c>
      <c r="F364">
        <v>16.400753000000002</v>
      </c>
      <c r="G364">
        <v>96436500</v>
      </c>
      <c r="H364">
        <f>IFERROR((F[[#This Row],[Close]]-E363)/E363,0)</f>
        <v>9.8139457740730081E-3</v>
      </c>
      <c r="I364">
        <f>IFERROR(LN(F[[#This Row],[Close]]/E363),0)</f>
        <v>9.7661017791560029E-3</v>
      </c>
    </row>
    <row r="365" spans="1:9">
      <c r="A365" s="3">
        <v>44512</v>
      </c>
      <c r="B365">
        <v>19.379999000000002</v>
      </c>
      <c r="C365">
        <v>19.620000999999998</v>
      </c>
      <c r="D365">
        <v>19.209999</v>
      </c>
      <c r="E365">
        <v>19.5</v>
      </c>
      <c r="F365">
        <v>16.358805</v>
      </c>
      <c r="G365">
        <v>77837900</v>
      </c>
      <c r="H365">
        <f>IFERROR((F[[#This Row],[Close]]-E364)/E364,0)</f>
        <v>-2.557493736956185E-3</v>
      </c>
      <c r="I365">
        <f>IFERROR(LN(F[[#This Row],[Close]]/E364),0)</f>
        <v>-2.5607697107772496E-3</v>
      </c>
    </row>
    <row r="366" spans="1:9">
      <c r="A366" s="3">
        <v>44515</v>
      </c>
      <c r="B366">
        <v>19.459999</v>
      </c>
      <c r="C366">
        <v>19.950001</v>
      </c>
      <c r="D366">
        <v>19.139999</v>
      </c>
      <c r="E366">
        <v>19.860001</v>
      </c>
      <c r="F366">
        <v>16.660816000000001</v>
      </c>
      <c r="G366">
        <v>84838600</v>
      </c>
      <c r="H366">
        <f>IFERROR((F[[#This Row],[Close]]-E365)/E365,0)</f>
        <v>1.8461589743589767E-2</v>
      </c>
      <c r="I366">
        <f>IFERROR(LN(F[[#This Row],[Close]]/E365),0)</f>
        <v>1.8293243399791475E-2</v>
      </c>
    </row>
    <row r="367" spans="1:9">
      <c r="A367" s="3">
        <v>44516</v>
      </c>
      <c r="B367">
        <v>19.899999999999999</v>
      </c>
      <c r="C367">
        <v>20.059999000000001</v>
      </c>
      <c r="D367">
        <v>19.530000999999999</v>
      </c>
      <c r="E367">
        <v>19.790001</v>
      </c>
      <c r="F367">
        <v>16.602093</v>
      </c>
      <c r="G367">
        <v>66557200</v>
      </c>
      <c r="H367">
        <f>IFERROR((F[[#This Row],[Close]]-E366)/E366,0)</f>
        <v>-3.5246725314867951E-3</v>
      </c>
      <c r="I367">
        <f>IFERROR(LN(F[[#This Row],[Close]]/E366),0)</f>
        <v>-3.5308988244484836E-3</v>
      </c>
    </row>
    <row r="368" spans="1:9">
      <c r="A368" s="3">
        <v>44517</v>
      </c>
      <c r="B368">
        <v>19.739999999999998</v>
      </c>
      <c r="C368">
        <v>20.010000000000002</v>
      </c>
      <c r="D368">
        <v>19.440000999999999</v>
      </c>
      <c r="E368">
        <v>19.959999</v>
      </c>
      <c r="F368">
        <v>16.744706999999998</v>
      </c>
      <c r="G368">
        <v>80855200</v>
      </c>
      <c r="H368">
        <f>IFERROR((F[[#This Row],[Close]]-E367)/E367,0)</f>
        <v>8.5900955740224397E-3</v>
      </c>
      <c r="I368">
        <f>IFERROR(LN(F[[#This Row],[Close]]/E367),0)</f>
        <v>8.5534106380720752E-3</v>
      </c>
    </row>
    <row r="369" spans="1:9">
      <c r="A369" s="3">
        <v>44518</v>
      </c>
      <c r="B369">
        <v>20.16</v>
      </c>
      <c r="C369">
        <v>20.260000000000002</v>
      </c>
      <c r="D369">
        <v>19.360001</v>
      </c>
      <c r="E369">
        <v>19.559999000000001</v>
      </c>
      <c r="F369">
        <v>16.491768</v>
      </c>
      <c r="G369">
        <v>111368800</v>
      </c>
      <c r="H369">
        <f>IFERROR((F[[#This Row],[Close]]-E368)/E368,0)</f>
        <v>-2.0040081164332653E-2</v>
      </c>
      <c r="I369">
        <f>IFERROR(LN(F[[#This Row],[Close]]/E368),0)</f>
        <v>-2.0243607301190587E-2</v>
      </c>
    </row>
    <row r="370" spans="1:9">
      <c r="A370" s="3">
        <v>44519</v>
      </c>
      <c r="B370">
        <v>19.639999</v>
      </c>
      <c r="C370">
        <v>19.670000000000002</v>
      </c>
      <c r="D370">
        <v>19.239999999999998</v>
      </c>
      <c r="E370">
        <v>19.389999</v>
      </c>
      <c r="F370">
        <v>16.348433</v>
      </c>
      <c r="G370">
        <v>64610400</v>
      </c>
      <c r="H370">
        <f>IFERROR((F[[#This Row],[Close]]-E369)/E369,0)</f>
        <v>-8.6912069883031025E-3</v>
      </c>
      <c r="I370">
        <f>IFERROR(LN(F[[#This Row],[Close]]/E369),0)</f>
        <v>-8.7291958003422893E-3</v>
      </c>
    </row>
    <row r="371" spans="1:9">
      <c r="A371" s="3">
        <v>44522</v>
      </c>
      <c r="B371">
        <v>19.389999</v>
      </c>
      <c r="C371">
        <v>20.790001</v>
      </c>
      <c r="D371">
        <v>19.309999000000001</v>
      </c>
      <c r="E371">
        <v>20.48</v>
      </c>
      <c r="F371">
        <v>17.267451999999999</v>
      </c>
      <c r="G371">
        <v>137861700</v>
      </c>
      <c r="H371">
        <f>IFERROR((F[[#This Row],[Close]]-E370)/E370,0)</f>
        <v>5.6214598051294432E-2</v>
      </c>
      <c r="I371">
        <f>IFERROR(LN(F[[#This Row],[Close]]/E370),0)</f>
        <v>5.4691382489723779E-2</v>
      </c>
    </row>
    <row r="372" spans="1:9">
      <c r="A372" s="3">
        <v>44523</v>
      </c>
      <c r="B372">
        <v>20.43</v>
      </c>
      <c r="C372">
        <v>20.530000999999999</v>
      </c>
      <c r="D372">
        <v>19.969999000000001</v>
      </c>
      <c r="E372">
        <v>20.200001</v>
      </c>
      <c r="F372">
        <v>17.031376000000002</v>
      </c>
      <c r="G372">
        <v>90984500</v>
      </c>
      <c r="H372">
        <f>IFERROR((F[[#This Row],[Close]]-E371)/E371,0)</f>
        <v>-1.3671826171875005E-2</v>
      </c>
      <c r="I372">
        <f>IFERROR(LN(F[[#This Row],[Close]]/E371),0)</f>
        <v>-1.3766146259198702E-2</v>
      </c>
    </row>
    <row r="373" spans="1:9">
      <c r="A373" s="3">
        <v>44524</v>
      </c>
      <c r="B373">
        <v>19.969999000000001</v>
      </c>
      <c r="C373">
        <v>20.34</v>
      </c>
      <c r="D373">
        <v>19.780000999999999</v>
      </c>
      <c r="E373">
        <v>20.25</v>
      </c>
      <c r="F373">
        <v>17.073530000000002</v>
      </c>
      <c r="G373">
        <v>77324300</v>
      </c>
      <c r="H373">
        <f>IFERROR((F[[#This Row],[Close]]-E372)/E372,0)</f>
        <v>2.475197897267415E-3</v>
      </c>
      <c r="I373">
        <f>IFERROR(LN(F[[#This Row],[Close]]/E372),0)</f>
        <v>2.4721396404398369E-3</v>
      </c>
    </row>
    <row r="374" spans="1:9">
      <c r="A374" s="3">
        <v>44526</v>
      </c>
      <c r="B374">
        <v>19.66</v>
      </c>
      <c r="C374">
        <v>19.84</v>
      </c>
      <c r="D374">
        <v>19.469999000000001</v>
      </c>
      <c r="E374">
        <v>19.75</v>
      </c>
      <c r="F374">
        <v>16.651959999999999</v>
      </c>
      <c r="G374">
        <v>49434000</v>
      </c>
      <c r="H374">
        <f>IFERROR((F[[#This Row],[Close]]-E373)/E373,0)</f>
        <v>-2.4691358024691357E-2</v>
      </c>
      <c r="I374">
        <f>IFERROR(LN(F[[#This Row],[Close]]/E373),0)</f>
        <v>-2.500130220541727E-2</v>
      </c>
    </row>
    <row r="375" spans="1:9">
      <c r="A375" s="3">
        <v>44529</v>
      </c>
      <c r="B375">
        <v>20.07</v>
      </c>
      <c r="C375">
        <v>20.190000999999999</v>
      </c>
      <c r="D375">
        <v>19.489999999999998</v>
      </c>
      <c r="E375">
        <v>19.670000000000002</v>
      </c>
      <c r="F375">
        <v>16.584513000000001</v>
      </c>
      <c r="G375">
        <v>68778700</v>
      </c>
      <c r="H375">
        <f>IFERROR((F[[#This Row],[Close]]-E374)/E374,0)</f>
        <v>-4.0506329113923186E-3</v>
      </c>
      <c r="I375">
        <f>IFERROR(LN(F[[#This Row],[Close]]/E374),0)</f>
        <v>-4.0588589461630614E-3</v>
      </c>
    </row>
    <row r="376" spans="1:9">
      <c r="A376" s="3">
        <v>44530</v>
      </c>
      <c r="B376">
        <v>19.620000999999998</v>
      </c>
      <c r="C376">
        <v>19.950001</v>
      </c>
      <c r="D376">
        <v>19.030000999999999</v>
      </c>
      <c r="E376">
        <v>19.190000999999999</v>
      </c>
      <c r="F376">
        <v>16.179805999999999</v>
      </c>
      <c r="G376">
        <v>103238400</v>
      </c>
      <c r="H376">
        <f>IFERROR((F[[#This Row],[Close]]-E375)/E375,0)</f>
        <v>-2.4402592780884743E-2</v>
      </c>
      <c r="I376">
        <f>IFERROR(LN(F[[#This Row],[Close]]/E375),0)</f>
        <v>-2.4705270270886467E-2</v>
      </c>
    </row>
    <row r="377" spans="1:9">
      <c r="A377" s="3">
        <v>44531</v>
      </c>
      <c r="B377">
        <v>19.629999000000002</v>
      </c>
      <c r="C377">
        <v>20.469999000000001</v>
      </c>
      <c r="D377">
        <v>19.530000999999999</v>
      </c>
      <c r="E377">
        <v>19.579999999999998</v>
      </c>
      <c r="F377">
        <v>16.508627000000001</v>
      </c>
      <c r="G377">
        <v>125295600</v>
      </c>
      <c r="H377">
        <f>IFERROR((F[[#This Row],[Close]]-E376)/E376,0)</f>
        <v>2.0323031770555902E-2</v>
      </c>
      <c r="I377">
        <f>IFERROR(LN(F[[#This Row],[Close]]/E376),0)</f>
        <v>2.0119274972282841E-2</v>
      </c>
    </row>
    <row r="378" spans="1:9">
      <c r="A378" s="3">
        <v>44532</v>
      </c>
      <c r="B378">
        <v>19.5</v>
      </c>
      <c r="C378">
        <v>20.110001</v>
      </c>
      <c r="D378">
        <v>19.280000999999999</v>
      </c>
      <c r="E378">
        <v>19.870000999999998</v>
      </c>
      <c r="F378">
        <v>16.753139000000001</v>
      </c>
      <c r="G378">
        <v>94142300</v>
      </c>
      <c r="H378">
        <f>IFERROR((F[[#This Row],[Close]]-E377)/E377,0)</f>
        <v>1.4811082737487243E-2</v>
      </c>
      <c r="I378">
        <f>IFERROR(LN(F[[#This Row],[Close]]/E377),0)</f>
        <v>1.4702469788486192E-2</v>
      </c>
    </row>
    <row r="379" spans="1:9">
      <c r="A379" s="3">
        <v>44533</v>
      </c>
      <c r="B379">
        <v>20.370000999999998</v>
      </c>
      <c r="C379">
        <v>20.399999999999999</v>
      </c>
      <c r="D379">
        <v>18.93</v>
      </c>
      <c r="E379">
        <v>19.139999</v>
      </c>
      <c r="F379">
        <v>16.137647999999999</v>
      </c>
      <c r="G379">
        <v>120275200</v>
      </c>
      <c r="H379">
        <f>IFERROR((F[[#This Row],[Close]]-E378)/E378,0)</f>
        <v>-3.6738901019682836E-2</v>
      </c>
      <c r="I379">
        <f>IFERROR(LN(F[[#This Row],[Close]]/E378),0)</f>
        <v>-3.7430773112647579E-2</v>
      </c>
    </row>
    <row r="380" spans="1:9">
      <c r="A380" s="3">
        <v>44536</v>
      </c>
      <c r="B380">
        <v>19.23</v>
      </c>
      <c r="C380">
        <v>19.489999999999998</v>
      </c>
      <c r="D380">
        <v>18.610001</v>
      </c>
      <c r="E380">
        <v>19.219999000000001</v>
      </c>
      <c r="F380">
        <v>16.205096999999999</v>
      </c>
      <c r="G380">
        <v>88147400</v>
      </c>
      <c r="H380">
        <f>IFERROR((F[[#This Row],[Close]]-E379)/E379,0)</f>
        <v>4.1797285360360703E-3</v>
      </c>
      <c r="I380">
        <f>IFERROR(LN(F[[#This Row],[Close]]/E379),0)</f>
        <v>4.1710177348060189E-3</v>
      </c>
    </row>
    <row r="381" spans="1:9">
      <c r="A381" s="3">
        <v>44537</v>
      </c>
      <c r="B381">
        <v>19.649999999999999</v>
      </c>
      <c r="C381">
        <v>20.059999000000001</v>
      </c>
      <c r="D381">
        <v>19.52</v>
      </c>
      <c r="E381">
        <v>19.959999</v>
      </c>
      <c r="F381">
        <v>16.82902</v>
      </c>
      <c r="G381">
        <v>75885600</v>
      </c>
      <c r="H381">
        <f>IFERROR((F[[#This Row],[Close]]-E380)/E380,0)</f>
        <v>3.8501562877292471E-2</v>
      </c>
      <c r="I381">
        <f>IFERROR(LN(F[[#This Row],[Close]]/E380),0)</f>
        <v>3.7778869270107394E-2</v>
      </c>
    </row>
    <row r="382" spans="1:9">
      <c r="A382" s="3">
        <v>44538</v>
      </c>
      <c r="B382">
        <v>20.18</v>
      </c>
      <c r="C382">
        <v>20.190000999999999</v>
      </c>
      <c r="D382">
        <v>19.75</v>
      </c>
      <c r="E382">
        <v>19.809999000000001</v>
      </c>
      <c r="F382">
        <v>16.702549000000001</v>
      </c>
      <c r="G382">
        <v>63246800</v>
      </c>
      <c r="H382">
        <f>IFERROR((F[[#This Row],[Close]]-E381)/E381,0)</f>
        <v>-7.5150304366247006E-3</v>
      </c>
      <c r="I382">
        <f>IFERROR(LN(F[[#This Row],[Close]]/E381),0)</f>
        <v>-7.5434105522136953E-3</v>
      </c>
    </row>
    <row r="383" spans="1:9">
      <c r="A383" s="3">
        <v>44539</v>
      </c>
      <c r="B383">
        <v>19.760000000000002</v>
      </c>
      <c r="C383">
        <v>19.93</v>
      </c>
      <c r="D383">
        <v>19.540001</v>
      </c>
      <c r="E383">
        <v>19.57</v>
      </c>
      <c r="F383">
        <v>16.500195999999999</v>
      </c>
      <c r="G383">
        <v>63357600</v>
      </c>
      <c r="H383">
        <f>IFERROR((F[[#This Row],[Close]]-E382)/E382,0)</f>
        <v>-1.2115043519184476E-2</v>
      </c>
      <c r="I383">
        <f>IFERROR(LN(F[[#This Row],[Close]]/E382),0)</f>
        <v>-1.2189028822917683E-2</v>
      </c>
    </row>
    <row r="384" spans="1:9">
      <c r="A384" s="3">
        <v>44540</v>
      </c>
      <c r="B384">
        <v>19.77</v>
      </c>
      <c r="C384">
        <v>21.49</v>
      </c>
      <c r="D384">
        <v>19.760000000000002</v>
      </c>
      <c r="E384">
        <v>21.450001</v>
      </c>
      <c r="F384">
        <v>18.085293</v>
      </c>
      <c r="G384">
        <v>169657200</v>
      </c>
      <c r="H384">
        <f>IFERROR((F[[#This Row],[Close]]-E383)/E383,0)</f>
        <v>9.6065457332652024E-2</v>
      </c>
      <c r="I384">
        <f>IFERROR(LN(F[[#This Row],[Close]]/E383),0)</f>
        <v>9.172691058608666E-2</v>
      </c>
    </row>
    <row r="385" spans="1:9">
      <c r="A385" s="3">
        <v>44543</v>
      </c>
      <c r="B385">
        <v>21.24</v>
      </c>
      <c r="C385">
        <v>21.299999</v>
      </c>
      <c r="D385">
        <v>20.129999000000002</v>
      </c>
      <c r="E385">
        <v>20.43</v>
      </c>
      <c r="F385">
        <v>17.225294000000002</v>
      </c>
      <c r="G385">
        <v>126632300</v>
      </c>
      <c r="H385">
        <f>IFERROR((F[[#This Row],[Close]]-E384)/E384,0)</f>
        <v>-4.7552491955594807E-2</v>
      </c>
      <c r="I385">
        <f>IFERROR(LN(F[[#This Row],[Close]]/E384),0)</f>
        <v>-4.8720283164540898E-2</v>
      </c>
    </row>
    <row r="386" spans="1:9">
      <c r="A386" s="3">
        <v>44544</v>
      </c>
      <c r="B386">
        <v>19.799999</v>
      </c>
      <c r="C386">
        <v>20.18</v>
      </c>
      <c r="D386">
        <v>19.379999000000002</v>
      </c>
      <c r="E386">
        <v>20.049999</v>
      </c>
      <c r="F386">
        <v>16.904902</v>
      </c>
      <c r="G386">
        <v>124559700</v>
      </c>
      <c r="H386">
        <f>IFERROR((F[[#This Row],[Close]]-E385)/E385,0)</f>
        <v>-1.8600146842878123E-2</v>
      </c>
      <c r="I386">
        <f>IFERROR(LN(F[[#This Row],[Close]]/E385),0)</f>
        <v>-1.8775304952265481E-2</v>
      </c>
    </row>
    <row r="387" spans="1:9">
      <c r="A387" s="3">
        <v>44545</v>
      </c>
      <c r="B387">
        <v>19.989999999999998</v>
      </c>
      <c r="C387">
        <v>20.329999999999998</v>
      </c>
      <c r="D387">
        <v>19.549999</v>
      </c>
      <c r="E387">
        <v>20.190000999999999</v>
      </c>
      <c r="F387">
        <v>17.022943000000001</v>
      </c>
      <c r="G387">
        <v>79679700</v>
      </c>
      <c r="H387">
        <f>IFERROR((F[[#This Row],[Close]]-E386)/E386,0)</f>
        <v>6.9826437397826841E-3</v>
      </c>
      <c r="I387">
        <f>IFERROR(LN(F[[#This Row],[Close]]/E386),0)</f>
        <v>6.9583779769496132E-3</v>
      </c>
    </row>
    <row r="388" spans="1:9">
      <c r="A388" s="3">
        <v>44546</v>
      </c>
      <c r="B388">
        <v>20.57</v>
      </c>
      <c r="C388">
        <v>21.1</v>
      </c>
      <c r="D388">
        <v>20.260000000000002</v>
      </c>
      <c r="E388">
        <v>20.350000000000001</v>
      </c>
      <c r="F388">
        <v>17.157844999999998</v>
      </c>
      <c r="G388">
        <v>107020900</v>
      </c>
      <c r="H388">
        <f>IFERROR((F[[#This Row],[Close]]-E387)/E387,0)</f>
        <v>7.9246652835729264E-3</v>
      </c>
      <c r="I388">
        <f>IFERROR(LN(F[[#This Row],[Close]]/E387),0)</f>
        <v>7.8934300343892032E-3</v>
      </c>
    </row>
    <row r="389" spans="1:9">
      <c r="A389" s="3">
        <v>44547</v>
      </c>
      <c r="B389">
        <v>20.030000999999999</v>
      </c>
      <c r="C389">
        <v>20.239999999999998</v>
      </c>
      <c r="D389">
        <v>19.600000000000001</v>
      </c>
      <c r="E389">
        <v>19.77</v>
      </c>
      <c r="F389">
        <v>16.668824999999998</v>
      </c>
      <c r="G389">
        <v>98710700</v>
      </c>
      <c r="H389">
        <f>IFERROR((F[[#This Row],[Close]]-E388)/E388,0)</f>
        <v>-2.850122850122859E-2</v>
      </c>
      <c r="I389">
        <f>IFERROR(LN(F[[#This Row],[Close]]/E388),0)</f>
        <v>-2.8915274706078558E-2</v>
      </c>
    </row>
    <row r="390" spans="1:9">
      <c r="A390" s="3">
        <v>44550</v>
      </c>
      <c r="B390">
        <v>19.459999</v>
      </c>
      <c r="C390">
        <v>19.620000999999998</v>
      </c>
      <c r="D390">
        <v>19.049999</v>
      </c>
      <c r="E390">
        <v>19.420000000000002</v>
      </c>
      <c r="F390">
        <v>16.373726000000001</v>
      </c>
      <c r="G390">
        <v>74565600</v>
      </c>
      <c r="H390">
        <f>IFERROR((F[[#This Row],[Close]]-E389)/E389,0)</f>
        <v>-1.770359129994931E-2</v>
      </c>
      <c r="I390">
        <f>IFERROR(LN(F[[#This Row],[Close]]/E389),0)</f>
        <v>-1.7862174319346634E-2</v>
      </c>
    </row>
    <row r="391" spans="1:9">
      <c r="A391" s="3">
        <v>44551</v>
      </c>
      <c r="B391">
        <v>19.75</v>
      </c>
      <c r="C391">
        <v>19.790001</v>
      </c>
      <c r="D391">
        <v>19.329999999999998</v>
      </c>
      <c r="E391">
        <v>19.610001</v>
      </c>
      <c r="F391">
        <v>16.533922</v>
      </c>
      <c r="G391">
        <v>58930900</v>
      </c>
      <c r="H391">
        <f>IFERROR((F[[#This Row],[Close]]-E390)/E390,0)</f>
        <v>9.7837796086508097E-3</v>
      </c>
      <c r="I391">
        <f>IFERROR(LN(F[[#This Row],[Close]]/E390),0)</f>
        <v>9.7362283394653443E-3</v>
      </c>
    </row>
    <row r="392" spans="1:9">
      <c r="A392" s="3">
        <v>44552</v>
      </c>
      <c r="B392">
        <v>19.639999</v>
      </c>
      <c r="C392">
        <v>20.34</v>
      </c>
      <c r="D392">
        <v>19.639999</v>
      </c>
      <c r="E392">
        <v>20.139999</v>
      </c>
      <c r="F392">
        <v>16.980785000000001</v>
      </c>
      <c r="G392">
        <v>75806400</v>
      </c>
      <c r="H392">
        <f>IFERROR((F[[#This Row],[Close]]-E391)/E391,0)</f>
        <v>2.7026923660024245E-2</v>
      </c>
      <c r="I392">
        <f>IFERROR(LN(F[[#This Row],[Close]]/E391),0)</f>
        <v>2.6668146435337756E-2</v>
      </c>
    </row>
    <row r="393" spans="1:9">
      <c r="A393" s="3">
        <v>44553</v>
      </c>
      <c r="B393">
        <v>20.079999999999998</v>
      </c>
      <c r="C393">
        <v>20.41</v>
      </c>
      <c r="D393">
        <v>20</v>
      </c>
      <c r="E393">
        <v>20.25</v>
      </c>
      <c r="F393">
        <v>17.073530000000002</v>
      </c>
      <c r="G393">
        <v>50610500</v>
      </c>
      <c r="H393">
        <f>IFERROR((F[[#This Row],[Close]]-E392)/E392,0)</f>
        <v>5.4618175502392256E-3</v>
      </c>
      <c r="I393">
        <f>IFERROR(LN(F[[#This Row],[Close]]/E392),0)</f>
        <v>5.4469559145661327E-3</v>
      </c>
    </row>
    <row r="394" spans="1:9">
      <c r="A394" s="3">
        <v>44557</v>
      </c>
      <c r="B394">
        <v>20.260000000000002</v>
      </c>
      <c r="C394">
        <v>20.889999</v>
      </c>
      <c r="D394">
        <v>20.100000000000001</v>
      </c>
      <c r="E394">
        <v>20.799999</v>
      </c>
      <c r="F394">
        <v>17.537255999999999</v>
      </c>
      <c r="G394">
        <v>59651800</v>
      </c>
      <c r="H394">
        <f>IFERROR((F[[#This Row],[Close]]-E393)/E393,0)</f>
        <v>2.7160444444444428E-2</v>
      </c>
      <c r="I394">
        <f>IFERROR(LN(F[[#This Row],[Close]]/E393),0)</f>
        <v>2.6798145077799897E-2</v>
      </c>
    </row>
    <row r="395" spans="1:9">
      <c r="A395" s="3">
        <v>44558</v>
      </c>
      <c r="B395">
        <v>20.66</v>
      </c>
      <c r="C395">
        <v>21.059999000000001</v>
      </c>
      <c r="D395">
        <v>20.59</v>
      </c>
      <c r="E395">
        <v>20.76</v>
      </c>
      <c r="F395">
        <v>17.503532</v>
      </c>
      <c r="G395">
        <v>53020500</v>
      </c>
      <c r="H395">
        <f>IFERROR((F[[#This Row],[Close]]-E394)/E394,0)</f>
        <v>-1.9230289386070701E-3</v>
      </c>
      <c r="I395">
        <f>IFERROR(LN(F[[#This Row],[Close]]/E394),0)</f>
        <v>-1.9248803326600815E-3</v>
      </c>
    </row>
    <row r="396" spans="1:9">
      <c r="A396" s="3">
        <v>44559</v>
      </c>
      <c r="B396">
        <v>20.709999</v>
      </c>
      <c r="C396">
        <v>20.77</v>
      </c>
      <c r="D396">
        <v>20.450001</v>
      </c>
      <c r="E396">
        <v>20.559999000000001</v>
      </c>
      <c r="F396">
        <v>17.334906</v>
      </c>
      <c r="G396">
        <v>37883000</v>
      </c>
      <c r="H396">
        <f>IFERROR((F[[#This Row],[Close]]-E395)/E395,0)</f>
        <v>-9.6339595375722689E-3</v>
      </c>
      <c r="I396">
        <f>IFERROR(LN(F[[#This Row],[Close]]/E395),0)</f>
        <v>-9.6806663488570449E-3</v>
      </c>
    </row>
    <row r="397" spans="1:9">
      <c r="A397" s="3">
        <v>44560</v>
      </c>
      <c r="B397">
        <v>20.59</v>
      </c>
      <c r="C397">
        <v>20.959999</v>
      </c>
      <c r="D397">
        <v>20.469999000000001</v>
      </c>
      <c r="E397">
        <v>20.469999000000001</v>
      </c>
      <c r="F397">
        <v>17.259018000000001</v>
      </c>
      <c r="G397">
        <v>51470100</v>
      </c>
      <c r="H397">
        <f>IFERROR((F[[#This Row],[Close]]-E396)/E396,0)</f>
        <v>-4.3774321195249009E-3</v>
      </c>
      <c r="I397">
        <f>IFERROR(LN(F[[#This Row],[Close]]/E396),0)</f>
        <v>-4.3870411276124132E-3</v>
      </c>
    </row>
    <row r="398" spans="1:9">
      <c r="A398" s="3">
        <v>44561</v>
      </c>
      <c r="B398">
        <v>20.459999</v>
      </c>
      <c r="C398">
        <v>21.01</v>
      </c>
      <c r="D398">
        <v>20.459999</v>
      </c>
      <c r="E398">
        <v>20.77</v>
      </c>
      <c r="F398">
        <v>17.511963000000002</v>
      </c>
      <c r="G398">
        <v>51899600</v>
      </c>
      <c r="H398">
        <f>IFERROR((F[[#This Row],[Close]]-E397)/E397,0)</f>
        <v>1.4655643119474416E-2</v>
      </c>
      <c r="I398">
        <f>IFERROR(LN(F[[#This Row],[Close]]/E397),0)</f>
        <v>1.4549287066802398E-2</v>
      </c>
    </row>
    <row r="399" spans="1:9">
      <c r="A399" s="3">
        <v>44564</v>
      </c>
      <c r="B399">
        <v>21.27</v>
      </c>
      <c r="C399">
        <v>21.879999000000002</v>
      </c>
      <c r="D399">
        <v>21.059999000000001</v>
      </c>
      <c r="E399">
        <v>21.77</v>
      </c>
      <c r="F399">
        <v>18.355098999999999</v>
      </c>
      <c r="G399">
        <v>110449000</v>
      </c>
      <c r="H399">
        <f>IFERROR((F[[#This Row],[Close]]-E398)/E398,0)</f>
        <v>4.8146364949446317E-2</v>
      </c>
      <c r="I399">
        <f>IFERROR(LN(F[[#This Row],[Close]]/E398),0)</f>
        <v>4.7023237358435062E-2</v>
      </c>
    </row>
    <row r="400" spans="1:9">
      <c r="A400" s="3">
        <v>44565</v>
      </c>
      <c r="B400">
        <v>22.52</v>
      </c>
      <c r="C400">
        <v>24.559999000000001</v>
      </c>
      <c r="D400">
        <v>22.42</v>
      </c>
      <c r="E400">
        <v>24.309999000000001</v>
      </c>
      <c r="F400">
        <v>20.496668</v>
      </c>
      <c r="G400">
        <v>311645200</v>
      </c>
      <c r="H400">
        <f>IFERROR((F[[#This Row],[Close]]-E399)/E399,0)</f>
        <v>0.11667427652733127</v>
      </c>
      <c r="I400">
        <f>IFERROR(LN(F[[#This Row],[Close]]/E399),0)</f>
        <v>0.11035487194623983</v>
      </c>
    </row>
    <row r="401" spans="1:9">
      <c r="A401" s="3">
        <v>44566</v>
      </c>
      <c r="B401">
        <v>24.059999000000001</v>
      </c>
      <c r="C401">
        <v>24.950001</v>
      </c>
      <c r="D401">
        <v>23.469999000000001</v>
      </c>
      <c r="E401">
        <v>23.66</v>
      </c>
      <c r="F401">
        <v>19.948629</v>
      </c>
      <c r="G401">
        <v>253540000</v>
      </c>
      <c r="H401">
        <f>IFERROR((F[[#This Row],[Close]]-E400)/E400,0)</f>
        <v>-2.6737927878976921E-2</v>
      </c>
      <c r="I401">
        <f>IFERROR(LN(F[[#This Row],[Close]]/E400),0)</f>
        <v>-2.7101888642455184E-2</v>
      </c>
    </row>
    <row r="402" spans="1:9">
      <c r="A402" s="3">
        <v>44567</v>
      </c>
      <c r="B402">
        <v>24.09</v>
      </c>
      <c r="C402">
        <v>24.620000999999998</v>
      </c>
      <c r="D402">
        <v>23.360001</v>
      </c>
      <c r="E402">
        <v>24.459999</v>
      </c>
      <c r="F402">
        <v>20.623138000000001</v>
      </c>
      <c r="G402">
        <v>155058800</v>
      </c>
      <c r="H402">
        <f>IFERROR((F[[#This Row],[Close]]-E401)/E401,0)</f>
        <v>3.3812299239222306E-2</v>
      </c>
      <c r="I402">
        <f>IFERROR(LN(F[[#This Row],[Close]]/E401),0)</f>
        <v>3.3253230825710266E-2</v>
      </c>
    </row>
    <row r="403" spans="1:9">
      <c r="A403" s="3">
        <v>44568</v>
      </c>
      <c r="B403">
        <v>24.67</v>
      </c>
      <c r="C403">
        <v>24.91</v>
      </c>
      <c r="D403">
        <v>24.040001</v>
      </c>
      <c r="E403">
        <v>24.440000999999999</v>
      </c>
      <c r="F403">
        <v>20.606276999999999</v>
      </c>
      <c r="G403">
        <v>127017500</v>
      </c>
      <c r="H403">
        <f>IFERROR((F[[#This Row],[Close]]-E402)/E402,0)</f>
        <v>-8.1757975542031173E-4</v>
      </c>
      <c r="I403">
        <f>IFERROR(LN(F[[#This Row],[Close]]/E402),0)</f>
        <v>-8.179141560270655E-4</v>
      </c>
    </row>
    <row r="404" spans="1:9">
      <c r="A404" s="3">
        <v>44571</v>
      </c>
      <c r="B404">
        <v>24.1</v>
      </c>
      <c r="C404">
        <v>24.440000999999999</v>
      </c>
      <c r="D404">
        <v>23.35</v>
      </c>
      <c r="E404">
        <v>23.85</v>
      </c>
      <c r="F404">
        <v>20.108826000000001</v>
      </c>
      <c r="G404">
        <v>122800700</v>
      </c>
      <c r="H404">
        <f>IFERROR((F[[#This Row],[Close]]-E403)/E403,0)</f>
        <v>-2.414079279292981E-2</v>
      </c>
      <c r="I404">
        <f>IFERROR(LN(F[[#This Row],[Close]]/E403),0)</f>
        <v>-2.4436957885573669E-2</v>
      </c>
    </row>
    <row r="405" spans="1:9">
      <c r="A405" s="3">
        <v>44572</v>
      </c>
      <c r="B405">
        <v>23.780000999999999</v>
      </c>
      <c r="C405">
        <v>24.35</v>
      </c>
      <c r="D405">
        <v>23.280000999999999</v>
      </c>
      <c r="E405">
        <v>24.35</v>
      </c>
      <c r="F405">
        <v>20.530394000000001</v>
      </c>
      <c r="G405">
        <v>106011600</v>
      </c>
      <c r="H405">
        <f>IFERROR((F[[#This Row],[Close]]-E404)/E404,0)</f>
        <v>2.0964360587002094E-2</v>
      </c>
      <c r="I405">
        <f>IFERROR(LN(F[[#This Row],[Close]]/E404),0)</f>
        <v>2.0747632194248498E-2</v>
      </c>
    </row>
    <row r="406" spans="1:9">
      <c r="A406" s="3">
        <v>44573</v>
      </c>
      <c r="B406">
        <v>24.610001</v>
      </c>
      <c r="C406">
        <v>24.84</v>
      </c>
      <c r="D406">
        <v>24.01</v>
      </c>
      <c r="E406">
        <v>24.469999000000001</v>
      </c>
      <c r="F406">
        <v>20.631571000000001</v>
      </c>
      <c r="G406">
        <v>104050000</v>
      </c>
      <c r="H406">
        <f>IFERROR((F[[#This Row],[Close]]-E405)/E405,0)</f>
        <v>4.9280903490759734E-3</v>
      </c>
      <c r="I406">
        <f>IFERROR(LN(F[[#This Row],[Close]]/E405),0)</f>
        <v>4.9159870596137481E-3</v>
      </c>
    </row>
    <row r="407" spans="1:9">
      <c r="A407" s="3">
        <v>44574</v>
      </c>
      <c r="B407">
        <v>24.639999</v>
      </c>
      <c r="C407">
        <v>25.870000999999998</v>
      </c>
      <c r="D407">
        <v>24.370000999999998</v>
      </c>
      <c r="E407">
        <v>25.02</v>
      </c>
      <c r="F407">
        <v>21.095296999999999</v>
      </c>
      <c r="G407">
        <v>185780500</v>
      </c>
      <c r="H407">
        <f>IFERROR((F[[#This Row],[Close]]-E406)/E406,0)</f>
        <v>2.2476543623888099E-2</v>
      </c>
      <c r="I407">
        <f>IFERROR(LN(F[[#This Row],[Close]]/E406),0)</f>
        <v>2.2227668450552497E-2</v>
      </c>
    </row>
    <row r="408" spans="1:9">
      <c r="A408" s="3">
        <v>44575</v>
      </c>
      <c r="B408">
        <v>24.469999000000001</v>
      </c>
      <c r="C408">
        <v>25.280000999999999</v>
      </c>
      <c r="D408">
        <v>24.299999</v>
      </c>
      <c r="E408">
        <v>25.190000999999999</v>
      </c>
      <c r="F408">
        <v>21.238627999999999</v>
      </c>
      <c r="G408">
        <v>146012200</v>
      </c>
      <c r="H408">
        <f>IFERROR((F[[#This Row],[Close]]-E407)/E407,0)</f>
        <v>6.7946043165467299E-3</v>
      </c>
      <c r="I408">
        <f>IFERROR(LN(F[[#This Row],[Close]]/E407),0)</f>
        <v>6.7716250240459361E-3</v>
      </c>
    </row>
    <row r="409" spans="1:9">
      <c r="A409" s="3">
        <v>44579</v>
      </c>
      <c r="B409">
        <v>24.870000999999998</v>
      </c>
      <c r="C409">
        <v>25.129999000000002</v>
      </c>
      <c r="D409">
        <v>24.299999</v>
      </c>
      <c r="E409">
        <v>24.379999000000002</v>
      </c>
      <c r="F409">
        <v>20.555686999999999</v>
      </c>
      <c r="G409">
        <v>110518100</v>
      </c>
      <c r="H409">
        <f>IFERROR((F[[#This Row],[Close]]-E408)/E408,0)</f>
        <v>-3.215569542851536E-2</v>
      </c>
      <c r="I409">
        <f>IFERROR(LN(F[[#This Row],[Close]]/E408),0)</f>
        <v>-3.2684047026913528E-2</v>
      </c>
    </row>
    <row r="410" spans="1:9">
      <c r="A410" s="3">
        <v>44580</v>
      </c>
      <c r="B410">
        <v>24.65</v>
      </c>
      <c r="C410">
        <v>24.92</v>
      </c>
      <c r="D410">
        <v>22.41</v>
      </c>
      <c r="E410">
        <v>22.450001</v>
      </c>
      <c r="F410">
        <v>18.928432000000001</v>
      </c>
      <c r="G410">
        <v>153198200</v>
      </c>
      <c r="H410">
        <f>IFERROR((F[[#This Row],[Close]]-E409)/E409,0)</f>
        <v>-7.9163169776996348E-2</v>
      </c>
      <c r="I410">
        <f>IFERROR(LN(F[[#This Row],[Close]]/E409),0)</f>
        <v>-8.2472424304205275E-2</v>
      </c>
    </row>
    <row r="411" spans="1:9">
      <c r="A411" s="3">
        <v>44581</v>
      </c>
      <c r="B411">
        <v>21.879999000000002</v>
      </c>
      <c r="C411">
        <v>22.879999000000002</v>
      </c>
      <c r="D411">
        <v>21.57</v>
      </c>
      <c r="E411">
        <v>21.65</v>
      </c>
      <c r="F411">
        <v>18.253923</v>
      </c>
      <c r="G411">
        <v>152014100</v>
      </c>
      <c r="H411">
        <f>IFERROR((F[[#This Row],[Close]]-E410)/E410,0)</f>
        <v>-3.563478683141269E-2</v>
      </c>
      <c r="I411">
        <f>IFERROR(LN(F[[#This Row],[Close]]/E410),0)</f>
        <v>-3.6285204283193317E-2</v>
      </c>
    </row>
    <row r="412" spans="1:9">
      <c r="A412" s="3">
        <v>44582</v>
      </c>
      <c r="B412">
        <v>21.209999</v>
      </c>
      <c r="C412">
        <v>21.5</v>
      </c>
      <c r="D412">
        <v>20.540001</v>
      </c>
      <c r="E412">
        <v>20.65</v>
      </c>
      <c r="F412">
        <v>17.410784</v>
      </c>
      <c r="G412">
        <v>145532900</v>
      </c>
      <c r="H412">
        <f>IFERROR((F[[#This Row],[Close]]-E411)/E411,0)</f>
        <v>-4.6189376443418015E-2</v>
      </c>
      <c r="I412">
        <f>IFERROR(LN(F[[#This Row],[Close]]/E411),0)</f>
        <v>-4.7290135041457106E-2</v>
      </c>
    </row>
    <row r="413" spans="1:9">
      <c r="A413" s="3">
        <v>44585</v>
      </c>
      <c r="B413">
        <v>19.93</v>
      </c>
      <c r="C413">
        <v>20.469999000000001</v>
      </c>
      <c r="D413">
        <v>18.799999</v>
      </c>
      <c r="E413">
        <v>20.389999</v>
      </c>
      <c r="F413">
        <v>17.191569999999999</v>
      </c>
      <c r="G413">
        <v>186674000</v>
      </c>
      <c r="H413">
        <f>IFERROR((F[[#This Row],[Close]]-E412)/E412,0)</f>
        <v>-1.2590847457627072E-2</v>
      </c>
      <c r="I413">
        <f>IFERROR(LN(F[[#This Row],[Close]]/E412),0)</f>
        <v>-1.2670783864327949E-2</v>
      </c>
    </row>
    <row r="414" spans="1:9">
      <c r="A414" s="3">
        <v>44586</v>
      </c>
      <c r="B414">
        <v>20</v>
      </c>
      <c r="C414">
        <v>20.309999000000001</v>
      </c>
      <c r="D414">
        <v>19.559999000000001</v>
      </c>
      <c r="E414">
        <v>19.98</v>
      </c>
      <c r="F414">
        <v>16.845882</v>
      </c>
      <c r="G414">
        <v>116775800</v>
      </c>
      <c r="H414">
        <f>IFERROR((F[[#This Row],[Close]]-E413)/E413,0)</f>
        <v>-2.0107847969977787E-2</v>
      </c>
      <c r="I414">
        <f>IFERROR(LN(F[[#This Row],[Close]]/E413),0)</f>
        <v>-2.0312762322306242E-2</v>
      </c>
    </row>
    <row r="415" spans="1:9">
      <c r="A415" s="3">
        <v>44587</v>
      </c>
      <c r="B415">
        <v>21.01</v>
      </c>
      <c r="C415">
        <v>21.040001</v>
      </c>
      <c r="D415">
        <v>19.57</v>
      </c>
      <c r="E415">
        <v>19.91</v>
      </c>
      <c r="F415">
        <v>16.786864999999999</v>
      </c>
      <c r="G415">
        <v>135786400</v>
      </c>
      <c r="H415">
        <f>IFERROR((F[[#This Row],[Close]]-E414)/E414,0)</f>
        <v>-3.5035035035035178E-3</v>
      </c>
      <c r="I415">
        <f>IFERROR(LN(F[[#This Row],[Close]]/E414),0)</f>
        <v>-3.5096551443025135E-3</v>
      </c>
    </row>
    <row r="416" spans="1:9">
      <c r="A416" s="3">
        <v>44588</v>
      </c>
      <c r="B416">
        <v>20.309999000000001</v>
      </c>
      <c r="C416">
        <v>20.65</v>
      </c>
      <c r="D416">
        <v>19.41</v>
      </c>
      <c r="E416">
        <v>19.549999</v>
      </c>
      <c r="F416">
        <v>16.483335</v>
      </c>
      <c r="G416">
        <v>105674400</v>
      </c>
      <c r="H416">
        <f>IFERROR((F[[#This Row],[Close]]-E415)/E415,0)</f>
        <v>-1.8081416373681589E-2</v>
      </c>
      <c r="I416">
        <f>IFERROR(LN(F[[#This Row],[Close]]/E415),0)</f>
        <v>-1.8246882795626574E-2</v>
      </c>
    </row>
    <row r="417" spans="1:9">
      <c r="A417" s="3">
        <v>44589</v>
      </c>
      <c r="B417">
        <v>19.32</v>
      </c>
      <c r="C417">
        <v>19.549999</v>
      </c>
      <c r="D417">
        <v>18.920000000000002</v>
      </c>
      <c r="E417">
        <v>19.540001</v>
      </c>
      <c r="F417">
        <v>16.559608000000001</v>
      </c>
      <c r="G417">
        <v>87677100</v>
      </c>
      <c r="H417">
        <f>IFERROR((F[[#This Row],[Close]]-E416)/E416,0)</f>
        <v>-5.1140667577525233E-4</v>
      </c>
      <c r="I417">
        <f>IFERROR(LN(F[[#This Row],[Close]]/E416),0)</f>
        <v>-5.1153748877021316E-4</v>
      </c>
    </row>
    <row r="418" spans="1:9">
      <c r="A418" s="3">
        <v>44592</v>
      </c>
      <c r="B418">
        <v>19.579999999999998</v>
      </c>
      <c r="C418">
        <v>20.329999999999998</v>
      </c>
      <c r="D418">
        <v>19.370000999999998</v>
      </c>
      <c r="E418">
        <v>20.299999</v>
      </c>
      <c r="F418">
        <v>17.203683999999999</v>
      </c>
      <c r="G418">
        <v>91361900</v>
      </c>
      <c r="H418">
        <f>IFERROR((F[[#This Row],[Close]]-E417)/E417,0)</f>
        <v>3.8894470885646293E-2</v>
      </c>
      <c r="I418">
        <f>IFERROR(LN(F[[#This Row],[Close]]/E417),0)</f>
        <v>3.8157138994948568E-2</v>
      </c>
    </row>
    <row r="419" spans="1:9">
      <c r="A419" s="3">
        <v>44593</v>
      </c>
      <c r="B419">
        <v>20.610001</v>
      </c>
      <c r="C419">
        <v>20.85</v>
      </c>
      <c r="D419">
        <v>19.920000000000002</v>
      </c>
      <c r="E419">
        <v>20.66</v>
      </c>
      <c r="F419">
        <v>17.508778</v>
      </c>
      <c r="G419">
        <v>117651800</v>
      </c>
      <c r="H419">
        <f>IFERROR((F[[#This Row],[Close]]-E418)/E418,0)</f>
        <v>1.7734040282465061E-2</v>
      </c>
      <c r="I419">
        <f>IFERROR(LN(F[[#This Row],[Close]]/E418),0)</f>
        <v>1.7578626904835817E-2</v>
      </c>
    </row>
    <row r="420" spans="1:9">
      <c r="A420" s="3">
        <v>44594</v>
      </c>
      <c r="B420">
        <v>20.809999000000001</v>
      </c>
      <c r="C420">
        <v>21.049999</v>
      </c>
      <c r="D420">
        <v>20.18</v>
      </c>
      <c r="E420">
        <v>20.629999000000002</v>
      </c>
      <c r="F420">
        <v>17.483350999999999</v>
      </c>
      <c r="G420">
        <v>95377600</v>
      </c>
      <c r="H420">
        <f>IFERROR((F[[#This Row],[Close]]-E419)/E419,0)</f>
        <v>-1.4521297192642117E-3</v>
      </c>
      <c r="I420">
        <f>IFERROR(LN(F[[#This Row],[Close]]/E419),0)</f>
        <v>-1.4531850814305878E-3</v>
      </c>
    </row>
    <row r="421" spans="1:9">
      <c r="A421" s="3">
        <v>44595</v>
      </c>
      <c r="B421">
        <v>20.170000000000002</v>
      </c>
      <c r="C421">
        <v>20.620000999999998</v>
      </c>
      <c r="D421">
        <v>19.870000999999998</v>
      </c>
      <c r="E421">
        <v>19.889999</v>
      </c>
      <c r="F421">
        <v>16.856221999999999</v>
      </c>
      <c r="G421">
        <v>103016000</v>
      </c>
      <c r="H421">
        <f>IFERROR((F[[#This Row],[Close]]-E420)/E420,0)</f>
        <v>-3.5870093837619764E-2</v>
      </c>
      <c r="I421">
        <f>IFERROR(LN(F[[#This Row],[Close]]/E420),0)</f>
        <v>-3.6529236020703224E-2</v>
      </c>
    </row>
    <row r="422" spans="1:9">
      <c r="A422" s="3">
        <v>44596</v>
      </c>
      <c r="B422">
        <v>18.52</v>
      </c>
      <c r="C422">
        <v>18.59</v>
      </c>
      <c r="D422">
        <v>17.52</v>
      </c>
      <c r="E422">
        <v>17.959999</v>
      </c>
      <c r="F422">
        <v>15.220599</v>
      </c>
      <c r="G422">
        <v>211100500</v>
      </c>
      <c r="H422">
        <f>IFERROR((F[[#This Row],[Close]]-E421)/E421,0)</f>
        <v>-9.7033690147495716E-2</v>
      </c>
      <c r="I422">
        <f>IFERROR(LN(F[[#This Row],[Close]]/E421),0)</f>
        <v>-0.10207003539459403</v>
      </c>
    </row>
    <row r="423" spans="1:9">
      <c r="A423" s="3">
        <v>44599</v>
      </c>
      <c r="B423">
        <v>17.73</v>
      </c>
      <c r="C423">
        <v>18.120000999999998</v>
      </c>
      <c r="D423">
        <v>17.700001</v>
      </c>
      <c r="E423">
        <v>17.889999</v>
      </c>
      <c r="F423">
        <v>15.161277</v>
      </c>
      <c r="G423">
        <v>84610000</v>
      </c>
      <c r="H423">
        <f>IFERROR((F[[#This Row],[Close]]-E422)/E422,0)</f>
        <v>-3.8975503283714152E-3</v>
      </c>
      <c r="I423">
        <f>IFERROR(LN(F[[#This Row],[Close]]/E422),0)</f>
        <v>-3.9051655712877744E-3</v>
      </c>
    </row>
    <row r="424" spans="1:9">
      <c r="A424" s="3">
        <v>44600</v>
      </c>
      <c r="B424">
        <v>17.579999999999998</v>
      </c>
      <c r="C424">
        <v>17.91</v>
      </c>
      <c r="D424">
        <v>17.02</v>
      </c>
      <c r="E424">
        <v>17.719999000000001</v>
      </c>
      <c r="F424">
        <v>15.017205000000001</v>
      </c>
      <c r="G424">
        <v>142694300</v>
      </c>
      <c r="H424">
        <f>IFERROR((F[[#This Row],[Close]]-E423)/E423,0)</f>
        <v>-9.5025159028794895E-3</v>
      </c>
      <c r="I424">
        <f>IFERROR(LN(F[[#This Row],[Close]]/E423),0)</f>
        <v>-9.5479528799522102E-3</v>
      </c>
    </row>
    <row r="425" spans="1:9">
      <c r="A425" s="3">
        <v>44601</v>
      </c>
      <c r="B425">
        <v>18.27</v>
      </c>
      <c r="C425">
        <v>18.43</v>
      </c>
      <c r="D425">
        <v>18.030000999999999</v>
      </c>
      <c r="E425">
        <v>18.350000000000001</v>
      </c>
      <c r="F425">
        <v>15.551114999999999</v>
      </c>
      <c r="G425">
        <v>87118600</v>
      </c>
      <c r="H425">
        <f>IFERROR((F[[#This Row],[Close]]-E424)/E424,0)</f>
        <v>3.5553105843854731E-2</v>
      </c>
      <c r="I425">
        <f>IFERROR(LN(F[[#This Row],[Close]]/E424),0)</f>
        <v>3.4935685757054566E-2</v>
      </c>
    </row>
    <row r="426" spans="1:9">
      <c r="A426" s="3">
        <v>44602</v>
      </c>
      <c r="B426">
        <v>17.969999000000001</v>
      </c>
      <c r="C426">
        <v>18.629999000000002</v>
      </c>
      <c r="D426">
        <v>17.920000000000002</v>
      </c>
      <c r="E426">
        <v>18.079999999999998</v>
      </c>
      <c r="F426">
        <v>15.322298999999999</v>
      </c>
      <c r="G426">
        <v>76195300</v>
      </c>
      <c r="H426">
        <f>IFERROR((F[[#This Row],[Close]]-E425)/E425,0)</f>
        <v>-1.4713896457765836E-2</v>
      </c>
      <c r="I426">
        <f>IFERROR(LN(F[[#This Row],[Close]]/E425),0)</f>
        <v>-1.4823219536549061E-2</v>
      </c>
    </row>
    <row r="427" spans="1:9">
      <c r="A427" s="3">
        <v>44603</v>
      </c>
      <c r="B427">
        <v>18.100000000000001</v>
      </c>
      <c r="C427">
        <v>18.360001</v>
      </c>
      <c r="D427">
        <v>17.420000000000002</v>
      </c>
      <c r="E427">
        <v>17.549999</v>
      </c>
      <c r="F427">
        <v>14.873136000000001</v>
      </c>
      <c r="G427">
        <v>94534100</v>
      </c>
      <c r="H427">
        <f>IFERROR((F[[#This Row],[Close]]-E426)/E426,0)</f>
        <v>-2.9314214601769837E-2</v>
      </c>
      <c r="I427">
        <f>IFERROR(LN(F[[#This Row],[Close]]/E426),0)</f>
        <v>-2.9752462032214173E-2</v>
      </c>
    </row>
    <row r="428" spans="1:9">
      <c r="A428" s="3">
        <v>44606</v>
      </c>
      <c r="B428">
        <v>17.510000000000002</v>
      </c>
      <c r="C428">
        <v>17.73</v>
      </c>
      <c r="D428">
        <v>17.290001</v>
      </c>
      <c r="E428">
        <v>17.459999</v>
      </c>
      <c r="F428">
        <v>14.796863999999999</v>
      </c>
      <c r="G428">
        <v>78625000</v>
      </c>
      <c r="H428">
        <f>IFERROR((F[[#This Row],[Close]]-E427)/E427,0)</f>
        <v>-5.1282054204105573E-3</v>
      </c>
      <c r="I428">
        <f>IFERROR(LN(F[[#This Row],[Close]]/E427),0)</f>
        <v>-5.1413997941303479E-3</v>
      </c>
    </row>
    <row r="429" spans="1:9">
      <c r="A429" s="3">
        <v>44607</v>
      </c>
      <c r="B429">
        <v>17.799999</v>
      </c>
      <c r="C429">
        <v>18.129999000000002</v>
      </c>
      <c r="D429">
        <v>17.719999000000001</v>
      </c>
      <c r="E429">
        <v>18.079999999999998</v>
      </c>
      <c r="F429">
        <v>15.322298999999999</v>
      </c>
      <c r="G429">
        <v>65883300</v>
      </c>
      <c r="H429">
        <f>IFERROR((F[[#This Row],[Close]]-E428)/E428,0)</f>
        <v>3.5509795848212733E-2</v>
      </c>
      <c r="I429">
        <f>IFERROR(LN(F[[#This Row],[Close]]/E428),0)</f>
        <v>3.4893861826344408E-2</v>
      </c>
    </row>
    <row r="430" spans="1:9">
      <c r="A430" s="3">
        <v>44608</v>
      </c>
      <c r="B430">
        <v>17.889999</v>
      </c>
      <c r="C430">
        <v>18.209999</v>
      </c>
      <c r="D430">
        <v>17.739999999999998</v>
      </c>
      <c r="E430">
        <v>18.010000000000002</v>
      </c>
      <c r="F430">
        <v>15.262974</v>
      </c>
      <c r="G430">
        <v>57442100</v>
      </c>
      <c r="H430">
        <f>IFERROR((F[[#This Row],[Close]]-E429)/E429,0)</f>
        <v>-3.8716814159290231E-3</v>
      </c>
      <c r="I430">
        <f>IFERROR(LN(F[[#This Row],[Close]]/E429),0)</f>
        <v>-3.8791957761654971E-3</v>
      </c>
    </row>
    <row r="431" spans="1:9">
      <c r="A431" s="3">
        <v>44609</v>
      </c>
      <c r="B431">
        <v>17.860001</v>
      </c>
      <c r="C431">
        <v>17.940000999999999</v>
      </c>
      <c r="D431">
        <v>17.5</v>
      </c>
      <c r="E431">
        <v>17.540001</v>
      </c>
      <c r="F431">
        <v>14.864661999999999</v>
      </c>
      <c r="G431">
        <v>55368600</v>
      </c>
      <c r="H431">
        <f>IFERROR((F[[#This Row],[Close]]-E430)/E430,0)</f>
        <v>-2.6096557468073368E-2</v>
      </c>
      <c r="I431">
        <f>IFERROR(LN(F[[#This Row],[Close]]/E430),0)</f>
        <v>-2.6443115231286684E-2</v>
      </c>
    </row>
    <row r="432" spans="1:9">
      <c r="A432" s="3">
        <v>44610</v>
      </c>
      <c r="B432">
        <v>17.600000000000001</v>
      </c>
      <c r="C432">
        <v>18.48</v>
      </c>
      <c r="D432">
        <v>17.57</v>
      </c>
      <c r="E432">
        <v>18.040001</v>
      </c>
      <c r="F432">
        <v>15.288402</v>
      </c>
      <c r="G432">
        <v>106404200</v>
      </c>
      <c r="H432">
        <f>IFERROR((F[[#This Row],[Close]]-E431)/E431,0)</f>
        <v>2.8506269754488611E-2</v>
      </c>
      <c r="I432">
        <f>IFERROR(LN(F[[#This Row],[Close]]/E431),0)</f>
        <v>2.8107526110270505E-2</v>
      </c>
    </row>
    <row r="433" spans="1:9">
      <c r="A433" s="3">
        <v>44614</v>
      </c>
      <c r="B433">
        <v>17.670000000000002</v>
      </c>
      <c r="C433">
        <v>17.760000000000002</v>
      </c>
      <c r="D433">
        <v>17.07</v>
      </c>
      <c r="E433">
        <v>17.290001</v>
      </c>
      <c r="F433">
        <v>14.652794999999999</v>
      </c>
      <c r="G433">
        <v>98550700</v>
      </c>
      <c r="H433">
        <f>IFERROR((F[[#This Row],[Close]]-E432)/E432,0)</f>
        <v>-4.1574277074596613E-2</v>
      </c>
      <c r="I433">
        <f>IFERROR(LN(F[[#This Row],[Close]]/E432),0)</f>
        <v>-4.2463212534751146E-2</v>
      </c>
    </row>
    <row r="434" spans="1:9">
      <c r="A434" s="3">
        <v>44615</v>
      </c>
      <c r="B434">
        <v>17.5</v>
      </c>
      <c r="C434">
        <v>17.73</v>
      </c>
      <c r="D434">
        <v>16.879999000000002</v>
      </c>
      <c r="E434">
        <v>16.950001</v>
      </c>
      <c r="F434">
        <v>14.364654</v>
      </c>
      <c r="G434">
        <v>79855400</v>
      </c>
      <c r="H434">
        <f>IFERROR((F[[#This Row],[Close]]-E433)/E433,0)</f>
        <v>-1.9664544842999131E-2</v>
      </c>
      <c r="I434">
        <f>IFERROR(LN(F[[#This Row],[Close]]/E433),0)</f>
        <v>-1.9860464708589765E-2</v>
      </c>
    </row>
    <row r="435" spans="1:9">
      <c r="A435" s="3">
        <v>44616</v>
      </c>
      <c r="B435">
        <v>15.99</v>
      </c>
      <c r="C435">
        <v>17.190000999999999</v>
      </c>
      <c r="D435">
        <v>15.96</v>
      </c>
      <c r="E435">
        <v>17.149999999999999</v>
      </c>
      <c r="F435">
        <v>14.534148999999999</v>
      </c>
      <c r="G435">
        <v>110443900</v>
      </c>
      <c r="H435">
        <f>IFERROR((F[[#This Row],[Close]]-E434)/E434,0)</f>
        <v>1.1799350336321412E-2</v>
      </c>
      <c r="I435">
        <f>IFERROR(LN(F[[#This Row],[Close]]/E434),0)</f>
        <v>1.1730280788441136E-2</v>
      </c>
    </row>
    <row r="436" spans="1:9">
      <c r="A436" s="3">
        <v>44617</v>
      </c>
      <c r="B436">
        <v>17.25</v>
      </c>
      <c r="C436">
        <v>17.899999999999999</v>
      </c>
      <c r="D436">
        <v>17.120000999999998</v>
      </c>
      <c r="E436">
        <v>17.829999999999998</v>
      </c>
      <c r="F436">
        <v>15.110431</v>
      </c>
      <c r="G436">
        <v>78888000</v>
      </c>
      <c r="H436">
        <f>IFERROR((F[[#This Row],[Close]]-E435)/E435,0)</f>
        <v>3.9650145772594736E-2</v>
      </c>
      <c r="I436">
        <f>IFERROR(LN(F[[#This Row],[Close]]/E435),0)</f>
        <v>3.8884258263100206E-2</v>
      </c>
    </row>
    <row r="437" spans="1:9">
      <c r="A437" s="3">
        <v>44620</v>
      </c>
      <c r="B437">
        <v>17.34</v>
      </c>
      <c r="C437">
        <v>17.68</v>
      </c>
      <c r="D437">
        <v>17.209999</v>
      </c>
      <c r="E437">
        <v>17.559999000000001</v>
      </c>
      <c r="F437">
        <v>14.881613</v>
      </c>
      <c r="G437">
        <v>82367800</v>
      </c>
      <c r="H437">
        <f>IFERROR((F[[#This Row],[Close]]-E436)/E436,0)</f>
        <v>-1.5143073471676784E-2</v>
      </c>
      <c r="I437">
        <f>IFERROR(LN(F[[#This Row],[Close]]/E436),0)</f>
        <v>-1.5258900615688069E-2</v>
      </c>
    </row>
    <row r="438" spans="1:9">
      <c r="A438" s="3">
        <v>44621</v>
      </c>
      <c r="B438">
        <v>17.41</v>
      </c>
      <c r="C438">
        <v>17.41</v>
      </c>
      <c r="D438">
        <v>16.450001</v>
      </c>
      <c r="E438">
        <v>16.700001</v>
      </c>
      <c r="F438">
        <v>14.152787</v>
      </c>
      <c r="G438">
        <v>94819500</v>
      </c>
      <c r="H438">
        <f>IFERROR((F[[#This Row],[Close]]-E437)/E437,0)</f>
        <v>-4.8974831946174989E-2</v>
      </c>
      <c r="I438">
        <f>IFERROR(LN(F[[#This Row],[Close]]/E437),0)</f>
        <v>-5.0214751956413714E-2</v>
      </c>
    </row>
    <row r="439" spans="1:9">
      <c r="A439" s="3">
        <v>44622</v>
      </c>
      <c r="B439">
        <v>17.5</v>
      </c>
      <c r="C439">
        <v>18.25</v>
      </c>
      <c r="D439">
        <v>17.299999</v>
      </c>
      <c r="E439">
        <v>18.100000000000001</v>
      </c>
      <c r="F439">
        <v>15.339251000000001</v>
      </c>
      <c r="G439">
        <v>138638200</v>
      </c>
      <c r="H439">
        <f>IFERROR((F[[#This Row],[Close]]-E438)/E438,0)</f>
        <v>8.3832270429205422E-2</v>
      </c>
      <c r="I439">
        <f>IFERROR(LN(F[[#This Row],[Close]]/E438),0)</f>
        <v>8.0503158968832922E-2</v>
      </c>
    </row>
    <row r="440" spans="1:9">
      <c r="A440" s="3">
        <v>44623</v>
      </c>
      <c r="B440">
        <v>18.25</v>
      </c>
      <c r="C440">
        <v>18.25</v>
      </c>
      <c r="D440">
        <v>17.440000999999999</v>
      </c>
      <c r="E440">
        <v>17.600000000000001</v>
      </c>
      <c r="F440">
        <v>14.915514</v>
      </c>
      <c r="G440">
        <v>95395500</v>
      </c>
      <c r="H440">
        <f>IFERROR((F[[#This Row],[Close]]-E439)/E439,0)</f>
        <v>-2.7624309392265192E-2</v>
      </c>
      <c r="I440">
        <f>IFERROR(LN(F[[#This Row],[Close]]/E439),0)</f>
        <v>-2.8013036227674006E-2</v>
      </c>
    </row>
    <row r="441" spans="1:9">
      <c r="A441" s="3">
        <v>44624</v>
      </c>
      <c r="B441">
        <v>17.350000000000001</v>
      </c>
      <c r="C441">
        <v>17.389999</v>
      </c>
      <c r="D441">
        <v>16.639999</v>
      </c>
      <c r="E441">
        <v>16.850000000000001</v>
      </c>
      <c r="F441">
        <v>14.279906</v>
      </c>
      <c r="G441">
        <v>91304000</v>
      </c>
      <c r="H441">
        <f>IFERROR((F[[#This Row],[Close]]-E440)/E440,0)</f>
        <v>-4.261363636363636E-2</v>
      </c>
      <c r="I441">
        <f>IFERROR(LN(F[[#This Row],[Close]]/E440),0)</f>
        <v>-4.3548245245735355E-2</v>
      </c>
    </row>
    <row r="442" spans="1:9">
      <c r="A442" s="3">
        <v>44627</v>
      </c>
      <c r="B442">
        <v>16.84</v>
      </c>
      <c r="C442">
        <v>16.899999999999999</v>
      </c>
      <c r="D442">
        <v>15.97</v>
      </c>
      <c r="E442">
        <v>15.97</v>
      </c>
      <c r="F442">
        <v>13.534131</v>
      </c>
      <c r="G442">
        <v>87999200</v>
      </c>
      <c r="H442">
        <f>IFERROR((F[[#This Row],[Close]]-E441)/E441,0)</f>
        <v>-5.2225519287833873E-2</v>
      </c>
      <c r="I442">
        <f>IFERROR(LN(F[[#This Row],[Close]]/E441),0)</f>
        <v>-5.3638694571449763E-2</v>
      </c>
    </row>
    <row r="443" spans="1:9">
      <c r="A443" s="3">
        <v>44628</v>
      </c>
      <c r="B443">
        <v>16.059999000000001</v>
      </c>
      <c r="C443">
        <v>16.719999000000001</v>
      </c>
      <c r="D443">
        <v>15.77</v>
      </c>
      <c r="E443">
        <v>16.030000999999999</v>
      </c>
      <c r="F443">
        <v>13.58498</v>
      </c>
      <c r="G443">
        <v>101020300</v>
      </c>
      <c r="H443">
        <f>IFERROR((F[[#This Row],[Close]]-E442)/E442,0)</f>
        <v>3.7571070757669361E-3</v>
      </c>
      <c r="I443">
        <f>IFERROR(LN(F[[#This Row],[Close]]/E442),0)</f>
        <v>3.7500667775702567E-3</v>
      </c>
    </row>
    <row r="444" spans="1:9">
      <c r="A444" s="3">
        <v>44629</v>
      </c>
      <c r="B444">
        <v>16.649999999999999</v>
      </c>
      <c r="C444">
        <v>16.829999999999998</v>
      </c>
      <c r="D444">
        <v>16.280000999999999</v>
      </c>
      <c r="E444">
        <v>16.370000999999998</v>
      </c>
      <c r="F444">
        <v>13.87312</v>
      </c>
      <c r="G444">
        <v>62846700</v>
      </c>
      <c r="H444">
        <f>IFERROR((F[[#This Row],[Close]]-E443)/E443,0)</f>
        <v>2.1210229494059287E-2</v>
      </c>
      <c r="I444">
        <f>IFERROR(LN(F[[#This Row],[Close]]/E443),0)</f>
        <v>2.0988423465905098E-2</v>
      </c>
    </row>
    <row r="445" spans="1:9">
      <c r="A445" s="3">
        <v>44630</v>
      </c>
      <c r="B445">
        <v>16.110001</v>
      </c>
      <c r="C445">
        <v>16.41</v>
      </c>
      <c r="D445">
        <v>15.76</v>
      </c>
      <c r="E445">
        <v>16.329999999999998</v>
      </c>
      <c r="F445">
        <v>13.839221999999999</v>
      </c>
      <c r="G445">
        <v>72992600</v>
      </c>
      <c r="H445">
        <f>IFERROR((F[[#This Row],[Close]]-E444)/E444,0)</f>
        <v>-2.4435551347858917E-3</v>
      </c>
      <c r="I445">
        <f>IFERROR(LN(F[[#This Row],[Close]]/E444),0)</f>
        <v>-2.4465454880228531E-3</v>
      </c>
    </row>
    <row r="446" spans="1:9">
      <c r="A446" s="3">
        <v>44631</v>
      </c>
      <c r="B446">
        <v>16.399999999999999</v>
      </c>
      <c r="C446">
        <v>16.48</v>
      </c>
      <c r="D446">
        <v>16.010000000000002</v>
      </c>
      <c r="E446">
        <v>16.040001</v>
      </c>
      <c r="F446">
        <v>13.593455000000001</v>
      </c>
      <c r="G446">
        <v>54985900</v>
      </c>
      <c r="H446">
        <f>IFERROR((F[[#This Row],[Close]]-E445)/E445,0)</f>
        <v>-1.7758665033680229E-2</v>
      </c>
      <c r="I446">
        <f>IFERROR(LN(F[[#This Row],[Close]]/E445),0)</f>
        <v>-1.7918242199867429E-2</v>
      </c>
    </row>
    <row r="447" spans="1:9">
      <c r="A447" s="3">
        <v>44634</v>
      </c>
      <c r="B447">
        <v>16.09</v>
      </c>
      <c r="C447">
        <v>16.23</v>
      </c>
      <c r="D447">
        <v>15.51</v>
      </c>
      <c r="E447">
        <v>15.74</v>
      </c>
      <c r="F447">
        <v>13.339213000000001</v>
      </c>
      <c r="G447">
        <v>66341700</v>
      </c>
      <c r="H447">
        <f>IFERROR((F[[#This Row],[Close]]-E446)/E446,0)</f>
        <v>-1.8703303073360156E-2</v>
      </c>
      <c r="I447">
        <f>IFERROR(LN(F[[#This Row],[Close]]/E446),0)</f>
        <v>-1.8880421793248916E-2</v>
      </c>
    </row>
    <row r="448" spans="1:9">
      <c r="A448" s="3">
        <v>44635</v>
      </c>
      <c r="B448">
        <v>15.77</v>
      </c>
      <c r="C448">
        <v>16.139999</v>
      </c>
      <c r="D448">
        <v>15.53</v>
      </c>
      <c r="E448">
        <v>16.059999000000001</v>
      </c>
      <c r="F448">
        <v>13.610404000000001</v>
      </c>
      <c r="G448">
        <v>65263700</v>
      </c>
      <c r="H448">
        <f>IFERROR((F[[#This Row],[Close]]-E447)/E447,0)</f>
        <v>2.0330304955527383E-2</v>
      </c>
      <c r="I448">
        <f>IFERROR(LN(F[[#This Row],[Close]]/E447),0)</f>
        <v>2.0126403262856019E-2</v>
      </c>
    </row>
    <row r="449" spans="1:9">
      <c r="A449" s="3">
        <v>44636</v>
      </c>
      <c r="B449">
        <v>16.469999000000001</v>
      </c>
      <c r="C449">
        <v>16.629999000000002</v>
      </c>
      <c r="D449">
        <v>16.059999000000001</v>
      </c>
      <c r="E449">
        <v>16.579999999999998</v>
      </c>
      <c r="F449">
        <v>14.051088999999999</v>
      </c>
      <c r="G449">
        <v>82677600</v>
      </c>
      <c r="H449">
        <f>IFERROR((F[[#This Row],[Close]]-E448)/E448,0)</f>
        <v>3.2378644606391137E-2</v>
      </c>
      <c r="I449">
        <f>IFERROR(LN(F[[#This Row],[Close]]/E448),0)</f>
        <v>3.1865503455035721E-2</v>
      </c>
    </row>
    <row r="450" spans="1:9">
      <c r="A450" s="3">
        <v>44637</v>
      </c>
      <c r="B450">
        <v>16.23</v>
      </c>
      <c r="C450">
        <v>16.579999999999998</v>
      </c>
      <c r="D450">
        <v>16.16</v>
      </c>
      <c r="E450">
        <v>16.579999999999998</v>
      </c>
      <c r="F450">
        <v>14.051088999999999</v>
      </c>
      <c r="G450">
        <v>58500200</v>
      </c>
      <c r="H450">
        <f>IFERROR((F[[#This Row],[Close]]-E449)/E449,0)</f>
        <v>0</v>
      </c>
      <c r="I450">
        <f>IFERROR(LN(F[[#This Row],[Close]]/E449),0)</f>
        <v>0</v>
      </c>
    </row>
    <row r="451" spans="1:9">
      <c r="A451" s="3">
        <v>44638</v>
      </c>
      <c r="B451">
        <v>16.420000000000002</v>
      </c>
      <c r="C451">
        <v>16.899999999999999</v>
      </c>
      <c r="D451">
        <v>16.280000999999999</v>
      </c>
      <c r="E451">
        <v>16.860001</v>
      </c>
      <c r="F451">
        <v>14.288383</v>
      </c>
      <c r="G451">
        <v>89144000</v>
      </c>
      <c r="H451">
        <f>IFERROR((F[[#This Row],[Close]]-E450)/E450,0)</f>
        <v>1.6887876960193136E-2</v>
      </c>
      <c r="I451">
        <f>IFERROR(LN(F[[#This Row],[Close]]/E450),0)</f>
        <v>1.6746862178539962E-2</v>
      </c>
    </row>
    <row r="452" spans="1:9">
      <c r="A452" s="3">
        <v>44641</v>
      </c>
      <c r="B452">
        <v>16.870000999999998</v>
      </c>
      <c r="C452">
        <v>17.110001</v>
      </c>
      <c r="D452">
        <v>16.329999999999998</v>
      </c>
      <c r="E452">
        <v>16.48</v>
      </c>
      <c r="F452">
        <v>13.966341999999999</v>
      </c>
      <c r="G452">
        <v>72583600</v>
      </c>
      <c r="H452">
        <f>IFERROR((F[[#This Row],[Close]]-E451)/E451,0)</f>
        <v>-2.2538610762834477E-2</v>
      </c>
      <c r="I452">
        <f>IFERROR(LN(F[[#This Row],[Close]]/E451),0)</f>
        <v>-2.2796487404363019E-2</v>
      </c>
    </row>
    <row r="453" spans="1:9">
      <c r="A453" s="3">
        <v>44642</v>
      </c>
      <c r="B453">
        <v>16.719999000000001</v>
      </c>
      <c r="C453">
        <v>17.309999000000001</v>
      </c>
      <c r="D453">
        <v>16.700001</v>
      </c>
      <c r="E453">
        <v>17.09</v>
      </c>
      <c r="F453">
        <v>14.483302999999999</v>
      </c>
      <c r="G453">
        <v>77647100</v>
      </c>
      <c r="H453">
        <f>IFERROR((F[[#This Row],[Close]]-E452)/E452,0)</f>
        <v>3.7014563106796079E-2</v>
      </c>
      <c r="I453">
        <f>IFERROR(LN(F[[#This Row],[Close]]/E452),0)</f>
        <v>3.6345972646173945E-2</v>
      </c>
    </row>
    <row r="454" spans="1:9">
      <c r="A454" s="3">
        <v>44643</v>
      </c>
      <c r="B454">
        <v>16.82</v>
      </c>
      <c r="C454">
        <v>17.049999</v>
      </c>
      <c r="D454">
        <v>16.57</v>
      </c>
      <c r="E454">
        <v>16.68</v>
      </c>
      <c r="F454">
        <v>14.135839000000001</v>
      </c>
      <c r="G454">
        <v>63296800</v>
      </c>
      <c r="H454">
        <f>IFERROR((F[[#This Row],[Close]]-E453)/E453,0)</f>
        <v>-2.3990637799882981E-2</v>
      </c>
      <c r="I454">
        <f>IFERROR(LN(F[[#This Row],[Close]]/E453),0)</f>
        <v>-2.4283100196898826E-2</v>
      </c>
    </row>
    <row r="455" spans="1:9">
      <c r="A455" s="3">
        <v>44644</v>
      </c>
      <c r="B455">
        <v>16.739999999999998</v>
      </c>
      <c r="C455">
        <v>16.98</v>
      </c>
      <c r="D455">
        <v>16.639999</v>
      </c>
      <c r="E455">
        <v>16.829999999999998</v>
      </c>
      <c r="F455">
        <v>14.262957999999999</v>
      </c>
      <c r="G455">
        <v>56314200</v>
      </c>
      <c r="H455">
        <f>IFERROR((F[[#This Row],[Close]]-E454)/E454,0)</f>
        <v>8.9928057553955981E-3</v>
      </c>
      <c r="I455">
        <f>IFERROR(LN(F[[#This Row],[Close]]/E454),0)</f>
        <v>8.9526112721138845E-3</v>
      </c>
    </row>
    <row r="456" spans="1:9">
      <c r="A456" s="3">
        <v>44645</v>
      </c>
      <c r="B456">
        <v>16.739999999999998</v>
      </c>
      <c r="C456">
        <v>16.780000999999999</v>
      </c>
      <c r="D456">
        <v>16.34</v>
      </c>
      <c r="E456">
        <v>16.469999000000001</v>
      </c>
      <c r="F456">
        <v>13.957867</v>
      </c>
      <c r="G456">
        <v>62023100</v>
      </c>
      <c r="H456">
        <f>IFERROR((F[[#This Row],[Close]]-E455)/E455,0)</f>
        <v>-2.1390433749257098E-2</v>
      </c>
      <c r="I456">
        <f>IFERROR(LN(F[[#This Row],[Close]]/E455),0)</f>
        <v>-2.1622524729621492E-2</v>
      </c>
    </row>
    <row r="457" spans="1:9">
      <c r="A457" s="3">
        <v>44648</v>
      </c>
      <c r="B457">
        <v>16.549999</v>
      </c>
      <c r="C457">
        <v>16.68</v>
      </c>
      <c r="D457">
        <v>16.280000999999999</v>
      </c>
      <c r="E457">
        <v>16.670000000000002</v>
      </c>
      <c r="F457">
        <v>14.127361000000001</v>
      </c>
      <c r="G457">
        <v>54634400</v>
      </c>
      <c r="H457">
        <f>IFERROR((F[[#This Row],[Close]]-E456)/E456,0)</f>
        <v>1.2143352285570891E-2</v>
      </c>
      <c r="I457">
        <f>IFERROR(LN(F[[#This Row],[Close]]/E456),0)</f>
        <v>1.207021328960976E-2</v>
      </c>
    </row>
    <row r="458" spans="1:9">
      <c r="A458" s="3">
        <v>44649</v>
      </c>
      <c r="B458">
        <v>17.010000000000002</v>
      </c>
      <c r="C458">
        <v>17.799999</v>
      </c>
      <c r="D458">
        <v>17.010000000000002</v>
      </c>
      <c r="E458">
        <v>17.75</v>
      </c>
      <c r="F458">
        <v>15.042633</v>
      </c>
      <c r="G458">
        <v>90676900</v>
      </c>
      <c r="H458">
        <f>IFERROR((F[[#This Row],[Close]]-E457)/E457,0)</f>
        <v>6.4787042591481589E-2</v>
      </c>
      <c r="I458">
        <f>IFERROR(LN(F[[#This Row],[Close]]/E457),0)</f>
        <v>6.2774819158722073E-2</v>
      </c>
    </row>
    <row r="459" spans="1:9">
      <c r="A459" s="3">
        <v>44650</v>
      </c>
      <c r="B459">
        <v>17.52</v>
      </c>
      <c r="C459">
        <v>17.66</v>
      </c>
      <c r="D459">
        <v>17.200001</v>
      </c>
      <c r="E459">
        <v>17.27</v>
      </c>
      <c r="F459">
        <v>14.635846000000001</v>
      </c>
      <c r="G459">
        <v>57853400</v>
      </c>
      <c r="H459">
        <f>IFERROR((F[[#This Row],[Close]]-E458)/E458,0)</f>
        <v>-2.7042253521126786E-2</v>
      </c>
      <c r="I459">
        <f>IFERROR(LN(F[[#This Row],[Close]]/E458),0)</f>
        <v>-2.7414623762837577E-2</v>
      </c>
    </row>
    <row r="460" spans="1:9">
      <c r="A460" s="3">
        <v>44651</v>
      </c>
      <c r="B460">
        <v>17.200001</v>
      </c>
      <c r="C460">
        <v>17.350000000000001</v>
      </c>
      <c r="D460">
        <v>16.5</v>
      </c>
      <c r="E460">
        <v>16.91</v>
      </c>
      <c r="F460">
        <v>14.330753</v>
      </c>
      <c r="G460">
        <v>52529400</v>
      </c>
      <c r="H460">
        <f>IFERROR((F[[#This Row],[Close]]-E459)/E459,0)</f>
        <v>-2.0845396641574952E-2</v>
      </c>
      <c r="I460">
        <f>IFERROR(LN(F[[#This Row],[Close]]/E459),0)</f>
        <v>-2.1065729248098238E-2</v>
      </c>
    </row>
    <row r="461" spans="1:9">
      <c r="A461" s="3">
        <v>44652</v>
      </c>
      <c r="B461">
        <v>17.010000000000002</v>
      </c>
      <c r="C461">
        <v>17.149999999999999</v>
      </c>
      <c r="D461">
        <v>16.34</v>
      </c>
      <c r="E461">
        <v>16.649999999999999</v>
      </c>
      <c r="F461">
        <v>14.110412</v>
      </c>
      <c r="G461">
        <v>64695700</v>
      </c>
      <c r="H461">
        <f>IFERROR((F[[#This Row],[Close]]-E460)/E460,0)</f>
        <v>-1.5375517445298732E-2</v>
      </c>
      <c r="I461">
        <f>IFERROR(LN(F[[#This Row],[Close]]/E460),0)</f>
        <v>-1.5494946484036206E-2</v>
      </c>
    </row>
    <row r="462" spans="1:9">
      <c r="A462" s="3">
        <v>44655</v>
      </c>
      <c r="B462">
        <v>16.66</v>
      </c>
      <c r="C462">
        <v>16.73</v>
      </c>
      <c r="D462">
        <v>16.360001</v>
      </c>
      <c r="E462">
        <v>16.66</v>
      </c>
      <c r="F462">
        <v>14.118887000000001</v>
      </c>
      <c r="G462">
        <v>51146500</v>
      </c>
      <c r="H462">
        <f>IFERROR((F[[#This Row],[Close]]-E461)/E461,0)</f>
        <v>6.0060060060069457E-4</v>
      </c>
      <c r="I462">
        <f>IFERROR(LN(F[[#This Row],[Close]]/E461),0)</f>
        <v>6.0042031224393996E-4</v>
      </c>
    </row>
    <row r="463" spans="1:9">
      <c r="A463" s="3">
        <v>44656</v>
      </c>
      <c r="B463">
        <v>16.459999</v>
      </c>
      <c r="C463">
        <v>16.620000999999998</v>
      </c>
      <c r="D463">
        <v>15.81</v>
      </c>
      <c r="E463">
        <v>15.82</v>
      </c>
      <c r="F463">
        <v>13.407012</v>
      </c>
      <c r="G463">
        <v>91708000</v>
      </c>
      <c r="H463">
        <f>IFERROR((F[[#This Row],[Close]]-E462)/E462,0)</f>
        <v>-5.0420168067226885E-2</v>
      </c>
      <c r="I463">
        <f>IFERROR(LN(F[[#This Row],[Close]]/E462),0)</f>
        <v>-5.1735674399188865E-2</v>
      </c>
    </row>
    <row r="464" spans="1:9">
      <c r="A464" s="3">
        <v>44657</v>
      </c>
      <c r="B464">
        <v>15.6</v>
      </c>
      <c r="C464">
        <v>15.8</v>
      </c>
      <c r="D464">
        <v>15.18</v>
      </c>
      <c r="E464">
        <v>15.39</v>
      </c>
      <c r="F464">
        <v>13.042596</v>
      </c>
      <c r="G464">
        <v>102881600</v>
      </c>
      <c r="H464">
        <f>IFERROR((F[[#This Row],[Close]]-E463)/E463,0)</f>
        <v>-2.7180783817951942E-2</v>
      </c>
      <c r="I464">
        <f>IFERROR(LN(F[[#This Row],[Close]]/E463),0)</f>
        <v>-2.7557014488719968E-2</v>
      </c>
    </row>
    <row r="465" spans="1:9">
      <c r="A465" s="3">
        <v>44658</v>
      </c>
      <c r="B465">
        <v>15.07</v>
      </c>
      <c r="C465">
        <v>15.21</v>
      </c>
      <c r="D465">
        <v>14.56</v>
      </c>
      <c r="E465">
        <v>14.96</v>
      </c>
      <c r="F465">
        <v>12.678184999999999</v>
      </c>
      <c r="G465">
        <v>101229100</v>
      </c>
      <c r="H465">
        <f>IFERROR((F[[#This Row],[Close]]-E464)/E464,0)</f>
        <v>-2.7940220922677044E-2</v>
      </c>
      <c r="I465">
        <f>IFERROR(LN(F[[#This Row],[Close]]/E464),0)</f>
        <v>-2.8337975304456614E-2</v>
      </c>
    </row>
    <row r="466" spans="1:9">
      <c r="A466" s="3">
        <v>44659</v>
      </c>
      <c r="B466">
        <v>14.94</v>
      </c>
      <c r="C466">
        <v>15.44</v>
      </c>
      <c r="D466">
        <v>14.81</v>
      </c>
      <c r="E466">
        <v>15.05</v>
      </c>
      <c r="F466">
        <v>12.754457</v>
      </c>
      <c r="G466">
        <v>75085800</v>
      </c>
      <c r="H466">
        <f>IFERROR((F[[#This Row],[Close]]-E465)/E465,0)</f>
        <v>6.0160427807486533E-3</v>
      </c>
      <c r="I466">
        <f>IFERROR(LN(F[[#This Row],[Close]]/E465),0)</f>
        <v>5.99801864855363E-3</v>
      </c>
    </row>
    <row r="467" spans="1:9">
      <c r="A467" s="3">
        <v>44662</v>
      </c>
      <c r="B467">
        <v>14.89</v>
      </c>
      <c r="C467">
        <v>15.77</v>
      </c>
      <c r="D467">
        <v>14.89</v>
      </c>
      <c r="E467">
        <v>15.28</v>
      </c>
      <c r="F467">
        <v>12.949376000000001</v>
      </c>
      <c r="G467">
        <v>66117100</v>
      </c>
      <c r="H467">
        <f>IFERROR((F[[#This Row],[Close]]-E466)/E466,0)</f>
        <v>1.5282392026577983E-2</v>
      </c>
      <c r="I467">
        <f>IFERROR(LN(F[[#This Row],[Close]]/E466),0)</f>
        <v>1.5166792543489512E-2</v>
      </c>
    </row>
    <row r="468" spans="1:9">
      <c r="A468" s="3">
        <v>44663</v>
      </c>
      <c r="B468">
        <v>15.5</v>
      </c>
      <c r="C468">
        <v>15.72</v>
      </c>
      <c r="D468">
        <v>15.28</v>
      </c>
      <c r="E468">
        <v>15.36</v>
      </c>
      <c r="F468">
        <v>13.017173</v>
      </c>
      <c r="G468">
        <v>49138700</v>
      </c>
      <c r="H468">
        <f>IFERROR((F[[#This Row],[Close]]-E467)/E467,0)</f>
        <v>5.2356020942408424E-3</v>
      </c>
      <c r="I468">
        <f>IFERROR(LN(F[[#This Row],[Close]]/E467),0)</f>
        <v>5.2219439811516249E-3</v>
      </c>
    </row>
    <row r="469" spans="1:9">
      <c r="A469" s="3">
        <v>44664</v>
      </c>
      <c r="B469">
        <v>15.31</v>
      </c>
      <c r="C469">
        <v>15.55</v>
      </c>
      <c r="D469">
        <v>15.22</v>
      </c>
      <c r="E469">
        <v>15.51</v>
      </c>
      <c r="F469">
        <v>13.144294</v>
      </c>
      <c r="G469">
        <v>51871800</v>
      </c>
      <c r="H469">
        <f>IFERROR((F[[#This Row],[Close]]-E468)/E468,0)</f>
        <v>9.7656250000000243E-3</v>
      </c>
      <c r="I469">
        <f>IFERROR(LN(F[[#This Row],[Close]]/E468),0)</f>
        <v>9.7182494689213462E-3</v>
      </c>
    </row>
    <row r="470" spans="1:9">
      <c r="A470" s="3">
        <v>44665</v>
      </c>
      <c r="B470">
        <v>15.5</v>
      </c>
      <c r="C470">
        <v>15.76</v>
      </c>
      <c r="D470">
        <v>15.46</v>
      </c>
      <c r="E470">
        <v>15.48</v>
      </c>
      <c r="F470">
        <v>13.118868000000001</v>
      </c>
      <c r="G470">
        <v>39312900</v>
      </c>
      <c r="H470">
        <f>IFERROR((F[[#This Row],[Close]]-E469)/E469,0)</f>
        <v>-1.9342359767891271E-3</v>
      </c>
      <c r="I470">
        <f>IFERROR(LN(F[[#This Row],[Close]]/E469),0)</f>
        <v>-1.9361090268663291E-3</v>
      </c>
    </row>
    <row r="471" spans="1:9">
      <c r="A471" s="3">
        <v>44669</v>
      </c>
      <c r="B471">
        <v>15.37</v>
      </c>
      <c r="C471">
        <v>15.79</v>
      </c>
      <c r="D471">
        <v>15.37</v>
      </c>
      <c r="E471">
        <v>15.67</v>
      </c>
      <c r="F471">
        <v>13.27989</v>
      </c>
      <c r="G471">
        <v>40205800</v>
      </c>
      <c r="H471">
        <f>IFERROR((F[[#This Row],[Close]]-E470)/E470,0)</f>
        <v>1.2273901808785497E-2</v>
      </c>
      <c r="I471">
        <f>IFERROR(LN(F[[#This Row],[Close]]/E470),0)</f>
        <v>1.2199188206348278E-2</v>
      </c>
    </row>
    <row r="472" spans="1:9">
      <c r="A472" s="3">
        <v>44670</v>
      </c>
      <c r="B472">
        <v>15.74</v>
      </c>
      <c r="C472">
        <v>16.23</v>
      </c>
      <c r="D472">
        <v>15.74</v>
      </c>
      <c r="E472">
        <v>16.149999999999999</v>
      </c>
      <c r="F472">
        <v>13.686676</v>
      </c>
      <c r="G472">
        <v>55398300</v>
      </c>
      <c r="H472">
        <f>IFERROR((F[[#This Row],[Close]]-E471)/E471,0)</f>
        <v>3.0631780472239863E-2</v>
      </c>
      <c r="I472">
        <f>IFERROR(LN(F[[#This Row],[Close]]/E471),0)</f>
        <v>3.0171993300735944E-2</v>
      </c>
    </row>
    <row r="473" spans="1:9">
      <c r="A473" s="3">
        <v>44671</v>
      </c>
      <c r="B473">
        <v>16.23</v>
      </c>
      <c r="C473">
        <v>16.549999</v>
      </c>
      <c r="D473">
        <v>16.010000000000002</v>
      </c>
      <c r="E473">
        <v>16.049999</v>
      </c>
      <c r="F473">
        <v>13.601929</v>
      </c>
      <c r="G473">
        <v>47351500</v>
      </c>
      <c r="H473">
        <f>IFERROR((F[[#This Row],[Close]]-E472)/E472,0)</f>
        <v>-6.192012383900861E-3</v>
      </c>
      <c r="I473">
        <f>IFERROR(LN(F[[#This Row],[Close]]/E472),0)</f>
        <v>-6.2112623979385176E-3</v>
      </c>
    </row>
    <row r="474" spans="1:9">
      <c r="A474" s="3">
        <v>44672</v>
      </c>
      <c r="B474">
        <v>16.48</v>
      </c>
      <c r="C474">
        <v>16.57</v>
      </c>
      <c r="D474">
        <v>15.61</v>
      </c>
      <c r="E474">
        <v>15.7</v>
      </c>
      <c r="F474">
        <v>13.305313999999999</v>
      </c>
      <c r="G474">
        <v>49898500</v>
      </c>
      <c r="H474">
        <f>IFERROR((F[[#This Row],[Close]]-E473)/E473,0)</f>
        <v>-2.180679263593726E-2</v>
      </c>
      <c r="I474">
        <f>IFERROR(LN(F[[#This Row],[Close]]/E473),0)</f>
        <v>-2.2048074916464582E-2</v>
      </c>
    </row>
    <row r="475" spans="1:9">
      <c r="A475" s="3">
        <v>44673</v>
      </c>
      <c r="B475">
        <v>15.55</v>
      </c>
      <c r="C475">
        <v>15.64</v>
      </c>
      <c r="D475">
        <v>15</v>
      </c>
      <c r="E475">
        <v>15.13</v>
      </c>
      <c r="F475">
        <v>12.822255</v>
      </c>
      <c r="G475">
        <v>56193700</v>
      </c>
      <c r="H475">
        <f>IFERROR((F[[#This Row],[Close]]-E474)/E474,0)</f>
        <v>-3.6305732484076342E-2</v>
      </c>
      <c r="I475">
        <f>IFERROR(LN(F[[#This Row],[Close]]/E474),0)</f>
        <v>-3.6981184553997702E-2</v>
      </c>
    </row>
    <row r="476" spans="1:9">
      <c r="A476" s="3">
        <v>44676</v>
      </c>
      <c r="B476">
        <v>14.91</v>
      </c>
      <c r="C476">
        <v>15.2</v>
      </c>
      <c r="D476">
        <v>14.62</v>
      </c>
      <c r="E476">
        <v>15.19</v>
      </c>
      <c r="F476">
        <v>12.958753</v>
      </c>
      <c r="G476">
        <v>58361400</v>
      </c>
      <c r="H476">
        <f>IFERROR((F[[#This Row],[Close]]-E475)/E475,0)</f>
        <v>3.9656311962986595E-3</v>
      </c>
      <c r="I476">
        <f>IFERROR(LN(F[[#This Row],[Close]]/E475),0)</f>
        <v>3.9577888074167518E-3</v>
      </c>
    </row>
    <row r="477" spans="1:9">
      <c r="A477" s="3">
        <v>44677</v>
      </c>
      <c r="B477">
        <v>15.1</v>
      </c>
      <c r="C477">
        <v>15.14</v>
      </c>
      <c r="D477">
        <v>14.67</v>
      </c>
      <c r="E477">
        <v>14.71</v>
      </c>
      <c r="F477">
        <v>12.54926</v>
      </c>
      <c r="G477">
        <v>60345300</v>
      </c>
      <c r="H477">
        <f>IFERROR((F[[#This Row],[Close]]-E476)/E476,0)</f>
        <v>-3.1599736668861005E-2</v>
      </c>
      <c r="I477">
        <f>IFERROR(LN(F[[#This Row],[Close]]/E476),0)</f>
        <v>-3.2109781994335194E-2</v>
      </c>
    </row>
    <row r="478" spans="1:9">
      <c r="A478" s="3">
        <v>44678</v>
      </c>
      <c r="B478">
        <v>14.79</v>
      </c>
      <c r="C478">
        <v>15.1</v>
      </c>
      <c r="D478">
        <v>14.6</v>
      </c>
      <c r="E478">
        <v>14.85</v>
      </c>
      <c r="F478">
        <v>12.668695</v>
      </c>
      <c r="G478">
        <v>65847900</v>
      </c>
      <c r="H478">
        <f>IFERROR((F[[#This Row],[Close]]-E477)/E477,0)</f>
        <v>9.5173351461589929E-3</v>
      </c>
      <c r="I478">
        <f>IFERROR(LN(F[[#This Row],[Close]]/E477),0)</f>
        <v>9.4723306353624442E-3</v>
      </c>
    </row>
    <row r="479" spans="1:9">
      <c r="A479" s="3">
        <v>44679</v>
      </c>
      <c r="B479">
        <v>14.91</v>
      </c>
      <c r="C479">
        <v>14.99</v>
      </c>
      <c r="D479">
        <v>13.9</v>
      </c>
      <c r="E479">
        <v>14.62</v>
      </c>
      <c r="F479">
        <v>12.472479</v>
      </c>
      <c r="G479">
        <v>131556500</v>
      </c>
      <c r="H479">
        <f>IFERROR((F[[#This Row],[Close]]-E478)/E478,0)</f>
        <v>-1.5488215488215518E-2</v>
      </c>
      <c r="I479">
        <f>IFERROR(LN(F[[#This Row],[Close]]/E478),0)</f>
        <v>-1.5609410927076243E-2</v>
      </c>
    </row>
    <row r="480" spans="1:9">
      <c r="A480" s="3">
        <v>44680</v>
      </c>
      <c r="B480">
        <v>14.59</v>
      </c>
      <c r="C480">
        <v>14.97</v>
      </c>
      <c r="D480">
        <v>14.1</v>
      </c>
      <c r="E480">
        <v>14.16</v>
      </c>
      <c r="F480">
        <v>12.080048</v>
      </c>
      <c r="G480">
        <v>83184900</v>
      </c>
      <c r="H480">
        <f>IFERROR((F[[#This Row],[Close]]-E479)/E479,0)</f>
        <v>-3.1463748290013617E-2</v>
      </c>
      <c r="I480">
        <f>IFERROR(LN(F[[#This Row],[Close]]/E479),0)</f>
        <v>-3.1969366056058698E-2</v>
      </c>
    </row>
    <row r="481" spans="1:9">
      <c r="A481" s="3">
        <v>44683</v>
      </c>
      <c r="B481">
        <v>14.02</v>
      </c>
      <c r="C481">
        <v>14.29</v>
      </c>
      <c r="D481">
        <v>13.82</v>
      </c>
      <c r="E481">
        <v>14.27</v>
      </c>
      <c r="F481">
        <v>12.17389</v>
      </c>
      <c r="G481">
        <v>64734000</v>
      </c>
      <c r="H481">
        <f>IFERROR((F[[#This Row],[Close]]-E480)/E480,0)</f>
        <v>7.7683615819208636E-3</v>
      </c>
      <c r="I481">
        <f>IFERROR(LN(F[[#This Row],[Close]]/E480),0)</f>
        <v>7.7383432231712896E-3</v>
      </c>
    </row>
    <row r="482" spans="1:9">
      <c r="A482" s="3">
        <v>44684</v>
      </c>
      <c r="B482">
        <v>14.31</v>
      </c>
      <c r="C482">
        <v>14.75</v>
      </c>
      <c r="D482">
        <v>14.2</v>
      </c>
      <c r="E482">
        <v>14.56</v>
      </c>
      <c r="F482">
        <v>12.421291</v>
      </c>
      <c r="G482">
        <v>55734200</v>
      </c>
      <c r="H482">
        <f>IFERROR((F[[#This Row],[Close]]-E481)/E481,0)</f>
        <v>2.0322354590049118E-2</v>
      </c>
      <c r="I482">
        <f>IFERROR(LN(F[[#This Row],[Close]]/E481),0)</f>
        <v>2.0118611279794859E-2</v>
      </c>
    </row>
    <row r="483" spans="1:9">
      <c r="A483" s="3">
        <v>44685</v>
      </c>
      <c r="B483">
        <v>14.51</v>
      </c>
      <c r="C483">
        <v>15</v>
      </c>
      <c r="D483">
        <v>14.26</v>
      </c>
      <c r="E483">
        <v>14.98</v>
      </c>
      <c r="F483">
        <v>12.779598</v>
      </c>
      <c r="G483">
        <v>59774900</v>
      </c>
      <c r="H483">
        <f>IFERROR((F[[#This Row],[Close]]-E482)/E482,0)</f>
        <v>2.8846153846153841E-2</v>
      </c>
      <c r="I483">
        <f>IFERROR(LN(F[[#This Row],[Close]]/E482),0)</f>
        <v>2.843793532053341E-2</v>
      </c>
    </row>
    <row r="484" spans="1:9">
      <c r="A484" s="3">
        <v>44686</v>
      </c>
      <c r="B484">
        <v>14.82</v>
      </c>
      <c r="C484">
        <v>14.82</v>
      </c>
      <c r="D484">
        <v>14.34</v>
      </c>
      <c r="E484">
        <v>14.53</v>
      </c>
      <c r="F484">
        <v>12.3957</v>
      </c>
      <c r="G484">
        <v>57889200</v>
      </c>
      <c r="H484">
        <f>IFERROR((F[[#This Row],[Close]]-E483)/E483,0)</f>
        <v>-3.0040053404539455E-2</v>
      </c>
      <c r="I484">
        <f>IFERROR(LN(F[[#This Row],[Close]]/E483),0)</f>
        <v>-3.0500500506881911E-2</v>
      </c>
    </row>
    <row r="485" spans="1:9">
      <c r="A485" s="3">
        <v>44687</v>
      </c>
      <c r="B485">
        <v>14.46</v>
      </c>
      <c r="C485">
        <v>14.6</v>
      </c>
      <c r="D485">
        <v>14</v>
      </c>
      <c r="E485">
        <v>14.21</v>
      </c>
      <c r="F485">
        <v>12.122704000000001</v>
      </c>
      <c r="G485">
        <v>66622200</v>
      </c>
      <c r="H485">
        <f>IFERROR((F[[#This Row],[Close]]-E484)/E484,0)</f>
        <v>-2.2023399862353649E-2</v>
      </c>
      <c r="I485">
        <f>IFERROR(LN(F[[#This Row],[Close]]/E484),0)</f>
        <v>-2.2269535473182202E-2</v>
      </c>
    </row>
    <row r="486" spans="1:9">
      <c r="A486" s="3">
        <v>44690</v>
      </c>
      <c r="B486">
        <v>13.85</v>
      </c>
      <c r="C486">
        <v>14.17</v>
      </c>
      <c r="D486">
        <v>13.31</v>
      </c>
      <c r="E486">
        <v>13.37</v>
      </c>
      <c r="F486">
        <v>11.406091</v>
      </c>
      <c r="G486">
        <v>71242000</v>
      </c>
      <c r="H486">
        <f>IFERROR((F[[#This Row],[Close]]-E485)/E485,0)</f>
        <v>-5.9113300492610946E-2</v>
      </c>
      <c r="I486">
        <f>IFERROR(LN(F[[#This Row],[Close]]/E485),0)</f>
        <v>-6.0932550995157618E-2</v>
      </c>
    </row>
    <row r="487" spans="1:9">
      <c r="A487" s="3">
        <v>44691</v>
      </c>
      <c r="B487">
        <v>13.8</v>
      </c>
      <c r="C487">
        <v>13.84</v>
      </c>
      <c r="D487">
        <v>13.02</v>
      </c>
      <c r="E487">
        <v>13.35</v>
      </c>
      <c r="F487">
        <v>11.389029000000001</v>
      </c>
      <c r="G487">
        <v>75506700</v>
      </c>
      <c r="H487">
        <f>IFERROR((F[[#This Row],[Close]]-E486)/E486,0)</f>
        <v>-1.4958863126402077E-3</v>
      </c>
      <c r="I487">
        <f>IFERROR(LN(F[[#This Row],[Close]]/E486),0)</f>
        <v>-1.4970062675932275E-3</v>
      </c>
    </row>
    <row r="488" spans="1:9">
      <c r="A488" s="3">
        <v>44692</v>
      </c>
      <c r="B488">
        <v>13.2</v>
      </c>
      <c r="C488">
        <v>13.62</v>
      </c>
      <c r="D488">
        <v>12.79</v>
      </c>
      <c r="E488">
        <v>12.83</v>
      </c>
      <c r="F488">
        <v>10.945411</v>
      </c>
      <c r="G488">
        <v>71644900</v>
      </c>
      <c r="H488">
        <f>IFERROR((F[[#This Row],[Close]]-E487)/E487,0)</f>
        <v>-3.8951310861423193E-2</v>
      </c>
      <c r="I488">
        <f>IFERROR(LN(F[[#This Row],[Close]]/E487),0)</f>
        <v>-3.9730206218713482E-2</v>
      </c>
    </row>
    <row r="489" spans="1:9">
      <c r="A489" s="3">
        <v>44693</v>
      </c>
      <c r="B489">
        <v>12.21</v>
      </c>
      <c r="C489">
        <v>12.8</v>
      </c>
      <c r="D489">
        <v>12.15</v>
      </c>
      <c r="E489">
        <v>12.44</v>
      </c>
      <c r="F489">
        <v>10.612697000000001</v>
      </c>
      <c r="G489">
        <v>113203900</v>
      </c>
      <c r="H489">
        <f>IFERROR((F[[#This Row],[Close]]-E488)/E488,0)</f>
        <v>-3.0397505845674244E-2</v>
      </c>
      <c r="I489">
        <f>IFERROR(LN(F[[#This Row],[Close]]/E488),0)</f>
        <v>-3.0869091316511721E-2</v>
      </c>
    </row>
    <row r="490" spans="1:9">
      <c r="A490" s="3">
        <v>44694</v>
      </c>
      <c r="B490">
        <v>12.88</v>
      </c>
      <c r="C490">
        <v>13.63</v>
      </c>
      <c r="D490">
        <v>12.87</v>
      </c>
      <c r="E490">
        <v>13.5</v>
      </c>
      <c r="F490">
        <v>11.516994</v>
      </c>
      <c r="G490">
        <v>78944200</v>
      </c>
      <c r="H490">
        <f>IFERROR((F[[#This Row],[Close]]-E489)/E489,0)</f>
        <v>8.520900321543412E-2</v>
      </c>
      <c r="I490">
        <f>IFERROR(LN(F[[#This Row],[Close]]/E489),0)</f>
        <v>8.1772598133350513E-2</v>
      </c>
    </row>
    <row r="491" spans="1:9">
      <c r="A491" s="3">
        <v>44697</v>
      </c>
      <c r="B491">
        <v>13.49</v>
      </c>
      <c r="C491">
        <v>13.52</v>
      </c>
      <c r="D491">
        <v>12.98</v>
      </c>
      <c r="E491">
        <v>13.05</v>
      </c>
      <c r="F491">
        <v>11.133096</v>
      </c>
      <c r="G491">
        <v>65055400</v>
      </c>
      <c r="H491">
        <f>IFERROR((F[[#This Row],[Close]]-E490)/E490,0)</f>
        <v>-3.3333333333333277E-2</v>
      </c>
      <c r="I491">
        <f>IFERROR(LN(F[[#This Row],[Close]]/E490),0)</f>
        <v>-3.3901551675681339E-2</v>
      </c>
    </row>
    <row r="492" spans="1:9">
      <c r="A492" s="3">
        <v>44698</v>
      </c>
      <c r="B492">
        <v>13.34</v>
      </c>
      <c r="C492">
        <v>13.53</v>
      </c>
      <c r="D492">
        <v>13.16</v>
      </c>
      <c r="E492">
        <v>13.53</v>
      </c>
      <c r="F492">
        <v>11.542588</v>
      </c>
      <c r="G492">
        <v>50891400</v>
      </c>
      <c r="H492">
        <f>IFERROR((F[[#This Row],[Close]]-E491)/E491,0)</f>
        <v>3.6781609195402194E-2</v>
      </c>
      <c r="I492">
        <f>IFERROR(LN(F[[#This Row],[Close]]/E491),0)</f>
        <v>3.6121308413994253E-2</v>
      </c>
    </row>
    <row r="493" spans="1:9">
      <c r="A493" s="3">
        <v>44699</v>
      </c>
      <c r="B493">
        <v>13.25</v>
      </c>
      <c r="C493">
        <v>13.36</v>
      </c>
      <c r="D493">
        <v>12.71</v>
      </c>
      <c r="E493">
        <v>12.78</v>
      </c>
      <c r="F493">
        <v>10.902755000000001</v>
      </c>
      <c r="G493">
        <v>68362500</v>
      </c>
      <c r="H493">
        <f>IFERROR((F[[#This Row],[Close]]-E492)/E492,0)</f>
        <v>-5.543237250554324E-2</v>
      </c>
      <c r="I493">
        <f>IFERROR(LN(F[[#This Row],[Close]]/E492),0)</f>
        <v>-5.7027993233307914E-2</v>
      </c>
    </row>
    <row r="494" spans="1:9">
      <c r="A494" s="3">
        <v>44700</v>
      </c>
      <c r="B494">
        <v>12.64</v>
      </c>
      <c r="C494">
        <v>13.12</v>
      </c>
      <c r="D494">
        <v>12.63</v>
      </c>
      <c r="E494">
        <v>12.85</v>
      </c>
      <c r="F494">
        <v>10.962472999999999</v>
      </c>
      <c r="G494">
        <v>58459600</v>
      </c>
      <c r="H494">
        <f>IFERROR((F[[#This Row],[Close]]-E493)/E493,0)</f>
        <v>5.4773082942097253E-3</v>
      </c>
      <c r="I494">
        <f>IFERROR(LN(F[[#This Row],[Close]]/E493),0)</f>
        <v>5.4623623918400276E-3</v>
      </c>
    </row>
    <row r="495" spans="1:9">
      <c r="A495" s="3">
        <v>44701</v>
      </c>
      <c r="B495">
        <v>13.05</v>
      </c>
      <c r="C495">
        <v>13.12</v>
      </c>
      <c r="D495">
        <v>12.07</v>
      </c>
      <c r="E495">
        <v>12.5</v>
      </c>
      <c r="F495">
        <v>10.663883999999999</v>
      </c>
      <c r="G495">
        <v>78183400</v>
      </c>
      <c r="H495">
        <f>IFERROR((F[[#This Row],[Close]]-E494)/E494,0)</f>
        <v>-2.7237354085603085E-2</v>
      </c>
      <c r="I495">
        <f>IFERROR(LN(F[[#This Row],[Close]]/E494),0)</f>
        <v>-2.761516703297338E-2</v>
      </c>
    </row>
    <row r="496" spans="1:9">
      <c r="A496" s="3">
        <v>44704</v>
      </c>
      <c r="B496">
        <v>12.64</v>
      </c>
      <c r="C496">
        <v>12.95</v>
      </c>
      <c r="D496">
        <v>12.5</v>
      </c>
      <c r="E496">
        <v>12.83</v>
      </c>
      <c r="F496">
        <v>10.945411</v>
      </c>
      <c r="G496">
        <v>51929600</v>
      </c>
      <c r="H496">
        <f>IFERROR((F[[#This Row],[Close]]-E495)/E495,0)</f>
        <v>2.6400000000000007E-2</v>
      </c>
      <c r="I496">
        <f>IFERROR(LN(F[[#This Row],[Close]]/E495),0)</f>
        <v>2.6057534319289598E-2</v>
      </c>
    </row>
    <row r="497" spans="1:9">
      <c r="A497" s="3">
        <v>44705</v>
      </c>
      <c r="B497">
        <v>12.6</v>
      </c>
      <c r="C497">
        <v>12.68</v>
      </c>
      <c r="D497">
        <v>12.27</v>
      </c>
      <c r="E497">
        <v>12.42</v>
      </c>
      <c r="F497">
        <v>10.595636000000001</v>
      </c>
      <c r="G497">
        <v>51082800</v>
      </c>
      <c r="H497">
        <f>IFERROR((F[[#This Row],[Close]]-E496)/E496,0)</f>
        <v>-3.1956352299298531E-2</v>
      </c>
      <c r="I497">
        <f>IFERROR(LN(F[[#This Row],[Close]]/E496),0)</f>
        <v>-3.2478102122212332E-2</v>
      </c>
    </row>
    <row r="498" spans="1:9">
      <c r="A498" s="3">
        <v>44706</v>
      </c>
      <c r="B498">
        <v>12.33</v>
      </c>
      <c r="C498">
        <v>12.81</v>
      </c>
      <c r="D498">
        <v>12.32</v>
      </c>
      <c r="E498">
        <v>12.71</v>
      </c>
      <c r="F498">
        <v>10.843037000000001</v>
      </c>
      <c r="G498">
        <v>41193100</v>
      </c>
      <c r="H498">
        <f>IFERROR((F[[#This Row],[Close]]-E497)/E497,0)</f>
        <v>2.334943639291473E-2</v>
      </c>
      <c r="I498">
        <f>IFERROR(LN(F[[#This Row],[Close]]/E497),0)</f>
        <v>2.3081008696030077E-2</v>
      </c>
    </row>
    <row r="499" spans="1:9">
      <c r="A499" s="3">
        <v>44707</v>
      </c>
      <c r="B499">
        <v>12.8</v>
      </c>
      <c r="C499">
        <v>13.2</v>
      </c>
      <c r="D499">
        <v>12.79</v>
      </c>
      <c r="E499">
        <v>13.12</v>
      </c>
      <c r="F499">
        <v>11.192812999999999</v>
      </c>
      <c r="G499">
        <v>45709200</v>
      </c>
      <c r="H499">
        <f>IFERROR((F[[#This Row],[Close]]-E498)/E498,0)</f>
        <v>3.22580645161289E-2</v>
      </c>
      <c r="I499">
        <f>IFERROR(LN(F[[#This Row],[Close]]/E498),0)</f>
        <v>3.174869831458027E-2</v>
      </c>
    </row>
    <row r="500" spans="1:9">
      <c r="A500" s="3">
        <v>44708</v>
      </c>
      <c r="B500">
        <v>13.26</v>
      </c>
      <c r="C500">
        <v>13.63</v>
      </c>
      <c r="D500">
        <v>13.24</v>
      </c>
      <c r="E500">
        <v>13.63</v>
      </c>
      <c r="F500">
        <v>11.627898999999999</v>
      </c>
      <c r="G500">
        <v>54195700</v>
      </c>
      <c r="H500">
        <f>IFERROR((F[[#This Row],[Close]]-E499)/E499,0)</f>
        <v>3.887195121951232E-2</v>
      </c>
      <c r="I500">
        <f>IFERROR(LN(F[[#This Row],[Close]]/E499),0)</f>
        <v>3.8135462192498429E-2</v>
      </c>
    </row>
    <row r="501" spans="1:9">
      <c r="A501" s="3">
        <v>44712</v>
      </c>
      <c r="B501">
        <v>13.68</v>
      </c>
      <c r="C501">
        <v>13.82</v>
      </c>
      <c r="D501">
        <v>13.35</v>
      </c>
      <c r="E501">
        <v>13.68</v>
      </c>
      <c r="F501">
        <v>11.670555</v>
      </c>
      <c r="G501">
        <v>79689900</v>
      </c>
      <c r="H501">
        <f>IFERROR((F[[#This Row],[Close]]-E500)/E500,0)</f>
        <v>3.6683785766690341E-3</v>
      </c>
      <c r="I501">
        <f>IFERROR(LN(F[[#This Row],[Close]]/E500),0)</f>
        <v>3.6616664859631738E-3</v>
      </c>
    </row>
    <row r="502" spans="1:9">
      <c r="A502" s="3">
        <v>44713</v>
      </c>
      <c r="B502">
        <v>13.88</v>
      </c>
      <c r="C502">
        <v>13.97</v>
      </c>
      <c r="D502">
        <v>13.4</v>
      </c>
      <c r="E502">
        <v>13.55</v>
      </c>
      <c r="F502">
        <v>11.559651000000001</v>
      </c>
      <c r="G502">
        <v>50726200</v>
      </c>
      <c r="H502">
        <f>IFERROR((F[[#This Row],[Close]]-E501)/E501,0)</f>
        <v>-9.5029239766081137E-3</v>
      </c>
      <c r="I502">
        <f>IFERROR(LN(F[[#This Row],[Close]]/E501),0)</f>
        <v>-9.5483648686944325E-3</v>
      </c>
    </row>
    <row r="503" spans="1:9">
      <c r="A503" s="3">
        <v>44714</v>
      </c>
      <c r="B503">
        <v>13.64</v>
      </c>
      <c r="C503">
        <v>13.96</v>
      </c>
      <c r="D503">
        <v>13.6</v>
      </c>
      <c r="E503">
        <v>13.89</v>
      </c>
      <c r="F503">
        <v>11.849709000000001</v>
      </c>
      <c r="G503">
        <v>42979700</v>
      </c>
      <c r="H503">
        <f>IFERROR((F[[#This Row],[Close]]-E502)/E502,0)</f>
        <v>2.5092250922509215E-2</v>
      </c>
      <c r="I503">
        <f>IFERROR(LN(F[[#This Row],[Close]]/E502),0)</f>
        <v>2.4782609440542377E-2</v>
      </c>
    </row>
    <row r="504" spans="1:9">
      <c r="A504" s="3">
        <v>44715</v>
      </c>
      <c r="B504">
        <v>13.63</v>
      </c>
      <c r="C504">
        <v>13.78</v>
      </c>
      <c r="D504">
        <v>13.36</v>
      </c>
      <c r="E504">
        <v>13.5</v>
      </c>
      <c r="F504">
        <v>11.516994</v>
      </c>
      <c r="G504">
        <v>43625200</v>
      </c>
      <c r="H504">
        <f>IFERROR((F[[#This Row],[Close]]-E503)/E503,0)</f>
        <v>-2.8077753779697665E-2</v>
      </c>
      <c r="I504">
        <f>IFERROR(LN(F[[#This Row],[Close]]/E503),0)</f>
        <v>-2.8479471321868687E-2</v>
      </c>
    </row>
    <row r="505" spans="1:9">
      <c r="A505" s="3">
        <v>44718</v>
      </c>
      <c r="B505">
        <v>13.74</v>
      </c>
      <c r="C505">
        <v>13.74</v>
      </c>
      <c r="D505">
        <v>13.38</v>
      </c>
      <c r="E505">
        <v>13.46</v>
      </c>
      <c r="F505">
        <v>11.482870999999999</v>
      </c>
      <c r="G505">
        <v>37711100</v>
      </c>
      <c r="H505">
        <f>IFERROR((F[[#This Row],[Close]]-E504)/E504,0)</f>
        <v>-2.9629629629628999E-3</v>
      </c>
      <c r="I505">
        <f>IFERROR(LN(F[[#This Row],[Close]]/E504),0)</f>
        <v>-2.9673612278020007E-3</v>
      </c>
    </row>
    <row r="506" spans="1:9">
      <c r="A506" s="3">
        <v>44719</v>
      </c>
      <c r="B506">
        <v>13.26</v>
      </c>
      <c r="C506">
        <v>13.77</v>
      </c>
      <c r="D506">
        <v>13.19</v>
      </c>
      <c r="E506">
        <v>13.74</v>
      </c>
      <c r="F506">
        <v>11.721741</v>
      </c>
      <c r="G506">
        <v>38940300</v>
      </c>
      <c r="H506">
        <f>IFERROR((F[[#This Row],[Close]]-E505)/E505,0)</f>
        <v>2.0802377414561615E-2</v>
      </c>
      <c r="I506">
        <f>IFERROR(LN(F[[#This Row],[Close]]/E505),0)</f>
        <v>2.0588962577621463E-2</v>
      </c>
    </row>
    <row r="507" spans="1:9">
      <c r="A507" s="3">
        <v>44720</v>
      </c>
      <c r="B507">
        <v>13.63</v>
      </c>
      <c r="C507">
        <v>13.85</v>
      </c>
      <c r="D507">
        <v>13.44</v>
      </c>
      <c r="E507">
        <v>13.53</v>
      </c>
      <c r="F507">
        <v>11.542588</v>
      </c>
      <c r="G507">
        <v>39441900</v>
      </c>
      <c r="H507">
        <f>IFERROR((F[[#This Row],[Close]]-E506)/E506,0)</f>
        <v>-1.5283842794759887E-2</v>
      </c>
      <c r="I507">
        <f>IFERROR(LN(F[[#This Row],[Close]]/E506),0)</f>
        <v>-1.5401844611506703E-2</v>
      </c>
    </row>
    <row r="508" spans="1:9">
      <c r="A508" s="3">
        <v>44721</v>
      </c>
      <c r="B508">
        <v>13.51</v>
      </c>
      <c r="C508">
        <v>13.59</v>
      </c>
      <c r="D508">
        <v>13.28</v>
      </c>
      <c r="E508">
        <v>13.28</v>
      </c>
      <c r="F508">
        <v>11.329309</v>
      </c>
      <c r="G508">
        <v>30468000</v>
      </c>
      <c r="H508">
        <f>IFERROR((F[[#This Row],[Close]]-E507)/E507,0)</f>
        <v>-1.8477457501847747E-2</v>
      </c>
      <c r="I508">
        <f>IFERROR(LN(F[[#This Row],[Close]]/E507),0)</f>
        <v>-1.8650298134408837E-2</v>
      </c>
    </row>
    <row r="509" spans="1:9">
      <c r="A509" s="3">
        <v>44722</v>
      </c>
      <c r="B509">
        <v>13</v>
      </c>
      <c r="C509">
        <v>13.21</v>
      </c>
      <c r="D509">
        <v>12.63</v>
      </c>
      <c r="E509">
        <v>12.75</v>
      </c>
      <c r="F509">
        <v>10.877162</v>
      </c>
      <c r="G509">
        <v>55644400</v>
      </c>
      <c r="H509">
        <f>IFERROR((F[[#This Row],[Close]]-E508)/E508,0)</f>
        <v>-3.9909638554216822E-2</v>
      </c>
      <c r="I509">
        <f>IFERROR(LN(F[[#This Row],[Close]]/E508),0)</f>
        <v>-4.0727872443852578E-2</v>
      </c>
    </row>
    <row r="510" spans="1:9">
      <c r="A510" s="3">
        <v>44725</v>
      </c>
      <c r="B510">
        <v>12.3</v>
      </c>
      <c r="C510">
        <v>12.38</v>
      </c>
      <c r="D510">
        <v>11.74</v>
      </c>
      <c r="E510">
        <v>11.81</v>
      </c>
      <c r="F510">
        <v>10.075240000000001</v>
      </c>
      <c r="G510">
        <v>80676300</v>
      </c>
      <c r="H510">
        <f>IFERROR((F[[#This Row],[Close]]-E509)/E509,0)</f>
        <v>-7.3725490196078394E-2</v>
      </c>
      <c r="I510">
        <f>IFERROR(LN(F[[#This Row],[Close]]/E509),0)</f>
        <v>-7.6584641395164216E-2</v>
      </c>
    </row>
    <row r="511" spans="1:9">
      <c r="A511" s="3">
        <v>44726</v>
      </c>
      <c r="B511">
        <v>11.99</v>
      </c>
      <c r="C511">
        <v>12.42</v>
      </c>
      <c r="D511">
        <v>11.91</v>
      </c>
      <c r="E511">
        <v>12.2</v>
      </c>
      <c r="F511">
        <v>10.407951000000001</v>
      </c>
      <c r="G511">
        <v>82369300</v>
      </c>
      <c r="H511">
        <f>IFERROR((F[[#This Row],[Close]]-E510)/E510,0)</f>
        <v>3.3022861981371616E-2</v>
      </c>
      <c r="I511">
        <f>IFERROR(LN(F[[#This Row],[Close]]/E510),0)</f>
        <v>3.2489321529939941E-2</v>
      </c>
    </row>
    <row r="512" spans="1:9">
      <c r="A512" s="3">
        <v>44727</v>
      </c>
      <c r="B512">
        <v>12.22</v>
      </c>
      <c r="C512">
        <v>12.42</v>
      </c>
      <c r="D512">
        <v>12</v>
      </c>
      <c r="E512">
        <v>12.27</v>
      </c>
      <c r="F512">
        <v>10.467669000000001</v>
      </c>
      <c r="G512">
        <v>70393200</v>
      </c>
      <c r="H512">
        <f>IFERROR((F[[#This Row],[Close]]-E511)/E511,0)</f>
        <v>5.7377049180328109E-3</v>
      </c>
      <c r="I512">
        <f>IFERROR(LN(F[[#This Row],[Close]]/E511),0)</f>
        <v>5.7213069836091236E-3</v>
      </c>
    </row>
    <row r="513" spans="1:9">
      <c r="A513" s="3">
        <v>44728</v>
      </c>
      <c r="B513">
        <v>11.8</v>
      </c>
      <c r="C513">
        <v>11.91</v>
      </c>
      <c r="D513">
        <v>11.12</v>
      </c>
      <c r="E513">
        <v>11.25</v>
      </c>
      <c r="F513">
        <v>9.5974950000000003</v>
      </c>
      <c r="G513">
        <v>80380100</v>
      </c>
      <c r="H513">
        <f>IFERROR((F[[#This Row],[Close]]-E512)/E512,0)</f>
        <v>-8.3129584352078206E-2</v>
      </c>
      <c r="I513">
        <f>IFERROR(LN(F[[#This Row],[Close]]/E512),0)</f>
        <v>-8.6789130072390863E-2</v>
      </c>
    </row>
    <row r="514" spans="1:9">
      <c r="A514" s="3">
        <v>44729</v>
      </c>
      <c r="B514">
        <v>11.24</v>
      </c>
      <c r="C514">
        <v>11.44</v>
      </c>
      <c r="D514">
        <v>10.9</v>
      </c>
      <c r="E514">
        <v>11.23</v>
      </c>
      <c r="F514">
        <v>9.5804340000000003</v>
      </c>
      <c r="G514">
        <v>80248800</v>
      </c>
      <c r="H514">
        <f>IFERROR((F[[#This Row],[Close]]-E513)/E513,0)</f>
        <v>-1.7777777777777399E-3</v>
      </c>
      <c r="I514">
        <f>IFERROR(LN(F[[#This Row],[Close]]/E513),0)</f>
        <v>-1.7793599000773153E-3</v>
      </c>
    </row>
    <row r="515" spans="1:9">
      <c r="A515" s="3">
        <v>44733</v>
      </c>
      <c r="B515">
        <v>11.55</v>
      </c>
      <c r="C515">
        <v>11.66</v>
      </c>
      <c r="D515">
        <v>11.35</v>
      </c>
      <c r="E515">
        <v>11.46</v>
      </c>
      <c r="F515">
        <v>9.7766490000000008</v>
      </c>
      <c r="G515">
        <v>66283400</v>
      </c>
      <c r="H515">
        <f>IFERROR((F[[#This Row],[Close]]-E514)/E514,0)</f>
        <v>2.0480854853072165E-2</v>
      </c>
      <c r="I515">
        <f>IFERROR(LN(F[[#This Row],[Close]]/E514),0)</f>
        <v>2.0273942536241724E-2</v>
      </c>
    </row>
    <row r="516" spans="1:9">
      <c r="A516" s="3">
        <v>44734</v>
      </c>
      <c r="B516">
        <v>11.26</v>
      </c>
      <c r="C516">
        <v>11.68</v>
      </c>
      <c r="D516">
        <v>11.21</v>
      </c>
      <c r="E516">
        <v>11.48</v>
      </c>
      <c r="F516">
        <v>9.7937110000000001</v>
      </c>
      <c r="G516">
        <v>46098900</v>
      </c>
      <c r="H516">
        <f>IFERROR((F[[#This Row],[Close]]-E515)/E515,0)</f>
        <v>1.745200698080242E-3</v>
      </c>
      <c r="I516">
        <f>IFERROR(LN(F[[#This Row],[Close]]/E515),0)</f>
        <v>1.7436796048268374E-3</v>
      </c>
    </row>
    <row r="517" spans="1:9">
      <c r="A517" s="3">
        <v>44735</v>
      </c>
      <c r="B517">
        <v>11.5</v>
      </c>
      <c r="C517">
        <v>11.58</v>
      </c>
      <c r="D517">
        <v>11.25</v>
      </c>
      <c r="E517">
        <v>11.56</v>
      </c>
      <c r="F517">
        <v>9.8619590000000006</v>
      </c>
      <c r="G517">
        <v>53655000</v>
      </c>
      <c r="H517">
        <f>IFERROR((F[[#This Row],[Close]]-E516)/E516,0)</f>
        <v>6.9686411149825845E-3</v>
      </c>
      <c r="I517">
        <f>IFERROR(LN(F[[#This Row],[Close]]/E516),0)</f>
        <v>6.944472352810995E-3</v>
      </c>
    </row>
    <row r="518" spans="1:9">
      <c r="A518" s="3">
        <v>44736</v>
      </c>
      <c r="B518">
        <v>11.65</v>
      </c>
      <c r="C518">
        <v>12.12</v>
      </c>
      <c r="D518">
        <v>11.57</v>
      </c>
      <c r="E518">
        <v>12.01</v>
      </c>
      <c r="F518">
        <v>10.245861</v>
      </c>
      <c r="G518">
        <v>55457600</v>
      </c>
      <c r="H518">
        <f>IFERROR((F[[#This Row],[Close]]-E517)/E517,0)</f>
        <v>3.8927335640138346E-2</v>
      </c>
      <c r="I518">
        <f>IFERROR(LN(F[[#This Row],[Close]]/E517),0)</f>
        <v>3.8188772847660639E-2</v>
      </c>
    </row>
    <row r="519" spans="1:9">
      <c r="A519" s="3">
        <v>44739</v>
      </c>
      <c r="B519">
        <v>12.12</v>
      </c>
      <c r="C519">
        <v>12.18</v>
      </c>
      <c r="D519">
        <v>11.9</v>
      </c>
      <c r="E519">
        <v>12.04</v>
      </c>
      <c r="F519">
        <v>10.271454</v>
      </c>
      <c r="G519">
        <v>44009900</v>
      </c>
      <c r="H519">
        <f>IFERROR((F[[#This Row],[Close]]-E518)/E518,0)</f>
        <v>2.4979184013321698E-3</v>
      </c>
      <c r="I519">
        <f>IFERROR(LN(F[[#This Row],[Close]]/E518),0)</f>
        <v>2.4948037887826502E-3</v>
      </c>
    </row>
    <row r="520" spans="1:9">
      <c r="A520" s="3">
        <v>44740</v>
      </c>
      <c r="B520">
        <v>12.14</v>
      </c>
      <c r="C520">
        <v>12.44</v>
      </c>
      <c r="D520">
        <v>11.8</v>
      </c>
      <c r="E520">
        <v>11.81</v>
      </c>
      <c r="F520">
        <v>10.075240000000001</v>
      </c>
      <c r="G520">
        <v>45866900</v>
      </c>
      <c r="H520">
        <f>IFERROR((F[[#This Row],[Close]]-E519)/E519,0)</f>
        <v>-1.9102990033222481E-2</v>
      </c>
      <c r="I520">
        <f>IFERROR(LN(F[[#This Row],[Close]]/E519),0)</f>
        <v>-1.9287809671403915E-2</v>
      </c>
    </row>
    <row r="521" spans="1:9">
      <c r="A521" s="3">
        <v>44741</v>
      </c>
      <c r="B521">
        <v>11.74</v>
      </c>
      <c r="C521">
        <v>11.76</v>
      </c>
      <c r="D521">
        <v>11.38</v>
      </c>
      <c r="E521">
        <v>11.52</v>
      </c>
      <c r="F521">
        <v>9.8278350000000003</v>
      </c>
      <c r="G521">
        <v>39474200</v>
      </c>
      <c r="H521">
        <f>IFERROR((F[[#This Row],[Close]]-E520)/E520,0)</f>
        <v>-2.4555461473327767E-2</v>
      </c>
      <c r="I521">
        <f>IFERROR(LN(F[[#This Row],[Close]]/E520),0)</f>
        <v>-2.4861974941525835E-2</v>
      </c>
    </row>
    <row r="522" spans="1:9">
      <c r="A522" s="3">
        <v>44742</v>
      </c>
      <c r="B522">
        <v>11.24</v>
      </c>
      <c r="C522">
        <v>11.36</v>
      </c>
      <c r="D522">
        <v>10.93</v>
      </c>
      <c r="E522">
        <v>11.13</v>
      </c>
      <c r="F522">
        <v>9.4951229999999995</v>
      </c>
      <c r="G522">
        <v>59238200</v>
      </c>
      <c r="H522">
        <f>IFERROR((F[[#This Row],[Close]]-E521)/E521,0)</f>
        <v>-3.385416666666656E-2</v>
      </c>
      <c r="I522">
        <f>IFERROR(LN(F[[#This Row],[Close]]/E521),0)</f>
        <v>-3.4440489980291568E-2</v>
      </c>
    </row>
    <row r="523" spans="1:9">
      <c r="A523" s="3">
        <v>44743</v>
      </c>
      <c r="B523">
        <v>11.1</v>
      </c>
      <c r="C523">
        <v>11.5</v>
      </c>
      <c r="D523">
        <v>10.99</v>
      </c>
      <c r="E523">
        <v>11.32</v>
      </c>
      <c r="F523">
        <v>9.6572139999999997</v>
      </c>
      <c r="G523">
        <v>54356000</v>
      </c>
      <c r="H523">
        <f>IFERROR((F[[#This Row],[Close]]-E522)/E522,0)</f>
        <v>1.7070979335130233E-2</v>
      </c>
      <c r="I523">
        <f>IFERROR(LN(F[[#This Row],[Close]]/E522),0)</f>
        <v>1.6926907487583378E-2</v>
      </c>
    </row>
    <row r="524" spans="1:9">
      <c r="A524" s="3">
        <v>44747</v>
      </c>
      <c r="B524">
        <v>11.05</v>
      </c>
      <c r="C524">
        <v>11.21</v>
      </c>
      <c r="D524">
        <v>10.61</v>
      </c>
      <c r="E524">
        <v>11.2</v>
      </c>
      <c r="F524">
        <v>9.5548389999999994</v>
      </c>
      <c r="G524">
        <v>87269800</v>
      </c>
      <c r="H524">
        <f>IFERROR((F[[#This Row],[Close]]-E523)/E523,0)</f>
        <v>-1.0600706713781006E-2</v>
      </c>
      <c r="I524">
        <f>IFERROR(LN(F[[#This Row],[Close]]/E523),0)</f>
        <v>-1.0657294473988093E-2</v>
      </c>
    </row>
    <row r="525" spans="1:9">
      <c r="A525" s="3">
        <v>44748</v>
      </c>
      <c r="B525">
        <v>11.15</v>
      </c>
      <c r="C525">
        <v>11.27</v>
      </c>
      <c r="D525">
        <v>10.84</v>
      </c>
      <c r="E525">
        <v>11.06</v>
      </c>
      <c r="F525">
        <v>9.4354060000000004</v>
      </c>
      <c r="G525">
        <v>71282900</v>
      </c>
      <c r="H525">
        <f>IFERROR((F[[#This Row],[Close]]-E524)/E524,0)</f>
        <v>-1.2499999999999893E-2</v>
      </c>
      <c r="I525">
        <f>IFERROR(LN(F[[#This Row],[Close]]/E524),0)</f>
        <v>-1.257878220685996E-2</v>
      </c>
    </row>
    <row r="526" spans="1:9">
      <c r="A526" s="3">
        <v>44749</v>
      </c>
      <c r="B526">
        <v>11.33</v>
      </c>
      <c r="C526">
        <v>11.72</v>
      </c>
      <c r="D526">
        <v>11.33</v>
      </c>
      <c r="E526">
        <v>11.65</v>
      </c>
      <c r="F526">
        <v>9.9387410000000003</v>
      </c>
      <c r="G526">
        <v>63000400</v>
      </c>
      <c r="H526">
        <f>IFERROR((F[[#This Row],[Close]]-E525)/E525,0)</f>
        <v>5.3345388788426748E-2</v>
      </c>
      <c r="I526">
        <f>IFERROR(LN(F[[#This Row],[Close]]/E525),0)</f>
        <v>5.1971183917520827E-2</v>
      </c>
    </row>
    <row r="527" spans="1:9">
      <c r="A527" s="3">
        <v>44750</v>
      </c>
      <c r="B527">
        <v>11.65</v>
      </c>
      <c r="C527">
        <v>11.78</v>
      </c>
      <c r="D527">
        <v>11.48</v>
      </c>
      <c r="E527">
        <v>11.62</v>
      </c>
      <c r="F527">
        <v>9.9131470000000004</v>
      </c>
      <c r="G527">
        <v>55235600</v>
      </c>
      <c r="H527">
        <f>IFERROR((F[[#This Row],[Close]]-E526)/E526,0)</f>
        <v>-2.5751072961374367E-3</v>
      </c>
      <c r="I527">
        <f>IFERROR(LN(F[[#This Row],[Close]]/E526),0)</f>
        <v>-2.5784285879444763E-3</v>
      </c>
    </row>
    <row r="528" spans="1:9">
      <c r="A528" s="3">
        <v>44753</v>
      </c>
      <c r="B528">
        <v>11.54</v>
      </c>
      <c r="C528">
        <v>11.66</v>
      </c>
      <c r="D528">
        <v>11.27</v>
      </c>
      <c r="E528">
        <v>11.29</v>
      </c>
      <c r="F528">
        <v>9.6316199999999998</v>
      </c>
      <c r="G528">
        <v>48833600</v>
      </c>
      <c r="H528">
        <f>IFERROR((F[[#This Row],[Close]]-E527)/E527,0)</f>
        <v>-2.8399311531841661E-2</v>
      </c>
      <c r="I528">
        <f>IFERROR(LN(F[[#This Row],[Close]]/E527),0)</f>
        <v>-2.8810373262194475E-2</v>
      </c>
    </row>
    <row r="529" spans="1:9">
      <c r="A529" s="3">
        <v>44754</v>
      </c>
      <c r="B529">
        <v>11.29</v>
      </c>
      <c r="C529">
        <v>11.72</v>
      </c>
      <c r="D529">
        <v>11.27</v>
      </c>
      <c r="E529">
        <v>11.56</v>
      </c>
      <c r="F529">
        <v>9.8619590000000006</v>
      </c>
      <c r="G529">
        <v>58414500</v>
      </c>
      <c r="H529">
        <f>IFERROR((F[[#This Row],[Close]]-E528)/E528,0)</f>
        <v>2.3914968999114383E-2</v>
      </c>
      <c r="I529">
        <f>IFERROR(LN(F[[#This Row],[Close]]/E528),0)</f>
        <v>2.3633485082660773E-2</v>
      </c>
    </row>
    <row r="530" spans="1:9">
      <c r="A530" s="3">
        <v>44755</v>
      </c>
      <c r="B530">
        <v>11.31</v>
      </c>
      <c r="C530">
        <v>11.58</v>
      </c>
      <c r="D530">
        <v>11.17</v>
      </c>
      <c r="E530">
        <v>11.51</v>
      </c>
      <c r="F530">
        <v>9.8193040000000007</v>
      </c>
      <c r="G530">
        <v>48274300</v>
      </c>
      <c r="H530">
        <f>IFERROR((F[[#This Row],[Close]]-E529)/E529,0)</f>
        <v>-4.3252595155709953E-3</v>
      </c>
      <c r="I530">
        <f>IFERROR(LN(F[[#This Row],[Close]]/E529),0)</f>
        <v>-4.3346405104401466E-3</v>
      </c>
    </row>
    <row r="531" spans="1:9">
      <c r="A531" s="3">
        <v>44756</v>
      </c>
      <c r="B531">
        <v>11.22</v>
      </c>
      <c r="C531">
        <v>11.4</v>
      </c>
      <c r="D531">
        <v>11.14</v>
      </c>
      <c r="E531">
        <v>11.39</v>
      </c>
      <c r="F531">
        <v>9.7169310000000007</v>
      </c>
      <c r="G531">
        <v>48176300</v>
      </c>
      <c r="H531">
        <f>IFERROR((F[[#This Row],[Close]]-E530)/E530,0)</f>
        <v>-1.0425716768027735E-2</v>
      </c>
      <c r="I531">
        <f>IFERROR(LN(F[[#This Row],[Close]]/E530),0)</f>
        <v>-1.0480445274700427E-2</v>
      </c>
    </row>
    <row r="532" spans="1:9">
      <c r="A532" s="3">
        <v>44757</v>
      </c>
      <c r="B532">
        <v>11.58</v>
      </c>
      <c r="C532">
        <v>11.9</v>
      </c>
      <c r="D532">
        <v>11.49</v>
      </c>
      <c r="E532">
        <v>11.88</v>
      </c>
      <c r="F532">
        <v>10.134956000000001</v>
      </c>
      <c r="G532">
        <v>49306900</v>
      </c>
      <c r="H532">
        <f>IFERROR((F[[#This Row],[Close]]-E531)/E531,0)</f>
        <v>4.302019315188764E-2</v>
      </c>
      <c r="I532">
        <f>IFERROR(LN(F[[#This Row],[Close]]/E531),0)</f>
        <v>4.212053647540813E-2</v>
      </c>
    </row>
    <row r="533" spans="1:9">
      <c r="A533" s="3">
        <v>44760</v>
      </c>
      <c r="B533">
        <v>12.15</v>
      </c>
      <c r="C533">
        <v>12.25</v>
      </c>
      <c r="D533">
        <v>11.9</v>
      </c>
      <c r="E533">
        <v>11.96</v>
      </c>
      <c r="F533">
        <v>10.203205000000001</v>
      </c>
      <c r="G533">
        <v>45873400</v>
      </c>
      <c r="H533">
        <f>IFERROR((F[[#This Row],[Close]]-E532)/E532,0)</f>
        <v>6.7340067340067398E-3</v>
      </c>
      <c r="I533">
        <f>IFERROR(LN(F[[#This Row],[Close]]/E532),0)</f>
        <v>6.7114345879867778E-3</v>
      </c>
    </row>
    <row r="534" spans="1:9">
      <c r="A534" s="3">
        <v>44761</v>
      </c>
      <c r="B534">
        <v>12.22</v>
      </c>
      <c r="C534">
        <v>12.69</v>
      </c>
      <c r="D534">
        <v>12.21</v>
      </c>
      <c r="E534">
        <v>12.59</v>
      </c>
      <c r="F534">
        <v>10.740664000000001</v>
      </c>
      <c r="G534">
        <v>62650800</v>
      </c>
      <c r="H534">
        <f>IFERROR((F[[#This Row],[Close]]-E533)/E533,0)</f>
        <v>5.2675585284280853E-2</v>
      </c>
      <c r="I534">
        <f>IFERROR(LN(F[[#This Row],[Close]]/E533),0)</f>
        <v>5.1335099533770037E-2</v>
      </c>
    </row>
    <row r="535" spans="1:9">
      <c r="A535" s="3">
        <v>44762</v>
      </c>
      <c r="B535">
        <v>12.6</v>
      </c>
      <c r="C535">
        <v>12.82</v>
      </c>
      <c r="D535">
        <v>12.51</v>
      </c>
      <c r="E535">
        <v>12.73</v>
      </c>
      <c r="F535">
        <v>10.860099999999999</v>
      </c>
      <c r="G535">
        <v>51932200</v>
      </c>
      <c r="H535">
        <f>IFERROR((F[[#This Row],[Close]]-E534)/E534,0)</f>
        <v>1.1119936457506002E-2</v>
      </c>
      <c r="I535">
        <f>IFERROR(LN(F[[#This Row],[Close]]/E534),0)</f>
        <v>1.105856451305948E-2</v>
      </c>
    </row>
    <row r="536" spans="1:9">
      <c r="A536" s="3">
        <v>44763</v>
      </c>
      <c r="B536">
        <v>12.88</v>
      </c>
      <c r="C536">
        <v>13</v>
      </c>
      <c r="D536">
        <v>12.63</v>
      </c>
      <c r="E536">
        <v>13</v>
      </c>
      <c r="F536">
        <v>11.090439999999999</v>
      </c>
      <c r="G536">
        <v>66949200</v>
      </c>
      <c r="H536">
        <f>IFERROR((F[[#This Row],[Close]]-E535)/E535,0)</f>
        <v>2.1209740769835003E-2</v>
      </c>
      <c r="I536">
        <f>IFERROR(LN(F[[#This Row],[Close]]/E535),0)</f>
        <v>2.0987944892221611E-2</v>
      </c>
    </row>
    <row r="537" spans="1:9">
      <c r="A537" s="3">
        <v>44764</v>
      </c>
      <c r="B537">
        <v>13.1</v>
      </c>
      <c r="C537">
        <v>13.14</v>
      </c>
      <c r="D537">
        <v>12.72</v>
      </c>
      <c r="E537">
        <v>12.82</v>
      </c>
      <c r="F537">
        <v>10.93688</v>
      </c>
      <c r="G537">
        <v>46724700</v>
      </c>
      <c r="H537">
        <f>IFERROR((F[[#This Row],[Close]]-E536)/E536,0)</f>
        <v>-1.3846153846153824E-2</v>
      </c>
      <c r="I537">
        <f>IFERROR(LN(F[[#This Row],[Close]]/E536),0)</f>
        <v>-1.394290596901275E-2</v>
      </c>
    </row>
    <row r="538" spans="1:9">
      <c r="A538" s="3">
        <v>44767</v>
      </c>
      <c r="B538">
        <v>12.85</v>
      </c>
      <c r="C538">
        <v>12.99</v>
      </c>
      <c r="D538">
        <v>12.6</v>
      </c>
      <c r="E538">
        <v>12.84</v>
      </c>
      <c r="F538">
        <v>10.953943000000001</v>
      </c>
      <c r="G538">
        <v>36830500</v>
      </c>
      <c r="H538">
        <f>IFERROR((F[[#This Row],[Close]]-E537)/E537,0)</f>
        <v>1.5600624024960665E-3</v>
      </c>
      <c r="I538">
        <f>IFERROR(LN(F[[#This Row],[Close]]/E537),0)</f>
        <v>1.5588467692910996E-3</v>
      </c>
    </row>
    <row r="539" spans="1:9">
      <c r="A539" s="3">
        <v>44768</v>
      </c>
      <c r="B539">
        <v>12.68</v>
      </c>
      <c r="C539">
        <v>12.76</v>
      </c>
      <c r="D539">
        <v>12.46</v>
      </c>
      <c r="E539">
        <v>12.54</v>
      </c>
      <c r="F539">
        <v>10.698009000000001</v>
      </c>
      <c r="G539">
        <v>49272300</v>
      </c>
      <c r="H539">
        <f>IFERROR((F[[#This Row],[Close]]-E538)/E538,0)</f>
        <v>-2.3364485981308466E-2</v>
      </c>
      <c r="I539">
        <f>IFERROR(LN(F[[#This Row],[Close]]/E538),0)</f>
        <v>-2.3641763057040539E-2</v>
      </c>
    </row>
    <row r="540" spans="1:9">
      <c r="A540" s="3">
        <v>44769</v>
      </c>
      <c r="B540">
        <v>12.75</v>
      </c>
      <c r="C540">
        <v>13.19</v>
      </c>
      <c r="D540">
        <v>12.63</v>
      </c>
      <c r="E540">
        <v>13.19</v>
      </c>
      <c r="F540">
        <v>11.252530999999999</v>
      </c>
      <c r="G540">
        <v>64572300</v>
      </c>
      <c r="H540">
        <f>IFERROR((F[[#This Row],[Close]]-E539)/E539,0)</f>
        <v>5.1834130781499232E-2</v>
      </c>
      <c r="I540">
        <f>IFERROR(LN(F[[#This Row],[Close]]/E539),0)</f>
        <v>5.0535431524448726E-2</v>
      </c>
    </row>
    <row r="541" spans="1:9">
      <c r="A541" s="3">
        <v>44770</v>
      </c>
      <c r="B541">
        <v>13.94</v>
      </c>
      <c r="C541">
        <v>14.09</v>
      </c>
      <c r="D541">
        <v>13.38</v>
      </c>
      <c r="E541">
        <v>14</v>
      </c>
      <c r="F541">
        <v>11.94355</v>
      </c>
      <c r="G541">
        <v>144096500</v>
      </c>
      <c r="H541">
        <f>IFERROR((F[[#This Row],[Close]]-E540)/E540,0)</f>
        <v>6.1410159211523922E-2</v>
      </c>
      <c r="I541">
        <f>IFERROR(LN(F[[#This Row],[Close]]/E540),0)</f>
        <v>5.9598362886035428E-2</v>
      </c>
    </row>
    <row r="542" spans="1:9">
      <c r="A542" s="3">
        <v>44771</v>
      </c>
      <c r="B542">
        <v>14.11</v>
      </c>
      <c r="C542">
        <v>14.79</v>
      </c>
      <c r="D542">
        <v>14.01</v>
      </c>
      <c r="E542">
        <v>14.69</v>
      </c>
      <c r="F542">
        <v>12.532197</v>
      </c>
      <c r="G542">
        <v>94551600</v>
      </c>
      <c r="H542">
        <f>IFERROR((F[[#This Row],[Close]]-E541)/E541,0)</f>
        <v>4.9285714285714252E-2</v>
      </c>
      <c r="I542">
        <f>IFERROR(LN(F[[#This Row],[Close]]/E541),0)</f>
        <v>4.81096605705272E-2</v>
      </c>
    </row>
    <row r="543" spans="1:9">
      <c r="A543" s="3">
        <v>44774</v>
      </c>
      <c r="B543">
        <v>14.66</v>
      </c>
      <c r="C543">
        <v>15.43</v>
      </c>
      <c r="D543">
        <v>14.55</v>
      </c>
      <c r="E543">
        <v>15.34</v>
      </c>
      <c r="F543">
        <v>13.086717999999999</v>
      </c>
      <c r="G543">
        <v>109521700</v>
      </c>
      <c r="H543">
        <f>IFERROR((F[[#This Row],[Close]]-E542)/E542,0)</f>
        <v>4.4247787610619496E-2</v>
      </c>
      <c r="I543">
        <f>IFERROR(LN(F[[#This Row],[Close]]/E542),0)</f>
        <v>4.3296805753324258E-2</v>
      </c>
    </row>
    <row r="544" spans="1:9">
      <c r="A544" s="3">
        <v>44775</v>
      </c>
      <c r="B544">
        <v>15.2</v>
      </c>
      <c r="C544">
        <v>15.45</v>
      </c>
      <c r="D544">
        <v>15.12</v>
      </c>
      <c r="E544">
        <v>15.16</v>
      </c>
      <c r="F544">
        <v>12.933160000000001</v>
      </c>
      <c r="G544">
        <v>74626800</v>
      </c>
      <c r="H544">
        <f>IFERROR((F[[#This Row],[Close]]-E543)/E543,0)</f>
        <v>-1.1734028683181207E-2</v>
      </c>
      <c r="I544">
        <f>IFERROR(LN(F[[#This Row],[Close]]/E543),0)</f>
        <v>-1.1803415724884489E-2</v>
      </c>
    </row>
    <row r="545" spans="1:9">
      <c r="A545" s="3">
        <v>44776</v>
      </c>
      <c r="B545">
        <v>15.48</v>
      </c>
      <c r="C545">
        <v>16.149999999999999</v>
      </c>
      <c r="D545">
        <v>15.46</v>
      </c>
      <c r="E545">
        <v>15.69</v>
      </c>
      <c r="F545">
        <v>13.385308</v>
      </c>
      <c r="G545">
        <v>95846000</v>
      </c>
      <c r="H545">
        <f>IFERROR((F[[#This Row],[Close]]-E544)/E544,0)</f>
        <v>3.4960422163588349E-2</v>
      </c>
      <c r="I545">
        <f>IFERROR(LN(F[[#This Row],[Close]]/E544),0)</f>
        <v>3.4363186530715649E-2</v>
      </c>
    </row>
    <row r="546" spans="1:9">
      <c r="A546" s="3">
        <v>44777</v>
      </c>
      <c r="B546">
        <v>15.65</v>
      </c>
      <c r="C546">
        <v>15.67</v>
      </c>
      <c r="D546">
        <v>15.31</v>
      </c>
      <c r="E546">
        <v>15.37</v>
      </c>
      <c r="F546">
        <v>13.112311999999999</v>
      </c>
      <c r="G546">
        <v>85039800</v>
      </c>
      <c r="H546">
        <f>IFERROR((F[[#This Row],[Close]]-E545)/E545,0)</f>
        <v>-2.0395156150414297E-2</v>
      </c>
      <c r="I546">
        <f>IFERROR(LN(F[[#This Row],[Close]]/E545),0)</f>
        <v>-2.0606009194436774E-2</v>
      </c>
    </row>
    <row r="547" spans="1:9">
      <c r="A547" s="3">
        <v>44778</v>
      </c>
      <c r="B547">
        <v>15.23</v>
      </c>
      <c r="C547">
        <v>15.47</v>
      </c>
      <c r="D547">
        <v>15.13</v>
      </c>
      <c r="E547">
        <v>15.3</v>
      </c>
      <c r="F547">
        <v>13.052593999999999</v>
      </c>
      <c r="G547">
        <v>68093500</v>
      </c>
      <c r="H547">
        <f>IFERROR((F[[#This Row],[Close]]-E546)/E546,0)</f>
        <v>-4.5543266102796688E-3</v>
      </c>
      <c r="I547">
        <f>IFERROR(LN(F[[#This Row],[Close]]/E546),0)</f>
        <v>-4.5647291521146056E-3</v>
      </c>
    </row>
    <row r="548" spans="1:9">
      <c r="A548" s="3">
        <v>44781</v>
      </c>
      <c r="B548">
        <v>15.57</v>
      </c>
      <c r="C548">
        <v>16.040001</v>
      </c>
      <c r="D548">
        <v>15.55</v>
      </c>
      <c r="E548">
        <v>15.78</v>
      </c>
      <c r="F548">
        <v>13.462088</v>
      </c>
      <c r="G548">
        <v>75988100</v>
      </c>
      <c r="H548">
        <f>IFERROR((F[[#This Row],[Close]]-E547)/E547,0)</f>
        <v>3.1372549019607752E-2</v>
      </c>
      <c r="I548">
        <f>IFERROR(LN(F[[#This Row],[Close]]/E547),0)</f>
        <v>3.0890487019338296E-2</v>
      </c>
    </row>
    <row r="549" spans="1:9">
      <c r="A549" s="3">
        <v>44782</v>
      </c>
      <c r="B549">
        <v>15.66</v>
      </c>
      <c r="C549">
        <v>15.7</v>
      </c>
      <c r="D549">
        <v>15.15</v>
      </c>
      <c r="E549">
        <v>15.19</v>
      </c>
      <c r="F549">
        <v>12.958753</v>
      </c>
      <c r="G549">
        <v>67676800</v>
      </c>
      <c r="H549">
        <f>IFERROR((F[[#This Row],[Close]]-E548)/E548,0)</f>
        <v>-3.7389100126742708E-2</v>
      </c>
      <c r="I549">
        <f>IFERROR(LN(F[[#This Row],[Close]]/E548),0)</f>
        <v>-3.8105998810046664E-2</v>
      </c>
    </row>
    <row r="550" spans="1:9">
      <c r="A550" s="3">
        <v>44783</v>
      </c>
      <c r="B550">
        <v>15.47</v>
      </c>
      <c r="C550">
        <v>15.58</v>
      </c>
      <c r="D550">
        <v>15.23</v>
      </c>
      <c r="E550">
        <v>15.5</v>
      </c>
      <c r="F550">
        <v>13.355098</v>
      </c>
      <c r="G550">
        <v>71607000</v>
      </c>
      <c r="H550">
        <f>IFERROR((F[[#This Row],[Close]]-E549)/E549,0)</f>
        <v>2.0408163265306156E-2</v>
      </c>
      <c r="I550">
        <f>IFERROR(LN(F[[#This Row],[Close]]/E549),0)</f>
        <v>2.0202707317519469E-2</v>
      </c>
    </row>
    <row r="551" spans="1:9">
      <c r="A551" s="3">
        <v>44784</v>
      </c>
      <c r="B551">
        <v>15.8</v>
      </c>
      <c r="C551">
        <v>15.92</v>
      </c>
      <c r="D551">
        <v>15.61</v>
      </c>
      <c r="E551">
        <v>15.83</v>
      </c>
      <c r="F551">
        <v>13.639433</v>
      </c>
      <c r="G551">
        <v>61567000</v>
      </c>
      <c r="H551">
        <f>IFERROR((F[[#This Row],[Close]]-E550)/E550,0)</f>
        <v>2.1290322580645164E-2</v>
      </c>
      <c r="I551">
        <f>IFERROR(LN(F[[#This Row],[Close]]/E550),0)</f>
        <v>2.1066849967719799E-2</v>
      </c>
    </row>
    <row r="552" spans="1:9">
      <c r="A552" s="3">
        <v>44785</v>
      </c>
      <c r="B552">
        <v>15.95</v>
      </c>
      <c r="C552">
        <v>16.219999000000001</v>
      </c>
      <c r="D552">
        <v>15.84</v>
      </c>
      <c r="E552">
        <v>16.18</v>
      </c>
      <c r="F552">
        <v>13.940998</v>
      </c>
      <c r="G552">
        <v>53182500</v>
      </c>
      <c r="H552">
        <f>IFERROR((F[[#This Row],[Close]]-E551)/E551,0)</f>
        <v>2.2109917877447861E-2</v>
      </c>
      <c r="I552">
        <f>IFERROR(LN(F[[#This Row],[Close]]/E551),0)</f>
        <v>2.186903773742473E-2</v>
      </c>
    </row>
    <row r="553" spans="1:9">
      <c r="A553" s="3">
        <v>44788</v>
      </c>
      <c r="B553">
        <v>16</v>
      </c>
      <c r="C553">
        <v>16.450001</v>
      </c>
      <c r="D553">
        <v>15.94</v>
      </c>
      <c r="E553">
        <v>16.32</v>
      </c>
      <c r="F553">
        <v>14.061624999999999</v>
      </c>
      <c r="G553">
        <v>51779600</v>
      </c>
      <c r="H553">
        <f>IFERROR((F[[#This Row],[Close]]-E552)/E552,0)</f>
        <v>8.6526576019777864E-3</v>
      </c>
      <c r="I553">
        <f>IFERROR(LN(F[[#This Row],[Close]]/E552),0)</f>
        <v>8.6154379056154334E-3</v>
      </c>
    </row>
    <row r="554" spans="1:9">
      <c r="A554" s="3">
        <v>44789</v>
      </c>
      <c r="B554">
        <v>16.299999</v>
      </c>
      <c r="C554">
        <v>16.68</v>
      </c>
      <c r="D554">
        <v>16.260000000000002</v>
      </c>
      <c r="E554">
        <v>16.43</v>
      </c>
      <c r="F554">
        <v>14.156404</v>
      </c>
      <c r="G554">
        <v>54028900</v>
      </c>
      <c r="H554">
        <f>IFERROR((F[[#This Row],[Close]]-E553)/E553,0)</f>
        <v>6.7401960784313373E-3</v>
      </c>
      <c r="I554">
        <f>IFERROR(LN(F[[#This Row],[Close]]/E553),0)</f>
        <v>6.7175825132156277E-3</v>
      </c>
    </row>
    <row r="555" spans="1:9">
      <c r="A555" s="3">
        <v>44790</v>
      </c>
      <c r="B555">
        <v>16.16</v>
      </c>
      <c r="C555">
        <v>16.27</v>
      </c>
      <c r="D555">
        <v>15.9</v>
      </c>
      <c r="E555">
        <v>16.030000999999999</v>
      </c>
      <c r="F555">
        <v>13.811756000000001</v>
      </c>
      <c r="G555">
        <v>57118300</v>
      </c>
      <c r="H555">
        <f>IFERROR((F[[#This Row],[Close]]-E554)/E554,0)</f>
        <v>-2.4345648204504022E-2</v>
      </c>
      <c r="I555">
        <f>IFERROR(LN(F[[#This Row],[Close]]/E554),0)</f>
        <v>-2.4646903044685326E-2</v>
      </c>
    </row>
    <row r="556" spans="1:9">
      <c r="A556" s="3">
        <v>44791</v>
      </c>
      <c r="B556">
        <v>15.99</v>
      </c>
      <c r="C556">
        <v>16.209999</v>
      </c>
      <c r="D556">
        <v>15.86</v>
      </c>
      <c r="E556">
        <v>16.149999999999999</v>
      </c>
      <c r="F556">
        <v>13.915150000000001</v>
      </c>
      <c r="G556">
        <v>39414200</v>
      </c>
      <c r="H556">
        <f>IFERROR((F[[#This Row],[Close]]-E555)/E555,0)</f>
        <v>7.485900967816532E-3</v>
      </c>
      <c r="I556">
        <f>IFERROR(LN(F[[#This Row],[Close]]/E555),0)</f>
        <v>7.4580206641740969E-3</v>
      </c>
    </row>
    <row r="557" spans="1:9">
      <c r="A557" s="3">
        <v>44792</v>
      </c>
      <c r="B557">
        <v>15.95</v>
      </c>
      <c r="C557">
        <v>16.139999</v>
      </c>
      <c r="D557">
        <v>15.77</v>
      </c>
      <c r="E557">
        <v>15.88</v>
      </c>
      <c r="F557">
        <v>13.682513</v>
      </c>
      <c r="G557">
        <v>48597200</v>
      </c>
      <c r="H557">
        <f>IFERROR((F[[#This Row],[Close]]-E556)/E556,0)</f>
        <v>-1.6718266253869834E-2</v>
      </c>
      <c r="I557">
        <f>IFERROR(LN(F[[#This Row],[Close]]/E556),0)</f>
        <v>-1.6859593849675763E-2</v>
      </c>
    </row>
    <row r="558" spans="1:9">
      <c r="A558" s="3">
        <v>44795</v>
      </c>
      <c r="B558">
        <v>15.08</v>
      </c>
      <c r="C558">
        <v>15.21</v>
      </c>
      <c r="D558">
        <v>14.91</v>
      </c>
      <c r="E558">
        <v>15.08</v>
      </c>
      <c r="F558">
        <v>12.993217</v>
      </c>
      <c r="G558">
        <v>71321800</v>
      </c>
      <c r="H558">
        <f>IFERROR((F[[#This Row],[Close]]-E557)/E557,0)</f>
        <v>-5.0377833753148658E-2</v>
      </c>
      <c r="I558">
        <f>IFERROR(LN(F[[#This Row],[Close]]/E557),0)</f>
        <v>-5.1691093239179677E-2</v>
      </c>
    </row>
    <row r="559" spans="1:9">
      <c r="A559" s="3">
        <v>44796</v>
      </c>
      <c r="B559">
        <v>15.09</v>
      </c>
      <c r="C559">
        <v>15.42</v>
      </c>
      <c r="D559">
        <v>15.09</v>
      </c>
      <c r="E559">
        <v>15.32</v>
      </c>
      <c r="F559">
        <v>13.200006</v>
      </c>
      <c r="G559">
        <v>51289000</v>
      </c>
      <c r="H559">
        <f>IFERROR((F[[#This Row],[Close]]-E558)/E558,0)</f>
        <v>1.5915119363395239E-2</v>
      </c>
      <c r="I559">
        <f>IFERROR(LN(F[[#This Row],[Close]]/E558),0)</f>
        <v>1.5789801732635292E-2</v>
      </c>
    </row>
    <row r="560" spans="1:9">
      <c r="A560" s="3">
        <v>44797</v>
      </c>
      <c r="B560">
        <v>15.32</v>
      </c>
      <c r="C560">
        <v>15.66</v>
      </c>
      <c r="D560">
        <v>15.24</v>
      </c>
      <c r="E560">
        <v>15.52</v>
      </c>
      <c r="F560">
        <v>13.372331000000001</v>
      </c>
      <c r="G560">
        <v>39508700</v>
      </c>
      <c r="H560">
        <f>IFERROR((F[[#This Row],[Close]]-E559)/E559,0)</f>
        <v>1.3054830287206221E-2</v>
      </c>
      <c r="I560">
        <f>IFERROR(LN(F[[#This Row],[Close]]/E559),0)</f>
        <v>1.2970350442627405E-2</v>
      </c>
    </row>
    <row r="561" spans="1:9">
      <c r="A561" s="3">
        <v>44798</v>
      </c>
      <c r="B561">
        <v>15.6</v>
      </c>
      <c r="C561">
        <v>16.040001</v>
      </c>
      <c r="D561">
        <v>15.58</v>
      </c>
      <c r="E561">
        <v>15.93</v>
      </c>
      <c r="F561">
        <v>13.725595</v>
      </c>
      <c r="G561">
        <v>56401300</v>
      </c>
      <c r="H561">
        <f>IFERROR((F[[#This Row],[Close]]-E560)/E560,0)</f>
        <v>2.6417525773195887E-2</v>
      </c>
      <c r="I561">
        <f>IFERROR(LN(F[[#This Row],[Close]]/E560),0)</f>
        <v>2.6074609166884373E-2</v>
      </c>
    </row>
    <row r="562" spans="1:9">
      <c r="A562" s="3">
        <v>44799</v>
      </c>
      <c r="B562">
        <v>16.010000000000002</v>
      </c>
      <c r="C562">
        <v>16.09</v>
      </c>
      <c r="D562">
        <v>15.41</v>
      </c>
      <c r="E562">
        <v>15.41</v>
      </c>
      <c r="F562">
        <v>13.277552</v>
      </c>
      <c r="G562">
        <v>54517300</v>
      </c>
      <c r="H562">
        <f>IFERROR((F[[#This Row],[Close]]-E561)/E561,0)</f>
        <v>-3.2642812303829226E-2</v>
      </c>
      <c r="I562">
        <f>IFERROR(LN(F[[#This Row],[Close]]/E561),0)</f>
        <v>-3.3187474589932785E-2</v>
      </c>
    </row>
    <row r="563" spans="1:9">
      <c r="A563" s="3">
        <v>44802</v>
      </c>
      <c r="B563">
        <v>15.2</v>
      </c>
      <c r="C563">
        <v>15.71</v>
      </c>
      <c r="D563">
        <v>15.19</v>
      </c>
      <c r="E563">
        <v>15.57</v>
      </c>
      <c r="F563">
        <v>13.415411000000001</v>
      </c>
      <c r="G563">
        <v>50416500</v>
      </c>
      <c r="H563">
        <f>IFERROR((F[[#This Row],[Close]]-E562)/E562,0)</f>
        <v>1.0382868267358868E-2</v>
      </c>
      <c r="I563">
        <f>IFERROR(LN(F[[#This Row],[Close]]/E562),0)</f>
        <v>1.0329336513882513E-2</v>
      </c>
    </row>
    <row r="564" spans="1:9">
      <c r="A564" s="3">
        <v>44803</v>
      </c>
      <c r="B564">
        <v>15.7</v>
      </c>
      <c r="C564">
        <v>15.8</v>
      </c>
      <c r="D564">
        <v>15.17</v>
      </c>
      <c r="E564">
        <v>15.45</v>
      </c>
      <c r="F564">
        <v>13.312016</v>
      </c>
      <c r="G564">
        <v>66034400</v>
      </c>
      <c r="H564">
        <f>IFERROR((F[[#This Row],[Close]]-E563)/E563,0)</f>
        <v>-7.7071290944123955E-3</v>
      </c>
      <c r="I564">
        <f>IFERROR(LN(F[[#This Row],[Close]]/E563),0)</f>
        <v>-7.7369825021525633E-3</v>
      </c>
    </row>
    <row r="565" spans="1:9">
      <c r="A565" s="3">
        <v>44804</v>
      </c>
      <c r="B565">
        <v>15.52</v>
      </c>
      <c r="C565">
        <v>15.52</v>
      </c>
      <c r="D565">
        <v>15.24</v>
      </c>
      <c r="E565">
        <v>15.24</v>
      </c>
      <c r="F565">
        <v>13.131076</v>
      </c>
      <c r="G565">
        <v>52058200</v>
      </c>
      <c r="H565">
        <f>IFERROR((F[[#This Row],[Close]]-E564)/E564,0)</f>
        <v>-1.3592233009708679E-2</v>
      </c>
      <c r="I565">
        <f>IFERROR(LN(F[[#This Row],[Close]]/E564),0)</f>
        <v>-1.3685453085254203E-2</v>
      </c>
    </row>
    <row r="566" spans="1:9">
      <c r="A566" s="3">
        <v>44805</v>
      </c>
      <c r="B566">
        <v>15.1</v>
      </c>
      <c r="C566">
        <v>15.22</v>
      </c>
      <c r="D566">
        <v>14.78</v>
      </c>
      <c r="E566">
        <v>15.19</v>
      </c>
      <c r="F566">
        <v>13.087996</v>
      </c>
      <c r="G566">
        <v>65299800</v>
      </c>
      <c r="H566">
        <f>IFERROR((F[[#This Row],[Close]]-E565)/E565,0)</f>
        <v>-3.2808398950131702E-3</v>
      </c>
      <c r="I566">
        <f>IFERROR(LN(F[[#This Row],[Close]]/E565),0)</f>
        <v>-3.2862336508187582E-3</v>
      </c>
    </row>
    <row r="567" spans="1:9">
      <c r="A567" s="3">
        <v>44806</v>
      </c>
      <c r="B567">
        <v>15.53</v>
      </c>
      <c r="C567">
        <v>15.57</v>
      </c>
      <c r="D567">
        <v>15.06</v>
      </c>
      <c r="E567">
        <v>15.16</v>
      </c>
      <c r="F567">
        <v>13.062147</v>
      </c>
      <c r="G567">
        <v>64565400</v>
      </c>
      <c r="H567">
        <f>IFERROR((F[[#This Row],[Close]]-E566)/E566,0)</f>
        <v>-1.9749835418037764E-3</v>
      </c>
      <c r="I567">
        <f>IFERROR(LN(F[[#This Row],[Close]]/E566),0)</f>
        <v>-1.976936393455881E-3</v>
      </c>
    </row>
    <row r="568" spans="1:9">
      <c r="A568" s="3">
        <v>44810</v>
      </c>
      <c r="B568">
        <v>15.22</v>
      </c>
      <c r="C568">
        <v>15.24</v>
      </c>
      <c r="D568">
        <v>14.84</v>
      </c>
      <c r="E568">
        <v>15.03</v>
      </c>
      <c r="F568">
        <v>12.950137</v>
      </c>
      <c r="G568">
        <v>58676700</v>
      </c>
      <c r="H568">
        <f>IFERROR((F[[#This Row],[Close]]-E567)/E567,0)</f>
        <v>-8.5751978891821096E-3</v>
      </c>
      <c r="I568">
        <f>IFERROR(LN(F[[#This Row],[Close]]/E567),0)</f>
        <v>-8.612176449342571E-3</v>
      </c>
    </row>
    <row r="569" spans="1:9">
      <c r="A569" s="3">
        <v>44811</v>
      </c>
      <c r="B569">
        <v>14.91</v>
      </c>
      <c r="C569">
        <v>15.49</v>
      </c>
      <c r="D569">
        <v>14.79</v>
      </c>
      <c r="E569">
        <v>15.43</v>
      </c>
      <c r="F569">
        <v>13.294784</v>
      </c>
      <c r="G569">
        <v>55087200</v>
      </c>
      <c r="H569">
        <f>IFERROR((F[[#This Row],[Close]]-E568)/E568,0)</f>
        <v>2.6613439787092505E-2</v>
      </c>
      <c r="I569">
        <f>IFERROR(LN(F[[#This Row],[Close]]/E568),0)</f>
        <v>2.6265462610186384E-2</v>
      </c>
    </row>
    <row r="570" spans="1:9">
      <c r="A570" s="3">
        <v>44812</v>
      </c>
      <c r="B570">
        <v>15.16</v>
      </c>
      <c r="C570">
        <v>15.48</v>
      </c>
      <c r="D570">
        <v>15.02</v>
      </c>
      <c r="E570">
        <v>15.47</v>
      </c>
      <c r="F570">
        <v>13.329249000000001</v>
      </c>
      <c r="G570">
        <v>60075900</v>
      </c>
      <c r="H570">
        <f>IFERROR((F[[#This Row],[Close]]-E569)/E569,0)</f>
        <v>2.5923525599482128E-3</v>
      </c>
      <c r="I570">
        <f>IFERROR(LN(F[[#This Row],[Close]]/E569),0)</f>
        <v>2.5889982099054033E-3</v>
      </c>
    </row>
    <row r="571" spans="1:9">
      <c r="A571" s="3">
        <v>44813</v>
      </c>
      <c r="B571">
        <v>15.6</v>
      </c>
      <c r="C571">
        <v>15.7</v>
      </c>
      <c r="D571">
        <v>15.32</v>
      </c>
      <c r="E571">
        <v>15.42</v>
      </c>
      <c r="F571">
        <v>13.286168</v>
      </c>
      <c r="G571">
        <v>63328600</v>
      </c>
      <c r="H571">
        <f>IFERROR((F[[#This Row],[Close]]-E570)/E570,0)</f>
        <v>-3.2320620555915131E-3</v>
      </c>
      <c r="I571">
        <f>IFERROR(LN(F[[#This Row],[Close]]/E570),0)</f>
        <v>-3.2372964497914222E-3</v>
      </c>
    </row>
    <row r="572" spans="1:9">
      <c r="A572" s="3">
        <v>44816</v>
      </c>
      <c r="B572">
        <v>15.55</v>
      </c>
      <c r="C572">
        <v>15.74</v>
      </c>
      <c r="D572">
        <v>15.45</v>
      </c>
      <c r="E572">
        <v>15.54</v>
      </c>
      <c r="F572">
        <v>13.389562</v>
      </c>
      <c r="G572">
        <v>52656500</v>
      </c>
      <c r="H572">
        <f>IFERROR((F[[#This Row],[Close]]-E571)/E571,0)</f>
        <v>7.782101167315124E-3</v>
      </c>
      <c r="I572">
        <f>IFERROR(LN(F[[#This Row],[Close]]/E571),0)</f>
        <v>7.7519768043179237E-3</v>
      </c>
    </row>
    <row r="573" spans="1:9">
      <c r="A573" s="3">
        <v>44817</v>
      </c>
      <c r="B573">
        <v>15</v>
      </c>
      <c r="C573">
        <v>15.13</v>
      </c>
      <c r="D573">
        <v>14.7</v>
      </c>
      <c r="E573">
        <v>14.74</v>
      </c>
      <c r="F573">
        <v>12.700267999999999</v>
      </c>
      <c r="G573">
        <v>80842500</v>
      </c>
      <c r="H573">
        <f>IFERROR((F[[#This Row],[Close]]-E572)/E572,0)</f>
        <v>-5.1480051480051414E-2</v>
      </c>
      <c r="I573">
        <f>IFERROR(LN(F[[#This Row],[Close]]/E572),0)</f>
        <v>-5.2852458178310767E-2</v>
      </c>
    </row>
    <row r="574" spans="1:9">
      <c r="A574" s="3">
        <v>44818</v>
      </c>
      <c r="B574">
        <v>14.76</v>
      </c>
      <c r="C574">
        <v>14.85</v>
      </c>
      <c r="D574">
        <v>14.45</v>
      </c>
      <c r="E574">
        <v>14.66</v>
      </c>
      <c r="F574">
        <v>12.631337</v>
      </c>
      <c r="G574">
        <v>59571800</v>
      </c>
      <c r="H574">
        <f>IFERROR((F[[#This Row],[Close]]-E573)/E573,0)</f>
        <v>-5.4274084124830441E-3</v>
      </c>
      <c r="I574">
        <f>IFERROR(LN(F[[#This Row],[Close]]/E573),0)</f>
        <v>-5.4421903026850866E-3</v>
      </c>
    </row>
    <row r="575" spans="1:9">
      <c r="A575" s="3">
        <v>44819</v>
      </c>
      <c r="B575">
        <v>14.69</v>
      </c>
      <c r="C575">
        <v>15.21</v>
      </c>
      <c r="D575">
        <v>14.68</v>
      </c>
      <c r="E575">
        <v>14.89</v>
      </c>
      <c r="F575">
        <v>12.829511</v>
      </c>
      <c r="G575">
        <v>61377000</v>
      </c>
      <c r="H575">
        <f>IFERROR((F[[#This Row],[Close]]-E574)/E574,0)</f>
        <v>1.5688949522510261E-2</v>
      </c>
      <c r="I575">
        <f>IFERROR(LN(F[[#This Row],[Close]]/E574),0)</f>
        <v>1.556715023741227E-2</v>
      </c>
    </row>
    <row r="576" spans="1:9">
      <c r="A576" s="3">
        <v>44820</v>
      </c>
      <c r="B576">
        <v>14.62</v>
      </c>
      <c r="C576">
        <v>14.74</v>
      </c>
      <c r="D576">
        <v>14.47</v>
      </c>
      <c r="E576">
        <v>14.72</v>
      </c>
      <c r="F576">
        <v>12.683036</v>
      </c>
      <c r="G576">
        <v>68454800</v>
      </c>
      <c r="H576">
        <f>IFERROR((F[[#This Row],[Close]]-E575)/E575,0)</f>
        <v>-1.1417058428475482E-2</v>
      </c>
      <c r="I576">
        <f>IFERROR(LN(F[[#This Row],[Close]]/E575),0)</f>
        <v>-1.1482733395187465E-2</v>
      </c>
    </row>
    <row r="577" spans="1:9">
      <c r="A577" s="3">
        <v>44823</v>
      </c>
      <c r="B577">
        <v>14.5</v>
      </c>
      <c r="C577">
        <v>14.96</v>
      </c>
      <c r="D577">
        <v>14.49</v>
      </c>
      <c r="E577">
        <v>14.93</v>
      </c>
      <c r="F577">
        <v>12.863975</v>
      </c>
      <c r="G577">
        <v>48696200</v>
      </c>
      <c r="H577">
        <f>IFERROR((F[[#This Row],[Close]]-E576)/E576,0)</f>
        <v>1.4266304347826024E-2</v>
      </c>
      <c r="I577">
        <f>IFERROR(LN(F[[#This Row],[Close]]/E576),0)</f>
        <v>1.4165498250368695E-2</v>
      </c>
    </row>
    <row r="578" spans="1:9">
      <c r="A578" s="3">
        <v>44824</v>
      </c>
      <c r="B578">
        <v>14.09</v>
      </c>
      <c r="C578">
        <v>14.23</v>
      </c>
      <c r="D578">
        <v>13.01</v>
      </c>
      <c r="E578">
        <v>13.09</v>
      </c>
      <c r="F578">
        <v>11.278596</v>
      </c>
      <c r="G578">
        <v>196340000</v>
      </c>
      <c r="H578">
        <f>IFERROR((F[[#This Row],[Close]]-E577)/E577,0)</f>
        <v>-0.1232417950435365</v>
      </c>
      <c r="I578">
        <f>IFERROR(LN(F[[#This Row],[Close]]/E577),0)</f>
        <v>-0.13152403162929044</v>
      </c>
    </row>
    <row r="579" spans="1:9">
      <c r="A579" s="3">
        <v>44825</v>
      </c>
      <c r="B579">
        <v>13.24</v>
      </c>
      <c r="C579">
        <v>13.59</v>
      </c>
      <c r="D579">
        <v>13.05</v>
      </c>
      <c r="E579">
        <v>13.05</v>
      </c>
      <c r="F579">
        <v>11.24413</v>
      </c>
      <c r="G579">
        <v>94271600</v>
      </c>
      <c r="H579">
        <f>IFERROR((F[[#This Row],[Close]]-E578)/E578,0)</f>
        <v>-3.0557677616500495E-3</v>
      </c>
      <c r="I579">
        <f>IFERROR(LN(F[[#This Row],[Close]]/E578),0)</f>
        <v>-3.0604461531060934E-3</v>
      </c>
    </row>
    <row r="580" spans="1:9">
      <c r="A580" s="3">
        <v>44826</v>
      </c>
      <c r="B580">
        <v>13.12</v>
      </c>
      <c r="C580">
        <v>13.24</v>
      </c>
      <c r="D580">
        <v>12.75</v>
      </c>
      <c r="E580">
        <v>12.77</v>
      </c>
      <c r="F580">
        <v>11.002878000000001</v>
      </c>
      <c r="G580">
        <v>82004400</v>
      </c>
      <c r="H580">
        <f>IFERROR((F[[#This Row],[Close]]-E579)/E579,0)</f>
        <v>-2.1455938697318093E-2</v>
      </c>
      <c r="I580">
        <f>IFERROR(LN(F[[#This Row],[Close]]/E579),0)</f>
        <v>-2.1689463724254589E-2</v>
      </c>
    </row>
    <row r="581" spans="1:9">
      <c r="A581" s="3">
        <v>44827</v>
      </c>
      <c r="B581">
        <v>12.33</v>
      </c>
      <c r="C581">
        <v>12.44</v>
      </c>
      <c r="D581">
        <v>11.95</v>
      </c>
      <c r="E581">
        <v>12.31</v>
      </c>
      <c r="F581">
        <v>10.606533000000001</v>
      </c>
      <c r="G581">
        <v>104043700</v>
      </c>
      <c r="H581">
        <f>IFERROR((F[[#This Row],[Close]]-E580)/E580,0)</f>
        <v>-3.6021926389976436E-2</v>
      </c>
      <c r="I581">
        <f>IFERROR(LN(F[[#This Row],[Close]]/E580),0)</f>
        <v>-3.6686729848085749E-2</v>
      </c>
    </row>
    <row r="582" spans="1:9">
      <c r="A582" s="3">
        <v>44830</v>
      </c>
      <c r="B582">
        <v>12.21</v>
      </c>
      <c r="C582">
        <v>12.38</v>
      </c>
      <c r="D582">
        <v>11.93</v>
      </c>
      <c r="E582">
        <v>11.99</v>
      </c>
      <c r="F582">
        <v>10.330812999999999</v>
      </c>
      <c r="G582">
        <v>89300400</v>
      </c>
      <c r="H582">
        <f>IFERROR((F[[#This Row],[Close]]-E581)/E581,0)</f>
        <v>-2.5995125913891168E-2</v>
      </c>
      <c r="I582">
        <f>IFERROR(LN(F[[#This Row],[Close]]/E581),0)</f>
        <v>-2.6338971156939315E-2</v>
      </c>
    </row>
    <row r="583" spans="1:9">
      <c r="A583" s="3">
        <v>44831</v>
      </c>
      <c r="B583">
        <v>12.21</v>
      </c>
      <c r="C583">
        <v>12.22</v>
      </c>
      <c r="D583">
        <v>11.66</v>
      </c>
      <c r="E583">
        <v>11.91</v>
      </c>
      <c r="F583">
        <v>10.261886000000001</v>
      </c>
      <c r="G583">
        <v>87044400</v>
      </c>
      <c r="H583">
        <f>IFERROR((F[[#This Row],[Close]]-E582)/E582,0)</f>
        <v>-6.6722268557131001E-3</v>
      </c>
      <c r="I583">
        <f>IFERROR(LN(F[[#This Row],[Close]]/E582),0)</f>
        <v>-6.6945856722141605E-3</v>
      </c>
    </row>
    <row r="584" spans="1:9">
      <c r="A584" s="3">
        <v>44832</v>
      </c>
      <c r="B584">
        <v>11.91</v>
      </c>
      <c r="C584">
        <v>12.24</v>
      </c>
      <c r="D584">
        <v>11.76</v>
      </c>
      <c r="E584">
        <v>12.18</v>
      </c>
      <c r="F584">
        <v>10.494522</v>
      </c>
      <c r="G584">
        <v>72701600</v>
      </c>
      <c r="H584">
        <f>IFERROR((F[[#This Row],[Close]]-E583)/E583,0)</f>
        <v>2.267002518891684E-2</v>
      </c>
      <c r="I584">
        <f>IFERROR(LN(F[[#This Row],[Close]]/E583),0)</f>
        <v>2.2416878914542273E-2</v>
      </c>
    </row>
    <row r="585" spans="1:9">
      <c r="A585" s="3">
        <v>44833</v>
      </c>
      <c r="B585">
        <v>11.85</v>
      </c>
      <c r="C585">
        <v>11.88</v>
      </c>
      <c r="D585">
        <v>11.36</v>
      </c>
      <c r="E585">
        <v>11.47</v>
      </c>
      <c r="F585">
        <v>9.8827719999999992</v>
      </c>
      <c r="G585">
        <v>84534900</v>
      </c>
      <c r="H585">
        <f>IFERROR((F[[#This Row],[Close]]-E584)/E584,0)</f>
        <v>-5.8292282430213394E-2</v>
      </c>
      <c r="I585">
        <f>IFERROR(LN(F[[#This Row],[Close]]/E584),0)</f>
        <v>-6.0060331140471511E-2</v>
      </c>
    </row>
    <row r="586" spans="1:9">
      <c r="A586" s="3">
        <v>44834</v>
      </c>
      <c r="B586">
        <v>11.39</v>
      </c>
      <c r="C586">
        <v>11.53</v>
      </c>
      <c r="D586">
        <v>11.19</v>
      </c>
      <c r="E586">
        <v>11.2</v>
      </c>
      <c r="F586">
        <v>9.6501339999999995</v>
      </c>
      <c r="G586">
        <v>71688200</v>
      </c>
      <c r="H586">
        <f>IFERROR((F[[#This Row],[Close]]-E585)/E585,0)</f>
        <v>-2.3539668700959141E-2</v>
      </c>
      <c r="I586">
        <f>IFERROR(LN(F[[#This Row],[Close]]/E585),0)</f>
        <v>-2.3821152840230581E-2</v>
      </c>
    </row>
    <row r="587" spans="1:9">
      <c r="A587" s="3">
        <v>44837</v>
      </c>
      <c r="B587">
        <v>11.38</v>
      </c>
      <c r="C587">
        <v>11.59</v>
      </c>
      <c r="D587">
        <v>11.13</v>
      </c>
      <c r="E587">
        <v>11.47</v>
      </c>
      <c r="F587">
        <v>9.8827719999999992</v>
      </c>
      <c r="G587">
        <v>66198300</v>
      </c>
      <c r="H587">
        <f>IFERROR((F[[#This Row],[Close]]-E586)/E586,0)</f>
        <v>2.410714285714298E-2</v>
      </c>
      <c r="I587">
        <f>IFERROR(LN(F[[#This Row],[Close]]/E586),0)</f>
        <v>2.3821152840230488E-2</v>
      </c>
    </row>
    <row r="588" spans="1:9">
      <c r="A588" s="3">
        <v>44838</v>
      </c>
      <c r="B588">
        <v>11.96</v>
      </c>
      <c r="C588">
        <v>12.37</v>
      </c>
      <c r="D588">
        <v>11.94</v>
      </c>
      <c r="E588">
        <v>12.36</v>
      </c>
      <c r="F588">
        <v>10.649611999999999</v>
      </c>
      <c r="G588">
        <v>87629200</v>
      </c>
      <c r="H588">
        <f>IFERROR((F[[#This Row],[Close]]-E587)/E587,0)</f>
        <v>7.7593722755012973E-2</v>
      </c>
      <c r="I588">
        <f>IFERROR(LN(F[[#This Row],[Close]]/E587),0)</f>
        <v>7.4730520888265289E-2</v>
      </c>
    </row>
    <row r="589" spans="1:9">
      <c r="A589" s="3">
        <v>44839</v>
      </c>
      <c r="B589">
        <v>12.38</v>
      </c>
      <c r="C589">
        <v>12.56</v>
      </c>
      <c r="D589">
        <v>12.13</v>
      </c>
      <c r="E589">
        <v>12.51</v>
      </c>
      <c r="F589">
        <v>10.778857</v>
      </c>
      <c r="G589">
        <v>87919100</v>
      </c>
      <c r="H589">
        <f>IFERROR((F[[#This Row],[Close]]-E588)/E588,0)</f>
        <v>1.2135922330097117E-2</v>
      </c>
      <c r="I589">
        <f>IFERROR(LN(F[[#This Row],[Close]]/E588),0)</f>
        <v>1.2062872449275163E-2</v>
      </c>
    </row>
    <row r="590" spans="1:9">
      <c r="A590" s="3">
        <v>44840</v>
      </c>
      <c r="B590">
        <v>12.36</v>
      </c>
      <c r="C590">
        <v>12.63</v>
      </c>
      <c r="D590">
        <v>12.19</v>
      </c>
      <c r="E590">
        <v>12.36</v>
      </c>
      <c r="F590">
        <v>10.649611999999999</v>
      </c>
      <c r="G590">
        <v>64531900</v>
      </c>
      <c r="H590">
        <f>IFERROR((F[[#This Row],[Close]]-E589)/E589,0)</f>
        <v>-1.1990407673860939E-2</v>
      </c>
      <c r="I590">
        <f>IFERROR(LN(F[[#This Row],[Close]]/E589),0)</f>
        <v>-1.2062872449275095E-2</v>
      </c>
    </row>
    <row r="591" spans="1:9">
      <c r="A591" s="3">
        <v>44841</v>
      </c>
      <c r="B591">
        <v>12.18</v>
      </c>
      <c r="C591">
        <v>12.3</v>
      </c>
      <c r="D591">
        <v>12</v>
      </c>
      <c r="E591">
        <v>12.2</v>
      </c>
      <c r="F591">
        <v>10.511754</v>
      </c>
      <c r="G591">
        <v>56494500</v>
      </c>
      <c r="H591">
        <f>IFERROR((F[[#This Row],[Close]]-E590)/E590,0)</f>
        <v>-1.2944983818770239E-2</v>
      </c>
      <c r="I591">
        <f>IFERROR(LN(F[[#This Row],[Close]]/E590),0)</f>
        <v>-1.3029500290333796E-2</v>
      </c>
    </row>
    <row r="592" spans="1:9">
      <c r="A592" s="3">
        <v>44844</v>
      </c>
      <c r="B592">
        <v>11.47</v>
      </c>
      <c r="C592">
        <v>11.55</v>
      </c>
      <c r="D592">
        <v>11.2</v>
      </c>
      <c r="E592">
        <v>11.36</v>
      </c>
      <c r="F592">
        <v>9.7879939999999994</v>
      </c>
      <c r="G592">
        <v>115548900</v>
      </c>
      <c r="H592">
        <f>IFERROR((F[[#This Row],[Close]]-E591)/E591,0)</f>
        <v>-6.8852459016393433E-2</v>
      </c>
      <c r="I592">
        <f>IFERROR(LN(F[[#This Row],[Close]]/E591),0)</f>
        <v>-7.133753844620562E-2</v>
      </c>
    </row>
    <row r="593" spans="1:9">
      <c r="A593" s="3">
        <v>44845</v>
      </c>
      <c r="B593">
        <v>11.3</v>
      </c>
      <c r="C593">
        <v>11.87</v>
      </c>
      <c r="D593">
        <v>11.18</v>
      </c>
      <c r="E593">
        <v>11.56</v>
      </c>
      <c r="F593">
        <v>9.9603179999999991</v>
      </c>
      <c r="G593">
        <v>75173200</v>
      </c>
      <c r="H593">
        <f>IFERROR((F[[#This Row],[Close]]-E592)/E592,0)</f>
        <v>1.7605633802816996E-2</v>
      </c>
      <c r="I593">
        <f>IFERROR(LN(F[[#This Row],[Close]]/E592),0)</f>
        <v>1.7452449951226207E-2</v>
      </c>
    </row>
    <row r="594" spans="1:9">
      <c r="A594" s="3">
        <v>44846</v>
      </c>
      <c r="B594">
        <v>11.48</v>
      </c>
      <c r="C594">
        <v>11.7</v>
      </c>
      <c r="D594">
        <v>11.35</v>
      </c>
      <c r="E594">
        <v>11.54</v>
      </c>
      <c r="F594">
        <v>9.9430859999999992</v>
      </c>
      <c r="G594">
        <v>59628500</v>
      </c>
      <c r="H594">
        <f>IFERROR((F[[#This Row],[Close]]-E593)/E593,0)</f>
        <v>-1.7301038062284904E-3</v>
      </c>
      <c r="I594">
        <f>IFERROR(LN(F[[#This Row],[Close]]/E593),0)</f>
        <v>-1.7316021642780463E-3</v>
      </c>
    </row>
    <row r="595" spans="1:9">
      <c r="A595" s="3">
        <v>44847</v>
      </c>
      <c r="B595">
        <v>11.24</v>
      </c>
      <c r="C595">
        <v>11.89</v>
      </c>
      <c r="D595">
        <v>11.2</v>
      </c>
      <c r="E595">
        <v>11.77</v>
      </c>
      <c r="F595">
        <v>10.141257</v>
      </c>
      <c r="G595">
        <v>70487400</v>
      </c>
      <c r="H595">
        <f>IFERROR((F[[#This Row],[Close]]-E594)/E594,0)</f>
        <v>1.9930675909878723E-2</v>
      </c>
      <c r="I595">
        <f>IFERROR(LN(F[[#This Row],[Close]]/E594),0)</f>
        <v>1.9734660192231898E-2</v>
      </c>
    </row>
    <row r="596" spans="1:9">
      <c r="A596" s="3">
        <v>44848</v>
      </c>
      <c r="B596">
        <v>11.8</v>
      </c>
      <c r="C596">
        <v>11.85</v>
      </c>
      <c r="D596">
        <v>11.56</v>
      </c>
      <c r="E596">
        <v>11.67</v>
      </c>
      <c r="F596">
        <v>10.055095</v>
      </c>
      <c r="G596">
        <v>55127700</v>
      </c>
      <c r="H596">
        <f>IFERROR((F[[#This Row],[Close]]-E595)/E595,0)</f>
        <v>-8.4961767204757566E-3</v>
      </c>
      <c r="I596">
        <f>IFERROR(LN(F[[#This Row],[Close]]/E595),0)</f>
        <v>-8.532474973720703E-3</v>
      </c>
    </row>
    <row r="597" spans="1:9">
      <c r="A597" s="3">
        <v>44851</v>
      </c>
      <c r="B597">
        <v>11.98</v>
      </c>
      <c r="C597">
        <v>11.99</v>
      </c>
      <c r="D597">
        <v>11.66</v>
      </c>
      <c r="E597">
        <v>11.83</v>
      </c>
      <c r="F597">
        <v>10.192955</v>
      </c>
      <c r="G597">
        <v>59561700</v>
      </c>
      <c r="H597">
        <f>IFERROR((F[[#This Row],[Close]]-E596)/E596,0)</f>
        <v>1.3710368466152541E-2</v>
      </c>
      <c r="I597">
        <f>IFERROR(LN(F[[#This Row],[Close]]/E596),0)</f>
        <v>1.3617231691830853E-2</v>
      </c>
    </row>
    <row r="598" spans="1:9">
      <c r="A598" s="3">
        <v>44852</v>
      </c>
      <c r="B598">
        <v>12.22</v>
      </c>
      <c r="C598">
        <v>12.25</v>
      </c>
      <c r="D598">
        <v>11.91</v>
      </c>
      <c r="E598">
        <v>12.03</v>
      </c>
      <c r="F598">
        <v>10.365278</v>
      </c>
      <c r="G598">
        <v>53603400</v>
      </c>
      <c r="H598">
        <f>IFERROR((F[[#This Row],[Close]]-E597)/E597,0)</f>
        <v>1.6906170752324538E-2</v>
      </c>
      <c r="I598">
        <f>IFERROR(LN(F[[#This Row],[Close]]/E597),0)</f>
        <v>1.6764851996292091E-2</v>
      </c>
    </row>
    <row r="599" spans="1:9">
      <c r="A599" s="3">
        <v>44853</v>
      </c>
      <c r="B599">
        <v>11.91</v>
      </c>
      <c r="C599">
        <v>12.14</v>
      </c>
      <c r="D599">
        <v>11.86</v>
      </c>
      <c r="E599">
        <v>12.13</v>
      </c>
      <c r="F599">
        <v>10.45144</v>
      </c>
      <c r="G599">
        <v>54130000</v>
      </c>
      <c r="H599">
        <f>IFERROR((F[[#This Row],[Close]]-E598)/E598,0)</f>
        <v>8.3125519534498274E-3</v>
      </c>
      <c r="I599">
        <f>IFERROR(LN(F[[#This Row],[Close]]/E598),0)</f>
        <v>8.2781929693714739E-3</v>
      </c>
    </row>
    <row r="600" spans="1:9">
      <c r="A600" s="3">
        <v>44854</v>
      </c>
      <c r="B600">
        <v>12.13</v>
      </c>
      <c r="C600">
        <v>12.2</v>
      </c>
      <c r="D600">
        <v>11.73</v>
      </c>
      <c r="E600">
        <v>11.77</v>
      </c>
      <c r="F600">
        <v>10.141257</v>
      </c>
      <c r="G600">
        <v>55568100</v>
      </c>
      <c r="H600">
        <f>IFERROR((F[[#This Row],[Close]]-E599)/E599,0)</f>
        <v>-2.9678483099752778E-2</v>
      </c>
      <c r="I600">
        <f>IFERROR(LN(F[[#This Row],[Close]]/E599),0)</f>
        <v>-3.0127801683773475E-2</v>
      </c>
    </row>
    <row r="601" spans="1:9">
      <c r="A601" s="3">
        <v>44855</v>
      </c>
      <c r="B601">
        <v>11.74</v>
      </c>
      <c r="C601">
        <v>12.25</v>
      </c>
      <c r="D601">
        <v>11.68</v>
      </c>
      <c r="E601">
        <v>12.19</v>
      </c>
      <c r="F601">
        <v>10.503138</v>
      </c>
      <c r="G601">
        <v>55132700</v>
      </c>
      <c r="H601">
        <f>IFERROR((F[[#This Row],[Close]]-E600)/E600,0)</f>
        <v>3.5683942225998293E-2</v>
      </c>
      <c r="I601">
        <f>IFERROR(LN(F[[#This Row],[Close]]/E600),0)</f>
        <v>3.5062022220994755E-2</v>
      </c>
    </row>
    <row r="602" spans="1:9">
      <c r="A602" s="3">
        <v>44858</v>
      </c>
      <c r="B602">
        <v>12.3</v>
      </c>
      <c r="C602">
        <v>12.65</v>
      </c>
      <c r="D602">
        <v>12.18</v>
      </c>
      <c r="E602">
        <v>12.48</v>
      </c>
      <c r="F602">
        <v>10.753007</v>
      </c>
      <c r="G602">
        <v>64717700</v>
      </c>
      <c r="H602">
        <f>IFERROR((F[[#This Row],[Close]]-E601)/E601,0)</f>
        <v>2.3789991796554631E-2</v>
      </c>
      <c r="I602">
        <f>IFERROR(LN(F[[#This Row],[Close]]/E601),0)</f>
        <v>2.3511419448101614E-2</v>
      </c>
    </row>
    <row r="603" spans="1:9">
      <c r="A603" s="3">
        <v>44859</v>
      </c>
      <c r="B603">
        <v>12.58</v>
      </c>
      <c r="C603">
        <v>13.03</v>
      </c>
      <c r="D603">
        <v>12.46</v>
      </c>
      <c r="E603">
        <v>12.83</v>
      </c>
      <c r="F603">
        <v>11.054575</v>
      </c>
      <c r="G603">
        <v>66391600</v>
      </c>
      <c r="H603">
        <f>IFERROR((F[[#This Row],[Close]]-E602)/E602,0)</f>
        <v>2.8044871794871765E-2</v>
      </c>
      <c r="I603">
        <f>IFERROR(LN(F[[#This Row],[Close]]/E602),0)</f>
        <v>2.7658815686263466E-2</v>
      </c>
    </row>
    <row r="604" spans="1:9">
      <c r="A604" s="3">
        <v>44860</v>
      </c>
      <c r="B604">
        <v>12.8</v>
      </c>
      <c r="C604">
        <v>13.06</v>
      </c>
      <c r="D604">
        <v>12.52</v>
      </c>
      <c r="E604">
        <v>12.82</v>
      </c>
      <c r="F604">
        <v>11.045958000000001</v>
      </c>
      <c r="G604">
        <v>86833600</v>
      </c>
      <c r="H604">
        <f>IFERROR((F[[#This Row],[Close]]-E603)/E603,0)</f>
        <v>-7.7942322681214243E-4</v>
      </c>
      <c r="I604">
        <f>IFERROR(LN(F[[#This Row],[Close]]/E603),0)</f>
        <v>-7.7972713502104548E-4</v>
      </c>
    </row>
    <row r="605" spans="1:9">
      <c r="A605" s="3">
        <v>44861</v>
      </c>
      <c r="B605">
        <v>12.77</v>
      </c>
      <c r="C605">
        <v>13.22</v>
      </c>
      <c r="D605">
        <v>12.42</v>
      </c>
      <c r="E605">
        <v>13</v>
      </c>
      <c r="F605">
        <v>11.201048999999999</v>
      </c>
      <c r="G605">
        <v>88421500</v>
      </c>
      <c r="H605">
        <f>IFERROR((F[[#This Row],[Close]]-E604)/E604,0)</f>
        <v>1.4040561622464877E-2</v>
      </c>
      <c r="I605">
        <f>IFERROR(LN(F[[#This Row],[Close]]/E604),0)</f>
        <v>1.3942905969012667E-2</v>
      </c>
    </row>
    <row r="606" spans="1:9">
      <c r="A606" s="3">
        <v>44862</v>
      </c>
      <c r="B606">
        <v>13</v>
      </c>
      <c r="C606">
        <v>13.31</v>
      </c>
      <c r="D606">
        <v>12.97</v>
      </c>
      <c r="E606">
        <v>13.26</v>
      </c>
      <c r="F606">
        <v>11.425071000000001</v>
      </c>
      <c r="G606">
        <v>55777900</v>
      </c>
      <c r="H606">
        <f>IFERROR((F[[#This Row],[Close]]-E605)/E605,0)</f>
        <v>1.9999999999999983E-2</v>
      </c>
      <c r="I606">
        <f>IFERROR(LN(F[[#This Row],[Close]]/E605),0)</f>
        <v>1.980262729617973E-2</v>
      </c>
    </row>
    <row r="607" spans="1:9">
      <c r="A607" s="3">
        <v>44865</v>
      </c>
      <c r="B607">
        <v>13.15</v>
      </c>
      <c r="C607">
        <v>13.51</v>
      </c>
      <c r="D607">
        <v>13.14</v>
      </c>
      <c r="E607">
        <v>13.37</v>
      </c>
      <c r="F607">
        <v>11.519848</v>
      </c>
      <c r="G607">
        <v>54676700</v>
      </c>
      <c r="H607">
        <f>IFERROR((F[[#This Row],[Close]]-E606)/E606,0)</f>
        <v>8.2956259426847229E-3</v>
      </c>
      <c r="I607">
        <f>IFERROR(LN(F[[#This Row],[Close]]/E606),0)</f>
        <v>8.2614063561353319E-3</v>
      </c>
    </row>
    <row r="608" spans="1:9">
      <c r="A608" s="3">
        <v>44866</v>
      </c>
      <c r="B608">
        <v>13.57</v>
      </c>
      <c r="C608">
        <v>13.65</v>
      </c>
      <c r="D608">
        <v>13.16</v>
      </c>
      <c r="E608">
        <v>13.4</v>
      </c>
      <c r="F608">
        <v>11.545696</v>
      </c>
      <c r="G608">
        <v>47454700</v>
      </c>
      <c r="H608">
        <f>IFERROR((F[[#This Row],[Close]]-E607)/E607,0)</f>
        <v>2.243829468960444E-3</v>
      </c>
      <c r="I608">
        <f>IFERROR(LN(F[[#This Row],[Close]]/E607),0)</f>
        <v>2.2413158430139172E-3</v>
      </c>
    </row>
    <row r="609" spans="1:9">
      <c r="A609" s="3">
        <v>44867</v>
      </c>
      <c r="B609">
        <v>13.22</v>
      </c>
      <c r="C609">
        <v>13.67</v>
      </c>
      <c r="D609">
        <v>13.06</v>
      </c>
      <c r="E609">
        <v>13.06</v>
      </c>
      <c r="F609">
        <v>11.252748</v>
      </c>
      <c r="G609">
        <v>73673500</v>
      </c>
      <c r="H609">
        <f>IFERROR((F[[#This Row],[Close]]-E608)/E608,0)</f>
        <v>-2.5373134328358197E-2</v>
      </c>
      <c r="I609">
        <f>IFERROR(LN(F[[#This Row],[Close]]/E608),0)</f>
        <v>-2.5700583108580668E-2</v>
      </c>
    </row>
    <row r="610" spans="1:9">
      <c r="A610" s="3">
        <v>44868</v>
      </c>
      <c r="B610">
        <v>12.81</v>
      </c>
      <c r="C610">
        <v>13.46</v>
      </c>
      <c r="D610">
        <v>12.77</v>
      </c>
      <c r="E610">
        <v>13.26</v>
      </c>
      <c r="F610">
        <v>11.425071000000001</v>
      </c>
      <c r="G610">
        <v>58782600</v>
      </c>
      <c r="H610">
        <f>IFERROR((F[[#This Row],[Close]]-E609)/E609,0)</f>
        <v>1.5313935681470082E-2</v>
      </c>
      <c r="I610">
        <f>IFERROR(LN(F[[#This Row],[Close]]/E609),0)</f>
        <v>1.5197860909431303E-2</v>
      </c>
    </row>
    <row r="611" spans="1:9">
      <c r="A611" s="3">
        <v>44869</v>
      </c>
      <c r="B611">
        <v>13.57</v>
      </c>
      <c r="C611">
        <v>13.77</v>
      </c>
      <c r="D611">
        <v>13.27</v>
      </c>
      <c r="E611">
        <v>13.51</v>
      </c>
      <c r="F611">
        <v>11.640473</v>
      </c>
      <c r="G611">
        <v>61489100</v>
      </c>
      <c r="H611">
        <f>IFERROR((F[[#This Row],[Close]]-E610)/E610,0)</f>
        <v>1.8853695324283559E-2</v>
      </c>
      <c r="I611">
        <f>IFERROR(LN(F[[#This Row],[Close]]/E610),0)</f>
        <v>1.8678167214390973E-2</v>
      </c>
    </row>
    <row r="612" spans="1:9">
      <c r="A612" s="3">
        <v>44872</v>
      </c>
      <c r="B612">
        <v>13.61</v>
      </c>
      <c r="C612">
        <v>13.76</v>
      </c>
      <c r="D612">
        <v>13.37</v>
      </c>
      <c r="E612">
        <v>13.7</v>
      </c>
      <c r="F612">
        <v>11.804183999999999</v>
      </c>
      <c r="G612">
        <v>48176900</v>
      </c>
      <c r="H612">
        <f>IFERROR((F[[#This Row],[Close]]-E611)/E611,0)</f>
        <v>1.4063656550703147E-2</v>
      </c>
      <c r="I612">
        <f>IFERROR(LN(F[[#This Row],[Close]]/E611),0)</f>
        <v>1.3965680861971636E-2</v>
      </c>
    </row>
    <row r="613" spans="1:9">
      <c r="A613" s="3">
        <v>44873</v>
      </c>
      <c r="B613">
        <v>13.78</v>
      </c>
      <c r="C613">
        <v>13.8</v>
      </c>
      <c r="D613">
        <v>13.51</v>
      </c>
      <c r="E613">
        <v>13.72</v>
      </c>
      <c r="F613">
        <v>11.821417</v>
      </c>
      <c r="G613">
        <v>52731900</v>
      </c>
      <c r="H613">
        <f>IFERROR((F[[#This Row],[Close]]-E612)/E612,0)</f>
        <v>1.4598540145986387E-3</v>
      </c>
      <c r="I613">
        <f>IFERROR(LN(F[[#This Row],[Close]]/E612),0)</f>
        <v>1.4587894636600882E-3</v>
      </c>
    </row>
    <row r="614" spans="1:9">
      <c r="A614" s="3">
        <v>44874</v>
      </c>
      <c r="B614">
        <v>13.57</v>
      </c>
      <c r="C614">
        <v>13.7</v>
      </c>
      <c r="D614">
        <v>13.28</v>
      </c>
      <c r="E614">
        <v>13.31</v>
      </c>
      <c r="F614">
        <v>11.468151000000001</v>
      </c>
      <c r="G614">
        <v>74199200</v>
      </c>
      <c r="H614">
        <f>IFERROR((F[[#This Row],[Close]]-E613)/E613,0)</f>
        <v>-2.988338192419826E-2</v>
      </c>
      <c r="I614">
        <f>IFERROR(LN(F[[#This Row],[Close]]/E613),0)</f>
        <v>-3.0338989890718912E-2</v>
      </c>
    </row>
    <row r="615" spans="1:9">
      <c r="A615" s="3">
        <v>44875</v>
      </c>
      <c r="B615">
        <v>13.69</v>
      </c>
      <c r="C615">
        <v>14.36</v>
      </c>
      <c r="D615">
        <v>13.67</v>
      </c>
      <c r="E615">
        <v>14.18</v>
      </c>
      <c r="F615">
        <v>12.217760999999999</v>
      </c>
      <c r="G615">
        <v>75638500</v>
      </c>
      <c r="H615">
        <f>IFERROR((F[[#This Row],[Close]]-E614)/E614,0)</f>
        <v>6.5364387678437205E-2</v>
      </c>
      <c r="I615">
        <f>IFERROR(LN(F[[#This Row],[Close]]/E614),0)</f>
        <v>6.3316888696961032E-2</v>
      </c>
    </row>
    <row r="616" spans="1:9">
      <c r="A616" s="3">
        <v>44876</v>
      </c>
      <c r="B616">
        <v>14.26</v>
      </c>
      <c r="C616">
        <v>14.67</v>
      </c>
      <c r="D616">
        <v>14.2</v>
      </c>
      <c r="E616">
        <v>14.5</v>
      </c>
      <c r="F616">
        <v>12.493479000000001</v>
      </c>
      <c r="G616">
        <v>60187600</v>
      </c>
      <c r="H616">
        <f>IFERROR((F[[#This Row],[Close]]-E615)/E615,0)</f>
        <v>2.2566995768688314E-2</v>
      </c>
      <c r="I616">
        <f>IFERROR(LN(F[[#This Row],[Close]]/E615),0)</f>
        <v>2.2316128322547243E-2</v>
      </c>
    </row>
    <row r="617" spans="1:9">
      <c r="A617" s="3">
        <v>44879</v>
      </c>
      <c r="B617">
        <v>14.23</v>
      </c>
      <c r="C617">
        <v>14.35</v>
      </c>
      <c r="D617">
        <v>14.06</v>
      </c>
      <c r="E617">
        <v>14.06</v>
      </c>
      <c r="F617">
        <v>12.240997</v>
      </c>
      <c r="G617">
        <v>57691600</v>
      </c>
      <c r="H617">
        <f>IFERROR((F[[#This Row],[Close]]-E616)/E616,0)</f>
        <v>-3.0344827586206862E-2</v>
      </c>
      <c r="I617">
        <f>IFERROR(LN(F[[#This Row],[Close]]/E616),0)</f>
        <v>-3.0814763044009798E-2</v>
      </c>
    </row>
    <row r="618" spans="1:9">
      <c r="A618" s="3">
        <v>44880</v>
      </c>
      <c r="B618">
        <v>14.29</v>
      </c>
      <c r="C618">
        <v>14.58</v>
      </c>
      <c r="D618">
        <v>14.2</v>
      </c>
      <c r="E618">
        <v>14.3</v>
      </c>
      <c r="F618">
        <v>12.449947</v>
      </c>
      <c r="G618">
        <v>61835700</v>
      </c>
      <c r="H618">
        <f>IFERROR((F[[#This Row],[Close]]-E617)/E617,0)</f>
        <v>1.7069701280227612E-2</v>
      </c>
      <c r="I618">
        <f>IFERROR(LN(F[[#This Row],[Close]]/E617),0)</f>
        <v>1.6925650883342819E-2</v>
      </c>
    </row>
    <row r="619" spans="1:9">
      <c r="A619" s="3">
        <v>44881</v>
      </c>
      <c r="B619">
        <v>14.1</v>
      </c>
      <c r="C619">
        <v>14.17</v>
      </c>
      <c r="D619">
        <v>13.84</v>
      </c>
      <c r="E619">
        <v>13.9</v>
      </c>
      <c r="F619">
        <v>12.101696</v>
      </c>
      <c r="G619">
        <v>47484200</v>
      </c>
      <c r="H619">
        <f>IFERROR((F[[#This Row],[Close]]-E618)/E618,0)</f>
        <v>-2.7972027972027996E-2</v>
      </c>
      <c r="I619">
        <f>IFERROR(LN(F[[#This Row],[Close]]/E618),0)</f>
        <v>-2.8370697129215576E-2</v>
      </c>
    </row>
    <row r="620" spans="1:9">
      <c r="A620" s="3">
        <v>44882</v>
      </c>
      <c r="B620">
        <v>13.66</v>
      </c>
      <c r="C620">
        <v>13.91</v>
      </c>
      <c r="D620">
        <v>13.55</v>
      </c>
      <c r="E620">
        <v>13.91</v>
      </c>
      <c r="F620">
        <v>12.110403</v>
      </c>
      <c r="G620">
        <v>54317900</v>
      </c>
      <c r="H620">
        <f>IFERROR((F[[#This Row],[Close]]-E619)/E619,0)</f>
        <v>7.194244604316393E-4</v>
      </c>
      <c r="I620">
        <f>IFERROR(LN(F[[#This Row],[Close]]/E619),0)</f>
        <v>7.1916579870541931E-4</v>
      </c>
    </row>
    <row r="621" spans="1:9">
      <c r="A621" s="3">
        <v>44883</v>
      </c>
      <c r="B621">
        <v>14.08</v>
      </c>
      <c r="C621">
        <v>14.13</v>
      </c>
      <c r="D621">
        <v>13.82</v>
      </c>
      <c r="E621">
        <v>13.99</v>
      </c>
      <c r="F621">
        <v>12.180052999999999</v>
      </c>
      <c r="G621">
        <v>37101900</v>
      </c>
      <c r="H621">
        <f>IFERROR((F[[#This Row],[Close]]-E620)/E620,0)</f>
        <v>5.7512580877066913E-3</v>
      </c>
      <c r="I621">
        <f>IFERROR(LN(F[[#This Row],[Close]]/E620),0)</f>
        <v>5.7347827420381817E-3</v>
      </c>
    </row>
    <row r="622" spans="1:9">
      <c r="A622" s="3">
        <v>44886</v>
      </c>
      <c r="B622">
        <v>13.86</v>
      </c>
      <c r="C622">
        <v>14.04</v>
      </c>
      <c r="D622">
        <v>13.66</v>
      </c>
      <c r="E622">
        <v>13.95</v>
      </c>
      <c r="F622">
        <v>12.145227999999999</v>
      </c>
      <c r="G622">
        <v>34087100</v>
      </c>
      <c r="H622">
        <f>IFERROR((F[[#This Row],[Close]]-E621)/E621,0)</f>
        <v>-2.8591851322373784E-3</v>
      </c>
      <c r="I622">
        <f>IFERROR(LN(F[[#This Row],[Close]]/E621),0)</f>
        <v>-2.8632804100152337E-3</v>
      </c>
    </row>
    <row r="623" spans="1:9">
      <c r="A623" s="3">
        <v>44887</v>
      </c>
      <c r="B623">
        <v>14.05</v>
      </c>
      <c r="C623">
        <v>14.15</v>
      </c>
      <c r="D623">
        <v>13.98</v>
      </c>
      <c r="E623">
        <v>14.07</v>
      </c>
      <c r="F623">
        <v>12.249701999999999</v>
      </c>
      <c r="G623">
        <v>28738800</v>
      </c>
      <c r="H623">
        <f>IFERROR((F[[#This Row],[Close]]-E622)/E622,0)</f>
        <v>8.6021505376344797E-3</v>
      </c>
      <c r="I623">
        <f>IFERROR(LN(F[[#This Row],[Close]]/E622),0)</f>
        <v>8.5653628589232207E-3</v>
      </c>
    </row>
    <row r="624" spans="1:9">
      <c r="A624" s="3">
        <v>44888</v>
      </c>
      <c r="B624">
        <v>14</v>
      </c>
      <c r="C624">
        <v>14.06</v>
      </c>
      <c r="D624">
        <v>13.85</v>
      </c>
      <c r="E624">
        <v>14.03</v>
      </c>
      <c r="F624">
        <v>12.214878000000001</v>
      </c>
      <c r="G624">
        <v>25974200</v>
      </c>
      <c r="H624">
        <f>IFERROR((F[[#This Row],[Close]]-E623)/E623,0)</f>
        <v>-2.8429282160626099E-3</v>
      </c>
      <c r="I624">
        <f>IFERROR(LN(F[[#This Row],[Close]]/E623),0)</f>
        <v>-2.8469770119281513E-3</v>
      </c>
    </row>
    <row r="625" spans="1:9">
      <c r="A625" s="3">
        <v>44890</v>
      </c>
      <c r="B625">
        <v>13.96</v>
      </c>
      <c r="C625">
        <v>14.11</v>
      </c>
      <c r="D625">
        <v>13.9</v>
      </c>
      <c r="E625">
        <v>14.08</v>
      </c>
      <c r="F625">
        <v>12.25841</v>
      </c>
      <c r="G625">
        <v>12980900</v>
      </c>
      <c r="H625">
        <f>IFERROR((F[[#This Row],[Close]]-E624)/E624,0)</f>
        <v>3.5637918745545769E-3</v>
      </c>
      <c r="I625">
        <f>IFERROR(LN(F[[#This Row],[Close]]/E624),0)</f>
        <v>3.5574566155268223E-3</v>
      </c>
    </row>
    <row r="626" spans="1:9">
      <c r="A626" s="3">
        <v>44893</v>
      </c>
      <c r="B626">
        <v>13.94</v>
      </c>
      <c r="C626">
        <v>13.96</v>
      </c>
      <c r="D626">
        <v>13.7</v>
      </c>
      <c r="E626">
        <v>13.73</v>
      </c>
      <c r="F626">
        <v>11.953690999999999</v>
      </c>
      <c r="G626">
        <v>35249700</v>
      </c>
      <c r="H626">
        <f>IFERROR((F[[#This Row],[Close]]-E625)/E625,0)</f>
        <v>-2.485795454545452E-2</v>
      </c>
      <c r="I626">
        <f>IFERROR(LN(F[[#This Row],[Close]]/E625),0)</f>
        <v>-2.5172130950016587E-2</v>
      </c>
    </row>
    <row r="627" spans="1:9">
      <c r="A627" s="3">
        <v>44894</v>
      </c>
      <c r="B627">
        <v>13.85</v>
      </c>
      <c r="C627">
        <v>13.9</v>
      </c>
      <c r="D627">
        <v>13.71</v>
      </c>
      <c r="E627">
        <v>13.75</v>
      </c>
      <c r="F627">
        <v>11.971104</v>
      </c>
      <c r="G627">
        <v>28380800</v>
      </c>
      <c r="H627">
        <f>IFERROR((F[[#This Row],[Close]]-E626)/E626,0)</f>
        <v>1.456664238892904E-3</v>
      </c>
      <c r="I627">
        <f>IFERROR(LN(F[[#This Row],[Close]]/E626),0)</f>
        <v>1.4556043327005853E-3</v>
      </c>
    </row>
    <row r="628" spans="1:9">
      <c r="A628" s="3">
        <v>44895</v>
      </c>
      <c r="B628">
        <v>13.78</v>
      </c>
      <c r="C628">
        <v>13.95</v>
      </c>
      <c r="D628">
        <v>13.45</v>
      </c>
      <c r="E628">
        <v>13.9</v>
      </c>
      <c r="F628">
        <v>12.101696</v>
      </c>
      <c r="G628">
        <v>61537300</v>
      </c>
      <c r="H628">
        <f>IFERROR((F[[#This Row],[Close]]-E627)/E627,0)</f>
        <v>1.0909090909090934E-2</v>
      </c>
      <c r="I628">
        <f>IFERROR(LN(F[[#This Row],[Close]]/E627),0)</f>
        <v>1.0850016024065844E-2</v>
      </c>
    </row>
    <row r="629" spans="1:9">
      <c r="A629" s="3">
        <v>44896</v>
      </c>
      <c r="B629">
        <v>14.09</v>
      </c>
      <c r="C629">
        <v>14.36</v>
      </c>
      <c r="D629">
        <v>14</v>
      </c>
      <c r="E629">
        <v>14.08</v>
      </c>
      <c r="F629">
        <v>12.25841</v>
      </c>
      <c r="G629">
        <v>45335100</v>
      </c>
      <c r="H629">
        <f>IFERROR((F[[#This Row],[Close]]-E628)/E628,0)</f>
        <v>1.2949640287769763E-2</v>
      </c>
      <c r="I629">
        <f>IFERROR(LN(F[[#This Row],[Close]]/E628),0)</f>
        <v>1.2866510593250276E-2</v>
      </c>
    </row>
    <row r="630" spans="1:9">
      <c r="A630" s="3">
        <v>44897</v>
      </c>
      <c r="B630">
        <v>13.84</v>
      </c>
      <c r="C630">
        <v>13.97</v>
      </c>
      <c r="D630">
        <v>13.75</v>
      </c>
      <c r="E630">
        <v>13.86</v>
      </c>
      <c r="F630">
        <v>12.066872</v>
      </c>
      <c r="G630">
        <v>42417400</v>
      </c>
      <c r="H630">
        <f>IFERROR((F[[#This Row],[Close]]-E629)/E629,0)</f>
        <v>-1.5625000000000045E-2</v>
      </c>
      <c r="I630">
        <f>IFERROR(LN(F[[#This Row],[Close]]/E629),0)</f>
        <v>-1.5748356968139168E-2</v>
      </c>
    </row>
    <row r="631" spans="1:9">
      <c r="A631" s="3">
        <v>44900</v>
      </c>
      <c r="B631">
        <v>13.75</v>
      </c>
      <c r="C631">
        <v>13.77</v>
      </c>
      <c r="D631">
        <v>13.37</v>
      </c>
      <c r="E631">
        <v>13.38</v>
      </c>
      <c r="F631">
        <v>11.648971</v>
      </c>
      <c r="G631">
        <v>39714500</v>
      </c>
      <c r="H631">
        <f>IFERROR((F[[#This Row],[Close]]-E630)/E630,0)</f>
        <v>-3.4632034632034535E-2</v>
      </c>
      <c r="I631">
        <f>IFERROR(LN(F[[#This Row],[Close]]/E630),0)</f>
        <v>-3.5245939061674718E-2</v>
      </c>
    </row>
    <row r="632" spans="1:9">
      <c r="A632" s="3">
        <v>44901</v>
      </c>
      <c r="B632">
        <v>13.42</v>
      </c>
      <c r="C632">
        <v>13.57</v>
      </c>
      <c r="D632">
        <v>13.06</v>
      </c>
      <c r="E632">
        <v>13.28</v>
      </c>
      <c r="F632">
        <v>11.561908000000001</v>
      </c>
      <c r="G632">
        <v>39996000</v>
      </c>
      <c r="H632">
        <f>IFERROR((F[[#This Row],[Close]]-E631)/E631,0)</f>
        <v>-7.4738415545591488E-3</v>
      </c>
      <c r="I632">
        <f>IFERROR(LN(F[[#This Row],[Close]]/E631),0)</f>
        <v>-7.501910651794657E-3</v>
      </c>
    </row>
    <row r="633" spans="1:9">
      <c r="A633" s="3">
        <v>44902</v>
      </c>
      <c r="B633">
        <v>13.2</v>
      </c>
      <c r="C633">
        <v>13.42</v>
      </c>
      <c r="D633">
        <v>13.09</v>
      </c>
      <c r="E633">
        <v>13.1</v>
      </c>
      <c r="F633">
        <v>11.405196</v>
      </c>
      <c r="G633">
        <v>36609800</v>
      </c>
      <c r="H633">
        <f>IFERROR((F[[#This Row],[Close]]-E632)/E632,0)</f>
        <v>-1.3554216867469859E-2</v>
      </c>
      <c r="I633">
        <f>IFERROR(LN(F[[#This Row],[Close]]/E632),0)</f>
        <v>-1.3646913841181879E-2</v>
      </c>
    </row>
    <row r="634" spans="1:9">
      <c r="A634" s="3">
        <v>44903</v>
      </c>
      <c r="B634">
        <v>13.2</v>
      </c>
      <c r="C634">
        <v>13.26</v>
      </c>
      <c r="D634">
        <v>13.07</v>
      </c>
      <c r="E634">
        <v>13.12</v>
      </c>
      <c r="F634">
        <v>11.422609</v>
      </c>
      <c r="G634">
        <v>32376300</v>
      </c>
      <c r="H634">
        <f>IFERROR((F[[#This Row],[Close]]-E633)/E633,0)</f>
        <v>1.5267175572518759E-3</v>
      </c>
      <c r="I634">
        <f>IFERROR(LN(F[[#This Row],[Close]]/E633),0)</f>
        <v>1.5255533088371917E-3</v>
      </c>
    </row>
    <row r="635" spans="1:9">
      <c r="A635" s="3">
        <v>44904</v>
      </c>
      <c r="B635">
        <v>13.04</v>
      </c>
      <c r="C635">
        <v>13.36</v>
      </c>
      <c r="D635">
        <v>13.04</v>
      </c>
      <c r="E635">
        <v>13.18</v>
      </c>
      <c r="F635">
        <v>11.474847</v>
      </c>
      <c r="G635">
        <v>41553600</v>
      </c>
      <c r="H635">
        <f>IFERROR((F[[#This Row],[Close]]-E634)/E634,0)</f>
        <v>4.573170731707355E-3</v>
      </c>
      <c r="I635">
        <f>IFERROR(LN(F[[#This Row],[Close]]/E634),0)</f>
        <v>4.562745558418237E-3</v>
      </c>
    </row>
    <row r="636" spans="1:9">
      <c r="A636" s="3">
        <v>44907</v>
      </c>
      <c r="B636">
        <v>13.2</v>
      </c>
      <c r="C636">
        <v>13.47</v>
      </c>
      <c r="D636">
        <v>13.1</v>
      </c>
      <c r="E636">
        <v>13.46</v>
      </c>
      <c r="F636">
        <v>11.71862</v>
      </c>
      <c r="G636">
        <v>35473800</v>
      </c>
      <c r="H636">
        <f>IFERROR((F[[#This Row],[Close]]-E635)/E635,0)</f>
        <v>2.1244309559939389E-2</v>
      </c>
      <c r="I636">
        <f>IFERROR(LN(F[[#This Row],[Close]]/E635),0)</f>
        <v>2.1021795142220561E-2</v>
      </c>
    </row>
    <row r="637" spans="1:9">
      <c r="A637" s="3">
        <v>44908</v>
      </c>
      <c r="B637">
        <v>13.78</v>
      </c>
      <c r="C637">
        <v>13.92</v>
      </c>
      <c r="D637">
        <v>13.37</v>
      </c>
      <c r="E637">
        <v>13.57</v>
      </c>
      <c r="F637">
        <v>11.814389</v>
      </c>
      <c r="G637">
        <v>57872100</v>
      </c>
      <c r="H637">
        <f>IFERROR((F[[#This Row],[Close]]-E636)/E636,0)</f>
        <v>8.1723625557206109E-3</v>
      </c>
      <c r="I637">
        <f>IFERROR(LN(F[[#This Row],[Close]]/E636),0)</f>
        <v>8.1391496301959979E-3</v>
      </c>
    </row>
    <row r="638" spans="1:9">
      <c r="A638" s="3">
        <v>44909</v>
      </c>
      <c r="B638">
        <v>13.57</v>
      </c>
      <c r="C638">
        <v>13.78</v>
      </c>
      <c r="D638">
        <v>13.36</v>
      </c>
      <c r="E638">
        <v>13.48</v>
      </c>
      <c r="F638">
        <v>11.736033000000001</v>
      </c>
      <c r="G638">
        <v>51199900</v>
      </c>
      <c r="H638">
        <f>IFERROR((F[[#This Row],[Close]]-E637)/E637,0)</f>
        <v>-6.6322770817980733E-3</v>
      </c>
      <c r="I638">
        <f>IFERROR(LN(F[[#This Row],[Close]]/E637),0)</f>
        <v>-6.6543683626167464E-3</v>
      </c>
    </row>
    <row r="639" spans="1:9">
      <c r="A639" s="3">
        <v>44910</v>
      </c>
      <c r="B639">
        <v>13.23</v>
      </c>
      <c r="C639">
        <v>13.26</v>
      </c>
      <c r="D639">
        <v>12.95</v>
      </c>
      <c r="E639">
        <v>13.03</v>
      </c>
      <c r="F639">
        <v>11.344253999999999</v>
      </c>
      <c r="G639">
        <v>55725300</v>
      </c>
      <c r="H639">
        <f>IFERROR((F[[#This Row],[Close]]-E638)/E638,0)</f>
        <v>-3.3382789317507496E-2</v>
      </c>
      <c r="I639">
        <f>IFERROR(LN(F[[#This Row],[Close]]/E638),0)</f>
        <v>-3.3952714347407299E-2</v>
      </c>
    </row>
    <row r="640" spans="1:9">
      <c r="A640" s="3">
        <v>44911</v>
      </c>
      <c r="B640">
        <v>12.77</v>
      </c>
      <c r="C640">
        <v>12.82</v>
      </c>
      <c r="D640">
        <v>12.08</v>
      </c>
      <c r="E640">
        <v>12.12</v>
      </c>
      <c r="F640">
        <v>10.551983</v>
      </c>
      <c r="G640">
        <v>118345700</v>
      </c>
      <c r="H640">
        <f>IFERROR((F[[#This Row],[Close]]-E639)/E639,0)</f>
        <v>-6.9838833461243296E-2</v>
      </c>
      <c r="I640">
        <f>IFERROR(LN(F[[#This Row],[Close]]/E639),0)</f>
        <v>-7.2397410495585388E-2</v>
      </c>
    </row>
    <row r="641" spans="1:9">
      <c r="A641" s="3">
        <v>44914</v>
      </c>
      <c r="B641">
        <v>12.12</v>
      </c>
      <c r="C641">
        <v>12.17</v>
      </c>
      <c r="D641">
        <v>11.54</v>
      </c>
      <c r="E641">
        <v>11.69</v>
      </c>
      <c r="F641">
        <v>10.177612999999999</v>
      </c>
      <c r="G641">
        <v>88062500</v>
      </c>
      <c r="H641">
        <f>IFERROR((F[[#This Row],[Close]]-E640)/E640,0)</f>
        <v>-3.5478547854785457E-2</v>
      </c>
      <c r="I641">
        <f>IFERROR(LN(F[[#This Row],[Close]]/E640),0)</f>
        <v>-3.6123205157191307E-2</v>
      </c>
    </row>
    <row r="642" spans="1:9">
      <c r="A642" s="3">
        <v>44915</v>
      </c>
      <c r="B642">
        <v>11.65</v>
      </c>
      <c r="C642">
        <v>11.68</v>
      </c>
      <c r="D642">
        <v>11.12</v>
      </c>
      <c r="E642">
        <v>11.47</v>
      </c>
      <c r="F642">
        <v>9.9860760000000006</v>
      </c>
      <c r="G642">
        <v>82057900</v>
      </c>
      <c r="H642">
        <f>IFERROR((F[[#This Row],[Close]]-E641)/E641,0)</f>
        <v>-1.8819503849443874E-2</v>
      </c>
      <c r="I642">
        <f>IFERROR(LN(F[[#This Row],[Close]]/E641),0)</f>
        <v>-1.8998844342697614E-2</v>
      </c>
    </row>
    <row r="643" spans="1:9">
      <c r="A643" s="3">
        <v>44916</v>
      </c>
      <c r="B643">
        <v>11.61</v>
      </c>
      <c r="C643">
        <v>11.79</v>
      </c>
      <c r="D643">
        <v>11.55</v>
      </c>
      <c r="E643">
        <v>11.78</v>
      </c>
      <c r="F643">
        <v>10.25597</v>
      </c>
      <c r="G643">
        <v>49256000</v>
      </c>
      <c r="H643">
        <f>IFERROR((F[[#This Row],[Close]]-E642)/E642,0)</f>
        <v>2.7027027027026914E-2</v>
      </c>
      <c r="I643">
        <f>IFERROR(LN(F[[#This Row],[Close]]/E642),0)</f>
        <v>2.6668247082161273E-2</v>
      </c>
    </row>
    <row r="644" spans="1:9">
      <c r="A644" s="3">
        <v>44917</v>
      </c>
      <c r="B644">
        <v>11.54</v>
      </c>
      <c r="C644">
        <v>11.54</v>
      </c>
      <c r="D644">
        <v>11.1</v>
      </c>
      <c r="E644">
        <v>11.31</v>
      </c>
      <c r="F644">
        <v>9.8467769999999994</v>
      </c>
      <c r="G644">
        <v>75158700</v>
      </c>
      <c r="H644">
        <f>IFERROR((F[[#This Row],[Close]]-E643)/E643,0)</f>
        <v>-3.9898132427843708E-2</v>
      </c>
      <c r="I644">
        <f>IFERROR(LN(F[[#This Row],[Close]]/E643),0)</f>
        <v>-4.0715888095411434E-2</v>
      </c>
    </row>
    <row r="645" spans="1:9">
      <c r="A645" s="3">
        <v>44918</v>
      </c>
      <c r="B645">
        <v>11.27</v>
      </c>
      <c r="C645">
        <v>11.4</v>
      </c>
      <c r="D645">
        <v>11.22</v>
      </c>
      <c r="E645">
        <v>11.36</v>
      </c>
      <c r="F645">
        <v>9.8903060000000007</v>
      </c>
      <c r="G645">
        <v>38200700</v>
      </c>
      <c r="H645">
        <f>IFERROR((F[[#This Row],[Close]]-E644)/E644,0)</f>
        <v>4.4208664898319127E-3</v>
      </c>
      <c r="I645">
        <f>IFERROR(LN(F[[#This Row],[Close]]/E644),0)</f>
        <v>4.4111231649761736E-3</v>
      </c>
    </row>
    <row r="646" spans="1:9">
      <c r="A646" s="3">
        <v>44922</v>
      </c>
      <c r="B646">
        <v>11.28</v>
      </c>
      <c r="C646">
        <v>11.39</v>
      </c>
      <c r="D646">
        <v>11.13</v>
      </c>
      <c r="E646">
        <v>11.2</v>
      </c>
      <c r="F646">
        <v>9.7510069999999995</v>
      </c>
      <c r="G646">
        <v>44837400</v>
      </c>
      <c r="H646">
        <f>IFERROR((F[[#This Row],[Close]]-E645)/E645,0)</f>
        <v>-1.4084507042253534E-2</v>
      </c>
      <c r="I646">
        <f>IFERROR(LN(F[[#This Row],[Close]]/E645),0)</f>
        <v>-1.4184634991956413E-2</v>
      </c>
    </row>
    <row r="647" spans="1:9">
      <c r="A647" s="3">
        <v>44923</v>
      </c>
      <c r="B647">
        <v>11.18</v>
      </c>
      <c r="C647">
        <v>11.25</v>
      </c>
      <c r="D647">
        <v>10.9</v>
      </c>
      <c r="E647">
        <v>10.95</v>
      </c>
      <c r="F647">
        <v>9.5333500000000004</v>
      </c>
      <c r="G647">
        <v>49375400</v>
      </c>
      <c r="H647">
        <f>IFERROR((F[[#This Row],[Close]]-E646)/E646,0)</f>
        <v>-2.2321428571428572E-2</v>
      </c>
      <c r="I647">
        <f>IFERROR(LN(F[[#This Row],[Close]]/E646),0)</f>
        <v>-2.2574322038539065E-2</v>
      </c>
    </row>
    <row r="648" spans="1:9">
      <c r="A648" s="3">
        <v>44924</v>
      </c>
      <c r="B648">
        <v>11.08</v>
      </c>
      <c r="C648">
        <v>11.55</v>
      </c>
      <c r="D648">
        <v>11.05</v>
      </c>
      <c r="E648">
        <v>11.54</v>
      </c>
      <c r="F648">
        <v>10.04702</v>
      </c>
      <c r="G648">
        <v>53550300</v>
      </c>
      <c r="H648">
        <f>IFERROR((F[[#This Row],[Close]]-E647)/E647,0)</f>
        <v>5.3881278538812777E-2</v>
      </c>
      <c r="I648">
        <f>IFERROR(LN(F[[#This Row],[Close]]/E647),0)</f>
        <v>5.2479804817443639E-2</v>
      </c>
    </row>
    <row r="649" spans="1:9">
      <c r="A649" s="3">
        <v>44925</v>
      </c>
      <c r="B649">
        <v>11.4</v>
      </c>
      <c r="C649">
        <v>11.64</v>
      </c>
      <c r="D649">
        <v>11.39</v>
      </c>
      <c r="E649">
        <v>11.63</v>
      </c>
      <c r="F649">
        <v>10.125375999999999</v>
      </c>
      <c r="G649">
        <v>39232200</v>
      </c>
      <c r="H649">
        <f>IFERROR((F[[#This Row],[Close]]-E648)/E648,0)</f>
        <v>7.7989601386483226E-3</v>
      </c>
      <c r="I649">
        <f>IFERROR(LN(F[[#This Row],[Close]]/E648),0)</f>
        <v>7.768705450619709E-3</v>
      </c>
    </row>
    <row r="650" spans="1:9">
      <c r="A650" s="3">
        <v>44929</v>
      </c>
      <c r="B650">
        <v>11.82</v>
      </c>
      <c r="C650">
        <v>11.92</v>
      </c>
      <c r="D650">
        <v>11.57</v>
      </c>
      <c r="E650">
        <v>11.68</v>
      </c>
      <c r="F650">
        <v>10.168908</v>
      </c>
      <c r="G650">
        <v>45809000</v>
      </c>
      <c r="H650">
        <f>IFERROR((F[[#This Row],[Close]]-E649)/E649,0)</f>
        <v>4.299226139294835E-3</v>
      </c>
      <c r="I650">
        <f>IFERROR(LN(F[[#This Row],[Close]]/E649),0)</f>
        <v>4.2900108695079131E-3</v>
      </c>
    </row>
    <row r="651" spans="1:9">
      <c r="A651" s="3">
        <v>44930</v>
      </c>
      <c r="B651">
        <v>11.88</v>
      </c>
      <c r="C651">
        <v>12.08</v>
      </c>
      <c r="D651">
        <v>11.74</v>
      </c>
      <c r="E651">
        <v>12.01</v>
      </c>
      <c r="F651">
        <v>10.456215</v>
      </c>
      <c r="G651">
        <v>53429700</v>
      </c>
      <c r="H651">
        <f>IFERROR((F[[#This Row],[Close]]-E650)/E650,0)</f>
        <v>2.8253424657534252E-2</v>
      </c>
      <c r="I651">
        <f>IFERROR(LN(F[[#This Row],[Close]]/E650),0)</f>
        <v>2.7861658691811259E-2</v>
      </c>
    </row>
    <row r="652" spans="1:9">
      <c r="A652" s="3">
        <v>44931</v>
      </c>
      <c r="B652">
        <v>12.11</v>
      </c>
      <c r="C652">
        <v>12.38</v>
      </c>
      <c r="D652">
        <v>11.88</v>
      </c>
      <c r="E652">
        <v>12.25</v>
      </c>
      <c r="F652">
        <v>10.665164000000001</v>
      </c>
      <c r="G652">
        <v>50785600</v>
      </c>
      <c r="H652">
        <f>IFERROR((F[[#This Row],[Close]]-E651)/E651,0)</f>
        <v>1.9983347210657802E-2</v>
      </c>
      <c r="I652">
        <f>IFERROR(LN(F[[#This Row],[Close]]/E651),0)</f>
        <v>1.9786300898843895E-2</v>
      </c>
    </row>
    <row r="653" spans="1:9">
      <c r="A653" s="3">
        <v>44932</v>
      </c>
      <c r="B653">
        <v>12.12</v>
      </c>
      <c r="C653">
        <v>12.59</v>
      </c>
      <c r="D653">
        <v>12.1</v>
      </c>
      <c r="E653">
        <v>12.58</v>
      </c>
      <c r="F653">
        <v>10.952470999999999</v>
      </c>
      <c r="G653">
        <v>53089100</v>
      </c>
      <c r="H653">
        <f>IFERROR((F[[#This Row],[Close]]-E652)/E652,0)</f>
        <v>2.6938775510204089E-2</v>
      </c>
      <c r="I653">
        <f>IFERROR(LN(F[[#This Row],[Close]]/E652),0)</f>
        <v>2.6582314281558574E-2</v>
      </c>
    </row>
    <row r="654" spans="1:9">
      <c r="A654" s="3">
        <v>44935</v>
      </c>
      <c r="B654">
        <v>12.74</v>
      </c>
      <c r="C654">
        <v>12.93</v>
      </c>
      <c r="D654">
        <v>12.55</v>
      </c>
      <c r="E654">
        <v>12.69</v>
      </c>
      <c r="F654">
        <v>11.048239000000001</v>
      </c>
      <c r="G654">
        <v>50865500</v>
      </c>
      <c r="H654">
        <f>IFERROR((F[[#This Row],[Close]]-E653)/E653,0)</f>
        <v>8.7440381558028159E-3</v>
      </c>
      <c r="I654">
        <f>IFERROR(LN(F[[#This Row],[Close]]/E653),0)</f>
        <v>8.706030454001791E-3</v>
      </c>
    </row>
    <row r="655" spans="1:9">
      <c r="A655" s="3">
        <v>44936</v>
      </c>
      <c r="B655">
        <v>12.68</v>
      </c>
      <c r="C655">
        <v>12.87</v>
      </c>
      <c r="D655">
        <v>12.5</v>
      </c>
      <c r="E655">
        <v>12.84</v>
      </c>
      <c r="F655">
        <v>11.178834</v>
      </c>
      <c r="G655">
        <v>47065500</v>
      </c>
      <c r="H655">
        <f>IFERROR((F[[#This Row],[Close]]-E654)/E654,0)</f>
        <v>1.1820330969267169E-2</v>
      </c>
      <c r="I655">
        <f>IFERROR(LN(F[[#This Row],[Close]]/E654),0)</f>
        <v>1.175101653551895E-2</v>
      </c>
    </row>
    <row r="656" spans="1:9">
      <c r="A656" s="3">
        <v>44937</v>
      </c>
      <c r="B656">
        <v>12.93</v>
      </c>
      <c r="C656">
        <v>13.26</v>
      </c>
      <c r="D656">
        <v>12.89</v>
      </c>
      <c r="E656">
        <v>13.22</v>
      </c>
      <c r="F656">
        <v>11.50967</v>
      </c>
      <c r="G656">
        <v>51911600</v>
      </c>
      <c r="H656">
        <f>IFERROR((F[[#This Row],[Close]]-E655)/E655,0)</f>
        <v>2.959501557632405E-2</v>
      </c>
      <c r="I656">
        <f>IFERROR(LN(F[[#This Row],[Close]]/E655),0)</f>
        <v>2.916553616172517E-2</v>
      </c>
    </row>
    <row r="657" spans="1:9">
      <c r="A657" s="3">
        <v>44938</v>
      </c>
      <c r="B657">
        <v>13.27</v>
      </c>
      <c r="C657">
        <v>13.53</v>
      </c>
      <c r="D657">
        <v>13.11</v>
      </c>
      <c r="E657">
        <v>13.43</v>
      </c>
      <c r="F657">
        <v>11.692501999999999</v>
      </c>
      <c r="G657">
        <v>58113700</v>
      </c>
      <c r="H657">
        <f>IFERROR((F[[#This Row],[Close]]-E656)/E656,0)</f>
        <v>1.5885022692889491E-2</v>
      </c>
      <c r="I657">
        <f>IFERROR(LN(F[[#This Row],[Close]]/E656),0)</f>
        <v>1.5760176111605913E-2</v>
      </c>
    </row>
    <row r="658" spans="1:9">
      <c r="A658" s="3">
        <v>44939</v>
      </c>
      <c r="B658">
        <v>12.63</v>
      </c>
      <c r="C658">
        <v>12.82</v>
      </c>
      <c r="D658">
        <v>12.47</v>
      </c>
      <c r="E658">
        <v>12.72</v>
      </c>
      <c r="F658">
        <v>11.07436</v>
      </c>
      <c r="G658">
        <v>96444000</v>
      </c>
      <c r="H658">
        <f>IFERROR((F[[#This Row],[Close]]-E657)/E657,0)</f>
        <v>-5.2866716306775807E-2</v>
      </c>
      <c r="I658">
        <f>IFERROR(LN(F[[#This Row],[Close]]/E657),0)</f>
        <v>-5.4315452623169988E-2</v>
      </c>
    </row>
    <row r="659" spans="1:9">
      <c r="A659" s="3">
        <v>44943</v>
      </c>
      <c r="B659">
        <v>12.71</v>
      </c>
      <c r="C659">
        <v>12.85</v>
      </c>
      <c r="D659">
        <v>12.43</v>
      </c>
      <c r="E659">
        <v>12.67</v>
      </c>
      <c r="F659">
        <v>11.030828</v>
      </c>
      <c r="G659">
        <v>60774900</v>
      </c>
      <c r="H659">
        <f>IFERROR((F[[#This Row],[Close]]-E658)/E658,0)</f>
        <v>-3.9308176100629486E-3</v>
      </c>
      <c r="I659">
        <f>IFERROR(LN(F[[#This Row],[Close]]/E658),0)</f>
        <v>-3.938563578928485E-3</v>
      </c>
    </row>
    <row r="660" spans="1:9">
      <c r="A660" s="3">
        <v>44944</v>
      </c>
      <c r="B660">
        <v>12.79</v>
      </c>
      <c r="C660">
        <v>12.85</v>
      </c>
      <c r="D660">
        <v>12.4</v>
      </c>
      <c r="E660">
        <v>12.41</v>
      </c>
      <c r="F660">
        <v>10.804463999999999</v>
      </c>
      <c r="G660">
        <v>48774400</v>
      </c>
      <c r="H660">
        <f>IFERROR((F[[#This Row],[Close]]-E659)/E659,0)</f>
        <v>-2.0520915548539843E-2</v>
      </c>
      <c r="I660">
        <f>IFERROR(LN(F[[#This Row],[Close]]/E659),0)</f>
        <v>-2.0734395116531839E-2</v>
      </c>
    </row>
    <row r="661" spans="1:9">
      <c r="A661" s="3">
        <v>44945</v>
      </c>
      <c r="B661">
        <v>12.29</v>
      </c>
      <c r="C661">
        <v>12.36</v>
      </c>
      <c r="D661">
        <v>12.04</v>
      </c>
      <c r="E661">
        <v>12.18</v>
      </c>
      <c r="F661">
        <v>10.604221000000001</v>
      </c>
      <c r="G661">
        <v>52918500</v>
      </c>
      <c r="H661">
        <f>IFERROR((F[[#This Row],[Close]]-E660)/E660,0)</f>
        <v>-1.8533440773569734E-2</v>
      </c>
      <c r="I661">
        <f>IFERROR(LN(F[[#This Row],[Close]]/E660),0)</f>
        <v>-1.8707336934764951E-2</v>
      </c>
    </row>
    <row r="662" spans="1:9">
      <c r="A662" s="3">
        <v>44946</v>
      </c>
      <c r="B662">
        <v>12.21</v>
      </c>
      <c r="C662">
        <v>12.42</v>
      </c>
      <c r="D662">
        <v>12.08</v>
      </c>
      <c r="E662">
        <v>12.4</v>
      </c>
      <c r="F662">
        <v>10.795757</v>
      </c>
      <c r="G662">
        <v>44349200</v>
      </c>
      <c r="H662">
        <f>IFERROR((F[[#This Row],[Close]]-E661)/E661,0)</f>
        <v>1.8062397372742255E-2</v>
      </c>
      <c r="I662">
        <f>IFERROR(LN(F[[#This Row],[Close]]/E661),0)</f>
        <v>1.7901210329240302E-2</v>
      </c>
    </row>
    <row r="663" spans="1:9">
      <c r="A663" s="3">
        <v>44949</v>
      </c>
      <c r="B663">
        <v>12.48</v>
      </c>
      <c r="C663">
        <v>12.91</v>
      </c>
      <c r="D663">
        <v>12.43</v>
      </c>
      <c r="E663">
        <v>12.8</v>
      </c>
      <c r="F663">
        <v>11.144009</v>
      </c>
      <c r="G663">
        <v>49688000</v>
      </c>
      <c r="H663">
        <f>IFERROR((F[[#This Row],[Close]]-E662)/E662,0)</f>
        <v>3.2258064516129059E-2</v>
      </c>
      <c r="I663">
        <f>IFERROR(LN(F[[#This Row],[Close]]/E662),0)</f>
        <v>3.174869831458027E-2</v>
      </c>
    </row>
    <row r="664" spans="1:9">
      <c r="A664" s="3">
        <v>44950</v>
      </c>
      <c r="B664">
        <v>12.68</v>
      </c>
      <c r="C664">
        <v>12.9</v>
      </c>
      <c r="D664">
        <v>12.62</v>
      </c>
      <c r="E664">
        <v>12.74</v>
      </c>
      <c r="F664">
        <v>11.09177</v>
      </c>
      <c r="G664">
        <v>41537400</v>
      </c>
      <c r="H664">
        <f>IFERROR((F[[#This Row],[Close]]-E663)/E663,0)</f>
        <v>-4.6875000000000389E-3</v>
      </c>
      <c r="I664">
        <f>IFERROR(LN(F[[#This Row],[Close]]/E663),0)</f>
        <v>-4.6985207815542608E-3</v>
      </c>
    </row>
    <row r="665" spans="1:9">
      <c r="A665" s="3">
        <v>44951</v>
      </c>
      <c r="B665">
        <v>12.6</v>
      </c>
      <c r="C665">
        <v>12.85</v>
      </c>
      <c r="D665">
        <v>12.49</v>
      </c>
      <c r="E665">
        <v>12.79</v>
      </c>
      <c r="F665">
        <v>11.135303</v>
      </c>
      <c r="G665">
        <v>37739000</v>
      </c>
      <c r="H665">
        <f>IFERROR((F[[#This Row],[Close]]-E664)/E664,0)</f>
        <v>3.9246467817895554E-3</v>
      </c>
      <c r="I665">
        <f>IFERROR(LN(F[[#This Row],[Close]]/E664),0)</f>
        <v>3.9169654467338944E-3</v>
      </c>
    </row>
    <row r="666" spans="1:9">
      <c r="A666" s="3">
        <v>44952</v>
      </c>
      <c r="B666">
        <v>12.99</v>
      </c>
      <c r="C666">
        <v>13.07</v>
      </c>
      <c r="D666">
        <v>12.71</v>
      </c>
      <c r="E666">
        <v>12.92</v>
      </c>
      <c r="F666">
        <v>11.248483999999999</v>
      </c>
      <c r="G666">
        <v>48970900</v>
      </c>
      <c r="H666">
        <f>IFERROR((F[[#This Row],[Close]]-E665)/E665,0)</f>
        <v>1.0164190774042282E-2</v>
      </c>
      <c r="I666">
        <f>IFERROR(LN(F[[#This Row],[Close]]/E665),0)</f>
        <v>1.011288276370443E-2</v>
      </c>
    </row>
    <row r="667" spans="1:9">
      <c r="A667" s="3">
        <v>44953</v>
      </c>
      <c r="B667">
        <v>12.88</v>
      </c>
      <c r="C667">
        <v>13.37</v>
      </c>
      <c r="D667">
        <v>12.87</v>
      </c>
      <c r="E667">
        <v>13.27</v>
      </c>
      <c r="F667">
        <v>11.553203</v>
      </c>
      <c r="G667">
        <v>62114600</v>
      </c>
      <c r="H667">
        <f>IFERROR((F[[#This Row],[Close]]-E666)/E666,0)</f>
        <v>2.7089783281733719E-2</v>
      </c>
      <c r="I667">
        <f>IFERROR(LN(F[[#This Row],[Close]]/E666),0)</f>
        <v>2.6729349989660221E-2</v>
      </c>
    </row>
    <row r="668" spans="1:9">
      <c r="A668" s="3">
        <v>44956</v>
      </c>
      <c r="B668">
        <v>13.01</v>
      </c>
      <c r="C668">
        <v>13.2</v>
      </c>
      <c r="D668">
        <v>12.86</v>
      </c>
      <c r="E668">
        <v>12.89</v>
      </c>
      <c r="F668">
        <v>11.222365</v>
      </c>
      <c r="G668">
        <v>64512600</v>
      </c>
      <c r="H668">
        <f>IFERROR((F[[#This Row],[Close]]-E667)/E667,0)</f>
        <v>-2.8636021100225999E-2</v>
      </c>
      <c r="I668">
        <f>IFERROR(LN(F[[#This Row],[Close]]/E667),0)</f>
        <v>-2.9054031393020052E-2</v>
      </c>
    </row>
    <row r="669" spans="1:9">
      <c r="A669" s="3">
        <v>44957</v>
      </c>
      <c r="B669">
        <v>13.39</v>
      </c>
      <c r="C669">
        <v>13.57</v>
      </c>
      <c r="D669">
        <v>13.25</v>
      </c>
      <c r="E669">
        <v>13.51</v>
      </c>
      <c r="F669">
        <v>11.762153</v>
      </c>
      <c r="G669">
        <v>83093300</v>
      </c>
      <c r="H669">
        <f>IFERROR((F[[#This Row],[Close]]-E668)/E668,0)</f>
        <v>4.8099301784328877E-2</v>
      </c>
      <c r="I669">
        <f>IFERROR(LN(F[[#This Row],[Close]]/E668),0)</f>
        <v>4.6978335021011501E-2</v>
      </c>
    </row>
    <row r="670" spans="1:9">
      <c r="A670" s="3">
        <v>44958</v>
      </c>
      <c r="B670">
        <v>13.52</v>
      </c>
      <c r="C670">
        <v>13.99</v>
      </c>
      <c r="D670">
        <v>13.49</v>
      </c>
      <c r="E670">
        <v>13.79</v>
      </c>
      <c r="F670">
        <v>12.005927</v>
      </c>
      <c r="G670">
        <v>70641000</v>
      </c>
      <c r="H670">
        <f>IFERROR((F[[#This Row],[Close]]-E669)/E669,0)</f>
        <v>2.0725388601036222E-2</v>
      </c>
      <c r="I670">
        <f>IFERROR(LN(F[[#This Row],[Close]]/E669),0)</f>
        <v>2.051353983310281E-2</v>
      </c>
    </row>
    <row r="671" spans="1:9">
      <c r="A671" s="3">
        <v>44959</v>
      </c>
      <c r="B671">
        <v>14.17</v>
      </c>
      <c r="C671">
        <v>14.6</v>
      </c>
      <c r="D671">
        <v>14.03</v>
      </c>
      <c r="E671">
        <v>14.32</v>
      </c>
      <c r="F671">
        <v>12.467359</v>
      </c>
      <c r="G671">
        <v>102579800</v>
      </c>
      <c r="H671">
        <f>IFERROR((F[[#This Row],[Close]]-E670)/E670,0)</f>
        <v>3.8433647570703493E-2</v>
      </c>
      <c r="I671">
        <f>IFERROR(LN(F[[#This Row],[Close]]/E670),0)</f>
        <v>3.7713469727289145E-2</v>
      </c>
    </row>
    <row r="672" spans="1:9">
      <c r="A672" s="3">
        <v>44960</v>
      </c>
      <c r="B672">
        <v>13.05</v>
      </c>
      <c r="C672">
        <v>13.61</v>
      </c>
      <c r="D672">
        <v>12.78</v>
      </c>
      <c r="E672">
        <v>13.23</v>
      </c>
      <c r="F672">
        <v>11.518376999999999</v>
      </c>
      <c r="G672">
        <v>165500200</v>
      </c>
      <c r="H672">
        <f>IFERROR((F[[#This Row],[Close]]-E671)/E671,0)</f>
        <v>-7.6117318435754172E-2</v>
      </c>
      <c r="I672">
        <f>IFERROR(LN(F[[#This Row],[Close]]/E671),0)</f>
        <v>-7.9170183405635253E-2</v>
      </c>
    </row>
    <row r="673" spans="1:9">
      <c r="A673" s="3">
        <v>44963</v>
      </c>
      <c r="B673">
        <v>13.16</v>
      </c>
      <c r="C673">
        <v>13.21</v>
      </c>
      <c r="D673">
        <v>12.78</v>
      </c>
      <c r="E673">
        <v>13.14</v>
      </c>
      <c r="F673">
        <v>11.440022000000001</v>
      </c>
      <c r="G673">
        <v>77262800</v>
      </c>
      <c r="H673">
        <f>IFERROR((F[[#This Row],[Close]]-E672)/E672,0)</f>
        <v>-6.8027210884353635E-3</v>
      </c>
      <c r="I673">
        <f>IFERROR(LN(F[[#This Row],[Close]]/E672),0)</f>
        <v>-6.8259650703998706E-3</v>
      </c>
    </row>
    <row r="674" spans="1:9">
      <c r="A674" s="3">
        <v>44964</v>
      </c>
      <c r="B674">
        <v>13.08</v>
      </c>
      <c r="C674">
        <v>13.51</v>
      </c>
      <c r="D674">
        <v>12.98</v>
      </c>
      <c r="E674">
        <v>13.45</v>
      </c>
      <c r="F674">
        <v>11.709915000000001</v>
      </c>
      <c r="G674">
        <v>70671100</v>
      </c>
      <c r="H674">
        <f>IFERROR((F[[#This Row],[Close]]-E673)/E673,0)</f>
        <v>2.3592085235920754E-2</v>
      </c>
      <c r="I674">
        <f>IFERROR(LN(F[[#This Row],[Close]]/E673),0)</f>
        <v>2.331809299138363E-2</v>
      </c>
    </row>
    <row r="675" spans="1:9">
      <c r="A675" s="3">
        <v>44965</v>
      </c>
      <c r="B675">
        <v>13.3</v>
      </c>
      <c r="C675">
        <v>13.69</v>
      </c>
      <c r="D675">
        <v>13.3</v>
      </c>
      <c r="E675">
        <v>13.42</v>
      </c>
      <c r="F675">
        <v>11.683797</v>
      </c>
      <c r="G675">
        <v>62028400</v>
      </c>
      <c r="H675">
        <f>IFERROR((F[[#This Row],[Close]]-E674)/E674,0)</f>
        <v>-2.230483271375417E-3</v>
      </c>
      <c r="I675">
        <f>IFERROR(LN(F[[#This Row],[Close]]/E674),0)</f>
        <v>-2.2329745043123414E-3</v>
      </c>
    </row>
    <row r="676" spans="1:9">
      <c r="A676" s="3">
        <v>44966</v>
      </c>
      <c r="B676">
        <v>13.66</v>
      </c>
      <c r="C676">
        <v>13.93</v>
      </c>
      <c r="D676">
        <v>13.4</v>
      </c>
      <c r="E676">
        <v>13.49</v>
      </c>
      <c r="F676">
        <v>11.74474</v>
      </c>
      <c r="G676">
        <v>78667100</v>
      </c>
      <c r="H676">
        <f>IFERROR((F[[#This Row],[Close]]-E675)/E675,0)</f>
        <v>5.2160953800298275E-3</v>
      </c>
      <c r="I676">
        <f>IFERROR(LN(F[[#This Row],[Close]]/E675),0)</f>
        <v>5.2025386761287351E-3</v>
      </c>
    </row>
    <row r="677" spans="1:9">
      <c r="A677" s="3">
        <v>44967</v>
      </c>
      <c r="B677">
        <v>12.84</v>
      </c>
      <c r="C677">
        <v>12.9</v>
      </c>
      <c r="D677">
        <v>12.51</v>
      </c>
      <c r="E677">
        <v>12.73</v>
      </c>
      <c r="F677">
        <v>11.78176</v>
      </c>
      <c r="G677">
        <v>68205200</v>
      </c>
      <c r="H677">
        <f>IFERROR((F[[#This Row],[Close]]-E676)/E676,0)</f>
        <v>-5.6338028169014065E-2</v>
      </c>
      <c r="I677">
        <f>IFERROR(LN(F[[#This Row],[Close]]/E676),0)</f>
        <v>-5.79872576503494E-2</v>
      </c>
    </row>
    <row r="678" spans="1:9">
      <c r="A678" s="3">
        <v>44970</v>
      </c>
      <c r="B678">
        <v>12.71</v>
      </c>
      <c r="C678">
        <v>13.1</v>
      </c>
      <c r="D678">
        <v>12.7</v>
      </c>
      <c r="E678">
        <v>13.09</v>
      </c>
      <c r="F678">
        <v>12.114945000000001</v>
      </c>
      <c r="G678">
        <v>64201900</v>
      </c>
      <c r="H678">
        <f>IFERROR((F[[#This Row],[Close]]-E677)/E677,0)</f>
        <v>2.8279654359780002E-2</v>
      </c>
      <c r="I678">
        <f>IFERROR(LN(F[[#This Row],[Close]]/E677),0)</f>
        <v>2.7887167352493445E-2</v>
      </c>
    </row>
    <row r="679" spans="1:9">
      <c r="A679" s="3">
        <v>44971</v>
      </c>
      <c r="B679">
        <v>12.99</v>
      </c>
      <c r="C679">
        <v>13.19</v>
      </c>
      <c r="D679">
        <v>12.82</v>
      </c>
      <c r="E679">
        <v>12.97</v>
      </c>
      <c r="F679">
        <v>12.003882000000001</v>
      </c>
      <c r="G679">
        <v>75352900</v>
      </c>
      <c r="H679">
        <f>IFERROR((F[[#This Row],[Close]]-E678)/E678,0)</f>
        <v>-9.1673032849502838E-3</v>
      </c>
      <c r="I679">
        <f>IFERROR(LN(F[[#This Row],[Close]]/E678),0)</f>
        <v>-9.2095815934560045E-3</v>
      </c>
    </row>
    <row r="680" spans="1:9">
      <c r="A680" s="3">
        <v>44972</v>
      </c>
      <c r="B680">
        <v>12.75</v>
      </c>
      <c r="C680">
        <v>12.94</v>
      </c>
      <c r="D680">
        <v>12.6</v>
      </c>
      <c r="E680">
        <v>12.93</v>
      </c>
      <c r="F680">
        <v>11.966863</v>
      </c>
      <c r="G680">
        <v>65850000</v>
      </c>
      <c r="H680">
        <f>IFERROR((F[[#This Row],[Close]]-E679)/E679,0)</f>
        <v>-3.0840400925212738E-3</v>
      </c>
      <c r="I680">
        <f>IFERROR(LN(F[[#This Row],[Close]]/E679),0)</f>
        <v>-3.0888055445864788E-3</v>
      </c>
    </row>
    <row r="681" spans="1:9">
      <c r="A681" s="3">
        <v>44973</v>
      </c>
      <c r="B681">
        <v>12.73</v>
      </c>
      <c r="C681">
        <v>13.14</v>
      </c>
      <c r="D681">
        <v>12.51</v>
      </c>
      <c r="E681">
        <v>12.91</v>
      </c>
      <c r="F681">
        <v>11.948352</v>
      </c>
      <c r="G681">
        <v>64145500</v>
      </c>
      <c r="H681">
        <f>IFERROR((F[[#This Row],[Close]]-E680)/E680,0)</f>
        <v>-1.5467904098994257E-3</v>
      </c>
      <c r="I681">
        <f>IFERROR(LN(F[[#This Row],[Close]]/E680),0)</f>
        <v>-1.5479879252149886E-3</v>
      </c>
    </row>
    <row r="682" spans="1:9">
      <c r="A682" s="3">
        <v>44974</v>
      </c>
      <c r="B682">
        <v>12.82</v>
      </c>
      <c r="C682">
        <v>12.94</v>
      </c>
      <c r="D682">
        <v>12.65</v>
      </c>
      <c r="E682">
        <v>12.89</v>
      </c>
      <c r="F682">
        <v>11.929843</v>
      </c>
      <c r="G682">
        <v>54401000</v>
      </c>
      <c r="H682">
        <f>IFERROR((F[[#This Row],[Close]]-E681)/E681,0)</f>
        <v>-1.5491866769945448E-3</v>
      </c>
      <c r="I682">
        <f>IFERROR(LN(F[[#This Row],[Close]]/E681),0)</f>
        <v>-1.550387907455086E-3</v>
      </c>
    </row>
    <row r="683" spans="1:9">
      <c r="A683" s="3">
        <v>44978</v>
      </c>
      <c r="B683">
        <v>12.72</v>
      </c>
      <c r="C683">
        <v>12.81</v>
      </c>
      <c r="D683">
        <v>12.17</v>
      </c>
      <c r="E683">
        <v>12.2</v>
      </c>
      <c r="F683">
        <v>11.29124</v>
      </c>
      <c r="G683">
        <v>77724200</v>
      </c>
      <c r="H683">
        <f>IFERROR((F[[#This Row],[Close]]-E682)/E682,0)</f>
        <v>-5.3529868114817782E-2</v>
      </c>
      <c r="I683">
        <f>IFERROR(LN(F[[#This Row],[Close]]/E682),0)</f>
        <v>-5.5015865211885208E-2</v>
      </c>
    </row>
    <row r="684" spans="1:9">
      <c r="A684" s="3">
        <v>44979</v>
      </c>
      <c r="B684">
        <v>12.24</v>
      </c>
      <c r="C684">
        <v>12.31</v>
      </c>
      <c r="D684">
        <v>12.14</v>
      </c>
      <c r="E684">
        <v>12.21</v>
      </c>
      <c r="F684">
        <v>11.300494</v>
      </c>
      <c r="G684">
        <v>52844700</v>
      </c>
      <c r="H684">
        <f>IFERROR((F[[#This Row],[Close]]-E683)/E683,0)</f>
        <v>8.1967213114766914E-4</v>
      </c>
      <c r="I684">
        <f>IFERROR(LN(F[[#This Row],[Close]]/E683),0)</f>
        <v>8.193363834026493E-4</v>
      </c>
    </row>
    <row r="685" spans="1:9">
      <c r="A685" s="3">
        <v>44980</v>
      </c>
      <c r="B685">
        <v>12.32</v>
      </c>
      <c r="C685">
        <v>12.36</v>
      </c>
      <c r="D685">
        <v>11.88</v>
      </c>
      <c r="E685">
        <v>12.07</v>
      </c>
      <c r="F685">
        <v>11.170923</v>
      </c>
      <c r="G685">
        <v>57952800</v>
      </c>
      <c r="H685">
        <f>IFERROR((F[[#This Row],[Close]]-E684)/E684,0)</f>
        <v>-1.1466011466011512E-2</v>
      </c>
      <c r="I685">
        <f>IFERROR(LN(F[[#This Row],[Close]]/E684),0)</f>
        <v>-1.1532253013173274E-2</v>
      </c>
    </row>
    <row r="686" spans="1:9">
      <c r="A686" s="3">
        <v>44981</v>
      </c>
      <c r="B686">
        <v>11.82</v>
      </c>
      <c r="C686">
        <v>11.98</v>
      </c>
      <c r="D686">
        <v>11.75</v>
      </c>
      <c r="E686">
        <v>11.88</v>
      </c>
      <c r="F686">
        <v>10.995075</v>
      </c>
      <c r="G686">
        <v>50631600</v>
      </c>
      <c r="H686">
        <f>IFERROR((F[[#This Row],[Close]]-E685)/E685,0)</f>
        <v>-1.5741507870753894E-2</v>
      </c>
      <c r="I686">
        <f>IFERROR(LN(F[[#This Row],[Close]]/E685),0)</f>
        <v>-1.5866721174941228E-2</v>
      </c>
    </row>
    <row r="687" spans="1:9">
      <c r="A687" s="3">
        <v>44984</v>
      </c>
      <c r="B687">
        <v>11.98</v>
      </c>
      <c r="C687">
        <v>12.42</v>
      </c>
      <c r="D687">
        <v>11.96</v>
      </c>
      <c r="E687">
        <v>12.06</v>
      </c>
      <c r="F687">
        <v>11.161669</v>
      </c>
      <c r="G687">
        <v>60378100</v>
      </c>
      <c r="H687">
        <f>IFERROR((F[[#This Row],[Close]]-E686)/E686,0)</f>
        <v>1.5151515151515126E-2</v>
      </c>
      <c r="I687">
        <f>IFERROR(LN(F[[#This Row],[Close]]/E686),0)</f>
        <v>1.5037877364540502E-2</v>
      </c>
    </row>
    <row r="688" spans="1:9">
      <c r="A688" s="3">
        <v>44985</v>
      </c>
      <c r="B688">
        <v>12.07</v>
      </c>
      <c r="C688">
        <v>12.18</v>
      </c>
      <c r="D688">
        <v>12.01</v>
      </c>
      <c r="E688">
        <v>12.07</v>
      </c>
      <c r="F688">
        <v>11.170923</v>
      </c>
      <c r="G688">
        <v>59796800</v>
      </c>
      <c r="H688">
        <f>IFERROR((F[[#This Row],[Close]]-E687)/E687,0)</f>
        <v>8.291873963515577E-4</v>
      </c>
      <c r="I688">
        <f>IFERROR(LN(F[[#This Row],[Close]]/E687),0)</f>
        <v>8.2884381040069046E-4</v>
      </c>
    </row>
    <row r="689" spans="1:9">
      <c r="A689" s="3">
        <v>44986</v>
      </c>
      <c r="B689">
        <v>12.35</v>
      </c>
      <c r="C689">
        <v>12.54</v>
      </c>
      <c r="D689">
        <v>12.17</v>
      </c>
      <c r="E689">
        <v>12.32</v>
      </c>
      <c r="F689">
        <v>11.402301</v>
      </c>
      <c r="G689">
        <v>85328800</v>
      </c>
      <c r="H689">
        <f>IFERROR((F[[#This Row],[Close]]-E688)/E688,0)</f>
        <v>2.0712510356255178E-2</v>
      </c>
      <c r="I689">
        <f>IFERROR(LN(F[[#This Row],[Close]]/E688),0)</f>
        <v>2.0500922995933507E-2</v>
      </c>
    </row>
    <row r="690" spans="1:9">
      <c r="A690" s="3">
        <v>44987</v>
      </c>
      <c r="B690">
        <v>12.38</v>
      </c>
      <c r="C690">
        <v>12.55</v>
      </c>
      <c r="D690">
        <v>12.23</v>
      </c>
      <c r="E690">
        <v>12.55</v>
      </c>
      <c r="F690">
        <v>11.615167</v>
      </c>
      <c r="G690">
        <v>78214100</v>
      </c>
      <c r="H690">
        <f>IFERROR((F[[#This Row],[Close]]-E689)/E689,0)</f>
        <v>1.8668831168831203E-2</v>
      </c>
      <c r="I690">
        <f>IFERROR(LN(F[[#This Row],[Close]]/E689),0)</f>
        <v>1.8496707472419226E-2</v>
      </c>
    </row>
    <row r="691" spans="1:9">
      <c r="A691" s="3">
        <v>44988</v>
      </c>
      <c r="B691">
        <v>12.72</v>
      </c>
      <c r="C691">
        <v>13.11</v>
      </c>
      <c r="D691">
        <v>12.65</v>
      </c>
      <c r="E691">
        <v>13.08</v>
      </c>
      <c r="F691">
        <v>12.105689999999999</v>
      </c>
      <c r="G691">
        <v>80080200</v>
      </c>
      <c r="H691">
        <f>IFERROR((F[[#This Row],[Close]]-E690)/E690,0)</f>
        <v>4.2231075697211101E-2</v>
      </c>
      <c r="I691">
        <f>IFERROR(LN(F[[#This Row],[Close]]/E690),0)</f>
        <v>4.1363680451259668E-2</v>
      </c>
    </row>
    <row r="692" spans="1:9">
      <c r="A692" s="3">
        <v>44991</v>
      </c>
      <c r="B692">
        <v>13.08</v>
      </c>
      <c r="C692">
        <v>13.18</v>
      </c>
      <c r="D692">
        <v>12.93</v>
      </c>
      <c r="E692">
        <v>12.98</v>
      </c>
      <c r="F692">
        <v>12.013138</v>
      </c>
      <c r="G692">
        <v>50571200</v>
      </c>
      <c r="H692">
        <f>IFERROR((F[[#This Row],[Close]]-E691)/E691,0)</f>
        <v>-7.6452599388378934E-3</v>
      </c>
      <c r="I692">
        <f>IFERROR(LN(F[[#This Row],[Close]]/E691),0)</f>
        <v>-7.6746347531086974E-3</v>
      </c>
    </row>
    <row r="693" spans="1:9">
      <c r="A693" s="3">
        <v>44992</v>
      </c>
      <c r="B693">
        <v>12.94</v>
      </c>
      <c r="C693">
        <v>12.98</v>
      </c>
      <c r="D693">
        <v>12.78</v>
      </c>
      <c r="E693">
        <v>12.83</v>
      </c>
      <c r="F693">
        <v>11.874311000000001</v>
      </c>
      <c r="G693">
        <v>46540400</v>
      </c>
      <c r="H693">
        <f>IFERROR((F[[#This Row],[Close]]-E692)/E692,0)</f>
        <v>-1.1556240369799719E-2</v>
      </c>
      <c r="I693">
        <f>IFERROR(LN(F[[#This Row],[Close]]/E692),0)</f>
        <v>-1.1623532648398927E-2</v>
      </c>
    </row>
    <row r="694" spans="1:9">
      <c r="A694" s="3">
        <v>44993</v>
      </c>
      <c r="B694">
        <v>12.78</v>
      </c>
      <c r="C694">
        <v>13.01</v>
      </c>
      <c r="D694">
        <v>12.71</v>
      </c>
      <c r="E694">
        <v>12.98</v>
      </c>
      <c r="F694">
        <v>12.013138</v>
      </c>
      <c r="G694">
        <v>46421000</v>
      </c>
      <c r="H694">
        <f>IFERROR((F[[#This Row],[Close]]-E693)/E693,0)</f>
        <v>1.1691348402182413E-2</v>
      </c>
      <c r="I694">
        <f>IFERROR(LN(F[[#This Row],[Close]]/E693),0)</f>
        <v>1.1623532648398825E-2</v>
      </c>
    </row>
    <row r="695" spans="1:9">
      <c r="A695" s="3">
        <v>44994</v>
      </c>
      <c r="B695">
        <v>13.02</v>
      </c>
      <c r="C695">
        <v>13.08</v>
      </c>
      <c r="D695">
        <v>12.44</v>
      </c>
      <c r="E695">
        <v>12.45</v>
      </c>
      <c r="F695">
        <v>11.522615999999999</v>
      </c>
      <c r="G695">
        <v>65423500</v>
      </c>
      <c r="H695">
        <f>IFERROR((F[[#This Row],[Close]]-E694)/E694,0)</f>
        <v>-4.0832049306625665E-2</v>
      </c>
      <c r="I695">
        <f>IFERROR(LN(F[[#This Row],[Close]]/E694),0)</f>
        <v>-4.1689088365227389E-2</v>
      </c>
    </row>
    <row r="696" spans="1:9">
      <c r="A696" s="3">
        <v>44995</v>
      </c>
      <c r="B696">
        <v>12.43</v>
      </c>
      <c r="C696">
        <v>12.51</v>
      </c>
      <c r="D696">
        <v>12</v>
      </c>
      <c r="E696">
        <v>12.1</v>
      </c>
      <c r="F696">
        <v>11.198689</v>
      </c>
      <c r="G696">
        <v>73897400</v>
      </c>
      <c r="H696">
        <f>IFERROR((F[[#This Row],[Close]]-E695)/E695,0)</f>
        <v>-2.8112449799196759E-2</v>
      </c>
      <c r="I696">
        <f>IFERROR(LN(F[[#This Row],[Close]]/E695),0)</f>
        <v>-2.8515170308021233E-2</v>
      </c>
    </row>
    <row r="697" spans="1:9">
      <c r="A697" s="3">
        <v>44998</v>
      </c>
      <c r="B697">
        <v>11.93</v>
      </c>
      <c r="C697">
        <v>12.31</v>
      </c>
      <c r="D697">
        <v>11.32</v>
      </c>
      <c r="E697">
        <v>12.03</v>
      </c>
      <c r="F697">
        <v>11.133902000000001</v>
      </c>
      <c r="G697">
        <v>119167600</v>
      </c>
      <c r="H697">
        <f>IFERROR((F[[#This Row],[Close]]-E696)/E696,0)</f>
        <v>-5.7851239669421727E-3</v>
      </c>
      <c r="I697">
        <f>IFERROR(LN(F[[#This Row],[Close]]/E696),0)</f>
        <v>-5.8019226161079426E-3</v>
      </c>
    </row>
    <row r="698" spans="1:9">
      <c r="A698" s="3">
        <v>44999</v>
      </c>
      <c r="B698">
        <v>12.21</v>
      </c>
      <c r="C698">
        <v>12.31</v>
      </c>
      <c r="D698">
        <v>11.77</v>
      </c>
      <c r="E698">
        <v>11.93</v>
      </c>
      <c r="F698">
        <v>11.041352</v>
      </c>
      <c r="G698">
        <v>93844200</v>
      </c>
      <c r="H698">
        <f>IFERROR((F[[#This Row],[Close]]-E697)/E697,0)</f>
        <v>-8.3125519534496799E-3</v>
      </c>
      <c r="I698">
        <f>IFERROR(LN(F[[#This Row],[Close]]/E697),0)</f>
        <v>-8.3472938767627652E-3</v>
      </c>
    </row>
    <row r="699" spans="1:9">
      <c r="A699" s="3">
        <v>45000</v>
      </c>
      <c r="B699">
        <v>11.5</v>
      </c>
      <c r="C699">
        <v>11.73</v>
      </c>
      <c r="D699">
        <v>11.32</v>
      </c>
      <c r="E699">
        <v>11.71</v>
      </c>
      <c r="F699">
        <v>10.837738999999999</v>
      </c>
      <c r="G699">
        <v>108909300</v>
      </c>
      <c r="H699">
        <f>IFERROR((F[[#This Row],[Close]]-E698)/E698,0)</f>
        <v>-1.8440905280804599E-2</v>
      </c>
      <c r="I699">
        <f>IFERROR(LN(F[[#This Row],[Close]]/E698),0)</f>
        <v>-1.8613058500198627E-2</v>
      </c>
    </row>
    <row r="700" spans="1:9">
      <c r="A700" s="3">
        <v>45001</v>
      </c>
      <c r="B700">
        <v>11.53</v>
      </c>
      <c r="C700">
        <v>11.89</v>
      </c>
      <c r="D700">
        <v>11.42</v>
      </c>
      <c r="E700">
        <v>11.82</v>
      </c>
      <c r="F700">
        <v>10.939545000000001</v>
      </c>
      <c r="G700">
        <v>74017200</v>
      </c>
      <c r="H700">
        <f>IFERROR((F[[#This Row],[Close]]-E699)/E699,0)</f>
        <v>9.3936806148590454E-3</v>
      </c>
      <c r="I700">
        <f>IFERROR(LN(F[[#This Row],[Close]]/E699),0)</f>
        <v>9.3498343683261938E-3</v>
      </c>
    </row>
    <row r="701" spans="1:9">
      <c r="A701" s="3">
        <v>45002</v>
      </c>
      <c r="B701">
        <v>11.7</v>
      </c>
      <c r="C701">
        <v>11.73</v>
      </c>
      <c r="D701">
        <v>11.12</v>
      </c>
      <c r="E701">
        <v>11.3</v>
      </c>
      <c r="F701">
        <v>10.458278999999999</v>
      </c>
      <c r="G701">
        <v>249885100</v>
      </c>
      <c r="H701">
        <f>IFERROR((F[[#This Row],[Close]]-E700)/E700,0)</f>
        <v>-4.3993231810490654E-2</v>
      </c>
      <c r="I701">
        <f>IFERROR(LN(F[[#This Row],[Close]]/E700),0)</f>
        <v>-4.4990286259657203E-2</v>
      </c>
    </row>
    <row r="702" spans="1:9">
      <c r="A702" s="3">
        <v>45005</v>
      </c>
      <c r="B702">
        <v>11.33</v>
      </c>
      <c r="C702">
        <v>11.48</v>
      </c>
      <c r="D702">
        <v>11.15</v>
      </c>
      <c r="E702">
        <v>11.18</v>
      </c>
      <c r="F702">
        <v>10.347218</v>
      </c>
      <c r="G702">
        <v>74975100</v>
      </c>
      <c r="H702">
        <f>IFERROR((F[[#This Row],[Close]]-E701)/E701,0)</f>
        <v>-1.0619469026548759E-2</v>
      </c>
      <c r="I702">
        <f>IFERROR(LN(F[[#This Row],[Close]]/E701),0)</f>
        <v>-1.0676257991341868E-2</v>
      </c>
    </row>
    <row r="703" spans="1:9">
      <c r="A703" s="3">
        <v>45006</v>
      </c>
      <c r="B703">
        <v>11.4</v>
      </c>
      <c r="C703">
        <v>11.78</v>
      </c>
      <c r="D703">
        <v>11.38</v>
      </c>
      <c r="E703">
        <v>11.72</v>
      </c>
      <c r="F703">
        <v>10.846992999999999</v>
      </c>
      <c r="G703">
        <v>74794900</v>
      </c>
      <c r="H703">
        <f>IFERROR((F[[#This Row],[Close]]-E702)/E702,0)</f>
        <v>4.8300536672629776E-2</v>
      </c>
      <c r="I703">
        <f>IFERROR(LN(F[[#This Row],[Close]]/E702),0)</f>
        <v>4.7170316421913439E-2</v>
      </c>
    </row>
    <row r="704" spans="1:9">
      <c r="A704" s="3">
        <v>45007</v>
      </c>
      <c r="B704">
        <v>11.76</v>
      </c>
      <c r="C704">
        <v>11.94</v>
      </c>
      <c r="D704">
        <v>11.47</v>
      </c>
      <c r="E704">
        <v>11.48</v>
      </c>
      <c r="F704">
        <v>10.62487</v>
      </c>
      <c r="G704">
        <v>69729100</v>
      </c>
      <c r="H704">
        <f>IFERROR((F[[#This Row],[Close]]-E703)/E703,0)</f>
        <v>-2.047781569965872E-2</v>
      </c>
      <c r="I704">
        <f>IFERROR(LN(F[[#This Row],[Close]]/E703),0)</f>
        <v>-2.0690393257446166E-2</v>
      </c>
    </row>
    <row r="705" spans="1:9">
      <c r="A705" s="3">
        <v>45008</v>
      </c>
      <c r="B705">
        <v>11.65</v>
      </c>
      <c r="C705">
        <v>11.78</v>
      </c>
      <c r="D705">
        <v>11.27</v>
      </c>
      <c r="E705">
        <v>11.42</v>
      </c>
      <c r="F705">
        <v>10.569341</v>
      </c>
      <c r="G705">
        <v>74225300</v>
      </c>
      <c r="H705">
        <f>IFERROR((F[[#This Row],[Close]]-E704)/E704,0)</f>
        <v>-5.2264808362369767E-3</v>
      </c>
      <c r="I705">
        <f>IFERROR(LN(F[[#This Row],[Close]]/E704),0)</f>
        <v>-5.2401866635562698E-3</v>
      </c>
    </row>
    <row r="706" spans="1:9">
      <c r="A706" s="3">
        <v>45009</v>
      </c>
      <c r="B706">
        <v>11.32</v>
      </c>
      <c r="C706">
        <v>11.51</v>
      </c>
      <c r="D706">
        <v>11.18</v>
      </c>
      <c r="E706">
        <v>11.51</v>
      </c>
      <c r="F706">
        <v>10.652637</v>
      </c>
      <c r="G706">
        <v>72425300</v>
      </c>
      <c r="H706">
        <f>IFERROR((F[[#This Row],[Close]]-E705)/E705,0)</f>
        <v>7.8809106830122471E-3</v>
      </c>
      <c r="I706">
        <f>IFERROR(LN(F[[#This Row],[Close]]/E705),0)</f>
        <v>7.85001850592708E-3</v>
      </c>
    </row>
    <row r="707" spans="1:9">
      <c r="A707" s="3">
        <v>45012</v>
      </c>
      <c r="B707">
        <v>11.63</v>
      </c>
      <c r="C707">
        <v>11.7</v>
      </c>
      <c r="D707">
        <v>11.41</v>
      </c>
      <c r="E707">
        <v>11.52</v>
      </c>
      <c r="F707">
        <v>10.661891000000001</v>
      </c>
      <c r="G707">
        <v>55941100</v>
      </c>
      <c r="H707">
        <f>IFERROR((F[[#This Row],[Close]]-E706)/E706,0)</f>
        <v>8.6880973066896501E-4</v>
      </c>
      <c r="I707">
        <f>IFERROR(LN(F[[#This Row],[Close]]/E706),0)</f>
        <v>8.6843253395397244E-4</v>
      </c>
    </row>
    <row r="708" spans="1:9">
      <c r="A708" s="3">
        <v>45013</v>
      </c>
      <c r="B708">
        <v>11.55</v>
      </c>
      <c r="C708">
        <v>11.65</v>
      </c>
      <c r="D708">
        <v>11.46</v>
      </c>
      <c r="E708">
        <v>11.6</v>
      </c>
      <c r="F708">
        <v>10.735932</v>
      </c>
      <c r="G708">
        <v>41385900</v>
      </c>
      <c r="H708">
        <f>IFERROR((F[[#This Row],[Close]]-E707)/E707,0)</f>
        <v>6.944444444444451E-3</v>
      </c>
      <c r="I708">
        <f>IFERROR(LN(F[[#This Row],[Close]]/E707),0)</f>
        <v>6.920442844573757E-3</v>
      </c>
    </row>
    <row r="709" spans="1:9">
      <c r="A709" s="3">
        <v>45014</v>
      </c>
      <c r="B709">
        <v>11.78</v>
      </c>
      <c r="C709">
        <v>12.06</v>
      </c>
      <c r="D709">
        <v>11.71</v>
      </c>
      <c r="E709">
        <v>12.05</v>
      </c>
      <c r="F709">
        <v>11.152412</v>
      </c>
      <c r="G709">
        <v>48655400</v>
      </c>
      <c r="H709">
        <f>IFERROR((F[[#This Row],[Close]]-E708)/E708,0)</f>
        <v>3.8793103448275953E-2</v>
      </c>
      <c r="I709">
        <f>IFERROR(LN(F[[#This Row],[Close]]/E708),0)</f>
        <v>3.8059561824345195E-2</v>
      </c>
    </row>
    <row r="710" spans="1:9">
      <c r="A710" s="3">
        <v>45015</v>
      </c>
      <c r="B710">
        <v>12.28</v>
      </c>
      <c r="C710">
        <v>12.39</v>
      </c>
      <c r="D710">
        <v>12.2</v>
      </c>
      <c r="E710">
        <v>12.29</v>
      </c>
      <c r="F710">
        <v>11.374536000000001</v>
      </c>
      <c r="G710">
        <v>57751300</v>
      </c>
      <c r="H710">
        <f>IFERROR((F[[#This Row],[Close]]-E709)/E709,0)</f>
        <v>1.991701244813265E-2</v>
      </c>
      <c r="I710">
        <f>IFERROR(LN(F[[#This Row],[Close]]/E709),0)</f>
        <v>1.9721263641279383E-2</v>
      </c>
    </row>
    <row r="711" spans="1:9">
      <c r="A711" s="3">
        <v>45016</v>
      </c>
      <c r="B711">
        <v>12.41</v>
      </c>
      <c r="C711">
        <v>12.63</v>
      </c>
      <c r="D711">
        <v>12.39</v>
      </c>
      <c r="E711">
        <v>12.6</v>
      </c>
      <c r="F711">
        <v>11.661443</v>
      </c>
      <c r="G711">
        <v>66868200</v>
      </c>
      <c r="H711">
        <f>IFERROR((F[[#This Row],[Close]]-E710)/E710,0)</f>
        <v>2.5223759153783606E-2</v>
      </c>
      <c r="I711">
        <f>IFERROR(LN(F[[#This Row],[Close]]/E710),0)</f>
        <v>2.4910890379488904E-2</v>
      </c>
    </row>
    <row r="712" spans="1:9">
      <c r="A712" s="3">
        <v>45019</v>
      </c>
      <c r="B712">
        <v>12.53</v>
      </c>
      <c r="C712">
        <v>12.73</v>
      </c>
      <c r="D712">
        <v>12.48</v>
      </c>
      <c r="E712">
        <v>12.68</v>
      </c>
      <c r="F712">
        <v>11.735484</v>
      </c>
      <c r="G712">
        <v>55956300</v>
      </c>
      <c r="H712">
        <f>IFERROR((F[[#This Row],[Close]]-E711)/E711,0)</f>
        <v>6.3492063492063553E-3</v>
      </c>
      <c r="I712">
        <f>IFERROR(LN(F[[#This Row],[Close]]/E711),0)</f>
        <v>6.3291350516475296E-3</v>
      </c>
    </row>
    <row r="713" spans="1:9">
      <c r="A713" s="3">
        <v>45020</v>
      </c>
      <c r="B713">
        <v>12.77</v>
      </c>
      <c r="C713">
        <v>12.85</v>
      </c>
      <c r="D713">
        <v>12.51</v>
      </c>
      <c r="E713">
        <v>12.72</v>
      </c>
      <c r="F713">
        <v>11.772506999999999</v>
      </c>
      <c r="G713">
        <v>54655700</v>
      </c>
      <c r="H713">
        <f>IFERROR((F[[#This Row],[Close]]-E712)/E712,0)</f>
        <v>3.1545741324921863E-3</v>
      </c>
      <c r="I713">
        <f>IFERROR(LN(F[[#This Row],[Close]]/E712),0)</f>
        <v>3.1496089028962013E-3</v>
      </c>
    </row>
    <row r="714" spans="1:9">
      <c r="A714" s="3">
        <v>45021</v>
      </c>
      <c r="B714">
        <v>12.58</v>
      </c>
      <c r="C714">
        <v>12.65</v>
      </c>
      <c r="D714">
        <v>12.22</v>
      </c>
      <c r="E714">
        <v>12.43</v>
      </c>
      <c r="F714">
        <v>11.504106999999999</v>
      </c>
      <c r="G714">
        <v>53332900</v>
      </c>
      <c r="H714">
        <f>IFERROR((F[[#This Row],[Close]]-E713)/E713,0)</f>
        <v>-2.2798742138364851E-2</v>
      </c>
      <c r="I714">
        <f>IFERROR(LN(F[[#This Row],[Close]]/E713),0)</f>
        <v>-2.3062652389356422E-2</v>
      </c>
    </row>
    <row r="715" spans="1:9">
      <c r="A715" s="3">
        <v>45022</v>
      </c>
      <c r="B715">
        <v>12.42</v>
      </c>
      <c r="C715">
        <v>12.48</v>
      </c>
      <c r="D715">
        <v>12.29</v>
      </c>
      <c r="E715">
        <v>12.33</v>
      </c>
      <c r="F715">
        <v>11.411555</v>
      </c>
      <c r="G715">
        <v>36355800</v>
      </c>
      <c r="H715">
        <f>IFERROR((F[[#This Row],[Close]]-E714)/E714,0)</f>
        <v>-8.0450522928398743E-3</v>
      </c>
      <c r="I715">
        <f>IFERROR(LN(F[[#This Row],[Close]]/E714),0)</f>
        <v>-8.0775883463668277E-3</v>
      </c>
    </row>
    <row r="716" spans="1:9">
      <c r="A716" s="3">
        <v>45026</v>
      </c>
      <c r="B716">
        <v>12.2</v>
      </c>
      <c r="C716">
        <v>12.72</v>
      </c>
      <c r="D716">
        <v>12.16</v>
      </c>
      <c r="E716">
        <v>12.72</v>
      </c>
      <c r="F716">
        <v>11.772506999999999</v>
      </c>
      <c r="G716">
        <v>61326200</v>
      </c>
      <c r="H716">
        <f>IFERROR((F[[#This Row],[Close]]-E715)/E715,0)</f>
        <v>3.1630170316301748E-2</v>
      </c>
      <c r="I716">
        <f>IFERROR(LN(F[[#This Row],[Close]]/E715),0)</f>
        <v>3.1140240735723225E-2</v>
      </c>
    </row>
    <row r="717" spans="1:9">
      <c r="A717" s="3">
        <v>45027</v>
      </c>
      <c r="B717">
        <v>12.79</v>
      </c>
      <c r="C717">
        <v>13.07</v>
      </c>
      <c r="D717">
        <v>12.79</v>
      </c>
      <c r="E717">
        <v>12.87</v>
      </c>
      <c r="F717">
        <v>11.911333000000001</v>
      </c>
      <c r="G717">
        <v>63633600</v>
      </c>
      <c r="H717">
        <f>IFERROR((F[[#This Row],[Close]]-E716)/E716,0)</f>
        <v>1.1792452830188567E-2</v>
      </c>
      <c r="I717">
        <f>IFERROR(LN(F[[#This Row],[Close]]/E716),0)</f>
        <v>1.1723463696059014E-2</v>
      </c>
    </row>
    <row r="718" spans="1:9">
      <c r="A718" s="3">
        <v>45028</v>
      </c>
      <c r="B718">
        <v>13.06</v>
      </c>
      <c r="C718">
        <v>13.08</v>
      </c>
      <c r="D718">
        <v>12.65</v>
      </c>
      <c r="E718">
        <v>12.67</v>
      </c>
      <c r="F718">
        <v>11.726229999999999</v>
      </c>
      <c r="G718">
        <v>53845500</v>
      </c>
      <c r="H718">
        <f>IFERROR((F[[#This Row],[Close]]-E717)/E717,0)</f>
        <v>-1.5540015540015486E-2</v>
      </c>
      <c r="I718">
        <f>IFERROR(LN(F[[#This Row],[Close]]/E717),0)</f>
        <v>-1.5662027274987566E-2</v>
      </c>
    </row>
    <row r="719" spans="1:9">
      <c r="A719" s="3">
        <v>45029</v>
      </c>
      <c r="B719">
        <v>12.64</v>
      </c>
      <c r="C719">
        <v>12.64</v>
      </c>
      <c r="D719">
        <v>12.22</v>
      </c>
      <c r="E719">
        <v>12.46</v>
      </c>
      <c r="F719">
        <v>11.531872</v>
      </c>
      <c r="G719">
        <v>75485700</v>
      </c>
      <c r="H719">
        <f>IFERROR((F[[#This Row],[Close]]-E718)/E718,0)</f>
        <v>-1.6574585635359042E-2</v>
      </c>
      <c r="I719">
        <f>IFERROR(LN(F[[#This Row],[Close]]/E718),0)</f>
        <v>-1.6713480973740556E-2</v>
      </c>
    </row>
    <row r="720" spans="1:9">
      <c r="A720" s="3">
        <v>45030</v>
      </c>
      <c r="B720">
        <v>12.45</v>
      </c>
      <c r="C720">
        <v>12.66</v>
      </c>
      <c r="D720">
        <v>12.42</v>
      </c>
      <c r="E720">
        <v>12.52</v>
      </c>
      <c r="F720">
        <v>11.587403</v>
      </c>
      <c r="G720">
        <v>43542000</v>
      </c>
      <c r="H720">
        <f>IFERROR((F[[#This Row],[Close]]-E719)/E719,0)</f>
        <v>4.8154093097912297E-3</v>
      </c>
      <c r="I720">
        <f>IFERROR(LN(F[[#This Row],[Close]]/E719),0)</f>
        <v>4.8038523126452369E-3</v>
      </c>
    </row>
    <row r="721" spans="1:9">
      <c r="A721" s="3">
        <v>45033</v>
      </c>
      <c r="B721">
        <v>12.5</v>
      </c>
      <c r="C721">
        <v>12.68</v>
      </c>
      <c r="D721">
        <v>12.46</v>
      </c>
      <c r="E721">
        <v>12.68</v>
      </c>
      <c r="F721">
        <v>11.735484</v>
      </c>
      <c r="G721">
        <v>40191100</v>
      </c>
      <c r="H721">
        <f>IFERROR((F[[#This Row],[Close]]-E720)/E720,0)</f>
        <v>1.2779552715654964E-2</v>
      </c>
      <c r="I721">
        <f>IFERROR(LN(F[[#This Row],[Close]]/E720),0)</f>
        <v>1.2698583337127343E-2</v>
      </c>
    </row>
    <row r="722" spans="1:9">
      <c r="A722" s="3">
        <v>45034</v>
      </c>
      <c r="B722">
        <v>12.7</v>
      </c>
      <c r="C722">
        <v>12.76</v>
      </c>
      <c r="D722">
        <v>12.62</v>
      </c>
      <c r="E722">
        <v>12.73</v>
      </c>
      <c r="F722">
        <v>11.78176</v>
      </c>
      <c r="G722">
        <v>38865900</v>
      </c>
      <c r="H722">
        <f>IFERROR((F[[#This Row],[Close]]-E721)/E721,0)</f>
        <v>3.9432176656151981E-3</v>
      </c>
      <c r="I722">
        <f>IFERROR(LN(F[[#This Row],[Close]]/E721),0)</f>
        <v>3.935463560235262E-3</v>
      </c>
    </row>
    <row r="723" spans="1:9">
      <c r="A723" s="3">
        <v>45035</v>
      </c>
      <c r="B723">
        <v>12.6</v>
      </c>
      <c r="C723">
        <v>12.6</v>
      </c>
      <c r="D723">
        <v>12.17</v>
      </c>
      <c r="E723">
        <v>12.22</v>
      </c>
      <c r="F723">
        <v>11.309749999999999</v>
      </c>
      <c r="G723">
        <v>69451800</v>
      </c>
      <c r="H723">
        <f>IFERROR((F[[#This Row],[Close]]-E722)/E722,0)</f>
        <v>-4.0062843676355049E-2</v>
      </c>
      <c r="I723">
        <f>IFERROR(LN(F[[#This Row],[Close]]/E722),0)</f>
        <v>-4.0887458825865863E-2</v>
      </c>
    </row>
    <row r="724" spans="1:9">
      <c r="A724" s="3">
        <v>45036</v>
      </c>
      <c r="B724">
        <v>11.81</v>
      </c>
      <c r="C724">
        <v>11.93</v>
      </c>
      <c r="D724">
        <v>11.55</v>
      </c>
      <c r="E724">
        <v>11.87</v>
      </c>
      <c r="F724">
        <v>10.985821</v>
      </c>
      <c r="G724">
        <v>79563100</v>
      </c>
      <c r="H724">
        <f>IFERROR((F[[#This Row],[Close]]-E723)/E723,0)</f>
        <v>-2.8641571194762797E-2</v>
      </c>
      <c r="I724">
        <f>IFERROR(LN(F[[#This Row],[Close]]/E723),0)</f>
        <v>-2.9059745121872767E-2</v>
      </c>
    </row>
    <row r="725" spans="1:9">
      <c r="A725" s="3">
        <v>45037</v>
      </c>
      <c r="B725">
        <v>11.9</v>
      </c>
      <c r="C725">
        <v>11.92</v>
      </c>
      <c r="D725">
        <v>11.66</v>
      </c>
      <c r="E725">
        <v>11.81</v>
      </c>
      <c r="F725">
        <v>10.930289999999999</v>
      </c>
      <c r="G725">
        <v>46926500</v>
      </c>
      <c r="H725">
        <f>IFERROR((F[[#This Row],[Close]]-E724)/E724,0)</f>
        <v>-5.0547598989046944E-3</v>
      </c>
      <c r="I725">
        <f>IFERROR(LN(F[[#This Row],[Close]]/E724),0)</f>
        <v>-5.0675784123056225E-3</v>
      </c>
    </row>
    <row r="726" spans="1:9">
      <c r="A726" s="3">
        <v>45040</v>
      </c>
      <c r="B726">
        <v>11.89</v>
      </c>
      <c r="C726">
        <v>12.18</v>
      </c>
      <c r="D726">
        <v>11.88</v>
      </c>
      <c r="E726">
        <v>12.16</v>
      </c>
      <c r="F726">
        <v>11.254218</v>
      </c>
      <c r="G726">
        <v>57794700</v>
      </c>
      <c r="H726">
        <f>IFERROR((F[[#This Row],[Close]]-E725)/E725,0)</f>
        <v>2.9635901778154075E-2</v>
      </c>
      <c r="I726">
        <f>IFERROR(LN(F[[#This Row],[Close]]/E725),0)</f>
        <v>2.9205246328749913E-2</v>
      </c>
    </row>
    <row r="727" spans="1:9">
      <c r="A727" s="3">
        <v>45041</v>
      </c>
      <c r="B727">
        <v>11.97</v>
      </c>
      <c r="C727">
        <v>11.98</v>
      </c>
      <c r="D727">
        <v>11.7</v>
      </c>
      <c r="E727">
        <v>11.77</v>
      </c>
      <c r="F727">
        <v>11.029322000000001</v>
      </c>
      <c r="G727">
        <v>63114700</v>
      </c>
      <c r="H727">
        <f>IFERROR((F[[#This Row],[Close]]-E726)/E726,0)</f>
        <v>-3.2072368421052676E-2</v>
      </c>
      <c r="I727">
        <f>IFERROR(LN(F[[#This Row],[Close]]/E726),0)</f>
        <v>-3.2597955265835622E-2</v>
      </c>
    </row>
    <row r="728" spans="1:9">
      <c r="A728" s="3">
        <v>45042</v>
      </c>
      <c r="B728">
        <v>11.8</v>
      </c>
      <c r="C728">
        <v>11.86</v>
      </c>
      <c r="D728">
        <v>11.51</v>
      </c>
      <c r="E728">
        <v>11.54</v>
      </c>
      <c r="F728">
        <v>10.813795000000001</v>
      </c>
      <c r="G728">
        <v>58105300</v>
      </c>
      <c r="H728">
        <f>IFERROR((F[[#This Row],[Close]]-E727)/E727,0)</f>
        <v>-1.9541206457094343E-2</v>
      </c>
      <c r="I728">
        <f>IFERROR(LN(F[[#This Row],[Close]]/E727),0)</f>
        <v>-1.9734660192231881E-2</v>
      </c>
    </row>
    <row r="729" spans="1:9">
      <c r="A729" s="3">
        <v>45043</v>
      </c>
      <c r="B729">
        <v>11.61</v>
      </c>
      <c r="C729">
        <v>11.71</v>
      </c>
      <c r="D729">
        <v>11.44</v>
      </c>
      <c r="E729">
        <v>11.61</v>
      </c>
      <c r="F729">
        <v>10.879390000000001</v>
      </c>
      <c r="G729">
        <v>53280300</v>
      </c>
      <c r="H729">
        <f>IFERROR((F[[#This Row],[Close]]-E728)/E728,0)</f>
        <v>6.0658578856152764E-3</v>
      </c>
      <c r="I729">
        <f>IFERROR(LN(F[[#This Row],[Close]]/E728),0)</f>
        <v>6.0475346298465762E-3</v>
      </c>
    </row>
    <row r="730" spans="1:9">
      <c r="A730" s="3">
        <v>45044</v>
      </c>
      <c r="B730">
        <v>11.59</v>
      </c>
      <c r="C730">
        <v>11.94</v>
      </c>
      <c r="D730">
        <v>11.57</v>
      </c>
      <c r="E730">
        <v>11.88</v>
      </c>
      <c r="F730">
        <v>11.132401</v>
      </c>
      <c r="G730">
        <v>54996800</v>
      </c>
      <c r="H730">
        <f>IFERROR((F[[#This Row],[Close]]-E729)/E729,0)</f>
        <v>2.325581395348849E-2</v>
      </c>
      <c r="I730">
        <f>IFERROR(LN(F[[#This Row],[Close]]/E729),0)</f>
        <v>2.2989518224698781E-2</v>
      </c>
    </row>
    <row r="731" spans="1:9">
      <c r="A731" s="3">
        <v>45047</v>
      </c>
      <c r="B731">
        <v>12.01</v>
      </c>
      <c r="C731">
        <v>12.29</v>
      </c>
      <c r="D731">
        <v>11.99</v>
      </c>
      <c r="E731">
        <v>12.06</v>
      </c>
      <c r="F731">
        <v>11.301073000000001</v>
      </c>
      <c r="G731">
        <v>59834200</v>
      </c>
      <c r="H731">
        <f>IFERROR((F[[#This Row],[Close]]-E730)/E730,0)</f>
        <v>1.5151515151515126E-2</v>
      </c>
      <c r="I731">
        <f>IFERROR(LN(F[[#This Row],[Close]]/E730),0)</f>
        <v>1.5037877364540502E-2</v>
      </c>
    </row>
    <row r="732" spans="1:9">
      <c r="A732" s="3">
        <v>45048</v>
      </c>
      <c r="B732">
        <v>12.05</v>
      </c>
      <c r="C732">
        <v>12.09</v>
      </c>
      <c r="D732">
        <v>11.66</v>
      </c>
      <c r="E732">
        <v>11.8</v>
      </c>
      <c r="F732">
        <v>11.057435</v>
      </c>
      <c r="G732">
        <v>91090400</v>
      </c>
      <c r="H732">
        <f>IFERROR((F[[#This Row],[Close]]-E731)/E731,0)</f>
        <v>-2.1558872305140944E-2</v>
      </c>
      <c r="I732">
        <f>IFERROR(LN(F[[#This Row],[Close]]/E731),0)</f>
        <v>-2.1794659827420321E-2</v>
      </c>
    </row>
    <row r="733" spans="1:9">
      <c r="A733" s="3">
        <v>45049</v>
      </c>
      <c r="B733">
        <v>11.74</v>
      </c>
      <c r="C733">
        <v>12.09</v>
      </c>
      <c r="D733">
        <v>11.73</v>
      </c>
      <c r="E733">
        <v>11.79</v>
      </c>
      <c r="F733">
        <v>11.048064</v>
      </c>
      <c r="G733">
        <v>94050700</v>
      </c>
      <c r="H733">
        <f>IFERROR((F[[#This Row],[Close]]-E732)/E732,0)</f>
        <v>-8.4745762711877653E-4</v>
      </c>
      <c r="I733">
        <f>IFERROR(LN(F[[#This Row],[Close]]/E732),0)</f>
        <v>-8.4781692233967039E-4</v>
      </c>
    </row>
    <row r="734" spans="1:9">
      <c r="A734" s="3">
        <v>45050</v>
      </c>
      <c r="B734">
        <v>11.8</v>
      </c>
      <c r="C734">
        <v>11.83</v>
      </c>
      <c r="D734">
        <v>11.47</v>
      </c>
      <c r="E734">
        <v>11.56</v>
      </c>
      <c r="F734">
        <v>10.832538</v>
      </c>
      <c r="G734">
        <v>79792900</v>
      </c>
      <c r="H734">
        <f>IFERROR((F[[#This Row],[Close]]-E733)/E733,0)</f>
        <v>-1.9508057675996494E-2</v>
      </c>
      <c r="I734">
        <f>IFERROR(LN(F[[#This Row],[Close]]/E733),0)</f>
        <v>-1.9700851305048041E-2</v>
      </c>
    </row>
    <row r="735" spans="1:9">
      <c r="A735" s="3">
        <v>45051</v>
      </c>
      <c r="B735">
        <v>11.79</v>
      </c>
      <c r="C735">
        <v>12.04</v>
      </c>
      <c r="D735">
        <v>11.72</v>
      </c>
      <c r="E735">
        <v>11.99</v>
      </c>
      <c r="F735">
        <v>11.235476999999999</v>
      </c>
      <c r="G735">
        <v>64138800</v>
      </c>
      <c r="H735">
        <f>IFERROR((F[[#This Row],[Close]]-E734)/E734,0)</f>
        <v>3.7197231833910008E-2</v>
      </c>
      <c r="I735">
        <f>IFERROR(LN(F[[#This Row],[Close]]/E734),0)</f>
        <v>3.6522105795191426E-2</v>
      </c>
    </row>
    <row r="736" spans="1:9">
      <c r="A736" s="3">
        <v>45054</v>
      </c>
      <c r="B736">
        <v>12.02</v>
      </c>
      <c r="C736">
        <v>12.06</v>
      </c>
      <c r="D736">
        <v>11.85</v>
      </c>
      <c r="E736">
        <v>12.02</v>
      </c>
      <c r="F736">
        <v>11.263591</v>
      </c>
      <c r="G736">
        <v>49943800</v>
      </c>
      <c r="H736">
        <f>IFERROR((F[[#This Row],[Close]]-E735)/E735,0)</f>
        <v>2.5020850708923569E-3</v>
      </c>
      <c r="I736">
        <f>IFERROR(LN(F[[#This Row],[Close]]/E735),0)</f>
        <v>2.4989600676385689E-3</v>
      </c>
    </row>
    <row r="737" spans="1:9">
      <c r="A737" s="3">
        <v>45055</v>
      </c>
      <c r="B737">
        <v>11.89</v>
      </c>
      <c r="C737">
        <v>11.93</v>
      </c>
      <c r="D737">
        <v>11.78</v>
      </c>
      <c r="E737">
        <v>11.86</v>
      </c>
      <c r="F737">
        <v>11.113659</v>
      </c>
      <c r="G737">
        <v>42878300</v>
      </c>
      <c r="H737">
        <f>IFERROR((F[[#This Row],[Close]]-E736)/E736,0)</f>
        <v>-1.3311148086522475E-2</v>
      </c>
      <c r="I737">
        <f>IFERROR(LN(F[[#This Row],[Close]]/E736),0)</f>
        <v>-1.3400535537482114E-2</v>
      </c>
    </row>
    <row r="738" spans="1:9">
      <c r="A738" s="3">
        <v>45056</v>
      </c>
      <c r="B738">
        <v>12.02</v>
      </c>
      <c r="C738">
        <v>12.04</v>
      </c>
      <c r="D738">
        <v>11.73</v>
      </c>
      <c r="E738">
        <v>11.89</v>
      </c>
      <c r="F738">
        <v>11.141771</v>
      </c>
      <c r="G738">
        <v>49193100</v>
      </c>
      <c r="H738">
        <f>IFERROR((F[[#This Row],[Close]]-E737)/E737,0)</f>
        <v>2.5295109612142614E-3</v>
      </c>
      <c r="I738">
        <f>IFERROR(LN(F[[#This Row],[Close]]/E737),0)</f>
        <v>2.5263171331111355E-3</v>
      </c>
    </row>
    <row r="739" spans="1:9">
      <c r="A739" s="3">
        <v>45057</v>
      </c>
      <c r="B739">
        <v>11.83</v>
      </c>
      <c r="C739">
        <v>11.88</v>
      </c>
      <c r="D739">
        <v>11.76</v>
      </c>
      <c r="E739">
        <v>11.87</v>
      </c>
      <c r="F739">
        <v>11.123029000000001</v>
      </c>
      <c r="G739">
        <v>43030800</v>
      </c>
      <c r="H739">
        <f>IFERROR((F[[#This Row],[Close]]-E738)/E738,0)</f>
        <v>-1.6820857863752187E-3</v>
      </c>
      <c r="I739">
        <f>IFERROR(LN(F[[#This Row],[Close]]/E738),0)</f>
        <v>-1.6835020811138759E-3</v>
      </c>
    </row>
    <row r="740" spans="1:9">
      <c r="A740" s="3">
        <v>45058</v>
      </c>
      <c r="B740">
        <v>11.93</v>
      </c>
      <c r="C740">
        <v>11.94</v>
      </c>
      <c r="D740">
        <v>11.65</v>
      </c>
      <c r="E740">
        <v>11.67</v>
      </c>
      <c r="F740">
        <v>10.935615</v>
      </c>
      <c r="G740">
        <v>45100700</v>
      </c>
      <c r="H740">
        <f>IFERROR((F[[#This Row],[Close]]-E739)/E739,0)</f>
        <v>-1.6849199663015946E-2</v>
      </c>
      <c r="I740">
        <f>IFERROR(LN(F[[#This Row],[Close]]/E739),0)</f>
        <v>-1.6992762323111945E-2</v>
      </c>
    </row>
    <row r="741" spans="1:9">
      <c r="A741" s="3">
        <v>45061</v>
      </c>
      <c r="B741">
        <v>11.7</v>
      </c>
      <c r="C741">
        <v>11.72</v>
      </c>
      <c r="D741">
        <v>11.59</v>
      </c>
      <c r="E741">
        <v>11.64</v>
      </c>
      <c r="F741">
        <v>10.907501999999999</v>
      </c>
      <c r="G741">
        <v>53197000</v>
      </c>
      <c r="H741">
        <f>IFERROR((F[[#This Row],[Close]]-E740)/E740,0)</f>
        <v>-2.5706940874035441E-3</v>
      </c>
      <c r="I741">
        <f>IFERROR(LN(F[[#This Row],[Close]]/E740),0)</f>
        <v>-2.5740039951727659E-3</v>
      </c>
    </row>
    <row r="742" spans="1:9">
      <c r="A742" s="3">
        <v>45062</v>
      </c>
      <c r="B742">
        <v>11.55</v>
      </c>
      <c r="C742">
        <v>11.58</v>
      </c>
      <c r="D742">
        <v>11.24</v>
      </c>
      <c r="E742">
        <v>11.25</v>
      </c>
      <c r="F742">
        <v>10.542045</v>
      </c>
      <c r="G742">
        <v>60514900</v>
      </c>
      <c r="H742">
        <f>IFERROR((F[[#This Row],[Close]]-E741)/E741,0)</f>
        <v>-3.3505154639175305E-2</v>
      </c>
      <c r="I742">
        <f>IFERROR(LN(F[[#This Row],[Close]]/E741),0)</f>
        <v>-3.4079313652862618E-2</v>
      </c>
    </row>
    <row r="743" spans="1:9">
      <c r="A743" s="3">
        <v>45063</v>
      </c>
      <c r="B743">
        <v>11.35</v>
      </c>
      <c r="C743">
        <v>11.64</v>
      </c>
      <c r="D743">
        <v>11.32</v>
      </c>
      <c r="E743">
        <v>11.5</v>
      </c>
      <c r="F743">
        <v>10.776313</v>
      </c>
      <c r="G743">
        <v>50077500</v>
      </c>
      <c r="H743">
        <f>IFERROR((F[[#This Row],[Close]]-E742)/E742,0)</f>
        <v>2.2222222222222223E-2</v>
      </c>
      <c r="I743">
        <f>IFERROR(LN(F[[#This Row],[Close]]/E742),0)</f>
        <v>2.1978906718775167E-2</v>
      </c>
    </row>
    <row r="744" spans="1:9">
      <c r="A744" s="3">
        <v>45064</v>
      </c>
      <c r="B744">
        <v>11.46</v>
      </c>
      <c r="C744">
        <v>11.66</v>
      </c>
      <c r="D744">
        <v>11.45</v>
      </c>
      <c r="E744">
        <v>11.64</v>
      </c>
      <c r="F744">
        <v>10.907501999999999</v>
      </c>
      <c r="G744">
        <v>38181400</v>
      </c>
      <c r="H744">
        <f>IFERROR((F[[#This Row],[Close]]-E743)/E743,0)</f>
        <v>1.2173913043478311E-2</v>
      </c>
      <c r="I744">
        <f>IFERROR(LN(F[[#This Row],[Close]]/E743),0)</f>
        <v>1.2100406934087489E-2</v>
      </c>
    </row>
    <row r="745" spans="1:9">
      <c r="A745" s="3">
        <v>45065</v>
      </c>
      <c r="B745">
        <v>11.66</v>
      </c>
      <c r="C745">
        <v>11.77</v>
      </c>
      <c r="D745">
        <v>11.54</v>
      </c>
      <c r="E745">
        <v>11.65</v>
      </c>
      <c r="F745">
        <v>10.916873000000001</v>
      </c>
      <c r="G745">
        <v>43450100</v>
      </c>
      <c r="H745">
        <f>IFERROR((F[[#This Row],[Close]]-E744)/E744,0)</f>
        <v>8.5910652920960365E-4</v>
      </c>
      <c r="I745">
        <f>IFERROR(LN(F[[#This Row],[Close]]/E744),0)</f>
        <v>8.5873770841780449E-4</v>
      </c>
    </row>
    <row r="746" spans="1:9">
      <c r="A746" s="3">
        <v>45068</v>
      </c>
      <c r="B746">
        <v>11.71</v>
      </c>
      <c r="C746">
        <v>11.73</v>
      </c>
      <c r="D746">
        <v>11.37</v>
      </c>
      <c r="E746">
        <v>11.63</v>
      </c>
      <c r="F746">
        <v>10.898132</v>
      </c>
      <c r="G746">
        <v>57417200</v>
      </c>
      <c r="H746">
        <f>IFERROR((F[[#This Row],[Close]]-E745)/E745,0)</f>
        <v>-1.716738197424856E-3</v>
      </c>
      <c r="I746">
        <f>IFERROR(LN(F[[#This Row],[Close]]/E745),0)</f>
        <v>-1.7182134811365277E-3</v>
      </c>
    </row>
    <row r="747" spans="1:9">
      <c r="A747" s="3">
        <v>45069</v>
      </c>
      <c r="B747">
        <v>11.53</v>
      </c>
      <c r="C747">
        <v>11.91</v>
      </c>
      <c r="D747">
        <v>11.53</v>
      </c>
      <c r="E747">
        <v>11.73</v>
      </c>
      <c r="F747">
        <v>10.991838</v>
      </c>
      <c r="G747">
        <v>56843800</v>
      </c>
      <c r="H747">
        <f>IFERROR((F[[#This Row],[Close]]-E746)/E746,0)</f>
        <v>8.5984522785898226E-3</v>
      </c>
      <c r="I747">
        <f>IFERROR(LN(F[[#This Row],[Close]]/E746),0)</f>
        <v>8.5616961348109807E-3</v>
      </c>
    </row>
    <row r="748" spans="1:9">
      <c r="A748" s="3">
        <v>45070</v>
      </c>
      <c r="B748">
        <v>11.64</v>
      </c>
      <c r="C748">
        <v>11.65</v>
      </c>
      <c r="D748">
        <v>11.25</v>
      </c>
      <c r="E748">
        <v>11.33</v>
      </c>
      <c r="F748">
        <v>10.617011</v>
      </c>
      <c r="G748">
        <v>71391000</v>
      </c>
      <c r="H748">
        <f>IFERROR((F[[#This Row],[Close]]-E747)/E747,0)</f>
        <v>-3.4100596760443337E-2</v>
      </c>
      <c r="I748">
        <f>IFERROR(LN(F[[#This Row],[Close]]/E747),0)</f>
        <v>-3.4695587625469142E-2</v>
      </c>
    </row>
    <row r="749" spans="1:9">
      <c r="A749" s="3">
        <v>45071</v>
      </c>
      <c r="B749">
        <v>11.33</v>
      </c>
      <c r="C749">
        <v>11.52</v>
      </c>
      <c r="D749">
        <v>11.33</v>
      </c>
      <c r="E749">
        <v>11.38</v>
      </c>
      <c r="F749">
        <v>10.663864</v>
      </c>
      <c r="G749">
        <v>51328900</v>
      </c>
      <c r="H749">
        <f>IFERROR((F[[#This Row],[Close]]-E748)/E748,0)</f>
        <v>4.4130626654899129E-3</v>
      </c>
      <c r="I749">
        <f>IFERROR(LN(F[[#This Row],[Close]]/E748),0)</f>
        <v>4.4033536582699737E-3</v>
      </c>
    </row>
    <row r="750" spans="1:9">
      <c r="A750" s="3">
        <v>45072</v>
      </c>
      <c r="B750">
        <v>11.59</v>
      </c>
      <c r="C750">
        <v>12.29</v>
      </c>
      <c r="D750">
        <v>11.54</v>
      </c>
      <c r="E750">
        <v>12.09</v>
      </c>
      <c r="F750">
        <v>11.329185000000001</v>
      </c>
      <c r="G750">
        <v>123257500</v>
      </c>
      <c r="H750">
        <f>IFERROR((F[[#This Row],[Close]]-E749)/E749,0)</f>
        <v>6.2390158172231903E-2</v>
      </c>
      <c r="I750">
        <f>IFERROR(LN(F[[#This Row],[Close]]/E749),0)</f>
        <v>6.0521235928516388E-2</v>
      </c>
    </row>
    <row r="751" spans="1:9">
      <c r="A751" s="3">
        <v>45076</v>
      </c>
      <c r="B751">
        <v>12.65</v>
      </c>
      <c r="C751">
        <v>12.78</v>
      </c>
      <c r="D751">
        <v>12.51</v>
      </c>
      <c r="E751">
        <v>12.59</v>
      </c>
      <c r="F751">
        <v>11.797719000000001</v>
      </c>
      <c r="G751">
        <v>86226900</v>
      </c>
      <c r="H751">
        <f>IFERROR((F[[#This Row],[Close]]-E750)/E750,0)</f>
        <v>4.1356492969396197E-2</v>
      </c>
      <c r="I751">
        <f>IFERROR(LN(F[[#This Row],[Close]]/E750),0)</f>
        <v>4.0524183429554439E-2</v>
      </c>
    </row>
    <row r="752" spans="1:9">
      <c r="A752" s="3">
        <v>45077</v>
      </c>
      <c r="B752">
        <v>12.48</v>
      </c>
      <c r="C752">
        <v>12.49</v>
      </c>
      <c r="D752">
        <v>11.96</v>
      </c>
      <c r="E752">
        <v>12</v>
      </c>
      <c r="F752">
        <v>11.244847999999999</v>
      </c>
      <c r="G752">
        <v>86275300</v>
      </c>
      <c r="H752">
        <f>IFERROR((F[[#This Row],[Close]]-E751)/E751,0)</f>
        <v>-4.6862589356632234E-2</v>
      </c>
      <c r="I752">
        <f>IFERROR(LN(F[[#This Row],[Close]]/E751),0)</f>
        <v>-4.799619826825547E-2</v>
      </c>
    </row>
    <row r="753" spans="1:9">
      <c r="A753" s="3">
        <v>45078</v>
      </c>
      <c r="B753">
        <v>12.07</v>
      </c>
      <c r="C753">
        <v>12.18</v>
      </c>
      <c r="D753">
        <v>11.84</v>
      </c>
      <c r="E753">
        <v>12.11</v>
      </c>
      <c r="F753">
        <v>11.347925999999999</v>
      </c>
      <c r="G753">
        <v>64407800</v>
      </c>
      <c r="H753">
        <f>IFERROR((F[[#This Row],[Close]]-E752)/E752,0)</f>
        <v>9.1666666666666199E-3</v>
      </c>
      <c r="I753">
        <f>IFERROR(LN(F[[#This Row],[Close]]/E752),0)</f>
        <v>9.1249077770004534E-3</v>
      </c>
    </row>
    <row r="754" spans="1:9">
      <c r="A754" s="3">
        <v>45079</v>
      </c>
      <c r="B754">
        <v>12.26</v>
      </c>
      <c r="C754">
        <v>12.51</v>
      </c>
      <c r="D754">
        <v>12.14</v>
      </c>
      <c r="E754">
        <v>12.39</v>
      </c>
      <c r="F754">
        <v>11.610306</v>
      </c>
      <c r="G754">
        <v>65211200</v>
      </c>
      <c r="H754">
        <f>IFERROR((F[[#This Row],[Close]]-E753)/E753,0)</f>
        <v>2.312138728323709E-2</v>
      </c>
      <c r="I754">
        <f>IFERROR(LN(F[[#This Row],[Close]]/E753),0)</f>
        <v>2.2858138076050184E-2</v>
      </c>
    </row>
    <row r="755" spans="1:9">
      <c r="A755" s="3">
        <v>45082</v>
      </c>
      <c r="B755">
        <v>12.66</v>
      </c>
      <c r="C755">
        <v>12.68</v>
      </c>
      <c r="D755">
        <v>12.5</v>
      </c>
      <c r="E755">
        <v>12.59</v>
      </c>
      <c r="F755">
        <v>11.797719000000001</v>
      </c>
      <c r="G755">
        <v>49890200</v>
      </c>
      <c r="H755">
        <f>IFERROR((F[[#This Row],[Close]]-E754)/E754,0)</f>
        <v>1.6142050040355068E-2</v>
      </c>
      <c r="I755">
        <f>IFERROR(LN(F[[#This Row],[Close]]/E754),0)</f>
        <v>1.6013152415204665E-2</v>
      </c>
    </row>
    <row r="756" spans="1:9">
      <c r="A756" s="3">
        <v>45083</v>
      </c>
      <c r="B756">
        <v>12.55</v>
      </c>
      <c r="C756">
        <v>12.93</v>
      </c>
      <c r="D756">
        <v>12.51</v>
      </c>
      <c r="E756">
        <v>12.93</v>
      </c>
      <c r="F756">
        <v>12.116324000000001</v>
      </c>
      <c r="G756">
        <v>57258400</v>
      </c>
      <c r="H756">
        <f>IFERROR((F[[#This Row],[Close]]-E755)/E755,0)</f>
        <v>2.7005559968228742E-2</v>
      </c>
      <c r="I756">
        <f>IFERROR(LN(F[[#This Row],[Close]]/E755),0)</f>
        <v>2.6647344727510399E-2</v>
      </c>
    </row>
    <row r="757" spans="1:9">
      <c r="A757" s="3">
        <v>45084</v>
      </c>
      <c r="B757">
        <v>13.02</v>
      </c>
      <c r="C757">
        <v>13.6</v>
      </c>
      <c r="D757">
        <v>12.98</v>
      </c>
      <c r="E757">
        <v>13.59</v>
      </c>
      <c r="F757">
        <v>12.73479</v>
      </c>
      <c r="G757">
        <v>99342000</v>
      </c>
      <c r="H757">
        <f>IFERROR((F[[#This Row],[Close]]-E756)/E756,0)</f>
        <v>5.1044083526682146E-2</v>
      </c>
      <c r="I757">
        <f>IFERROR(LN(F[[#This Row],[Close]]/E756),0)</f>
        <v>4.9784035379286204E-2</v>
      </c>
    </row>
    <row r="758" spans="1:9">
      <c r="A758" s="3">
        <v>45085</v>
      </c>
      <c r="B758">
        <v>13.53</v>
      </c>
      <c r="C758">
        <v>13.74</v>
      </c>
      <c r="D758">
        <v>13.46</v>
      </c>
      <c r="E758">
        <v>13.58</v>
      </c>
      <c r="F758">
        <v>12.725419</v>
      </c>
      <c r="G758">
        <v>64254700</v>
      </c>
      <c r="H758">
        <f>IFERROR((F[[#This Row],[Close]]-E757)/E757,0)</f>
        <v>-7.3583517292124991E-4</v>
      </c>
      <c r="I758">
        <f>IFERROR(LN(F[[#This Row],[Close]]/E757),0)</f>
        <v>-7.3610603250220464E-4</v>
      </c>
    </row>
    <row r="759" spans="1:9">
      <c r="A759" s="3">
        <v>45086</v>
      </c>
      <c r="B759">
        <v>13.83</v>
      </c>
      <c r="C759">
        <v>14.03</v>
      </c>
      <c r="D759">
        <v>13.7</v>
      </c>
      <c r="E759">
        <v>13.74</v>
      </c>
      <c r="F759">
        <v>12.875351</v>
      </c>
      <c r="G759">
        <v>70296200</v>
      </c>
      <c r="H759">
        <f>IFERROR((F[[#This Row],[Close]]-E758)/E758,0)</f>
        <v>1.1782032400589112E-2</v>
      </c>
      <c r="I759">
        <f>IFERROR(LN(F[[#This Row],[Close]]/E758),0)</f>
        <v>1.171316466365317E-2</v>
      </c>
    </row>
    <row r="760" spans="1:9">
      <c r="A760" s="3">
        <v>45089</v>
      </c>
      <c r="B760">
        <v>13.8</v>
      </c>
      <c r="C760">
        <v>13.88</v>
      </c>
      <c r="D760">
        <v>13.65</v>
      </c>
      <c r="E760">
        <v>13.78</v>
      </c>
      <c r="F760">
        <v>12.912834</v>
      </c>
      <c r="G760">
        <v>44584700</v>
      </c>
      <c r="H760">
        <f>IFERROR((F[[#This Row],[Close]]-E759)/E759,0)</f>
        <v>2.9112081513827616E-3</v>
      </c>
      <c r="I760">
        <f>IFERROR(LN(F[[#This Row],[Close]]/E759),0)</f>
        <v>2.9069787913090896E-3</v>
      </c>
    </row>
    <row r="761" spans="1:9">
      <c r="A761" s="3">
        <v>45090</v>
      </c>
      <c r="B761">
        <v>13.9</v>
      </c>
      <c r="C761">
        <v>14.17</v>
      </c>
      <c r="D761">
        <v>13.89</v>
      </c>
      <c r="E761">
        <v>14.13</v>
      </c>
      <c r="F761">
        <v>13.240807999999999</v>
      </c>
      <c r="G761">
        <v>61781100</v>
      </c>
      <c r="H761">
        <f>IFERROR((F[[#This Row],[Close]]-E760)/E760,0)</f>
        <v>2.5399129172714183E-2</v>
      </c>
      <c r="I761">
        <f>IFERROR(LN(F[[#This Row],[Close]]/E760),0)</f>
        <v>2.508193111092373E-2</v>
      </c>
    </row>
    <row r="762" spans="1:9">
      <c r="A762" s="3">
        <v>45091</v>
      </c>
      <c r="B762">
        <v>14.25</v>
      </c>
      <c r="C762">
        <v>14.45</v>
      </c>
      <c r="D762">
        <v>13.97</v>
      </c>
      <c r="E762">
        <v>14.2</v>
      </c>
      <c r="F762">
        <v>13.306403</v>
      </c>
      <c r="G762">
        <v>69748500</v>
      </c>
      <c r="H762">
        <f>IFERROR((F[[#This Row],[Close]]-E761)/E761,0)</f>
        <v>4.9539985845717272E-3</v>
      </c>
      <c r="I762">
        <f>IFERROR(LN(F[[#This Row],[Close]]/E761),0)</f>
        <v>4.9417679107788262E-3</v>
      </c>
    </row>
    <row r="763" spans="1:9">
      <c r="A763" s="3">
        <v>45092</v>
      </c>
      <c r="B763">
        <v>14.12</v>
      </c>
      <c r="C763">
        <v>14.5</v>
      </c>
      <c r="D763">
        <v>14.12</v>
      </c>
      <c r="E763">
        <v>14.45</v>
      </c>
      <c r="F763">
        <v>13.54067</v>
      </c>
      <c r="G763">
        <v>61463400</v>
      </c>
      <c r="H763">
        <f>IFERROR((F[[#This Row],[Close]]-E762)/E762,0)</f>
        <v>1.7605633802816902E-2</v>
      </c>
      <c r="I763">
        <f>IFERROR(LN(F[[#This Row],[Close]]/E762),0)</f>
        <v>1.7452449951226207E-2</v>
      </c>
    </row>
    <row r="764" spans="1:9">
      <c r="A764" s="3">
        <v>45093</v>
      </c>
      <c r="B764">
        <v>14.52</v>
      </c>
      <c r="C764">
        <v>14.61</v>
      </c>
      <c r="D764">
        <v>14.32</v>
      </c>
      <c r="E764">
        <v>14.42</v>
      </c>
      <c r="F764">
        <v>13.512559</v>
      </c>
      <c r="G764">
        <v>75366700</v>
      </c>
      <c r="H764">
        <f>IFERROR((F[[#This Row],[Close]]-E763)/E763,0)</f>
        <v>-2.0761245674740044E-3</v>
      </c>
      <c r="I764">
        <f>IFERROR(LN(F[[#This Row],[Close]]/E763),0)</f>
        <v>-2.0782827016380704E-3</v>
      </c>
    </row>
    <row r="765" spans="1:9">
      <c r="A765" s="3">
        <v>45097</v>
      </c>
      <c r="B765">
        <v>14.3</v>
      </c>
      <c r="C765">
        <v>14.42</v>
      </c>
      <c r="D765">
        <v>13.98</v>
      </c>
      <c r="E765">
        <v>14.22</v>
      </c>
      <c r="F765">
        <v>13.325144999999999</v>
      </c>
      <c r="G765">
        <v>56645800</v>
      </c>
      <c r="H765">
        <f>IFERROR((F[[#This Row],[Close]]-E764)/E764,0)</f>
        <v>-1.3869625520110907E-2</v>
      </c>
      <c r="I765">
        <f>IFERROR(LN(F[[#This Row],[Close]]/E764),0)</f>
        <v>-1.3966707481708193E-2</v>
      </c>
    </row>
    <row r="766" spans="1:9">
      <c r="A766" s="3">
        <v>45098</v>
      </c>
      <c r="B766">
        <v>14.24</v>
      </c>
      <c r="C766">
        <v>14.28</v>
      </c>
      <c r="D766">
        <v>13.94</v>
      </c>
      <c r="E766">
        <v>14.02</v>
      </c>
      <c r="F766">
        <v>13.137732</v>
      </c>
      <c r="G766">
        <v>49984300</v>
      </c>
      <c r="H766">
        <f>IFERROR((F[[#This Row],[Close]]-E765)/E765,0)</f>
        <v>-1.406469760900148E-2</v>
      </c>
      <c r="I766">
        <f>IFERROR(LN(F[[#This Row],[Close]]/E765),0)</f>
        <v>-1.4164542768650912E-2</v>
      </c>
    </row>
    <row r="767" spans="1:9">
      <c r="A767" s="3">
        <v>45099</v>
      </c>
      <c r="B767">
        <v>13.91</v>
      </c>
      <c r="C767">
        <v>14.3</v>
      </c>
      <c r="D767">
        <v>13.89</v>
      </c>
      <c r="E767">
        <v>14.19</v>
      </c>
      <c r="F767">
        <v>13.297032</v>
      </c>
      <c r="G767">
        <v>46862500</v>
      </c>
      <c r="H767">
        <f>IFERROR((F[[#This Row],[Close]]-E766)/E766,0)</f>
        <v>1.2125534950071322E-2</v>
      </c>
      <c r="I767">
        <f>IFERROR(LN(F[[#This Row],[Close]]/E766),0)</f>
        <v>1.2052609565507225E-2</v>
      </c>
    </row>
    <row r="768" spans="1:9">
      <c r="A768" s="3">
        <v>45100</v>
      </c>
      <c r="B768">
        <v>13.93</v>
      </c>
      <c r="C768">
        <v>14.15</v>
      </c>
      <c r="D768">
        <v>13.92</v>
      </c>
      <c r="E768">
        <v>14.02</v>
      </c>
      <c r="F768">
        <v>13.137732</v>
      </c>
      <c r="G768">
        <v>48260200</v>
      </c>
      <c r="H768">
        <f>IFERROR((F[[#This Row],[Close]]-E767)/E767,0)</f>
        <v>-1.1980267794221278E-2</v>
      </c>
      <c r="I768">
        <f>IFERROR(LN(F[[#This Row],[Close]]/E767),0)</f>
        <v>-1.2052609565507209E-2</v>
      </c>
    </row>
    <row r="769" spans="1:9">
      <c r="A769" s="3">
        <v>45103</v>
      </c>
      <c r="B769">
        <v>14.01</v>
      </c>
      <c r="C769">
        <v>14.23</v>
      </c>
      <c r="D769">
        <v>13.99</v>
      </c>
      <c r="E769">
        <v>14.11</v>
      </c>
      <c r="F769">
        <v>13.222066999999999</v>
      </c>
      <c r="G769">
        <v>44956300</v>
      </c>
      <c r="H769">
        <f>IFERROR((F[[#This Row],[Close]]-E768)/E768,0)</f>
        <v>6.4194008559201043E-3</v>
      </c>
      <c r="I769">
        <f>IFERROR(LN(F[[#This Row],[Close]]/E768),0)</f>
        <v>6.3988842582786767E-3</v>
      </c>
    </row>
    <row r="770" spans="1:9">
      <c r="A770" s="3">
        <v>45104</v>
      </c>
      <c r="B770">
        <v>14.19</v>
      </c>
      <c r="C770">
        <v>14.46</v>
      </c>
      <c r="D770">
        <v>14.06</v>
      </c>
      <c r="E770">
        <v>14.41</v>
      </c>
      <c r="F770">
        <v>13.503188</v>
      </c>
      <c r="G770">
        <v>49813100</v>
      </c>
      <c r="H770">
        <f>IFERROR((F[[#This Row],[Close]]-E769)/E769,0)</f>
        <v>2.1261516654854765E-2</v>
      </c>
      <c r="I770">
        <f>IFERROR(LN(F[[#This Row],[Close]]/E769),0)</f>
        <v>2.1038644146708241E-2</v>
      </c>
    </row>
    <row r="771" spans="1:9">
      <c r="A771" s="3">
        <v>45105</v>
      </c>
      <c r="B771">
        <v>14.39</v>
      </c>
      <c r="C771">
        <v>14.79</v>
      </c>
      <c r="D771">
        <v>14.37</v>
      </c>
      <c r="E771">
        <v>14.79</v>
      </c>
      <c r="F771">
        <v>13.859275999999999</v>
      </c>
      <c r="G771">
        <v>58380800</v>
      </c>
      <c r="H771">
        <f>IFERROR((F[[#This Row],[Close]]-E770)/E770,0)</f>
        <v>2.6370575988896531E-2</v>
      </c>
      <c r="I771">
        <f>IFERROR(LN(F[[#This Row],[Close]]/E770),0)</f>
        <v>2.6028866711277694E-2</v>
      </c>
    </row>
    <row r="772" spans="1:9">
      <c r="A772" s="3">
        <v>45106</v>
      </c>
      <c r="B772">
        <v>14.87</v>
      </c>
      <c r="C772">
        <v>15.13</v>
      </c>
      <c r="D772">
        <v>14.79</v>
      </c>
      <c r="E772">
        <v>14.95</v>
      </c>
      <c r="F772">
        <v>14.009207</v>
      </c>
      <c r="G772">
        <v>58488600</v>
      </c>
      <c r="H772">
        <f>IFERROR((F[[#This Row],[Close]]-E771)/E771,0)</f>
        <v>1.0818120351588922E-2</v>
      </c>
      <c r="I772">
        <f>IFERROR(LN(F[[#This Row],[Close]]/E771),0)</f>
        <v>1.0760023113987003E-2</v>
      </c>
    </row>
    <row r="773" spans="1:9">
      <c r="A773" s="3">
        <v>45107</v>
      </c>
      <c r="B773">
        <v>15.05</v>
      </c>
      <c r="C773">
        <v>15.23</v>
      </c>
      <c r="D773">
        <v>14.96</v>
      </c>
      <c r="E773">
        <v>15.13</v>
      </c>
      <c r="F773">
        <v>14.177879000000001</v>
      </c>
      <c r="G773">
        <v>54015100</v>
      </c>
      <c r="H773">
        <f>IFERROR((F[[#This Row],[Close]]-E772)/E772,0)</f>
        <v>1.2040133779264314E-2</v>
      </c>
      <c r="I773">
        <f>IFERROR(LN(F[[#This Row],[Close]]/E772),0)</f>
        <v>1.1968227963569285E-2</v>
      </c>
    </row>
    <row r="774" spans="1:9">
      <c r="A774" s="3">
        <v>45110</v>
      </c>
      <c r="B774">
        <v>15.15</v>
      </c>
      <c r="C774">
        <v>15.4</v>
      </c>
      <c r="D774">
        <v>15.15</v>
      </c>
      <c r="E774">
        <v>15.24</v>
      </c>
      <c r="F774">
        <v>14.280956</v>
      </c>
      <c r="G774">
        <v>29412700</v>
      </c>
      <c r="H774">
        <f>IFERROR((F[[#This Row],[Close]]-E773)/E773,0)</f>
        <v>7.2703238598809932E-3</v>
      </c>
      <c r="I774">
        <f>IFERROR(LN(F[[#This Row],[Close]]/E773),0)</f>
        <v>7.2440224582356562E-3</v>
      </c>
    </row>
    <row r="775" spans="1:9">
      <c r="A775" s="3">
        <v>45112</v>
      </c>
      <c r="B775">
        <v>15.21</v>
      </c>
      <c r="C775">
        <v>15.42</v>
      </c>
      <c r="D775">
        <v>15.12</v>
      </c>
      <c r="E775">
        <v>15.35</v>
      </c>
      <c r="F775">
        <v>14.384034</v>
      </c>
      <c r="G775">
        <v>52003900</v>
      </c>
      <c r="H775">
        <f>IFERROR((F[[#This Row],[Close]]-E774)/E774,0)</f>
        <v>7.217847769028834E-3</v>
      </c>
      <c r="I775">
        <f>IFERROR(LN(F[[#This Row],[Close]]/E774),0)</f>
        <v>7.1919237747058587E-3</v>
      </c>
    </row>
    <row r="776" spans="1:9">
      <c r="A776" s="3">
        <v>45113</v>
      </c>
      <c r="B776">
        <v>15.17</v>
      </c>
      <c r="C776">
        <v>15.25</v>
      </c>
      <c r="D776">
        <v>14.88</v>
      </c>
      <c r="E776">
        <v>14.98</v>
      </c>
      <c r="F776">
        <v>14.037318000000001</v>
      </c>
      <c r="G776">
        <v>64841400</v>
      </c>
      <c r="H776">
        <f>IFERROR((F[[#This Row],[Close]]-E775)/E775,0)</f>
        <v>-2.4104234527687247E-2</v>
      </c>
      <c r="I776">
        <f>IFERROR(LN(F[[#This Row],[Close]]/E775),0)</f>
        <v>-2.4399495944132727E-2</v>
      </c>
    </row>
    <row r="777" spans="1:9">
      <c r="A777" s="3">
        <v>45114</v>
      </c>
      <c r="B777">
        <v>14.99</v>
      </c>
      <c r="C777">
        <v>15.24</v>
      </c>
      <c r="D777">
        <v>14.94</v>
      </c>
      <c r="E777">
        <v>14.98</v>
      </c>
      <c r="F777">
        <v>14.037318000000001</v>
      </c>
      <c r="G777">
        <v>53344500</v>
      </c>
      <c r="H777">
        <f>IFERROR((F[[#This Row],[Close]]-E776)/E776,0)</f>
        <v>0</v>
      </c>
      <c r="I777">
        <f>IFERROR(LN(F[[#This Row],[Close]]/E776),0)</f>
        <v>0</v>
      </c>
    </row>
    <row r="778" spans="1:9">
      <c r="A778" s="3">
        <v>45117</v>
      </c>
      <c r="B778">
        <v>14.96</v>
      </c>
      <c r="C778">
        <v>15.09</v>
      </c>
      <c r="D778">
        <v>14.83</v>
      </c>
      <c r="E778">
        <v>15.07</v>
      </c>
      <c r="F778">
        <v>14.121655000000001</v>
      </c>
      <c r="G778">
        <v>51882000</v>
      </c>
      <c r="H778">
        <f>IFERROR((F[[#This Row],[Close]]-E777)/E777,0)</f>
        <v>6.0080106809078677E-3</v>
      </c>
      <c r="I778">
        <f>IFERROR(LN(F[[#This Row],[Close]]/E777),0)</f>
        <v>5.9900345493307432E-3</v>
      </c>
    </row>
    <row r="779" spans="1:9">
      <c r="A779" s="3">
        <v>45118</v>
      </c>
      <c r="B779">
        <v>15.07</v>
      </c>
      <c r="C779">
        <v>15.25</v>
      </c>
      <c r="D779">
        <v>14.97</v>
      </c>
      <c r="E779">
        <v>15.23</v>
      </c>
      <c r="F779">
        <v>14.271585</v>
      </c>
      <c r="G779">
        <v>45849700</v>
      </c>
      <c r="H779">
        <f>IFERROR((F[[#This Row],[Close]]-E778)/E778,0)</f>
        <v>1.061712010617121E-2</v>
      </c>
      <c r="I779">
        <f>IFERROR(LN(F[[#This Row],[Close]]/E778),0)</f>
        <v>1.0561154268666259E-2</v>
      </c>
    </row>
    <row r="780" spans="1:9">
      <c r="A780" s="3">
        <v>45119</v>
      </c>
      <c r="B780">
        <v>15.37</v>
      </c>
      <c r="C780">
        <v>15.42</v>
      </c>
      <c r="D780">
        <v>15.2</v>
      </c>
      <c r="E780">
        <v>15.22</v>
      </c>
      <c r="F780">
        <v>14.262217</v>
      </c>
      <c r="G780">
        <v>47636800</v>
      </c>
      <c r="H780">
        <f>IFERROR((F[[#This Row],[Close]]-E779)/E779,0)</f>
        <v>-6.5659881812211334E-4</v>
      </c>
      <c r="I780">
        <f>IFERROR(LN(F[[#This Row],[Close]]/E779),0)</f>
        <v>-6.568144735306159E-4</v>
      </c>
    </row>
    <row r="781" spans="1:9">
      <c r="A781" s="3">
        <v>45120</v>
      </c>
      <c r="B781">
        <v>15.27</v>
      </c>
      <c r="C781">
        <v>15.28</v>
      </c>
      <c r="D781">
        <v>15.08</v>
      </c>
      <c r="E781">
        <v>15.19</v>
      </c>
      <c r="F781">
        <v>14.234102</v>
      </c>
      <c r="G781">
        <v>49664300</v>
      </c>
      <c r="H781">
        <f>IFERROR((F[[#This Row],[Close]]-E780)/E780,0)</f>
        <v>-1.9710906701709023E-3</v>
      </c>
      <c r="I781">
        <f>IFERROR(LN(F[[#This Row],[Close]]/E780),0)</f>
        <v>-1.9730358258583337E-3</v>
      </c>
    </row>
    <row r="782" spans="1:9">
      <c r="A782" s="3">
        <v>45121</v>
      </c>
      <c r="B782">
        <v>15.23</v>
      </c>
      <c r="C782">
        <v>15.27</v>
      </c>
      <c r="D782">
        <v>14.91</v>
      </c>
      <c r="E782">
        <v>14.98</v>
      </c>
      <c r="F782">
        <v>14.037318000000001</v>
      </c>
      <c r="G782">
        <v>48720800</v>
      </c>
      <c r="H782">
        <f>IFERROR((F[[#This Row],[Close]]-E781)/E781,0)</f>
        <v>-1.3824884792626668E-2</v>
      </c>
      <c r="I782">
        <f>IFERROR(LN(F[[#This Row],[Close]]/E781),0)</f>
        <v>-1.3921338518608007E-2</v>
      </c>
    </row>
    <row r="783" spans="1:9">
      <c r="A783" s="3">
        <v>45124</v>
      </c>
      <c r="B783">
        <v>14.58</v>
      </c>
      <c r="C783">
        <v>14.63</v>
      </c>
      <c r="D783">
        <v>14.09</v>
      </c>
      <c r="E783">
        <v>14.09</v>
      </c>
      <c r="F783">
        <v>13.203326000000001</v>
      </c>
      <c r="G783">
        <v>99402100</v>
      </c>
      <c r="H783">
        <f>IFERROR((F[[#This Row],[Close]]-E782)/E782,0)</f>
        <v>-5.9412550066755714E-2</v>
      </c>
      <c r="I783">
        <f>IFERROR(LN(F[[#This Row],[Close]]/E782),0)</f>
        <v>-6.1250652178484619E-2</v>
      </c>
    </row>
    <row r="784" spans="1:9">
      <c r="A784" s="3">
        <v>45125</v>
      </c>
      <c r="B784">
        <v>13.95</v>
      </c>
      <c r="C784">
        <v>14.17</v>
      </c>
      <c r="D784">
        <v>13.92</v>
      </c>
      <c r="E784">
        <v>14.17</v>
      </c>
      <c r="F784">
        <v>13.278292</v>
      </c>
      <c r="G784">
        <v>71775100</v>
      </c>
      <c r="H784">
        <f>IFERROR((F[[#This Row],[Close]]-E783)/E783,0)</f>
        <v>5.6777856635912049E-3</v>
      </c>
      <c r="I784">
        <f>IFERROR(LN(F[[#This Row],[Close]]/E783),0)</f>
        <v>5.6617277920002484E-3</v>
      </c>
    </row>
    <row r="785" spans="1:9">
      <c r="A785" s="3">
        <v>45126</v>
      </c>
      <c r="B785">
        <v>14.14</v>
      </c>
      <c r="C785">
        <v>14.26</v>
      </c>
      <c r="D785">
        <v>14.06</v>
      </c>
      <c r="E785">
        <v>14.1</v>
      </c>
      <c r="F785">
        <v>13.212698</v>
      </c>
      <c r="G785">
        <v>58280800</v>
      </c>
      <c r="H785">
        <f>IFERROR((F[[#This Row],[Close]]-E784)/E784,0)</f>
        <v>-4.9400141143260612E-3</v>
      </c>
      <c r="I785">
        <f>IFERROR(LN(F[[#This Row],[Close]]/E784),0)</f>
        <v>-4.9522563184665304E-3</v>
      </c>
    </row>
    <row r="786" spans="1:9">
      <c r="A786" s="3">
        <v>45127</v>
      </c>
      <c r="B786">
        <v>14.03</v>
      </c>
      <c r="C786">
        <v>14.08</v>
      </c>
      <c r="D786">
        <v>13.9</v>
      </c>
      <c r="E786">
        <v>14.03</v>
      </c>
      <c r="F786">
        <v>13.147102</v>
      </c>
      <c r="G786">
        <v>45952600</v>
      </c>
      <c r="H786">
        <f>IFERROR((F[[#This Row],[Close]]-E785)/E785,0)</f>
        <v>-4.9645390070922188E-3</v>
      </c>
      <c r="I786">
        <f>IFERROR(LN(F[[#This Row],[Close]]/E785),0)</f>
        <v>-4.9769032697530857E-3</v>
      </c>
    </row>
    <row r="787" spans="1:9">
      <c r="A787" s="3">
        <v>45128</v>
      </c>
      <c r="B787">
        <v>14.13</v>
      </c>
      <c r="C787">
        <v>14.16</v>
      </c>
      <c r="D787">
        <v>13.75</v>
      </c>
      <c r="E787">
        <v>13.93</v>
      </c>
      <c r="F787">
        <v>13.053395</v>
      </c>
      <c r="G787">
        <v>57579800</v>
      </c>
      <c r="H787">
        <f>IFERROR((F[[#This Row],[Close]]-E786)/E786,0)</f>
        <v>-7.1275837491090272E-3</v>
      </c>
      <c r="I787">
        <f>IFERROR(LN(F[[#This Row],[Close]]/E786),0)</f>
        <v>-7.1531063226552326E-3</v>
      </c>
    </row>
    <row r="788" spans="1:9">
      <c r="A788" s="3">
        <v>45131</v>
      </c>
      <c r="B788">
        <v>13.89</v>
      </c>
      <c r="C788">
        <v>14.02</v>
      </c>
      <c r="D788">
        <v>13.85</v>
      </c>
      <c r="E788">
        <v>13.96</v>
      </c>
      <c r="F788">
        <v>13.223903999999999</v>
      </c>
      <c r="G788">
        <v>46687000</v>
      </c>
      <c r="H788">
        <f>IFERROR((F[[#This Row],[Close]]-E787)/E787,0)</f>
        <v>2.1536252692032402E-3</v>
      </c>
      <c r="I788">
        <f>IFERROR(LN(F[[#This Row],[Close]]/E787),0)</f>
        <v>2.1513095425120749E-3</v>
      </c>
    </row>
    <row r="789" spans="1:9">
      <c r="A789" s="3">
        <v>45132</v>
      </c>
      <c r="B789">
        <v>13.86</v>
      </c>
      <c r="C789">
        <v>13.86</v>
      </c>
      <c r="D789">
        <v>13.56</v>
      </c>
      <c r="E789">
        <v>13.58</v>
      </c>
      <c r="F789">
        <v>12.863939</v>
      </c>
      <c r="G789">
        <v>58772700</v>
      </c>
      <c r="H789">
        <f>IFERROR((F[[#This Row],[Close]]-E788)/E788,0)</f>
        <v>-2.722063037249289E-2</v>
      </c>
      <c r="I789">
        <f>IFERROR(LN(F[[#This Row],[Close]]/E788),0)</f>
        <v>-2.7597975203676402E-2</v>
      </c>
    </row>
    <row r="790" spans="1:9">
      <c r="A790" s="3">
        <v>45133</v>
      </c>
      <c r="B790">
        <v>13.55</v>
      </c>
      <c r="C790">
        <v>13.75</v>
      </c>
      <c r="D790">
        <v>13.52</v>
      </c>
      <c r="E790">
        <v>13.67</v>
      </c>
      <c r="F790">
        <v>12.949195</v>
      </c>
      <c r="G790">
        <v>42019700</v>
      </c>
      <c r="H790">
        <f>IFERROR((F[[#This Row],[Close]]-E789)/E789,0)</f>
        <v>6.6273932253313591E-3</v>
      </c>
      <c r="I790">
        <f>IFERROR(LN(F[[#This Row],[Close]]/E789),0)</f>
        <v>6.6055286053081008E-3</v>
      </c>
    </row>
    <row r="791" spans="1:9">
      <c r="A791" s="3">
        <v>45134</v>
      </c>
      <c r="B791">
        <v>13.83</v>
      </c>
      <c r="C791">
        <v>13.98</v>
      </c>
      <c r="D791">
        <v>13.7</v>
      </c>
      <c r="E791">
        <v>13.73</v>
      </c>
      <c r="F791">
        <v>13.006031</v>
      </c>
      <c r="G791">
        <v>67313500</v>
      </c>
      <c r="H791">
        <f>IFERROR((F[[#This Row],[Close]]-E790)/E790,0)</f>
        <v>4.3891733723482439E-3</v>
      </c>
      <c r="I791">
        <f>IFERROR(LN(F[[#This Row],[Close]]/E790),0)</f>
        <v>4.3795690440215128E-3</v>
      </c>
    </row>
    <row r="792" spans="1:9">
      <c r="A792" s="3">
        <v>45135</v>
      </c>
      <c r="B792">
        <v>13.58</v>
      </c>
      <c r="C792">
        <v>13.65</v>
      </c>
      <c r="D792">
        <v>13.02</v>
      </c>
      <c r="E792">
        <v>13.26</v>
      </c>
      <c r="F792">
        <v>12.560814000000001</v>
      </c>
      <c r="G792">
        <v>116696500</v>
      </c>
      <c r="H792">
        <f>IFERROR((F[[#This Row],[Close]]-E791)/E791,0)</f>
        <v>-3.423160961398402E-2</v>
      </c>
      <c r="I792">
        <f>IFERROR(LN(F[[#This Row],[Close]]/E791),0)</f>
        <v>-3.4831235022163225E-2</v>
      </c>
    </row>
    <row r="793" spans="1:9">
      <c r="A793" s="3">
        <v>45138</v>
      </c>
      <c r="B793">
        <v>13.01</v>
      </c>
      <c r="C793">
        <v>13.22</v>
      </c>
      <c r="D793">
        <v>12.91</v>
      </c>
      <c r="E793">
        <v>13.21</v>
      </c>
      <c r="F793">
        <v>12.513450000000001</v>
      </c>
      <c r="G793">
        <v>64507700</v>
      </c>
      <c r="H793">
        <f>IFERROR((F[[#This Row],[Close]]-E792)/E792,0)</f>
        <v>-3.7707390648566317E-3</v>
      </c>
      <c r="I793">
        <f>IFERROR(LN(F[[#This Row],[Close]]/E792),0)</f>
        <v>-3.7778662234823736E-3</v>
      </c>
    </row>
    <row r="794" spans="1:9">
      <c r="A794" s="3">
        <v>45139</v>
      </c>
      <c r="B794">
        <v>13.15</v>
      </c>
      <c r="C794">
        <v>13.44</v>
      </c>
      <c r="D794">
        <v>13.11</v>
      </c>
      <c r="E794">
        <v>13.42</v>
      </c>
      <c r="F794">
        <v>12.712377</v>
      </c>
      <c r="G794">
        <v>59129900</v>
      </c>
      <c r="H794">
        <f>IFERROR((F[[#This Row],[Close]]-E793)/E793,0)</f>
        <v>1.5897047691143001E-2</v>
      </c>
      <c r="I794">
        <f>IFERROR(LN(F[[#This Row],[Close]]/E793),0)</f>
        <v>1.5772013009301793E-2</v>
      </c>
    </row>
    <row r="795" spans="1:9">
      <c r="A795" s="3">
        <v>45140</v>
      </c>
      <c r="B795">
        <v>13.2</v>
      </c>
      <c r="C795">
        <v>13.23</v>
      </c>
      <c r="D795">
        <v>12.98</v>
      </c>
      <c r="E795">
        <v>13.04</v>
      </c>
      <c r="F795">
        <v>12.352414</v>
      </c>
      <c r="G795">
        <v>57997400</v>
      </c>
      <c r="H795">
        <f>IFERROR((F[[#This Row],[Close]]-E794)/E794,0)</f>
        <v>-2.8315946348733294E-2</v>
      </c>
      <c r="I795">
        <f>IFERROR(LN(F[[#This Row],[Close]]/E794),0)</f>
        <v>-2.8724575045028851E-2</v>
      </c>
    </row>
    <row r="796" spans="1:9">
      <c r="A796" s="3">
        <v>45141</v>
      </c>
      <c r="B796">
        <v>12.99</v>
      </c>
      <c r="C796">
        <v>13.14</v>
      </c>
      <c r="D796">
        <v>12.86</v>
      </c>
      <c r="E796">
        <v>13.1</v>
      </c>
      <c r="F796">
        <v>12.40925</v>
      </c>
      <c r="G796">
        <v>51996300</v>
      </c>
      <c r="H796">
        <f>IFERROR((F[[#This Row],[Close]]-E795)/E795,0)</f>
        <v>4.6012269938650692E-3</v>
      </c>
      <c r="I796">
        <f>IFERROR(LN(F[[#This Row],[Close]]/E795),0)</f>
        <v>4.5906737085990501E-3</v>
      </c>
    </row>
    <row r="797" spans="1:9">
      <c r="A797" s="3">
        <v>45142</v>
      </c>
      <c r="B797">
        <v>13.1</v>
      </c>
      <c r="C797">
        <v>13.1</v>
      </c>
      <c r="D797">
        <v>12.8</v>
      </c>
      <c r="E797">
        <v>12.89</v>
      </c>
      <c r="F797">
        <v>12.210323000000001</v>
      </c>
      <c r="G797">
        <v>48325000</v>
      </c>
      <c r="H797">
        <f>IFERROR((F[[#This Row],[Close]]-E796)/E796,0)</f>
        <v>-1.603053435114497E-2</v>
      </c>
      <c r="I797">
        <f>IFERROR(LN(F[[#This Row],[Close]]/E796),0)</f>
        <v>-1.6160413256009788E-2</v>
      </c>
    </row>
    <row r="798" spans="1:9">
      <c r="A798" s="3">
        <v>45145</v>
      </c>
      <c r="B798">
        <v>12.93</v>
      </c>
      <c r="C798">
        <v>12.96</v>
      </c>
      <c r="D798">
        <v>12.78</v>
      </c>
      <c r="E798">
        <v>12.94</v>
      </c>
      <c r="F798">
        <v>12.257687000000001</v>
      </c>
      <c r="G798">
        <v>43929200</v>
      </c>
      <c r="H798">
        <f>IFERROR((F[[#This Row],[Close]]-E797)/E797,0)</f>
        <v>3.878975950349025E-3</v>
      </c>
      <c r="I798">
        <f>IFERROR(LN(F[[#This Row],[Close]]/E797),0)</f>
        <v>3.8714721216584072E-3</v>
      </c>
    </row>
    <row r="799" spans="1:9">
      <c r="A799" s="3">
        <v>45146</v>
      </c>
      <c r="B799">
        <v>12.77</v>
      </c>
      <c r="C799">
        <v>12.9</v>
      </c>
      <c r="D799">
        <v>12.7</v>
      </c>
      <c r="E799">
        <v>12.88</v>
      </c>
      <c r="F799">
        <v>12.200850000000001</v>
      </c>
      <c r="G799">
        <v>45103800</v>
      </c>
      <c r="H799">
        <f>IFERROR((F[[#This Row],[Close]]-E798)/E798,0)</f>
        <v>-4.6367851622873824E-3</v>
      </c>
      <c r="I799">
        <f>IFERROR(LN(F[[#This Row],[Close]]/E798),0)</f>
        <v>-4.6475683965468513E-3</v>
      </c>
    </row>
    <row r="800" spans="1:9">
      <c r="A800" s="3">
        <v>45147</v>
      </c>
      <c r="B800">
        <v>12.77</v>
      </c>
      <c r="C800">
        <v>12.83</v>
      </c>
      <c r="D800">
        <v>12.66</v>
      </c>
      <c r="E800">
        <v>12.73</v>
      </c>
      <c r="F800">
        <v>12.058759999999999</v>
      </c>
      <c r="G800">
        <v>42932600</v>
      </c>
      <c r="H800">
        <f>IFERROR((F[[#This Row],[Close]]-E799)/E799,0)</f>
        <v>-1.1645962732919282E-2</v>
      </c>
      <c r="I800">
        <f>IFERROR(LN(F[[#This Row],[Close]]/E799),0)</f>
        <v>-1.1714308106892441E-2</v>
      </c>
    </row>
    <row r="801" spans="1:9">
      <c r="A801" s="3">
        <v>45148</v>
      </c>
      <c r="B801">
        <v>12.78</v>
      </c>
      <c r="C801">
        <v>12.78</v>
      </c>
      <c r="D801">
        <v>12.08</v>
      </c>
      <c r="E801">
        <v>12.16</v>
      </c>
      <c r="F801">
        <v>11.518815999999999</v>
      </c>
      <c r="G801">
        <v>104063900</v>
      </c>
      <c r="H801">
        <f>IFERROR((F[[#This Row],[Close]]-E800)/E800,0)</f>
        <v>-4.4776119402985093E-2</v>
      </c>
      <c r="I801">
        <f>IFERROR(LN(F[[#This Row],[Close]]/E800),0)</f>
        <v>-4.5809536031294222E-2</v>
      </c>
    </row>
    <row r="802" spans="1:9">
      <c r="A802" s="3">
        <v>45149</v>
      </c>
      <c r="B802">
        <v>12.12</v>
      </c>
      <c r="C802">
        <v>12.2</v>
      </c>
      <c r="D802">
        <v>12</v>
      </c>
      <c r="E802">
        <v>12.14</v>
      </c>
      <c r="F802">
        <v>11.49987</v>
      </c>
      <c r="G802">
        <v>64324200</v>
      </c>
      <c r="H802">
        <f>IFERROR((F[[#This Row],[Close]]-E801)/E801,0)</f>
        <v>-1.6447368421052282E-3</v>
      </c>
      <c r="I802">
        <f>IFERROR(LN(F[[#This Row],[Close]]/E801),0)</f>
        <v>-1.6460909066686805E-3</v>
      </c>
    </row>
    <row r="803" spans="1:9">
      <c r="A803" s="3">
        <v>45152</v>
      </c>
      <c r="B803">
        <v>12.03</v>
      </c>
      <c r="C803">
        <v>12.23</v>
      </c>
      <c r="D803">
        <v>12.02</v>
      </c>
      <c r="E803">
        <v>12.2</v>
      </c>
      <c r="F803">
        <v>11.556706</v>
      </c>
      <c r="G803">
        <v>48099600</v>
      </c>
      <c r="H803">
        <f>IFERROR((F[[#This Row],[Close]]-E802)/E802,0)</f>
        <v>4.9423393739702406E-3</v>
      </c>
      <c r="I803">
        <f>IFERROR(LN(F[[#This Row],[Close]]/E802),0)</f>
        <v>4.9301661078585864E-3</v>
      </c>
    </row>
    <row r="804" spans="1:9">
      <c r="A804" s="3">
        <v>45153</v>
      </c>
      <c r="B804">
        <v>12.06</v>
      </c>
      <c r="C804">
        <v>12.15</v>
      </c>
      <c r="D804">
        <v>11.97</v>
      </c>
      <c r="E804">
        <v>11.98</v>
      </c>
      <c r="F804">
        <v>11.348307</v>
      </c>
      <c r="G804">
        <v>42616400</v>
      </c>
      <c r="H804">
        <f>IFERROR((F[[#This Row],[Close]]-E803)/E803,0)</f>
        <v>-1.8032786885245809E-2</v>
      </c>
      <c r="I804">
        <f>IFERROR(LN(F[[#This Row],[Close]]/E803),0)</f>
        <v>-1.8197359051907468E-2</v>
      </c>
    </row>
    <row r="805" spans="1:9">
      <c r="A805" s="3">
        <v>45154</v>
      </c>
      <c r="B805">
        <v>11.9</v>
      </c>
      <c r="C805">
        <v>12.03</v>
      </c>
      <c r="D805">
        <v>11.8</v>
      </c>
      <c r="E805">
        <v>11.81</v>
      </c>
      <c r="F805">
        <v>11.187271000000001</v>
      </c>
      <c r="G805">
        <v>44838900</v>
      </c>
      <c r="H805">
        <f>IFERROR((F[[#This Row],[Close]]-E804)/E804,0)</f>
        <v>-1.4190317195325536E-2</v>
      </c>
      <c r="I805">
        <f>IFERROR(LN(F[[#This Row],[Close]]/E804),0)</f>
        <v>-1.4291962478032296E-2</v>
      </c>
    </row>
    <row r="806" spans="1:9">
      <c r="A806" s="3">
        <v>45155</v>
      </c>
      <c r="B806">
        <v>11.88</v>
      </c>
      <c r="C806">
        <v>11.97</v>
      </c>
      <c r="D806">
        <v>11.78</v>
      </c>
      <c r="E806">
        <v>11.83</v>
      </c>
      <c r="F806">
        <v>11.206216</v>
      </c>
      <c r="G806">
        <v>36104900</v>
      </c>
      <c r="H806">
        <f>IFERROR((F[[#This Row],[Close]]-E805)/E805,0)</f>
        <v>1.6934801016087698E-3</v>
      </c>
      <c r="I806">
        <f>IFERROR(LN(F[[#This Row],[Close]]/E805),0)</f>
        <v>1.6920477810245234E-3</v>
      </c>
    </row>
    <row r="807" spans="1:9">
      <c r="A807" s="3">
        <v>45156</v>
      </c>
      <c r="B807">
        <v>11.73</v>
      </c>
      <c r="C807">
        <v>12.02</v>
      </c>
      <c r="D807">
        <v>11.72</v>
      </c>
      <c r="E807">
        <v>11.96</v>
      </c>
      <c r="F807">
        <v>11.329362</v>
      </c>
      <c r="G807">
        <v>44480200</v>
      </c>
      <c r="H807">
        <f>IFERROR((F[[#This Row],[Close]]-E806)/E806,0)</f>
        <v>1.0989010989011056E-2</v>
      </c>
      <c r="I807">
        <f>IFERROR(LN(F[[#This Row],[Close]]/E806),0)</f>
        <v>1.092907053219023E-2</v>
      </c>
    </row>
    <row r="808" spans="1:9">
      <c r="A808" s="3">
        <v>45159</v>
      </c>
      <c r="B808">
        <v>12.04</v>
      </c>
      <c r="C808">
        <v>12.06</v>
      </c>
      <c r="D808">
        <v>11.87</v>
      </c>
      <c r="E808">
        <v>11.97</v>
      </c>
      <c r="F808">
        <v>11.338835</v>
      </c>
      <c r="G808">
        <v>33456700</v>
      </c>
      <c r="H808">
        <f>IFERROR((F[[#This Row],[Close]]-E807)/E807,0)</f>
        <v>8.3612040133777474E-4</v>
      </c>
      <c r="I808">
        <f>IFERROR(LN(F[[#This Row],[Close]]/E807),0)</f>
        <v>8.3577104739615711E-4</v>
      </c>
    </row>
    <row r="809" spans="1:9">
      <c r="A809" s="3">
        <v>45160</v>
      </c>
      <c r="B809">
        <v>12.01</v>
      </c>
      <c r="C809">
        <v>12.03</v>
      </c>
      <c r="D809">
        <v>11.84</v>
      </c>
      <c r="E809">
        <v>11.87</v>
      </c>
      <c r="F809">
        <v>11.244107</v>
      </c>
      <c r="G809">
        <v>32045300</v>
      </c>
      <c r="H809">
        <f>IFERROR((F[[#This Row],[Close]]-E808)/E808,0)</f>
        <v>-8.3542188805347875E-3</v>
      </c>
      <c r="I809">
        <f>IFERROR(LN(F[[#This Row],[Close]]/E808),0)</f>
        <v>-8.3893109483052231E-3</v>
      </c>
    </row>
    <row r="810" spans="1:9">
      <c r="A810" s="3">
        <v>45161</v>
      </c>
      <c r="B810">
        <v>11.82</v>
      </c>
      <c r="C810">
        <v>11.97</v>
      </c>
      <c r="D810">
        <v>11.8</v>
      </c>
      <c r="E810">
        <v>11.96</v>
      </c>
      <c r="F810">
        <v>11.329362</v>
      </c>
      <c r="G810">
        <v>30437700</v>
      </c>
      <c r="H810">
        <f>IFERROR((F[[#This Row],[Close]]-E809)/E809,0)</f>
        <v>7.5821398483573409E-3</v>
      </c>
      <c r="I810">
        <f>IFERROR(LN(F[[#This Row],[Close]]/E809),0)</f>
        <v>7.5535399009091213E-3</v>
      </c>
    </row>
    <row r="811" spans="1:9">
      <c r="A811" s="3">
        <v>45162</v>
      </c>
      <c r="B811">
        <v>11.89</v>
      </c>
      <c r="C811">
        <v>11.93</v>
      </c>
      <c r="D811">
        <v>11.75</v>
      </c>
      <c r="E811">
        <v>11.75</v>
      </c>
      <c r="F811">
        <v>11.130433</v>
      </c>
      <c r="G811">
        <v>33338200</v>
      </c>
      <c r="H811">
        <f>IFERROR((F[[#This Row],[Close]]-E810)/E810,0)</f>
        <v>-1.7558528428093717E-2</v>
      </c>
      <c r="I811">
        <f>IFERROR(LN(F[[#This Row],[Close]]/E810),0)</f>
        <v>-1.7714507932317755E-2</v>
      </c>
    </row>
    <row r="812" spans="1:9">
      <c r="A812" s="3">
        <v>45163</v>
      </c>
      <c r="B812">
        <v>11.83</v>
      </c>
      <c r="C812">
        <v>11.99</v>
      </c>
      <c r="D812">
        <v>11.58</v>
      </c>
      <c r="E812">
        <v>11.91</v>
      </c>
      <c r="F812">
        <v>11.281998</v>
      </c>
      <c r="G812">
        <v>47610000</v>
      </c>
      <c r="H812">
        <f>IFERROR((F[[#This Row],[Close]]-E811)/E811,0)</f>
        <v>1.3617021276595757E-2</v>
      </c>
      <c r="I812">
        <f>IFERROR(LN(F[[#This Row],[Close]]/E811),0)</f>
        <v>1.3525142777040831E-2</v>
      </c>
    </row>
    <row r="813" spans="1:9">
      <c r="A813" s="3">
        <v>45166</v>
      </c>
      <c r="B813">
        <v>11.95</v>
      </c>
      <c r="C813">
        <v>12.06</v>
      </c>
      <c r="D813">
        <v>11.85</v>
      </c>
      <c r="E813">
        <v>11.9</v>
      </c>
      <c r="F813">
        <v>11.272525</v>
      </c>
      <c r="G813">
        <v>29693500</v>
      </c>
      <c r="H813">
        <f>IFERROR((F[[#This Row],[Close]]-E812)/E812,0)</f>
        <v>-8.39630562552459E-4</v>
      </c>
      <c r="I813">
        <f>IFERROR(LN(F[[#This Row],[Close]]/E812),0)</f>
        <v>-8.3998324972498731E-4</v>
      </c>
    </row>
    <row r="814" spans="1:9">
      <c r="A814" s="3">
        <v>45167</v>
      </c>
      <c r="B814">
        <v>11.95</v>
      </c>
      <c r="C814">
        <v>12.06</v>
      </c>
      <c r="D814">
        <v>11.89</v>
      </c>
      <c r="E814">
        <v>12.05</v>
      </c>
      <c r="F814">
        <v>11.414617</v>
      </c>
      <c r="G814">
        <v>32009000</v>
      </c>
      <c r="H814">
        <f>IFERROR((F[[#This Row],[Close]]-E813)/E813,0)</f>
        <v>1.2605042016806753E-2</v>
      </c>
      <c r="I814">
        <f>IFERROR(LN(F[[#This Row],[Close]]/E813),0)</f>
        <v>1.2526259819180256E-2</v>
      </c>
    </row>
    <row r="815" spans="1:9">
      <c r="A815" s="3">
        <v>45168</v>
      </c>
      <c r="B815">
        <v>12.07</v>
      </c>
      <c r="C815">
        <v>12.15</v>
      </c>
      <c r="D815">
        <v>12.01</v>
      </c>
      <c r="E815">
        <v>12.03</v>
      </c>
      <c r="F815">
        <v>11.395670000000001</v>
      </c>
      <c r="G815">
        <v>30617900</v>
      </c>
      <c r="H815">
        <f>IFERROR((F[[#This Row],[Close]]-E814)/E814,0)</f>
        <v>-1.6597510373445102E-3</v>
      </c>
      <c r="I815">
        <f>IFERROR(LN(F[[#This Row],[Close]]/E814),0)</f>
        <v>-1.661129950076598E-3</v>
      </c>
    </row>
    <row r="816" spans="1:9">
      <c r="A816" s="3">
        <v>45169</v>
      </c>
      <c r="B816">
        <v>12.13</v>
      </c>
      <c r="C816">
        <v>12.27</v>
      </c>
      <c r="D816">
        <v>12.09</v>
      </c>
      <c r="E816">
        <v>12.13</v>
      </c>
      <c r="F816">
        <v>11.490397</v>
      </c>
      <c r="G816">
        <v>39025700</v>
      </c>
      <c r="H816">
        <f>IFERROR((F[[#This Row],[Close]]-E815)/E815,0)</f>
        <v>8.3125519534498274E-3</v>
      </c>
      <c r="I816">
        <f>IFERROR(LN(F[[#This Row],[Close]]/E815),0)</f>
        <v>8.2781929693714739E-3</v>
      </c>
    </row>
    <row r="817" spans="1:9">
      <c r="A817" s="3">
        <v>45170</v>
      </c>
      <c r="B817">
        <v>12.16</v>
      </c>
      <c r="C817">
        <v>12.27</v>
      </c>
      <c r="D817">
        <v>12.04</v>
      </c>
      <c r="E817">
        <v>12.14</v>
      </c>
      <c r="F817">
        <v>11.49987</v>
      </c>
      <c r="G817">
        <v>34697400</v>
      </c>
      <c r="H817">
        <f>IFERROR((F[[#This Row],[Close]]-E816)/E816,0)</f>
        <v>8.2440230832644566E-4</v>
      </c>
      <c r="I817">
        <f>IFERROR(LN(F[[#This Row],[Close]]/E816),0)</f>
        <v>8.2406267539334387E-4</v>
      </c>
    </row>
    <row r="818" spans="1:9">
      <c r="A818" s="3">
        <v>45174</v>
      </c>
      <c r="B818">
        <v>12.12</v>
      </c>
      <c r="C818">
        <v>12.18</v>
      </c>
      <c r="D818">
        <v>12.04</v>
      </c>
      <c r="E818">
        <v>12.09</v>
      </c>
      <c r="F818">
        <v>11.452507000000001</v>
      </c>
      <c r="G818">
        <v>35202000</v>
      </c>
      <c r="H818">
        <f>IFERROR((F[[#This Row],[Close]]-E817)/E817,0)</f>
        <v>-4.1186161449753463E-3</v>
      </c>
      <c r="I818">
        <f>IFERROR(LN(F[[#This Row],[Close]]/E817),0)</f>
        <v>-4.1271210046509386E-3</v>
      </c>
    </row>
    <row r="819" spans="1:9">
      <c r="A819" s="3">
        <v>45175</v>
      </c>
      <c r="B819">
        <v>12</v>
      </c>
      <c r="C819">
        <v>12.11</v>
      </c>
      <c r="D819">
        <v>11.83</v>
      </c>
      <c r="E819">
        <v>12.07</v>
      </c>
      <c r="F819">
        <v>11.433560999999999</v>
      </c>
      <c r="G819">
        <v>41881500</v>
      </c>
      <c r="H819">
        <f>IFERROR((F[[#This Row],[Close]]-E818)/E818,0)</f>
        <v>-1.6542597187758125E-3</v>
      </c>
      <c r="I819">
        <f>IFERROR(LN(F[[#This Row],[Close]]/E818),0)</f>
        <v>-1.6556295172611875E-3</v>
      </c>
    </row>
    <row r="820" spans="1:9">
      <c r="A820" s="3">
        <v>45176</v>
      </c>
      <c r="B820">
        <v>11.95</v>
      </c>
      <c r="C820">
        <v>12.05</v>
      </c>
      <c r="D820">
        <v>11.9</v>
      </c>
      <c r="E820">
        <v>11.96</v>
      </c>
      <c r="F820">
        <v>11.329362</v>
      </c>
      <c r="G820">
        <v>38559600</v>
      </c>
      <c r="H820">
        <f>IFERROR((F[[#This Row],[Close]]-E819)/E819,0)</f>
        <v>-9.1135045567522308E-3</v>
      </c>
      <c r="I820">
        <f>IFERROR(LN(F[[#This Row],[Close]]/E819),0)</f>
        <v>-9.1552865869543709E-3</v>
      </c>
    </row>
    <row r="821" spans="1:9">
      <c r="A821" s="3">
        <v>45177</v>
      </c>
      <c r="B821">
        <v>11.97</v>
      </c>
      <c r="C821">
        <v>12.36</v>
      </c>
      <c r="D821">
        <v>11.97</v>
      </c>
      <c r="E821">
        <v>12.3</v>
      </c>
      <c r="F821">
        <v>11.651433000000001</v>
      </c>
      <c r="G821">
        <v>49493500</v>
      </c>
      <c r="H821">
        <f>IFERROR((F[[#This Row],[Close]]-E820)/E820,0)</f>
        <v>2.8428093645484934E-2</v>
      </c>
      <c r="I821">
        <f>IFERROR(LN(F[[#This Row],[Close]]/E820),0)</f>
        <v>2.8031513855886224E-2</v>
      </c>
    </row>
    <row r="822" spans="1:9">
      <c r="A822" s="3">
        <v>45180</v>
      </c>
      <c r="B822">
        <v>12.36</v>
      </c>
      <c r="C822">
        <v>12.4</v>
      </c>
      <c r="D822">
        <v>12.17</v>
      </c>
      <c r="E822">
        <v>12.22</v>
      </c>
      <c r="F822">
        <v>11.575651000000001</v>
      </c>
      <c r="G822">
        <v>34673600</v>
      </c>
      <c r="H822">
        <f>IFERROR((F[[#This Row],[Close]]-E821)/E821,0)</f>
        <v>-6.5040650406504117E-3</v>
      </c>
      <c r="I822">
        <f>IFERROR(LN(F[[#This Row],[Close]]/E821),0)</f>
        <v>-6.5253086349225152E-3</v>
      </c>
    </row>
    <row r="823" spans="1:9">
      <c r="A823" s="3">
        <v>45181</v>
      </c>
      <c r="B823">
        <v>12.23</v>
      </c>
      <c r="C823">
        <v>12.59</v>
      </c>
      <c r="D823">
        <v>12.22</v>
      </c>
      <c r="E823">
        <v>12.45</v>
      </c>
      <c r="F823">
        <v>11.793524</v>
      </c>
      <c r="G823">
        <v>49507700</v>
      </c>
      <c r="H823">
        <f>IFERROR((F[[#This Row],[Close]]-E822)/E822,0)</f>
        <v>1.8821603927986794E-2</v>
      </c>
      <c r="I823">
        <f>IFERROR(LN(F[[#This Row],[Close]]/E822),0)</f>
        <v>1.8646669167267163E-2</v>
      </c>
    </row>
    <row r="824" spans="1:9">
      <c r="A824" s="3">
        <v>45182</v>
      </c>
      <c r="B824">
        <v>12.69</v>
      </c>
      <c r="C824">
        <v>12.91</v>
      </c>
      <c r="D824">
        <v>12.63</v>
      </c>
      <c r="E824">
        <v>12.64</v>
      </c>
      <c r="F824">
        <v>11.973506</v>
      </c>
      <c r="G824">
        <v>62579700</v>
      </c>
      <c r="H824">
        <f>IFERROR((F[[#This Row],[Close]]-E823)/E823,0)</f>
        <v>1.5261044176706932E-2</v>
      </c>
      <c r="I824">
        <f>IFERROR(LN(F[[#This Row],[Close]]/E823),0)</f>
        <v>1.5145765807994841E-2</v>
      </c>
    </row>
    <row r="825" spans="1:9">
      <c r="A825" s="3">
        <v>45183</v>
      </c>
      <c r="B825">
        <v>12.61</v>
      </c>
      <c r="C825">
        <v>12.7</v>
      </c>
      <c r="D825">
        <v>12.41</v>
      </c>
      <c r="E825">
        <v>12.62</v>
      </c>
      <c r="F825">
        <v>11.954559</v>
      </c>
      <c r="G825">
        <v>43461600</v>
      </c>
      <c r="H825">
        <f>IFERROR((F[[#This Row],[Close]]-E824)/E824,0)</f>
        <v>-1.5822784810127649E-3</v>
      </c>
      <c r="I825">
        <f>IFERROR(LN(F[[#This Row],[Close]]/E824),0)</f>
        <v>-1.5835316056443847E-3</v>
      </c>
    </row>
    <row r="826" spans="1:9">
      <c r="A826" s="3">
        <v>45184</v>
      </c>
      <c r="B826">
        <v>12.4</v>
      </c>
      <c r="C826">
        <v>12.79</v>
      </c>
      <c r="D826">
        <v>12.4</v>
      </c>
      <c r="E826">
        <v>12.61</v>
      </c>
      <c r="F826">
        <v>11.945086</v>
      </c>
      <c r="G826">
        <v>63925800</v>
      </c>
      <c r="H826">
        <f>IFERROR((F[[#This Row],[Close]]-E825)/E825,0)</f>
        <v>-7.9239302694134603E-4</v>
      </c>
      <c r="I826">
        <f>IFERROR(LN(F[[#This Row],[Close]]/E825),0)</f>
        <v>-7.9270713623888597E-4</v>
      </c>
    </row>
    <row r="827" spans="1:9">
      <c r="A827" s="3">
        <v>45187</v>
      </c>
      <c r="B827">
        <v>12.5</v>
      </c>
      <c r="C827">
        <v>12.52</v>
      </c>
      <c r="D827">
        <v>12.25</v>
      </c>
      <c r="E827">
        <v>12.34</v>
      </c>
      <c r="F827">
        <v>11.689323</v>
      </c>
      <c r="G827">
        <v>47444100</v>
      </c>
      <c r="H827">
        <f>IFERROR((F[[#This Row],[Close]]-E826)/E826,0)</f>
        <v>-2.1411578112609006E-2</v>
      </c>
      <c r="I827">
        <f>IFERROR(LN(F[[#This Row],[Close]]/E826),0)</f>
        <v>-2.1644131499586355E-2</v>
      </c>
    </row>
    <row r="828" spans="1:9">
      <c r="A828" s="3">
        <v>45188</v>
      </c>
      <c r="B828">
        <v>12.34</v>
      </c>
      <c r="C828">
        <v>12.65</v>
      </c>
      <c r="D828">
        <v>12.31</v>
      </c>
      <c r="E828">
        <v>12.56</v>
      </c>
      <c r="F828">
        <v>11.897724</v>
      </c>
      <c r="G828">
        <v>40900000</v>
      </c>
      <c r="H828">
        <f>IFERROR((F[[#This Row],[Close]]-E827)/E827,0)</f>
        <v>1.7828200972447378E-2</v>
      </c>
      <c r="I828">
        <f>IFERROR(LN(F[[#This Row],[Close]]/E827),0)</f>
        <v>1.7671142562810844E-2</v>
      </c>
    </row>
    <row r="829" spans="1:9">
      <c r="A829" s="3">
        <v>45189</v>
      </c>
      <c r="B829">
        <v>12.65</v>
      </c>
      <c r="C829">
        <v>12.67</v>
      </c>
      <c r="D829">
        <v>12.35</v>
      </c>
      <c r="E829">
        <v>12.36</v>
      </c>
      <c r="F829">
        <v>11.708269</v>
      </c>
      <c r="G829">
        <v>37449600</v>
      </c>
      <c r="H829">
        <f>IFERROR((F[[#This Row],[Close]]-E828)/E828,0)</f>
        <v>-1.5923566878980975E-2</v>
      </c>
      <c r="I829">
        <f>IFERROR(LN(F[[#This Row],[Close]]/E828),0)</f>
        <v>-1.6051709010508015E-2</v>
      </c>
    </row>
    <row r="830" spans="1:9">
      <c r="A830" s="3">
        <v>45190</v>
      </c>
      <c r="B830">
        <v>12.2</v>
      </c>
      <c r="C830">
        <v>12.35</v>
      </c>
      <c r="D830">
        <v>12.16</v>
      </c>
      <c r="E830">
        <v>12.2</v>
      </c>
      <c r="F830">
        <v>11.556706</v>
      </c>
      <c r="G830">
        <v>40108400</v>
      </c>
      <c r="H830">
        <f>IFERROR((F[[#This Row],[Close]]-E829)/E829,0)</f>
        <v>-1.2944983818770239E-2</v>
      </c>
      <c r="I830">
        <f>IFERROR(LN(F[[#This Row],[Close]]/E829),0)</f>
        <v>-1.3029500290333796E-2</v>
      </c>
    </row>
    <row r="831" spans="1:9">
      <c r="A831" s="3">
        <v>45191</v>
      </c>
      <c r="B831">
        <v>12.5</v>
      </c>
      <c r="C831">
        <v>12.77</v>
      </c>
      <c r="D831">
        <v>12.41</v>
      </c>
      <c r="E831">
        <v>12.43</v>
      </c>
      <c r="F831">
        <v>11.774578</v>
      </c>
      <c r="G831">
        <v>65205500</v>
      </c>
      <c r="H831">
        <f>IFERROR((F[[#This Row],[Close]]-E830)/E830,0)</f>
        <v>1.8852459016393479E-2</v>
      </c>
      <c r="I831">
        <f>IFERROR(LN(F[[#This Row],[Close]]/E830),0)</f>
        <v>1.8676953783408858E-2</v>
      </c>
    </row>
    <row r="832" spans="1:9">
      <c r="A832" s="3">
        <v>45194</v>
      </c>
      <c r="B832">
        <v>12.35</v>
      </c>
      <c r="C832">
        <v>12.7</v>
      </c>
      <c r="D832">
        <v>12.34</v>
      </c>
      <c r="E832">
        <v>12.58</v>
      </c>
      <c r="F832">
        <v>11.916669000000001</v>
      </c>
      <c r="G832">
        <v>41219400</v>
      </c>
      <c r="H832">
        <f>IFERROR((F[[#This Row],[Close]]-E831)/E831,0)</f>
        <v>1.2067578439259884E-2</v>
      </c>
      <c r="I832">
        <f>IFERROR(LN(F[[#This Row],[Close]]/E831),0)</f>
        <v>1.199534574967474E-2</v>
      </c>
    </row>
    <row r="833" spans="1:9">
      <c r="A833" s="3">
        <v>45195</v>
      </c>
      <c r="B833">
        <v>12.49</v>
      </c>
      <c r="C833">
        <v>12.66</v>
      </c>
      <c r="D833">
        <v>12.37</v>
      </c>
      <c r="E833">
        <v>12.43</v>
      </c>
      <c r="F833">
        <v>11.774578</v>
      </c>
      <c r="G833">
        <v>41261000</v>
      </c>
      <c r="H833">
        <f>IFERROR((F[[#This Row],[Close]]-E832)/E832,0)</f>
        <v>-1.1923688394276658E-2</v>
      </c>
      <c r="I833">
        <f>IFERROR(LN(F[[#This Row],[Close]]/E832),0)</f>
        <v>-1.1995345749674802E-2</v>
      </c>
    </row>
    <row r="834" spans="1:9">
      <c r="A834" s="3">
        <v>45196</v>
      </c>
      <c r="B834">
        <v>12.52</v>
      </c>
      <c r="C834">
        <v>12.52</v>
      </c>
      <c r="D834">
        <v>12.25</v>
      </c>
      <c r="E834">
        <v>12.39</v>
      </c>
      <c r="F834">
        <v>11.736687999999999</v>
      </c>
      <c r="G834">
        <v>41616600</v>
      </c>
      <c r="H834">
        <f>IFERROR((F[[#This Row],[Close]]-E833)/E833,0)</f>
        <v>-3.2180209171358927E-3</v>
      </c>
      <c r="I834">
        <f>IFERROR(LN(F[[#This Row],[Close]]/E833),0)</f>
        <v>-3.2232098815685594E-3</v>
      </c>
    </row>
    <row r="835" spans="1:9">
      <c r="A835" s="3">
        <v>45197</v>
      </c>
      <c r="B835">
        <v>12.32</v>
      </c>
      <c r="C835">
        <v>12.66</v>
      </c>
      <c r="D835">
        <v>12.17</v>
      </c>
      <c r="E835">
        <v>12.56</v>
      </c>
      <c r="F835">
        <v>11.897724</v>
      </c>
      <c r="G835">
        <v>49109800</v>
      </c>
      <c r="H835">
        <f>IFERROR((F[[#This Row],[Close]]-E834)/E834,0)</f>
        <v>1.372074253430185E-2</v>
      </c>
      <c r="I835">
        <f>IFERROR(LN(F[[#This Row],[Close]]/E834),0)</f>
        <v>1.362746539900146E-2</v>
      </c>
    </row>
    <row r="836" spans="1:9">
      <c r="A836" s="3">
        <v>45198</v>
      </c>
      <c r="B836">
        <v>12.61</v>
      </c>
      <c r="C836">
        <v>12.66</v>
      </c>
      <c r="D836">
        <v>12.35</v>
      </c>
      <c r="E836">
        <v>12.42</v>
      </c>
      <c r="F836">
        <v>11.765105</v>
      </c>
      <c r="G836">
        <v>62303900</v>
      </c>
      <c r="H836">
        <f>IFERROR((F[[#This Row],[Close]]-E835)/E835,0)</f>
        <v>-1.1146496815286669E-2</v>
      </c>
      <c r="I836">
        <f>IFERROR(LN(F[[#This Row],[Close]]/E835),0)</f>
        <v>-1.1209084534719966E-2</v>
      </c>
    </row>
    <row r="837" spans="1:9">
      <c r="A837" s="3">
        <v>45201</v>
      </c>
      <c r="B837">
        <v>12.38</v>
      </c>
      <c r="C837">
        <v>12.44</v>
      </c>
      <c r="D837">
        <v>12.23</v>
      </c>
      <c r="E837">
        <v>12.31</v>
      </c>
      <c r="F837">
        <v>11.660906000000001</v>
      </c>
      <c r="G837">
        <v>51204000</v>
      </c>
      <c r="H837">
        <f>IFERROR((F[[#This Row],[Close]]-E836)/E836,0)</f>
        <v>-8.8566827697262023E-3</v>
      </c>
      <c r="I837">
        <f>IFERROR(LN(F[[#This Row],[Close]]/E836),0)</f>
        <v>-8.8961363089704922E-3</v>
      </c>
    </row>
    <row r="838" spans="1:9">
      <c r="A838" s="3">
        <v>45202</v>
      </c>
      <c r="B838">
        <v>12.16</v>
      </c>
      <c r="C838">
        <v>12.23</v>
      </c>
      <c r="D838">
        <v>12.02</v>
      </c>
      <c r="E838">
        <v>12.07</v>
      </c>
      <c r="F838">
        <v>11.433560999999999</v>
      </c>
      <c r="G838">
        <v>55074700</v>
      </c>
      <c r="H838">
        <f>IFERROR((F[[#This Row],[Close]]-E837)/E837,0)</f>
        <v>-1.9496344435418377E-2</v>
      </c>
      <c r="I838">
        <f>IFERROR(LN(F[[#This Row],[Close]]/E837),0)</f>
        <v>-1.9688905086922018E-2</v>
      </c>
    </row>
    <row r="839" spans="1:9">
      <c r="A839" s="3">
        <v>45203</v>
      </c>
      <c r="B839">
        <v>12.02</v>
      </c>
      <c r="C839">
        <v>12.08</v>
      </c>
      <c r="D839">
        <v>11.88</v>
      </c>
      <c r="E839">
        <v>11.99</v>
      </c>
      <c r="F839">
        <v>11.35778</v>
      </c>
      <c r="G839">
        <v>45217900</v>
      </c>
      <c r="H839">
        <f>IFERROR((F[[#This Row],[Close]]-E838)/E838,0)</f>
        <v>-6.6280033140016627E-3</v>
      </c>
      <c r="I839">
        <f>IFERROR(LN(F[[#This Row],[Close]]/E838),0)</f>
        <v>-6.6500660700173075E-3</v>
      </c>
    </row>
    <row r="840" spans="1:9">
      <c r="A840" s="3">
        <v>45204</v>
      </c>
      <c r="B840">
        <v>11.94</v>
      </c>
      <c r="C840">
        <v>12</v>
      </c>
      <c r="D840">
        <v>11.69</v>
      </c>
      <c r="E840">
        <v>11.9</v>
      </c>
      <c r="F840">
        <v>11.272525</v>
      </c>
      <c r="G840">
        <v>47425000</v>
      </c>
      <c r="H840">
        <f>IFERROR((F[[#This Row],[Close]]-E839)/E839,0)</f>
        <v>-7.5062552126772195E-3</v>
      </c>
      <c r="I840">
        <f>IFERROR(LN(F[[#This Row],[Close]]/E839),0)</f>
        <v>-7.5345689219391701E-3</v>
      </c>
    </row>
    <row r="841" spans="1:9">
      <c r="A841" s="3">
        <v>45205</v>
      </c>
      <c r="B841">
        <v>11.82</v>
      </c>
      <c r="C841">
        <v>12.15</v>
      </c>
      <c r="D841">
        <v>11.69</v>
      </c>
      <c r="E841">
        <v>12</v>
      </c>
      <c r="F841">
        <v>11.367252000000001</v>
      </c>
      <c r="G841">
        <v>57498400</v>
      </c>
      <c r="H841">
        <f>IFERROR((F[[#This Row],[Close]]-E840)/E840,0)</f>
        <v>8.4033613445377853E-3</v>
      </c>
      <c r="I841">
        <f>IFERROR(LN(F[[#This Row],[Close]]/E840),0)</f>
        <v>8.3682496705165792E-3</v>
      </c>
    </row>
    <row r="842" spans="1:9">
      <c r="A842" s="3">
        <v>45208</v>
      </c>
      <c r="B842">
        <v>11.8</v>
      </c>
      <c r="C842">
        <v>12.15</v>
      </c>
      <c r="D842">
        <v>11.78</v>
      </c>
      <c r="E842">
        <v>12.07</v>
      </c>
      <c r="F842">
        <v>11.433560999999999</v>
      </c>
      <c r="G842">
        <v>33328000</v>
      </c>
      <c r="H842">
        <f>IFERROR((F[[#This Row],[Close]]-E841)/E841,0)</f>
        <v>5.833333333333357E-3</v>
      </c>
      <c r="I842">
        <f>IFERROR(LN(F[[#This Row],[Close]]/E841),0)</f>
        <v>5.8163853214398473E-3</v>
      </c>
    </row>
    <row r="843" spans="1:9">
      <c r="A843" s="3">
        <v>45209</v>
      </c>
      <c r="B843">
        <v>12.1</v>
      </c>
      <c r="C843">
        <v>12.3</v>
      </c>
      <c r="D843">
        <v>12.09</v>
      </c>
      <c r="E843">
        <v>12.2</v>
      </c>
      <c r="F843">
        <v>11.556706</v>
      </c>
      <c r="G843">
        <v>40404600</v>
      </c>
      <c r="H843">
        <f>IFERROR((F[[#This Row],[Close]]-E842)/E842,0)</f>
        <v>1.0770505385252611E-2</v>
      </c>
      <c r="I843">
        <f>IFERROR(LN(F[[#This Row],[Close]]/E842),0)</f>
        <v>1.0712916629770752E-2</v>
      </c>
    </row>
    <row r="844" spans="1:9">
      <c r="A844" s="3">
        <v>45210</v>
      </c>
      <c r="B844">
        <v>12.29</v>
      </c>
      <c r="C844">
        <v>12.39</v>
      </c>
      <c r="D844">
        <v>12.15</v>
      </c>
      <c r="E844">
        <v>12.25</v>
      </c>
      <c r="F844">
        <v>11.60407</v>
      </c>
      <c r="G844">
        <v>31321500</v>
      </c>
      <c r="H844">
        <f>IFERROR((F[[#This Row],[Close]]-E843)/E843,0)</f>
        <v>4.0983606557377632E-3</v>
      </c>
      <c r="I844">
        <f>IFERROR(LN(F[[#This Row],[Close]]/E843),0)</f>
        <v>4.0899852515250664E-3</v>
      </c>
    </row>
    <row r="845" spans="1:9">
      <c r="A845" s="3">
        <v>45211</v>
      </c>
      <c r="B845">
        <v>11.88</v>
      </c>
      <c r="C845">
        <v>12.07</v>
      </c>
      <c r="D845">
        <v>11.84</v>
      </c>
      <c r="E845">
        <v>12</v>
      </c>
      <c r="F845">
        <v>11.367252000000001</v>
      </c>
      <c r="G845">
        <v>51644000</v>
      </c>
      <c r="H845">
        <f>IFERROR((F[[#This Row],[Close]]-E844)/E844,0)</f>
        <v>-2.0408163265306121E-2</v>
      </c>
      <c r="I845">
        <f>IFERROR(LN(F[[#This Row],[Close]]/E844),0)</f>
        <v>-2.0619287202735703E-2</v>
      </c>
    </row>
    <row r="846" spans="1:9">
      <c r="A846" s="3">
        <v>45212</v>
      </c>
      <c r="B846">
        <v>11.97</v>
      </c>
      <c r="C846">
        <v>12</v>
      </c>
      <c r="D846">
        <v>11.8</v>
      </c>
      <c r="E846">
        <v>11.81</v>
      </c>
      <c r="F846">
        <v>11.187271000000001</v>
      </c>
      <c r="G846">
        <v>47221800</v>
      </c>
      <c r="H846">
        <f>IFERROR((F[[#This Row],[Close]]-E845)/E845,0)</f>
        <v>-1.5833333333333293E-2</v>
      </c>
      <c r="I846">
        <f>IFERROR(LN(F[[#This Row],[Close]]/E845),0)</f>
        <v>-1.5960019578729293E-2</v>
      </c>
    </row>
    <row r="847" spans="1:9">
      <c r="A847" s="3">
        <v>45215</v>
      </c>
      <c r="B847">
        <v>11.91</v>
      </c>
      <c r="C847">
        <v>11.96</v>
      </c>
      <c r="D847">
        <v>11.82</v>
      </c>
      <c r="E847">
        <v>11.93</v>
      </c>
      <c r="F847">
        <v>11.300943</v>
      </c>
      <c r="G847">
        <v>29183000</v>
      </c>
      <c r="H847">
        <f>IFERROR((F[[#This Row],[Close]]-E846)/E846,0)</f>
        <v>1.016088060965277E-2</v>
      </c>
      <c r="I847">
        <f>IFERROR(LN(F[[#This Row],[Close]]/E846),0)</f>
        <v>1.0109605900553674E-2</v>
      </c>
    </row>
    <row r="848" spans="1:9">
      <c r="A848" s="3">
        <v>45216</v>
      </c>
      <c r="B848">
        <v>11.85</v>
      </c>
      <c r="C848">
        <v>12.17</v>
      </c>
      <c r="D848">
        <v>11.85</v>
      </c>
      <c r="E848">
        <v>12.04</v>
      </c>
      <c r="F848">
        <v>11.405143000000001</v>
      </c>
      <c r="G848">
        <v>40516500</v>
      </c>
      <c r="H848">
        <f>IFERROR((F[[#This Row],[Close]]-E847)/E847,0)</f>
        <v>9.2204526404022994E-3</v>
      </c>
      <c r="I848">
        <f>IFERROR(LN(F[[#This Row],[Close]]/E847),0)</f>
        <v>9.1782037708501643E-3</v>
      </c>
    </row>
    <row r="849" spans="1:9">
      <c r="A849" s="3">
        <v>45217</v>
      </c>
      <c r="B849">
        <v>11.93</v>
      </c>
      <c r="C849">
        <v>11.93</v>
      </c>
      <c r="D849">
        <v>11.75</v>
      </c>
      <c r="E849">
        <v>11.75</v>
      </c>
      <c r="F849">
        <v>11.130433</v>
      </c>
      <c r="G849">
        <v>44840100</v>
      </c>
      <c r="H849">
        <f>IFERROR((F[[#This Row],[Close]]-E848)/E848,0)</f>
        <v>-2.408637873754146E-2</v>
      </c>
      <c r="I849">
        <f>IFERROR(LN(F[[#This Row],[Close]]/E848),0)</f>
        <v>-2.4381199290506975E-2</v>
      </c>
    </row>
    <row r="850" spans="1:9">
      <c r="A850" s="3">
        <v>45218</v>
      </c>
      <c r="B850">
        <v>11.59</v>
      </c>
      <c r="C850">
        <v>11.76</v>
      </c>
      <c r="D850">
        <v>11.51</v>
      </c>
      <c r="E850">
        <v>11.53</v>
      </c>
      <c r="F850">
        <v>10.922034</v>
      </c>
      <c r="G850">
        <v>49057500</v>
      </c>
      <c r="H850">
        <f>IFERROR((F[[#This Row],[Close]]-E849)/E849,0)</f>
        <v>-1.8723404255319202E-2</v>
      </c>
      <c r="I850">
        <f>IFERROR(LN(F[[#This Row],[Close]]/E849),0)</f>
        <v>-1.8900906309200313E-2</v>
      </c>
    </row>
    <row r="851" spans="1:9">
      <c r="A851" s="3">
        <v>45219</v>
      </c>
      <c r="B851">
        <v>11.58</v>
      </c>
      <c r="C851">
        <v>11.76</v>
      </c>
      <c r="D851">
        <v>11.54</v>
      </c>
      <c r="E851">
        <v>11.64</v>
      </c>
      <c r="F851">
        <v>11.026234000000001</v>
      </c>
      <c r="G851">
        <v>53275400</v>
      </c>
      <c r="H851">
        <f>IFERROR((F[[#This Row],[Close]]-E850)/E850,0)</f>
        <v>9.5403295750217873E-3</v>
      </c>
      <c r="I851">
        <f>IFERROR(LN(F[[#This Row],[Close]]/E850),0)</f>
        <v>9.4951080223242453E-3</v>
      </c>
    </row>
    <row r="852" spans="1:9">
      <c r="A852" s="3">
        <v>45222</v>
      </c>
      <c r="B852">
        <v>11.55</v>
      </c>
      <c r="C852">
        <v>11.69</v>
      </c>
      <c r="D852">
        <v>11.42</v>
      </c>
      <c r="E852">
        <v>11.48</v>
      </c>
      <c r="F852">
        <v>10.874670999999999</v>
      </c>
      <c r="G852">
        <v>49073800</v>
      </c>
      <c r="H852">
        <f>IFERROR((F[[#This Row],[Close]]-E851)/E851,0)</f>
        <v>-1.3745704467353964E-2</v>
      </c>
      <c r="I852">
        <f>IFERROR(LN(F[[#This Row],[Close]]/E851),0)</f>
        <v>-1.3841051411871468E-2</v>
      </c>
    </row>
    <row r="853" spans="1:9">
      <c r="A853" s="3">
        <v>45223</v>
      </c>
      <c r="B853">
        <v>11.5</v>
      </c>
      <c r="C853">
        <v>11.57</v>
      </c>
      <c r="D853">
        <v>11.38</v>
      </c>
      <c r="E853">
        <v>11.39</v>
      </c>
      <c r="F853">
        <v>10.789417</v>
      </c>
      <c r="G853">
        <v>47775600</v>
      </c>
      <c r="H853">
        <f>IFERROR((F[[#This Row],[Close]]-E852)/E852,0)</f>
        <v>-7.8397212543553883E-3</v>
      </c>
      <c r="I853">
        <f>IFERROR(LN(F[[#This Row],[Close]]/E852),0)</f>
        <v>-7.8706134323295786E-3</v>
      </c>
    </row>
    <row r="854" spans="1:9">
      <c r="A854" s="3">
        <v>45224</v>
      </c>
      <c r="B854">
        <v>11.35</v>
      </c>
      <c r="C854">
        <v>11.64</v>
      </c>
      <c r="D854">
        <v>11.21</v>
      </c>
      <c r="E854">
        <v>11.54</v>
      </c>
      <c r="F854">
        <v>10.931507</v>
      </c>
      <c r="G854">
        <v>74213800</v>
      </c>
      <c r="H854">
        <f>IFERROR((F[[#This Row],[Close]]-E853)/E853,0)</f>
        <v>1.3169446883230778E-2</v>
      </c>
      <c r="I854">
        <f>IFERROR(LN(F[[#This Row],[Close]]/E853),0)</f>
        <v>1.3083483620862679E-2</v>
      </c>
    </row>
    <row r="855" spans="1:9">
      <c r="A855" s="3">
        <v>45225</v>
      </c>
      <c r="B855">
        <v>11.91</v>
      </c>
      <c r="C855">
        <v>11.93</v>
      </c>
      <c r="D855">
        <v>11.33</v>
      </c>
      <c r="E855">
        <v>11.35</v>
      </c>
      <c r="F855">
        <v>10.751526</v>
      </c>
      <c r="G855">
        <v>84725900</v>
      </c>
      <c r="H855">
        <f>IFERROR((F[[#This Row],[Close]]-E854)/E854,0)</f>
        <v>-1.6464471403812783E-2</v>
      </c>
      <c r="I855">
        <f>IFERROR(LN(F[[#This Row],[Close]]/E854),0)</f>
        <v>-1.6601517152541791E-2</v>
      </c>
    </row>
    <row r="856" spans="1:9">
      <c r="A856" s="3">
        <v>45226</v>
      </c>
      <c r="B856">
        <v>10.93</v>
      </c>
      <c r="C856">
        <v>10.97</v>
      </c>
      <c r="D856">
        <v>9.9</v>
      </c>
      <c r="E856">
        <v>9.9600000000000009</v>
      </c>
      <c r="F856">
        <v>9.4348189999999992</v>
      </c>
      <c r="G856">
        <v>187029600</v>
      </c>
      <c r="H856">
        <f>IFERROR((F[[#This Row],[Close]]-E855)/E855,0)</f>
        <v>-0.1224669603524228</v>
      </c>
      <c r="I856">
        <f>IFERROR(LN(F[[#This Row],[Close]]/E855),0)</f>
        <v>-0.13064067233090465</v>
      </c>
    </row>
    <row r="857" spans="1:9">
      <c r="A857" s="3">
        <v>45229</v>
      </c>
      <c r="B857">
        <v>10.08</v>
      </c>
      <c r="C857">
        <v>10.14</v>
      </c>
      <c r="D857">
        <v>9.68</v>
      </c>
      <c r="E857">
        <v>9.77</v>
      </c>
      <c r="F857">
        <v>9.2548379999999995</v>
      </c>
      <c r="G857">
        <v>106474700</v>
      </c>
      <c r="H857">
        <f>IFERROR((F[[#This Row],[Close]]-E856)/E856,0)</f>
        <v>-1.907630522088366E-2</v>
      </c>
      <c r="I857">
        <f>IFERROR(LN(F[[#This Row],[Close]]/E856),0)</f>
        <v>-1.9260605541815624E-2</v>
      </c>
    </row>
    <row r="858" spans="1:9">
      <c r="A858" s="3">
        <v>45230</v>
      </c>
      <c r="B858">
        <v>9.7200000000000006</v>
      </c>
      <c r="C858">
        <v>9.91</v>
      </c>
      <c r="D858">
        <v>9.6300000000000008</v>
      </c>
      <c r="E858">
        <v>9.75</v>
      </c>
      <c r="F858">
        <v>9.3799030000000005</v>
      </c>
      <c r="G858">
        <v>82238800</v>
      </c>
      <c r="H858">
        <f>IFERROR((F[[#This Row],[Close]]-E857)/E857,0)</f>
        <v>-2.047082906857684E-3</v>
      </c>
      <c r="I858">
        <f>IFERROR(LN(F[[#This Row],[Close]]/E857),0)</f>
        <v>-2.0491810449355693E-3</v>
      </c>
    </row>
    <row r="859" spans="1:9">
      <c r="A859" s="3">
        <v>45231</v>
      </c>
      <c r="B859">
        <v>9.84</v>
      </c>
      <c r="C859">
        <v>9.93</v>
      </c>
      <c r="D859">
        <v>9.76</v>
      </c>
      <c r="E859">
        <v>9.91</v>
      </c>
      <c r="F859">
        <v>9.53383</v>
      </c>
      <c r="G859">
        <v>75469700</v>
      </c>
      <c r="H859">
        <f>IFERROR((F[[#This Row],[Close]]-E858)/E858,0)</f>
        <v>1.6410256410256424E-2</v>
      </c>
      <c r="I859">
        <f>IFERROR(LN(F[[#This Row],[Close]]/E858),0)</f>
        <v>1.6277063332140799E-2</v>
      </c>
    </row>
    <row r="860" spans="1:9">
      <c r="A860" s="3">
        <v>45232</v>
      </c>
      <c r="B860">
        <v>10.02</v>
      </c>
      <c r="C860">
        <v>10.15</v>
      </c>
      <c r="D860">
        <v>9.9700000000000006</v>
      </c>
      <c r="E860">
        <v>10.14</v>
      </c>
      <c r="F860">
        <v>9.7550989999999995</v>
      </c>
      <c r="G860">
        <v>66914000</v>
      </c>
      <c r="H860">
        <f>IFERROR((F[[#This Row],[Close]]-E859)/E859,0)</f>
        <v>2.3208879919273503E-2</v>
      </c>
      <c r="I860">
        <f>IFERROR(LN(F[[#This Row],[Close]]/E859),0)</f>
        <v>2.2943649821140583E-2</v>
      </c>
    </row>
    <row r="861" spans="1:9">
      <c r="A861" s="3">
        <v>45233</v>
      </c>
      <c r="B861">
        <v>10.26</v>
      </c>
      <c r="C861">
        <v>10.64</v>
      </c>
      <c r="D861">
        <v>10.25</v>
      </c>
      <c r="E861">
        <v>10.56</v>
      </c>
      <c r="F861">
        <v>10.159157</v>
      </c>
      <c r="G861">
        <v>60846800</v>
      </c>
      <c r="H861">
        <f>IFERROR((F[[#This Row],[Close]]-E860)/E860,0)</f>
        <v>4.1420118343195256E-2</v>
      </c>
      <c r="I861">
        <f>IFERROR(LN(F[[#This Row],[Close]]/E860),0)</f>
        <v>4.0585280115078302E-2</v>
      </c>
    </row>
    <row r="862" spans="1:9">
      <c r="A862" s="3">
        <v>45236</v>
      </c>
      <c r="B862">
        <v>10.56</v>
      </c>
      <c r="C862">
        <v>10.6</v>
      </c>
      <c r="D862">
        <v>10.24</v>
      </c>
      <c r="E862">
        <v>10.31</v>
      </c>
      <c r="F862">
        <v>9.918647</v>
      </c>
      <c r="G862">
        <v>48435500</v>
      </c>
      <c r="H862">
        <f>IFERROR((F[[#This Row],[Close]]-E861)/E861,0)</f>
        <v>-2.3674242424242424E-2</v>
      </c>
      <c r="I862">
        <f>IFERROR(LN(F[[#This Row],[Close]]/E861),0)</f>
        <v>-2.3958980249246864E-2</v>
      </c>
    </row>
    <row r="863" spans="1:9">
      <c r="A863" s="3">
        <v>45237</v>
      </c>
      <c r="B863">
        <v>10.25</v>
      </c>
      <c r="C863">
        <v>10.29</v>
      </c>
      <c r="D863">
        <v>10.050000000000001</v>
      </c>
      <c r="E863">
        <v>10.17</v>
      </c>
      <c r="F863">
        <v>9.7839609999999997</v>
      </c>
      <c r="G863">
        <v>50430800</v>
      </c>
      <c r="H863">
        <f>IFERROR((F[[#This Row],[Close]]-E862)/E862,0)</f>
        <v>-1.3579049466537397E-2</v>
      </c>
      <c r="I863">
        <f>IFERROR(LN(F[[#This Row],[Close]]/E862),0)</f>
        <v>-1.3672087968400063E-2</v>
      </c>
    </row>
    <row r="864" spans="1:9">
      <c r="A864" s="3">
        <v>45238</v>
      </c>
      <c r="B864">
        <v>10.19</v>
      </c>
      <c r="C864">
        <v>10.210000000000001</v>
      </c>
      <c r="D864">
        <v>10.029999999999999</v>
      </c>
      <c r="E864">
        <v>10.050000000000001</v>
      </c>
      <c r="F864">
        <v>9.6685149999999993</v>
      </c>
      <c r="G864">
        <v>38700600</v>
      </c>
      <c r="H864">
        <f>IFERROR((F[[#This Row],[Close]]-E863)/E863,0)</f>
        <v>-1.1799410029498449E-2</v>
      </c>
      <c r="I864">
        <f>IFERROR(LN(F[[#This Row],[Close]]/E863),0)</f>
        <v>-1.1869575555383769E-2</v>
      </c>
    </row>
    <row r="865" spans="1:9">
      <c r="A865" s="3">
        <v>45239</v>
      </c>
      <c r="B865">
        <v>10.039999999999999</v>
      </c>
      <c r="C865">
        <v>10.07</v>
      </c>
      <c r="D865">
        <v>9.69</v>
      </c>
      <c r="E865">
        <v>9.6999999999999993</v>
      </c>
      <c r="F865">
        <v>9.3318010000000005</v>
      </c>
      <c r="G865">
        <v>59356900</v>
      </c>
      <c r="H865">
        <f>IFERROR((F[[#This Row],[Close]]-E864)/E864,0)</f>
        <v>-3.4825870646766309E-2</v>
      </c>
      <c r="I865">
        <f>IFERROR(LN(F[[#This Row],[Close]]/E864),0)</f>
        <v>-3.5446748995747804E-2</v>
      </c>
    </row>
    <row r="866" spans="1:9">
      <c r="A866" s="3">
        <v>45240</v>
      </c>
      <c r="B866">
        <v>9.81</v>
      </c>
      <c r="C866">
        <v>9.8699999999999992</v>
      </c>
      <c r="D866">
        <v>9.67</v>
      </c>
      <c r="E866">
        <v>9.86</v>
      </c>
      <c r="F866">
        <v>9.4857270000000007</v>
      </c>
      <c r="G866">
        <v>45069700</v>
      </c>
      <c r="H866">
        <f>IFERROR((F[[#This Row],[Close]]-E865)/E865,0)</f>
        <v>1.6494845360824757E-2</v>
      </c>
      <c r="I866">
        <f>IFERROR(LN(F[[#This Row],[Close]]/E865),0)</f>
        <v>1.6360283105206853E-2</v>
      </c>
    </row>
    <row r="867" spans="1:9">
      <c r="A867" s="3">
        <v>45243</v>
      </c>
      <c r="B867">
        <v>9.83</v>
      </c>
      <c r="C867">
        <v>9.8699999999999992</v>
      </c>
      <c r="D867">
        <v>9.74</v>
      </c>
      <c r="E867">
        <v>9.82</v>
      </c>
      <c r="F867">
        <v>9.4472470000000008</v>
      </c>
      <c r="G867">
        <v>34458300</v>
      </c>
      <c r="H867">
        <f>IFERROR((F[[#This Row],[Close]]-E866)/E866,0)</f>
        <v>-4.0567951318457559E-3</v>
      </c>
      <c r="I867">
        <f>IFERROR(LN(F[[#This Row],[Close]]/E866),0)</f>
        <v>-4.0650462481694452E-3</v>
      </c>
    </row>
    <row r="868" spans="1:9">
      <c r="A868" s="3">
        <v>45244</v>
      </c>
      <c r="B868">
        <v>9.99</v>
      </c>
      <c r="C868">
        <v>10.46</v>
      </c>
      <c r="D868">
        <v>9.98</v>
      </c>
      <c r="E868">
        <v>10.4</v>
      </c>
      <c r="F868">
        <v>10.005229</v>
      </c>
      <c r="G868">
        <v>67684000</v>
      </c>
      <c r="H868">
        <f>IFERROR((F[[#This Row],[Close]]-E867)/E867,0)</f>
        <v>5.9063136456211821E-2</v>
      </c>
      <c r="I868">
        <f>IFERROR(LN(F[[#This Row],[Close]]/E867),0)</f>
        <v>5.7384683780952399E-2</v>
      </c>
    </row>
    <row r="869" spans="1:9">
      <c r="A869" s="3">
        <v>45245</v>
      </c>
      <c r="B869">
        <v>10.41</v>
      </c>
      <c r="C869">
        <v>10.57</v>
      </c>
      <c r="D869">
        <v>10.39</v>
      </c>
      <c r="E869">
        <v>10.47</v>
      </c>
      <c r="F869">
        <v>10.072573999999999</v>
      </c>
      <c r="G869">
        <v>45193700</v>
      </c>
      <c r="H869">
        <f>IFERROR((F[[#This Row],[Close]]-E868)/E868,0)</f>
        <v>6.730769230769258E-3</v>
      </c>
      <c r="I869">
        <f>IFERROR(LN(F[[#This Row],[Close]]/E868),0)</f>
        <v>6.7082187351184827E-3</v>
      </c>
    </row>
    <row r="870" spans="1:9">
      <c r="A870" s="3">
        <v>45246</v>
      </c>
      <c r="B870">
        <v>10.4</v>
      </c>
      <c r="C870">
        <v>10.43</v>
      </c>
      <c r="D870">
        <v>10.1</v>
      </c>
      <c r="E870">
        <v>10.16</v>
      </c>
      <c r="F870">
        <v>9.7743400000000005</v>
      </c>
      <c r="G870">
        <v>45408100</v>
      </c>
      <c r="H870">
        <f>IFERROR((F[[#This Row],[Close]]-E869)/E869,0)</f>
        <v>-2.9608404966571203E-2</v>
      </c>
      <c r="I870">
        <f>IFERROR(LN(F[[#This Row],[Close]]/E869),0)</f>
        <v>-3.0055582732109745E-2</v>
      </c>
    </row>
    <row r="871" spans="1:9">
      <c r="A871" s="3">
        <v>45247</v>
      </c>
      <c r="B871">
        <v>10.26</v>
      </c>
      <c r="C871">
        <v>10.32</v>
      </c>
      <c r="D871">
        <v>10.19</v>
      </c>
      <c r="E871">
        <v>10.27</v>
      </c>
      <c r="F871">
        <v>9.8801649999999999</v>
      </c>
      <c r="G871">
        <v>36501200</v>
      </c>
      <c r="H871">
        <f>IFERROR((F[[#This Row],[Close]]-E870)/E870,0)</f>
        <v>1.0826771653543251E-2</v>
      </c>
      <c r="I871">
        <f>IFERROR(LN(F[[#This Row],[Close]]/E870),0)</f>
        <v>1.076858179013101E-2</v>
      </c>
    </row>
    <row r="872" spans="1:9">
      <c r="A872" s="3">
        <v>45250</v>
      </c>
      <c r="B872">
        <v>10.29</v>
      </c>
      <c r="C872">
        <v>10.43</v>
      </c>
      <c r="D872">
        <v>10.26</v>
      </c>
      <c r="E872">
        <v>10.34</v>
      </c>
      <c r="F872">
        <v>9.9475079999999991</v>
      </c>
      <c r="G872">
        <v>46933100</v>
      </c>
      <c r="H872">
        <f>IFERROR((F[[#This Row],[Close]]-E871)/E871,0)</f>
        <v>6.8159688412853248E-3</v>
      </c>
      <c r="I872">
        <f>IFERROR(LN(F[[#This Row],[Close]]/E871),0)</f>
        <v>6.7928451398163482E-3</v>
      </c>
    </row>
    <row r="873" spans="1:9">
      <c r="A873" s="3">
        <v>45251</v>
      </c>
      <c r="B873">
        <v>10.28</v>
      </c>
      <c r="C873">
        <v>10.32</v>
      </c>
      <c r="D873">
        <v>10.1</v>
      </c>
      <c r="E873">
        <v>10.19</v>
      </c>
      <c r="F873">
        <v>9.8032009999999996</v>
      </c>
      <c r="G873">
        <v>47284300</v>
      </c>
      <c r="H873">
        <f>IFERROR((F[[#This Row],[Close]]-E872)/E872,0)</f>
        <v>-1.4506769825918796E-2</v>
      </c>
      <c r="I873">
        <f>IFERROR(LN(F[[#This Row],[Close]]/E872),0)</f>
        <v>-1.4613021845649674E-2</v>
      </c>
    </row>
    <row r="874" spans="1:9">
      <c r="A874" s="3">
        <v>45252</v>
      </c>
      <c r="B874">
        <v>10.24</v>
      </c>
      <c r="C874">
        <v>10.38</v>
      </c>
      <c r="D874">
        <v>10.17</v>
      </c>
      <c r="E874">
        <v>10.26</v>
      </c>
      <c r="F874">
        <v>9.8705440000000007</v>
      </c>
      <c r="G874">
        <v>41116300</v>
      </c>
      <c r="H874">
        <f>IFERROR((F[[#This Row],[Close]]-E873)/E873,0)</f>
        <v>6.8694798822375161E-3</v>
      </c>
      <c r="I874">
        <f>IFERROR(LN(F[[#This Row],[Close]]/E873),0)</f>
        <v>6.8459925079900593E-3</v>
      </c>
    </row>
    <row r="875" spans="1:9">
      <c r="A875" s="3">
        <v>45254</v>
      </c>
      <c r="B875">
        <v>10.28</v>
      </c>
      <c r="C875">
        <v>10.53</v>
      </c>
      <c r="D875">
        <v>10.28</v>
      </c>
      <c r="E875">
        <v>10.4</v>
      </c>
      <c r="F875">
        <v>10.005229</v>
      </c>
      <c r="G875">
        <v>22028100</v>
      </c>
      <c r="H875">
        <f>IFERROR((F[[#This Row],[Close]]-E874)/E874,0)</f>
        <v>1.3645224171540018E-2</v>
      </c>
      <c r="I875">
        <f>IFERROR(LN(F[[#This Row],[Close]]/E874),0)</f>
        <v>1.3552966404703668E-2</v>
      </c>
    </row>
    <row r="876" spans="1:9">
      <c r="A876" s="3">
        <v>45257</v>
      </c>
      <c r="B876">
        <v>10.37</v>
      </c>
      <c r="C876">
        <v>10.42</v>
      </c>
      <c r="D876">
        <v>10.3</v>
      </c>
      <c r="E876">
        <v>10.34</v>
      </c>
      <c r="F876">
        <v>9.9475079999999991</v>
      </c>
      <c r="G876">
        <v>32247600</v>
      </c>
      <c r="H876">
        <f>IFERROR((F[[#This Row],[Close]]-E875)/E875,0)</f>
        <v>-5.7692307692308173E-3</v>
      </c>
      <c r="I876">
        <f>IFERROR(LN(F[[#This Row],[Close]]/E875),0)</f>
        <v>-5.7859370670439994E-3</v>
      </c>
    </row>
    <row r="877" spans="1:9">
      <c r="A877" s="3">
        <v>45258</v>
      </c>
      <c r="B877">
        <v>10.33</v>
      </c>
      <c r="C877">
        <v>10.4</v>
      </c>
      <c r="D877">
        <v>10.24</v>
      </c>
      <c r="E877">
        <v>10.37</v>
      </c>
      <c r="F877">
        <v>9.976369</v>
      </c>
      <c r="G877">
        <v>38510600</v>
      </c>
      <c r="H877">
        <f>IFERROR((F[[#This Row],[Close]]-E876)/E876,0)</f>
        <v>2.9013539651836905E-3</v>
      </c>
      <c r="I877">
        <f>IFERROR(LN(F[[#This Row],[Close]]/E876),0)</f>
        <v>2.8971531611527873E-3</v>
      </c>
    </row>
    <row r="878" spans="1:9">
      <c r="A878" s="3">
        <v>45259</v>
      </c>
      <c r="B878">
        <v>10.88</v>
      </c>
      <c r="C878">
        <v>10.96</v>
      </c>
      <c r="D878">
        <v>10.56</v>
      </c>
      <c r="E878">
        <v>10.59</v>
      </c>
      <c r="F878">
        <v>10.188019000000001</v>
      </c>
      <c r="G878">
        <v>77246800</v>
      </c>
      <c r="H878">
        <f>IFERROR((F[[#This Row],[Close]]-E877)/E877,0)</f>
        <v>2.1215043394407006E-2</v>
      </c>
      <c r="I878">
        <f>IFERROR(LN(F[[#This Row],[Close]]/E877),0)</f>
        <v>2.0993137371879127E-2</v>
      </c>
    </row>
    <row r="879" spans="1:9">
      <c r="A879" s="3">
        <v>45260</v>
      </c>
      <c r="B879">
        <v>10.68</v>
      </c>
      <c r="C879">
        <v>10.7</v>
      </c>
      <c r="D879">
        <v>10.18</v>
      </c>
      <c r="E879">
        <v>10.26</v>
      </c>
      <c r="F879">
        <v>9.8705440000000007</v>
      </c>
      <c r="G879">
        <v>80525700</v>
      </c>
      <c r="H879">
        <f>IFERROR((F[[#This Row],[Close]]-E878)/E878,0)</f>
        <v>-3.1161473087818706E-2</v>
      </c>
      <c r="I879">
        <f>IFERROR(LN(F[[#This Row],[Close]]/E878),0)</f>
        <v>-3.1657319870691612E-2</v>
      </c>
    </row>
    <row r="880" spans="1:9">
      <c r="A880" s="3">
        <v>45261</v>
      </c>
      <c r="B880">
        <v>10.29</v>
      </c>
      <c r="C880">
        <v>10.6</v>
      </c>
      <c r="D880">
        <v>10.220000000000001</v>
      </c>
      <c r="E880">
        <v>10.58</v>
      </c>
      <c r="F880">
        <v>10.178398</v>
      </c>
      <c r="G880">
        <v>61567900</v>
      </c>
      <c r="H880">
        <f>IFERROR((F[[#This Row],[Close]]-E879)/E879,0)</f>
        <v>3.1189083820662798E-2</v>
      </c>
      <c r="I880">
        <f>IFERROR(LN(F[[#This Row],[Close]]/E879),0)</f>
        <v>3.0712586687529846E-2</v>
      </c>
    </row>
    <row r="881" spans="1:9">
      <c r="A881" s="3">
        <v>45264</v>
      </c>
      <c r="B881">
        <v>10.52</v>
      </c>
      <c r="C881">
        <v>10.79</v>
      </c>
      <c r="D881">
        <v>10.5</v>
      </c>
      <c r="E881">
        <v>10.7</v>
      </c>
      <c r="F881">
        <v>10.293842</v>
      </c>
      <c r="G881">
        <v>54196100</v>
      </c>
      <c r="H881">
        <f>IFERROR((F[[#This Row],[Close]]-E880)/E880,0)</f>
        <v>1.1342155009451722E-2</v>
      </c>
      <c r="I881">
        <f>IFERROR(LN(F[[#This Row],[Close]]/E880),0)</f>
        <v>1.1278315037707053E-2</v>
      </c>
    </row>
    <row r="882" spans="1:9">
      <c r="A882" s="3">
        <v>45265</v>
      </c>
      <c r="B882">
        <v>10.64</v>
      </c>
      <c r="C882">
        <v>10.68</v>
      </c>
      <c r="D882">
        <v>10.54</v>
      </c>
      <c r="E882">
        <v>10.6</v>
      </c>
      <c r="F882">
        <v>10.197639000000001</v>
      </c>
      <c r="G882">
        <v>41551100</v>
      </c>
      <c r="H882">
        <f>IFERROR((F[[#This Row],[Close]]-E881)/E881,0)</f>
        <v>-9.3457943925233326E-3</v>
      </c>
      <c r="I882">
        <f>IFERROR(LN(F[[#This Row],[Close]]/E881),0)</f>
        <v>-9.3897403498390316E-3</v>
      </c>
    </row>
    <row r="883" spans="1:9">
      <c r="A883" s="3">
        <v>45266</v>
      </c>
      <c r="B883">
        <v>10.75</v>
      </c>
      <c r="C883">
        <v>10.88</v>
      </c>
      <c r="D883">
        <v>10.67</v>
      </c>
      <c r="E883">
        <v>10.69</v>
      </c>
      <c r="F883">
        <v>10.284222</v>
      </c>
      <c r="G883">
        <v>47223500</v>
      </c>
      <c r="H883">
        <f>IFERROR((F[[#This Row],[Close]]-E882)/E882,0)</f>
        <v>8.4905660377358368E-3</v>
      </c>
      <c r="I883">
        <f>IFERROR(LN(F[[#This Row],[Close]]/E882),0)</f>
        <v>8.4547239189324518E-3</v>
      </c>
    </row>
    <row r="884" spans="1:9">
      <c r="A884" s="3">
        <v>45267</v>
      </c>
      <c r="B884">
        <v>10.71</v>
      </c>
      <c r="C884">
        <v>10.88</v>
      </c>
      <c r="D884">
        <v>10.68</v>
      </c>
      <c r="E884">
        <v>10.82</v>
      </c>
      <c r="F884">
        <v>10.409287000000001</v>
      </c>
      <c r="G884">
        <v>40523200</v>
      </c>
      <c r="H884">
        <f>IFERROR((F[[#This Row],[Close]]-E883)/E883,0)</f>
        <v>1.2160898035547315E-2</v>
      </c>
      <c r="I884">
        <f>IFERROR(LN(F[[#This Row],[Close]]/E883),0)</f>
        <v>1.2087548381381572E-2</v>
      </c>
    </row>
    <row r="885" spans="1:9">
      <c r="A885" s="3">
        <v>45268</v>
      </c>
      <c r="B885">
        <v>10.81</v>
      </c>
      <c r="C885">
        <v>11.07</v>
      </c>
      <c r="D885">
        <v>10.79</v>
      </c>
      <c r="E885">
        <v>11.01</v>
      </c>
      <c r="F885">
        <v>10.592074999999999</v>
      </c>
      <c r="G885">
        <v>48934400</v>
      </c>
      <c r="H885">
        <f>IFERROR((F[[#This Row],[Close]]-E884)/E884,0)</f>
        <v>1.7560073937153375E-2</v>
      </c>
      <c r="I885">
        <f>IFERROR(LN(F[[#This Row],[Close]]/E884),0)</f>
        <v>1.7407677316253024E-2</v>
      </c>
    </row>
    <row r="886" spans="1:9">
      <c r="A886" s="3">
        <v>45271</v>
      </c>
      <c r="B886">
        <v>11.02</v>
      </c>
      <c r="C886">
        <v>11.15</v>
      </c>
      <c r="D886">
        <v>10.98</v>
      </c>
      <c r="E886">
        <v>11.07</v>
      </c>
      <c r="F886">
        <v>10.649797</v>
      </c>
      <c r="G886">
        <v>39700900</v>
      </c>
      <c r="H886">
        <f>IFERROR((F[[#This Row],[Close]]-E885)/E885,0)</f>
        <v>5.4495912806539959E-3</v>
      </c>
      <c r="I886">
        <f>IFERROR(LN(F[[#This Row],[Close]]/E885),0)</f>
        <v>5.4347959859569949E-3</v>
      </c>
    </row>
    <row r="887" spans="1:9">
      <c r="A887" s="3">
        <v>45272</v>
      </c>
      <c r="B887">
        <v>11.09</v>
      </c>
      <c r="C887">
        <v>11.2</v>
      </c>
      <c r="D887">
        <v>11.05</v>
      </c>
      <c r="E887">
        <v>11.16</v>
      </c>
      <c r="F887">
        <v>10.736381</v>
      </c>
      <c r="G887">
        <v>40206200</v>
      </c>
      <c r="H887">
        <f>IFERROR((F[[#This Row],[Close]]-E886)/E886,0)</f>
        <v>8.1300813008129951E-3</v>
      </c>
      <c r="I887">
        <f>IFERROR(LN(F[[#This Row],[Close]]/E886),0)</f>
        <v>8.0972102326193028E-3</v>
      </c>
    </row>
    <row r="888" spans="1:9">
      <c r="A888" s="3">
        <v>45273</v>
      </c>
      <c r="B888">
        <v>11.03</v>
      </c>
      <c r="C888">
        <v>11.29</v>
      </c>
      <c r="D888">
        <v>10.8</v>
      </c>
      <c r="E888">
        <v>11.24</v>
      </c>
      <c r="F888">
        <v>10.813345</v>
      </c>
      <c r="G888">
        <v>68066700</v>
      </c>
      <c r="H888">
        <f>IFERROR((F[[#This Row],[Close]]-E887)/E887,0)</f>
        <v>7.1684587813620132E-3</v>
      </c>
      <c r="I888">
        <f>IFERROR(LN(F[[#This Row],[Close]]/E887),0)</f>
        <v>7.1428875123802039E-3</v>
      </c>
    </row>
    <row r="889" spans="1:9">
      <c r="A889" s="3">
        <v>45274</v>
      </c>
      <c r="B889">
        <v>11.47</v>
      </c>
      <c r="C889">
        <v>12.13</v>
      </c>
      <c r="D889">
        <v>11.47</v>
      </c>
      <c r="E889">
        <v>12.08</v>
      </c>
      <c r="F889">
        <v>11.621459</v>
      </c>
      <c r="G889">
        <v>110777600</v>
      </c>
      <c r="H889">
        <f>IFERROR((F[[#This Row],[Close]]-E888)/E888,0)</f>
        <v>7.4733096085409234E-2</v>
      </c>
      <c r="I889">
        <f>IFERROR(LN(F[[#This Row],[Close]]/E888),0)</f>
        <v>7.207234804112396E-2</v>
      </c>
    </row>
    <row r="890" spans="1:9">
      <c r="A890" s="3">
        <v>45275</v>
      </c>
      <c r="B890">
        <v>12.07</v>
      </c>
      <c r="C890">
        <v>12.18</v>
      </c>
      <c r="D890">
        <v>11.93</v>
      </c>
      <c r="E890">
        <v>12.02</v>
      </c>
      <c r="F890">
        <v>11.563738000000001</v>
      </c>
      <c r="G890">
        <v>85271700</v>
      </c>
      <c r="H890">
        <f>IFERROR((F[[#This Row],[Close]]-E889)/E889,0)</f>
        <v>-4.966887417218584E-3</v>
      </c>
      <c r="I890">
        <f>IFERROR(LN(F[[#This Row],[Close]]/E889),0)</f>
        <v>-4.9792633996074498E-3</v>
      </c>
    </row>
    <row r="891" spans="1:9">
      <c r="A891" s="3">
        <v>45278</v>
      </c>
      <c r="B891">
        <v>11.99</v>
      </c>
      <c r="C891">
        <v>12.08</v>
      </c>
      <c r="D891">
        <v>11.91</v>
      </c>
      <c r="E891">
        <v>11.93</v>
      </c>
      <c r="F891">
        <v>11.477154000000001</v>
      </c>
      <c r="G891">
        <v>43424400</v>
      </c>
      <c r="H891">
        <f>IFERROR((F[[#This Row],[Close]]-E890)/E890,0)</f>
        <v>-7.4875207986688733E-3</v>
      </c>
      <c r="I891">
        <f>IFERROR(LN(F[[#This Row],[Close]]/E890),0)</f>
        <v>-7.5156929972367689E-3</v>
      </c>
    </row>
    <row r="892" spans="1:9">
      <c r="A892" s="3">
        <v>45279</v>
      </c>
      <c r="B892">
        <v>11.97</v>
      </c>
      <c r="C892">
        <v>12.07</v>
      </c>
      <c r="D892">
        <v>11.89</v>
      </c>
      <c r="E892">
        <v>12.02</v>
      </c>
      <c r="F892">
        <v>11.563738000000001</v>
      </c>
      <c r="G892">
        <v>35722900</v>
      </c>
      <c r="H892">
        <f>IFERROR((F[[#This Row],[Close]]-E891)/E891,0)</f>
        <v>7.5440067057837264E-3</v>
      </c>
      <c r="I892">
        <f>IFERROR(LN(F[[#This Row],[Close]]/E891),0)</f>
        <v>7.5156929972367385E-3</v>
      </c>
    </row>
    <row r="893" spans="1:9">
      <c r="A893" s="3">
        <v>45280</v>
      </c>
      <c r="B893">
        <v>11.97</v>
      </c>
      <c r="C893">
        <v>12.14</v>
      </c>
      <c r="D893">
        <v>11.79</v>
      </c>
      <c r="E893">
        <v>11.8</v>
      </c>
      <c r="F893">
        <v>11.352088</v>
      </c>
      <c r="G893">
        <v>54981100</v>
      </c>
      <c r="H893">
        <f>IFERROR((F[[#This Row],[Close]]-E892)/E892,0)</f>
        <v>-1.8302828618968293E-2</v>
      </c>
      <c r="I893">
        <f>IFERROR(LN(F[[#This Row],[Close]]/E892),0)</f>
        <v>-1.8472397635442315E-2</v>
      </c>
    </row>
    <row r="894" spans="1:9">
      <c r="A894" s="3">
        <v>45281</v>
      </c>
      <c r="B894">
        <v>11.93</v>
      </c>
      <c r="C894">
        <v>12.36</v>
      </c>
      <c r="D894">
        <v>11.9</v>
      </c>
      <c r="E894">
        <v>12.34</v>
      </c>
      <c r="F894">
        <v>11.871591</v>
      </c>
      <c r="G894">
        <v>66424600</v>
      </c>
      <c r="H894">
        <f>IFERROR((F[[#This Row],[Close]]-E893)/E893,0)</f>
        <v>4.5762711864406704E-2</v>
      </c>
      <c r="I894">
        <f>IFERROR(LN(F[[#This Row],[Close]]/E893),0)</f>
        <v>4.4746487005622518E-2</v>
      </c>
    </row>
    <row r="895" spans="1:9">
      <c r="A895" s="3">
        <v>45282</v>
      </c>
      <c r="B895">
        <v>12.32</v>
      </c>
      <c r="C895">
        <v>12.46</v>
      </c>
      <c r="D895">
        <v>12.28</v>
      </c>
      <c r="E895">
        <v>12.35</v>
      </c>
      <c r="F895">
        <v>11.881211</v>
      </c>
      <c r="G895">
        <v>43718600</v>
      </c>
      <c r="H895">
        <f>IFERROR((F[[#This Row],[Close]]-E894)/E894,0)</f>
        <v>8.1037277147486117E-4</v>
      </c>
      <c r="I895">
        <f>IFERROR(LN(F[[#This Row],[Close]]/E894),0)</f>
        <v>8.1004459674434545E-4</v>
      </c>
    </row>
    <row r="896" spans="1:9">
      <c r="A896" s="3">
        <v>45286</v>
      </c>
      <c r="B896">
        <v>12.39</v>
      </c>
      <c r="C896">
        <v>12.5</v>
      </c>
      <c r="D896">
        <v>12.37</v>
      </c>
      <c r="E896">
        <v>12.45</v>
      </c>
      <c r="F896">
        <v>11.977414</v>
      </c>
      <c r="G896">
        <v>26293700</v>
      </c>
      <c r="H896">
        <f>IFERROR((F[[#This Row],[Close]]-E895)/E895,0)</f>
        <v>8.0971659919028063E-3</v>
      </c>
      <c r="I896">
        <f>IFERROR(LN(F[[#This Row],[Close]]/E895),0)</f>
        <v>8.0645598367304946E-3</v>
      </c>
    </row>
    <row r="897" spans="1:9">
      <c r="A897" s="3">
        <v>45287</v>
      </c>
      <c r="B897">
        <v>12.43</v>
      </c>
      <c r="C897">
        <v>12.45</v>
      </c>
      <c r="D897">
        <v>12.23</v>
      </c>
      <c r="E897">
        <v>12.39</v>
      </c>
      <c r="F897">
        <v>11.919692</v>
      </c>
      <c r="G897">
        <v>39891300</v>
      </c>
      <c r="H897">
        <f>IFERROR((F[[#This Row],[Close]]-E896)/E896,0)</f>
        <v>-4.8192771084336321E-3</v>
      </c>
      <c r="I897">
        <f>IFERROR(LN(F[[#This Row],[Close]]/E896),0)</f>
        <v>-4.8309272696654684E-3</v>
      </c>
    </row>
    <row r="898" spans="1:9">
      <c r="A898" s="3">
        <v>45288</v>
      </c>
      <c r="B898">
        <v>12.38</v>
      </c>
      <c r="C898">
        <v>12.43</v>
      </c>
      <c r="D898">
        <v>12.28</v>
      </c>
      <c r="E898">
        <v>12.34</v>
      </c>
      <c r="F898">
        <v>11.871591</v>
      </c>
      <c r="G898">
        <v>26688500</v>
      </c>
      <c r="H898">
        <f>IFERROR((F[[#This Row],[Close]]-E897)/E897,0)</f>
        <v>-4.0355125100888381E-3</v>
      </c>
      <c r="I898">
        <f>IFERROR(LN(F[[#This Row],[Close]]/E897),0)</f>
        <v>-4.0436771638093661E-3</v>
      </c>
    </row>
    <row r="899" spans="1:9">
      <c r="A899" s="3">
        <v>45289</v>
      </c>
      <c r="B899">
        <v>12.35</v>
      </c>
      <c r="C899">
        <v>12.39</v>
      </c>
      <c r="D899">
        <v>12.16</v>
      </c>
      <c r="E899">
        <v>12.19</v>
      </c>
      <c r="F899">
        <v>11.727283</v>
      </c>
      <c r="G899">
        <v>40902400</v>
      </c>
      <c r="H899">
        <f>IFERROR((F[[#This Row],[Close]]-E898)/E898,0)</f>
        <v>-1.2155591572123205E-2</v>
      </c>
      <c r="I899">
        <f>IFERROR(LN(F[[#This Row],[Close]]/E898),0)</f>
        <v>-1.2230074984061626E-2</v>
      </c>
    </row>
    <row r="900" spans="1:9">
      <c r="A900" s="3">
        <v>45293</v>
      </c>
      <c r="B900">
        <v>12.04</v>
      </c>
      <c r="C900">
        <v>12.38</v>
      </c>
      <c r="D900">
        <v>11.94</v>
      </c>
      <c r="E900">
        <v>12.16</v>
      </c>
      <c r="F900">
        <v>11.698422000000001</v>
      </c>
      <c r="G900">
        <v>47494800</v>
      </c>
      <c r="H900">
        <f>IFERROR((F[[#This Row],[Close]]-E899)/E899,0)</f>
        <v>-2.4610336341262806E-3</v>
      </c>
      <c r="I900">
        <f>IFERROR(LN(F[[#This Row],[Close]]/E899),0)</f>
        <v>-2.4640669551591835E-3</v>
      </c>
    </row>
    <row r="901" spans="1:9">
      <c r="A901" s="3">
        <v>45294</v>
      </c>
      <c r="B901">
        <v>12.02</v>
      </c>
      <c r="C901">
        <v>12.03</v>
      </c>
      <c r="D901">
        <v>11.64</v>
      </c>
      <c r="E901">
        <v>11.71</v>
      </c>
      <c r="F901">
        <v>11.265504999999999</v>
      </c>
      <c r="G901">
        <v>70120100</v>
      </c>
      <c r="H901">
        <f>IFERROR((F[[#This Row],[Close]]-E900)/E900,0)</f>
        <v>-3.7006578947368363E-2</v>
      </c>
      <c r="I901">
        <f>IFERROR(LN(F[[#This Row],[Close]]/E900),0)</f>
        <v>-3.7708698928394915E-2</v>
      </c>
    </row>
    <row r="902" spans="1:9">
      <c r="A902" s="3">
        <v>45295</v>
      </c>
      <c r="B902">
        <v>11.76</v>
      </c>
      <c r="C902">
        <v>11.82</v>
      </c>
      <c r="D902">
        <v>11.63</v>
      </c>
      <c r="E902">
        <v>11.68</v>
      </c>
      <c r="F902">
        <v>11.236643000000001</v>
      </c>
      <c r="G902">
        <v>54920300</v>
      </c>
      <c r="H902">
        <f>IFERROR((F[[#This Row],[Close]]-E901)/E901,0)</f>
        <v>-2.5619128949616681E-3</v>
      </c>
      <c r="I902">
        <f>IFERROR(LN(F[[#This Row],[Close]]/E901),0)</f>
        <v>-2.5652002095450637E-3</v>
      </c>
    </row>
    <row r="903" spans="1:9">
      <c r="A903" s="3">
        <v>45296</v>
      </c>
      <c r="B903">
        <v>11.65</v>
      </c>
      <c r="C903">
        <v>12.04</v>
      </c>
      <c r="D903">
        <v>11.63</v>
      </c>
      <c r="E903">
        <v>11.85</v>
      </c>
      <c r="F903">
        <v>11.40019</v>
      </c>
      <c r="G903">
        <v>44409300</v>
      </c>
      <c r="H903">
        <f>IFERROR((F[[#This Row],[Close]]-E902)/E902,0)</f>
        <v>1.4554794520547939E-2</v>
      </c>
      <c r="I903">
        <f>IFERROR(LN(F[[#This Row],[Close]]/E902),0)</f>
        <v>1.4449890181059223E-2</v>
      </c>
    </row>
    <row r="904" spans="1:9">
      <c r="A904" s="3">
        <v>45299</v>
      </c>
      <c r="B904">
        <v>11.85</v>
      </c>
      <c r="C904">
        <v>12.05</v>
      </c>
      <c r="D904">
        <v>11.79</v>
      </c>
      <c r="E904">
        <v>11.97</v>
      </c>
      <c r="F904">
        <v>11.515635</v>
      </c>
      <c r="G904">
        <v>41514400</v>
      </c>
      <c r="H904">
        <f>IFERROR((F[[#This Row],[Close]]-E903)/E903,0)</f>
        <v>1.0126582278481096E-2</v>
      </c>
      <c r="I904">
        <f>IFERROR(LN(F[[#This Row],[Close]]/E903),0)</f>
        <v>1.007565198874164E-2</v>
      </c>
    </row>
    <row r="905" spans="1:9">
      <c r="A905" s="3">
        <v>45300</v>
      </c>
      <c r="B905">
        <v>11.81</v>
      </c>
      <c r="C905">
        <v>11.9</v>
      </c>
      <c r="D905">
        <v>11.77</v>
      </c>
      <c r="E905">
        <v>11.84</v>
      </c>
      <c r="F905">
        <v>11.39057</v>
      </c>
      <c r="G905">
        <v>49536700</v>
      </c>
      <c r="H905">
        <f>IFERROR((F[[#This Row],[Close]]-E904)/E904,0)</f>
        <v>-1.0860484544695136E-2</v>
      </c>
      <c r="I905">
        <f>IFERROR(LN(F[[#This Row],[Close]]/E904),0)</f>
        <v>-1.0919890114022212E-2</v>
      </c>
    </row>
    <row r="906" spans="1:9">
      <c r="A906" s="3">
        <v>45301</v>
      </c>
      <c r="B906">
        <v>11.83</v>
      </c>
      <c r="C906">
        <v>11.86</v>
      </c>
      <c r="D906">
        <v>11.71</v>
      </c>
      <c r="E906">
        <v>11.83</v>
      </c>
      <c r="F906">
        <v>11.380948999999999</v>
      </c>
      <c r="G906">
        <v>37539200</v>
      </c>
      <c r="H906">
        <f>IFERROR((F[[#This Row],[Close]]-E905)/E905,0)</f>
        <v>-8.4459459459457664E-4</v>
      </c>
      <c r="I906">
        <f>IFERROR(LN(F[[#This Row],[Close]]/E905),0)</f>
        <v>-8.4495146556424724E-4</v>
      </c>
    </row>
    <row r="907" spans="1:9">
      <c r="A907" s="3">
        <v>45302</v>
      </c>
      <c r="B907">
        <v>11.75</v>
      </c>
      <c r="C907">
        <v>11.77</v>
      </c>
      <c r="D907">
        <v>11.57</v>
      </c>
      <c r="E907">
        <v>11.71</v>
      </c>
      <c r="F907">
        <v>11.265504999999999</v>
      </c>
      <c r="G907">
        <v>48692000</v>
      </c>
      <c r="H907">
        <f>IFERROR((F[[#This Row],[Close]]-E906)/E906,0)</f>
        <v>-1.0143702451394693E-2</v>
      </c>
      <c r="I907">
        <f>IFERROR(LN(F[[#This Row],[Close]]/E906),0)</f>
        <v>-1.0195500380669407E-2</v>
      </c>
    </row>
    <row r="908" spans="1:9">
      <c r="A908" s="3">
        <v>45303</v>
      </c>
      <c r="B908">
        <v>11.65</v>
      </c>
      <c r="C908">
        <v>11.77</v>
      </c>
      <c r="D908">
        <v>11.41</v>
      </c>
      <c r="E908">
        <v>11.46</v>
      </c>
      <c r="F908">
        <v>11.024995000000001</v>
      </c>
      <c r="G908">
        <v>55017300</v>
      </c>
      <c r="H908">
        <f>IFERROR((F[[#This Row],[Close]]-E907)/E907,0)</f>
        <v>-2.1349274124679761E-2</v>
      </c>
      <c r="I908">
        <f>IFERROR(LN(F[[#This Row],[Close]]/E907),0)</f>
        <v>-2.1580466323032503E-2</v>
      </c>
    </row>
    <row r="909" spans="1:9">
      <c r="A909" s="3">
        <v>45307</v>
      </c>
      <c r="B909">
        <v>11.3</v>
      </c>
      <c r="C909">
        <v>11.5</v>
      </c>
      <c r="D909">
        <v>11.18</v>
      </c>
      <c r="E909">
        <v>11.46</v>
      </c>
      <c r="F909">
        <v>11.024995000000001</v>
      </c>
      <c r="G909">
        <v>45207700</v>
      </c>
      <c r="H909">
        <f>IFERROR((F[[#This Row],[Close]]-E908)/E908,0)</f>
        <v>0</v>
      </c>
      <c r="I909">
        <f>IFERROR(LN(F[[#This Row],[Close]]/E908),0)</f>
        <v>0</v>
      </c>
    </row>
    <row r="910" spans="1:9">
      <c r="A910" s="3">
        <v>45308</v>
      </c>
      <c r="B910">
        <v>11.17</v>
      </c>
      <c r="C910">
        <v>11.31</v>
      </c>
      <c r="D910">
        <v>11.11</v>
      </c>
      <c r="E910">
        <v>11.27</v>
      </c>
      <c r="F910">
        <v>10.842205999999999</v>
      </c>
      <c r="G910">
        <v>52671300</v>
      </c>
      <c r="H910">
        <f>IFERROR((F[[#This Row],[Close]]-E909)/E909,0)</f>
        <v>-1.6579406631762762E-2</v>
      </c>
      <c r="I910">
        <f>IFERROR(LN(F[[#This Row],[Close]]/E909),0)</f>
        <v>-1.6718383234908638E-2</v>
      </c>
    </row>
    <row r="911" spans="1:9">
      <c r="A911" s="3">
        <v>45309</v>
      </c>
      <c r="B911">
        <v>11.25</v>
      </c>
      <c r="C911">
        <v>11.31</v>
      </c>
      <c r="D911">
        <v>10.96</v>
      </c>
      <c r="E911">
        <v>10.99</v>
      </c>
      <c r="F911">
        <v>10.572835</v>
      </c>
      <c r="G911">
        <v>71667200</v>
      </c>
      <c r="H911">
        <f>IFERROR((F[[#This Row],[Close]]-E910)/E910,0)</f>
        <v>-2.4844720496894353E-2</v>
      </c>
      <c r="I911">
        <f>IFERROR(LN(F[[#This Row],[Close]]/E910),0)</f>
        <v>-2.5158559636154872E-2</v>
      </c>
    </row>
    <row r="912" spans="1:9">
      <c r="A912" s="3">
        <v>45310</v>
      </c>
      <c r="B912">
        <v>10.94</v>
      </c>
      <c r="C912">
        <v>11.22</v>
      </c>
      <c r="D912">
        <v>10.83</v>
      </c>
      <c r="E912">
        <v>11.2</v>
      </c>
      <c r="F912">
        <v>10.774863</v>
      </c>
      <c r="G912">
        <v>61071900</v>
      </c>
      <c r="H912">
        <f>IFERROR((F[[#This Row],[Close]]-E911)/E911,0)</f>
        <v>1.9108280254776986E-2</v>
      </c>
      <c r="I912">
        <f>IFERROR(LN(F[[#This Row],[Close]]/E911),0)</f>
        <v>1.8928009885518859E-2</v>
      </c>
    </row>
    <row r="913" spans="1:9">
      <c r="A913" s="3">
        <v>45313</v>
      </c>
      <c r="B913">
        <v>11.23</v>
      </c>
      <c r="C913">
        <v>11.4</v>
      </c>
      <c r="D913">
        <v>11.14</v>
      </c>
      <c r="E913">
        <v>11.2</v>
      </c>
      <c r="F913">
        <v>10.774863</v>
      </c>
      <c r="G913">
        <v>45479600</v>
      </c>
      <c r="H913">
        <f>IFERROR((F[[#This Row],[Close]]-E912)/E912,0)</f>
        <v>0</v>
      </c>
      <c r="I913">
        <f>IFERROR(LN(F[[#This Row],[Close]]/E912),0)</f>
        <v>0</v>
      </c>
    </row>
    <row r="914" spans="1:9">
      <c r="A914" s="3">
        <v>45314</v>
      </c>
      <c r="B914">
        <v>11.36</v>
      </c>
      <c r="C914">
        <v>11.46</v>
      </c>
      <c r="D914">
        <v>11.24</v>
      </c>
      <c r="E914">
        <v>11.37</v>
      </c>
      <c r="F914">
        <v>10.938409999999999</v>
      </c>
      <c r="G914">
        <v>45465200</v>
      </c>
      <c r="H914">
        <f>IFERROR((F[[#This Row],[Close]]-E913)/E913,0)</f>
        <v>1.5178571428571423E-2</v>
      </c>
      <c r="I914">
        <f>IFERROR(LN(F[[#This Row],[Close]]/E913),0)</f>
        <v>1.5064529461395868E-2</v>
      </c>
    </row>
    <row r="915" spans="1:9">
      <c r="A915" s="3">
        <v>45315</v>
      </c>
      <c r="B915">
        <v>11.44</v>
      </c>
      <c r="C915">
        <v>11.45</v>
      </c>
      <c r="D915">
        <v>11</v>
      </c>
      <c r="E915">
        <v>11.03</v>
      </c>
      <c r="F915">
        <v>10.611316</v>
      </c>
      <c r="G915">
        <v>59064600</v>
      </c>
      <c r="H915">
        <f>IFERROR((F[[#This Row],[Close]]-E914)/E914,0)</f>
        <v>-2.9903254177660498E-2</v>
      </c>
      <c r="I915">
        <f>IFERROR(LN(F[[#This Row],[Close]]/E914),0)</f>
        <v>-3.0359474497033547E-2</v>
      </c>
    </row>
    <row r="916" spans="1:9">
      <c r="A916" s="3">
        <v>45316</v>
      </c>
      <c r="B916">
        <v>11.09</v>
      </c>
      <c r="C916">
        <v>11.36</v>
      </c>
      <c r="D916">
        <v>11.03</v>
      </c>
      <c r="E916">
        <v>11.34</v>
      </c>
      <c r="F916">
        <v>10.909549</v>
      </c>
      <c r="G916">
        <v>49356700</v>
      </c>
      <c r="H916">
        <f>IFERROR((F[[#This Row],[Close]]-E915)/E915,0)</f>
        <v>2.8105167724388078E-2</v>
      </c>
      <c r="I916">
        <f>IFERROR(LN(F[[#This Row],[Close]]/E915),0)</f>
        <v>2.7717465034194859E-2</v>
      </c>
    </row>
    <row r="917" spans="1:9">
      <c r="A917" s="3">
        <v>45317</v>
      </c>
      <c r="B917">
        <v>11.4</v>
      </c>
      <c r="C917">
        <v>11.5</v>
      </c>
      <c r="D917">
        <v>11.3</v>
      </c>
      <c r="E917">
        <v>11.39</v>
      </c>
      <c r="F917">
        <v>10.957651</v>
      </c>
      <c r="G917">
        <v>35837000</v>
      </c>
      <c r="H917">
        <f>IFERROR((F[[#This Row],[Close]]-E916)/E916,0)</f>
        <v>4.4091710758378056E-3</v>
      </c>
      <c r="I917">
        <f>IFERROR(LN(F[[#This Row],[Close]]/E916),0)</f>
        <v>4.3994791594848424E-3</v>
      </c>
    </row>
    <row r="918" spans="1:9">
      <c r="A918" s="3">
        <v>45320</v>
      </c>
      <c r="B918">
        <v>11.38</v>
      </c>
      <c r="C918">
        <v>11.56</v>
      </c>
      <c r="D918">
        <v>11.3</v>
      </c>
      <c r="E918">
        <v>11.55</v>
      </c>
      <c r="F918">
        <v>11.111578</v>
      </c>
      <c r="G918">
        <v>58249600</v>
      </c>
      <c r="H918">
        <f>IFERROR((F[[#This Row],[Close]]-E917)/E917,0)</f>
        <v>1.4047410008779643E-2</v>
      </c>
      <c r="I918">
        <f>IFERROR(LN(F[[#This Row],[Close]]/E917),0)</f>
        <v>1.394965950871188E-2</v>
      </c>
    </row>
    <row r="919" spans="1:9">
      <c r="A919" s="3">
        <v>45321</v>
      </c>
      <c r="B919">
        <v>11.77</v>
      </c>
      <c r="C919">
        <v>11.87</v>
      </c>
      <c r="D919">
        <v>11.62</v>
      </c>
      <c r="E919">
        <v>11.78</v>
      </c>
      <c r="F919">
        <v>11.332846999999999</v>
      </c>
      <c r="G919">
        <v>70213300</v>
      </c>
      <c r="H919">
        <f>IFERROR((F[[#This Row],[Close]]-E918)/E918,0)</f>
        <v>1.9913419913419796E-2</v>
      </c>
      <c r="I919">
        <f>IFERROR(LN(F[[#This Row],[Close]]/E918),0)</f>
        <v>1.971774125563807E-2</v>
      </c>
    </row>
    <row r="920" spans="1:9">
      <c r="A920" s="3">
        <v>45322</v>
      </c>
      <c r="B920">
        <v>11.76</v>
      </c>
      <c r="C920">
        <v>11.99</v>
      </c>
      <c r="D920">
        <v>11.72</v>
      </c>
      <c r="E920">
        <v>11.72</v>
      </c>
      <c r="F920">
        <v>11.275124999999999</v>
      </c>
      <c r="G920">
        <v>74558900</v>
      </c>
      <c r="H920">
        <f>IFERROR((F[[#This Row],[Close]]-E919)/E919,0)</f>
        <v>-5.0933786078097391E-3</v>
      </c>
      <c r="I920">
        <f>IFERROR(LN(F[[#This Row],[Close]]/E919),0)</f>
        <v>-5.1063940745740277E-3</v>
      </c>
    </row>
    <row r="921" spans="1:9">
      <c r="A921" s="3">
        <v>45323</v>
      </c>
      <c r="B921">
        <v>11.82</v>
      </c>
      <c r="C921">
        <v>12.14</v>
      </c>
      <c r="D921">
        <v>11.62</v>
      </c>
      <c r="E921">
        <v>12.1</v>
      </c>
      <c r="F921">
        <v>11.640700000000001</v>
      </c>
      <c r="G921">
        <v>81065800</v>
      </c>
      <c r="H921">
        <f>IFERROR((F[[#This Row],[Close]]-E920)/E920,0)</f>
        <v>3.2423208191126193E-2</v>
      </c>
      <c r="I921">
        <f>IFERROR(LN(F[[#This Row],[Close]]/E920),0)</f>
        <v>3.1908668453828774E-2</v>
      </c>
    </row>
    <row r="922" spans="1:9">
      <c r="A922" s="3">
        <v>45324</v>
      </c>
      <c r="B922">
        <v>12.03</v>
      </c>
      <c r="C922">
        <v>12.19</v>
      </c>
      <c r="D922">
        <v>11.94</v>
      </c>
      <c r="E922">
        <v>12.14</v>
      </c>
      <c r="F922">
        <v>11.679182000000001</v>
      </c>
      <c r="G922">
        <v>73087000</v>
      </c>
      <c r="H922">
        <f>IFERROR((F[[#This Row],[Close]]-E921)/E921,0)</f>
        <v>3.3057851239670184E-3</v>
      </c>
      <c r="I922">
        <f>IFERROR(LN(F[[#This Row],[Close]]/E921),0)</f>
        <v>3.3003330286569214E-3</v>
      </c>
    </row>
    <row r="923" spans="1:9">
      <c r="A923" s="3">
        <v>45327</v>
      </c>
      <c r="B923">
        <v>12.01</v>
      </c>
      <c r="C923">
        <v>12.08</v>
      </c>
      <c r="D923">
        <v>11.54</v>
      </c>
      <c r="E923">
        <v>11.59</v>
      </c>
      <c r="F923">
        <v>11.15006</v>
      </c>
      <c r="G923">
        <v>81026800</v>
      </c>
      <c r="H923">
        <f>IFERROR((F[[#This Row],[Close]]-E922)/E922,0)</f>
        <v>-4.5304777594728229E-2</v>
      </c>
      <c r="I923">
        <f>IFERROR(LN(F[[#This Row],[Close]]/E922),0)</f>
        <v>-4.6363128279691863E-2</v>
      </c>
    </row>
    <row r="924" spans="1:9">
      <c r="A924" s="3">
        <v>45328</v>
      </c>
      <c r="B924">
        <v>11.64</v>
      </c>
      <c r="C924">
        <v>12.1</v>
      </c>
      <c r="D924">
        <v>11.62</v>
      </c>
      <c r="E924">
        <v>12.07</v>
      </c>
      <c r="F924">
        <v>11.611839</v>
      </c>
      <c r="G924">
        <v>98636800</v>
      </c>
      <c r="H924">
        <f>IFERROR((F[[#This Row],[Close]]-E923)/E923,0)</f>
        <v>4.1415012942191583E-2</v>
      </c>
      <c r="I924">
        <f>IFERROR(LN(F[[#This Row],[Close]]/E923),0)</f>
        <v>4.058037775777977E-2</v>
      </c>
    </row>
    <row r="925" spans="1:9">
      <c r="A925" s="3">
        <v>45329</v>
      </c>
      <c r="B925">
        <v>12.73</v>
      </c>
      <c r="C925">
        <v>12.98</v>
      </c>
      <c r="D925">
        <v>12.2</v>
      </c>
      <c r="E925">
        <v>12.8</v>
      </c>
      <c r="F925">
        <v>12.314128999999999</v>
      </c>
      <c r="G925">
        <v>137224000</v>
      </c>
      <c r="H925">
        <f>IFERROR((F[[#This Row],[Close]]-E924)/E924,0)</f>
        <v>6.0480530240265153E-2</v>
      </c>
      <c r="I925">
        <f>IFERROR(LN(F[[#This Row],[Close]]/E924),0)</f>
        <v>5.8722135816131345E-2</v>
      </c>
    </row>
    <row r="926" spans="1:9">
      <c r="A926" s="3">
        <v>45330</v>
      </c>
      <c r="B926">
        <v>12.87</v>
      </c>
      <c r="C926">
        <v>12.9</v>
      </c>
      <c r="D926">
        <v>12.54</v>
      </c>
      <c r="E926">
        <v>12.83</v>
      </c>
      <c r="F926">
        <v>12.342991</v>
      </c>
      <c r="G926">
        <v>68653900</v>
      </c>
      <c r="H926">
        <f>IFERROR((F[[#This Row],[Close]]-E925)/E925,0)</f>
        <v>2.34374999999995E-3</v>
      </c>
      <c r="I926">
        <f>IFERROR(LN(F[[#This Row],[Close]]/E925),0)</f>
        <v>2.3410077019734451E-3</v>
      </c>
    </row>
    <row r="927" spans="1:9">
      <c r="A927" s="3">
        <v>45331</v>
      </c>
      <c r="B927">
        <v>12.81</v>
      </c>
      <c r="C927">
        <v>12.92</v>
      </c>
      <c r="D927">
        <v>12.64</v>
      </c>
      <c r="E927">
        <v>12.68</v>
      </c>
      <c r="F927">
        <v>12.198684999999999</v>
      </c>
      <c r="G927">
        <v>47649600</v>
      </c>
      <c r="H927">
        <f>IFERROR((F[[#This Row],[Close]]-E926)/E926,0)</f>
        <v>-1.1691348402182413E-2</v>
      </c>
      <c r="I927">
        <f>IFERROR(LN(F[[#This Row],[Close]]/E926),0)</f>
        <v>-1.1760229618465255E-2</v>
      </c>
    </row>
    <row r="928" spans="1:9">
      <c r="A928" s="3">
        <v>45334</v>
      </c>
      <c r="B928">
        <v>12.68</v>
      </c>
      <c r="C928">
        <v>13.07</v>
      </c>
      <c r="D928">
        <v>12.64</v>
      </c>
      <c r="E928">
        <v>12.98</v>
      </c>
      <c r="F928">
        <v>12.487296000000001</v>
      </c>
      <c r="G928">
        <v>54036500</v>
      </c>
      <c r="H928">
        <f>IFERROR((F[[#This Row],[Close]]-E927)/E927,0)</f>
        <v>2.3659305993690909E-2</v>
      </c>
      <c r="I928">
        <f>IFERROR(LN(F[[#This Row],[Close]]/E927),0)</f>
        <v>2.3383762266864144E-2</v>
      </c>
    </row>
    <row r="929" spans="1:9">
      <c r="A929" s="3">
        <v>45335</v>
      </c>
      <c r="B929">
        <v>12.77</v>
      </c>
      <c r="C929">
        <v>12.9</v>
      </c>
      <c r="D929">
        <v>12.48</v>
      </c>
      <c r="E929">
        <v>12.68</v>
      </c>
      <c r="F929">
        <v>12.198684999999999</v>
      </c>
      <c r="G929">
        <v>67907700</v>
      </c>
      <c r="H929">
        <f>IFERROR((F[[#This Row],[Close]]-E928)/E928,0)</f>
        <v>-2.3112480739599438E-2</v>
      </c>
      <c r="I929">
        <f>IFERROR(LN(F[[#This Row],[Close]]/E928),0)</f>
        <v>-2.3383762266864172E-2</v>
      </c>
    </row>
    <row r="930" spans="1:9">
      <c r="A930" s="3">
        <v>45336</v>
      </c>
      <c r="B930">
        <v>12.72</v>
      </c>
      <c r="C930">
        <v>12.79</v>
      </c>
      <c r="D930">
        <v>12.52</v>
      </c>
      <c r="E930">
        <v>12.56</v>
      </c>
      <c r="F930">
        <v>12.08324</v>
      </c>
      <c r="G930">
        <v>52978800</v>
      </c>
      <c r="H930">
        <f>IFERROR((F[[#This Row],[Close]]-E929)/E929,0)</f>
        <v>-9.4637223974762801E-3</v>
      </c>
      <c r="I930">
        <f>IFERROR(LN(F[[#This Row],[Close]]/E929),0)</f>
        <v>-9.5087879690271878E-3</v>
      </c>
    </row>
    <row r="931" spans="1:9">
      <c r="A931" s="3">
        <v>45337</v>
      </c>
      <c r="B931">
        <v>12.35</v>
      </c>
      <c r="C931">
        <v>12.55</v>
      </c>
      <c r="D931">
        <v>12.31</v>
      </c>
      <c r="E931">
        <v>12.52</v>
      </c>
      <c r="F931">
        <v>12.369761</v>
      </c>
      <c r="G931">
        <v>57811800</v>
      </c>
      <c r="H931">
        <f>IFERROR((F[[#This Row],[Close]]-E930)/E930,0)</f>
        <v>-3.1847133757962518E-3</v>
      </c>
      <c r="I931">
        <f>IFERROR(LN(F[[#This Row],[Close]]/E930),0)</f>
        <v>-3.1897953681002608E-3</v>
      </c>
    </row>
    <row r="932" spans="1:9">
      <c r="A932" s="3">
        <v>45338</v>
      </c>
      <c r="B932">
        <v>12.42</v>
      </c>
      <c r="C932">
        <v>12.51</v>
      </c>
      <c r="D932">
        <v>12.26</v>
      </c>
      <c r="E932">
        <v>12.3</v>
      </c>
      <c r="F932">
        <v>12.1524</v>
      </c>
      <c r="G932">
        <v>43172000</v>
      </c>
      <c r="H932">
        <f>IFERROR((F[[#This Row],[Close]]-E931)/E931,0)</f>
        <v>-1.7571884984025468E-2</v>
      </c>
      <c r="I932">
        <f>IFERROR(LN(F[[#This Row],[Close]]/E931),0)</f>
        <v>-1.7728103293580606E-2</v>
      </c>
    </row>
    <row r="933" spans="1:9">
      <c r="A933" s="3">
        <v>45342</v>
      </c>
      <c r="B933">
        <v>12.19</v>
      </c>
      <c r="C933">
        <v>12.33</v>
      </c>
      <c r="D933">
        <v>12.1</v>
      </c>
      <c r="E933">
        <v>12.25</v>
      </c>
      <c r="F933">
        <v>12.103</v>
      </c>
      <c r="G933">
        <v>44591000</v>
      </c>
      <c r="H933">
        <f>IFERROR((F[[#This Row],[Close]]-E932)/E932,0)</f>
        <v>-4.0650406504065617E-3</v>
      </c>
      <c r="I933">
        <f>IFERROR(LN(F[[#This Row],[Close]]/E932),0)</f>
        <v>-4.0733253876358982E-3</v>
      </c>
    </row>
    <row r="934" spans="1:9">
      <c r="A934" s="3">
        <v>45343</v>
      </c>
      <c r="B934">
        <v>12.21</v>
      </c>
      <c r="C934">
        <v>12.32</v>
      </c>
      <c r="D934">
        <v>12.05</v>
      </c>
      <c r="E934">
        <v>12.14</v>
      </c>
      <c r="F934">
        <v>11.99432</v>
      </c>
      <c r="G934">
        <v>41910300</v>
      </c>
      <c r="H934">
        <f>IFERROR((F[[#This Row],[Close]]-E933)/E933,0)</f>
        <v>-8.9795918367346472E-3</v>
      </c>
      <c r="I934">
        <f>IFERROR(LN(F[[#This Row],[Close]]/E933),0)</f>
        <v>-9.0201513593837837E-3</v>
      </c>
    </row>
    <row r="935" spans="1:9">
      <c r="A935" s="3">
        <v>45344</v>
      </c>
      <c r="B935">
        <v>12.13</v>
      </c>
      <c r="C935">
        <v>12.24</v>
      </c>
      <c r="D935">
        <v>12.05</v>
      </c>
      <c r="E935">
        <v>12.12</v>
      </c>
      <c r="F935">
        <v>11.97456</v>
      </c>
      <c r="G935">
        <v>36980500</v>
      </c>
      <c r="H935">
        <f>IFERROR((F[[#This Row],[Close]]-E934)/E934,0)</f>
        <v>-1.6474464579902264E-3</v>
      </c>
      <c r="I935">
        <f>IFERROR(LN(F[[#This Row],[Close]]/E934),0)</f>
        <v>-1.6488049901838935E-3</v>
      </c>
    </row>
    <row r="936" spans="1:9">
      <c r="A936" s="3">
        <v>45345</v>
      </c>
      <c r="B936">
        <v>12.1</v>
      </c>
      <c r="C936">
        <v>12.26</v>
      </c>
      <c r="D936">
        <v>12.09</v>
      </c>
      <c r="E936">
        <v>12.14</v>
      </c>
      <c r="F936">
        <v>11.99432</v>
      </c>
      <c r="G936">
        <v>32152100</v>
      </c>
      <c r="H936">
        <f>IFERROR((F[[#This Row],[Close]]-E935)/E935,0)</f>
        <v>1.6501650165017616E-3</v>
      </c>
      <c r="I936">
        <f>IFERROR(LN(F[[#This Row],[Close]]/E935),0)</f>
        <v>1.6488049901838859E-3</v>
      </c>
    </row>
    <row r="937" spans="1:9">
      <c r="A937" s="3">
        <v>45348</v>
      </c>
      <c r="B937">
        <v>12.13</v>
      </c>
      <c r="C937">
        <v>12.27</v>
      </c>
      <c r="D937">
        <v>11.95</v>
      </c>
      <c r="E937">
        <v>11.95</v>
      </c>
      <c r="F937">
        <v>11.8066</v>
      </c>
      <c r="G937">
        <v>40241300</v>
      </c>
      <c r="H937">
        <f>IFERROR((F[[#This Row],[Close]]-E936)/E936,0)</f>
        <v>-1.5650741350906199E-2</v>
      </c>
      <c r="I937">
        <f>IFERROR(LN(F[[#This Row],[Close]]/E936),0)</f>
        <v>-1.5774507253832597E-2</v>
      </c>
    </row>
    <row r="938" spans="1:9">
      <c r="A938" s="3">
        <v>45349</v>
      </c>
      <c r="B938">
        <v>12.02</v>
      </c>
      <c r="C938">
        <v>12.17</v>
      </c>
      <c r="D938">
        <v>11.96</v>
      </c>
      <c r="E938">
        <v>12</v>
      </c>
      <c r="F938">
        <v>11.856</v>
      </c>
      <c r="G938">
        <v>36508800</v>
      </c>
      <c r="H938">
        <f>IFERROR((F[[#This Row],[Close]]-E937)/E937,0)</f>
        <v>4.1841004184101013E-3</v>
      </c>
      <c r="I938">
        <f>IFERROR(LN(F[[#This Row],[Close]]/E937),0)</f>
        <v>4.175371410480592E-3</v>
      </c>
    </row>
    <row r="939" spans="1:9">
      <c r="A939" s="3">
        <v>45350</v>
      </c>
      <c r="B939">
        <v>11.97</v>
      </c>
      <c r="C939">
        <v>12.4</v>
      </c>
      <c r="D939">
        <v>11.96</v>
      </c>
      <c r="E939">
        <v>12.3</v>
      </c>
      <c r="F939">
        <v>12.1524</v>
      </c>
      <c r="G939">
        <v>51447900</v>
      </c>
      <c r="H939">
        <f>IFERROR((F[[#This Row],[Close]]-E938)/E938,0)</f>
        <v>2.500000000000006E-2</v>
      </c>
      <c r="I939">
        <f>IFERROR(LN(F[[#This Row],[Close]]/E938),0)</f>
        <v>2.4692612590371633E-2</v>
      </c>
    </row>
    <row r="940" spans="1:9">
      <c r="A940" s="3">
        <v>45351</v>
      </c>
      <c r="B940">
        <v>12.37</v>
      </c>
      <c r="C940">
        <v>12.47</v>
      </c>
      <c r="D940">
        <v>12.32</v>
      </c>
      <c r="E940">
        <v>12.44</v>
      </c>
      <c r="F940">
        <v>12.290718999999999</v>
      </c>
      <c r="G940">
        <v>43098500</v>
      </c>
      <c r="H940">
        <f>IFERROR((F[[#This Row],[Close]]-E939)/E939,0)</f>
        <v>1.1382113821138113E-2</v>
      </c>
      <c r="I940">
        <f>IFERROR(LN(F[[#This Row],[Close]]/E939),0)</f>
        <v>1.1317824932661437E-2</v>
      </c>
    </row>
    <row r="941" spans="1:9">
      <c r="A941" s="3">
        <v>45352</v>
      </c>
      <c r="B941">
        <v>12.53</v>
      </c>
      <c r="C941">
        <v>12.64</v>
      </c>
      <c r="D941">
        <v>12.32</v>
      </c>
      <c r="E941">
        <v>12.45</v>
      </c>
      <c r="F941">
        <v>12.300599</v>
      </c>
      <c r="G941">
        <v>48740500</v>
      </c>
      <c r="H941">
        <f>IFERROR((F[[#This Row],[Close]]-E940)/E940,0)</f>
        <v>8.038585209003044E-4</v>
      </c>
      <c r="I941">
        <f>IFERROR(LN(F[[#This Row],[Close]]/E940),0)</f>
        <v>8.0353559968317299E-4</v>
      </c>
    </row>
    <row r="942" spans="1:9">
      <c r="A942" s="3">
        <v>45355</v>
      </c>
      <c r="B942">
        <v>12.57</v>
      </c>
      <c r="C942">
        <v>13.03</v>
      </c>
      <c r="D942">
        <v>12.57</v>
      </c>
      <c r="E942">
        <v>12.74</v>
      </c>
      <c r="F942">
        <v>12.587119</v>
      </c>
      <c r="G942">
        <v>81871700</v>
      </c>
      <c r="H942">
        <f>IFERROR((F[[#This Row],[Close]]-E941)/E941,0)</f>
        <v>2.3293172690763128E-2</v>
      </c>
      <c r="I942">
        <f>IFERROR(LN(F[[#This Row],[Close]]/E941),0)</f>
        <v>2.3026027233300647E-2</v>
      </c>
    </row>
    <row r="943" spans="1:9">
      <c r="A943" s="3">
        <v>45356</v>
      </c>
      <c r="B943">
        <v>12.65</v>
      </c>
      <c r="C943">
        <v>12.74</v>
      </c>
      <c r="D943">
        <v>12.5</v>
      </c>
      <c r="E943">
        <v>12.58</v>
      </c>
      <c r="F943">
        <v>12.429040000000001</v>
      </c>
      <c r="G943">
        <v>47896200</v>
      </c>
      <c r="H943">
        <f>IFERROR((F[[#This Row],[Close]]-E942)/E942,0)</f>
        <v>-1.2558869701726856E-2</v>
      </c>
      <c r="I943">
        <f>IFERROR(LN(F[[#This Row],[Close]]/E942),0)</f>
        <v>-1.2638398871722793E-2</v>
      </c>
    </row>
    <row r="944" spans="1:9">
      <c r="A944" s="3">
        <v>45357</v>
      </c>
      <c r="B944">
        <v>12.52</v>
      </c>
      <c r="C944">
        <v>12.57</v>
      </c>
      <c r="D944">
        <v>12.33</v>
      </c>
      <c r="E944">
        <v>12.38</v>
      </c>
      <c r="F944">
        <v>12.231439999999999</v>
      </c>
      <c r="G944">
        <v>48834500</v>
      </c>
      <c r="H944">
        <f>IFERROR((F[[#This Row],[Close]]-E943)/E943,0)</f>
        <v>-1.5898251192368783E-2</v>
      </c>
      <c r="I944">
        <f>IFERROR(LN(F[[#This Row],[Close]]/E943),0)</f>
        <v>-1.6025984015844343E-2</v>
      </c>
    </row>
    <row r="945" spans="1:9">
      <c r="A945" s="3">
        <v>45358</v>
      </c>
      <c r="B945">
        <v>12.41</v>
      </c>
      <c r="C945">
        <v>12.47</v>
      </c>
      <c r="D945">
        <v>12.26</v>
      </c>
      <c r="E945">
        <v>12.41</v>
      </c>
      <c r="F945">
        <v>12.26108</v>
      </c>
      <c r="G945">
        <v>38971000</v>
      </c>
      <c r="H945">
        <f>IFERROR((F[[#This Row],[Close]]-E944)/E944,0)</f>
        <v>2.423263327948252E-3</v>
      </c>
      <c r="I945">
        <f>IFERROR(LN(F[[#This Row],[Close]]/E944),0)</f>
        <v>2.4203319600656719E-3</v>
      </c>
    </row>
    <row r="946" spans="1:9">
      <c r="A946" s="3">
        <v>45359</v>
      </c>
      <c r="B946">
        <v>12.43</v>
      </c>
      <c r="C946">
        <v>12.52</v>
      </c>
      <c r="D946">
        <v>12.14</v>
      </c>
      <c r="E946">
        <v>12.18</v>
      </c>
      <c r="F946">
        <v>12.03384</v>
      </c>
      <c r="G946">
        <v>54590300</v>
      </c>
      <c r="H946">
        <f>IFERROR((F[[#This Row],[Close]]-E945)/E945,0)</f>
        <v>-1.8533440773569734E-2</v>
      </c>
      <c r="I946">
        <f>IFERROR(LN(F[[#This Row],[Close]]/E945),0)</f>
        <v>-1.8707336934764951E-2</v>
      </c>
    </row>
    <row r="947" spans="1:9">
      <c r="A947" s="3">
        <v>45362</v>
      </c>
      <c r="B947">
        <v>12.13</v>
      </c>
      <c r="C947">
        <v>12.24</v>
      </c>
      <c r="D947">
        <v>12.08</v>
      </c>
      <c r="E947">
        <v>12.11</v>
      </c>
      <c r="F947">
        <v>11.96468</v>
      </c>
      <c r="G947">
        <v>35135400</v>
      </c>
      <c r="H947">
        <f>IFERROR((F[[#This Row],[Close]]-E946)/E946,0)</f>
        <v>-5.7471264367816325E-3</v>
      </c>
      <c r="I947">
        <f>IFERROR(LN(F[[#This Row],[Close]]/E946),0)</f>
        <v>-5.7637047167501294E-3</v>
      </c>
    </row>
    <row r="948" spans="1:9">
      <c r="A948" s="3">
        <v>45363</v>
      </c>
      <c r="B948">
        <v>12.14</v>
      </c>
      <c r="C948">
        <v>12.16</v>
      </c>
      <c r="D948">
        <v>12.03</v>
      </c>
      <c r="E948">
        <v>12.11</v>
      </c>
      <c r="F948">
        <v>11.96468</v>
      </c>
      <c r="G948">
        <v>31245200</v>
      </c>
      <c r="H948">
        <f>IFERROR((F[[#This Row],[Close]]-E947)/E947,0)</f>
        <v>0</v>
      </c>
      <c r="I948">
        <f>IFERROR(LN(F[[#This Row],[Close]]/E947),0)</f>
        <v>0</v>
      </c>
    </row>
    <row r="949" spans="1:9">
      <c r="A949" s="3">
        <v>45364</v>
      </c>
      <c r="B949">
        <v>12.12</v>
      </c>
      <c r="C949">
        <v>12.48</v>
      </c>
      <c r="D949">
        <v>12.11</v>
      </c>
      <c r="E949">
        <v>12.37</v>
      </c>
      <c r="F949">
        <v>12.22156</v>
      </c>
      <c r="G949">
        <v>50595300</v>
      </c>
      <c r="H949">
        <f>IFERROR((F[[#This Row],[Close]]-E948)/E948,0)</f>
        <v>2.1469859620148621E-2</v>
      </c>
      <c r="I949">
        <f>IFERROR(LN(F[[#This Row],[Close]]/E948),0)</f>
        <v>2.1242628839395591E-2</v>
      </c>
    </row>
    <row r="950" spans="1:9">
      <c r="A950" s="3">
        <v>45365</v>
      </c>
      <c r="B950">
        <v>12.34</v>
      </c>
      <c r="C950">
        <v>12.37</v>
      </c>
      <c r="D950">
        <v>12.01</v>
      </c>
      <c r="E950">
        <v>12.08</v>
      </c>
      <c r="F950">
        <v>11.935040000000001</v>
      </c>
      <c r="G950">
        <v>52619900</v>
      </c>
      <c r="H950">
        <f>IFERROR((F[[#This Row],[Close]]-E949)/E949,0)</f>
        <v>-2.3443815683104219E-2</v>
      </c>
      <c r="I950">
        <f>IFERROR(LN(F[[#This Row],[Close]]/E949),0)</f>
        <v>-2.3722993897727519E-2</v>
      </c>
    </row>
    <row r="951" spans="1:9">
      <c r="A951" s="3">
        <v>45366</v>
      </c>
      <c r="B951">
        <v>12.05</v>
      </c>
      <c r="C951">
        <v>12.27</v>
      </c>
      <c r="D951">
        <v>12.02</v>
      </c>
      <c r="E951">
        <v>12.06</v>
      </c>
      <c r="F951">
        <v>11.915279999999999</v>
      </c>
      <c r="G951">
        <v>88214500</v>
      </c>
      <c r="H951">
        <f>IFERROR((F[[#This Row],[Close]]-E950)/E950,0)</f>
        <v>-1.6556291390728123E-3</v>
      </c>
      <c r="I951">
        <f>IFERROR(LN(F[[#This Row],[Close]]/E950),0)</f>
        <v>-1.6570012076294581E-3</v>
      </c>
    </row>
    <row r="952" spans="1:9">
      <c r="A952" s="3">
        <v>45369</v>
      </c>
      <c r="B952">
        <v>12.14</v>
      </c>
      <c r="C952">
        <v>12.19</v>
      </c>
      <c r="D952">
        <v>11.98</v>
      </c>
      <c r="E952">
        <v>12.18</v>
      </c>
      <c r="F952">
        <v>12.03384</v>
      </c>
      <c r="G952">
        <v>36599200</v>
      </c>
      <c r="H952">
        <f>IFERROR((F[[#This Row],[Close]]-E951)/E951,0)</f>
        <v>9.9502487562188411E-3</v>
      </c>
      <c r="I952">
        <f>IFERROR(LN(F[[#This Row],[Close]]/E951),0)</f>
        <v>9.9010709827115368E-3</v>
      </c>
    </row>
    <row r="953" spans="1:9">
      <c r="A953" s="3">
        <v>45370</v>
      </c>
      <c r="B953">
        <v>12.11</v>
      </c>
      <c r="C953">
        <v>12.35</v>
      </c>
      <c r="D953">
        <v>12.11</v>
      </c>
      <c r="E953">
        <v>12.3</v>
      </c>
      <c r="F953">
        <v>12.1524</v>
      </c>
      <c r="G953">
        <v>32668700</v>
      </c>
      <c r="H953">
        <f>IFERROR((F[[#This Row],[Close]]-E952)/E952,0)</f>
        <v>9.8522167487685545E-3</v>
      </c>
      <c r="I953">
        <f>IFERROR(LN(F[[#This Row],[Close]]/E952),0)</f>
        <v>9.8040000966208348E-3</v>
      </c>
    </row>
    <row r="954" spans="1:9">
      <c r="A954" s="3">
        <v>45371</v>
      </c>
      <c r="B954">
        <v>12.26</v>
      </c>
      <c r="C954">
        <v>12.92</v>
      </c>
      <c r="D954">
        <v>12.26</v>
      </c>
      <c r="E954">
        <v>12.9</v>
      </c>
      <c r="F954">
        <v>12.745199</v>
      </c>
      <c r="G954">
        <v>67721500</v>
      </c>
      <c r="H954">
        <f>IFERROR((F[[#This Row],[Close]]-E953)/E953,0)</f>
        <v>4.8780487804878016E-2</v>
      </c>
      <c r="I954">
        <f>IFERROR(LN(F[[#This Row],[Close]]/E953),0)</f>
        <v>4.7628048989254664E-2</v>
      </c>
    </row>
    <row r="955" spans="1:9">
      <c r="A955" s="3">
        <v>45372</v>
      </c>
      <c r="B955">
        <v>12.92</v>
      </c>
      <c r="C955">
        <v>13.06</v>
      </c>
      <c r="D955">
        <v>12.79</v>
      </c>
      <c r="E955">
        <v>12.92</v>
      </c>
      <c r="F955">
        <v>12.764958999999999</v>
      </c>
      <c r="G955">
        <v>55822500</v>
      </c>
      <c r="H955">
        <f>IFERROR((F[[#This Row],[Close]]-E954)/E954,0)</f>
        <v>1.5503875968991916E-3</v>
      </c>
      <c r="I955">
        <f>IFERROR(LN(F[[#This Row],[Close]]/E954),0)</f>
        <v>1.5491869868293187E-3</v>
      </c>
    </row>
    <row r="956" spans="1:9">
      <c r="A956" s="3">
        <v>45373</v>
      </c>
      <c r="B956">
        <v>12.87</v>
      </c>
      <c r="C956">
        <v>12.96</v>
      </c>
      <c r="D956">
        <v>12.85</v>
      </c>
      <c r="E956">
        <v>12.91</v>
      </c>
      <c r="F956">
        <v>12.755079</v>
      </c>
      <c r="G956">
        <v>33125200</v>
      </c>
      <c r="H956">
        <f>IFERROR((F[[#This Row],[Close]]-E955)/E955,0)</f>
        <v>-7.7399380804951906E-4</v>
      </c>
      <c r="I956">
        <f>IFERROR(LN(F[[#This Row],[Close]]/E955),0)</f>
        <v>-7.7429349590466836E-4</v>
      </c>
    </row>
    <row r="957" spans="1:9">
      <c r="A957" s="3">
        <v>45376</v>
      </c>
      <c r="B957">
        <v>12.92</v>
      </c>
      <c r="C957">
        <v>13.06</v>
      </c>
      <c r="D957">
        <v>12.74</v>
      </c>
      <c r="E957">
        <v>12.9</v>
      </c>
      <c r="F957">
        <v>12.745199</v>
      </c>
      <c r="G957">
        <v>39063500</v>
      </c>
      <c r="H957">
        <f>IFERROR((F[[#This Row],[Close]]-E956)/E956,0)</f>
        <v>-7.7459333849727238E-4</v>
      </c>
      <c r="I957">
        <f>IFERROR(LN(F[[#This Row],[Close]]/E956),0)</f>
        <v>-7.7489349092468775E-4</v>
      </c>
    </row>
    <row r="958" spans="1:9">
      <c r="A958" s="3">
        <v>45377</v>
      </c>
      <c r="B958">
        <v>12.96</v>
      </c>
      <c r="C958">
        <v>12.96</v>
      </c>
      <c r="D958">
        <v>12.43</v>
      </c>
      <c r="E958">
        <v>12.44</v>
      </c>
      <c r="F958">
        <v>12.290718999999999</v>
      </c>
      <c r="G958">
        <v>67140200</v>
      </c>
      <c r="H958">
        <f>IFERROR((F[[#This Row],[Close]]-E957)/E957,0)</f>
        <v>-3.5658914728682232E-2</v>
      </c>
      <c r="I958">
        <f>IFERROR(LN(F[[#This Row],[Close]]/E957),0)</f>
        <v>-3.6310224056593086E-2</v>
      </c>
    </row>
    <row r="959" spans="1:9">
      <c r="A959" s="3">
        <v>45378</v>
      </c>
      <c r="B959">
        <v>12.53</v>
      </c>
      <c r="C959">
        <v>13.07</v>
      </c>
      <c r="D959">
        <v>12.52</v>
      </c>
      <c r="E959">
        <v>13.06</v>
      </c>
      <c r="F959">
        <v>12.903280000000001</v>
      </c>
      <c r="G959">
        <v>53555800</v>
      </c>
      <c r="H959">
        <f>IFERROR((F[[#This Row],[Close]]-E958)/E958,0)</f>
        <v>4.9839228295820021E-2</v>
      </c>
      <c r="I959">
        <f>IFERROR(LN(F[[#This Row],[Close]]/E958),0)</f>
        <v>4.8637036537251675E-2</v>
      </c>
    </row>
    <row r="960" spans="1:9">
      <c r="A960" s="3">
        <v>45379</v>
      </c>
      <c r="B960">
        <v>13.07</v>
      </c>
      <c r="C960">
        <v>13.3</v>
      </c>
      <c r="D960">
        <v>13.05</v>
      </c>
      <c r="E960">
        <v>13.28</v>
      </c>
      <c r="F960">
        <v>13.12064</v>
      </c>
      <c r="G960">
        <v>61846400</v>
      </c>
      <c r="H960">
        <f>IFERROR((F[[#This Row],[Close]]-E959)/E959,0)</f>
        <v>1.6845329249617062E-2</v>
      </c>
      <c r="I960">
        <f>IFERROR(LN(F[[#This Row],[Close]]/E959),0)</f>
        <v>1.6705020200002765E-2</v>
      </c>
    </row>
    <row r="961" spans="1:9">
      <c r="A961" s="3">
        <v>45383</v>
      </c>
      <c r="B961">
        <v>13.33</v>
      </c>
      <c r="C961">
        <v>13.38</v>
      </c>
      <c r="D961">
        <v>13.14</v>
      </c>
      <c r="E961">
        <v>13.29</v>
      </c>
      <c r="F961">
        <v>13.130520000000001</v>
      </c>
      <c r="G961">
        <v>35898300</v>
      </c>
      <c r="H961">
        <f>IFERROR((F[[#This Row],[Close]]-E960)/E960,0)</f>
        <v>7.5301204819275508E-4</v>
      </c>
      <c r="I961">
        <f>IFERROR(LN(F[[#This Row],[Close]]/E960),0)</f>
        <v>7.527286768660667E-4</v>
      </c>
    </row>
    <row r="962" spans="1:9">
      <c r="A962" s="3">
        <v>45384</v>
      </c>
      <c r="B962">
        <v>13.16</v>
      </c>
      <c r="C962">
        <v>13.37</v>
      </c>
      <c r="D962">
        <v>13.09</v>
      </c>
      <c r="E962">
        <v>13.28</v>
      </c>
      <c r="F962">
        <v>13.12064</v>
      </c>
      <c r="G962">
        <v>42653400</v>
      </c>
      <c r="H962">
        <f>IFERROR((F[[#This Row],[Close]]-E961)/E961,0)</f>
        <v>-7.5244544770502542E-4</v>
      </c>
      <c r="I962">
        <f>IFERROR(LN(F[[#This Row],[Close]]/E961),0)</f>
        <v>-7.5272867686615712E-4</v>
      </c>
    </row>
    <row r="963" spans="1:9">
      <c r="A963" s="3">
        <v>45385</v>
      </c>
      <c r="B963">
        <v>13.25</v>
      </c>
      <c r="C963">
        <v>13.68</v>
      </c>
      <c r="D963">
        <v>13.23</v>
      </c>
      <c r="E963">
        <v>13.65</v>
      </c>
      <c r="F963">
        <v>13.486198999999999</v>
      </c>
      <c r="G963">
        <v>57498900</v>
      </c>
      <c r="H963">
        <f>IFERROR((F[[#This Row],[Close]]-E962)/E962,0)</f>
        <v>2.7861445783132606E-2</v>
      </c>
      <c r="I963">
        <f>IFERROR(LN(F[[#This Row],[Close]]/E962),0)</f>
        <v>2.7480377582680959E-2</v>
      </c>
    </row>
    <row r="964" spans="1:9">
      <c r="A964" s="3">
        <v>45386</v>
      </c>
      <c r="B964">
        <v>13.9</v>
      </c>
      <c r="C964">
        <v>13.95</v>
      </c>
      <c r="D964">
        <v>13.17</v>
      </c>
      <c r="E964">
        <v>13.21</v>
      </c>
      <c r="F964">
        <v>13.051479</v>
      </c>
      <c r="G964">
        <v>67812400</v>
      </c>
      <c r="H964">
        <f>IFERROR((F[[#This Row],[Close]]-E963)/E963,0)</f>
        <v>-3.2234432234432196E-2</v>
      </c>
      <c r="I964">
        <f>IFERROR(LN(F[[#This Row],[Close]]/E963),0)</f>
        <v>-3.2765403096734785E-2</v>
      </c>
    </row>
    <row r="965" spans="1:9">
      <c r="A965" s="3">
        <v>45387</v>
      </c>
      <c r="B965">
        <v>13.27</v>
      </c>
      <c r="C965">
        <v>13.4</v>
      </c>
      <c r="D965">
        <v>13.09</v>
      </c>
      <c r="E965">
        <v>13.28</v>
      </c>
      <c r="F965">
        <v>13.12064</v>
      </c>
      <c r="G965">
        <v>46877400</v>
      </c>
      <c r="H965">
        <f>IFERROR((F[[#This Row],[Close]]-E964)/E964,0)</f>
        <v>5.2990158970475775E-3</v>
      </c>
      <c r="I965">
        <f>IFERROR(LN(F[[#This Row],[Close]]/E964),0)</f>
        <v>5.2850255140537723E-3</v>
      </c>
    </row>
    <row r="966" spans="1:9">
      <c r="A966" s="3">
        <v>45390</v>
      </c>
      <c r="B966">
        <v>13.35</v>
      </c>
      <c r="C966">
        <v>13.54</v>
      </c>
      <c r="D966">
        <v>13.35</v>
      </c>
      <c r="E966">
        <v>13.41</v>
      </c>
      <c r="F966">
        <v>13.249079999999999</v>
      </c>
      <c r="G966">
        <v>29900500</v>
      </c>
      <c r="H966">
        <f>IFERROR((F[[#This Row],[Close]]-E965)/E965,0)</f>
        <v>9.7891566265060834E-3</v>
      </c>
      <c r="I966">
        <f>IFERROR(LN(F[[#This Row],[Close]]/E965),0)</f>
        <v>9.7415532452993728E-3</v>
      </c>
    </row>
    <row r="967" spans="1:9">
      <c r="A967" s="3">
        <v>45391</v>
      </c>
      <c r="B967">
        <v>13.47</v>
      </c>
      <c r="C967">
        <v>13.59</v>
      </c>
      <c r="D967">
        <v>13.34</v>
      </c>
      <c r="E967">
        <v>13.54</v>
      </c>
      <c r="F967">
        <v>13.377520000000001</v>
      </c>
      <c r="G967">
        <v>35542700</v>
      </c>
      <c r="H967">
        <f>IFERROR((F[[#This Row],[Close]]-E966)/E966,0)</f>
        <v>9.6942580164055929E-3</v>
      </c>
      <c r="I967">
        <f>IFERROR(LN(F[[#This Row],[Close]]/E966),0)</f>
        <v>9.6475701905417779E-3</v>
      </c>
    </row>
    <row r="968" spans="1:9">
      <c r="A968" s="3">
        <v>45392</v>
      </c>
      <c r="B968">
        <v>13.26</v>
      </c>
      <c r="C968">
        <v>13.29</v>
      </c>
      <c r="D968">
        <v>12.95</v>
      </c>
      <c r="E968">
        <v>13.06</v>
      </c>
      <c r="F968">
        <v>12.903280000000001</v>
      </c>
      <c r="G968">
        <v>51395000</v>
      </c>
      <c r="H968">
        <f>IFERROR((F[[#This Row],[Close]]-E967)/E967,0)</f>
        <v>-3.5450516986705961E-2</v>
      </c>
      <c r="I968">
        <f>IFERROR(LN(F[[#This Row],[Close]]/E967),0)</f>
        <v>-3.6094143635843852E-2</v>
      </c>
    </row>
    <row r="969" spans="1:9">
      <c r="A969" s="3">
        <v>45393</v>
      </c>
      <c r="B969">
        <v>13.11</v>
      </c>
      <c r="C969">
        <v>13.14</v>
      </c>
      <c r="D969">
        <v>12.91</v>
      </c>
      <c r="E969">
        <v>13.04</v>
      </c>
      <c r="F969">
        <v>12.883519</v>
      </c>
      <c r="G969">
        <v>38383100</v>
      </c>
      <c r="H969">
        <f>IFERROR((F[[#This Row],[Close]]-E968)/E968,0)</f>
        <v>-1.5313935681471171E-3</v>
      </c>
      <c r="I969">
        <f>IFERROR(LN(F[[#This Row],[Close]]/E968),0)</f>
        <v>-1.5325673497782273E-3</v>
      </c>
    </row>
    <row r="970" spans="1:9">
      <c r="A970" s="3">
        <v>45394</v>
      </c>
      <c r="B970">
        <v>12.92</v>
      </c>
      <c r="C970">
        <v>12.92</v>
      </c>
      <c r="D970">
        <v>12.5</v>
      </c>
      <c r="E970">
        <v>12.61</v>
      </c>
      <c r="F970">
        <v>12.458679</v>
      </c>
      <c r="G970">
        <v>52319600</v>
      </c>
      <c r="H970">
        <f>IFERROR((F[[#This Row],[Close]]-E969)/E969,0)</f>
        <v>-3.297546012269937E-2</v>
      </c>
      <c r="I970">
        <f>IFERROR(LN(F[[#This Row],[Close]]/E969),0)</f>
        <v>-3.3531406521678679E-2</v>
      </c>
    </row>
    <row r="971" spans="1:9">
      <c r="A971" s="3">
        <v>45397</v>
      </c>
      <c r="B971">
        <v>12.74</v>
      </c>
      <c r="C971">
        <v>12.82</v>
      </c>
      <c r="D971">
        <v>12.18</v>
      </c>
      <c r="E971">
        <v>12.23</v>
      </c>
      <c r="F971">
        <v>12.08324</v>
      </c>
      <c r="G971">
        <v>59484400</v>
      </c>
      <c r="H971">
        <f>IFERROR((F[[#This Row],[Close]]-E970)/E970,0)</f>
        <v>-3.0134813639968203E-2</v>
      </c>
      <c r="I971">
        <f>IFERROR(LN(F[[#This Row],[Close]]/E970),0)</f>
        <v>-3.0598200277747092E-2</v>
      </c>
    </row>
    <row r="972" spans="1:9">
      <c r="A972" s="3">
        <v>45398</v>
      </c>
      <c r="B972">
        <v>12.14</v>
      </c>
      <c r="C972">
        <v>12.25</v>
      </c>
      <c r="D972">
        <v>11.94</v>
      </c>
      <c r="E972">
        <v>12.09</v>
      </c>
      <c r="F972">
        <v>11.94492</v>
      </c>
      <c r="G972">
        <v>56392200</v>
      </c>
      <c r="H972">
        <f>IFERROR((F[[#This Row],[Close]]-E971)/E971,0)</f>
        <v>-1.1447260834014764E-2</v>
      </c>
      <c r="I972">
        <f>IFERROR(LN(F[[#This Row],[Close]]/E971),0)</f>
        <v>-1.1513285072379781E-2</v>
      </c>
    </row>
    <row r="973" spans="1:9">
      <c r="A973" s="3">
        <v>45399</v>
      </c>
      <c r="B973">
        <v>12.14</v>
      </c>
      <c r="C973">
        <v>12.25</v>
      </c>
      <c r="D973">
        <v>12.02</v>
      </c>
      <c r="E973">
        <v>12.04</v>
      </c>
      <c r="F973">
        <v>11.895519</v>
      </c>
      <c r="G973">
        <v>43646600</v>
      </c>
      <c r="H973">
        <f>IFERROR((F[[#This Row],[Close]]-E972)/E972,0)</f>
        <v>-4.1356492969396785E-3</v>
      </c>
      <c r="I973">
        <f>IFERROR(LN(F[[#This Row],[Close]]/E972),0)</f>
        <v>-4.144224746026365E-3</v>
      </c>
    </row>
    <row r="974" spans="1:9">
      <c r="A974" s="3">
        <v>45400</v>
      </c>
      <c r="B974">
        <v>12.08</v>
      </c>
      <c r="C974">
        <v>12.17</v>
      </c>
      <c r="D974">
        <v>11.98</v>
      </c>
      <c r="E974">
        <v>12.06</v>
      </c>
      <c r="F974">
        <v>11.915279999999999</v>
      </c>
      <c r="G974">
        <v>39902100</v>
      </c>
      <c r="H974">
        <f>IFERROR((F[[#This Row],[Close]]-E973)/E973,0)</f>
        <v>1.6611295681064244E-3</v>
      </c>
      <c r="I974">
        <f>IFERROR(LN(F[[#This Row],[Close]]/E973),0)</f>
        <v>1.6597514183644708E-3</v>
      </c>
    </row>
    <row r="975" spans="1:9">
      <c r="A975" s="3">
        <v>45401</v>
      </c>
      <c r="B975">
        <v>12.02</v>
      </c>
      <c r="C975">
        <v>12.23</v>
      </c>
      <c r="D975">
        <v>12.02</v>
      </c>
      <c r="E975">
        <v>12.14</v>
      </c>
      <c r="F975">
        <v>11.99432</v>
      </c>
      <c r="G975">
        <v>39592900</v>
      </c>
      <c r="H975">
        <f>IFERROR((F[[#This Row],[Close]]-E974)/E974,0)</f>
        <v>6.633499170812609E-3</v>
      </c>
      <c r="I975">
        <f>IFERROR(LN(F[[#This Row],[Close]]/E974),0)</f>
        <v>6.6115943323127894E-3</v>
      </c>
    </row>
    <row r="976" spans="1:9">
      <c r="A976" s="3">
        <v>45404</v>
      </c>
      <c r="B976">
        <v>12.31</v>
      </c>
      <c r="C976">
        <v>12.9</v>
      </c>
      <c r="D976">
        <v>12.25</v>
      </c>
      <c r="E976">
        <v>12.88</v>
      </c>
      <c r="F976">
        <v>12.725440000000001</v>
      </c>
      <c r="G976">
        <v>86462700</v>
      </c>
      <c r="H976">
        <f>IFERROR((F[[#This Row],[Close]]-E975)/E975,0)</f>
        <v>6.0955518945634279E-2</v>
      </c>
      <c r="I976">
        <f>IFERROR(LN(F[[#This Row],[Close]]/E975),0)</f>
        <v>5.9169935044855418E-2</v>
      </c>
    </row>
    <row r="977" spans="1:9">
      <c r="A977" s="3">
        <v>45405</v>
      </c>
      <c r="B977">
        <v>13.05</v>
      </c>
      <c r="C977">
        <v>13.05</v>
      </c>
      <c r="D977">
        <v>12.82</v>
      </c>
      <c r="E977">
        <v>12.94</v>
      </c>
      <c r="F977">
        <v>12.784719000000001</v>
      </c>
      <c r="G977">
        <v>62807100</v>
      </c>
      <c r="H977">
        <f>IFERROR((F[[#This Row],[Close]]-E976)/E976,0)</f>
        <v>4.6583850931676022E-3</v>
      </c>
      <c r="I977">
        <f>IFERROR(LN(F[[#This Row],[Close]]/E976),0)</f>
        <v>4.6475683965468756E-3</v>
      </c>
    </row>
    <row r="978" spans="1:9">
      <c r="A978" s="3">
        <v>45406</v>
      </c>
      <c r="B978">
        <v>12.94</v>
      </c>
      <c r="C978">
        <v>13.05</v>
      </c>
      <c r="D978">
        <v>12.78</v>
      </c>
      <c r="E978">
        <v>12.95</v>
      </c>
      <c r="F978">
        <v>12.794600000000001</v>
      </c>
      <c r="G978">
        <v>74510400</v>
      </c>
      <c r="H978">
        <f>IFERROR((F[[#This Row],[Close]]-E977)/E977,0)</f>
        <v>7.7279752704789695E-4</v>
      </c>
      <c r="I978">
        <f>IFERROR(LN(F[[#This Row],[Close]]/E977),0)</f>
        <v>7.7249907279228907E-4</v>
      </c>
    </row>
    <row r="979" spans="1:9">
      <c r="A979" s="3">
        <v>45407</v>
      </c>
      <c r="B979">
        <v>12.85</v>
      </c>
      <c r="C979">
        <v>13.18</v>
      </c>
      <c r="D979">
        <v>12.63</v>
      </c>
      <c r="E979">
        <v>13.04</v>
      </c>
      <c r="F979">
        <v>12.883519</v>
      </c>
      <c r="G979">
        <v>86944100</v>
      </c>
      <c r="H979">
        <f>IFERROR((F[[#This Row],[Close]]-E978)/E978,0)</f>
        <v>6.949806949806939E-3</v>
      </c>
      <c r="I979">
        <f>IFERROR(LN(F[[#This Row],[Close]]/E978),0)</f>
        <v>6.9257683529600359E-3</v>
      </c>
    </row>
    <row r="980" spans="1:9">
      <c r="A980" s="3">
        <v>45408</v>
      </c>
      <c r="B980">
        <v>12.76</v>
      </c>
      <c r="C980">
        <v>13.02</v>
      </c>
      <c r="D980">
        <v>12.61</v>
      </c>
      <c r="E980">
        <v>12.79</v>
      </c>
      <c r="F980">
        <v>12.636519</v>
      </c>
      <c r="G980">
        <v>57257800</v>
      </c>
      <c r="H980">
        <f>IFERROR((F[[#This Row],[Close]]-E979)/E979,0)</f>
        <v>-1.9171779141104295E-2</v>
      </c>
      <c r="I980">
        <f>IFERROR(LN(F[[#This Row],[Close]]/E979),0)</f>
        <v>-1.9357940907755628E-2</v>
      </c>
    </row>
    <row r="981" spans="1:9">
      <c r="A981" s="3">
        <v>45411</v>
      </c>
      <c r="B981">
        <v>12.81</v>
      </c>
      <c r="C981">
        <v>12.84</v>
      </c>
      <c r="D981">
        <v>12.55</v>
      </c>
      <c r="E981">
        <v>12.75</v>
      </c>
      <c r="F981">
        <v>12.597</v>
      </c>
      <c r="G981">
        <v>50285600</v>
      </c>
      <c r="H981">
        <f>IFERROR((F[[#This Row],[Close]]-E980)/E980,0)</f>
        <v>-3.1274433150898476E-3</v>
      </c>
      <c r="I981">
        <f>IFERROR(LN(F[[#This Row],[Close]]/E980),0)</f>
        <v>-3.1323439863161057E-3</v>
      </c>
    </row>
    <row r="982" spans="1:9">
      <c r="A982" s="3">
        <v>45412</v>
      </c>
      <c r="B982">
        <v>12.6</v>
      </c>
      <c r="C982">
        <v>12.6</v>
      </c>
      <c r="D982">
        <v>12.13</v>
      </c>
      <c r="E982">
        <v>12.15</v>
      </c>
      <c r="F982">
        <v>12.004199</v>
      </c>
      <c r="G982">
        <v>75890500</v>
      </c>
      <c r="H982">
        <f>IFERROR((F[[#This Row],[Close]]-E981)/E981,0)</f>
        <v>-4.7058823529411736E-2</v>
      </c>
      <c r="I982">
        <f>IFERROR(LN(F[[#This Row],[Close]]/E981),0)</f>
        <v>-4.8202101817877631E-2</v>
      </c>
    </row>
    <row r="983" spans="1:9">
      <c r="A983" s="3">
        <v>45413</v>
      </c>
      <c r="B983">
        <v>12.16</v>
      </c>
      <c r="C983">
        <v>12.43</v>
      </c>
      <c r="D983">
        <v>12.15</v>
      </c>
      <c r="E983">
        <v>12.2</v>
      </c>
      <c r="F983">
        <v>12.053599</v>
      </c>
      <c r="G983">
        <v>48749400</v>
      </c>
      <c r="H983">
        <f>IFERROR((F[[#This Row],[Close]]-E982)/E982,0)</f>
        <v>4.1152263374484715E-3</v>
      </c>
      <c r="I983">
        <f>IFERROR(LN(F[[#This Row],[Close]]/E982),0)</f>
        <v>4.1067819526532812E-3</v>
      </c>
    </row>
    <row r="984" spans="1:9">
      <c r="A984" s="3">
        <v>45414</v>
      </c>
      <c r="B984">
        <v>12.4</v>
      </c>
      <c r="C984">
        <v>12.55</v>
      </c>
      <c r="D984">
        <v>12.36</v>
      </c>
      <c r="E984">
        <v>12.49</v>
      </c>
      <c r="F984">
        <v>12.340119</v>
      </c>
      <c r="G984">
        <v>46868600</v>
      </c>
      <c r="H984">
        <f>IFERROR((F[[#This Row],[Close]]-E983)/E983,0)</f>
        <v>2.3770491803278764E-2</v>
      </c>
      <c r="I984">
        <f>IFERROR(LN(F[[#This Row],[Close]]/E983),0)</f>
        <v>2.349237239827558E-2</v>
      </c>
    </row>
    <row r="985" spans="1:9">
      <c r="A985" s="3">
        <v>45415</v>
      </c>
      <c r="B985">
        <v>12.64</v>
      </c>
      <c r="C985">
        <v>12.76</v>
      </c>
      <c r="D985">
        <v>12.39</v>
      </c>
      <c r="E985">
        <v>12.43</v>
      </c>
      <c r="F985">
        <v>12.28084</v>
      </c>
      <c r="G985">
        <v>47463300</v>
      </c>
      <c r="H985">
        <f>IFERROR((F[[#This Row],[Close]]-E984)/E984,0)</f>
        <v>-4.8038430744596072E-3</v>
      </c>
      <c r="I985">
        <f>IFERROR(LN(F[[#This Row],[Close]]/E984),0)</f>
        <v>-4.8154186148665745E-3</v>
      </c>
    </row>
    <row r="986" spans="1:9">
      <c r="A986" s="3">
        <v>45418</v>
      </c>
      <c r="B986">
        <v>12.54</v>
      </c>
      <c r="C986">
        <v>12.62</v>
      </c>
      <c r="D986">
        <v>12.46</v>
      </c>
      <c r="E986">
        <v>12.5</v>
      </c>
      <c r="F986">
        <v>12.349999</v>
      </c>
      <c r="G986">
        <v>29780300</v>
      </c>
      <c r="H986">
        <f>IFERROR((F[[#This Row],[Close]]-E985)/E985,0)</f>
        <v>5.6315366049879551E-3</v>
      </c>
      <c r="I986">
        <f>IFERROR(LN(F[[#This Row],[Close]]/E985),0)</f>
        <v>5.6157387856357035E-3</v>
      </c>
    </row>
    <row r="987" spans="1:9">
      <c r="A987" s="3">
        <v>45419</v>
      </c>
      <c r="B987">
        <v>12.4</v>
      </c>
      <c r="C987">
        <v>12.45</v>
      </c>
      <c r="D987">
        <v>12.09</v>
      </c>
      <c r="E987">
        <v>12.17</v>
      </c>
      <c r="F987">
        <v>12.17</v>
      </c>
      <c r="G987">
        <v>48102900</v>
      </c>
      <c r="H987">
        <f>IFERROR((F[[#This Row],[Close]]-E986)/E986,0)</f>
        <v>-2.6400000000000007E-2</v>
      </c>
      <c r="I987">
        <f>IFERROR(LN(F[[#This Row],[Close]]/E986),0)</f>
        <v>-2.6754737308819613E-2</v>
      </c>
    </row>
    <row r="988" spans="1:9">
      <c r="A988" s="3">
        <v>45420</v>
      </c>
      <c r="B988">
        <v>12.08</v>
      </c>
      <c r="C988">
        <v>12.25</v>
      </c>
      <c r="D988">
        <v>12.02</v>
      </c>
      <c r="E988">
        <v>12.15</v>
      </c>
      <c r="F988">
        <v>12.15</v>
      </c>
      <c r="G988">
        <v>38177200</v>
      </c>
      <c r="H988">
        <f>IFERROR((F[[#This Row],[Close]]-E987)/E987,0)</f>
        <v>-1.6433853738701376E-3</v>
      </c>
      <c r="I988">
        <f>IFERROR(LN(F[[#This Row],[Close]]/E987),0)</f>
        <v>-1.6447372128782674E-3</v>
      </c>
    </row>
    <row r="989" spans="1:9">
      <c r="A989" s="3">
        <v>45421</v>
      </c>
      <c r="B989">
        <v>12.14</v>
      </c>
      <c r="C989">
        <v>12.22</v>
      </c>
      <c r="D989">
        <v>12.06</v>
      </c>
      <c r="E989">
        <v>12.13</v>
      </c>
      <c r="F989">
        <v>12.13</v>
      </c>
      <c r="G989">
        <v>29103800</v>
      </c>
      <c r="H989">
        <f>IFERROR((F[[#This Row],[Close]]-E988)/E988,0)</f>
        <v>-1.6460905349793887E-3</v>
      </c>
      <c r="I989">
        <f>IFERROR(LN(F[[#This Row],[Close]]/E988),0)</f>
        <v>-1.6474468305987156E-3</v>
      </c>
    </row>
    <row r="990" spans="1:9">
      <c r="A990" s="3">
        <v>45422</v>
      </c>
      <c r="B990">
        <v>12.15</v>
      </c>
      <c r="C990">
        <v>12.17</v>
      </c>
      <c r="D990">
        <v>11.91</v>
      </c>
      <c r="E990">
        <v>11.99</v>
      </c>
      <c r="F990">
        <v>11.99</v>
      </c>
      <c r="G990">
        <v>51447800</v>
      </c>
      <c r="H990">
        <f>IFERROR((F[[#This Row],[Close]]-E989)/E989,0)</f>
        <v>-1.1541632316570533E-2</v>
      </c>
      <c r="I990">
        <f>IFERROR(LN(F[[#This Row],[Close]]/E989),0)</f>
        <v>-1.1608753916535972E-2</v>
      </c>
    </row>
    <row r="991" spans="1:9">
      <c r="A991" s="3">
        <v>45425</v>
      </c>
      <c r="B991">
        <v>12.05</v>
      </c>
      <c r="C991">
        <v>12.45</v>
      </c>
      <c r="D991">
        <v>12.05</v>
      </c>
      <c r="E991">
        <v>12.33</v>
      </c>
      <c r="F991">
        <v>12.33</v>
      </c>
      <c r="G991">
        <v>60962300</v>
      </c>
      <c r="H991">
        <f>IFERROR((F[[#This Row],[Close]]-E990)/E990,0)</f>
        <v>2.8356964136780637E-2</v>
      </c>
      <c r="I991">
        <f>IFERROR(LN(F[[#This Row],[Close]]/E990),0)</f>
        <v>2.7962348136830083E-2</v>
      </c>
    </row>
    <row r="992" spans="1:9">
      <c r="A992" s="3">
        <v>45426</v>
      </c>
      <c r="B992">
        <v>12.44</v>
      </c>
      <c r="C992">
        <v>12.64</v>
      </c>
      <c r="D992">
        <v>12.36</v>
      </c>
      <c r="E992">
        <v>12.44</v>
      </c>
      <c r="F992">
        <v>12.44</v>
      </c>
      <c r="G992">
        <v>39980400</v>
      </c>
      <c r="H992">
        <f>IFERROR((F[[#This Row],[Close]]-E991)/E991,0)</f>
        <v>8.9213300892132547E-3</v>
      </c>
      <c r="I992">
        <f>IFERROR(LN(F[[#This Row],[Close]]/E991),0)</f>
        <v>8.881770134780408E-3</v>
      </c>
    </row>
    <row r="993" spans="1:9">
      <c r="A993" s="3">
        <v>45427</v>
      </c>
      <c r="B993">
        <v>12.49</v>
      </c>
      <c r="C993">
        <v>12.56</v>
      </c>
      <c r="D993">
        <v>12.18</v>
      </c>
      <c r="E993">
        <v>12.31</v>
      </c>
      <c r="F993">
        <v>12.31</v>
      </c>
      <c r="G993">
        <v>50739900</v>
      </c>
      <c r="H993">
        <f>IFERROR((F[[#This Row],[Close]]-E992)/E992,0)</f>
        <v>-1.04501607717041E-2</v>
      </c>
      <c r="I993">
        <f>IFERROR(LN(F[[#This Row],[Close]]/E992),0)</f>
        <v>-1.0505147114671194E-2</v>
      </c>
    </row>
    <row r="994" spans="1:9">
      <c r="A994" s="3">
        <v>45428</v>
      </c>
      <c r="B994">
        <v>12.27</v>
      </c>
      <c r="C994">
        <v>12.48</v>
      </c>
      <c r="D994">
        <v>12.26</v>
      </c>
      <c r="E994">
        <v>12.38</v>
      </c>
      <c r="F994">
        <v>12.38</v>
      </c>
      <c r="G994">
        <v>41502200</v>
      </c>
      <c r="H994">
        <f>IFERROR((F[[#This Row],[Close]]-E993)/E993,0)</f>
        <v>5.6864337936637106E-3</v>
      </c>
      <c r="I994">
        <f>IFERROR(LN(F[[#This Row],[Close]]/E993),0)</f>
        <v>5.6703270600879496E-3</v>
      </c>
    </row>
    <row r="995" spans="1:9">
      <c r="A995" s="3">
        <v>45429</v>
      </c>
      <c r="B995">
        <v>12.37</v>
      </c>
      <c r="C995">
        <v>12.38</v>
      </c>
      <c r="D995">
        <v>12.25</v>
      </c>
      <c r="E995">
        <v>12.28</v>
      </c>
      <c r="F995">
        <v>12.28</v>
      </c>
      <c r="G995">
        <v>24011300</v>
      </c>
      <c r="H995">
        <f>IFERROR((F[[#This Row],[Close]]-E994)/E994,0)</f>
        <v>-8.0775444264944603E-3</v>
      </c>
      <c r="I995">
        <f>IFERROR(LN(F[[#This Row],[Close]]/E994),0)</f>
        <v>-8.110344537453738E-3</v>
      </c>
    </row>
    <row r="996" spans="1:9">
      <c r="A996" s="3">
        <v>45432</v>
      </c>
      <c r="B996">
        <v>12.27</v>
      </c>
      <c r="C996">
        <v>12.33</v>
      </c>
      <c r="D996">
        <v>12.14</v>
      </c>
      <c r="E996">
        <v>12.15</v>
      </c>
      <c r="F996">
        <v>12.15</v>
      </c>
      <c r="G996">
        <v>27019100</v>
      </c>
      <c r="H996">
        <f>IFERROR((F[[#This Row],[Close]]-E995)/E995,0)</f>
        <v>-1.0586319218240962E-2</v>
      </c>
      <c r="I996">
        <f>IFERROR(LN(F[[#This Row],[Close]]/E995),0)</f>
        <v>-1.0642752932438833E-2</v>
      </c>
    </row>
    <row r="997" spans="1:9">
      <c r="A997" s="3">
        <v>45433</v>
      </c>
      <c r="B997">
        <v>12.16</v>
      </c>
      <c r="C997">
        <v>12.2</v>
      </c>
      <c r="D997">
        <v>12.03</v>
      </c>
      <c r="E997">
        <v>12.15</v>
      </c>
      <c r="F997">
        <v>12.15</v>
      </c>
      <c r="G997">
        <v>32851000</v>
      </c>
      <c r="H997">
        <f>IFERROR((F[[#This Row],[Close]]-E996)/E996,0)</f>
        <v>0</v>
      </c>
      <c r="I997">
        <f>IFERROR(LN(F[[#This Row],[Close]]/E996),0)</f>
        <v>0</v>
      </c>
    </row>
    <row r="998" spans="1:9">
      <c r="A998" s="3">
        <v>45434</v>
      </c>
      <c r="B998">
        <v>12.06</v>
      </c>
      <c r="C998">
        <v>12.08</v>
      </c>
      <c r="D998">
        <v>11.97</v>
      </c>
      <c r="E998">
        <v>12.03</v>
      </c>
      <c r="F998">
        <v>12.03</v>
      </c>
      <c r="G998">
        <v>35403000</v>
      </c>
      <c r="H998">
        <f>IFERROR((F[[#This Row],[Close]]-E997)/E997,0)</f>
        <v>-9.8765432098766245E-3</v>
      </c>
      <c r="I998">
        <f>IFERROR(LN(F[[#This Row],[Close]]/E997),0)</f>
        <v>-9.9256397999700433E-3</v>
      </c>
    </row>
    <row r="999" spans="1:9">
      <c r="A999" s="3">
        <v>45435</v>
      </c>
      <c r="B999">
        <v>12.1</v>
      </c>
      <c r="C999">
        <v>12.22</v>
      </c>
      <c r="D999">
        <v>12.01</v>
      </c>
      <c r="E999">
        <v>12.11</v>
      </c>
      <c r="F999">
        <v>12.11</v>
      </c>
      <c r="G999">
        <v>43590100</v>
      </c>
      <c r="H999">
        <f>IFERROR((F[[#This Row],[Close]]-E998)/E998,0)</f>
        <v>6.6500415627597734E-3</v>
      </c>
      <c r="I999">
        <f>IFERROR(LN(F[[#This Row],[Close]]/E998),0)</f>
        <v>6.628027578413331E-3</v>
      </c>
    </row>
    <row r="1000" spans="1:9">
      <c r="A1000" s="3">
        <v>45436</v>
      </c>
      <c r="B1000">
        <v>12.16</v>
      </c>
      <c r="C1000">
        <v>12.27</v>
      </c>
      <c r="D1000">
        <v>12.04</v>
      </c>
      <c r="E1000">
        <v>12.16</v>
      </c>
      <c r="F1000">
        <v>12.16</v>
      </c>
      <c r="G1000">
        <v>40795100</v>
      </c>
      <c r="H1000">
        <f>IFERROR((F[[#This Row],[Close]]-E999)/E999,0)</f>
        <v>4.1288191577209506E-3</v>
      </c>
      <c r="I1000">
        <f>IFERROR(LN(F[[#This Row],[Close]]/E999),0)</f>
        <v>4.1203189730200703E-3</v>
      </c>
    </row>
    <row r="1001" spans="1:9">
      <c r="A1001" s="3">
        <v>45440</v>
      </c>
      <c r="B1001">
        <v>12.11</v>
      </c>
      <c r="C1001">
        <v>12.13</v>
      </c>
      <c r="D1001">
        <v>11.66</v>
      </c>
      <c r="E1001">
        <v>11.68</v>
      </c>
      <c r="F1001">
        <v>11.68</v>
      </c>
      <c r="G1001">
        <v>57460100</v>
      </c>
      <c r="H1001">
        <f>IFERROR((F[[#This Row],[Close]]-E1000)/E1000,0)</f>
        <v>-3.9473684210526348E-2</v>
      </c>
      <c r="I1001">
        <f>IFERROR(LN(F[[#This Row],[Close]]/E1000),0)</f>
        <v>-4.027389913793996E-2</v>
      </c>
    </row>
    <row r="1002" spans="1:9">
      <c r="A1002" s="3">
        <v>45441</v>
      </c>
      <c r="B1002">
        <v>11.57</v>
      </c>
      <c r="C1002">
        <v>11.65</v>
      </c>
      <c r="D1002">
        <v>11.5</v>
      </c>
      <c r="E1002">
        <v>11.56</v>
      </c>
      <c r="F1002">
        <v>11.56</v>
      </c>
      <c r="G1002">
        <v>45759500</v>
      </c>
      <c r="H1002">
        <f>IFERROR((F[[#This Row],[Close]]-E1001)/E1001,0)</f>
        <v>-1.027397260273966E-2</v>
      </c>
      <c r="I1002">
        <f>IFERROR(LN(F[[#This Row],[Close]]/E1001),0)</f>
        <v>-1.0327114155849517E-2</v>
      </c>
    </row>
    <row r="1003" spans="1:9">
      <c r="A1003" s="3">
        <v>45442</v>
      </c>
      <c r="B1003">
        <v>11.58</v>
      </c>
      <c r="C1003">
        <v>11.78</v>
      </c>
      <c r="D1003">
        <v>11.48</v>
      </c>
      <c r="E1003">
        <v>11.77</v>
      </c>
      <c r="F1003">
        <v>11.77</v>
      </c>
      <c r="G1003">
        <v>42249500</v>
      </c>
      <c r="H1003">
        <f>IFERROR((F[[#This Row],[Close]]-E1002)/E1002,0)</f>
        <v>1.8166089965397845E-2</v>
      </c>
      <c r="I1003">
        <f>IFERROR(LN(F[[#This Row],[Close]]/E1002),0)</f>
        <v>1.800305802795394E-2</v>
      </c>
    </row>
    <row r="1004" spans="1:9">
      <c r="A1004" s="3">
        <v>45443</v>
      </c>
      <c r="B1004">
        <v>11.77</v>
      </c>
      <c r="C1004">
        <v>12.15</v>
      </c>
      <c r="D1004">
        <v>11.66</v>
      </c>
      <c r="E1004">
        <v>12.13</v>
      </c>
      <c r="F1004">
        <v>12.13</v>
      </c>
      <c r="G1004">
        <v>57205800</v>
      </c>
      <c r="H1004">
        <f>IFERROR((F[[#This Row],[Close]]-E1003)/E1003,0)</f>
        <v>3.0586236193712934E-2</v>
      </c>
      <c r="I1004">
        <f>IFERROR(LN(F[[#This Row],[Close]]/E1003),0)</f>
        <v>3.0127801683773613E-2</v>
      </c>
    </row>
    <row r="1005" spans="1:9">
      <c r="A1005" s="3">
        <v>45446</v>
      </c>
      <c r="B1005">
        <v>12.25</v>
      </c>
      <c r="C1005">
        <v>12.32</v>
      </c>
      <c r="D1005">
        <v>12.02</v>
      </c>
      <c r="E1005">
        <v>12.19</v>
      </c>
      <c r="F1005">
        <v>12.19</v>
      </c>
      <c r="G1005">
        <v>53784100</v>
      </c>
      <c r="H1005">
        <f>IFERROR((F[[#This Row],[Close]]-E1004)/E1004,0)</f>
        <v>4.946413849958674E-3</v>
      </c>
      <c r="I1005">
        <f>IFERROR(LN(F[[#This Row],[Close]]/E1004),0)</f>
        <v>4.9342205372212566E-3</v>
      </c>
    </row>
    <row r="1006" spans="1:9">
      <c r="A1006" s="3">
        <v>45447</v>
      </c>
      <c r="B1006">
        <v>12.08</v>
      </c>
      <c r="C1006">
        <v>12.13</v>
      </c>
      <c r="D1006">
        <v>11.96</v>
      </c>
      <c r="E1006">
        <v>12.03</v>
      </c>
      <c r="F1006">
        <v>12.03</v>
      </c>
      <c r="G1006">
        <v>41533100</v>
      </c>
      <c r="H1006">
        <f>IFERROR((F[[#This Row],[Close]]-E1005)/E1005,0)</f>
        <v>-1.3125512715340456E-2</v>
      </c>
      <c r="I1006">
        <f>IFERROR(LN(F[[#This Row],[Close]]/E1005),0)</f>
        <v>-1.3212413506592665E-2</v>
      </c>
    </row>
    <row r="1007" spans="1:9">
      <c r="A1007" s="3">
        <v>45448</v>
      </c>
      <c r="B1007">
        <v>12.05</v>
      </c>
      <c r="C1007">
        <v>12.12</v>
      </c>
      <c r="D1007">
        <v>11.82</v>
      </c>
      <c r="E1007">
        <v>12.07</v>
      </c>
      <c r="F1007">
        <v>12.07</v>
      </c>
      <c r="G1007">
        <v>45509800</v>
      </c>
      <c r="H1007">
        <f>IFERROR((F[[#This Row],[Close]]-E1006)/E1006,0)</f>
        <v>3.3250207813799604E-3</v>
      </c>
      <c r="I1007">
        <f>IFERROR(LN(F[[#This Row],[Close]]/E1006),0)</f>
        <v>3.3195051228527132E-3</v>
      </c>
    </row>
    <row r="1008" spans="1:9">
      <c r="A1008" s="3">
        <v>45449</v>
      </c>
      <c r="B1008">
        <v>11.98</v>
      </c>
      <c r="C1008">
        <v>12.1</v>
      </c>
      <c r="D1008">
        <v>11.96</v>
      </c>
      <c r="E1008">
        <v>12.07</v>
      </c>
      <c r="F1008">
        <v>12.07</v>
      </c>
      <c r="G1008">
        <v>28289900</v>
      </c>
      <c r="H1008">
        <f>IFERROR((F[[#This Row],[Close]]-E1007)/E1007,0)</f>
        <v>0</v>
      </c>
      <c r="I1008">
        <f>IFERROR(LN(F[[#This Row],[Close]]/E1007),0)</f>
        <v>0</v>
      </c>
    </row>
    <row r="1009" spans="1:9">
      <c r="A1009" s="3">
        <v>45450</v>
      </c>
      <c r="B1009">
        <v>12</v>
      </c>
      <c r="C1009">
        <v>12.16</v>
      </c>
      <c r="D1009">
        <v>11.95</v>
      </c>
      <c r="E1009">
        <v>12.15</v>
      </c>
      <c r="F1009">
        <v>12.15</v>
      </c>
      <c r="G1009">
        <v>31850400</v>
      </c>
      <c r="H1009">
        <f>IFERROR((F[[#This Row],[Close]]-E1008)/E1008,0)</f>
        <v>6.6280033140016627E-3</v>
      </c>
      <c r="I1009">
        <f>IFERROR(LN(F[[#This Row],[Close]]/E1008),0)</f>
        <v>6.606134677117269E-3</v>
      </c>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A9DA1-A13A-8B4B-97F1-6D627E4DEE2E}">
  <dimension ref="A1:H1009"/>
  <sheetViews>
    <sheetView workbookViewId="0">
      <selection activeCell="F7" sqref="F7"/>
    </sheetView>
  </sheetViews>
  <sheetFormatPr baseColWidth="10" defaultRowHeight="16"/>
  <cols>
    <col min="1" max="1" width="15.33203125" bestFit="1" customWidth="1"/>
    <col min="2" max="5" width="12.1640625" bestFit="1" customWidth="1"/>
    <col min="6" max="6" width="11.1640625" bestFit="1" customWidth="1"/>
    <col min="7" max="8" width="12.83203125" bestFit="1" customWidth="1"/>
  </cols>
  <sheetData>
    <row r="1" spans="1:8">
      <c r="A1" t="s">
        <v>4</v>
      </c>
      <c r="B1" t="s">
        <v>5</v>
      </c>
      <c r="C1" t="s">
        <v>6</v>
      </c>
      <c r="D1" t="s">
        <v>7</v>
      </c>
      <c r="E1" t="s">
        <v>8</v>
      </c>
      <c r="F1" t="s">
        <v>10</v>
      </c>
      <c r="G1" t="s">
        <v>17</v>
      </c>
      <c r="H1" t="s">
        <v>18</v>
      </c>
    </row>
    <row r="2" spans="1:8">
      <c r="A2" s="6">
        <v>43990</v>
      </c>
      <c r="B2">
        <v>3199.919921875</v>
      </c>
      <c r="C2">
        <v>3233.1298828125</v>
      </c>
      <c r="D2">
        <v>3196</v>
      </c>
      <c r="E2">
        <v>3232.389892578125</v>
      </c>
      <c r="F2">
        <v>8498300000</v>
      </c>
      <c r="G2">
        <f>IFERROR((GSPC[[#This Row],[Close]]-E1)/E1,0)</f>
        <v>0</v>
      </c>
      <c r="H2">
        <f>IFERROR(LN(GSPC[[#This Row],[Close]]/E1),0)</f>
        <v>0</v>
      </c>
    </row>
    <row r="3" spans="1:8">
      <c r="A3" s="6">
        <v>43991</v>
      </c>
      <c r="B3">
        <v>3213.320068359375</v>
      </c>
      <c r="C3">
        <v>3222.7099609375</v>
      </c>
      <c r="D3">
        <v>3193.110107421875</v>
      </c>
      <c r="E3">
        <v>3207.179931640625</v>
      </c>
      <c r="F3">
        <v>6410930000</v>
      </c>
      <c r="G3">
        <f>IFERROR((GSPC[[#This Row],[Close]]-E2)/E2,0)</f>
        <v>-7.7991708226116136E-3</v>
      </c>
      <c r="H3">
        <f>IFERROR(LN(GSPC[[#This Row],[Close]]/E2),0)</f>
        <v>-7.8297434197219778E-3</v>
      </c>
    </row>
    <row r="4" spans="1:8">
      <c r="A4" s="6">
        <v>43992</v>
      </c>
      <c r="B4">
        <v>3213.419921875</v>
      </c>
      <c r="C4">
        <v>3223.27001953125</v>
      </c>
      <c r="D4">
        <v>3181.489990234375</v>
      </c>
      <c r="E4">
        <v>3190.139892578125</v>
      </c>
      <c r="F4">
        <v>6598870000</v>
      </c>
      <c r="G4">
        <f>IFERROR((GSPC[[#This Row],[Close]]-E3)/E3,0)</f>
        <v>-5.3130910724373389E-3</v>
      </c>
      <c r="H4">
        <f>IFERROR(LN(GSPC[[#This Row],[Close]]/E3),0)</f>
        <v>-5.327255735182077E-3</v>
      </c>
    </row>
    <row r="5" spans="1:8">
      <c r="A5" s="6">
        <v>43993</v>
      </c>
      <c r="B5">
        <v>3123.530029296875</v>
      </c>
      <c r="C5">
        <v>3123.530029296875</v>
      </c>
      <c r="D5">
        <v>2999.489990234375</v>
      </c>
      <c r="E5">
        <v>3002.10009765625</v>
      </c>
      <c r="F5">
        <v>7037320000</v>
      </c>
      <c r="G5">
        <f>IFERROR((GSPC[[#This Row],[Close]]-E4)/E4,0)</f>
        <v>-5.8944059274438229E-2</v>
      </c>
      <c r="H5">
        <f>IFERROR(LN(GSPC[[#This Row],[Close]]/E4),0)</f>
        <v>-6.075269299628893E-2</v>
      </c>
    </row>
    <row r="6" spans="1:8">
      <c r="A6" s="6">
        <v>43994</v>
      </c>
      <c r="B6">
        <v>3071.0400390625</v>
      </c>
      <c r="C6">
        <v>3088.419921875</v>
      </c>
      <c r="D6">
        <v>2984.469970703125</v>
      </c>
      <c r="E6">
        <v>3041.31005859375</v>
      </c>
      <c r="F6">
        <v>5845330000</v>
      </c>
      <c r="G6">
        <f>IFERROR((GSPC[[#This Row],[Close]]-E5)/E5,0)</f>
        <v>1.3060843963234722E-2</v>
      </c>
      <c r="H6">
        <f>IFERROR(LN(GSPC[[#This Row],[Close]]/E5),0)</f>
        <v>1.2976286605211731E-2</v>
      </c>
    </row>
    <row r="7" spans="1:8">
      <c r="A7" s="6">
        <v>43997</v>
      </c>
      <c r="B7">
        <v>2993.760009765625</v>
      </c>
      <c r="C7">
        <v>3079.760009765625</v>
      </c>
      <c r="D7">
        <v>2965.659912109375</v>
      </c>
      <c r="E7">
        <v>3066.590087890625</v>
      </c>
      <c r="F7">
        <v>5757480000</v>
      </c>
      <c r="G7">
        <f>IFERROR((GSPC[[#This Row],[Close]]-E6)/E6,0)</f>
        <v>8.3122170412851804E-3</v>
      </c>
      <c r="H7">
        <f>IFERROR(LN(GSPC[[#This Row],[Close]]/E6),0)</f>
        <v>8.2778608181752599E-3</v>
      </c>
    </row>
    <row r="8" spans="1:8">
      <c r="A8" s="6">
        <v>43998</v>
      </c>
      <c r="B8">
        <v>3131</v>
      </c>
      <c r="C8">
        <v>3153.449951171875</v>
      </c>
      <c r="D8">
        <v>3076.06005859375</v>
      </c>
      <c r="E8">
        <v>3124.739990234375</v>
      </c>
      <c r="F8">
        <v>5845810000</v>
      </c>
      <c r="G8">
        <f>IFERROR((GSPC[[#This Row],[Close]]-E7)/E7,0)</f>
        <v>1.8962398193802552E-2</v>
      </c>
      <c r="H8">
        <f>IFERROR(LN(GSPC[[#This Row],[Close]]/E7),0)</f>
        <v>1.8784852866710527E-2</v>
      </c>
    </row>
    <row r="9" spans="1:8">
      <c r="A9" s="6">
        <v>43999</v>
      </c>
      <c r="B9">
        <v>3136.1298828125</v>
      </c>
      <c r="C9">
        <v>3141.159912109375</v>
      </c>
      <c r="D9">
        <v>3108.030029296875</v>
      </c>
      <c r="E9">
        <v>3113.489990234375</v>
      </c>
      <c r="F9">
        <v>4560450000</v>
      </c>
      <c r="G9">
        <f>IFERROR((GSPC[[#This Row],[Close]]-E8)/E8,0)</f>
        <v>-3.60029955617401E-3</v>
      </c>
      <c r="H9">
        <f>IFERROR(LN(GSPC[[#This Row],[Close]]/E8),0)</f>
        <v>-3.6067962326294138E-3</v>
      </c>
    </row>
    <row r="10" spans="1:8">
      <c r="A10" s="6">
        <v>44000</v>
      </c>
      <c r="B10">
        <v>3101.639892578125</v>
      </c>
      <c r="C10">
        <v>3120</v>
      </c>
      <c r="D10">
        <v>3093.510009765625</v>
      </c>
      <c r="E10">
        <v>3115.340087890625</v>
      </c>
      <c r="F10">
        <v>4448690000</v>
      </c>
      <c r="G10">
        <f>IFERROR((GSPC[[#This Row],[Close]]-E9)/E9,0)</f>
        <v>5.942198825282652E-4</v>
      </c>
      <c r="H10">
        <f>IFERROR(LN(GSPC[[#This Row],[Close]]/E9),0)</f>
        <v>5.9404340380175727E-4</v>
      </c>
    </row>
    <row r="11" spans="1:8">
      <c r="A11" s="6">
        <v>44001</v>
      </c>
      <c r="B11">
        <v>3140.2900390625</v>
      </c>
      <c r="C11">
        <v>3155.530029296875</v>
      </c>
      <c r="D11">
        <v>3083.110107421875</v>
      </c>
      <c r="E11">
        <v>3097.739990234375</v>
      </c>
      <c r="F11">
        <v>8346650000</v>
      </c>
      <c r="G11">
        <f>IFERROR((GSPC[[#This Row],[Close]]-E10)/E10,0)</f>
        <v>-5.6494948094629703E-3</v>
      </c>
      <c r="H11">
        <f>IFERROR(LN(GSPC[[#This Row],[Close]]/E10),0)</f>
        <v>-5.665513565673728E-3</v>
      </c>
    </row>
    <row r="12" spans="1:8">
      <c r="A12" s="6">
        <v>44004</v>
      </c>
      <c r="B12">
        <v>3094.419921875</v>
      </c>
      <c r="C12">
        <v>3120.919921875</v>
      </c>
      <c r="D12">
        <v>3079.389892578125</v>
      </c>
      <c r="E12">
        <v>3117.860107421875</v>
      </c>
      <c r="F12">
        <v>4686690000</v>
      </c>
      <c r="G12">
        <f>IFERROR((GSPC[[#This Row],[Close]]-E11)/E11,0)</f>
        <v>6.4950955376915642E-3</v>
      </c>
      <c r="H12">
        <f>IFERROR(LN(GSPC[[#This Row],[Close]]/E11),0)</f>
        <v>6.4740932966583838E-3</v>
      </c>
    </row>
    <row r="13" spans="1:8">
      <c r="A13" s="6">
        <v>44005</v>
      </c>
      <c r="B13">
        <v>3138.699951171875</v>
      </c>
      <c r="C13">
        <v>3154.89990234375</v>
      </c>
      <c r="D13">
        <v>3127.1201171875</v>
      </c>
      <c r="E13">
        <v>3131.2900390625</v>
      </c>
      <c r="F13">
        <v>4711850000</v>
      </c>
      <c r="G13">
        <f>IFERROR((GSPC[[#This Row],[Close]]-E12)/E12,0)</f>
        <v>4.3074195691640785E-3</v>
      </c>
      <c r="H13">
        <f>IFERROR(LN(GSPC[[#This Row],[Close]]/E12),0)</f>
        <v>4.298169191483789E-3</v>
      </c>
    </row>
    <row r="14" spans="1:8">
      <c r="A14" s="6">
        <v>44006</v>
      </c>
      <c r="B14">
        <v>3114.39990234375</v>
      </c>
      <c r="C14">
        <v>3115.010009765625</v>
      </c>
      <c r="D14">
        <v>3032.1298828125</v>
      </c>
      <c r="E14">
        <v>3050.330078125</v>
      </c>
      <c r="F14">
        <v>5597680000</v>
      </c>
      <c r="G14">
        <f>IFERROR((GSPC[[#This Row],[Close]]-E13)/E13,0)</f>
        <v>-2.5855145939064527E-2</v>
      </c>
      <c r="H14">
        <f>IFERROR(LN(GSPC[[#This Row],[Close]]/E13),0)</f>
        <v>-2.61952655956623E-2</v>
      </c>
    </row>
    <row r="15" spans="1:8">
      <c r="A15" s="6">
        <v>44007</v>
      </c>
      <c r="B15">
        <v>3046.60009765625</v>
      </c>
      <c r="C15">
        <v>3086.25</v>
      </c>
      <c r="D15">
        <v>3024.010009765625</v>
      </c>
      <c r="E15">
        <v>3083.760009765625</v>
      </c>
      <c r="F15">
        <v>4847690000</v>
      </c>
      <c r="G15">
        <f>IFERROR((GSPC[[#This Row],[Close]]-E14)/E14,0)</f>
        <v>1.0959447267809772E-2</v>
      </c>
      <c r="H15">
        <f>IFERROR(LN(GSPC[[#This Row],[Close]]/E14),0)</f>
        <v>1.089982772821816E-2</v>
      </c>
    </row>
    <row r="16" spans="1:8">
      <c r="A16" s="6">
        <v>44008</v>
      </c>
      <c r="B16">
        <v>3073.199951171875</v>
      </c>
      <c r="C16">
        <v>3073.72998046875</v>
      </c>
      <c r="D16">
        <v>3004.6298828125</v>
      </c>
      <c r="E16">
        <v>3009.050048828125</v>
      </c>
      <c r="F16">
        <v>8107850000</v>
      </c>
      <c r="G16">
        <f>IFERROR((GSPC[[#This Row],[Close]]-E15)/E15,0)</f>
        <v>-2.4226905044785953E-2</v>
      </c>
      <c r="H16">
        <f>IFERROR(LN(GSPC[[#This Row],[Close]]/E15),0)</f>
        <v>-2.4525204274831163E-2</v>
      </c>
    </row>
    <row r="17" spans="1:8">
      <c r="A17" s="6">
        <v>44011</v>
      </c>
      <c r="B17">
        <v>3018.590087890625</v>
      </c>
      <c r="C17">
        <v>3053.889892578125</v>
      </c>
      <c r="D17">
        <v>2999.739990234375</v>
      </c>
      <c r="E17">
        <v>3053.239990234375</v>
      </c>
      <c r="F17">
        <v>4473970000</v>
      </c>
      <c r="G17">
        <f>IFERROR((GSPC[[#This Row],[Close]]-E16)/E16,0)</f>
        <v>1.4685678433118712E-2</v>
      </c>
      <c r="H17">
        <f>IFERROR(LN(GSPC[[#This Row],[Close]]/E16),0)</f>
        <v>1.457888811353358E-2</v>
      </c>
    </row>
    <row r="18" spans="1:8">
      <c r="A18" s="6">
        <v>44012</v>
      </c>
      <c r="B18">
        <v>3050.199951171875</v>
      </c>
      <c r="C18">
        <v>3111.510009765625</v>
      </c>
      <c r="D18">
        <v>3047.830078125</v>
      </c>
      <c r="E18">
        <v>3100.2900390625</v>
      </c>
      <c r="F18">
        <v>4705850000</v>
      </c>
      <c r="G18">
        <f>IFERROR((GSPC[[#This Row],[Close]]-E17)/E17,0)</f>
        <v>1.5409875731554699E-2</v>
      </c>
      <c r="H18">
        <f>IFERROR(LN(GSPC[[#This Row],[Close]]/E17),0)</f>
        <v>1.5292349435755562E-2</v>
      </c>
    </row>
    <row r="19" spans="1:8">
      <c r="A19" s="6">
        <v>44013</v>
      </c>
      <c r="B19">
        <v>3105.919921875</v>
      </c>
      <c r="C19">
        <v>3128.43994140625</v>
      </c>
      <c r="D19">
        <v>3101.169921875</v>
      </c>
      <c r="E19">
        <v>3115.860107421875</v>
      </c>
      <c r="F19">
        <v>4449230000</v>
      </c>
      <c r="G19">
        <f>IFERROR((GSPC[[#This Row],[Close]]-E18)/E18,0)</f>
        <v>5.0221328208644792E-3</v>
      </c>
      <c r="H19">
        <f>IFERROR(LN(GSPC[[#This Row],[Close]]/E18),0)</f>
        <v>5.0095639758705648E-3</v>
      </c>
    </row>
    <row r="20" spans="1:8">
      <c r="A20" s="6">
        <v>44014</v>
      </c>
      <c r="B20">
        <v>3143.639892578125</v>
      </c>
      <c r="C20">
        <v>3165.81005859375</v>
      </c>
      <c r="D20">
        <v>3124.52001953125</v>
      </c>
      <c r="E20">
        <v>3130.010009765625</v>
      </c>
      <c r="F20">
        <v>4197720000</v>
      </c>
      <c r="G20">
        <f>IFERROR((GSPC[[#This Row],[Close]]-E19)/E19,0)</f>
        <v>4.5412508443640988E-3</v>
      </c>
      <c r="H20">
        <f>IFERROR(LN(GSPC[[#This Row],[Close]]/E19),0)</f>
        <v>4.5309704768169146E-3</v>
      </c>
    </row>
    <row r="21" spans="1:8">
      <c r="A21" s="6">
        <v>44018</v>
      </c>
      <c r="B21">
        <v>3155.2900390625</v>
      </c>
      <c r="C21">
        <v>3182.590087890625</v>
      </c>
      <c r="D21">
        <v>3155.2900390625</v>
      </c>
      <c r="E21">
        <v>3179.719970703125</v>
      </c>
      <c r="F21">
        <v>4759160000</v>
      </c>
      <c r="G21">
        <f>IFERROR((GSPC[[#This Row],[Close]]-E20)/E20,0)</f>
        <v>1.5881725867458896E-2</v>
      </c>
      <c r="H21">
        <f>IFERROR(LN(GSPC[[#This Row],[Close]]/E20),0)</f>
        <v>1.5756930832163289E-2</v>
      </c>
    </row>
    <row r="22" spans="1:8">
      <c r="A22" s="6">
        <v>44019</v>
      </c>
      <c r="B22">
        <v>3166.43994140625</v>
      </c>
      <c r="C22">
        <v>3184.14990234375</v>
      </c>
      <c r="D22">
        <v>3142.929931640625</v>
      </c>
      <c r="E22">
        <v>3145.320068359375</v>
      </c>
      <c r="F22">
        <v>4571330000</v>
      </c>
      <c r="G22">
        <f>IFERROR((GSPC[[#This Row],[Close]]-E21)/E21,0)</f>
        <v>-1.0818532028197193E-2</v>
      </c>
      <c r="H22">
        <f>IFERROR(LN(GSPC[[#This Row],[Close]]/E21),0)</f>
        <v>-1.0877477869643567E-2</v>
      </c>
    </row>
    <row r="23" spans="1:8">
      <c r="A23" s="6">
        <v>44020</v>
      </c>
      <c r="B23">
        <v>3153.070068359375</v>
      </c>
      <c r="C23">
        <v>3171.800048828125</v>
      </c>
      <c r="D23">
        <v>3136.530029296875</v>
      </c>
      <c r="E23">
        <v>3169.93994140625</v>
      </c>
      <c r="F23">
        <v>4937310000</v>
      </c>
      <c r="G23">
        <f>IFERROR((GSPC[[#This Row],[Close]]-E22)/E22,0)</f>
        <v>7.8274619154154734E-3</v>
      </c>
      <c r="H23">
        <f>IFERROR(LN(GSPC[[#This Row],[Close]]/E22),0)</f>
        <v>7.7969862634302686E-3</v>
      </c>
    </row>
    <row r="24" spans="1:8">
      <c r="A24" s="6">
        <v>44021</v>
      </c>
      <c r="B24">
        <v>3176.169921875</v>
      </c>
      <c r="C24">
        <v>3179.780029296875</v>
      </c>
      <c r="D24">
        <v>3115.699951171875</v>
      </c>
      <c r="E24">
        <v>3152.050048828125</v>
      </c>
      <c r="F24">
        <v>4843650000</v>
      </c>
      <c r="G24">
        <f>IFERROR((GSPC[[#This Row],[Close]]-E23)/E23,0)</f>
        <v>-5.6436061593610753E-3</v>
      </c>
      <c r="H24">
        <f>IFERROR(LN(GSPC[[#This Row],[Close]]/E23),0)</f>
        <v>-5.6595914761946231E-3</v>
      </c>
    </row>
    <row r="25" spans="1:8">
      <c r="A25" s="6">
        <v>44022</v>
      </c>
      <c r="B25">
        <v>3152.469970703125</v>
      </c>
      <c r="C25">
        <v>3186.820068359375</v>
      </c>
      <c r="D25">
        <v>3136.219970703125</v>
      </c>
      <c r="E25">
        <v>3185.0400390625</v>
      </c>
      <c r="F25">
        <v>4524190000</v>
      </c>
      <c r="G25">
        <f>IFERROR((GSPC[[#This Row],[Close]]-E24)/E24,0)</f>
        <v>1.0466201273244402E-2</v>
      </c>
      <c r="H25">
        <f>IFERROR(LN(GSPC[[#This Row],[Close]]/E24),0)</f>
        <v>1.0411809774443004E-2</v>
      </c>
    </row>
    <row r="26" spans="1:8">
      <c r="A26" s="6">
        <v>44025</v>
      </c>
      <c r="B26">
        <v>3205.080078125</v>
      </c>
      <c r="C26">
        <v>3235.320068359375</v>
      </c>
      <c r="D26">
        <v>3149.429931640625</v>
      </c>
      <c r="E26">
        <v>3155.219970703125</v>
      </c>
      <c r="F26">
        <v>4902440000</v>
      </c>
      <c r="G26">
        <f>IFERROR((GSPC[[#This Row],[Close]]-E25)/E25,0)</f>
        <v>-9.3625411277882663E-3</v>
      </c>
      <c r="H26">
        <f>IFERROR(LN(GSPC[[#This Row],[Close]]/E25),0)</f>
        <v>-9.4066452160588739E-3</v>
      </c>
    </row>
    <row r="27" spans="1:8">
      <c r="A27" s="6">
        <v>44026</v>
      </c>
      <c r="B27">
        <v>3141.110107421875</v>
      </c>
      <c r="C27">
        <v>3200.949951171875</v>
      </c>
      <c r="D27">
        <v>3127.659912109375</v>
      </c>
      <c r="E27">
        <v>3197.52001953125</v>
      </c>
      <c r="F27">
        <v>4507140000</v>
      </c>
      <c r="G27">
        <f>IFERROR((GSPC[[#This Row],[Close]]-E26)/E26,0)</f>
        <v>1.3406370782668013E-2</v>
      </c>
      <c r="H27">
        <f>IFERROR(LN(GSPC[[#This Row],[Close]]/E26),0)</f>
        <v>1.331730058290395E-2</v>
      </c>
    </row>
    <row r="28" spans="1:8">
      <c r="A28" s="6">
        <v>44027</v>
      </c>
      <c r="B28">
        <v>3225.97998046875</v>
      </c>
      <c r="C28">
        <v>3238.280029296875</v>
      </c>
      <c r="D28">
        <v>3200.760009765625</v>
      </c>
      <c r="E28">
        <v>3226.56005859375</v>
      </c>
      <c r="F28">
        <v>4686830000</v>
      </c>
      <c r="G28">
        <f>IFERROR((GSPC[[#This Row],[Close]]-E27)/E27,0)</f>
        <v>9.0820507409230273E-3</v>
      </c>
      <c r="H28">
        <f>IFERROR(LN(GSPC[[#This Row],[Close]]/E27),0)</f>
        <v>9.0410569363550478E-3</v>
      </c>
    </row>
    <row r="29" spans="1:8">
      <c r="A29" s="6">
        <v>44028</v>
      </c>
      <c r="B29">
        <v>3208.360107421875</v>
      </c>
      <c r="C29">
        <v>3220.389892578125</v>
      </c>
      <c r="D29">
        <v>3198.590087890625</v>
      </c>
      <c r="E29">
        <v>3215.570068359375</v>
      </c>
      <c r="F29">
        <v>3972860000</v>
      </c>
      <c r="G29">
        <f>IFERROR((GSPC[[#This Row],[Close]]-E28)/E28,0)</f>
        <v>-3.4061012455366569E-3</v>
      </c>
      <c r="H29">
        <f>IFERROR(LN(GSPC[[#This Row],[Close]]/E28),0)</f>
        <v>-3.4119152141152374E-3</v>
      </c>
    </row>
    <row r="30" spans="1:8">
      <c r="A30" s="6">
        <v>44029</v>
      </c>
      <c r="B30">
        <v>3224.2099609375</v>
      </c>
      <c r="C30">
        <v>3233.52001953125</v>
      </c>
      <c r="D30">
        <v>3205.64990234375</v>
      </c>
      <c r="E30">
        <v>3224.72998046875</v>
      </c>
      <c r="F30">
        <v>4012850000</v>
      </c>
      <c r="G30">
        <f>IFERROR((GSPC[[#This Row],[Close]]-E29)/E29,0)</f>
        <v>2.8486121946173309E-3</v>
      </c>
      <c r="H30">
        <f>IFERROR(LN(GSPC[[#This Row],[Close]]/E29),0)</f>
        <v>2.8445625875835605E-3</v>
      </c>
    </row>
    <row r="31" spans="1:8">
      <c r="A31" s="6">
        <v>44032</v>
      </c>
      <c r="B31">
        <v>3224.2900390625</v>
      </c>
      <c r="C31">
        <v>3258.610107421875</v>
      </c>
      <c r="D31">
        <v>3215.159912109375</v>
      </c>
      <c r="E31">
        <v>3251.840087890625</v>
      </c>
      <c r="F31">
        <v>3979340000</v>
      </c>
      <c r="G31">
        <f>IFERROR((GSPC[[#This Row],[Close]]-E30)/E30,0)</f>
        <v>8.4069387471425588E-3</v>
      </c>
      <c r="H31">
        <f>IFERROR(LN(GSPC[[#This Row],[Close]]/E30),0)</f>
        <v>8.3717972551403345E-3</v>
      </c>
    </row>
    <row r="32" spans="1:8">
      <c r="A32" s="6">
        <v>44033</v>
      </c>
      <c r="B32">
        <v>3268.52001953125</v>
      </c>
      <c r="C32">
        <v>3277.2900390625</v>
      </c>
      <c r="D32">
        <v>3247.77001953125</v>
      </c>
      <c r="E32">
        <v>3257.300048828125</v>
      </c>
      <c r="F32">
        <v>4556610000</v>
      </c>
      <c r="G32">
        <f>IFERROR((GSPC[[#This Row],[Close]]-E31)/E31,0)</f>
        <v>1.6790373419136116E-3</v>
      </c>
      <c r="H32">
        <f>IFERROR(LN(GSPC[[#This Row],[Close]]/E31),0)</f>
        <v>1.6776293345600682E-3</v>
      </c>
    </row>
    <row r="33" spans="1:8">
      <c r="A33" s="6">
        <v>44034</v>
      </c>
      <c r="B33">
        <v>3254.860107421875</v>
      </c>
      <c r="C33">
        <v>3279.320068359375</v>
      </c>
      <c r="D33">
        <v>3253.10009765625</v>
      </c>
      <c r="E33">
        <v>3276.02001953125</v>
      </c>
      <c r="F33">
        <v>4267160000</v>
      </c>
      <c r="G33">
        <f>IFERROR((GSPC[[#This Row],[Close]]-E32)/E32,0)</f>
        <v>5.7470820687396795E-3</v>
      </c>
      <c r="H33">
        <f>IFERROR(LN(GSPC[[#This Row],[Close]]/E32),0)</f>
        <v>5.7306305944738621E-3</v>
      </c>
    </row>
    <row r="34" spans="1:8">
      <c r="A34" s="6">
        <v>44035</v>
      </c>
      <c r="B34">
        <v>3271.639892578125</v>
      </c>
      <c r="C34">
        <v>3279.989990234375</v>
      </c>
      <c r="D34">
        <v>3222.659912109375</v>
      </c>
      <c r="E34">
        <v>3235.659912109375</v>
      </c>
      <c r="F34">
        <v>4296760000</v>
      </c>
      <c r="G34">
        <f>IFERROR((GSPC[[#This Row],[Close]]-E33)/E33,0)</f>
        <v>-1.2319859824192996E-2</v>
      </c>
      <c r="H34">
        <f>IFERROR(LN(GSPC[[#This Row],[Close]]/E33),0)</f>
        <v>-1.2396378412246847E-2</v>
      </c>
    </row>
    <row r="35" spans="1:8">
      <c r="A35" s="6">
        <v>44036</v>
      </c>
      <c r="B35">
        <v>3218.580078125</v>
      </c>
      <c r="C35">
        <v>3227.260009765625</v>
      </c>
      <c r="D35">
        <v>3200.050048828125</v>
      </c>
      <c r="E35">
        <v>3215.6298828125</v>
      </c>
      <c r="F35">
        <v>3689410000</v>
      </c>
      <c r="G35">
        <f>IFERROR((GSPC[[#This Row],[Close]]-E34)/E34,0)</f>
        <v>-6.1904000546884191E-3</v>
      </c>
      <c r="H35">
        <f>IFERROR(LN(GSPC[[#This Row],[Close]]/E34),0)</f>
        <v>-6.2096400242761338E-3</v>
      </c>
    </row>
    <row r="36" spans="1:8">
      <c r="A36" s="6">
        <v>44039</v>
      </c>
      <c r="B36">
        <v>3219.840087890625</v>
      </c>
      <c r="C36">
        <v>3241.429931640625</v>
      </c>
      <c r="D36">
        <v>3214.25</v>
      </c>
      <c r="E36">
        <v>3239.409912109375</v>
      </c>
      <c r="F36">
        <v>3970310000</v>
      </c>
      <c r="G36">
        <f>IFERROR((GSPC[[#This Row],[Close]]-E35)/E35,0)</f>
        <v>7.3951387950394873E-3</v>
      </c>
      <c r="H36">
        <f>IFERROR(LN(GSPC[[#This Row],[Close]]/E35),0)</f>
        <v>7.3679288214823727E-3</v>
      </c>
    </row>
    <row r="37" spans="1:8">
      <c r="A37" s="6">
        <v>44040</v>
      </c>
      <c r="B37">
        <v>3234.27001953125</v>
      </c>
      <c r="C37">
        <v>3243.719970703125</v>
      </c>
      <c r="D37">
        <v>3216.169921875</v>
      </c>
      <c r="E37">
        <v>3218.43994140625</v>
      </c>
      <c r="F37">
        <v>4053180000</v>
      </c>
      <c r="G37">
        <f>IFERROR((GSPC[[#This Row],[Close]]-E36)/E36,0)</f>
        <v>-6.4733921522979439E-3</v>
      </c>
      <c r="H37">
        <f>IFERROR(LN(GSPC[[#This Row],[Close]]/E36),0)</f>
        <v>-6.4944354186463058E-3</v>
      </c>
    </row>
    <row r="38" spans="1:8">
      <c r="A38" s="6">
        <v>44041</v>
      </c>
      <c r="B38">
        <v>3227.219970703125</v>
      </c>
      <c r="C38">
        <v>3264.739990234375</v>
      </c>
      <c r="D38">
        <v>3227.219970703125</v>
      </c>
      <c r="E38">
        <v>3258.43994140625</v>
      </c>
      <c r="F38">
        <v>4478200000</v>
      </c>
      <c r="G38">
        <f>IFERROR((GSPC[[#This Row],[Close]]-E37)/E37,0)</f>
        <v>1.2428381678150125E-2</v>
      </c>
      <c r="H38">
        <f>IFERROR(LN(GSPC[[#This Row],[Close]]/E37),0)</f>
        <v>1.2351783351742583E-2</v>
      </c>
    </row>
    <row r="39" spans="1:8">
      <c r="A39" s="6">
        <v>44042</v>
      </c>
      <c r="B39">
        <v>3231.760009765625</v>
      </c>
      <c r="C39">
        <v>3250.919921875</v>
      </c>
      <c r="D39">
        <v>3204.1298828125</v>
      </c>
      <c r="E39">
        <v>3246.219970703125</v>
      </c>
      <c r="F39">
        <v>4264920000</v>
      </c>
      <c r="G39">
        <f>IFERROR((GSPC[[#This Row],[Close]]-E38)/E38,0)</f>
        <v>-3.7502519373891568E-3</v>
      </c>
      <c r="H39">
        <f>IFERROR(LN(GSPC[[#This Row],[Close]]/E38),0)</f>
        <v>-3.7573017634548516E-3</v>
      </c>
    </row>
    <row r="40" spans="1:8">
      <c r="A40" s="6">
        <v>44043</v>
      </c>
      <c r="B40">
        <v>3270.449951171875</v>
      </c>
      <c r="C40">
        <v>3272.169921875</v>
      </c>
      <c r="D40">
        <v>3220.260009765625</v>
      </c>
      <c r="E40">
        <v>3271.1201171875</v>
      </c>
      <c r="F40">
        <v>5007530000</v>
      </c>
      <c r="G40">
        <f>IFERROR((GSPC[[#This Row],[Close]]-E39)/E39,0)</f>
        <v>7.6705049901414036E-3</v>
      </c>
      <c r="H40">
        <f>IFERROR(LN(GSPC[[#This Row],[Close]]/E39),0)</f>
        <v>7.6412362421762695E-3</v>
      </c>
    </row>
    <row r="41" spans="1:8">
      <c r="A41" s="6">
        <v>44046</v>
      </c>
      <c r="B41">
        <v>3288.260009765625</v>
      </c>
      <c r="C41">
        <v>3302.72998046875</v>
      </c>
      <c r="D41">
        <v>3284.530029296875</v>
      </c>
      <c r="E41">
        <v>3294.610107421875</v>
      </c>
      <c r="F41">
        <v>4438940000</v>
      </c>
      <c r="G41">
        <f>IFERROR((GSPC[[#This Row],[Close]]-E40)/E40,0)</f>
        <v>7.1810234393262298E-3</v>
      </c>
      <c r="H41">
        <f>IFERROR(LN(GSPC[[#This Row],[Close]]/E40),0)</f>
        <v>7.1553626643586733E-3</v>
      </c>
    </row>
    <row r="42" spans="1:8">
      <c r="A42" s="6">
        <v>44047</v>
      </c>
      <c r="B42">
        <v>3289.919921875</v>
      </c>
      <c r="C42">
        <v>3306.840087890625</v>
      </c>
      <c r="D42">
        <v>3286.3701171875</v>
      </c>
      <c r="E42">
        <v>3306.510009765625</v>
      </c>
      <c r="F42">
        <v>4414380000</v>
      </c>
      <c r="G42">
        <f>IFERROR((GSPC[[#This Row],[Close]]-E41)/E41,0)</f>
        <v>3.6119303819722717E-3</v>
      </c>
      <c r="H42">
        <f>IFERROR(LN(GSPC[[#This Row],[Close]]/E41),0)</f>
        <v>3.6054230261335571E-3</v>
      </c>
    </row>
    <row r="43" spans="1:8">
      <c r="A43" s="6">
        <v>44048</v>
      </c>
      <c r="B43">
        <v>3317.3701171875</v>
      </c>
      <c r="C43">
        <v>3330.77001953125</v>
      </c>
      <c r="D43">
        <v>3317.3701171875</v>
      </c>
      <c r="E43">
        <v>3327.77001953125</v>
      </c>
      <c r="F43">
        <v>4535060000</v>
      </c>
      <c r="G43">
        <f>IFERROR((GSPC[[#This Row],[Close]]-E42)/E42,0)</f>
        <v>6.4297430531994578E-3</v>
      </c>
      <c r="H43">
        <f>IFERROR(LN(GSPC[[#This Row],[Close]]/E42),0)</f>
        <v>6.4091604355179218E-3</v>
      </c>
    </row>
    <row r="44" spans="1:8">
      <c r="A44" s="6">
        <v>44049</v>
      </c>
      <c r="B44">
        <v>3323.169921875</v>
      </c>
      <c r="C44">
        <v>3351.030029296875</v>
      </c>
      <c r="D44">
        <v>3318.139892578125</v>
      </c>
      <c r="E44">
        <v>3349.159912109375</v>
      </c>
      <c r="F44">
        <v>4278930000</v>
      </c>
      <c r="G44">
        <f>IFERROR((GSPC[[#This Row],[Close]]-E43)/E43,0)</f>
        <v>6.4276955596643008E-3</v>
      </c>
      <c r="H44">
        <f>IFERROR(LN(GSPC[[#This Row],[Close]]/E43),0)</f>
        <v>6.4071260206648023E-3</v>
      </c>
    </row>
    <row r="45" spans="1:8">
      <c r="A45" s="6">
        <v>44050</v>
      </c>
      <c r="B45">
        <v>3340.050048828125</v>
      </c>
      <c r="C45">
        <v>3352.5400390625</v>
      </c>
      <c r="D45">
        <v>3328.719970703125</v>
      </c>
      <c r="E45">
        <v>3351.280029296875</v>
      </c>
      <c r="F45">
        <v>4110030000</v>
      </c>
      <c r="G45">
        <f>IFERROR((GSPC[[#This Row],[Close]]-E44)/E44,0)</f>
        <v>6.3302954864424593E-4</v>
      </c>
      <c r="H45">
        <f>IFERROR(LN(GSPC[[#This Row],[Close]]/E44),0)</f>
        <v>6.3282926995666966E-4</v>
      </c>
    </row>
    <row r="46" spans="1:8">
      <c r="A46" s="6">
        <v>44053</v>
      </c>
      <c r="B46">
        <v>3356.0400390625</v>
      </c>
      <c r="C46">
        <v>3363.2900390625</v>
      </c>
      <c r="D46">
        <v>3335.43994140625</v>
      </c>
      <c r="E46">
        <v>3360.469970703125</v>
      </c>
      <c r="F46">
        <v>4327920000</v>
      </c>
      <c r="G46">
        <f>IFERROR((GSPC[[#This Row],[Close]]-E45)/E45,0)</f>
        <v>2.7422182944760133E-3</v>
      </c>
      <c r="H46">
        <f>IFERROR(LN(GSPC[[#This Row],[Close]]/E45),0)</f>
        <v>2.7384652733919213E-3</v>
      </c>
    </row>
    <row r="47" spans="1:8">
      <c r="A47" s="6">
        <v>44054</v>
      </c>
      <c r="B47">
        <v>3370.340087890625</v>
      </c>
      <c r="C47">
        <v>3381.010009765625</v>
      </c>
      <c r="D47">
        <v>3326.43994140625</v>
      </c>
      <c r="E47">
        <v>3333.68994140625</v>
      </c>
      <c r="F47">
        <v>4880540000</v>
      </c>
      <c r="G47">
        <f>IFERROR((GSPC[[#This Row],[Close]]-E46)/E46,0)</f>
        <v>-7.9691321542360652E-3</v>
      </c>
      <c r="H47">
        <f>IFERROR(LN(GSPC[[#This Row],[Close]]/E46),0)</f>
        <v>-8.0010554013772977E-3</v>
      </c>
    </row>
    <row r="48" spans="1:8">
      <c r="A48" s="6">
        <v>44055</v>
      </c>
      <c r="B48">
        <v>3355.4599609375</v>
      </c>
      <c r="C48">
        <v>3387.889892578125</v>
      </c>
      <c r="D48">
        <v>3355.4599609375</v>
      </c>
      <c r="E48">
        <v>3380.35009765625</v>
      </c>
      <c r="F48">
        <v>3772250000</v>
      </c>
      <c r="G48">
        <f>IFERROR((GSPC[[#This Row],[Close]]-E47)/E47,0)</f>
        <v>1.3996549490237641E-2</v>
      </c>
      <c r="H48">
        <f>IFERROR(LN(GSPC[[#This Row],[Close]]/E47),0)</f>
        <v>1.3899502293613534E-2</v>
      </c>
    </row>
    <row r="49" spans="1:8">
      <c r="A49" s="6">
        <v>44056</v>
      </c>
      <c r="B49">
        <v>3372.949951171875</v>
      </c>
      <c r="C49">
        <v>3387.239990234375</v>
      </c>
      <c r="D49">
        <v>3363.35009765625</v>
      </c>
      <c r="E49">
        <v>3373.429931640625</v>
      </c>
      <c r="F49">
        <v>3438730000</v>
      </c>
      <c r="G49">
        <f>IFERROR((GSPC[[#This Row],[Close]]-E48)/E48,0)</f>
        <v>-2.047174350497916E-3</v>
      </c>
      <c r="H49">
        <f>IFERROR(LN(GSPC[[#This Row],[Close]]/E48),0)</f>
        <v>-2.049272676156681E-3</v>
      </c>
    </row>
    <row r="50" spans="1:8">
      <c r="A50" s="6">
        <v>44057</v>
      </c>
      <c r="B50">
        <v>3368.659912109375</v>
      </c>
      <c r="C50">
        <v>3378.510009765625</v>
      </c>
      <c r="D50">
        <v>3361.639892578125</v>
      </c>
      <c r="E50">
        <v>3372.85009765625</v>
      </c>
      <c r="F50">
        <v>3200060000</v>
      </c>
      <c r="G50">
        <f>IFERROR((GSPC[[#This Row],[Close]]-E49)/E49,0)</f>
        <v>-1.7188262276815843E-4</v>
      </c>
      <c r="H50">
        <f>IFERROR(LN(GSPC[[#This Row],[Close]]/E49),0)</f>
        <v>-1.7189739627902921E-4</v>
      </c>
    </row>
    <row r="51" spans="1:8">
      <c r="A51" s="6">
        <v>44060</v>
      </c>
      <c r="B51">
        <v>3380.860107421875</v>
      </c>
      <c r="C51">
        <v>3387.590087890625</v>
      </c>
      <c r="D51">
        <v>3379.219970703125</v>
      </c>
      <c r="E51">
        <v>3381.989990234375</v>
      </c>
      <c r="F51">
        <v>3460330000</v>
      </c>
      <c r="G51">
        <f>IFERROR((GSPC[[#This Row],[Close]]-E50)/E50,0)</f>
        <v>2.7098425110787441E-3</v>
      </c>
      <c r="H51">
        <f>IFERROR(LN(GSPC[[#This Row],[Close]]/E50),0)</f>
        <v>2.7061775074234558E-3</v>
      </c>
    </row>
    <row r="52" spans="1:8">
      <c r="A52" s="6">
        <v>44061</v>
      </c>
      <c r="B52">
        <v>3387.0400390625</v>
      </c>
      <c r="C52">
        <v>3395.06005859375</v>
      </c>
      <c r="D52">
        <v>3370.14990234375</v>
      </c>
      <c r="E52">
        <v>3389.780029296875</v>
      </c>
      <c r="F52">
        <v>3669550000</v>
      </c>
      <c r="G52">
        <f>IFERROR((GSPC[[#This Row],[Close]]-E51)/E51,0)</f>
        <v>2.3033891540170238E-3</v>
      </c>
      <c r="H52">
        <f>IFERROR(LN(GSPC[[#This Row],[Close]]/E51),0)</f>
        <v>2.3007404198168474E-3</v>
      </c>
    </row>
    <row r="53" spans="1:8">
      <c r="A53" s="6">
        <v>44062</v>
      </c>
      <c r="B53">
        <v>3392.510009765625</v>
      </c>
      <c r="C53">
        <v>3399.5400390625</v>
      </c>
      <c r="D53">
        <v>3369.659912109375</v>
      </c>
      <c r="E53">
        <v>3374.85009765625</v>
      </c>
      <c r="F53">
        <v>3679480000</v>
      </c>
      <c r="G53">
        <f>IFERROR((GSPC[[#This Row],[Close]]-E52)/E52,0)</f>
        <v>-4.4043954214108222E-3</v>
      </c>
      <c r="H53">
        <f>IFERROR(LN(GSPC[[#This Row],[Close]]/E52),0)</f>
        <v>-4.4141233451820182E-3</v>
      </c>
    </row>
    <row r="54" spans="1:8">
      <c r="A54" s="6">
        <v>44063</v>
      </c>
      <c r="B54">
        <v>3360.47998046875</v>
      </c>
      <c r="C54">
        <v>3390.800048828125</v>
      </c>
      <c r="D54">
        <v>3354.68994140625</v>
      </c>
      <c r="E54">
        <v>3385.510009765625</v>
      </c>
      <c r="F54">
        <v>3431040000</v>
      </c>
      <c r="G54">
        <f>IFERROR((GSPC[[#This Row],[Close]]-E53)/E53,0)</f>
        <v>3.1586327691348558E-3</v>
      </c>
      <c r="H54">
        <f>IFERROR(LN(GSPC[[#This Row],[Close]]/E53),0)</f>
        <v>3.1536547683461333E-3</v>
      </c>
    </row>
    <row r="55" spans="1:8">
      <c r="A55" s="6">
        <v>44064</v>
      </c>
      <c r="B55">
        <v>3386.010009765625</v>
      </c>
      <c r="C55">
        <v>3399.9599609375</v>
      </c>
      <c r="D55">
        <v>3379.31005859375</v>
      </c>
      <c r="E55">
        <v>3397.159912109375</v>
      </c>
      <c r="F55">
        <v>3505010000</v>
      </c>
      <c r="G55">
        <f>IFERROR((GSPC[[#This Row],[Close]]-E54)/E54,0)</f>
        <v>3.4411070444764422E-3</v>
      </c>
      <c r="H55">
        <f>IFERROR(LN(GSPC[[#This Row],[Close]]/E54),0)</f>
        <v>3.4351999829724668E-3</v>
      </c>
    </row>
    <row r="56" spans="1:8">
      <c r="A56" s="6">
        <v>44067</v>
      </c>
      <c r="B56">
        <v>3418.090087890625</v>
      </c>
      <c r="C56">
        <v>3432.090087890625</v>
      </c>
      <c r="D56">
        <v>3413.1298828125</v>
      </c>
      <c r="E56">
        <v>3431.280029296875</v>
      </c>
      <c r="F56">
        <v>3743410000</v>
      </c>
      <c r="G56">
        <f>IFERROR((GSPC[[#This Row],[Close]]-E55)/E55,0)</f>
        <v>1.0043718303008596E-2</v>
      </c>
      <c r="H56">
        <f>IFERROR(LN(GSPC[[#This Row],[Close]]/E55),0)</f>
        <v>9.9936153649035075E-3</v>
      </c>
    </row>
    <row r="57" spans="1:8">
      <c r="A57" s="6">
        <v>44068</v>
      </c>
      <c r="B57">
        <v>3435.949951171875</v>
      </c>
      <c r="C57">
        <v>3444.2099609375</v>
      </c>
      <c r="D57">
        <v>3425.840087890625</v>
      </c>
      <c r="E57">
        <v>3443.6201171875</v>
      </c>
      <c r="F57">
        <v>3627650000</v>
      </c>
      <c r="G57">
        <f>IFERROR((GSPC[[#This Row],[Close]]-E56)/E56,0)</f>
        <v>3.5963511532906525E-3</v>
      </c>
      <c r="H57">
        <f>IFERROR(LN(GSPC[[#This Row],[Close]]/E56),0)</f>
        <v>3.5898997455401172E-3</v>
      </c>
    </row>
    <row r="58" spans="1:8">
      <c r="A58" s="6">
        <v>44069</v>
      </c>
      <c r="B58">
        <v>3449.969970703125</v>
      </c>
      <c r="C58">
        <v>3481.070068359375</v>
      </c>
      <c r="D58">
        <v>3444.14990234375</v>
      </c>
      <c r="E58">
        <v>3478.72998046875</v>
      </c>
      <c r="F58">
        <v>3780530000</v>
      </c>
      <c r="G58">
        <f>IFERROR((GSPC[[#This Row],[Close]]-E57)/E57,0)</f>
        <v>1.0195626139484049E-2</v>
      </c>
      <c r="H58">
        <f>IFERROR(LN(GSPC[[#This Row],[Close]]/E57),0)</f>
        <v>1.0144001344841499E-2</v>
      </c>
    </row>
    <row r="59" spans="1:8">
      <c r="A59" s="6">
        <v>44070</v>
      </c>
      <c r="B59">
        <v>3485.139892578125</v>
      </c>
      <c r="C59">
        <v>3501.3798828125</v>
      </c>
      <c r="D59">
        <v>3468.35009765625</v>
      </c>
      <c r="E59">
        <v>3484.550048828125</v>
      </c>
      <c r="F59">
        <v>3955890000</v>
      </c>
      <c r="G59">
        <f>IFERROR((GSPC[[#This Row],[Close]]-E58)/E58,0)</f>
        <v>1.6730440109038762E-3</v>
      </c>
      <c r="H59">
        <f>IFERROR(LN(GSPC[[#This Row],[Close]]/E58),0)</f>
        <v>1.6716460318091384E-3</v>
      </c>
    </row>
    <row r="60" spans="1:8">
      <c r="A60" s="6">
        <v>44071</v>
      </c>
      <c r="B60">
        <v>3494.68994140625</v>
      </c>
      <c r="C60">
        <v>3509.22998046875</v>
      </c>
      <c r="D60">
        <v>3484.320068359375</v>
      </c>
      <c r="E60">
        <v>3508.010009765625</v>
      </c>
      <c r="F60">
        <v>3868510000</v>
      </c>
      <c r="G60">
        <f>IFERROR((GSPC[[#This Row],[Close]]-E59)/E59,0)</f>
        <v>6.732565355285893E-3</v>
      </c>
      <c r="H60">
        <f>IFERROR(LN(GSPC[[#This Row],[Close]]/E59),0)</f>
        <v>6.7100028495702541E-3</v>
      </c>
    </row>
    <row r="61" spans="1:8">
      <c r="A61" s="6">
        <v>44074</v>
      </c>
      <c r="B61">
        <v>3509.72998046875</v>
      </c>
      <c r="C61">
        <v>3514.77001953125</v>
      </c>
      <c r="D61">
        <v>3493.25</v>
      </c>
      <c r="E61">
        <v>3500.31005859375</v>
      </c>
      <c r="F61">
        <v>4348280000</v>
      </c>
      <c r="G61">
        <f>IFERROR((GSPC[[#This Row],[Close]]-E60)/E60,0)</f>
        <v>-2.1949627140286994E-3</v>
      </c>
      <c r="H61">
        <f>IFERROR(LN(GSPC[[#This Row],[Close]]/E60),0)</f>
        <v>-2.197375175508541E-3</v>
      </c>
    </row>
    <row r="62" spans="1:8">
      <c r="A62" s="6">
        <v>44075</v>
      </c>
      <c r="B62">
        <v>3507.43994140625</v>
      </c>
      <c r="C62">
        <v>3528.030029296875</v>
      </c>
      <c r="D62">
        <v>3494.60009765625</v>
      </c>
      <c r="E62">
        <v>3526.64990234375</v>
      </c>
      <c r="F62">
        <v>4101490000</v>
      </c>
      <c r="G62">
        <f>IFERROR((GSPC[[#This Row],[Close]]-E61)/E61,0)</f>
        <v>7.5250030166133441E-3</v>
      </c>
      <c r="H62">
        <f>IFERROR(LN(GSPC[[#This Row],[Close]]/E61),0)</f>
        <v>7.496831420705943E-3</v>
      </c>
    </row>
    <row r="63" spans="1:8">
      <c r="A63" s="6">
        <v>44076</v>
      </c>
      <c r="B63">
        <v>3543.760009765625</v>
      </c>
      <c r="C63">
        <v>3588.110107421875</v>
      </c>
      <c r="D63">
        <v>3535.22998046875</v>
      </c>
      <c r="E63">
        <v>3580.840087890625</v>
      </c>
      <c r="F63">
        <v>4295640000</v>
      </c>
      <c r="G63">
        <f>IFERROR((GSPC[[#This Row],[Close]]-E62)/E62,0)</f>
        <v>1.5365910154807583E-2</v>
      </c>
      <c r="H63">
        <f>IFERROR(LN(GSPC[[#This Row],[Close]]/E62),0)</f>
        <v>1.524905014386973E-2</v>
      </c>
    </row>
    <row r="64" spans="1:8">
      <c r="A64" s="6">
        <v>44077</v>
      </c>
      <c r="B64">
        <v>3564.739990234375</v>
      </c>
      <c r="C64">
        <v>3564.85009765625</v>
      </c>
      <c r="D64">
        <v>3427.409912109375</v>
      </c>
      <c r="E64">
        <v>3455.06005859375</v>
      </c>
      <c r="F64">
        <v>4911830000</v>
      </c>
      <c r="G64">
        <f>IFERROR((GSPC[[#This Row],[Close]]-E63)/E63,0)</f>
        <v>-3.5125843715341269E-2</v>
      </c>
      <c r="H64">
        <f>IFERROR(LN(GSPC[[#This Row],[Close]]/E63),0)</f>
        <v>-3.5757594142185302E-2</v>
      </c>
    </row>
    <row r="65" spans="1:8">
      <c r="A65" s="6">
        <v>44078</v>
      </c>
      <c r="B65">
        <v>3453.60009765625</v>
      </c>
      <c r="C65">
        <v>3479.14990234375</v>
      </c>
      <c r="D65">
        <v>3349.6298828125</v>
      </c>
      <c r="E65">
        <v>3426.9599609375</v>
      </c>
      <c r="F65">
        <v>4438720000</v>
      </c>
      <c r="G65">
        <f>IFERROR((GSPC[[#This Row],[Close]]-E64)/E64,0)</f>
        <v>-8.1330272642748409E-3</v>
      </c>
      <c r="H65">
        <f>IFERROR(LN(GSPC[[#This Row],[Close]]/E64),0)</f>
        <v>-8.1662807542751022E-3</v>
      </c>
    </row>
    <row r="66" spans="1:8">
      <c r="A66" s="6">
        <v>44082</v>
      </c>
      <c r="B66">
        <v>3371.8798828125</v>
      </c>
      <c r="C66">
        <v>3379.969970703125</v>
      </c>
      <c r="D66">
        <v>3329.27001953125</v>
      </c>
      <c r="E66">
        <v>3331.840087890625</v>
      </c>
      <c r="F66">
        <v>4694330000</v>
      </c>
      <c r="G66">
        <f>IFERROR((GSPC[[#This Row],[Close]]-E65)/E65,0)</f>
        <v>-2.7756342102361019E-2</v>
      </c>
      <c r="H66">
        <f>IFERROR(LN(GSPC[[#This Row],[Close]]/E65),0)</f>
        <v>-2.8148829086466789E-2</v>
      </c>
    </row>
    <row r="67" spans="1:8">
      <c r="A67" s="6">
        <v>44083</v>
      </c>
      <c r="B67">
        <v>3369.820068359375</v>
      </c>
      <c r="C67">
        <v>3424.77001953125</v>
      </c>
      <c r="D67">
        <v>3366.840087890625</v>
      </c>
      <c r="E67">
        <v>3398.9599609375</v>
      </c>
      <c r="F67">
        <v>3932520000</v>
      </c>
      <c r="G67">
        <f>IFERROR((GSPC[[#This Row],[Close]]-E66)/E66,0)</f>
        <v>2.0144986336774744E-2</v>
      </c>
      <c r="H67">
        <f>IFERROR(LN(GSPC[[#This Row],[Close]]/E66),0)</f>
        <v>1.9944760662180386E-2</v>
      </c>
    </row>
    <row r="68" spans="1:8">
      <c r="A68" s="6">
        <v>44084</v>
      </c>
      <c r="B68">
        <v>3412.56005859375</v>
      </c>
      <c r="C68">
        <v>3425.550048828125</v>
      </c>
      <c r="D68">
        <v>3329.25</v>
      </c>
      <c r="E68">
        <v>3339.18994140625</v>
      </c>
      <c r="F68">
        <v>4208630000</v>
      </c>
      <c r="G68">
        <f>IFERROR((GSPC[[#This Row],[Close]]-E67)/E67,0)</f>
        <v>-1.7584796590179384E-2</v>
      </c>
      <c r="H68">
        <f>IFERROR(LN(GSPC[[#This Row],[Close]]/E67),0)</f>
        <v>-1.7741245925395586E-2</v>
      </c>
    </row>
    <row r="69" spans="1:8">
      <c r="A69" s="6">
        <v>44085</v>
      </c>
      <c r="B69">
        <v>3352.699951171875</v>
      </c>
      <c r="C69">
        <v>3368.949951171875</v>
      </c>
      <c r="D69">
        <v>3310.469970703125</v>
      </c>
      <c r="E69">
        <v>3340.969970703125</v>
      </c>
      <c r="F69">
        <v>3710090000</v>
      </c>
      <c r="G69">
        <f>IFERROR((GSPC[[#This Row],[Close]]-E68)/E68,0)</f>
        <v>5.3307219059403588E-4</v>
      </c>
      <c r="H69">
        <f>IFERROR(LN(GSPC[[#This Row],[Close]]/E68),0)</f>
        <v>5.3293015808734956E-4</v>
      </c>
    </row>
    <row r="70" spans="1:8">
      <c r="A70" s="6">
        <v>44088</v>
      </c>
      <c r="B70">
        <v>3363.56005859375</v>
      </c>
      <c r="C70">
        <v>3402.929931640625</v>
      </c>
      <c r="D70">
        <v>3363.56005859375</v>
      </c>
      <c r="E70">
        <v>3383.5400390625</v>
      </c>
      <c r="F70">
        <v>3839580000</v>
      </c>
      <c r="G70">
        <f>IFERROR((GSPC[[#This Row],[Close]]-E69)/E69,0)</f>
        <v>1.2741829089357514E-2</v>
      </c>
      <c r="H70">
        <f>IFERROR(LN(GSPC[[#This Row],[Close]]/E69),0)</f>
        <v>1.2661335025022992E-2</v>
      </c>
    </row>
    <row r="71" spans="1:8">
      <c r="A71" s="6">
        <v>44089</v>
      </c>
      <c r="B71">
        <v>3407.72998046875</v>
      </c>
      <c r="C71">
        <v>3419.47998046875</v>
      </c>
      <c r="D71">
        <v>3389.25</v>
      </c>
      <c r="E71">
        <v>3401.199951171875</v>
      </c>
      <c r="F71">
        <v>4057190000</v>
      </c>
      <c r="G71">
        <f>IFERROR((GSPC[[#This Row],[Close]]-E70)/E70,0)</f>
        <v>5.2193595776889789E-3</v>
      </c>
      <c r="H71">
        <f>IFERROR(LN(GSPC[[#This Row],[Close]]/E70),0)</f>
        <v>5.2057859304996566E-3</v>
      </c>
    </row>
    <row r="72" spans="1:8">
      <c r="A72" s="6">
        <v>44090</v>
      </c>
      <c r="B72">
        <v>3411.22998046875</v>
      </c>
      <c r="C72">
        <v>3428.919921875</v>
      </c>
      <c r="D72">
        <v>3384.449951171875</v>
      </c>
      <c r="E72">
        <v>3385.489990234375</v>
      </c>
      <c r="F72">
        <v>4718900000</v>
      </c>
      <c r="G72">
        <f>IFERROR((GSPC[[#This Row],[Close]]-E71)/E71,0)</f>
        <v>-4.6189465962114843E-3</v>
      </c>
      <c r="H72">
        <f>IFERROR(LN(GSPC[[#This Row],[Close]]/E71),0)</f>
        <v>-4.6296468921518345E-3</v>
      </c>
    </row>
    <row r="73" spans="1:8">
      <c r="A73" s="6">
        <v>44091</v>
      </c>
      <c r="B73">
        <v>3346.860107421875</v>
      </c>
      <c r="C73">
        <v>3375.169921875</v>
      </c>
      <c r="D73">
        <v>3328.820068359375</v>
      </c>
      <c r="E73">
        <v>3357.010009765625</v>
      </c>
      <c r="F73">
        <v>4379840000</v>
      </c>
      <c r="G73">
        <f>IFERROR((GSPC[[#This Row],[Close]]-E72)/E72,0)</f>
        <v>-8.4123658764025319E-3</v>
      </c>
      <c r="H73">
        <f>IFERROR(LN(GSPC[[#This Row],[Close]]/E72),0)</f>
        <v>-8.4479495285524567E-3</v>
      </c>
    </row>
    <row r="74" spans="1:8">
      <c r="A74" s="6">
        <v>44092</v>
      </c>
      <c r="B74">
        <v>3357.3798828125</v>
      </c>
      <c r="C74">
        <v>3362.27001953125</v>
      </c>
      <c r="D74">
        <v>3292.39990234375</v>
      </c>
      <c r="E74">
        <v>3319.469970703125</v>
      </c>
      <c r="F74">
        <v>7076400000</v>
      </c>
      <c r="G74">
        <f>IFERROR((GSPC[[#This Row],[Close]]-E73)/E73,0)</f>
        <v>-1.1182581807410493E-2</v>
      </c>
      <c r="H74">
        <f>IFERROR(LN(GSPC[[#This Row],[Close]]/E73),0)</f>
        <v>-1.1245576947828505E-2</v>
      </c>
    </row>
    <row r="75" spans="1:8">
      <c r="A75" s="6">
        <v>44095</v>
      </c>
      <c r="B75">
        <v>3285.570068359375</v>
      </c>
      <c r="C75">
        <v>3285.570068359375</v>
      </c>
      <c r="D75">
        <v>3229.10009765625</v>
      </c>
      <c r="E75">
        <v>3281.06005859375</v>
      </c>
      <c r="F75">
        <v>4836070000</v>
      </c>
      <c r="G75">
        <f>IFERROR((GSPC[[#This Row],[Close]]-E74)/E74,0)</f>
        <v>-1.1571097930805824E-2</v>
      </c>
      <c r="H75">
        <f>IFERROR(LN(GSPC[[#This Row],[Close]]/E74),0)</f>
        <v>-1.1638564027297718E-2</v>
      </c>
    </row>
    <row r="76" spans="1:8">
      <c r="A76" s="6">
        <v>44096</v>
      </c>
      <c r="B76">
        <v>3295.75</v>
      </c>
      <c r="C76">
        <v>3320.31005859375</v>
      </c>
      <c r="D76">
        <v>3270.949951171875</v>
      </c>
      <c r="E76">
        <v>3315.570068359375</v>
      </c>
      <c r="F76">
        <v>3974510000</v>
      </c>
      <c r="G76">
        <f>IFERROR((GSPC[[#This Row],[Close]]-E75)/E75,0)</f>
        <v>1.0517945160813625E-2</v>
      </c>
      <c r="H76">
        <f>IFERROR(LN(GSPC[[#This Row],[Close]]/E75),0)</f>
        <v>1.0463016398376152E-2</v>
      </c>
    </row>
    <row r="77" spans="1:8">
      <c r="A77" s="6">
        <v>44097</v>
      </c>
      <c r="B77">
        <v>3320.110107421875</v>
      </c>
      <c r="C77">
        <v>3323.35009765625</v>
      </c>
      <c r="D77">
        <v>3232.570068359375</v>
      </c>
      <c r="E77">
        <v>3236.919921875</v>
      </c>
      <c r="F77">
        <v>4378650000</v>
      </c>
      <c r="G77">
        <f>IFERROR((GSPC[[#This Row],[Close]]-E76)/E76,0)</f>
        <v>-2.3721455093028095E-2</v>
      </c>
      <c r="H77">
        <f>IFERROR(LN(GSPC[[#This Row],[Close]]/E76),0)</f>
        <v>-2.4007338914374132E-2</v>
      </c>
    </row>
    <row r="78" spans="1:8">
      <c r="A78" s="6">
        <v>44098</v>
      </c>
      <c r="B78">
        <v>3226.139892578125</v>
      </c>
      <c r="C78">
        <v>3278.699951171875</v>
      </c>
      <c r="D78">
        <v>3209.449951171875</v>
      </c>
      <c r="E78">
        <v>3246.590087890625</v>
      </c>
      <c r="F78">
        <v>4601920000</v>
      </c>
      <c r="G78">
        <f>IFERROR((GSPC[[#This Row],[Close]]-E77)/E77,0)</f>
        <v>2.987459142956961E-3</v>
      </c>
      <c r="H78">
        <f>IFERROR(LN(GSPC[[#This Row],[Close]]/E77),0)</f>
        <v>2.9830055546290505E-3</v>
      </c>
    </row>
    <row r="79" spans="1:8">
      <c r="A79" s="6">
        <v>44099</v>
      </c>
      <c r="B79">
        <v>3236.659912109375</v>
      </c>
      <c r="C79">
        <v>3306.8798828125</v>
      </c>
      <c r="D79">
        <v>3228.43994140625</v>
      </c>
      <c r="E79">
        <v>3298.4599609375</v>
      </c>
      <c r="F79">
        <v>3803330000</v>
      </c>
      <c r="G79">
        <f>IFERROR((GSPC[[#This Row],[Close]]-E78)/E78,0)</f>
        <v>1.5976723775614033E-2</v>
      </c>
      <c r="H79">
        <f>IFERROR(LN(GSPC[[#This Row],[Close]]/E78),0)</f>
        <v>1.5850439224188495E-2</v>
      </c>
    </row>
    <row r="80" spans="1:8">
      <c r="A80" s="6">
        <v>44102</v>
      </c>
      <c r="B80">
        <v>3333.89990234375</v>
      </c>
      <c r="C80">
        <v>3360.739990234375</v>
      </c>
      <c r="D80">
        <v>3332.909912109375</v>
      </c>
      <c r="E80">
        <v>3351.60009765625</v>
      </c>
      <c r="F80">
        <v>3950910000</v>
      </c>
      <c r="G80">
        <f>IFERROR((GSPC[[#This Row],[Close]]-E79)/E79,0)</f>
        <v>1.6110590199083792E-2</v>
      </c>
      <c r="H80">
        <f>IFERROR(LN(GSPC[[#This Row],[Close]]/E79),0)</f>
        <v>1.59821918538544E-2</v>
      </c>
    </row>
    <row r="81" spans="1:8">
      <c r="A81" s="6">
        <v>44103</v>
      </c>
      <c r="B81">
        <v>3350.919921875</v>
      </c>
      <c r="C81">
        <v>3357.919921875</v>
      </c>
      <c r="D81">
        <v>3327.5400390625</v>
      </c>
      <c r="E81">
        <v>3335.469970703125</v>
      </c>
      <c r="F81">
        <v>3661590000</v>
      </c>
      <c r="G81">
        <f>IFERROR((GSPC[[#This Row],[Close]]-E80)/E80,0)</f>
        <v>-4.8126645432444888E-3</v>
      </c>
      <c r="H81">
        <f>IFERROR(LN(GSPC[[#This Row],[Close]]/E80),0)</f>
        <v>-4.8242827044439971E-3</v>
      </c>
    </row>
    <row r="82" spans="1:8">
      <c r="A82" s="6">
        <v>44104</v>
      </c>
      <c r="B82">
        <v>3341.2099609375</v>
      </c>
      <c r="C82">
        <v>3393.56005859375</v>
      </c>
      <c r="D82">
        <v>3340.469970703125</v>
      </c>
      <c r="E82">
        <v>3363</v>
      </c>
      <c r="F82">
        <v>4738640000</v>
      </c>
      <c r="G82">
        <f>IFERROR((GSPC[[#This Row],[Close]]-E81)/E81,0)</f>
        <v>8.2537182282206561E-3</v>
      </c>
      <c r="H82">
        <f>IFERROR(LN(GSPC[[#This Row],[Close]]/E81),0)</f>
        <v>8.2198425683796105E-3</v>
      </c>
    </row>
    <row r="83" spans="1:8">
      <c r="A83" s="6">
        <v>44105</v>
      </c>
      <c r="B83">
        <v>3385.8701171875</v>
      </c>
      <c r="C83">
        <v>3397.179931640625</v>
      </c>
      <c r="D83">
        <v>3361.389892578125</v>
      </c>
      <c r="E83">
        <v>3380.800048828125</v>
      </c>
      <c r="F83">
        <v>4076340000</v>
      </c>
      <c r="G83">
        <f>IFERROR((GSPC[[#This Row],[Close]]-E82)/E82,0)</f>
        <v>5.2929077692908119E-3</v>
      </c>
      <c r="H83">
        <f>IFERROR(LN(GSPC[[#This Row],[Close]]/E82),0)</f>
        <v>5.2789495642950775E-3</v>
      </c>
    </row>
    <row r="84" spans="1:8">
      <c r="A84" s="6">
        <v>44106</v>
      </c>
      <c r="B84">
        <v>3338.93994140625</v>
      </c>
      <c r="C84">
        <v>3369.10009765625</v>
      </c>
      <c r="D84">
        <v>3323.68994140625</v>
      </c>
      <c r="E84">
        <v>3348.419921875</v>
      </c>
      <c r="F84">
        <v>3975180000</v>
      </c>
      <c r="G84">
        <f>IFERROR((GSPC[[#This Row],[Close]]-E83)/E83,0)</f>
        <v>-9.5776521786163638E-3</v>
      </c>
      <c r="H84">
        <f>IFERROR(LN(GSPC[[#This Row],[Close]]/E83),0)</f>
        <v>-9.6238128663708612E-3</v>
      </c>
    </row>
    <row r="85" spans="1:8">
      <c r="A85" s="6">
        <v>44109</v>
      </c>
      <c r="B85">
        <v>3367.27001953125</v>
      </c>
      <c r="C85">
        <v>3409.570068359375</v>
      </c>
      <c r="D85">
        <v>3367.27001953125</v>
      </c>
      <c r="E85">
        <v>3408.60009765625</v>
      </c>
      <c r="F85">
        <v>3692720000</v>
      </c>
      <c r="G85">
        <f>IFERROR((GSPC[[#This Row],[Close]]-E84)/E84,0)</f>
        <v>1.7972708676142139E-2</v>
      </c>
      <c r="H85">
        <f>IFERROR(LN(GSPC[[#This Row],[Close]]/E84),0)</f>
        <v>1.7813109002900934E-2</v>
      </c>
    </row>
    <row r="86" spans="1:8">
      <c r="A86" s="6">
        <v>44110</v>
      </c>
      <c r="B86">
        <v>3408.739990234375</v>
      </c>
      <c r="C86">
        <v>3431.56005859375</v>
      </c>
      <c r="D86">
        <v>3354.5400390625</v>
      </c>
      <c r="E86">
        <v>3360.969970703125</v>
      </c>
      <c r="F86">
        <v>4453390000</v>
      </c>
      <c r="G86">
        <f>IFERROR((GSPC[[#This Row],[Close]]-E85)/E85,0)</f>
        <v>-1.3973515692226679E-2</v>
      </c>
      <c r="H86">
        <f>IFERROR(LN(GSPC[[#This Row],[Close]]/E85),0)</f>
        <v>-1.4072064387523205E-2</v>
      </c>
    </row>
    <row r="87" spans="1:8">
      <c r="A87" s="6">
        <v>44111</v>
      </c>
      <c r="B87">
        <v>3384.56005859375</v>
      </c>
      <c r="C87">
        <v>3426.260009765625</v>
      </c>
      <c r="D87">
        <v>3384.56005859375</v>
      </c>
      <c r="E87">
        <v>3419.43994140625</v>
      </c>
      <c r="F87">
        <v>3814750000</v>
      </c>
      <c r="G87">
        <f>IFERROR((GSPC[[#This Row],[Close]]-E86)/E86,0)</f>
        <v>1.7396754869217979E-2</v>
      </c>
      <c r="H87">
        <f>IFERROR(LN(GSPC[[#This Row],[Close]]/E86),0)</f>
        <v>1.7247163770241564E-2</v>
      </c>
    </row>
    <row r="88" spans="1:8">
      <c r="A88" s="6">
        <v>44112</v>
      </c>
      <c r="B88">
        <v>3434.280029296875</v>
      </c>
      <c r="C88">
        <v>3447.280029296875</v>
      </c>
      <c r="D88">
        <v>3428.14990234375</v>
      </c>
      <c r="E88">
        <v>3446.830078125</v>
      </c>
      <c r="F88">
        <v>3867640000</v>
      </c>
      <c r="G88">
        <f>IFERROR((GSPC[[#This Row],[Close]]-E87)/E87,0)</f>
        <v>8.0101236424950234E-3</v>
      </c>
      <c r="H88">
        <f>IFERROR(LN(GSPC[[#This Row],[Close]]/E87),0)</f>
        <v>7.9782128948692865E-3</v>
      </c>
    </row>
    <row r="89" spans="1:8">
      <c r="A89" s="6">
        <v>44113</v>
      </c>
      <c r="B89">
        <v>3459.669921875</v>
      </c>
      <c r="C89">
        <v>3482.340087890625</v>
      </c>
      <c r="D89">
        <v>3458.070068359375</v>
      </c>
      <c r="E89">
        <v>3477.139892578125</v>
      </c>
      <c r="F89">
        <v>3944090000</v>
      </c>
      <c r="G89">
        <f>IFERROR((GSPC[[#This Row],[Close]]-E88)/E88,0)</f>
        <v>8.7935331206152392E-3</v>
      </c>
      <c r="H89">
        <f>IFERROR(LN(GSPC[[#This Row],[Close]]/E88),0)</f>
        <v>8.7550951807528771E-3</v>
      </c>
    </row>
    <row r="90" spans="1:8">
      <c r="A90" s="6">
        <v>44116</v>
      </c>
      <c r="B90">
        <v>3500.02001953125</v>
      </c>
      <c r="C90">
        <v>3549.85009765625</v>
      </c>
      <c r="D90">
        <v>3499.610107421875</v>
      </c>
      <c r="E90">
        <v>3534.219970703125</v>
      </c>
      <c r="F90">
        <v>3435760000</v>
      </c>
      <c r="G90">
        <f>IFERROR((GSPC[[#This Row],[Close]]-E89)/E89,0)</f>
        <v>1.6415812963647539E-2</v>
      </c>
      <c r="H90">
        <f>IFERROR(LN(GSPC[[#This Row],[Close]]/E89),0)</f>
        <v>1.6282530158324222E-2</v>
      </c>
    </row>
    <row r="91" spans="1:8">
      <c r="A91" s="6">
        <v>44117</v>
      </c>
      <c r="B91">
        <v>3534.010009765625</v>
      </c>
      <c r="C91">
        <v>3534.010009765625</v>
      </c>
      <c r="D91">
        <v>3500.860107421875</v>
      </c>
      <c r="E91">
        <v>3511.929931640625</v>
      </c>
      <c r="F91">
        <v>3611100000</v>
      </c>
      <c r="G91">
        <f>IFERROR((GSPC[[#This Row],[Close]]-E90)/E90,0)</f>
        <v>-6.3069189940844136E-3</v>
      </c>
      <c r="H91">
        <f>IFERROR(LN(GSPC[[#This Row],[Close]]/E90),0)</f>
        <v>-6.3268916291632678E-3</v>
      </c>
    </row>
    <row r="92" spans="1:8">
      <c r="A92" s="6">
        <v>44118</v>
      </c>
      <c r="B92">
        <v>3515.469970703125</v>
      </c>
      <c r="C92">
        <v>3527.93994140625</v>
      </c>
      <c r="D92">
        <v>3480.550048828125</v>
      </c>
      <c r="E92">
        <v>3488.669921875</v>
      </c>
      <c r="F92">
        <v>3858510000</v>
      </c>
      <c r="G92">
        <f>IFERROR((GSPC[[#This Row],[Close]]-E91)/E91,0)</f>
        <v>-6.6231417535027263E-3</v>
      </c>
      <c r="H92">
        <f>IFERROR(LN(GSPC[[#This Row],[Close]]/E91),0)</f>
        <v>-6.6451720840594065E-3</v>
      </c>
    </row>
    <row r="93" spans="1:8">
      <c r="A93" s="6">
        <v>44119</v>
      </c>
      <c r="B93">
        <v>3453.719970703125</v>
      </c>
      <c r="C93">
        <v>3489.080078125</v>
      </c>
      <c r="D93">
        <v>3440.889892578125</v>
      </c>
      <c r="E93">
        <v>3483.340087890625</v>
      </c>
      <c r="F93">
        <v>3724550000</v>
      </c>
      <c r="G93">
        <f>IFERROR((GSPC[[#This Row],[Close]]-E92)/E92,0)</f>
        <v>-1.5277553060997122E-3</v>
      </c>
      <c r="H93">
        <f>IFERROR(LN(GSPC[[#This Row],[Close]]/E92),0)</f>
        <v>-1.5289235142130781E-3</v>
      </c>
    </row>
    <row r="94" spans="1:8">
      <c r="A94" s="6">
        <v>44120</v>
      </c>
      <c r="B94">
        <v>3493.5</v>
      </c>
      <c r="C94">
        <v>3515.760009765625</v>
      </c>
      <c r="D94">
        <v>3480.449951171875</v>
      </c>
      <c r="E94">
        <v>3483.81005859375</v>
      </c>
      <c r="F94">
        <v>4688030000</v>
      </c>
      <c r="G94">
        <f>IFERROR((GSPC[[#This Row],[Close]]-E93)/E93,0)</f>
        <v>1.3491955745544097E-4</v>
      </c>
      <c r="H94">
        <f>IFERROR(LN(GSPC[[#This Row],[Close]]/E93),0)</f>
        <v>1.3491045663045577E-4</v>
      </c>
    </row>
    <row r="95" spans="1:8">
      <c r="A95" s="6">
        <v>44123</v>
      </c>
      <c r="B95">
        <v>3493.659912109375</v>
      </c>
      <c r="C95">
        <v>3502.419921875</v>
      </c>
      <c r="D95">
        <v>3419.929931640625</v>
      </c>
      <c r="E95">
        <v>3426.919921875</v>
      </c>
      <c r="F95">
        <v>4091080000</v>
      </c>
      <c r="G95">
        <f>IFERROR((GSPC[[#This Row],[Close]]-E94)/E94,0)</f>
        <v>-1.6329861778318036E-2</v>
      </c>
      <c r="H95">
        <f>IFERROR(LN(GSPC[[#This Row],[Close]]/E94),0)</f>
        <v>-1.6464663514942676E-2</v>
      </c>
    </row>
    <row r="96" spans="1:8">
      <c r="A96" s="6">
        <v>44124</v>
      </c>
      <c r="B96">
        <v>3439.3798828125</v>
      </c>
      <c r="C96">
        <v>3476.929931640625</v>
      </c>
      <c r="D96">
        <v>3435.64990234375</v>
      </c>
      <c r="E96">
        <v>3443.1201171875</v>
      </c>
      <c r="F96">
        <v>3917850000</v>
      </c>
      <c r="G96">
        <f>IFERROR((GSPC[[#This Row],[Close]]-E95)/E95,0)</f>
        <v>4.7273340731102493E-3</v>
      </c>
      <c r="H96">
        <f>IFERROR(LN(GSPC[[#This Row],[Close]]/E95),0)</f>
        <v>4.7161953200011274E-3</v>
      </c>
    </row>
    <row r="97" spans="1:8">
      <c r="A97" s="6">
        <v>44125</v>
      </c>
      <c r="B97">
        <v>3439.909912109375</v>
      </c>
      <c r="C97">
        <v>3464.860107421875</v>
      </c>
      <c r="D97">
        <v>3433.06005859375</v>
      </c>
      <c r="E97">
        <v>3435.56005859375</v>
      </c>
      <c r="F97">
        <v>4103960000</v>
      </c>
      <c r="G97">
        <f>IFERROR((GSPC[[#This Row],[Close]]-E96)/E96,0)</f>
        <v>-2.1956999281005063E-3</v>
      </c>
      <c r="H97">
        <f>IFERROR(LN(GSPC[[#This Row],[Close]]/E96),0)</f>
        <v>-2.1981140115702774E-3</v>
      </c>
    </row>
    <row r="98" spans="1:8">
      <c r="A98" s="6">
        <v>44126</v>
      </c>
      <c r="B98">
        <v>3438.5</v>
      </c>
      <c r="C98">
        <v>3460.530029296875</v>
      </c>
      <c r="D98">
        <v>3415.340087890625</v>
      </c>
      <c r="E98">
        <v>3453.489990234375</v>
      </c>
      <c r="F98">
        <v>4172060000</v>
      </c>
      <c r="G98">
        <f>IFERROR((GSPC[[#This Row],[Close]]-E97)/E97,0)</f>
        <v>5.2189253963920261E-3</v>
      </c>
      <c r="H98">
        <f>IFERROR(LN(GSPC[[#This Row],[Close]]/E97),0)</f>
        <v>5.2053540034913415E-3</v>
      </c>
    </row>
    <row r="99" spans="1:8">
      <c r="A99" s="6">
        <v>44127</v>
      </c>
      <c r="B99">
        <v>3464.89990234375</v>
      </c>
      <c r="C99">
        <v>3466.4599609375</v>
      </c>
      <c r="D99">
        <v>3440.449951171875</v>
      </c>
      <c r="E99">
        <v>3465.389892578125</v>
      </c>
      <c r="F99">
        <v>3651600000</v>
      </c>
      <c r="G99">
        <f>IFERROR((GSPC[[#This Row],[Close]]-E98)/E98,0)</f>
        <v>3.4457613537030693E-3</v>
      </c>
      <c r="H99">
        <f>IFERROR(LN(GSPC[[#This Row],[Close]]/E98),0)</f>
        <v>3.439838320389479E-3</v>
      </c>
    </row>
    <row r="100" spans="1:8">
      <c r="A100" s="6">
        <v>44130</v>
      </c>
      <c r="B100">
        <v>3441.419921875</v>
      </c>
      <c r="C100">
        <v>3441.419921875</v>
      </c>
      <c r="D100">
        <v>3364.860107421875</v>
      </c>
      <c r="E100">
        <v>3400.969970703125</v>
      </c>
      <c r="F100">
        <v>4002210000</v>
      </c>
      <c r="G100">
        <f>IFERROR((GSPC[[#This Row],[Close]]-E99)/E99,0)</f>
        <v>-1.8589516294535591E-2</v>
      </c>
      <c r="H100">
        <f>IFERROR(LN(GSPC[[#This Row],[Close]]/E99),0)</f>
        <v>-1.8764472985322012E-2</v>
      </c>
    </row>
    <row r="101" spans="1:8">
      <c r="A101" s="6">
        <v>44131</v>
      </c>
      <c r="B101">
        <v>3403.14990234375</v>
      </c>
      <c r="C101">
        <v>3409.510009765625</v>
      </c>
      <c r="D101">
        <v>3388.7099609375</v>
      </c>
      <c r="E101">
        <v>3390.679931640625</v>
      </c>
      <c r="F101">
        <v>3962400000</v>
      </c>
      <c r="G101">
        <f>IFERROR((GSPC[[#This Row],[Close]]-E100)/E100,0)</f>
        <v>-3.0256189119989823E-3</v>
      </c>
      <c r="H101">
        <f>IFERROR(LN(GSPC[[#This Row],[Close]]/E100),0)</f>
        <v>-3.0302053504455109E-3</v>
      </c>
    </row>
    <row r="102" spans="1:8">
      <c r="A102" s="6">
        <v>44132</v>
      </c>
      <c r="B102">
        <v>3342.47998046875</v>
      </c>
      <c r="C102">
        <v>3342.47998046875</v>
      </c>
      <c r="D102">
        <v>3268.889892578125</v>
      </c>
      <c r="E102">
        <v>3271.030029296875</v>
      </c>
      <c r="F102">
        <v>5139970000</v>
      </c>
      <c r="G102">
        <f>IFERROR((GSPC[[#This Row],[Close]]-E101)/E101,0)</f>
        <v>-3.5287878760604754E-2</v>
      </c>
      <c r="H102">
        <f>IFERROR(LN(GSPC[[#This Row],[Close]]/E101),0)</f>
        <v>-3.5925542108577721E-2</v>
      </c>
    </row>
    <row r="103" spans="1:8">
      <c r="A103" s="6">
        <v>44133</v>
      </c>
      <c r="B103">
        <v>3277.169921875</v>
      </c>
      <c r="C103">
        <v>3341.050048828125</v>
      </c>
      <c r="D103">
        <v>3259.820068359375</v>
      </c>
      <c r="E103">
        <v>3310.110107421875</v>
      </c>
      <c r="F103">
        <v>4911860000</v>
      </c>
      <c r="G103">
        <f>IFERROR((GSPC[[#This Row],[Close]]-E102)/E102,0)</f>
        <v>1.1947330894238372E-2</v>
      </c>
      <c r="H103">
        <f>IFERROR(LN(GSPC[[#This Row],[Close]]/E102),0)</f>
        <v>1.187652493999744E-2</v>
      </c>
    </row>
    <row r="104" spans="1:8">
      <c r="A104" s="6">
        <v>44134</v>
      </c>
      <c r="B104">
        <v>3293.590087890625</v>
      </c>
      <c r="C104">
        <v>3304.929931640625</v>
      </c>
      <c r="D104">
        <v>3233.93994140625</v>
      </c>
      <c r="E104">
        <v>3269.9599609375</v>
      </c>
      <c r="F104">
        <v>4843930000</v>
      </c>
      <c r="G104">
        <f>IFERROR((GSPC[[#This Row],[Close]]-E103)/E103,0)</f>
        <v>-1.2129550130175729E-2</v>
      </c>
      <c r="H104">
        <f>IFERROR(LN(GSPC[[#This Row],[Close]]/E103),0)</f>
        <v>-1.2203713445259962E-2</v>
      </c>
    </row>
    <row r="105" spans="1:8">
      <c r="A105" s="6">
        <v>44137</v>
      </c>
      <c r="B105">
        <v>3296.199951171875</v>
      </c>
      <c r="C105">
        <v>3330.139892578125</v>
      </c>
      <c r="D105">
        <v>3279.739990234375</v>
      </c>
      <c r="E105">
        <v>3310.239990234375</v>
      </c>
      <c r="F105">
        <v>4314690000</v>
      </c>
      <c r="G105">
        <f>IFERROR((GSPC[[#This Row],[Close]]-E104)/E104,0)</f>
        <v>1.2318202601271817E-2</v>
      </c>
      <c r="H105">
        <f>IFERROR(LN(GSPC[[#This Row],[Close]]/E104),0)</f>
        <v>1.2242950890591667E-2</v>
      </c>
    </row>
    <row r="106" spans="1:8">
      <c r="A106" s="6">
        <v>44138</v>
      </c>
      <c r="B106">
        <v>3336.25</v>
      </c>
      <c r="C106">
        <v>3389.489990234375</v>
      </c>
      <c r="D106">
        <v>3336.25</v>
      </c>
      <c r="E106">
        <v>3369.159912109375</v>
      </c>
      <c r="F106">
        <v>4241380000</v>
      </c>
      <c r="G106">
        <f>IFERROR((GSPC[[#This Row],[Close]]-E105)/E105,0)</f>
        <v>1.7799290096434457E-2</v>
      </c>
      <c r="H106">
        <f>IFERROR(LN(GSPC[[#This Row],[Close]]/E105),0)</f>
        <v>1.7642737684077831E-2</v>
      </c>
    </row>
    <row r="107" spans="1:8">
      <c r="A107" s="6">
        <v>44139</v>
      </c>
      <c r="B107">
        <v>3406.4599609375</v>
      </c>
      <c r="C107">
        <v>3486.25</v>
      </c>
      <c r="D107">
        <v>3405.169921875</v>
      </c>
      <c r="E107">
        <v>3443.43994140625</v>
      </c>
      <c r="F107">
        <v>4790400000</v>
      </c>
      <c r="G107">
        <f>IFERROR((GSPC[[#This Row],[Close]]-E106)/E106,0)</f>
        <v>2.2047047701683448E-2</v>
      </c>
      <c r="H107">
        <f>IFERROR(LN(GSPC[[#This Row],[Close]]/E106),0)</f>
        <v>2.1807525655091704E-2</v>
      </c>
    </row>
    <row r="108" spans="1:8">
      <c r="A108" s="6">
        <v>44140</v>
      </c>
      <c r="B108">
        <v>3485.739990234375</v>
      </c>
      <c r="C108">
        <v>3529.050048828125</v>
      </c>
      <c r="D108">
        <v>3485.739990234375</v>
      </c>
      <c r="E108">
        <v>3510.449951171875</v>
      </c>
      <c r="F108">
        <v>4858150000</v>
      </c>
      <c r="G108">
        <f>IFERROR((GSPC[[#This Row],[Close]]-E107)/E107,0)</f>
        <v>1.9460194138963001E-2</v>
      </c>
      <c r="H108">
        <f>IFERROR(LN(GSPC[[#This Row],[Close]]/E107),0)</f>
        <v>1.9273265776701281E-2</v>
      </c>
    </row>
    <row r="109" spans="1:8">
      <c r="A109" s="6">
        <v>44141</v>
      </c>
      <c r="B109">
        <v>3508.340087890625</v>
      </c>
      <c r="C109">
        <v>3521.580078125</v>
      </c>
      <c r="D109">
        <v>3484.340087890625</v>
      </c>
      <c r="E109">
        <v>3509.43994140625</v>
      </c>
      <c r="F109">
        <v>4842460000</v>
      </c>
      <c r="G109">
        <f>IFERROR((GSPC[[#This Row],[Close]]-E108)/E108,0)</f>
        <v>-2.8771518741859108E-4</v>
      </c>
      <c r="H109">
        <f>IFERROR(LN(GSPC[[#This Row],[Close]]/E108),0)</f>
        <v>-2.8775658537381985E-4</v>
      </c>
    </row>
    <row r="110" spans="1:8">
      <c r="A110" s="6">
        <v>44144</v>
      </c>
      <c r="B110">
        <v>3583.0400390625</v>
      </c>
      <c r="C110">
        <v>3645.989990234375</v>
      </c>
      <c r="D110">
        <v>3547.47998046875</v>
      </c>
      <c r="E110">
        <v>3550.5</v>
      </c>
      <c r="F110">
        <v>8570510000</v>
      </c>
      <c r="G110">
        <f>IFERROR((GSPC[[#This Row],[Close]]-E109)/E109,0)</f>
        <v>1.1699889235687285E-2</v>
      </c>
      <c r="H110">
        <f>IFERROR(LN(GSPC[[#This Row],[Close]]/E109),0)</f>
        <v>1.1631974746344153E-2</v>
      </c>
    </row>
    <row r="111" spans="1:8">
      <c r="A111" s="6">
        <v>44145</v>
      </c>
      <c r="B111">
        <v>3543.260009765625</v>
      </c>
      <c r="C111">
        <v>3557.219970703125</v>
      </c>
      <c r="D111">
        <v>3511.909912109375</v>
      </c>
      <c r="E111">
        <v>3545.530029296875</v>
      </c>
      <c r="F111">
        <v>6037470000</v>
      </c>
      <c r="G111">
        <f>IFERROR((GSPC[[#This Row],[Close]]-E110)/E110,0)</f>
        <v>-1.3997945931910998E-3</v>
      </c>
      <c r="H111">
        <f>IFERROR(LN(GSPC[[#This Row],[Close]]/E110),0)</f>
        <v>-1.4007752208676661E-3</v>
      </c>
    </row>
    <row r="112" spans="1:8">
      <c r="A112" s="6">
        <v>44146</v>
      </c>
      <c r="B112">
        <v>3563.219970703125</v>
      </c>
      <c r="C112">
        <v>3581.159912109375</v>
      </c>
      <c r="D112">
        <v>3557</v>
      </c>
      <c r="E112">
        <v>3572.659912109375</v>
      </c>
      <c r="F112">
        <v>4635560000</v>
      </c>
      <c r="G112">
        <f>IFERROR((GSPC[[#This Row],[Close]]-E111)/E111,0)</f>
        <v>7.6518553187603974E-3</v>
      </c>
      <c r="H112">
        <f>IFERROR(LN(GSPC[[#This Row],[Close]]/E111),0)</f>
        <v>7.6227283629914612E-3</v>
      </c>
    </row>
    <row r="113" spans="1:8">
      <c r="A113" s="6">
        <v>44147</v>
      </c>
      <c r="B113">
        <v>3562.669921875</v>
      </c>
      <c r="C113">
        <v>3569.02001953125</v>
      </c>
      <c r="D113">
        <v>3518.580078125</v>
      </c>
      <c r="E113">
        <v>3537.010009765625</v>
      </c>
      <c r="F113">
        <v>4909660000</v>
      </c>
      <c r="G113">
        <f>IFERROR((GSPC[[#This Row],[Close]]-E112)/E112,0)</f>
        <v>-9.9785323038770659E-3</v>
      </c>
      <c r="H113">
        <f>IFERROR(LN(GSPC[[#This Row],[Close]]/E112),0)</f>
        <v>-1.0028651547069349E-2</v>
      </c>
    </row>
    <row r="114" spans="1:8">
      <c r="A114" s="6">
        <v>44148</v>
      </c>
      <c r="B114">
        <v>3552.570068359375</v>
      </c>
      <c r="C114">
        <v>3593.659912109375</v>
      </c>
      <c r="D114">
        <v>3552.570068359375</v>
      </c>
      <c r="E114">
        <v>3585.14990234375</v>
      </c>
      <c r="F114">
        <v>4719580000</v>
      </c>
      <c r="G114">
        <f>IFERROR((GSPC[[#This Row],[Close]]-E113)/E113,0)</f>
        <v>1.3610335409063465E-2</v>
      </c>
      <c r="H114">
        <f>IFERROR(LN(GSPC[[#This Row],[Close]]/E113),0)</f>
        <v>1.3518546706294007E-2</v>
      </c>
    </row>
    <row r="115" spans="1:8">
      <c r="A115" s="6">
        <v>44151</v>
      </c>
      <c r="B115">
        <v>3600.159912109375</v>
      </c>
      <c r="C115">
        <v>3628.510009765625</v>
      </c>
      <c r="D115">
        <v>3600.159912109375</v>
      </c>
      <c r="E115">
        <v>3626.909912109375</v>
      </c>
      <c r="F115">
        <v>5295510000</v>
      </c>
      <c r="G115">
        <f>IFERROR((GSPC[[#This Row],[Close]]-E114)/E114,0)</f>
        <v>1.1648051240012273E-2</v>
      </c>
      <c r="H115">
        <f>IFERROR(LN(GSPC[[#This Row],[Close]]/E114),0)</f>
        <v>1.1580734922832603E-2</v>
      </c>
    </row>
    <row r="116" spans="1:8">
      <c r="A116" s="6">
        <v>44152</v>
      </c>
      <c r="B116">
        <v>3610.31005859375</v>
      </c>
      <c r="C116">
        <v>3623.110107421875</v>
      </c>
      <c r="D116">
        <v>3588.679931640625</v>
      </c>
      <c r="E116">
        <v>3609.530029296875</v>
      </c>
      <c r="F116">
        <v>4812180000</v>
      </c>
      <c r="G116">
        <f>IFERROR((GSPC[[#This Row],[Close]]-E115)/E115,0)</f>
        <v>-4.7919256980915835E-3</v>
      </c>
      <c r="H116">
        <f>IFERROR(LN(GSPC[[#This Row],[Close]]/E115),0)</f>
        <v>-4.8034437846475311E-3</v>
      </c>
    </row>
    <row r="117" spans="1:8">
      <c r="A117" s="6">
        <v>44153</v>
      </c>
      <c r="B117">
        <v>3612.090087890625</v>
      </c>
      <c r="C117">
        <v>3619.090087890625</v>
      </c>
      <c r="D117">
        <v>3567.330078125</v>
      </c>
      <c r="E117">
        <v>3567.7900390625</v>
      </c>
      <c r="F117">
        <v>5284810000</v>
      </c>
      <c r="G117">
        <f>IFERROR((GSPC[[#This Row],[Close]]-E116)/E116,0)</f>
        <v>-1.1563829610944064E-2</v>
      </c>
      <c r="H117">
        <f>IFERROR(LN(GSPC[[#This Row],[Close]]/E116),0)</f>
        <v>-1.1631210647481315E-2</v>
      </c>
    </row>
    <row r="118" spans="1:8">
      <c r="A118" s="6">
        <v>44154</v>
      </c>
      <c r="B118">
        <v>3559.409912109375</v>
      </c>
      <c r="C118">
        <v>3585.219970703125</v>
      </c>
      <c r="D118">
        <v>3543.840087890625</v>
      </c>
      <c r="E118">
        <v>3581.8701171875</v>
      </c>
      <c r="F118">
        <v>4363370000</v>
      </c>
      <c r="G118">
        <f>IFERROR((GSPC[[#This Row],[Close]]-E117)/E117,0)</f>
        <v>3.946442467421595E-3</v>
      </c>
      <c r="H118">
        <f>IFERROR(LN(GSPC[[#This Row],[Close]]/E117),0)</f>
        <v>3.9386756907327791E-3</v>
      </c>
    </row>
    <row r="119" spans="1:8">
      <c r="A119" s="6">
        <v>44155</v>
      </c>
      <c r="B119">
        <v>3579.31005859375</v>
      </c>
      <c r="C119">
        <v>3581.22998046875</v>
      </c>
      <c r="D119">
        <v>3556.85009765625</v>
      </c>
      <c r="E119">
        <v>3557.5400390625</v>
      </c>
      <c r="F119">
        <v>4236370000</v>
      </c>
      <c r="G119">
        <f>IFERROR((GSPC[[#This Row],[Close]]-E118)/E118,0)</f>
        <v>-6.7925629151802088E-3</v>
      </c>
      <c r="H119">
        <f>IFERROR(LN(GSPC[[#This Row],[Close]]/E118),0)</f>
        <v>-6.8157373729185759E-3</v>
      </c>
    </row>
    <row r="120" spans="1:8">
      <c r="A120" s="6">
        <v>44158</v>
      </c>
      <c r="B120">
        <v>3566.820068359375</v>
      </c>
      <c r="C120">
        <v>3589.81005859375</v>
      </c>
      <c r="D120">
        <v>3552.77001953125</v>
      </c>
      <c r="E120">
        <v>3577.590087890625</v>
      </c>
      <c r="F120">
        <v>5057550000</v>
      </c>
      <c r="G120">
        <f>IFERROR((GSPC[[#This Row],[Close]]-E119)/E119,0)</f>
        <v>5.635930617216239E-3</v>
      </c>
      <c r="H120">
        <f>IFERROR(LN(GSPC[[#This Row],[Close]]/E119),0)</f>
        <v>5.6201081818496928E-3</v>
      </c>
    </row>
    <row r="121" spans="1:8">
      <c r="A121" s="6">
        <v>44159</v>
      </c>
      <c r="B121">
        <v>3594.52001953125</v>
      </c>
      <c r="C121">
        <v>3642.31005859375</v>
      </c>
      <c r="D121">
        <v>3594.52001953125</v>
      </c>
      <c r="E121">
        <v>3635.409912109375</v>
      </c>
      <c r="F121">
        <v>6280290000</v>
      </c>
      <c r="G121">
        <f>IFERROR((GSPC[[#This Row],[Close]]-E120)/E120,0)</f>
        <v>1.6161668273416148E-2</v>
      </c>
      <c r="H121">
        <f>IFERROR(LN(GSPC[[#This Row],[Close]]/E120),0)</f>
        <v>1.6032458814031775E-2</v>
      </c>
    </row>
    <row r="122" spans="1:8">
      <c r="A122" s="6">
        <v>44160</v>
      </c>
      <c r="B122">
        <v>3635.5</v>
      </c>
      <c r="C122">
        <v>3635.5</v>
      </c>
      <c r="D122">
        <v>3617.760009765625</v>
      </c>
      <c r="E122">
        <v>3629.64990234375</v>
      </c>
      <c r="F122">
        <v>4910440000</v>
      </c>
      <c r="G122">
        <f>IFERROR((GSPC[[#This Row],[Close]]-E121)/E121,0)</f>
        <v>-1.5844182375249309E-3</v>
      </c>
      <c r="H122">
        <f>IFERROR(LN(GSPC[[#This Row],[Close]]/E121),0)</f>
        <v>-1.5856747555094064E-3</v>
      </c>
    </row>
    <row r="123" spans="1:8">
      <c r="A123" s="6">
        <v>44162</v>
      </c>
      <c r="B123">
        <v>3638.550048828125</v>
      </c>
      <c r="C123">
        <v>3644.31005859375</v>
      </c>
      <c r="D123">
        <v>3629.330078125</v>
      </c>
      <c r="E123">
        <v>3638.35009765625</v>
      </c>
      <c r="F123">
        <v>2778390000</v>
      </c>
      <c r="G123">
        <f>IFERROR((GSPC[[#This Row],[Close]]-E122)/E122,0)</f>
        <v>2.3969791981540921E-3</v>
      </c>
      <c r="H123">
        <f>IFERROR(LN(GSPC[[#This Row],[Close]]/E122),0)</f>
        <v>2.3941110259011363E-3</v>
      </c>
    </row>
    <row r="124" spans="1:8">
      <c r="A124" s="6">
        <v>44165</v>
      </c>
      <c r="B124">
        <v>3634.179931640625</v>
      </c>
      <c r="C124">
        <v>3634.179931640625</v>
      </c>
      <c r="D124">
        <v>3594.389892578125</v>
      </c>
      <c r="E124">
        <v>3621.6298828125</v>
      </c>
      <c r="F124">
        <v>6308410000</v>
      </c>
      <c r="G124">
        <f>IFERROR((GSPC[[#This Row],[Close]]-E123)/E123,0)</f>
        <v>-4.5955486401709437E-3</v>
      </c>
      <c r="H124">
        <f>IFERROR(LN(GSPC[[#This Row],[Close]]/E123),0)</f>
        <v>-4.6061406369720063E-3</v>
      </c>
    </row>
    <row r="125" spans="1:8">
      <c r="A125" s="6">
        <v>44166</v>
      </c>
      <c r="B125">
        <v>3645.8701171875</v>
      </c>
      <c r="C125">
        <v>3678.449951171875</v>
      </c>
      <c r="D125">
        <v>3645.8701171875</v>
      </c>
      <c r="E125">
        <v>3662.449951171875</v>
      </c>
      <c r="F125">
        <v>5418480000</v>
      </c>
      <c r="G125">
        <f>IFERROR((GSPC[[#This Row],[Close]]-E124)/E124,0)</f>
        <v>1.1271187194776178E-2</v>
      </c>
      <c r="H125">
        <f>IFERROR(LN(GSPC[[#This Row],[Close]]/E124),0)</f>
        <v>1.1208140661592923E-2</v>
      </c>
    </row>
    <row r="126" spans="1:8">
      <c r="A126" s="6">
        <v>44167</v>
      </c>
      <c r="B126">
        <v>3653.780029296875</v>
      </c>
      <c r="C126">
        <v>3670.9599609375</v>
      </c>
      <c r="D126">
        <v>3644.840087890625</v>
      </c>
      <c r="E126">
        <v>3669.010009765625</v>
      </c>
      <c r="F126">
        <v>5041250000</v>
      </c>
      <c r="G126">
        <f>IFERROR((GSPC[[#This Row],[Close]]-E125)/E125,0)</f>
        <v>1.7911667548251345E-3</v>
      </c>
      <c r="H126">
        <f>IFERROR(LN(GSPC[[#This Row],[Close]]/E125),0)</f>
        <v>1.7895645286042845E-3</v>
      </c>
    </row>
    <row r="127" spans="1:8">
      <c r="A127" s="6">
        <v>44168</v>
      </c>
      <c r="B127">
        <v>3668.280029296875</v>
      </c>
      <c r="C127">
        <v>3682.72998046875</v>
      </c>
      <c r="D127">
        <v>3657.169921875</v>
      </c>
      <c r="E127">
        <v>3666.719970703125</v>
      </c>
      <c r="F127">
        <v>5065340000</v>
      </c>
      <c r="G127">
        <f>IFERROR((GSPC[[#This Row],[Close]]-E126)/E126,0)</f>
        <v>-6.2415721309146469E-4</v>
      </c>
      <c r="H127">
        <f>IFERROR(LN(GSPC[[#This Row],[Close]]/E126),0)</f>
        <v>-6.2435208029422906E-4</v>
      </c>
    </row>
    <row r="128" spans="1:8">
      <c r="A128" s="6">
        <v>44169</v>
      </c>
      <c r="B128">
        <v>3670.93994140625</v>
      </c>
      <c r="C128">
        <v>3699.199951171875</v>
      </c>
      <c r="D128">
        <v>3670.93994140625</v>
      </c>
      <c r="E128">
        <v>3699.1201171875</v>
      </c>
      <c r="F128">
        <v>5099620000</v>
      </c>
      <c r="G128">
        <f>IFERROR((GSPC[[#This Row],[Close]]-E127)/E127,0)</f>
        <v>8.8362751296118189E-3</v>
      </c>
      <c r="H128">
        <f>IFERROR(LN(GSPC[[#This Row],[Close]]/E127),0)</f>
        <v>8.7974637151868804E-3</v>
      </c>
    </row>
    <row r="129" spans="1:8">
      <c r="A129" s="6">
        <v>44172</v>
      </c>
      <c r="B129">
        <v>3694.72998046875</v>
      </c>
      <c r="C129">
        <v>3697.409912109375</v>
      </c>
      <c r="D129">
        <v>3678.8798828125</v>
      </c>
      <c r="E129">
        <v>3691.9599609375</v>
      </c>
      <c r="F129">
        <v>4804500000</v>
      </c>
      <c r="G129">
        <f>IFERROR((GSPC[[#This Row],[Close]]-E128)/E128,0)</f>
        <v>-1.9356376714373851E-3</v>
      </c>
      <c r="H129">
        <f>IFERROR(LN(GSPC[[#This Row],[Close]]/E128),0)</f>
        <v>-1.9375134389632519E-3</v>
      </c>
    </row>
    <row r="130" spans="1:8">
      <c r="A130" s="6">
        <v>44173</v>
      </c>
      <c r="B130">
        <v>3683.050048828125</v>
      </c>
      <c r="C130">
        <v>3708.449951171875</v>
      </c>
      <c r="D130">
        <v>3678.830078125</v>
      </c>
      <c r="E130">
        <v>3702.25</v>
      </c>
      <c r="F130">
        <v>4584390000</v>
      </c>
      <c r="G130">
        <f>IFERROR((GSPC[[#This Row],[Close]]-E129)/E129,0)</f>
        <v>2.7871480653563342E-3</v>
      </c>
      <c r="H130">
        <f>IFERROR(LN(GSPC[[#This Row],[Close]]/E129),0)</f>
        <v>2.7832711701704731E-3</v>
      </c>
    </row>
    <row r="131" spans="1:8">
      <c r="A131" s="6">
        <v>44174</v>
      </c>
      <c r="B131">
        <v>3705.97998046875</v>
      </c>
      <c r="C131">
        <v>3712.389892578125</v>
      </c>
      <c r="D131">
        <v>3660.5400390625</v>
      </c>
      <c r="E131">
        <v>3672.820068359375</v>
      </c>
      <c r="F131">
        <v>5232800000</v>
      </c>
      <c r="G131">
        <f>IFERROR((GSPC[[#This Row],[Close]]-E130)/E130,0)</f>
        <v>-7.9492016045985547E-3</v>
      </c>
      <c r="H131">
        <f>IFERROR(LN(GSPC[[#This Row],[Close]]/E130),0)</f>
        <v>-7.9809649484717093E-3</v>
      </c>
    </row>
    <row r="132" spans="1:8">
      <c r="A132" s="6">
        <v>44175</v>
      </c>
      <c r="B132">
        <v>3659.1298828125</v>
      </c>
      <c r="C132">
        <v>3678.489990234375</v>
      </c>
      <c r="D132">
        <v>3645.179931640625</v>
      </c>
      <c r="E132">
        <v>3668.10009765625</v>
      </c>
      <c r="F132">
        <v>4658480000</v>
      </c>
      <c r="G132">
        <f>IFERROR((GSPC[[#This Row],[Close]]-E131)/E131,0)</f>
        <v>-1.2851080682624839E-3</v>
      </c>
      <c r="H132">
        <f>IFERROR(LN(GSPC[[#This Row],[Close]]/E131),0)</f>
        <v>-1.2859345277717227E-3</v>
      </c>
    </row>
    <row r="133" spans="1:8">
      <c r="A133" s="6">
        <v>44176</v>
      </c>
      <c r="B133">
        <v>3656.080078125</v>
      </c>
      <c r="C133">
        <v>3665.909912109375</v>
      </c>
      <c r="D133">
        <v>3633.39990234375</v>
      </c>
      <c r="E133">
        <v>3663.4599609375</v>
      </c>
      <c r="F133">
        <v>4375470000</v>
      </c>
      <c r="G133">
        <f>IFERROR((GSPC[[#This Row],[Close]]-E132)/E132,0)</f>
        <v>-1.2649972997505813E-3</v>
      </c>
      <c r="H133">
        <f>IFERROR(LN(GSPC[[#This Row],[Close]]/E132),0)</f>
        <v>-1.2657980842328352E-3</v>
      </c>
    </row>
    <row r="134" spans="1:8">
      <c r="A134" s="6">
        <v>44179</v>
      </c>
      <c r="B134">
        <v>3675.27001953125</v>
      </c>
      <c r="C134">
        <v>3697.610107421875</v>
      </c>
      <c r="D134">
        <v>3645.840087890625</v>
      </c>
      <c r="E134">
        <v>3647.489990234375</v>
      </c>
      <c r="F134">
        <v>4623850000</v>
      </c>
      <c r="G134">
        <f>IFERROR((GSPC[[#This Row],[Close]]-E133)/E133,0)</f>
        <v>-4.3592589719578089E-3</v>
      </c>
      <c r="H134">
        <f>IFERROR(LN(GSPC[[#This Row],[Close]]/E133),0)</f>
        <v>-4.3687882451469585E-3</v>
      </c>
    </row>
    <row r="135" spans="1:8">
      <c r="A135" s="6">
        <v>44180</v>
      </c>
      <c r="B135">
        <v>3666.409912109375</v>
      </c>
      <c r="C135">
        <v>3695.2900390625</v>
      </c>
      <c r="D135">
        <v>3659.6201171875</v>
      </c>
      <c r="E135">
        <v>3694.6201171875</v>
      </c>
      <c r="F135">
        <v>4387080000</v>
      </c>
      <c r="G135">
        <f>IFERROR((GSPC[[#This Row],[Close]]-E134)/E134,0)</f>
        <v>1.2921249154708875E-2</v>
      </c>
      <c r="H135">
        <f>IFERROR(LN(GSPC[[#This Row],[Close]]/E134),0)</f>
        <v>1.2838482022218645E-2</v>
      </c>
    </row>
    <row r="136" spans="1:8">
      <c r="A136" s="6">
        <v>44181</v>
      </c>
      <c r="B136">
        <v>3696.25</v>
      </c>
      <c r="C136">
        <v>3711.27001953125</v>
      </c>
      <c r="D136">
        <v>3688.570068359375</v>
      </c>
      <c r="E136">
        <v>3701.169921875</v>
      </c>
      <c r="F136">
        <v>4067040000</v>
      </c>
      <c r="G136">
        <f>IFERROR((GSPC[[#This Row],[Close]]-E135)/E135,0)</f>
        <v>1.7727951669591368E-3</v>
      </c>
      <c r="H136">
        <f>IFERROR(LN(GSPC[[#This Row],[Close]]/E135),0)</f>
        <v>1.7712256203230642E-3</v>
      </c>
    </row>
    <row r="137" spans="1:8">
      <c r="A137" s="6">
        <v>44182</v>
      </c>
      <c r="B137">
        <v>3713.64990234375</v>
      </c>
      <c r="C137">
        <v>3725.1201171875</v>
      </c>
      <c r="D137">
        <v>3710.8701171875</v>
      </c>
      <c r="E137">
        <v>3722.47998046875</v>
      </c>
      <c r="F137">
        <v>4192810000</v>
      </c>
      <c r="G137">
        <f>IFERROR((GSPC[[#This Row],[Close]]-E136)/E136,0)</f>
        <v>5.7576547533798169E-3</v>
      </c>
      <c r="H137">
        <f>IFERROR(LN(GSPC[[#This Row],[Close]]/E136),0)</f>
        <v>5.7411428089832834E-3</v>
      </c>
    </row>
    <row r="138" spans="1:8">
      <c r="A138" s="6">
        <v>44183</v>
      </c>
      <c r="B138">
        <v>3722.389892578125</v>
      </c>
      <c r="C138">
        <v>3726.699951171875</v>
      </c>
      <c r="D138">
        <v>3685.840087890625</v>
      </c>
      <c r="E138">
        <v>3709.409912109375</v>
      </c>
      <c r="F138">
        <v>7097100000</v>
      </c>
      <c r="G138">
        <f>IFERROR((GSPC[[#This Row],[Close]]-E137)/E137,0)</f>
        <v>-3.5111185091529122E-3</v>
      </c>
      <c r="H138">
        <f>IFERROR(LN(GSPC[[#This Row],[Close]]/E137),0)</f>
        <v>-3.5172969521487041E-3</v>
      </c>
    </row>
    <row r="139" spans="1:8">
      <c r="A139" s="6">
        <v>44186</v>
      </c>
      <c r="B139">
        <v>3684.280029296875</v>
      </c>
      <c r="C139">
        <v>3702.89990234375</v>
      </c>
      <c r="D139">
        <v>3636.47998046875</v>
      </c>
      <c r="E139">
        <v>3694.919921875</v>
      </c>
      <c r="F139">
        <v>4748580000</v>
      </c>
      <c r="G139">
        <f>IFERROR((GSPC[[#This Row],[Close]]-E138)/E138,0)</f>
        <v>-3.9062790518439071E-3</v>
      </c>
      <c r="H139">
        <f>IFERROR(LN(GSPC[[#This Row],[Close]]/E138),0)</f>
        <v>-3.9139284869094846E-3</v>
      </c>
    </row>
    <row r="140" spans="1:8">
      <c r="A140" s="6">
        <v>44187</v>
      </c>
      <c r="B140">
        <v>3698.080078125</v>
      </c>
      <c r="C140">
        <v>3698.260009765625</v>
      </c>
      <c r="D140">
        <v>3676.159912109375</v>
      </c>
      <c r="E140">
        <v>3687.260009765625</v>
      </c>
      <c r="F140">
        <v>4053310000</v>
      </c>
      <c r="G140">
        <f>IFERROR((GSPC[[#This Row],[Close]]-E139)/E139,0)</f>
        <v>-2.0730928602880117E-3</v>
      </c>
      <c r="H140">
        <f>IFERROR(LN(GSPC[[#This Row],[Close]]/E139),0)</f>
        <v>-2.0752446917703606E-3</v>
      </c>
    </row>
    <row r="141" spans="1:8">
      <c r="A141" s="6">
        <v>44188</v>
      </c>
      <c r="B141">
        <v>3693.419921875</v>
      </c>
      <c r="C141">
        <v>3711.239990234375</v>
      </c>
      <c r="D141">
        <v>3689.280029296875</v>
      </c>
      <c r="E141">
        <v>3690.010009765625</v>
      </c>
      <c r="F141">
        <v>3779160000</v>
      </c>
      <c r="G141">
        <f>IFERROR((GSPC[[#This Row],[Close]]-E140)/E140,0)</f>
        <v>7.45811250824918E-4</v>
      </c>
      <c r="H141">
        <f>IFERROR(LN(GSPC[[#This Row],[Close]]/E140),0)</f>
        <v>7.455332718186887E-4</v>
      </c>
    </row>
    <row r="142" spans="1:8">
      <c r="A142" s="6">
        <v>44189</v>
      </c>
      <c r="B142">
        <v>3694.030029296875</v>
      </c>
      <c r="C142">
        <v>3703.820068359375</v>
      </c>
      <c r="D142">
        <v>3689.320068359375</v>
      </c>
      <c r="E142">
        <v>3703.06005859375</v>
      </c>
      <c r="F142">
        <v>1883780000</v>
      </c>
      <c r="G142">
        <f>IFERROR((GSPC[[#This Row],[Close]]-E141)/E141,0)</f>
        <v>3.5365890047961922E-3</v>
      </c>
      <c r="H142">
        <f>IFERROR(LN(GSPC[[#This Row],[Close]]/E141),0)</f>
        <v>3.5303499794869524E-3</v>
      </c>
    </row>
    <row r="143" spans="1:8">
      <c r="A143" s="6">
        <v>44193</v>
      </c>
      <c r="B143">
        <v>3723.030029296875</v>
      </c>
      <c r="C143">
        <v>3740.510009765625</v>
      </c>
      <c r="D143">
        <v>3723.030029296875</v>
      </c>
      <c r="E143">
        <v>3735.360107421875</v>
      </c>
      <c r="F143">
        <v>3535460000</v>
      </c>
      <c r="G143">
        <f>IFERROR((GSPC[[#This Row],[Close]]-E142)/E142,0)</f>
        <v>8.7225290211444904E-3</v>
      </c>
      <c r="H143">
        <f>IFERROR(LN(GSPC[[#This Row],[Close]]/E142),0)</f>
        <v>8.6847075384114993E-3</v>
      </c>
    </row>
    <row r="144" spans="1:8">
      <c r="A144" s="6">
        <v>44194</v>
      </c>
      <c r="B144">
        <v>3750.010009765625</v>
      </c>
      <c r="C144">
        <v>3756.1201171875</v>
      </c>
      <c r="D144">
        <v>3723.31005859375</v>
      </c>
      <c r="E144">
        <v>3727.0400390625</v>
      </c>
      <c r="F144">
        <v>3393290000</v>
      </c>
      <c r="G144">
        <f>IFERROR((GSPC[[#This Row],[Close]]-E143)/E143,0)</f>
        <v>-2.2273805256001048E-3</v>
      </c>
      <c r="H144">
        <f>IFERROR(LN(GSPC[[#This Row],[Close]]/E143),0)</f>
        <v>-2.2298648272786972E-3</v>
      </c>
    </row>
    <row r="145" spans="1:8">
      <c r="A145" s="6">
        <v>44195</v>
      </c>
      <c r="B145">
        <v>3736.18994140625</v>
      </c>
      <c r="C145">
        <v>3744.6298828125</v>
      </c>
      <c r="D145">
        <v>3730.2099609375</v>
      </c>
      <c r="E145">
        <v>3732.0400390625</v>
      </c>
      <c r="F145">
        <v>3154850000</v>
      </c>
      <c r="G145">
        <f>IFERROR((GSPC[[#This Row],[Close]]-E144)/E144,0)</f>
        <v>1.3415471654706721E-3</v>
      </c>
      <c r="H145">
        <f>IFERROR(LN(GSPC[[#This Row],[Close]]/E144),0)</f>
        <v>1.3406480950792154E-3</v>
      </c>
    </row>
    <row r="146" spans="1:8">
      <c r="A146" s="6">
        <v>44196</v>
      </c>
      <c r="B146">
        <v>3733.27001953125</v>
      </c>
      <c r="C146">
        <v>3760.199951171875</v>
      </c>
      <c r="D146">
        <v>3726.8798828125</v>
      </c>
      <c r="E146">
        <v>3756.070068359375</v>
      </c>
      <c r="F146">
        <v>3179040000</v>
      </c>
      <c r="G146">
        <f>IFERROR((GSPC[[#This Row],[Close]]-E145)/E145,0)</f>
        <v>6.4388455229197963E-3</v>
      </c>
      <c r="H146">
        <f>IFERROR(LN(GSPC[[#This Row],[Close]]/E145),0)</f>
        <v>6.4182047117037934E-3</v>
      </c>
    </row>
    <row r="147" spans="1:8">
      <c r="A147" s="6">
        <v>44200</v>
      </c>
      <c r="B147">
        <v>3764.610107421875</v>
      </c>
      <c r="C147">
        <v>3769.989990234375</v>
      </c>
      <c r="D147">
        <v>3662.7099609375</v>
      </c>
      <c r="E147">
        <v>3700.64990234375</v>
      </c>
      <c r="F147">
        <v>5015000000</v>
      </c>
      <c r="G147">
        <f>IFERROR((GSPC[[#This Row],[Close]]-E146)/E146,0)</f>
        <v>-1.4754827521051049E-2</v>
      </c>
      <c r="H147">
        <f>IFERROR(LN(GSPC[[#This Row],[Close]]/E146),0)</f>
        <v>-1.4864762712025787E-2</v>
      </c>
    </row>
    <row r="148" spans="1:8">
      <c r="A148" s="6">
        <v>44201</v>
      </c>
      <c r="B148">
        <v>3698.02001953125</v>
      </c>
      <c r="C148">
        <v>3737.830078125</v>
      </c>
      <c r="D148">
        <v>3695.070068359375</v>
      </c>
      <c r="E148">
        <v>3726.860107421875</v>
      </c>
      <c r="F148">
        <v>4591020000</v>
      </c>
      <c r="G148">
        <f>IFERROR((GSPC[[#This Row],[Close]]-E147)/E147,0)</f>
        <v>7.0825951575492641E-3</v>
      </c>
      <c r="H148">
        <f>IFERROR(LN(GSPC[[#This Row],[Close]]/E147),0)</f>
        <v>7.0576313833620261E-3</v>
      </c>
    </row>
    <row r="149" spans="1:8">
      <c r="A149" s="6">
        <v>44202</v>
      </c>
      <c r="B149">
        <v>3712.199951171875</v>
      </c>
      <c r="C149">
        <v>3783.0400390625</v>
      </c>
      <c r="D149">
        <v>3705.340087890625</v>
      </c>
      <c r="E149">
        <v>3748.139892578125</v>
      </c>
      <c r="F149">
        <v>6064110000</v>
      </c>
      <c r="G149">
        <f>IFERROR((GSPC[[#This Row],[Close]]-E148)/E148,0)</f>
        <v>5.70984274775226E-3</v>
      </c>
      <c r="H149">
        <f>IFERROR(LN(GSPC[[#This Row],[Close]]/E148),0)</f>
        <v>5.6936033824740943E-3</v>
      </c>
    </row>
    <row r="150" spans="1:8">
      <c r="A150" s="6">
        <v>44203</v>
      </c>
      <c r="B150">
        <v>3764.7099609375</v>
      </c>
      <c r="C150">
        <v>3811.550048828125</v>
      </c>
      <c r="D150">
        <v>3764.7099609375</v>
      </c>
      <c r="E150">
        <v>3803.7900390625</v>
      </c>
      <c r="F150">
        <v>5099160000</v>
      </c>
      <c r="G150">
        <f>IFERROR((GSPC[[#This Row],[Close]]-E149)/E149,0)</f>
        <v>1.4847403800101105E-2</v>
      </c>
      <c r="H150">
        <f>IFERROR(LN(GSPC[[#This Row],[Close]]/E149),0)</f>
        <v>1.4738260107752971E-2</v>
      </c>
    </row>
    <row r="151" spans="1:8">
      <c r="A151" s="6">
        <v>44204</v>
      </c>
      <c r="B151">
        <v>3815.050048828125</v>
      </c>
      <c r="C151">
        <v>3826.68994140625</v>
      </c>
      <c r="D151">
        <v>3783.60009765625</v>
      </c>
      <c r="E151">
        <v>3824.679931640625</v>
      </c>
      <c r="F151">
        <v>4773040000</v>
      </c>
      <c r="G151">
        <f>IFERROR((GSPC[[#This Row],[Close]]-E150)/E150,0)</f>
        <v>5.4918626852689329E-3</v>
      </c>
      <c r="H151">
        <f>IFERROR(LN(GSPC[[#This Row],[Close]]/E150),0)</f>
        <v>5.4768373935153696E-3</v>
      </c>
    </row>
    <row r="152" spans="1:8">
      <c r="A152" s="6">
        <v>44207</v>
      </c>
      <c r="B152">
        <v>3803.139892578125</v>
      </c>
      <c r="C152">
        <v>3817.860107421875</v>
      </c>
      <c r="D152">
        <v>3789.02001953125</v>
      </c>
      <c r="E152">
        <v>3799.610107421875</v>
      </c>
      <c r="F152">
        <v>4465430000</v>
      </c>
      <c r="G152">
        <f>IFERROR((GSPC[[#This Row],[Close]]-E151)/E151,0)</f>
        <v>-6.5547508985924771E-3</v>
      </c>
      <c r="H152">
        <f>IFERROR(LN(GSPC[[#This Row],[Close]]/E151),0)</f>
        <v>-6.5763276166213172E-3</v>
      </c>
    </row>
    <row r="153" spans="1:8">
      <c r="A153" s="6">
        <v>44208</v>
      </c>
      <c r="B153">
        <v>3801.6201171875</v>
      </c>
      <c r="C153">
        <v>3810.780029296875</v>
      </c>
      <c r="D153">
        <v>3776.510009765625</v>
      </c>
      <c r="E153">
        <v>3801.18994140625</v>
      </c>
      <c r="F153">
        <v>4994950000</v>
      </c>
      <c r="G153">
        <f>IFERROR((GSPC[[#This Row],[Close]]-E152)/E152,0)</f>
        <v>4.1578844663274007E-4</v>
      </c>
      <c r="H153">
        <f>IFERROR(LN(GSPC[[#This Row],[Close]]/E152),0)</f>
        <v>4.1570203056956402E-4</v>
      </c>
    </row>
    <row r="154" spans="1:8">
      <c r="A154" s="6">
        <v>44209</v>
      </c>
      <c r="B154">
        <v>3802.22998046875</v>
      </c>
      <c r="C154">
        <v>3820.9599609375</v>
      </c>
      <c r="D154">
        <v>3791.5</v>
      </c>
      <c r="E154">
        <v>3809.840087890625</v>
      </c>
      <c r="F154">
        <v>4602510000</v>
      </c>
      <c r="G154">
        <f>IFERROR((GSPC[[#This Row],[Close]]-E153)/E153,0)</f>
        <v>2.2756417379066513E-3</v>
      </c>
      <c r="H154">
        <f>IFERROR(LN(GSPC[[#This Row],[Close]]/E153),0)</f>
        <v>2.2730563867261076E-3</v>
      </c>
    </row>
    <row r="155" spans="1:8">
      <c r="A155" s="6">
        <v>44210</v>
      </c>
      <c r="B155">
        <v>3814.97998046875</v>
      </c>
      <c r="C155">
        <v>3823.60009765625</v>
      </c>
      <c r="D155">
        <v>3792.860107421875</v>
      </c>
      <c r="E155">
        <v>3795.5400390625</v>
      </c>
      <c r="F155">
        <v>5198480000</v>
      </c>
      <c r="G155">
        <f>IFERROR((GSPC[[#This Row],[Close]]-E154)/E154,0)</f>
        <v>-3.7534511943367252E-3</v>
      </c>
      <c r="H155">
        <f>IFERROR(LN(GSPC[[#This Row],[Close]]/E154),0)</f>
        <v>-3.7605130687431011E-3</v>
      </c>
    </row>
    <row r="156" spans="1:8">
      <c r="A156" s="6">
        <v>44211</v>
      </c>
      <c r="B156">
        <v>3788.72998046875</v>
      </c>
      <c r="C156">
        <v>3788.72998046875</v>
      </c>
      <c r="D156">
        <v>3749.6201171875</v>
      </c>
      <c r="E156">
        <v>3768.25</v>
      </c>
      <c r="F156">
        <v>5369820000</v>
      </c>
      <c r="G156">
        <f>IFERROR((GSPC[[#This Row],[Close]]-E155)/E155,0)</f>
        <v>-7.1900279753709705E-3</v>
      </c>
      <c r="H156">
        <f>IFERROR(LN(GSPC[[#This Row],[Close]]/E155),0)</f>
        <v>-7.2160007982785043E-3</v>
      </c>
    </row>
    <row r="157" spans="1:8">
      <c r="A157" s="6">
        <v>44215</v>
      </c>
      <c r="B157">
        <v>3781.8798828125</v>
      </c>
      <c r="C157">
        <v>3804.530029296875</v>
      </c>
      <c r="D157">
        <v>3780.3701171875</v>
      </c>
      <c r="E157">
        <v>3798.909912109375</v>
      </c>
      <c r="F157">
        <v>5014440000</v>
      </c>
      <c r="G157">
        <f>IFERROR((GSPC[[#This Row],[Close]]-E156)/E156,0)</f>
        <v>8.1363795155244469E-3</v>
      </c>
      <c r="H157">
        <f>IFERROR(LN(GSPC[[#This Row],[Close]]/E156),0)</f>
        <v>8.1034576357616565E-3</v>
      </c>
    </row>
    <row r="158" spans="1:8">
      <c r="A158" s="6">
        <v>44216</v>
      </c>
      <c r="B158">
        <v>3816.219970703125</v>
      </c>
      <c r="C158">
        <v>3859.75</v>
      </c>
      <c r="D158">
        <v>3816.219970703125</v>
      </c>
      <c r="E158">
        <v>3851.85009765625</v>
      </c>
      <c r="F158">
        <v>4566190000</v>
      </c>
      <c r="G158">
        <f>IFERROR((GSPC[[#This Row],[Close]]-E157)/E157,0)</f>
        <v>1.3935625421946251E-2</v>
      </c>
      <c r="H158">
        <f>IFERROR(LN(GSPC[[#This Row],[Close]]/E157),0)</f>
        <v>1.3839417376510862E-2</v>
      </c>
    </row>
    <row r="159" spans="1:8">
      <c r="A159" s="6">
        <v>44217</v>
      </c>
      <c r="B159">
        <v>3857.4599609375</v>
      </c>
      <c r="C159">
        <v>3861.449951171875</v>
      </c>
      <c r="D159">
        <v>3845.050048828125</v>
      </c>
      <c r="E159">
        <v>3853.070068359375</v>
      </c>
      <c r="F159">
        <v>4501760000</v>
      </c>
      <c r="G159">
        <f>IFERROR((GSPC[[#This Row],[Close]]-E158)/E158,0)</f>
        <v>3.1672330755221247E-4</v>
      </c>
      <c r="H159">
        <f>IFERROR(LN(GSPC[[#This Row],[Close]]/E158),0)</f>
        <v>3.1667316131354906E-4</v>
      </c>
    </row>
    <row r="160" spans="1:8">
      <c r="A160" s="6">
        <v>44218</v>
      </c>
      <c r="B160">
        <v>3844.239990234375</v>
      </c>
      <c r="C160">
        <v>3852.31005859375</v>
      </c>
      <c r="D160">
        <v>3830.409912109375</v>
      </c>
      <c r="E160">
        <v>3841.469970703125</v>
      </c>
      <c r="F160">
        <v>5110890000</v>
      </c>
      <c r="G160">
        <f>IFERROR((GSPC[[#This Row],[Close]]-E159)/E159,0)</f>
        <v>-3.0106116552376335E-3</v>
      </c>
      <c r="H160">
        <f>IFERROR(LN(GSPC[[#This Row],[Close]]/E159),0)</f>
        <v>-3.0151526629377105E-3</v>
      </c>
    </row>
    <row r="161" spans="1:8">
      <c r="A161" s="6">
        <v>44221</v>
      </c>
      <c r="B161">
        <v>3851.679931640625</v>
      </c>
      <c r="C161">
        <v>3859.22998046875</v>
      </c>
      <c r="D161">
        <v>3797.159912109375</v>
      </c>
      <c r="E161">
        <v>3855.360107421875</v>
      </c>
      <c r="F161">
        <v>7000840000</v>
      </c>
      <c r="G161">
        <f>IFERROR((GSPC[[#This Row],[Close]]-E160)/E160,0)</f>
        <v>3.6158389430824092E-3</v>
      </c>
      <c r="H161">
        <f>IFERROR(LN(GSPC[[#This Row],[Close]]/E160),0)</f>
        <v>3.6093175130174657E-3</v>
      </c>
    </row>
    <row r="162" spans="1:8">
      <c r="A162" s="6">
        <v>44222</v>
      </c>
      <c r="B162">
        <v>3862.9599609375</v>
      </c>
      <c r="C162">
        <v>3870.89990234375</v>
      </c>
      <c r="D162">
        <v>3847.780029296875</v>
      </c>
      <c r="E162">
        <v>3849.6201171875</v>
      </c>
      <c r="F162">
        <v>6137500000</v>
      </c>
      <c r="G162">
        <f>IFERROR((GSPC[[#This Row],[Close]]-E161)/E161,0)</f>
        <v>-1.488833746898263E-3</v>
      </c>
      <c r="H162">
        <f>IFERROR(LN(GSPC[[#This Row],[Close]]/E161),0)</f>
        <v>-1.489943161153501E-3</v>
      </c>
    </row>
    <row r="163" spans="1:8">
      <c r="A163" s="6">
        <v>44223</v>
      </c>
      <c r="B163">
        <v>3836.830078125</v>
      </c>
      <c r="C163">
        <v>3836.830078125</v>
      </c>
      <c r="D163">
        <v>3732.47998046875</v>
      </c>
      <c r="E163">
        <v>3750.77001953125</v>
      </c>
      <c r="F163">
        <v>9976520000</v>
      </c>
      <c r="G163">
        <f>IFERROR((GSPC[[#This Row],[Close]]-E162)/E162,0)</f>
        <v>-2.5677883699462025E-2</v>
      </c>
      <c r="H163">
        <f>IFERROR(LN(GSPC[[#This Row],[Close]]/E162),0)</f>
        <v>-2.6013315126100351E-2</v>
      </c>
    </row>
    <row r="164" spans="1:8">
      <c r="A164" s="6">
        <v>44224</v>
      </c>
      <c r="B164">
        <v>3755.75</v>
      </c>
      <c r="C164">
        <v>3830.5</v>
      </c>
      <c r="D164">
        <v>3755.75</v>
      </c>
      <c r="E164">
        <v>3787.3798828125</v>
      </c>
      <c r="F164">
        <v>6992770000</v>
      </c>
      <c r="G164">
        <f>IFERROR((GSPC[[#This Row],[Close]]-E163)/E163,0)</f>
        <v>9.7606259756297439E-3</v>
      </c>
      <c r="H164">
        <f>IFERROR(LN(GSPC[[#This Row],[Close]]/E163),0)</f>
        <v>9.7132987787603951E-3</v>
      </c>
    </row>
    <row r="165" spans="1:8">
      <c r="A165" s="6">
        <v>44225</v>
      </c>
      <c r="B165">
        <v>3778.050048828125</v>
      </c>
      <c r="C165">
        <v>3778.050048828125</v>
      </c>
      <c r="D165">
        <v>3694.1201171875</v>
      </c>
      <c r="E165">
        <v>3714.239990234375</v>
      </c>
      <c r="F165">
        <v>6643370000</v>
      </c>
      <c r="G165">
        <f>IFERROR((GSPC[[#This Row],[Close]]-E164)/E164,0)</f>
        <v>-1.9311475173124561E-2</v>
      </c>
      <c r="H165">
        <f>IFERROR(LN(GSPC[[#This Row],[Close]]/E164),0)</f>
        <v>-1.9500377654792001E-2</v>
      </c>
    </row>
    <row r="166" spans="1:8">
      <c r="A166" s="6">
        <v>44228</v>
      </c>
      <c r="B166">
        <v>3731.169921875</v>
      </c>
      <c r="C166">
        <v>3784.320068359375</v>
      </c>
      <c r="D166">
        <v>3725.6201171875</v>
      </c>
      <c r="E166">
        <v>3773.860107421875</v>
      </c>
      <c r="F166">
        <v>5436230000</v>
      </c>
      <c r="G166">
        <f>IFERROR((GSPC[[#This Row],[Close]]-E165)/E165,0)</f>
        <v>1.6051767614439438E-2</v>
      </c>
      <c r="H166">
        <f>IFERROR(LN(GSPC[[#This Row],[Close]]/E165),0)</f>
        <v>1.5924300234678626E-2</v>
      </c>
    </row>
    <row r="167" spans="1:8">
      <c r="A167" s="6">
        <v>44229</v>
      </c>
      <c r="B167">
        <v>3791.840087890625</v>
      </c>
      <c r="C167">
        <v>3843.090087890625</v>
      </c>
      <c r="D167">
        <v>3791.840087890625</v>
      </c>
      <c r="E167">
        <v>3826.31005859375</v>
      </c>
      <c r="F167">
        <v>5514090000</v>
      </c>
      <c r="G167">
        <f>IFERROR((GSPC[[#This Row],[Close]]-E166)/E166,0)</f>
        <v>1.3898223484416956E-2</v>
      </c>
      <c r="H167">
        <f>IFERROR(LN(GSPC[[#This Row],[Close]]/E166),0)</f>
        <v>1.3802528814310624E-2</v>
      </c>
    </row>
    <row r="168" spans="1:8">
      <c r="A168" s="6">
        <v>44230</v>
      </c>
      <c r="B168">
        <v>3840.27001953125</v>
      </c>
      <c r="C168">
        <v>3847.510009765625</v>
      </c>
      <c r="D168">
        <v>3816.679931640625</v>
      </c>
      <c r="E168">
        <v>3830.169921875</v>
      </c>
      <c r="F168">
        <v>4864870000</v>
      </c>
      <c r="G168">
        <f>IFERROR((GSPC[[#This Row],[Close]]-E167)/E167,0)</f>
        <v>1.008769080953304E-3</v>
      </c>
      <c r="H168">
        <f>IFERROR(LN(GSPC[[#This Row],[Close]]/E167),0)</f>
        <v>1.0082606153447803E-3</v>
      </c>
    </row>
    <row r="169" spans="1:8">
      <c r="A169" s="6">
        <v>44231</v>
      </c>
      <c r="B169">
        <v>3836.659912109375</v>
      </c>
      <c r="C169">
        <v>3872.419921875</v>
      </c>
      <c r="D169">
        <v>3836.659912109375</v>
      </c>
      <c r="E169">
        <v>3871.739990234375</v>
      </c>
      <c r="F169">
        <v>4879240000</v>
      </c>
      <c r="G169">
        <f>IFERROR((GSPC[[#This Row],[Close]]-E168)/E168,0)</f>
        <v>1.085332223042079E-2</v>
      </c>
      <c r="H169">
        <f>IFERROR(LN(GSPC[[#This Row],[Close]]/E168),0)</f>
        <v>1.0794847643921975E-2</v>
      </c>
    </row>
    <row r="170" spans="1:8">
      <c r="A170" s="6">
        <v>44232</v>
      </c>
      <c r="B170">
        <v>3878.300048828125</v>
      </c>
      <c r="C170">
        <v>3894.56005859375</v>
      </c>
      <c r="D170">
        <v>3874.929931640625</v>
      </c>
      <c r="E170">
        <v>3886.830078125</v>
      </c>
      <c r="F170">
        <v>4879470000</v>
      </c>
      <c r="G170">
        <f>IFERROR((GSPC[[#This Row],[Close]]-E169)/E169,0)</f>
        <v>3.8974951646253302E-3</v>
      </c>
      <c r="H170">
        <f>IFERROR(LN(GSPC[[#This Row],[Close]]/E169),0)</f>
        <v>3.8899196077638249E-3</v>
      </c>
    </row>
    <row r="171" spans="1:8">
      <c r="A171" s="6">
        <v>44235</v>
      </c>
      <c r="B171">
        <v>3892.590087890625</v>
      </c>
      <c r="C171">
        <v>3915.77001953125</v>
      </c>
      <c r="D171">
        <v>3892.590087890625</v>
      </c>
      <c r="E171">
        <v>3915.590087890625</v>
      </c>
      <c r="F171">
        <v>4648360000</v>
      </c>
      <c r="G171">
        <f>IFERROR((GSPC[[#This Row],[Close]]-E170)/E170,0)</f>
        <v>7.3993483603735973E-3</v>
      </c>
      <c r="H171">
        <f>IFERROR(LN(GSPC[[#This Row],[Close]]/E170),0)</f>
        <v>7.372107476289037E-3</v>
      </c>
    </row>
    <row r="172" spans="1:8">
      <c r="A172" s="6">
        <v>44236</v>
      </c>
      <c r="B172">
        <v>3910.489990234375</v>
      </c>
      <c r="C172">
        <v>3918.35009765625</v>
      </c>
      <c r="D172">
        <v>3902.639892578125</v>
      </c>
      <c r="E172">
        <v>3911.22998046875</v>
      </c>
      <c r="F172">
        <v>4568320000</v>
      </c>
      <c r="G172">
        <f>IFERROR((GSPC[[#This Row],[Close]]-E171)/E171,0)</f>
        <v>-1.1135249921484611E-3</v>
      </c>
      <c r="H172">
        <f>IFERROR(LN(GSPC[[#This Row],[Close]]/E171),0)</f>
        <v>-1.1141454217211749E-3</v>
      </c>
    </row>
    <row r="173" spans="1:8">
      <c r="A173" s="6">
        <v>44237</v>
      </c>
      <c r="B173">
        <v>3920.780029296875</v>
      </c>
      <c r="C173">
        <v>3931.5</v>
      </c>
      <c r="D173">
        <v>3884.93994140625</v>
      </c>
      <c r="E173">
        <v>3909.8798828125</v>
      </c>
      <c r="F173">
        <v>4837070000</v>
      </c>
      <c r="G173">
        <f>IFERROR((GSPC[[#This Row],[Close]]-E172)/E172,0)</f>
        <v>-3.4518493235935835E-4</v>
      </c>
      <c r="H173">
        <f>IFERROR(LN(GSPC[[#This Row],[Close]]/E172),0)</f>
        <v>-3.4524452239156743E-4</v>
      </c>
    </row>
    <row r="174" spans="1:8">
      <c r="A174" s="6">
        <v>44238</v>
      </c>
      <c r="B174">
        <v>3916.39990234375</v>
      </c>
      <c r="C174">
        <v>3925.989990234375</v>
      </c>
      <c r="D174">
        <v>3890.389892578125</v>
      </c>
      <c r="E174">
        <v>3916.3798828125</v>
      </c>
      <c r="F174">
        <v>4590960000</v>
      </c>
      <c r="G174">
        <f>IFERROR((GSPC[[#This Row],[Close]]-E173)/E173,0)</f>
        <v>1.662455163539281E-3</v>
      </c>
      <c r="H174">
        <f>IFERROR(LN(GSPC[[#This Row],[Close]]/E173),0)</f>
        <v>1.6610748145877074E-3</v>
      </c>
    </row>
    <row r="175" spans="1:8">
      <c r="A175" s="6">
        <v>44239</v>
      </c>
      <c r="B175">
        <v>3911.64990234375</v>
      </c>
      <c r="C175">
        <v>3937.22998046875</v>
      </c>
      <c r="D175">
        <v>3905.780029296875</v>
      </c>
      <c r="E175">
        <v>3934.830078125</v>
      </c>
      <c r="F175">
        <v>4135060000</v>
      </c>
      <c r="G175">
        <f>IFERROR((GSPC[[#This Row],[Close]]-E174)/E174,0)</f>
        <v>4.7110331133787308E-3</v>
      </c>
      <c r="H175">
        <f>IFERROR(LN(GSPC[[#This Row],[Close]]/E174),0)</f>
        <v>4.6999709261626079E-3</v>
      </c>
    </row>
    <row r="176" spans="1:8">
      <c r="A176" s="6">
        <v>44243</v>
      </c>
      <c r="B176">
        <v>3939.610107421875</v>
      </c>
      <c r="C176">
        <v>3950.429931640625</v>
      </c>
      <c r="D176">
        <v>3923.85009765625</v>
      </c>
      <c r="E176">
        <v>3932.590087890625</v>
      </c>
      <c r="F176">
        <v>5058990000</v>
      </c>
      <c r="G176">
        <f>IFERROR((GSPC[[#This Row],[Close]]-E175)/E175,0)</f>
        <v>-5.6927241835113391E-4</v>
      </c>
      <c r="H176">
        <f>IFERROR(LN(GSPC[[#This Row],[Close]]/E175),0)</f>
        <v>-5.6943451541546656E-4</v>
      </c>
    </row>
    <row r="177" spans="1:8">
      <c r="A177" s="6">
        <v>44244</v>
      </c>
      <c r="B177">
        <v>3918.5</v>
      </c>
      <c r="C177">
        <v>3933.610107421875</v>
      </c>
      <c r="D177">
        <v>3900.429931640625</v>
      </c>
      <c r="E177">
        <v>3931.330078125</v>
      </c>
      <c r="F177">
        <v>4730650000</v>
      </c>
      <c r="G177">
        <f>IFERROR((GSPC[[#This Row],[Close]]-E176)/E176,0)</f>
        <v>-3.2040200922665906E-4</v>
      </c>
      <c r="H177">
        <f>IFERROR(LN(GSPC[[#This Row],[Close]]/E176),0)</f>
        <v>-3.2045334891695008E-4</v>
      </c>
    </row>
    <row r="178" spans="1:8">
      <c r="A178" s="6">
        <v>44245</v>
      </c>
      <c r="B178">
        <v>3915.860107421875</v>
      </c>
      <c r="C178">
        <v>3921.97998046875</v>
      </c>
      <c r="D178">
        <v>3885.030029296875</v>
      </c>
      <c r="E178">
        <v>3913.969970703125</v>
      </c>
      <c r="F178">
        <v>4793650000</v>
      </c>
      <c r="G178">
        <f>IFERROR((GSPC[[#This Row],[Close]]-E177)/E177,0)</f>
        <v>-4.4158356273545701E-3</v>
      </c>
      <c r="H178">
        <f>IFERROR(LN(GSPC[[#This Row],[Close]]/E177),0)</f>
        <v>-4.4256142272433028E-3</v>
      </c>
    </row>
    <row r="179" spans="1:8">
      <c r="A179" s="6">
        <v>44246</v>
      </c>
      <c r="B179">
        <v>3921.159912109375</v>
      </c>
      <c r="C179">
        <v>3930.409912109375</v>
      </c>
      <c r="D179">
        <v>3903.070068359375</v>
      </c>
      <c r="E179">
        <v>3906.7099609375</v>
      </c>
      <c r="F179">
        <v>4845320000</v>
      </c>
      <c r="G179">
        <f>IFERROR((GSPC[[#This Row],[Close]]-E178)/E178,0)</f>
        <v>-1.8548966445751181E-3</v>
      </c>
      <c r="H179">
        <f>IFERROR(LN(GSPC[[#This Row],[Close]]/E178),0)</f>
        <v>-1.8566190956649255E-3</v>
      </c>
    </row>
    <row r="180" spans="1:8">
      <c r="A180" s="6">
        <v>44249</v>
      </c>
      <c r="B180">
        <v>3885.550048828125</v>
      </c>
      <c r="C180">
        <v>3902.919921875</v>
      </c>
      <c r="D180">
        <v>3874.7099609375</v>
      </c>
      <c r="E180">
        <v>3876.5</v>
      </c>
      <c r="F180">
        <v>5917100000</v>
      </c>
      <c r="G180">
        <f>IFERROR((GSPC[[#This Row],[Close]]-E179)/E179,0)</f>
        <v>-7.7328394581538023E-3</v>
      </c>
      <c r="H180">
        <f>IFERROR(LN(GSPC[[#This Row],[Close]]/E179),0)</f>
        <v>-7.7628928937108627E-3</v>
      </c>
    </row>
    <row r="181" spans="1:8">
      <c r="A181" s="6">
        <v>44250</v>
      </c>
      <c r="B181">
        <v>3857.070068359375</v>
      </c>
      <c r="C181">
        <v>3895.97998046875</v>
      </c>
      <c r="D181">
        <v>3805.590087890625</v>
      </c>
      <c r="E181">
        <v>3881.3701171875</v>
      </c>
      <c r="F181">
        <v>6296610000</v>
      </c>
      <c r="G181">
        <f>IFERROR((GSPC[[#This Row],[Close]]-E180)/E180,0)</f>
        <v>1.2563181187927254E-3</v>
      </c>
      <c r="H181">
        <f>IFERROR(LN(GSPC[[#This Row],[Close]]/E180),0)</f>
        <v>1.2555296115265332E-3</v>
      </c>
    </row>
    <row r="182" spans="1:8">
      <c r="A182" s="6">
        <v>44251</v>
      </c>
      <c r="B182">
        <v>3873.7099609375</v>
      </c>
      <c r="C182">
        <v>3928.64990234375</v>
      </c>
      <c r="D182">
        <v>3859.60009765625</v>
      </c>
      <c r="E182">
        <v>3925.429931640625</v>
      </c>
      <c r="F182">
        <v>6012790000</v>
      </c>
      <c r="G182">
        <f>IFERROR((GSPC[[#This Row],[Close]]-E181)/E181,0)</f>
        <v>1.1351613765978961E-2</v>
      </c>
      <c r="H182">
        <f>IFERROR(LN(GSPC[[#This Row],[Close]]/E181),0)</f>
        <v>1.1287667670985945E-2</v>
      </c>
    </row>
    <row r="183" spans="1:8">
      <c r="A183" s="6">
        <v>44252</v>
      </c>
      <c r="B183">
        <v>3915.800048828125</v>
      </c>
      <c r="C183">
        <v>3925.02001953125</v>
      </c>
      <c r="D183">
        <v>3814.0400390625</v>
      </c>
      <c r="E183">
        <v>3829.340087890625</v>
      </c>
      <c r="F183">
        <v>6547470000</v>
      </c>
      <c r="G183">
        <f>IFERROR((GSPC[[#This Row],[Close]]-E182)/E182,0)</f>
        <v>-2.447880752512616E-2</v>
      </c>
      <c r="H183">
        <f>IFERROR(LN(GSPC[[#This Row],[Close]]/E182),0)</f>
        <v>-2.4783394424171851E-2</v>
      </c>
    </row>
    <row r="184" spans="1:8">
      <c r="A184" s="6">
        <v>44253</v>
      </c>
      <c r="B184">
        <v>3839.659912109375</v>
      </c>
      <c r="C184">
        <v>3861.080078125</v>
      </c>
      <c r="D184">
        <v>3789.5400390625</v>
      </c>
      <c r="E184">
        <v>3811.14990234375</v>
      </c>
      <c r="F184">
        <v>6526070000</v>
      </c>
      <c r="G184">
        <f>IFERROR((GSPC[[#This Row],[Close]]-E183)/E183,0)</f>
        <v>-4.7502141699028314E-3</v>
      </c>
      <c r="H184">
        <f>IFERROR(LN(GSPC[[#This Row],[Close]]/E183),0)</f>
        <v>-4.7615322937987776E-3</v>
      </c>
    </row>
    <row r="185" spans="1:8">
      <c r="A185" s="6">
        <v>44256</v>
      </c>
      <c r="B185">
        <v>3842.510009765625</v>
      </c>
      <c r="C185">
        <v>3914.5</v>
      </c>
      <c r="D185">
        <v>3842.510009765625</v>
      </c>
      <c r="E185">
        <v>3901.820068359375</v>
      </c>
      <c r="F185">
        <v>5114820000</v>
      </c>
      <c r="G185">
        <f>IFERROR((GSPC[[#This Row],[Close]]-E184)/E184,0)</f>
        <v>2.3790763506800244E-2</v>
      </c>
      <c r="H185">
        <f>IFERROR(LN(GSPC[[#This Row],[Close]]/E184),0)</f>
        <v>2.351217322569352E-2</v>
      </c>
    </row>
    <row r="186" spans="1:8">
      <c r="A186" s="6">
        <v>44257</v>
      </c>
      <c r="B186">
        <v>3903.639892578125</v>
      </c>
      <c r="C186">
        <v>3906.409912109375</v>
      </c>
      <c r="D186">
        <v>3868.570068359375</v>
      </c>
      <c r="E186">
        <v>3870.2900390625</v>
      </c>
      <c r="F186">
        <v>5536010000</v>
      </c>
      <c r="G186">
        <f>IFERROR((GSPC[[#This Row],[Close]]-E185)/E185,0)</f>
        <v>-8.0808516908706784E-3</v>
      </c>
      <c r="H186">
        <f>IFERROR(LN(GSPC[[#This Row],[Close]]/E185),0)</f>
        <v>-8.1136787395087607E-3</v>
      </c>
    </row>
    <row r="187" spans="1:8">
      <c r="A187" s="6">
        <v>44258</v>
      </c>
      <c r="B187">
        <v>3863.989990234375</v>
      </c>
      <c r="C187">
        <v>3874.469970703125</v>
      </c>
      <c r="D187">
        <v>3818.860107421875</v>
      </c>
      <c r="E187">
        <v>3819.719970703125</v>
      </c>
      <c r="F187">
        <v>6173660000</v>
      </c>
      <c r="G187">
        <f>IFERROR((GSPC[[#This Row],[Close]]-E186)/E186,0)</f>
        <v>-1.3066221871998147E-2</v>
      </c>
      <c r="H187">
        <f>IFERROR(LN(GSPC[[#This Row],[Close]]/E186),0)</f>
        <v>-1.315233589480116E-2</v>
      </c>
    </row>
    <row r="188" spans="1:8">
      <c r="A188" s="6">
        <v>44259</v>
      </c>
      <c r="B188">
        <v>3818.530029296875</v>
      </c>
      <c r="C188">
        <v>3843.669921875</v>
      </c>
      <c r="D188">
        <v>3723.340087890625</v>
      </c>
      <c r="E188">
        <v>3768.469970703125</v>
      </c>
      <c r="F188">
        <v>7195400000</v>
      </c>
      <c r="G188">
        <f>IFERROR((GSPC[[#This Row],[Close]]-E187)/E187,0)</f>
        <v>-1.3417213930100227E-2</v>
      </c>
      <c r="H188">
        <f>IFERROR(LN(GSPC[[#This Row],[Close]]/E187),0)</f>
        <v>-1.3508038064390469E-2</v>
      </c>
    </row>
    <row r="189" spans="1:8">
      <c r="A189" s="6">
        <v>44260</v>
      </c>
      <c r="B189">
        <v>3793.580078125</v>
      </c>
      <c r="C189">
        <v>3851.68994140625</v>
      </c>
      <c r="D189">
        <v>3730.18994140625</v>
      </c>
      <c r="E189">
        <v>3841.93994140625</v>
      </c>
      <c r="F189">
        <v>6851070000</v>
      </c>
      <c r="G189">
        <f>IFERROR((GSPC[[#This Row],[Close]]-E188)/E188,0)</f>
        <v>1.9495968197782109E-2</v>
      </c>
      <c r="H189">
        <f>IFERROR(LN(GSPC[[#This Row],[Close]]/E188),0)</f>
        <v>1.9308356338709188E-2</v>
      </c>
    </row>
    <row r="190" spans="1:8">
      <c r="A190" s="6">
        <v>44263</v>
      </c>
      <c r="B190">
        <v>3844.389892578125</v>
      </c>
      <c r="C190">
        <v>3881.06005859375</v>
      </c>
      <c r="D190">
        <v>3819.25</v>
      </c>
      <c r="E190">
        <v>3821.35009765625</v>
      </c>
      <c r="F190">
        <v>5871710000</v>
      </c>
      <c r="G190">
        <f>IFERROR((GSPC[[#This Row],[Close]]-E189)/E189,0)</f>
        <v>-5.3592310301611799E-3</v>
      </c>
      <c r="H190">
        <f>IFERROR(LN(GSPC[[#This Row],[Close]]/E189),0)</f>
        <v>-5.3736432240254293E-3</v>
      </c>
    </row>
    <row r="191" spans="1:8">
      <c r="A191" s="6">
        <v>44264</v>
      </c>
      <c r="B191">
        <v>3851.929931640625</v>
      </c>
      <c r="C191">
        <v>3903.760009765625</v>
      </c>
      <c r="D191">
        <v>3851.929931640625</v>
      </c>
      <c r="E191">
        <v>3875.43994140625</v>
      </c>
      <c r="F191">
        <v>5513560000</v>
      </c>
      <c r="G191">
        <f>IFERROR((GSPC[[#This Row],[Close]]-E190)/E190,0)</f>
        <v>1.4154642303822134E-2</v>
      </c>
      <c r="H191">
        <f>IFERROR(LN(GSPC[[#This Row],[Close]]/E190),0)</f>
        <v>1.4055400743930569E-2</v>
      </c>
    </row>
    <row r="192" spans="1:8">
      <c r="A192" s="6">
        <v>44265</v>
      </c>
      <c r="B192">
        <v>3891.989990234375</v>
      </c>
      <c r="C192">
        <v>3917.35009765625</v>
      </c>
      <c r="D192">
        <v>3885.72998046875</v>
      </c>
      <c r="E192">
        <v>3898.81005859375</v>
      </c>
      <c r="F192">
        <v>5847380000</v>
      </c>
      <c r="G192">
        <f>IFERROR((GSPC[[#This Row],[Close]]-E191)/E191,0)</f>
        <v>6.0303133427013897E-3</v>
      </c>
      <c r="H192">
        <f>IFERROR(LN(GSPC[[#This Row],[Close]]/E191),0)</f>
        <v>6.0122037709881967E-3</v>
      </c>
    </row>
    <row r="193" spans="1:8">
      <c r="A193" s="6">
        <v>44266</v>
      </c>
      <c r="B193">
        <v>3915.5400390625</v>
      </c>
      <c r="C193">
        <v>3960.27001953125</v>
      </c>
      <c r="D193">
        <v>3915.5400390625</v>
      </c>
      <c r="E193">
        <v>3939.340087890625</v>
      </c>
      <c r="F193">
        <v>5312880000</v>
      </c>
      <c r="G193">
        <f>IFERROR((GSPC[[#This Row],[Close]]-E192)/E192,0)</f>
        <v>1.0395487004435823E-2</v>
      </c>
      <c r="H193">
        <f>IFERROR(LN(GSPC[[#This Row],[Close]]/E192),0)</f>
        <v>1.0341825500657608E-2</v>
      </c>
    </row>
    <row r="194" spans="1:8">
      <c r="A194" s="6">
        <v>44267</v>
      </c>
      <c r="B194">
        <v>3924.52001953125</v>
      </c>
      <c r="C194">
        <v>3944.989990234375</v>
      </c>
      <c r="D194">
        <v>3915.2099609375</v>
      </c>
      <c r="E194">
        <v>3943.340087890625</v>
      </c>
      <c r="F194">
        <v>4476280000</v>
      </c>
      <c r="G194">
        <f>IFERROR((GSPC[[#This Row],[Close]]-E193)/E193,0)</f>
        <v>1.015398495879003E-3</v>
      </c>
      <c r="H194">
        <f>IFERROR(LN(GSPC[[#This Row],[Close]]/E193),0)</f>
        <v>1.0148833275308508E-3</v>
      </c>
    </row>
    <row r="195" spans="1:8">
      <c r="A195" s="6">
        <v>44270</v>
      </c>
      <c r="B195">
        <v>3942.9599609375</v>
      </c>
      <c r="C195">
        <v>3970.080078125</v>
      </c>
      <c r="D195">
        <v>3923.5400390625</v>
      </c>
      <c r="E195">
        <v>3968.93994140625</v>
      </c>
      <c r="F195">
        <v>4900100000</v>
      </c>
      <c r="G195">
        <f>IFERROR((GSPC[[#This Row],[Close]]-E194)/E194,0)</f>
        <v>6.4919213014972025E-3</v>
      </c>
      <c r="H195">
        <f>IFERROR(LN(GSPC[[#This Row],[Close]]/E194),0)</f>
        <v>6.4709395394130483E-3</v>
      </c>
    </row>
    <row r="196" spans="1:8">
      <c r="A196" s="6">
        <v>44271</v>
      </c>
      <c r="B196">
        <v>3973.590087890625</v>
      </c>
      <c r="C196">
        <v>3981.0400390625</v>
      </c>
      <c r="D196">
        <v>3953.43994140625</v>
      </c>
      <c r="E196">
        <v>3962.7099609375</v>
      </c>
      <c r="F196">
        <v>4613080000</v>
      </c>
      <c r="G196">
        <f>IFERROR((GSPC[[#This Row],[Close]]-E195)/E195,0)</f>
        <v>-1.569683734378362E-3</v>
      </c>
      <c r="H196">
        <f>IFERROR(LN(GSPC[[#This Row],[Close]]/E195),0)</f>
        <v>-1.5709169785959108E-3</v>
      </c>
    </row>
    <row r="197" spans="1:8">
      <c r="A197" s="6">
        <v>44272</v>
      </c>
      <c r="B197">
        <v>3949.570068359375</v>
      </c>
      <c r="C197">
        <v>3983.8701171875</v>
      </c>
      <c r="D197">
        <v>3935.739990234375</v>
      </c>
      <c r="E197">
        <v>3974.1201171875</v>
      </c>
      <c r="F197">
        <v>4561660000</v>
      </c>
      <c r="G197">
        <f>IFERROR((GSPC[[#This Row],[Close]]-E196)/E196,0)</f>
        <v>2.8793821305308398E-3</v>
      </c>
      <c r="H197">
        <f>IFERROR(LN(GSPC[[#This Row],[Close]]/E196),0)</f>
        <v>2.8752446501592592E-3</v>
      </c>
    </row>
    <row r="198" spans="1:8">
      <c r="A198" s="6">
        <v>44273</v>
      </c>
      <c r="B198">
        <v>3953.5</v>
      </c>
      <c r="C198">
        <v>3969.6201171875</v>
      </c>
      <c r="D198">
        <v>3910.860107421875</v>
      </c>
      <c r="E198">
        <v>3915.4599609375</v>
      </c>
      <c r="F198">
        <v>5118590000</v>
      </c>
      <c r="G198">
        <f>IFERROR((GSPC[[#This Row],[Close]]-E197)/E197,0)</f>
        <v>-1.4760539319459226E-2</v>
      </c>
      <c r="H198">
        <f>IFERROR(LN(GSPC[[#This Row],[Close]]/E197),0)</f>
        <v>-1.4870560065947797E-2</v>
      </c>
    </row>
    <row r="199" spans="1:8">
      <c r="A199" s="6">
        <v>44274</v>
      </c>
      <c r="B199">
        <v>3913.139892578125</v>
      </c>
      <c r="C199">
        <v>3930.1201171875</v>
      </c>
      <c r="D199">
        <v>3886.75</v>
      </c>
      <c r="E199">
        <v>3913.10009765625</v>
      </c>
      <c r="F199">
        <v>7757420000</v>
      </c>
      <c r="G199">
        <f>IFERROR((GSPC[[#This Row],[Close]]-E198)/E198,0)</f>
        <v>-6.0270397470364246E-4</v>
      </c>
      <c r="H199">
        <f>IFERROR(LN(GSPC[[#This Row],[Close]]/E198),0)</f>
        <v>-6.028856737550234E-4</v>
      </c>
    </row>
    <row r="200" spans="1:8">
      <c r="A200" s="6">
        <v>44277</v>
      </c>
      <c r="B200">
        <v>3916.47998046875</v>
      </c>
      <c r="C200">
        <v>3955.31005859375</v>
      </c>
      <c r="D200">
        <v>3914.159912109375</v>
      </c>
      <c r="E200">
        <v>3940.590087890625</v>
      </c>
      <c r="F200">
        <v>4316260000</v>
      </c>
      <c r="G200">
        <f>IFERROR((GSPC[[#This Row],[Close]]-E199)/E199,0)</f>
        <v>7.0251180773116739E-3</v>
      </c>
      <c r="H200">
        <f>IFERROR(LN(GSPC[[#This Row],[Close]]/E199),0)</f>
        <v>7.0005568983427524E-3</v>
      </c>
    </row>
    <row r="201" spans="1:8">
      <c r="A201" s="6">
        <v>44278</v>
      </c>
      <c r="B201">
        <v>3937.60009765625</v>
      </c>
      <c r="C201">
        <v>3949.1298828125</v>
      </c>
      <c r="D201">
        <v>3901.570068359375</v>
      </c>
      <c r="E201">
        <v>3910.52001953125</v>
      </c>
      <c r="F201">
        <v>4669010000</v>
      </c>
      <c r="G201">
        <f>IFERROR((GSPC[[#This Row],[Close]]-E200)/E200,0)</f>
        <v>-7.6308541839405913E-3</v>
      </c>
      <c r="H201">
        <f>IFERROR(LN(GSPC[[#This Row],[Close]]/E200),0)</f>
        <v>-7.6601181193340284E-3</v>
      </c>
    </row>
    <row r="202" spans="1:8">
      <c r="A202" s="6">
        <v>44279</v>
      </c>
      <c r="B202">
        <v>3919.929931640625</v>
      </c>
      <c r="C202">
        <v>3942.080078125</v>
      </c>
      <c r="D202">
        <v>3889.070068359375</v>
      </c>
      <c r="E202">
        <v>3889.139892578125</v>
      </c>
      <c r="F202">
        <v>4783020000</v>
      </c>
      <c r="G202">
        <f>IFERROR((GSPC[[#This Row],[Close]]-E201)/E201,0)</f>
        <v>-5.4673360183149795E-3</v>
      </c>
      <c r="H202">
        <f>IFERROR(LN(GSPC[[#This Row],[Close]]/E201),0)</f>
        <v>-5.4823366003488297E-3</v>
      </c>
    </row>
    <row r="203" spans="1:8">
      <c r="A203" s="6">
        <v>44280</v>
      </c>
      <c r="B203">
        <v>3879.340087890625</v>
      </c>
      <c r="C203">
        <v>3919.5400390625</v>
      </c>
      <c r="D203">
        <v>3853.5</v>
      </c>
      <c r="E203">
        <v>3909.52001953125</v>
      </c>
      <c r="F203">
        <v>4948340000</v>
      </c>
      <c r="G203">
        <f>IFERROR((GSPC[[#This Row],[Close]]-E202)/E202,0)</f>
        <v>5.2402658469595294E-3</v>
      </c>
      <c r="H203">
        <f>IFERROR(LN(GSPC[[#This Row],[Close]]/E202),0)</f>
        <v>5.2265834327292907E-3</v>
      </c>
    </row>
    <row r="204" spans="1:8">
      <c r="A204" s="6">
        <v>44281</v>
      </c>
      <c r="B204">
        <v>3917.1201171875</v>
      </c>
      <c r="C204">
        <v>3978.18994140625</v>
      </c>
      <c r="D204">
        <v>3917.1201171875</v>
      </c>
      <c r="E204">
        <v>3974.5400390625</v>
      </c>
      <c r="F204">
        <v>5483160000</v>
      </c>
      <c r="G204">
        <f>IFERROR((GSPC[[#This Row],[Close]]-E203)/E203,0)</f>
        <v>1.6631202604519692E-2</v>
      </c>
      <c r="H204">
        <f>IFERROR(LN(GSPC[[#This Row],[Close]]/E203),0)</f>
        <v>1.6494418658716575E-2</v>
      </c>
    </row>
    <row r="205" spans="1:8">
      <c r="A205" s="6">
        <v>44284</v>
      </c>
      <c r="B205">
        <v>3969.31005859375</v>
      </c>
      <c r="C205">
        <v>3981.830078125</v>
      </c>
      <c r="D205">
        <v>3943.25</v>
      </c>
      <c r="E205">
        <v>3971.090087890625</v>
      </c>
      <c r="F205">
        <v>4628180000</v>
      </c>
      <c r="G205">
        <f>IFERROR((GSPC[[#This Row],[Close]]-E204)/E204,0)</f>
        <v>-8.6801268523357532E-4</v>
      </c>
      <c r="H205">
        <f>IFERROR(LN(GSPC[[#This Row],[Close]]/E204),0)</f>
        <v>-8.6838962638673806E-4</v>
      </c>
    </row>
    <row r="206" spans="1:8">
      <c r="A206" s="6">
        <v>44285</v>
      </c>
      <c r="B206">
        <v>3963.340087890625</v>
      </c>
      <c r="C206">
        <v>3968.010009765625</v>
      </c>
      <c r="D206">
        <v>3944.35009765625</v>
      </c>
      <c r="E206">
        <v>3958.550048828125</v>
      </c>
      <c r="F206">
        <v>4121510000</v>
      </c>
      <c r="G206">
        <f>IFERROR((GSPC[[#This Row],[Close]]-E205)/E205,0)</f>
        <v>-3.1578329337678293E-3</v>
      </c>
      <c r="H206">
        <f>IFERROR(LN(GSPC[[#This Row],[Close]]/E205),0)</f>
        <v>-3.1628294096500294E-3</v>
      </c>
    </row>
    <row r="207" spans="1:8">
      <c r="A207" s="6">
        <v>44286</v>
      </c>
      <c r="B207">
        <v>3967.25</v>
      </c>
      <c r="C207">
        <v>3994.409912109375</v>
      </c>
      <c r="D207">
        <v>3966.97998046875</v>
      </c>
      <c r="E207">
        <v>3972.889892578125</v>
      </c>
      <c r="F207">
        <v>4578050000</v>
      </c>
      <c r="G207">
        <f>IFERROR((GSPC[[#This Row],[Close]]-E206)/E206,0)</f>
        <v>3.6224990395776644E-3</v>
      </c>
      <c r="H207">
        <f>IFERROR(LN(GSPC[[#This Row],[Close]]/E206),0)</f>
        <v>3.6159535924198852E-3</v>
      </c>
    </row>
    <row r="208" spans="1:8">
      <c r="A208" s="6">
        <v>44287</v>
      </c>
      <c r="B208">
        <v>3992.780029296875</v>
      </c>
      <c r="C208">
        <v>4020.6298828125</v>
      </c>
      <c r="D208">
        <v>3992.780029296875</v>
      </c>
      <c r="E208">
        <v>4019.8701171875</v>
      </c>
      <c r="F208">
        <v>4162130000</v>
      </c>
      <c r="G208">
        <f>IFERROR((GSPC[[#This Row],[Close]]-E207)/E207,0)</f>
        <v>1.1825201774944775E-2</v>
      </c>
      <c r="H208">
        <f>IFERROR(LN(GSPC[[#This Row],[Close]]/E207),0)</f>
        <v>1.1755830427674127E-2</v>
      </c>
    </row>
    <row r="209" spans="1:8">
      <c r="A209" s="6">
        <v>44291</v>
      </c>
      <c r="B209">
        <v>4034.43994140625</v>
      </c>
      <c r="C209">
        <v>4083.419921875</v>
      </c>
      <c r="D209">
        <v>4034.43994140625</v>
      </c>
      <c r="E209">
        <v>4077.909912109375</v>
      </c>
      <c r="F209">
        <v>4005030000</v>
      </c>
      <c r="G209">
        <f>IFERROR((GSPC[[#This Row],[Close]]-E208)/E208,0)</f>
        <v>1.4438226417743694E-2</v>
      </c>
      <c r="H209">
        <f>IFERROR(LN(GSPC[[#This Row],[Close]]/E208),0)</f>
        <v>1.43349877622439E-2</v>
      </c>
    </row>
    <row r="210" spans="1:8">
      <c r="A210" s="6">
        <v>44292</v>
      </c>
      <c r="B210">
        <v>4075.570068359375</v>
      </c>
      <c r="C210">
        <v>4086.22998046875</v>
      </c>
      <c r="D210">
        <v>4068.139892578125</v>
      </c>
      <c r="E210">
        <v>4073.93994140625</v>
      </c>
      <c r="F210">
        <v>4081270000</v>
      </c>
      <c r="G210">
        <f>IFERROR((GSPC[[#This Row],[Close]]-E209)/E209,0)</f>
        <v>-9.7353075195117755E-4</v>
      </c>
      <c r="H210">
        <f>IFERROR(LN(GSPC[[#This Row],[Close]]/E209),0)</f>
        <v>-9.7400494079692853E-4</v>
      </c>
    </row>
    <row r="211" spans="1:8">
      <c r="A211" s="6">
        <v>44293</v>
      </c>
      <c r="B211">
        <v>4074.2900390625</v>
      </c>
      <c r="C211">
        <v>4083.1298828125</v>
      </c>
      <c r="D211">
        <v>4068.31005859375</v>
      </c>
      <c r="E211">
        <v>4079.949951171875</v>
      </c>
      <c r="F211">
        <v>4120810000</v>
      </c>
      <c r="G211">
        <f>IFERROR((GSPC[[#This Row],[Close]]-E210)/E210,0)</f>
        <v>1.4752327849856456E-3</v>
      </c>
      <c r="H211">
        <f>IFERROR(LN(GSPC[[#This Row],[Close]]/E210),0)</f>
        <v>1.4741456981068137E-3</v>
      </c>
    </row>
    <row r="212" spans="1:8">
      <c r="A212" s="6">
        <v>44294</v>
      </c>
      <c r="B212">
        <v>4089.949951171875</v>
      </c>
      <c r="C212">
        <v>4098.18994140625</v>
      </c>
      <c r="D212">
        <v>4082.5400390625</v>
      </c>
      <c r="E212">
        <v>4097.169921875</v>
      </c>
      <c r="F212">
        <v>3907100000</v>
      </c>
      <c r="G212">
        <f>IFERROR((GSPC[[#This Row],[Close]]-E211)/E211,0)</f>
        <v>4.2206328286402009E-3</v>
      </c>
      <c r="H212">
        <f>IFERROR(LN(GSPC[[#This Row],[Close]]/E211),0)</f>
        <v>4.2117509405917748E-3</v>
      </c>
    </row>
    <row r="213" spans="1:8">
      <c r="A213" s="6">
        <v>44295</v>
      </c>
      <c r="B213">
        <v>4096.10986328125</v>
      </c>
      <c r="C213">
        <v>4129.47998046875</v>
      </c>
      <c r="D213">
        <v>4095.510009765625</v>
      </c>
      <c r="E213">
        <v>4128.7998046875</v>
      </c>
      <c r="F213">
        <v>3640390000</v>
      </c>
      <c r="G213">
        <f>IFERROR((GSPC[[#This Row],[Close]]-E212)/E212,0)</f>
        <v>7.7199343487382444E-3</v>
      </c>
      <c r="H213">
        <f>IFERROR(LN(GSPC[[#This Row],[Close]]/E212),0)</f>
        <v>7.6902881356872756E-3</v>
      </c>
    </row>
    <row r="214" spans="1:8">
      <c r="A214" s="6">
        <v>44298</v>
      </c>
      <c r="B214">
        <v>4124.7099609375</v>
      </c>
      <c r="C214">
        <v>4131.759765625</v>
      </c>
      <c r="D214">
        <v>4114.81982421875</v>
      </c>
      <c r="E214">
        <v>4127.990234375</v>
      </c>
      <c r="F214">
        <v>3588900000</v>
      </c>
      <c r="G214">
        <f>IFERROR((GSPC[[#This Row],[Close]]-E213)/E213,0)</f>
        <v>-1.9607884876880695E-4</v>
      </c>
      <c r="H214">
        <f>IFERROR(LN(GSPC[[#This Row],[Close]]/E213),0)</f>
        <v>-1.9609807473953389E-4</v>
      </c>
    </row>
    <row r="215" spans="1:8">
      <c r="A215" s="6">
        <v>44299</v>
      </c>
      <c r="B215">
        <v>4130.10009765625</v>
      </c>
      <c r="C215">
        <v>4148</v>
      </c>
      <c r="D215">
        <v>4124.43017578125</v>
      </c>
      <c r="E215">
        <v>4141.58984375</v>
      </c>
      <c r="F215">
        <v>3734720000</v>
      </c>
      <c r="G215">
        <f>IFERROR((GSPC[[#This Row],[Close]]-E214)/E214,0)</f>
        <v>3.2944868090413627E-3</v>
      </c>
      <c r="H215">
        <f>IFERROR(LN(GSPC[[#This Row],[Close]]/E214),0)</f>
        <v>3.2890718770625686E-3</v>
      </c>
    </row>
    <row r="216" spans="1:8">
      <c r="A216" s="6">
        <v>44300</v>
      </c>
      <c r="B216">
        <v>4141.580078125</v>
      </c>
      <c r="C216">
        <v>4151.68994140625</v>
      </c>
      <c r="D216">
        <v>4120.8701171875</v>
      </c>
      <c r="E216">
        <v>4124.66015625</v>
      </c>
      <c r="F216">
        <v>3985350000</v>
      </c>
      <c r="G216">
        <f>IFERROR((GSPC[[#This Row],[Close]]-E215)/E215,0)</f>
        <v>-4.0877267278285152E-3</v>
      </c>
      <c r="H216">
        <f>IFERROR(LN(GSPC[[#This Row],[Close]]/E215),0)</f>
        <v>-4.0961043207301514E-3</v>
      </c>
    </row>
    <row r="217" spans="1:8">
      <c r="A217" s="6">
        <v>44301</v>
      </c>
      <c r="B217">
        <v>4139.759765625</v>
      </c>
      <c r="C217">
        <v>4173.490234375</v>
      </c>
      <c r="D217">
        <v>4139.759765625</v>
      </c>
      <c r="E217">
        <v>4170.419921875</v>
      </c>
      <c r="F217">
        <v>4033420000</v>
      </c>
      <c r="G217">
        <f>IFERROR((GSPC[[#This Row],[Close]]-E216)/E216,0)</f>
        <v>1.1094190525166372E-2</v>
      </c>
      <c r="H217">
        <f>IFERROR(LN(GSPC[[#This Row],[Close]]/E216),0)</f>
        <v>1.1033101401119478E-2</v>
      </c>
    </row>
    <row r="218" spans="1:8">
      <c r="A218" s="6">
        <v>44302</v>
      </c>
      <c r="B218">
        <v>4174.14013671875</v>
      </c>
      <c r="C218">
        <v>4191.31005859375</v>
      </c>
      <c r="D218">
        <v>4170.75</v>
      </c>
      <c r="E218">
        <v>4185.47021484375</v>
      </c>
      <c r="F218">
        <v>4163820000</v>
      </c>
      <c r="G218">
        <f>IFERROR((GSPC[[#This Row],[Close]]-E217)/E217,0)</f>
        <v>3.6088195555097633E-3</v>
      </c>
      <c r="H218">
        <f>IFERROR(LN(GSPC[[#This Row],[Close]]/E217),0)</f>
        <v>3.6023233905179666E-3</v>
      </c>
    </row>
    <row r="219" spans="1:8">
      <c r="A219" s="6">
        <v>44305</v>
      </c>
      <c r="B219">
        <v>4179.7998046875</v>
      </c>
      <c r="C219">
        <v>4180.81005859375</v>
      </c>
      <c r="D219">
        <v>4150.47021484375</v>
      </c>
      <c r="E219">
        <v>4163.259765625</v>
      </c>
      <c r="F219">
        <v>3810290000</v>
      </c>
      <c r="G219">
        <f>IFERROR((GSPC[[#This Row],[Close]]-E218)/E218,0)</f>
        <v>-5.3065600944860979E-3</v>
      </c>
      <c r="H219">
        <f>IFERROR(LN(GSPC[[#This Row],[Close]]/E218),0)</f>
        <v>-5.320689893757947E-3</v>
      </c>
    </row>
    <row r="220" spans="1:8">
      <c r="A220" s="6">
        <v>44306</v>
      </c>
      <c r="B220">
        <v>4159.18017578125</v>
      </c>
      <c r="C220">
        <v>4159.18017578125</v>
      </c>
      <c r="D220">
        <v>4118.3798828125</v>
      </c>
      <c r="E220">
        <v>4134.93994140625</v>
      </c>
      <c r="F220">
        <v>4342650000</v>
      </c>
      <c r="G220">
        <f>IFERROR((GSPC[[#This Row],[Close]]-E219)/E219,0)</f>
        <v>-6.8023197717758908E-3</v>
      </c>
      <c r="H220">
        <f>IFERROR(LN(GSPC[[#This Row],[Close]]/E219),0)</f>
        <v>-6.8255610050778027E-3</v>
      </c>
    </row>
    <row r="221" spans="1:8">
      <c r="A221" s="6">
        <v>44307</v>
      </c>
      <c r="B221">
        <v>4128.419921875</v>
      </c>
      <c r="C221">
        <v>4175.02001953125</v>
      </c>
      <c r="D221">
        <v>4126.35009765625</v>
      </c>
      <c r="E221">
        <v>4173.419921875</v>
      </c>
      <c r="F221">
        <v>3887250000</v>
      </c>
      <c r="G221">
        <f>IFERROR((GSPC[[#This Row],[Close]]-E220)/E220,0)</f>
        <v>9.306055472153572E-3</v>
      </c>
      <c r="H221">
        <f>IFERROR(LN(GSPC[[#This Row],[Close]]/E220),0)</f>
        <v>9.2630209198532355E-3</v>
      </c>
    </row>
    <row r="222" spans="1:8">
      <c r="A222" s="6">
        <v>44308</v>
      </c>
      <c r="B222">
        <v>4170.4599609375</v>
      </c>
      <c r="C222">
        <v>4179.56982421875</v>
      </c>
      <c r="D222">
        <v>4123.68994140625</v>
      </c>
      <c r="E222">
        <v>4134.97998046875</v>
      </c>
      <c r="F222">
        <v>4245140000</v>
      </c>
      <c r="G222">
        <f>IFERROR((GSPC[[#This Row],[Close]]-E221)/E221,0)</f>
        <v>-9.2106574765618166E-3</v>
      </c>
      <c r="H222">
        <f>IFERROR(LN(GSPC[[#This Row],[Close]]/E221),0)</f>
        <v>-9.2533378605543226E-3</v>
      </c>
    </row>
    <row r="223" spans="1:8">
      <c r="A223" s="6">
        <v>44309</v>
      </c>
      <c r="B223">
        <v>4138.77978515625</v>
      </c>
      <c r="C223">
        <v>4194.169921875</v>
      </c>
      <c r="D223">
        <v>4138.77978515625</v>
      </c>
      <c r="E223">
        <v>4180.169921875</v>
      </c>
      <c r="F223">
        <v>3569880000</v>
      </c>
      <c r="G223">
        <f>IFERROR((GSPC[[#This Row],[Close]]-E222)/E222,0)</f>
        <v>1.0928696540177004E-2</v>
      </c>
      <c r="H223">
        <f>IFERROR(LN(GSPC[[#This Row],[Close]]/E222),0)</f>
        <v>1.086940989553096E-2</v>
      </c>
    </row>
    <row r="224" spans="1:8">
      <c r="A224" s="6">
        <v>44312</v>
      </c>
      <c r="B224">
        <v>4185.02978515625</v>
      </c>
      <c r="C224">
        <v>4194.18994140625</v>
      </c>
      <c r="D224">
        <v>4182.35986328125</v>
      </c>
      <c r="E224">
        <v>4187.6201171875</v>
      </c>
      <c r="F224">
        <v>3748320000</v>
      </c>
      <c r="G224">
        <f>IFERROR((GSPC[[#This Row],[Close]]-E223)/E223,0)</f>
        <v>1.7822709248044735E-3</v>
      </c>
      <c r="H224">
        <f>IFERROR(LN(GSPC[[#This Row],[Close]]/E223),0)</f>
        <v>1.780684564582624E-3</v>
      </c>
    </row>
    <row r="225" spans="1:8">
      <c r="A225" s="6">
        <v>44313</v>
      </c>
      <c r="B225">
        <v>4188.25</v>
      </c>
      <c r="C225">
        <v>4193.35009765625</v>
      </c>
      <c r="D225">
        <v>4176.22021484375</v>
      </c>
      <c r="E225">
        <v>4186.72021484375</v>
      </c>
      <c r="F225">
        <v>3710700000</v>
      </c>
      <c r="G225">
        <f>IFERROR((GSPC[[#This Row],[Close]]-E224)/E224,0)</f>
        <v>-2.1489588801440631E-4</v>
      </c>
      <c r="H225">
        <f>IFERROR(LN(GSPC[[#This Row],[Close]]/E224),0)</f>
        <v>-2.149189814442344E-4</v>
      </c>
    </row>
    <row r="226" spans="1:8">
      <c r="A226" s="6">
        <v>44314</v>
      </c>
      <c r="B226">
        <v>4185.14013671875</v>
      </c>
      <c r="C226">
        <v>4201.52978515625</v>
      </c>
      <c r="D226">
        <v>4181.77978515625</v>
      </c>
      <c r="E226">
        <v>4183.18017578125</v>
      </c>
      <c r="F226">
        <v>3787360000</v>
      </c>
      <c r="G226">
        <f>IFERROR((GSPC[[#This Row],[Close]]-E225)/E225,0)</f>
        <v>-8.4553991688984061E-4</v>
      </c>
      <c r="H226">
        <f>IFERROR(LN(GSPC[[#This Row],[Close]]/E225),0)</f>
        <v>-8.4589758739604779E-4</v>
      </c>
    </row>
    <row r="227" spans="1:8">
      <c r="A227" s="6">
        <v>44315</v>
      </c>
      <c r="B227">
        <v>4206.14013671875</v>
      </c>
      <c r="C227">
        <v>4218.77978515625</v>
      </c>
      <c r="D227">
        <v>4176.81005859375</v>
      </c>
      <c r="E227">
        <v>4211.47021484375</v>
      </c>
      <c r="F227">
        <v>4298680000</v>
      </c>
      <c r="G227">
        <f>IFERROR((GSPC[[#This Row],[Close]]-E226)/E226,0)</f>
        <v>6.7628067340457206E-3</v>
      </c>
      <c r="H227">
        <f>IFERROR(LN(GSPC[[#This Row],[Close]]/E226),0)</f>
        <v>6.7400415367024095E-3</v>
      </c>
    </row>
    <row r="228" spans="1:8">
      <c r="A228" s="6">
        <v>44316</v>
      </c>
      <c r="B228">
        <v>4198.10009765625</v>
      </c>
      <c r="C228">
        <v>4198.10009765625</v>
      </c>
      <c r="D228">
        <v>4174.85009765625</v>
      </c>
      <c r="E228">
        <v>4181.169921875</v>
      </c>
      <c r="F228">
        <v>4300880000</v>
      </c>
      <c r="G228">
        <f>IFERROR((GSPC[[#This Row],[Close]]-E227)/E227,0)</f>
        <v>-7.1947066993264183E-3</v>
      </c>
      <c r="H228">
        <f>IFERROR(LN(GSPC[[#This Row],[Close]]/E227),0)</f>
        <v>-7.2207134171198275E-3</v>
      </c>
    </row>
    <row r="229" spans="1:8">
      <c r="A229" s="6">
        <v>44319</v>
      </c>
      <c r="B229">
        <v>4191.97998046875</v>
      </c>
      <c r="C229">
        <v>4209.39013671875</v>
      </c>
      <c r="D229">
        <v>4188.02978515625</v>
      </c>
      <c r="E229">
        <v>4192.66015625</v>
      </c>
      <c r="F229">
        <v>4070220000</v>
      </c>
      <c r="G229">
        <f>IFERROR((GSPC[[#This Row],[Close]]-E228)/E228,0)</f>
        <v>2.7480907472536608E-3</v>
      </c>
      <c r="H229">
        <f>IFERROR(LN(GSPC[[#This Row],[Close]]/E228),0)</f>
        <v>2.7443216495121668E-3</v>
      </c>
    </row>
    <row r="230" spans="1:8">
      <c r="A230" s="6">
        <v>44320</v>
      </c>
      <c r="B230">
        <v>4179.0400390625</v>
      </c>
      <c r="C230">
        <v>4179.0400390625</v>
      </c>
      <c r="D230">
        <v>4128.58984375</v>
      </c>
      <c r="E230">
        <v>4164.66015625</v>
      </c>
      <c r="F230">
        <v>4452460000</v>
      </c>
      <c r="G230">
        <f>IFERROR((GSPC[[#This Row],[Close]]-E229)/E229,0)</f>
        <v>-6.6783376082271756E-3</v>
      </c>
      <c r="H230">
        <f>IFERROR(LN(GSPC[[#This Row],[Close]]/E229),0)</f>
        <v>-6.7007374898472305E-3</v>
      </c>
    </row>
    <row r="231" spans="1:8">
      <c r="A231" s="6">
        <v>44321</v>
      </c>
      <c r="B231">
        <v>4177.06005859375</v>
      </c>
      <c r="C231">
        <v>4187.72021484375</v>
      </c>
      <c r="D231">
        <v>4160.93994140625</v>
      </c>
      <c r="E231">
        <v>4167.58984375</v>
      </c>
      <c r="F231">
        <v>4230920000</v>
      </c>
      <c r="G231">
        <f>IFERROR((GSPC[[#This Row],[Close]]-E230)/E230,0)</f>
        <v>7.0346376176777634E-4</v>
      </c>
      <c r="H231">
        <f>IFERROR(LN(GSPC[[#This Row],[Close]]/E230),0)</f>
        <v>7.0321644711351635E-4</v>
      </c>
    </row>
    <row r="232" spans="1:8">
      <c r="A232" s="6">
        <v>44322</v>
      </c>
      <c r="B232">
        <v>4169.14013671875</v>
      </c>
      <c r="C232">
        <v>4202.7001953125</v>
      </c>
      <c r="D232">
        <v>4147.330078125</v>
      </c>
      <c r="E232">
        <v>4201.6201171875</v>
      </c>
      <c r="F232">
        <v>4511000000</v>
      </c>
      <c r="G232">
        <f>IFERROR((GSPC[[#This Row],[Close]]-E231)/E231,0)</f>
        <v>8.1654564660517404E-3</v>
      </c>
      <c r="H232">
        <f>IFERROR(LN(GSPC[[#This Row],[Close]]/E231),0)</f>
        <v>8.1322994986320549E-3</v>
      </c>
    </row>
    <row r="233" spans="1:8">
      <c r="A233" s="6">
        <v>44323</v>
      </c>
      <c r="B233">
        <v>4210.33984375</v>
      </c>
      <c r="C233">
        <v>4238.0400390625</v>
      </c>
      <c r="D233">
        <v>4201.64013671875</v>
      </c>
      <c r="E233">
        <v>4232.60009765625</v>
      </c>
      <c r="F233">
        <v>4016080000</v>
      </c>
      <c r="G233">
        <f>IFERROR((GSPC[[#This Row],[Close]]-E232)/E232,0)</f>
        <v>7.373341616968343E-3</v>
      </c>
      <c r="H233">
        <f>IFERROR(LN(GSPC[[#This Row],[Close]]/E232),0)</f>
        <v>7.346291419186351E-3</v>
      </c>
    </row>
    <row r="234" spans="1:8">
      <c r="A234" s="6">
        <v>44326</v>
      </c>
      <c r="B234">
        <v>4228.2900390625</v>
      </c>
      <c r="C234">
        <v>4236.39013671875</v>
      </c>
      <c r="D234">
        <v>4188.1298828125</v>
      </c>
      <c r="E234">
        <v>4188.43017578125</v>
      </c>
      <c r="F234">
        <v>4560700000</v>
      </c>
      <c r="G234">
        <f>IFERROR((GSPC[[#This Row],[Close]]-E233)/E233,0)</f>
        <v>-1.0435647322188209E-2</v>
      </c>
      <c r="H234">
        <f>IFERROR(LN(GSPC[[#This Row],[Close]]/E233),0)</f>
        <v>-1.0490480503138024E-2</v>
      </c>
    </row>
    <row r="235" spans="1:8">
      <c r="A235" s="6">
        <v>44327</v>
      </c>
      <c r="B235">
        <v>4150.33984375</v>
      </c>
      <c r="C235">
        <v>4162.0400390625</v>
      </c>
      <c r="D235">
        <v>4111.52978515625</v>
      </c>
      <c r="E235">
        <v>4152.10009765625</v>
      </c>
      <c r="F235">
        <v>4870710000</v>
      </c>
      <c r="G235">
        <f>IFERROR((GSPC[[#This Row],[Close]]-E234)/E234,0)</f>
        <v>-8.6739128027181461E-3</v>
      </c>
      <c r="H235">
        <f>IFERROR(LN(GSPC[[#This Row],[Close]]/E234),0)</f>
        <v>-8.7117501417815421E-3</v>
      </c>
    </row>
    <row r="236" spans="1:8">
      <c r="A236" s="6">
        <v>44328</v>
      </c>
      <c r="B236">
        <v>4130.5498046875</v>
      </c>
      <c r="C236">
        <v>4134.72998046875</v>
      </c>
      <c r="D236">
        <v>4056.8798828125</v>
      </c>
      <c r="E236">
        <v>4063.0400390625</v>
      </c>
      <c r="F236">
        <v>4733070000</v>
      </c>
      <c r="G236">
        <f>IFERROR((GSPC[[#This Row],[Close]]-E235)/E235,0)</f>
        <v>-2.1449400664502773E-2</v>
      </c>
      <c r="H236">
        <f>IFERROR(LN(GSPC[[#This Row],[Close]]/E235),0)</f>
        <v>-2.1682782358302413E-2</v>
      </c>
    </row>
    <row r="237" spans="1:8">
      <c r="A237" s="6">
        <v>44329</v>
      </c>
      <c r="B237">
        <v>4074.989990234375</v>
      </c>
      <c r="C237">
        <v>4131.580078125</v>
      </c>
      <c r="D237">
        <v>4074.989990234375</v>
      </c>
      <c r="E237">
        <v>4112.5</v>
      </c>
      <c r="F237">
        <v>4779540000</v>
      </c>
      <c r="G237">
        <f>IFERROR((GSPC[[#This Row],[Close]]-E236)/E236,0)</f>
        <v>1.2173141406923551E-2</v>
      </c>
      <c r="H237">
        <f>IFERROR(LN(GSPC[[#This Row],[Close]]/E236),0)</f>
        <v>1.2099644578094055E-2</v>
      </c>
    </row>
    <row r="238" spans="1:8">
      <c r="A238" s="6">
        <v>44330</v>
      </c>
      <c r="B238">
        <v>4129.580078125</v>
      </c>
      <c r="C238">
        <v>4183.1298828125</v>
      </c>
      <c r="D238">
        <v>4129.580078125</v>
      </c>
      <c r="E238">
        <v>4173.85009765625</v>
      </c>
      <c r="F238">
        <v>4008880000</v>
      </c>
      <c r="G238">
        <f>IFERROR((GSPC[[#This Row],[Close]]-E237)/E237,0)</f>
        <v>1.4917956876899697E-2</v>
      </c>
      <c r="H238">
        <f>IFERROR(LN(GSPC[[#This Row],[Close]]/E237),0)</f>
        <v>1.4807778563623631E-2</v>
      </c>
    </row>
    <row r="239" spans="1:8">
      <c r="A239" s="6">
        <v>44333</v>
      </c>
      <c r="B239">
        <v>4169.919921875</v>
      </c>
      <c r="C239">
        <v>4171.919921875</v>
      </c>
      <c r="D239">
        <v>4142.68994140625</v>
      </c>
      <c r="E239">
        <v>4163.2900390625</v>
      </c>
      <c r="F239">
        <v>4125050000</v>
      </c>
      <c r="G239">
        <f>IFERROR((GSPC[[#This Row],[Close]]-E238)/E238,0)</f>
        <v>-2.5300521932207893E-3</v>
      </c>
      <c r="H239">
        <f>IFERROR(LN(GSPC[[#This Row],[Close]]/E238),0)</f>
        <v>-2.5332581839619152E-3</v>
      </c>
    </row>
    <row r="240" spans="1:8">
      <c r="A240" s="6">
        <v>44334</v>
      </c>
      <c r="B240">
        <v>4165.93994140625</v>
      </c>
      <c r="C240">
        <v>4169.14990234375</v>
      </c>
      <c r="D240">
        <v>4125.990234375</v>
      </c>
      <c r="E240">
        <v>4127.830078125</v>
      </c>
      <c r="F240">
        <v>4398150000</v>
      </c>
      <c r="G240">
        <f>IFERROR((GSPC[[#This Row],[Close]]-E239)/E239,0)</f>
        <v>-8.5172929593646477E-3</v>
      </c>
      <c r="H240">
        <f>IFERROR(LN(GSPC[[#This Row],[Close]]/E239),0)</f>
        <v>-8.5537723840326992E-3</v>
      </c>
    </row>
    <row r="241" spans="1:8">
      <c r="A241" s="6">
        <v>44335</v>
      </c>
      <c r="B241">
        <v>4098.4501953125</v>
      </c>
      <c r="C241">
        <v>4116.93017578125</v>
      </c>
      <c r="D241">
        <v>4061.409912109375</v>
      </c>
      <c r="E241">
        <v>4115.68017578125</v>
      </c>
      <c r="F241">
        <v>4247450000</v>
      </c>
      <c r="G241">
        <f>IFERROR((GSPC[[#This Row],[Close]]-E240)/E240,0)</f>
        <v>-2.943411456817742E-3</v>
      </c>
      <c r="H241">
        <f>IFERROR(LN(GSPC[[#This Row],[Close]]/E240),0)</f>
        <v>-2.9477518113784108E-3</v>
      </c>
    </row>
    <row r="242" spans="1:8">
      <c r="A242" s="6">
        <v>44336</v>
      </c>
      <c r="B242">
        <v>4121.97021484375</v>
      </c>
      <c r="C242">
        <v>4172.7998046875</v>
      </c>
      <c r="D242">
        <v>4121.97021484375</v>
      </c>
      <c r="E242">
        <v>4159.1201171875</v>
      </c>
      <c r="F242">
        <v>3978880000</v>
      </c>
      <c r="G242">
        <f>IFERROR((GSPC[[#This Row],[Close]]-E241)/E241,0)</f>
        <v>1.0554741756143408E-2</v>
      </c>
      <c r="H242">
        <f>IFERROR(LN(GSPC[[#This Row],[Close]]/E241),0)</f>
        <v>1.049942933450842E-2</v>
      </c>
    </row>
    <row r="243" spans="1:8">
      <c r="A243" s="6">
        <v>44337</v>
      </c>
      <c r="B243">
        <v>4168.60986328125</v>
      </c>
      <c r="C243">
        <v>4188.72021484375</v>
      </c>
      <c r="D243">
        <v>4151.72021484375</v>
      </c>
      <c r="E243">
        <v>4155.85986328125</v>
      </c>
      <c r="F243">
        <v>3995250000</v>
      </c>
      <c r="G243">
        <f>IFERROR((GSPC[[#This Row],[Close]]-E242)/E242,0)</f>
        <v>-7.8388068014122766E-4</v>
      </c>
      <c r="H243">
        <f>IFERROR(LN(GSPC[[#This Row],[Close]]/E242),0)</f>
        <v>-7.8418807525280909E-4</v>
      </c>
    </row>
    <row r="244" spans="1:8">
      <c r="A244" s="6">
        <v>44340</v>
      </c>
      <c r="B244">
        <v>4170.16015625</v>
      </c>
      <c r="C244">
        <v>4209.52001953125</v>
      </c>
      <c r="D244">
        <v>4170.16015625</v>
      </c>
      <c r="E244">
        <v>4197.0498046875</v>
      </c>
      <c r="F244">
        <v>3684800000</v>
      </c>
      <c r="G244">
        <f>IFERROR((GSPC[[#This Row],[Close]]-E243)/E243,0)</f>
        <v>9.9112921901386188E-3</v>
      </c>
      <c r="H244">
        <f>IFERROR(LN(GSPC[[#This Row],[Close]]/E243),0)</f>
        <v>9.8624974812160753E-3</v>
      </c>
    </row>
    <row r="245" spans="1:8">
      <c r="A245" s="6">
        <v>44341</v>
      </c>
      <c r="B245">
        <v>4205.93994140625</v>
      </c>
      <c r="C245">
        <v>4213.419921875</v>
      </c>
      <c r="D245">
        <v>4182.52001953125</v>
      </c>
      <c r="E245">
        <v>4188.1298828125</v>
      </c>
      <c r="F245">
        <v>4182250000</v>
      </c>
      <c r="G245">
        <f>IFERROR((GSPC[[#This Row],[Close]]-E244)/E244,0)</f>
        <v>-2.1252837802967534E-3</v>
      </c>
      <c r="H245">
        <f>IFERROR(LN(GSPC[[#This Row],[Close]]/E244),0)</f>
        <v>-2.1275454008285988E-3</v>
      </c>
    </row>
    <row r="246" spans="1:8">
      <c r="A246" s="6">
        <v>44342</v>
      </c>
      <c r="B246">
        <v>4191.58984375</v>
      </c>
      <c r="C246">
        <v>4202.60986328125</v>
      </c>
      <c r="D246">
        <v>4184.10986328125</v>
      </c>
      <c r="E246">
        <v>4195.990234375</v>
      </c>
      <c r="F246">
        <v>4420890000</v>
      </c>
      <c r="G246">
        <f>IFERROR((GSPC[[#This Row],[Close]]-E245)/E245,0)</f>
        <v>1.8768165702686978E-3</v>
      </c>
      <c r="H246">
        <f>IFERROR(LN(GSPC[[#This Row],[Close]]/E245),0)</f>
        <v>1.8750575506104544E-3</v>
      </c>
    </row>
    <row r="247" spans="1:8">
      <c r="A247" s="6">
        <v>44343</v>
      </c>
      <c r="B247">
        <v>4201.93994140625</v>
      </c>
      <c r="C247">
        <v>4213.3798828125</v>
      </c>
      <c r="D247">
        <v>4197.77978515625</v>
      </c>
      <c r="E247">
        <v>4200.8798828125</v>
      </c>
      <c r="F247">
        <v>6406310000</v>
      </c>
      <c r="G247">
        <f>IFERROR((GSPC[[#This Row],[Close]]-E246)/E246,0)</f>
        <v>1.165314541831464E-3</v>
      </c>
      <c r="H247">
        <f>IFERROR(LN(GSPC[[#This Row],[Close]]/E246),0)</f>
        <v>1.164636089862995E-3</v>
      </c>
    </row>
    <row r="248" spans="1:8">
      <c r="A248" s="6">
        <v>44344</v>
      </c>
      <c r="B248">
        <v>4210.77001953125</v>
      </c>
      <c r="C248">
        <v>4218.35986328125</v>
      </c>
      <c r="D248">
        <v>4203.56982421875</v>
      </c>
      <c r="E248">
        <v>4204.10986328125</v>
      </c>
      <c r="F248">
        <v>4649250000</v>
      </c>
      <c r="G248">
        <f>IFERROR((GSPC[[#This Row],[Close]]-E247)/E247,0)</f>
        <v>7.6888189114027216E-4</v>
      </c>
      <c r="H248">
        <f>IFERROR(LN(GSPC[[#This Row],[Close]]/E247),0)</f>
        <v>7.6858645288733704E-4</v>
      </c>
    </row>
    <row r="249" spans="1:8">
      <c r="A249" s="6">
        <v>44348</v>
      </c>
      <c r="B249">
        <v>4216.52001953125</v>
      </c>
      <c r="C249">
        <v>4234.1201171875</v>
      </c>
      <c r="D249">
        <v>4197.58984375</v>
      </c>
      <c r="E249">
        <v>4202.0400390625</v>
      </c>
      <c r="F249">
        <v>5074670000</v>
      </c>
      <c r="G249">
        <f>IFERROR((GSPC[[#This Row],[Close]]-E248)/E248,0)</f>
        <v>-4.9233352268642438E-4</v>
      </c>
      <c r="H249">
        <f>IFERROR(LN(GSPC[[#This Row],[Close]]/E248),0)</f>
        <v>-4.9245475862916494E-4</v>
      </c>
    </row>
    <row r="250" spans="1:8">
      <c r="A250" s="6">
        <v>44349</v>
      </c>
      <c r="B250">
        <v>4206.81982421875</v>
      </c>
      <c r="C250">
        <v>4217.3701171875</v>
      </c>
      <c r="D250">
        <v>4198.27001953125</v>
      </c>
      <c r="E250">
        <v>4208.1201171875</v>
      </c>
      <c r="F250">
        <v>5833670000</v>
      </c>
      <c r="G250">
        <f>IFERROR((GSPC[[#This Row],[Close]]-E249)/E249,0)</f>
        <v>1.446934838430645E-3</v>
      </c>
      <c r="H250">
        <f>IFERROR(LN(GSPC[[#This Row],[Close]]/E249),0)</f>
        <v>1.4458890369002922E-3</v>
      </c>
    </row>
    <row r="251" spans="1:8">
      <c r="A251" s="6">
        <v>44350</v>
      </c>
      <c r="B251">
        <v>4191.43017578125</v>
      </c>
      <c r="C251">
        <v>4204.39013671875</v>
      </c>
      <c r="D251">
        <v>4167.93017578125</v>
      </c>
      <c r="E251">
        <v>4192.85009765625</v>
      </c>
      <c r="F251">
        <v>5587970000</v>
      </c>
      <c r="G251">
        <f>IFERROR((GSPC[[#This Row],[Close]]-E250)/E250,0)</f>
        <v>-3.6287033416374358E-3</v>
      </c>
      <c r="H251">
        <f>IFERROR(LN(GSPC[[#This Row],[Close]]/E250),0)</f>
        <v>-3.6353030560493192E-3</v>
      </c>
    </row>
    <row r="252" spans="1:8">
      <c r="A252" s="6">
        <v>44351</v>
      </c>
      <c r="B252">
        <v>4206.0498046875</v>
      </c>
      <c r="C252">
        <v>4233.4501953125</v>
      </c>
      <c r="D252">
        <v>4206.0498046875</v>
      </c>
      <c r="E252">
        <v>4229.89013671875</v>
      </c>
      <c r="F252">
        <v>4139790000</v>
      </c>
      <c r="G252">
        <f>IFERROR((GSPC[[#This Row],[Close]]-E251)/E251,0)</f>
        <v>8.8340957105060621E-3</v>
      </c>
      <c r="H252">
        <f>IFERROR(LN(GSPC[[#This Row],[Close]]/E251),0)</f>
        <v>8.7953033830163226E-3</v>
      </c>
    </row>
    <row r="253" spans="1:8">
      <c r="A253" s="6">
        <v>44354</v>
      </c>
      <c r="B253">
        <v>4229.33984375</v>
      </c>
      <c r="C253">
        <v>4232.33984375</v>
      </c>
      <c r="D253">
        <v>4215.66015625</v>
      </c>
      <c r="E253">
        <v>4226.52001953125</v>
      </c>
      <c r="F253">
        <v>4476920000</v>
      </c>
      <c r="G253">
        <f>IFERROR((GSPC[[#This Row],[Close]]-E252)/E252,0)</f>
        <v>-7.9673870445115124E-4</v>
      </c>
      <c r="H253">
        <f>IFERROR(LN(GSPC[[#This Row],[Close]]/E252),0)</f>
        <v>-7.9705626942150787E-4</v>
      </c>
    </row>
    <row r="254" spans="1:8">
      <c r="A254" s="6">
        <v>44355</v>
      </c>
      <c r="B254">
        <v>4233.81005859375</v>
      </c>
      <c r="C254">
        <v>4236.740234375</v>
      </c>
      <c r="D254">
        <v>4208.41015625</v>
      </c>
      <c r="E254">
        <v>4227.259765625</v>
      </c>
      <c r="F254">
        <v>4659620000</v>
      </c>
      <c r="G254">
        <f>IFERROR((GSPC[[#This Row],[Close]]-E253)/E253,0)</f>
        <v>1.7502486450591637E-4</v>
      </c>
      <c r="H254">
        <f>IFERROR(LN(GSPC[[#This Row],[Close]]/E253),0)</f>
        <v>1.7500954944121158E-4</v>
      </c>
    </row>
    <row r="255" spans="1:8">
      <c r="A255" s="6">
        <v>44356</v>
      </c>
      <c r="B255">
        <v>4232.990234375</v>
      </c>
      <c r="C255">
        <v>4237.08984375</v>
      </c>
      <c r="D255">
        <v>4218.740234375</v>
      </c>
      <c r="E255">
        <v>4219.5498046875</v>
      </c>
      <c r="F255">
        <v>4713260000</v>
      </c>
      <c r="G255">
        <f>IFERROR((GSPC[[#This Row],[Close]]-E254)/E254,0)</f>
        <v>-1.8238673194856487E-3</v>
      </c>
      <c r="H255">
        <f>IFERROR(LN(GSPC[[#This Row],[Close]]/E254),0)</f>
        <v>-1.8255325906156837E-3</v>
      </c>
    </row>
    <row r="256" spans="1:8">
      <c r="A256" s="6">
        <v>44357</v>
      </c>
      <c r="B256">
        <v>4228.56005859375</v>
      </c>
      <c r="C256">
        <v>4249.740234375</v>
      </c>
      <c r="D256">
        <v>4220.33984375</v>
      </c>
      <c r="E256">
        <v>4239.18017578125</v>
      </c>
      <c r="F256">
        <v>4408210000</v>
      </c>
      <c r="G256">
        <f>IFERROR((GSPC[[#This Row],[Close]]-E255)/E255,0)</f>
        <v>4.6522430122622584E-3</v>
      </c>
      <c r="H256">
        <f>IFERROR(LN(GSPC[[#This Row],[Close]]/E255),0)</f>
        <v>4.641454776462911E-3</v>
      </c>
    </row>
    <row r="257" spans="1:8">
      <c r="A257" s="6">
        <v>44358</v>
      </c>
      <c r="B257">
        <v>4242.89990234375</v>
      </c>
      <c r="C257">
        <v>4248.3798828125</v>
      </c>
      <c r="D257">
        <v>4232.25</v>
      </c>
      <c r="E257">
        <v>4247.43994140625</v>
      </c>
      <c r="F257">
        <v>3815010000</v>
      </c>
      <c r="G257">
        <f>IFERROR((GSPC[[#This Row],[Close]]-E256)/E256,0)</f>
        <v>1.9484346695591407E-3</v>
      </c>
      <c r="H257">
        <f>IFERROR(LN(GSPC[[#This Row],[Close]]/E256),0)</f>
        <v>1.9465389328083601E-3</v>
      </c>
    </row>
    <row r="258" spans="1:8">
      <c r="A258" s="6">
        <v>44361</v>
      </c>
      <c r="B258">
        <v>4248.31005859375</v>
      </c>
      <c r="C258">
        <v>4255.58984375</v>
      </c>
      <c r="D258">
        <v>4234.06982421875</v>
      </c>
      <c r="E258">
        <v>4255.14990234375</v>
      </c>
      <c r="F258">
        <v>4151200000</v>
      </c>
      <c r="G258">
        <f>IFERROR((GSPC[[#This Row],[Close]]-E257)/E257,0)</f>
        <v>1.815201873095202E-3</v>
      </c>
      <c r="H258">
        <f>IFERROR(LN(GSPC[[#This Row],[Close]]/E257),0)</f>
        <v>1.8135563851361702E-3</v>
      </c>
    </row>
    <row r="259" spans="1:8">
      <c r="A259" s="6">
        <v>44362</v>
      </c>
      <c r="B259">
        <v>4255.27978515625</v>
      </c>
      <c r="C259">
        <v>4257.16015625</v>
      </c>
      <c r="D259">
        <v>4238.35009765625</v>
      </c>
      <c r="E259">
        <v>4246.58984375</v>
      </c>
      <c r="F259">
        <v>4048940000</v>
      </c>
      <c r="G259">
        <f>IFERROR((GSPC[[#This Row],[Close]]-E258)/E258,0)</f>
        <v>-2.0116937805258264E-3</v>
      </c>
      <c r="H259">
        <f>IFERROR(LN(GSPC[[#This Row],[Close]]/E258),0)</f>
        <v>-2.0137199542758799E-3</v>
      </c>
    </row>
    <row r="260" spans="1:8">
      <c r="A260" s="6">
        <v>44363</v>
      </c>
      <c r="B260">
        <v>4248.8701171875</v>
      </c>
      <c r="C260">
        <v>4251.89013671875</v>
      </c>
      <c r="D260">
        <v>4202.4501953125</v>
      </c>
      <c r="E260">
        <v>4223.7001953125</v>
      </c>
      <c r="F260">
        <v>4538350000</v>
      </c>
      <c r="G260">
        <f>IFERROR((GSPC[[#This Row],[Close]]-E259)/E259,0)</f>
        <v>-5.3901246128557198E-3</v>
      </c>
      <c r="H260">
        <f>IFERROR(LN(GSPC[[#This Row],[Close]]/E259),0)</f>
        <v>-5.4047037470264913E-3</v>
      </c>
    </row>
    <row r="261" spans="1:8">
      <c r="A261" s="6">
        <v>44364</v>
      </c>
      <c r="B261">
        <v>4220.3701171875</v>
      </c>
      <c r="C261">
        <v>4232.2900390625</v>
      </c>
      <c r="D261">
        <v>4196.0498046875</v>
      </c>
      <c r="E261">
        <v>4221.85986328125</v>
      </c>
      <c r="F261">
        <v>5312680000</v>
      </c>
      <c r="G261">
        <f>IFERROR((GSPC[[#This Row],[Close]]-E260)/E260,0)</f>
        <v>-4.3571559205182622E-4</v>
      </c>
      <c r="H261">
        <f>IFERROR(LN(GSPC[[#This Row],[Close]]/E260),0)</f>
        <v>-4.3581054367264766E-4</v>
      </c>
    </row>
    <row r="262" spans="1:8">
      <c r="A262" s="6">
        <v>44365</v>
      </c>
      <c r="B262">
        <v>4204.77978515625</v>
      </c>
      <c r="C262">
        <v>4204.77978515625</v>
      </c>
      <c r="D262">
        <v>4164.39990234375</v>
      </c>
      <c r="E262">
        <v>4166.4501953125</v>
      </c>
      <c r="F262">
        <v>6817010000</v>
      </c>
      <c r="G262">
        <f>IFERROR((GSPC[[#This Row],[Close]]-E261)/E261,0)</f>
        <v>-1.3124468779900558E-2</v>
      </c>
      <c r="H262">
        <f>IFERROR(LN(GSPC[[#This Row],[Close]]/E261),0)</f>
        <v>-1.3211355687284158E-2</v>
      </c>
    </row>
    <row r="263" spans="1:8">
      <c r="A263" s="6">
        <v>44368</v>
      </c>
      <c r="B263">
        <v>4173.39990234375</v>
      </c>
      <c r="C263">
        <v>4226.240234375</v>
      </c>
      <c r="D263">
        <v>4173.39990234375</v>
      </c>
      <c r="E263">
        <v>4224.7900390625</v>
      </c>
      <c r="F263">
        <v>4128950000</v>
      </c>
      <c r="G263">
        <f>IFERROR((GSPC[[#This Row],[Close]]-E262)/E262,0)</f>
        <v>1.400228996272072E-2</v>
      </c>
      <c r="H263">
        <f>IFERROR(LN(GSPC[[#This Row],[Close]]/E262),0)</f>
        <v>1.3905163512319857E-2</v>
      </c>
    </row>
    <row r="264" spans="1:8">
      <c r="A264" s="6">
        <v>44369</v>
      </c>
      <c r="B264">
        <v>4224.60986328125</v>
      </c>
      <c r="C264">
        <v>4255.83984375</v>
      </c>
      <c r="D264">
        <v>4217.27001953125</v>
      </c>
      <c r="E264">
        <v>4246.43994140625</v>
      </c>
      <c r="F264">
        <v>3828390000</v>
      </c>
      <c r="G264">
        <f>IFERROR((GSPC[[#This Row],[Close]]-E263)/E263,0)</f>
        <v>5.1244919022186983E-3</v>
      </c>
      <c r="H264">
        <f>IFERROR(LN(GSPC[[#This Row],[Close]]/E263),0)</f>
        <v>5.1114063789906112E-3</v>
      </c>
    </row>
    <row r="265" spans="1:8">
      <c r="A265" s="6">
        <v>44370</v>
      </c>
      <c r="B265">
        <v>4249.27001953125</v>
      </c>
      <c r="C265">
        <v>4256.60009765625</v>
      </c>
      <c r="D265">
        <v>4241.43017578125</v>
      </c>
      <c r="E265">
        <v>4241.83984375</v>
      </c>
      <c r="F265">
        <v>3730350000</v>
      </c>
      <c r="G265">
        <f>IFERROR((GSPC[[#This Row],[Close]]-E264)/E264,0)</f>
        <v>-1.0832833431588891E-3</v>
      </c>
      <c r="H265">
        <f>IFERROR(LN(GSPC[[#This Row],[Close]]/E264),0)</f>
        <v>-1.0838705186495853E-3</v>
      </c>
    </row>
    <row r="266" spans="1:8">
      <c r="A266" s="6">
        <v>44371</v>
      </c>
      <c r="B266">
        <v>4256.97021484375</v>
      </c>
      <c r="C266">
        <v>4271.27978515625</v>
      </c>
      <c r="D266">
        <v>4256.97021484375</v>
      </c>
      <c r="E266">
        <v>4266.490234375</v>
      </c>
      <c r="F266">
        <v>3816660000</v>
      </c>
      <c r="G266">
        <f>IFERROR((GSPC[[#This Row],[Close]]-E265)/E265,0)</f>
        <v>5.8112497248853723E-3</v>
      </c>
      <c r="H266">
        <f>IFERROR(LN(GSPC[[#This Row],[Close]]/E265),0)</f>
        <v>5.7944295459168927E-3</v>
      </c>
    </row>
    <row r="267" spans="1:8">
      <c r="A267" s="6">
        <v>44372</v>
      </c>
      <c r="B267">
        <v>4274.4501953125</v>
      </c>
      <c r="C267">
        <v>4286.1201171875</v>
      </c>
      <c r="D267">
        <v>4271.16015625</v>
      </c>
      <c r="E267">
        <v>4280.7001953125</v>
      </c>
      <c r="F267">
        <v>7341450000</v>
      </c>
      <c r="G267">
        <f>IFERROR((GSPC[[#This Row],[Close]]-E266)/E266,0)</f>
        <v>3.3305973193166406E-3</v>
      </c>
      <c r="H267">
        <f>IFERROR(LN(GSPC[[#This Row],[Close]]/E266),0)</f>
        <v>3.3250631646875649E-3</v>
      </c>
    </row>
    <row r="268" spans="1:8">
      <c r="A268" s="6">
        <v>44375</v>
      </c>
      <c r="B268">
        <v>4284.89990234375</v>
      </c>
      <c r="C268">
        <v>4292.14013671875</v>
      </c>
      <c r="D268">
        <v>4274.669921875</v>
      </c>
      <c r="E268">
        <v>4290.60986328125</v>
      </c>
      <c r="F268">
        <v>4147890000</v>
      </c>
      <c r="G268">
        <f>IFERROR((GSPC[[#This Row],[Close]]-E267)/E267,0)</f>
        <v>2.3149642620619391E-3</v>
      </c>
      <c r="H268">
        <f>IFERROR(LN(GSPC[[#This Row],[Close]]/E267),0)</f>
        <v>2.3122888604717494E-3</v>
      </c>
    </row>
    <row r="269" spans="1:8">
      <c r="A269" s="6">
        <v>44376</v>
      </c>
      <c r="B269">
        <v>4293.2099609375</v>
      </c>
      <c r="C269">
        <v>4300.52001953125</v>
      </c>
      <c r="D269">
        <v>4287.0400390625</v>
      </c>
      <c r="E269">
        <v>4291.7998046875</v>
      </c>
      <c r="F269">
        <v>3707150000</v>
      </c>
      <c r="G269">
        <f>IFERROR((GSPC[[#This Row],[Close]]-E268)/E268,0)</f>
        <v>2.7733619326087843E-4</v>
      </c>
      <c r="H269">
        <f>IFERROR(LN(GSPC[[#This Row],[Close]]/E268),0)</f>
        <v>2.7729774268781519E-4</v>
      </c>
    </row>
    <row r="270" spans="1:8">
      <c r="A270" s="6">
        <v>44377</v>
      </c>
      <c r="B270">
        <v>4290.64990234375</v>
      </c>
      <c r="C270">
        <v>4302.43017578125</v>
      </c>
      <c r="D270">
        <v>4287.9599609375</v>
      </c>
      <c r="E270">
        <v>4297.5</v>
      </c>
      <c r="F270">
        <v>4266040000</v>
      </c>
      <c r="G270">
        <f>IFERROR((GSPC[[#This Row],[Close]]-E269)/E269,0)</f>
        <v>1.3281596467463958E-3</v>
      </c>
      <c r="H270">
        <f>IFERROR(LN(GSPC[[#This Row],[Close]]/E269),0)</f>
        <v>1.3272784229071918E-3</v>
      </c>
    </row>
    <row r="271" spans="1:8">
      <c r="A271" s="6">
        <v>44378</v>
      </c>
      <c r="B271">
        <v>4300.72998046875</v>
      </c>
      <c r="C271">
        <v>4320.66015625</v>
      </c>
      <c r="D271">
        <v>4300.72998046875</v>
      </c>
      <c r="E271">
        <v>4319.93994140625</v>
      </c>
      <c r="F271">
        <v>3788230000</v>
      </c>
      <c r="G271">
        <f>IFERROR((GSPC[[#This Row],[Close]]-E270)/E270,0)</f>
        <v>5.2216268542757413E-3</v>
      </c>
      <c r="H271">
        <f>IFERROR(LN(GSPC[[#This Row],[Close]]/E270),0)</f>
        <v>5.2080414322547442E-3</v>
      </c>
    </row>
    <row r="272" spans="1:8">
      <c r="A272" s="6">
        <v>44379</v>
      </c>
      <c r="B272">
        <v>4326.60009765625</v>
      </c>
      <c r="C272">
        <v>4355.43017578125</v>
      </c>
      <c r="D272">
        <v>4326.60009765625</v>
      </c>
      <c r="E272">
        <v>4352.33984375</v>
      </c>
      <c r="F272">
        <v>3225840000</v>
      </c>
      <c r="G272">
        <f>IFERROR((GSPC[[#This Row],[Close]]-E271)/E271,0)</f>
        <v>7.5000816639138298E-3</v>
      </c>
      <c r="H272">
        <f>IFERROR(LN(GSPC[[#This Row],[Close]]/E271),0)</f>
        <v>7.4720958946916712E-3</v>
      </c>
    </row>
    <row r="273" spans="1:8">
      <c r="A273" s="6">
        <v>44383</v>
      </c>
      <c r="B273">
        <v>4356.4599609375</v>
      </c>
      <c r="C273">
        <v>4356.4599609375</v>
      </c>
      <c r="D273">
        <v>4314.3701171875</v>
      </c>
      <c r="E273">
        <v>4343.5400390625</v>
      </c>
      <c r="F273">
        <v>4309570000</v>
      </c>
      <c r="G273">
        <f>IFERROR((GSPC[[#This Row],[Close]]-E272)/E272,0)</f>
        <v>-2.0218560598241429E-3</v>
      </c>
      <c r="H273">
        <f>IFERROR(LN(GSPC[[#This Row],[Close]]/E272),0)</f>
        <v>-2.0239027700217787E-3</v>
      </c>
    </row>
    <row r="274" spans="1:8">
      <c r="A274" s="6">
        <v>44384</v>
      </c>
      <c r="B274">
        <v>4351.009765625</v>
      </c>
      <c r="C274">
        <v>4361.8798828125</v>
      </c>
      <c r="D274">
        <v>4329.7900390625</v>
      </c>
      <c r="E274">
        <v>4358.1298828125</v>
      </c>
      <c r="F274">
        <v>4037380000</v>
      </c>
      <c r="G274">
        <f>IFERROR((GSPC[[#This Row],[Close]]-E273)/E273,0)</f>
        <v>3.358975310182484E-3</v>
      </c>
      <c r="H274">
        <f>IFERROR(LN(GSPC[[#This Row],[Close]]/E273),0)</f>
        <v>3.3533465536629346E-3</v>
      </c>
    </row>
    <row r="275" spans="1:8">
      <c r="A275" s="6">
        <v>44385</v>
      </c>
      <c r="B275">
        <v>4321.06982421875</v>
      </c>
      <c r="C275">
        <v>4330.8798828125</v>
      </c>
      <c r="D275">
        <v>4289.3701171875</v>
      </c>
      <c r="E275">
        <v>4320.81982421875</v>
      </c>
      <c r="F275">
        <v>4347500000</v>
      </c>
      <c r="G275">
        <f>IFERROR((GSPC[[#This Row],[Close]]-E274)/E274,0)</f>
        <v>-8.5610249343170373E-3</v>
      </c>
      <c r="H275">
        <f>IFERROR(LN(GSPC[[#This Row],[Close]]/E274),0)</f>
        <v>-8.5978810095563955E-3</v>
      </c>
    </row>
    <row r="276" spans="1:8">
      <c r="A276" s="6">
        <v>44386</v>
      </c>
      <c r="B276">
        <v>4329.3798828125</v>
      </c>
      <c r="C276">
        <v>4371.60009765625</v>
      </c>
      <c r="D276">
        <v>4329.3798828125</v>
      </c>
      <c r="E276">
        <v>4369.5498046875</v>
      </c>
      <c r="F276">
        <v>3531120000</v>
      </c>
      <c r="G276">
        <f>IFERROR((GSPC[[#This Row],[Close]]-E275)/E275,0)</f>
        <v>1.1277947808795961E-2</v>
      </c>
      <c r="H276">
        <f>IFERROR(LN(GSPC[[#This Row],[Close]]/E275),0)</f>
        <v>1.1214825902413766E-2</v>
      </c>
    </row>
    <row r="277" spans="1:8">
      <c r="A277" s="6">
        <v>44389</v>
      </c>
      <c r="B277">
        <v>4372.41015625</v>
      </c>
      <c r="C277">
        <v>4386.68017578125</v>
      </c>
      <c r="D277">
        <v>4364.02978515625</v>
      </c>
      <c r="E277">
        <v>4384.6298828125</v>
      </c>
      <c r="F277">
        <v>3384460000</v>
      </c>
      <c r="G277">
        <f>IFERROR((GSPC[[#This Row],[Close]]-E276)/E276,0)</f>
        <v>3.4511743312371952E-3</v>
      </c>
      <c r="H277">
        <f>IFERROR(LN(GSPC[[#This Row],[Close]]/E276),0)</f>
        <v>3.4452326955940497E-3</v>
      </c>
    </row>
    <row r="278" spans="1:8">
      <c r="A278" s="6">
        <v>44390</v>
      </c>
      <c r="B278">
        <v>4381.06982421875</v>
      </c>
      <c r="C278">
        <v>4392.3701171875</v>
      </c>
      <c r="D278">
        <v>4366.919921875</v>
      </c>
      <c r="E278">
        <v>4369.2099609375</v>
      </c>
      <c r="F278">
        <v>3695430000</v>
      </c>
      <c r="G278">
        <f>IFERROR((GSPC[[#This Row],[Close]]-E277)/E277,0)</f>
        <v>-3.5168126585655994E-3</v>
      </c>
      <c r="H278">
        <f>IFERROR(LN(GSPC[[#This Row],[Close]]/E277),0)</f>
        <v>-3.5230111811655838E-3</v>
      </c>
    </row>
    <row r="279" spans="1:8">
      <c r="A279" s="6">
        <v>44391</v>
      </c>
      <c r="B279">
        <v>4380.10986328125</v>
      </c>
      <c r="C279">
        <v>4393.68017578125</v>
      </c>
      <c r="D279">
        <v>4362.35986328125</v>
      </c>
      <c r="E279">
        <v>4374.2998046875</v>
      </c>
      <c r="F279">
        <v>4006370000</v>
      </c>
      <c r="G279">
        <f>IFERROR((GSPC[[#This Row],[Close]]-E278)/E278,0)</f>
        <v>1.1649345752447826E-3</v>
      </c>
      <c r="H279">
        <f>IFERROR(LN(GSPC[[#This Row],[Close]]/E278),0)</f>
        <v>1.1642565654693257E-3</v>
      </c>
    </row>
    <row r="280" spans="1:8">
      <c r="A280" s="6">
        <v>44392</v>
      </c>
      <c r="B280">
        <v>4369.02001953125</v>
      </c>
      <c r="C280">
        <v>4369.02001953125</v>
      </c>
      <c r="D280">
        <v>4340.7001953125</v>
      </c>
      <c r="E280">
        <v>4360.02978515625</v>
      </c>
      <c r="F280">
        <v>3905230000</v>
      </c>
      <c r="G280">
        <f>IFERROR((GSPC[[#This Row],[Close]]-E279)/E279,0)</f>
        <v>-3.2622408541724199E-3</v>
      </c>
      <c r="H280">
        <f>IFERROR(LN(GSPC[[#This Row],[Close]]/E279),0)</f>
        <v>-3.2675735627459117E-3</v>
      </c>
    </row>
    <row r="281" spans="1:8">
      <c r="A281" s="6">
        <v>44393</v>
      </c>
      <c r="B281">
        <v>4367.43017578125</v>
      </c>
      <c r="C281">
        <v>4375.08984375</v>
      </c>
      <c r="D281">
        <v>4322.52978515625</v>
      </c>
      <c r="E281">
        <v>4327.16015625</v>
      </c>
      <c r="F281">
        <v>3985700000</v>
      </c>
      <c r="G281">
        <f>IFERROR((GSPC[[#This Row],[Close]]-E280)/E280,0)</f>
        <v>-7.5388542110778386E-3</v>
      </c>
      <c r="H281">
        <f>IFERROR(LN(GSPC[[#This Row],[Close]]/E280),0)</f>
        <v>-7.5674150068132167E-3</v>
      </c>
    </row>
    <row r="282" spans="1:8">
      <c r="A282" s="6">
        <v>44396</v>
      </c>
      <c r="B282">
        <v>4296.39990234375</v>
      </c>
      <c r="C282">
        <v>4296.39990234375</v>
      </c>
      <c r="D282">
        <v>4233.1298828125</v>
      </c>
      <c r="E282">
        <v>4258.490234375</v>
      </c>
      <c r="F282">
        <v>5157660000</v>
      </c>
      <c r="G282">
        <f>IFERROR((GSPC[[#This Row],[Close]]-E281)/E281,0)</f>
        <v>-1.586951242740936E-2</v>
      </c>
      <c r="H282">
        <f>IFERROR(LN(GSPC[[#This Row],[Close]]/E281),0)</f>
        <v>-1.5996781399983978E-2</v>
      </c>
    </row>
    <row r="283" spans="1:8">
      <c r="A283" s="6">
        <v>44397</v>
      </c>
      <c r="B283">
        <v>4265.10986328125</v>
      </c>
      <c r="C283">
        <v>4336.83984375</v>
      </c>
      <c r="D283">
        <v>4262.0498046875</v>
      </c>
      <c r="E283">
        <v>4323.06005859375</v>
      </c>
      <c r="F283">
        <v>4438270000</v>
      </c>
      <c r="G283">
        <f>IFERROR((GSPC[[#This Row],[Close]]-E282)/E282,0)</f>
        <v>1.5162609437855534E-2</v>
      </c>
      <c r="H283">
        <f>IFERROR(LN(GSPC[[#This Row],[Close]]/E282),0)</f>
        <v>1.50488060047999E-2</v>
      </c>
    </row>
    <row r="284" spans="1:8">
      <c r="A284" s="6">
        <v>44398</v>
      </c>
      <c r="B284">
        <v>4331.1298828125</v>
      </c>
      <c r="C284">
        <v>4359.7001953125</v>
      </c>
      <c r="D284">
        <v>4331.1298828125</v>
      </c>
      <c r="E284">
        <v>4358.68994140625</v>
      </c>
      <c r="F284">
        <v>3810280000</v>
      </c>
      <c r="G284">
        <f>IFERROR((GSPC[[#This Row],[Close]]-E283)/E283,0)</f>
        <v>8.2418199908353938E-3</v>
      </c>
      <c r="H284">
        <f>IFERROR(LN(GSPC[[#This Row],[Close]]/E283),0)</f>
        <v>8.2080416621440437E-3</v>
      </c>
    </row>
    <row r="285" spans="1:8">
      <c r="A285" s="6">
        <v>44399</v>
      </c>
      <c r="B285">
        <v>4361.27001953125</v>
      </c>
      <c r="C285">
        <v>4369.8701171875</v>
      </c>
      <c r="D285">
        <v>4350.06005859375</v>
      </c>
      <c r="E285">
        <v>4367.47998046875</v>
      </c>
      <c r="F285">
        <v>3358300000</v>
      </c>
      <c r="G285">
        <f>IFERROR((GSPC[[#This Row],[Close]]-E284)/E284,0)</f>
        <v>2.0166699583279049E-3</v>
      </c>
      <c r="H285">
        <f>IFERROR(LN(GSPC[[#This Row],[Close]]/E284),0)</f>
        <v>2.0146392092429753E-3</v>
      </c>
    </row>
    <row r="286" spans="1:8">
      <c r="A286" s="6">
        <v>44400</v>
      </c>
      <c r="B286">
        <v>4381.2001953125</v>
      </c>
      <c r="C286">
        <v>4415.18017578125</v>
      </c>
      <c r="D286">
        <v>4381.2001953125</v>
      </c>
      <c r="E286">
        <v>4411.7900390625</v>
      </c>
      <c r="F286">
        <v>4540070000</v>
      </c>
      <c r="G286">
        <f>IFERROR((GSPC[[#This Row],[Close]]-E285)/E285,0)</f>
        <v>1.0145452020822844E-2</v>
      </c>
      <c r="H286">
        <f>IFERROR(LN(GSPC[[#This Row],[Close]]/E285),0)</f>
        <v>1.0094332386254415E-2</v>
      </c>
    </row>
    <row r="287" spans="1:8">
      <c r="A287" s="6">
        <v>44403</v>
      </c>
      <c r="B287">
        <v>4409.580078125</v>
      </c>
      <c r="C287">
        <v>4422.72998046875</v>
      </c>
      <c r="D287">
        <v>4405.4501953125</v>
      </c>
      <c r="E287">
        <v>4422.2998046875</v>
      </c>
      <c r="F287">
        <v>4275630000</v>
      </c>
      <c r="G287">
        <f>IFERROR((GSPC[[#This Row],[Close]]-E286)/E286,0)</f>
        <v>2.382199862628393E-3</v>
      </c>
      <c r="H287">
        <f>IFERROR(LN(GSPC[[#This Row],[Close]]/E286),0)</f>
        <v>2.3793669227295928E-3</v>
      </c>
    </row>
    <row r="288" spans="1:8">
      <c r="A288" s="6">
        <v>44404</v>
      </c>
      <c r="B288">
        <v>4416.3798828125</v>
      </c>
      <c r="C288">
        <v>4416.3798828125</v>
      </c>
      <c r="D288">
        <v>4372.509765625</v>
      </c>
      <c r="E288">
        <v>4401.4599609375</v>
      </c>
      <c r="F288">
        <v>4241950000</v>
      </c>
      <c r="G288">
        <f>IFERROR((GSPC[[#This Row],[Close]]-E287)/E287,0)</f>
        <v>-4.7124448070911913E-3</v>
      </c>
      <c r="H288">
        <f>IFERROR(LN(GSPC[[#This Row],[Close]]/E287),0)</f>
        <v>-4.7235833821780027E-3</v>
      </c>
    </row>
    <row r="289" spans="1:8">
      <c r="A289" s="6">
        <v>44405</v>
      </c>
      <c r="B289">
        <v>4402.9501953125</v>
      </c>
      <c r="C289">
        <v>4415.47021484375</v>
      </c>
      <c r="D289">
        <v>4387.009765625</v>
      </c>
      <c r="E289">
        <v>4400.64013671875</v>
      </c>
      <c r="F289">
        <v>4215290000</v>
      </c>
      <c r="G289">
        <f>IFERROR((GSPC[[#This Row],[Close]]-E288)/E288,0)</f>
        <v>-1.8626188265390457E-4</v>
      </c>
      <c r="H289">
        <f>IFERROR(LN(GSPC[[#This Row],[Close]]/E288),0)</f>
        <v>-1.8627923155270599E-4</v>
      </c>
    </row>
    <row r="290" spans="1:8">
      <c r="A290" s="6">
        <v>44406</v>
      </c>
      <c r="B290">
        <v>4403.58984375</v>
      </c>
      <c r="C290">
        <v>4429.97021484375</v>
      </c>
      <c r="D290">
        <v>4403.58984375</v>
      </c>
      <c r="E290">
        <v>4419.14990234375</v>
      </c>
      <c r="F290">
        <v>4044600000</v>
      </c>
      <c r="G290">
        <f>IFERROR((GSPC[[#This Row],[Close]]-E289)/E289,0)</f>
        <v>4.2061529800074583E-3</v>
      </c>
      <c r="H290">
        <f>IFERROR(LN(GSPC[[#This Row],[Close]]/E289),0)</f>
        <v>4.1973318452726413E-3</v>
      </c>
    </row>
    <row r="291" spans="1:8">
      <c r="A291" s="6">
        <v>44407</v>
      </c>
      <c r="B291">
        <v>4395.1201171875</v>
      </c>
      <c r="C291">
        <v>4412.25</v>
      </c>
      <c r="D291">
        <v>4389.64990234375</v>
      </c>
      <c r="E291">
        <v>4395.259765625</v>
      </c>
      <c r="F291">
        <v>3956740000</v>
      </c>
      <c r="G291">
        <f>IFERROR((GSPC[[#This Row],[Close]]-E290)/E290,0)</f>
        <v>-5.4060480514769539E-3</v>
      </c>
      <c r="H291">
        <f>IFERROR(LN(GSPC[[#This Row],[Close]]/E290),0)</f>
        <v>-5.420713608261166E-3</v>
      </c>
    </row>
    <row r="292" spans="1:8">
      <c r="A292" s="6">
        <v>44410</v>
      </c>
      <c r="B292">
        <v>4406.85986328125</v>
      </c>
      <c r="C292">
        <v>4422.18017578125</v>
      </c>
      <c r="D292">
        <v>4384.81005859375</v>
      </c>
      <c r="E292">
        <v>4387.16015625</v>
      </c>
      <c r="F292">
        <v>3724090000</v>
      </c>
      <c r="G292">
        <f>IFERROR((GSPC[[#This Row],[Close]]-E291)/E291,0)</f>
        <v>-1.8428056148913981E-3</v>
      </c>
      <c r="H292">
        <f>IFERROR(LN(GSPC[[#This Row],[Close]]/E291),0)</f>
        <v>-1.8445056700603609E-3</v>
      </c>
    </row>
    <row r="293" spans="1:8">
      <c r="A293" s="6">
        <v>44411</v>
      </c>
      <c r="B293">
        <v>4392.740234375</v>
      </c>
      <c r="C293">
        <v>4423.7900390625</v>
      </c>
      <c r="D293">
        <v>4373</v>
      </c>
      <c r="E293">
        <v>4423.14990234375</v>
      </c>
      <c r="F293">
        <v>3965190000</v>
      </c>
      <c r="G293">
        <f>IFERROR((GSPC[[#This Row],[Close]]-E292)/E292,0)</f>
        <v>8.2034265474622767E-3</v>
      </c>
      <c r="H293">
        <f>IFERROR(LN(GSPC[[#This Row],[Close]]/E292),0)</f>
        <v>8.1699613389180619E-3</v>
      </c>
    </row>
    <row r="294" spans="1:8">
      <c r="A294" s="6">
        <v>44412</v>
      </c>
      <c r="B294">
        <v>4415.9501953125</v>
      </c>
      <c r="C294">
        <v>4416.169921875</v>
      </c>
      <c r="D294">
        <v>4400.22998046875</v>
      </c>
      <c r="E294">
        <v>4402.66015625</v>
      </c>
      <c r="F294">
        <v>4260760000</v>
      </c>
      <c r="G294">
        <f>IFERROR((GSPC[[#This Row],[Close]]-E293)/E293,0)</f>
        <v>-4.6323879014122582E-3</v>
      </c>
      <c r="H294">
        <f>IFERROR(LN(GSPC[[#This Row],[Close]]/E293),0)</f>
        <v>-4.643150661295458E-3</v>
      </c>
    </row>
    <row r="295" spans="1:8">
      <c r="A295" s="6">
        <v>44413</v>
      </c>
      <c r="B295">
        <v>4408.85986328125</v>
      </c>
      <c r="C295">
        <v>4429.759765625</v>
      </c>
      <c r="D295">
        <v>4408.85986328125</v>
      </c>
      <c r="E295">
        <v>4429.10009765625</v>
      </c>
      <c r="F295">
        <v>3769410000</v>
      </c>
      <c r="G295">
        <f>IFERROR((GSPC[[#This Row],[Close]]-E294)/E294,0)</f>
        <v>6.0054468134943277E-3</v>
      </c>
      <c r="H295">
        <f>IFERROR(LN(GSPC[[#This Row],[Close]]/E294),0)</f>
        <v>5.9874859904191129E-3</v>
      </c>
    </row>
    <row r="296" spans="1:8">
      <c r="A296" s="6">
        <v>44414</v>
      </c>
      <c r="B296">
        <v>4429.06982421875</v>
      </c>
      <c r="C296">
        <v>4440.81982421875</v>
      </c>
      <c r="D296">
        <v>4429.06982421875</v>
      </c>
      <c r="E296">
        <v>4436.52001953125</v>
      </c>
      <c r="F296">
        <v>3451870000</v>
      </c>
      <c r="G296">
        <f>IFERROR((GSPC[[#This Row],[Close]]-E295)/E295,0)</f>
        <v>1.6752662417646432E-3</v>
      </c>
      <c r="H296">
        <f>IFERROR(LN(GSPC[[#This Row],[Close]]/E295),0)</f>
        <v>1.6738645485288822E-3</v>
      </c>
    </row>
    <row r="297" spans="1:8">
      <c r="A297" s="6">
        <v>44417</v>
      </c>
      <c r="B297">
        <v>4437.77001953125</v>
      </c>
      <c r="C297">
        <v>4439.39013671875</v>
      </c>
      <c r="D297">
        <v>4424.740234375</v>
      </c>
      <c r="E297">
        <v>4432.35009765625</v>
      </c>
      <c r="F297">
        <v>3449280000</v>
      </c>
      <c r="G297">
        <f>IFERROR((GSPC[[#This Row],[Close]]-E296)/E296,0)</f>
        <v>-9.399082741974378E-4</v>
      </c>
      <c r="H297">
        <f>IFERROR(LN(GSPC[[#This Row],[Close]]/E296),0)</f>
        <v>-9.4035026495493446E-4</v>
      </c>
    </row>
    <row r="298" spans="1:8">
      <c r="A298" s="6">
        <v>44418</v>
      </c>
      <c r="B298">
        <v>4435.7900390625</v>
      </c>
      <c r="C298">
        <v>4445.2099609375</v>
      </c>
      <c r="D298">
        <v>4430.02978515625</v>
      </c>
      <c r="E298">
        <v>4436.75</v>
      </c>
      <c r="F298">
        <v>3886610000</v>
      </c>
      <c r="G298">
        <f>IFERROR((GSPC[[#This Row],[Close]]-E297)/E297,0)</f>
        <v>9.926793341700586E-4</v>
      </c>
      <c r="H298">
        <f>IFERROR(LN(GSPC[[#This Row],[Close]]/E297),0)</f>
        <v>9.9218695386345018E-4</v>
      </c>
    </row>
    <row r="299" spans="1:8">
      <c r="A299" s="6">
        <v>44419</v>
      </c>
      <c r="B299">
        <v>4442.18017578125</v>
      </c>
      <c r="C299">
        <v>4449.43994140625</v>
      </c>
      <c r="D299">
        <v>4436.419921875</v>
      </c>
      <c r="E299">
        <v>4442.41015625</v>
      </c>
      <c r="F299">
        <v>3532560000</v>
      </c>
      <c r="G299">
        <f>IFERROR((GSPC[[#This Row],[Close]]-E298)/E298,0)</f>
        <v>1.2757437876824251E-3</v>
      </c>
      <c r="H299">
        <f>IFERROR(LN(GSPC[[#This Row],[Close]]/E298),0)</f>
        <v>1.2749307180154837E-3</v>
      </c>
    </row>
    <row r="300" spans="1:8">
      <c r="A300" s="6">
        <v>44420</v>
      </c>
      <c r="B300">
        <v>4446.080078125</v>
      </c>
      <c r="C300">
        <v>4461.77001953125</v>
      </c>
      <c r="D300">
        <v>4435.9599609375</v>
      </c>
      <c r="E300">
        <v>4460.830078125</v>
      </c>
      <c r="F300">
        <v>3375310000</v>
      </c>
      <c r="G300">
        <f>IFERROR((GSPC[[#This Row],[Close]]-E299)/E299,0)</f>
        <v>4.1463802816777565E-3</v>
      </c>
      <c r="H300">
        <f>IFERROR(LN(GSPC[[#This Row],[Close]]/E299),0)</f>
        <v>4.13780773547866E-3</v>
      </c>
    </row>
    <row r="301" spans="1:8">
      <c r="A301" s="6">
        <v>44421</v>
      </c>
      <c r="B301">
        <v>4464.83984375</v>
      </c>
      <c r="C301">
        <v>4468.3701171875</v>
      </c>
      <c r="D301">
        <v>4460.81982421875</v>
      </c>
      <c r="E301">
        <v>4468</v>
      </c>
      <c r="F301">
        <v>3016470000</v>
      </c>
      <c r="G301">
        <f>IFERROR((GSPC[[#This Row],[Close]]-E300)/E300,0)</f>
        <v>1.6073066558082616E-3</v>
      </c>
      <c r="H301">
        <f>IFERROR(LN(GSPC[[#This Row],[Close]]/E300),0)</f>
        <v>1.6060163209228441E-3</v>
      </c>
    </row>
    <row r="302" spans="1:8">
      <c r="A302" s="6">
        <v>44424</v>
      </c>
      <c r="B302">
        <v>4461.64990234375</v>
      </c>
      <c r="C302">
        <v>4480.259765625</v>
      </c>
      <c r="D302">
        <v>4437.66015625</v>
      </c>
      <c r="E302">
        <v>4479.7099609375</v>
      </c>
      <c r="F302">
        <v>3370640000</v>
      </c>
      <c r="G302">
        <f>IFERROR((GSPC[[#This Row],[Close]]-E301)/E301,0)</f>
        <v>2.6208507022157566E-3</v>
      </c>
      <c r="H302">
        <f>IFERROR(LN(GSPC[[#This Row],[Close]]/E301),0)</f>
        <v>2.6174222619943593E-3</v>
      </c>
    </row>
    <row r="303" spans="1:8">
      <c r="A303" s="6">
        <v>44425</v>
      </c>
      <c r="B303">
        <v>4462.1201171875</v>
      </c>
      <c r="C303">
        <v>4462.1201171875</v>
      </c>
      <c r="D303">
        <v>4417.830078125</v>
      </c>
      <c r="E303">
        <v>4448.080078125</v>
      </c>
      <c r="F303">
        <v>3836960000</v>
      </c>
      <c r="G303">
        <f>IFERROR((GSPC[[#This Row],[Close]]-E302)/E302,0)</f>
        <v>-7.0606988149475181E-3</v>
      </c>
      <c r="H303">
        <f>IFERROR(LN(GSPC[[#This Row],[Close]]/E302),0)</f>
        <v>-7.0857435071379907E-3</v>
      </c>
    </row>
    <row r="304" spans="1:8">
      <c r="A304" s="6">
        <v>44426</v>
      </c>
      <c r="B304">
        <v>4440.93994140625</v>
      </c>
      <c r="C304">
        <v>4454.31982421875</v>
      </c>
      <c r="D304">
        <v>4397.58984375</v>
      </c>
      <c r="E304">
        <v>4400.27001953125</v>
      </c>
      <c r="F304">
        <v>3755590000</v>
      </c>
      <c r="G304">
        <f>IFERROR((GSPC[[#This Row],[Close]]-E303)/E303,0)</f>
        <v>-1.0748470745585898E-2</v>
      </c>
      <c r="H304">
        <f>IFERROR(LN(GSPC[[#This Row],[Close]]/E303),0)</f>
        <v>-1.080665284525433E-2</v>
      </c>
    </row>
    <row r="305" spans="1:8">
      <c r="A305" s="6">
        <v>44427</v>
      </c>
      <c r="B305">
        <v>4382.43994140625</v>
      </c>
      <c r="C305">
        <v>4418.60986328125</v>
      </c>
      <c r="D305">
        <v>4367.72998046875</v>
      </c>
      <c r="E305">
        <v>4405.7998046875</v>
      </c>
      <c r="F305">
        <v>4398410000</v>
      </c>
      <c r="G305">
        <f>IFERROR((GSPC[[#This Row],[Close]]-E304)/E304,0)</f>
        <v>1.2566922329096237E-3</v>
      </c>
      <c r="H305">
        <f>IFERROR(LN(GSPC[[#This Row],[Close]]/E304),0)</f>
        <v>1.255903256156918E-3</v>
      </c>
    </row>
    <row r="306" spans="1:8">
      <c r="A306" s="6">
        <v>44428</v>
      </c>
      <c r="B306">
        <v>4410.56005859375</v>
      </c>
      <c r="C306">
        <v>4444.35009765625</v>
      </c>
      <c r="D306">
        <v>4406.7998046875</v>
      </c>
      <c r="E306">
        <v>4441.669921875</v>
      </c>
      <c r="F306">
        <v>3652610000</v>
      </c>
      <c r="G306">
        <f>IFERROR((GSPC[[#This Row],[Close]]-E305)/E305,0)</f>
        <v>8.1415676557378761E-3</v>
      </c>
      <c r="H306">
        <f>IFERROR(LN(GSPC[[#This Row],[Close]]/E305),0)</f>
        <v>8.1086038907417606E-3</v>
      </c>
    </row>
    <row r="307" spans="1:8">
      <c r="A307" s="6">
        <v>44431</v>
      </c>
      <c r="B307">
        <v>4450.2900390625</v>
      </c>
      <c r="C307">
        <v>4489.8798828125</v>
      </c>
      <c r="D307">
        <v>4450.2900390625</v>
      </c>
      <c r="E307">
        <v>4479.52978515625</v>
      </c>
      <c r="F307">
        <v>3576530000</v>
      </c>
      <c r="G307">
        <f>IFERROR((GSPC[[#This Row],[Close]]-E306)/E306,0)</f>
        <v>8.5237903642483848E-3</v>
      </c>
      <c r="H307">
        <f>IFERROR(LN(GSPC[[#This Row],[Close]]/E306),0)</f>
        <v>8.4876679844121811E-3</v>
      </c>
    </row>
    <row r="308" spans="1:8">
      <c r="A308" s="6">
        <v>44432</v>
      </c>
      <c r="B308">
        <v>4484.39990234375</v>
      </c>
      <c r="C308">
        <v>4492.81005859375</v>
      </c>
      <c r="D308">
        <v>4482.27978515625</v>
      </c>
      <c r="E308">
        <v>4486.22998046875</v>
      </c>
      <c r="F308">
        <v>3979220000</v>
      </c>
      <c r="G308">
        <f>IFERROR((GSPC[[#This Row],[Close]]-E307)/E307,0)</f>
        <v>1.495736301319468E-3</v>
      </c>
      <c r="H308">
        <f>IFERROR(LN(GSPC[[#This Row],[Close]]/E307),0)</f>
        <v>1.4946188019620721E-3</v>
      </c>
    </row>
    <row r="309" spans="1:8">
      <c r="A309" s="6">
        <v>44433</v>
      </c>
      <c r="B309">
        <v>4490.4501953125</v>
      </c>
      <c r="C309">
        <v>4501.7099609375</v>
      </c>
      <c r="D309">
        <v>4485.66015625</v>
      </c>
      <c r="E309">
        <v>4496.18994140625</v>
      </c>
      <c r="F309">
        <v>3444700000</v>
      </c>
      <c r="G309">
        <f>IFERROR((GSPC[[#This Row],[Close]]-E308)/E308,0)</f>
        <v>2.2201182241796975E-3</v>
      </c>
      <c r="H309">
        <f>IFERROR(LN(GSPC[[#This Row],[Close]]/E308),0)</f>
        <v>2.2176574032508798E-3</v>
      </c>
    </row>
    <row r="310" spans="1:8">
      <c r="A310" s="6">
        <v>44434</v>
      </c>
      <c r="B310">
        <v>4493.75</v>
      </c>
      <c r="C310">
        <v>4495.89990234375</v>
      </c>
      <c r="D310">
        <v>4468.990234375</v>
      </c>
      <c r="E310">
        <v>4470</v>
      </c>
      <c r="F310">
        <v>3263980000</v>
      </c>
      <c r="G310">
        <f>IFERROR((GSPC[[#This Row],[Close]]-E309)/E309,0)</f>
        <v>-5.8249188196125689E-3</v>
      </c>
      <c r="H310">
        <f>IFERROR(LN(GSPC[[#This Row],[Close]]/E309),0)</f>
        <v>-5.8419498276026565E-3</v>
      </c>
    </row>
    <row r="311" spans="1:8">
      <c r="A311" s="6">
        <v>44435</v>
      </c>
      <c r="B311">
        <v>4474.10009765625</v>
      </c>
      <c r="C311">
        <v>4513.330078125</v>
      </c>
      <c r="D311">
        <v>4474.10009765625</v>
      </c>
      <c r="E311">
        <v>4509.3701171875</v>
      </c>
      <c r="F311">
        <v>3331200000</v>
      </c>
      <c r="G311">
        <f>IFERROR((GSPC[[#This Row],[Close]]-E310)/E310,0)</f>
        <v>8.8076324804250566E-3</v>
      </c>
      <c r="H311">
        <f>IFERROR(LN(GSPC[[#This Row],[Close]]/E310),0)</f>
        <v>8.7690715404522175E-3</v>
      </c>
    </row>
    <row r="312" spans="1:8">
      <c r="A312" s="6">
        <v>44438</v>
      </c>
      <c r="B312">
        <v>4513.759765625</v>
      </c>
      <c r="C312">
        <v>4537.35986328125</v>
      </c>
      <c r="D312">
        <v>4513.759765625</v>
      </c>
      <c r="E312">
        <v>4528.7900390625</v>
      </c>
      <c r="F312">
        <v>3168660000</v>
      </c>
      <c r="G312">
        <f>IFERROR((GSPC[[#This Row],[Close]]-E311)/E311,0)</f>
        <v>4.3065708447795874E-3</v>
      </c>
      <c r="H312">
        <f>IFERROR(LN(GSPC[[#This Row],[Close]]/E311),0)</f>
        <v>4.2973241068746003E-3</v>
      </c>
    </row>
    <row r="313" spans="1:8">
      <c r="A313" s="6">
        <v>44439</v>
      </c>
      <c r="B313">
        <v>4529.75</v>
      </c>
      <c r="C313">
        <v>4531.39013671875</v>
      </c>
      <c r="D313">
        <v>4515.7998046875</v>
      </c>
      <c r="E313">
        <v>4522.68017578125</v>
      </c>
      <c r="F313">
        <v>4290710000</v>
      </c>
      <c r="G313">
        <f>IFERROR((GSPC[[#This Row],[Close]]-E312)/E312,0)</f>
        <v>-1.3491160395050674E-3</v>
      </c>
      <c r="H313">
        <f>IFERROR(LN(GSPC[[#This Row],[Close]]/E312),0)</f>
        <v>-1.3500269158932096E-3</v>
      </c>
    </row>
    <row r="314" spans="1:8">
      <c r="A314" s="6">
        <v>44440</v>
      </c>
      <c r="B314">
        <v>4528.7998046875</v>
      </c>
      <c r="C314">
        <v>4537.10986328125</v>
      </c>
      <c r="D314">
        <v>4522.02001953125</v>
      </c>
      <c r="E314">
        <v>4524.08984375</v>
      </c>
      <c r="F314">
        <v>4057340000</v>
      </c>
      <c r="G314">
        <f>IFERROR((GSPC[[#This Row],[Close]]-E313)/E313,0)</f>
        <v>3.1168862576193404E-4</v>
      </c>
      <c r="H314">
        <f>IFERROR(LN(GSPC[[#This Row],[Close]]/E313),0)</f>
        <v>3.1164006095334113E-4</v>
      </c>
    </row>
    <row r="315" spans="1:8">
      <c r="A315" s="6">
        <v>44441</v>
      </c>
      <c r="B315">
        <v>4534.47998046875</v>
      </c>
      <c r="C315">
        <v>4545.85009765625</v>
      </c>
      <c r="D315">
        <v>4524.66015625</v>
      </c>
      <c r="E315">
        <v>4536.9501953125</v>
      </c>
      <c r="F315">
        <v>3735990000</v>
      </c>
      <c r="G315">
        <f>IFERROR((GSPC[[#This Row],[Close]]-E314)/E314,0)</f>
        <v>2.8426384105228347E-3</v>
      </c>
      <c r="H315">
        <f>IFERROR(LN(GSPC[[#This Row],[Close]]/E314),0)</f>
        <v>2.8386057544042571E-3</v>
      </c>
    </row>
    <row r="316" spans="1:8">
      <c r="A316" s="6">
        <v>44442</v>
      </c>
      <c r="B316">
        <v>4532.419921875</v>
      </c>
      <c r="C316">
        <v>4541.4501953125</v>
      </c>
      <c r="D316">
        <v>4521.2998046875</v>
      </c>
      <c r="E316">
        <v>4535.43017578125</v>
      </c>
      <c r="F316">
        <v>3217530000</v>
      </c>
      <c r="G316">
        <f>IFERROR((GSPC[[#This Row],[Close]]-E315)/E315,0)</f>
        <v>-3.3503112571534472E-4</v>
      </c>
      <c r="H316">
        <f>IFERROR(LN(GSPC[[#This Row],[Close]]/E315),0)</f>
        <v>-3.3508726118134741E-4</v>
      </c>
    </row>
    <row r="317" spans="1:8">
      <c r="A317" s="6">
        <v>44446</v>
      </c>
      <c r="B317">
        <v>4535.3798828125</v>
      </c>
      <c r="C317">
        <v>4535.3798828125</v>
      </c>
      <c r="D317">
        <v>4513</v>
      </c>
      <c r="E317">
        <v>4520.02978515625</v>
      </c>
      <c r="F317">
        <v>3822960000</v>
      </c>
      <c r="G317">
        <f>IFERROR((GSPC[[#This Row],[Close]]-E316)/E316,0)</f>
        <v>-3.3955744059817232E-3</v>
      </c>
      <c r="H317">
        <f>IFERROR(LN(GSPC[[#This Row],[Close]]/E316),0)</f>
        <v>-3.4013524523203464E-3</v>
      </c>
    </row>
    <row r="318" spans="1:8">
      <c r="A318" s="6">
        <v>44447</v>
      </c>
      <c r="B318">
        <v>4518.08984375</v>
      </c>
      <c r="C318">
        <v>4521.7900390625</v>
      </c>
      <c r="D318">
        <v>4493.9501953125</v>
      </c>
      <c r="E318">
        <v>4514.06982421875</v>
      </c>
      <c r="F318">
        <v>3750880000</v>
      </c>
      <c r="G318">
        <f>IFERROR((GSPC[[#This Row],[Close]]-E317)/E317,0)</f>
        <v>-1.3185667397751393E-3</v>
      </c>
      <c r="H318">
        <f>IFERROR(LN(GSPC[[#This Row],[Close]]/E317),0)</f>
        <v>-1.319436813816666E-3</v>
      </c>
    </row>
    <row r="319" spans="1:8">
      <c r="A319" s="6">
        <v>44448</v>
      </c>
      <c r="B319">
        <v>4513.02001953125</v>
      </c>
      <c r="C319">
        <v>4529.89990234375</v>
      </c>
      <c r="D319">
        <v>4492.06982421875</v>
      </c>
      <c r="E319">
        <v>4493.27978515625</v>
      </c>
      <c r="F319">
        <v>3735390000</v>
      </c>
      <c r="G319">
        <f>IFERROR((GSPC[[#This Row],[Close]]-E318)/E318,0)</f>
        <v>-4.6056086573933609E-3</v>
      </c>
      <c r="H319">
        <f>IFERROR(LN(GSPC[[#This Row],[Close]]/E318),0)</f>
        <v>-4.6162471500025221E-3</v>
      </c>
    </row>
    <row r="320" spans="1:8">
      <c r="A320" s="6">
        <v>44449</v>
      </c>
      <c r="B320">
        <v>4506.919921875</v>
      </c>
      <c r="C320">
        <v>4520.47021484375</v>
      </c>
      <c r="D320">
        <v>4457.66015625</v>
      </c>
      <c r="E320">
        <v>4458.580078125</v>
      </c>
      <c r="F320">
        <v>3623180000</v>
      </c>
      <c r="G320">
        <f>IFERROR((GSPC[[#This Row],[Close]]-E319)/E319,0)</f>
        <v>-7.7225787599254402E-3</v>
      </c>
      <c r="H320">
        <f>IFERROR(LN(GSPC[[#This Row],[Close]]/E319),0)</f>
        <v>-7.7525522862761003E-3</v>
      </c>
    </row>
    <row r="321" spans="1:8">
      <c r="A321" s="6">
        <v>44452</v>
      </c>
      <c r="B321">
        <v>4474.81005859375</v>
      </c>
      <c r="C321">
        <v>4492.990234375</v>
      </c>
      <c r="D321">
        <v>4445.7001953125</v>
      </c>
      <c r="E321">
        <v>4468.72998046875</v>
      </c>
      <c r="F321">
        <v>3914220000</v>
      </c>
      <c r="G321">
        <f>IFERROR((GSPC[[#This Row],[Close]]-E320)/E320,0)</f>
        <v>2.2764876184568641E-3</v>
      </c>
      <c r="H321">
        <f>IFERROR(LN(GSPC[[#This Row],[Close]]/E320),0)</f>
        <v>2.273900346369644E-3</v>
      </c>
    </row>
    <row r="322" spans="1:8">
      <c r="A322" s="6">
        <v>44453</v>
      </c>
      <c r="B322">
        <v>4479.330078125</v>
      </c>
      <c r="C322">
        <v>4485.68017578125</v>
      </c>
      <c r="D322">
        <v>4435.4599609375</v>
      </c>
      <c r="E322">
        <v>4443.0498046875</v>
      </c>
      <c r="F322">
        <v>3670460000</v>
      </c>
      <c r="G322">
        <f>IFERROR((GSPC[[#This Row],[Close]]-E321)/E321,0)</f>
        <v>-5.7466385065754778E-3</v>
      </c>
      <c r="H322">
        <f>IFERROR(LN(GSPC[[#This Row],[Close]]/E321),0)</f>
        <v>-5.763213966258604E-3</v>
      </c>
    </row>
    <row r="323" spans="1:8">
      <c r="A323" s="6">
        <v>44454</v>
      </c>
      <c r="B323">
        <v>4447.490234375</v>
      </c>
      <c r="C323">
        <v>4486.8701171875</v>
      </c>
      <c r="D323">
        <v>4438.3701171875</v>
      </c>
      <c r="E323">
        <v>4480.7001953125</v>
      </c>
      <c r="F323">
        <v>4032020000</v>
      </c>
      <c r="G323">
        <f>IFERROR((GSPC[[#This Row],[Close]]-E322)/E322,0)</f>
        <v>8.4739969795697857E-3</v>
      </c>
      <c r="H323">
        <f>IFERROR(LN(GSPC[[#This Row],[Close]]/E322),0)</f>
        <v>8.4382942220797251E-3</v>
      </c>
    </row>
    <row r="324" spans="1:8">
      <c r="A324" s="6">
        <v>44455</v>
      </c>
      <c r="B324">
        <v>4477.08984375</v>
      </c>
      <c r="C324">
        <v>4485.8701171875</v>
      </c>
      <c r="D324">
        <v>4443.7998046875</v>
      </c>
      <c r="E324">
        <v>4473.75</v>
      </c>
      <c r="F324">
        <v>3984560000</v>
      </c>
      <c r="G324">
        <f>IFERROR((GSPC[[#This Row],[Close]]-E323)/E323,0)</f>
        <v>-1.5511404489349614E-3</v>
      </c>
      <c r="H324">
        <f>IFERROR(LN(GSPC[[#This Row],[Close]]/E323),0)</f>
        <v>-1.5523447127638308E-3</v>
      </c>
    </row>
    <row r="325" spans="1:8">
      <c r="A325" s="6">
        <v>44456</v>
      </c>
      <c r="B325">
        <v>4469.740234375</v>
      </c>
      <c r="C325">
        <v>4471.52001953125</v>
      </c>
      <c r="D325">
        <v>4427.759765625</v>
      </c>
      <c r="E325">
        <v>4432.990234375</v>
      </c>
      <c r="F325">
        <v>7289530000</v>
      </c>
      <c r="G325">
        <f>IFERROR((GSPC[[#This Row],[Close]]-E324)/E324,0)</f>
        <v>-9.110872450405141E-3</v>
      </c>
      <c r="H325">
        <f>IFERROR(LN(GSPC[[#This Row],[Close]]/E324),0)</f>
        <v>-9.1526302757993002E-3</v>
      </c>
    </row>
    <row r="326" spans="1:8">
      <c r="A326" s="6">
        <v>44459</v>
      </c>
      <c r="B326">
        <v>4402.9501953125</v>
      </c>
      <c r="C326">
        <v>4402.9501953125</v>
      </c>
      <c r="D326">
        <v>4305.91015625</v>
      </c>
      <c r="E326">
        <v>4357.72998046875</v>
      </c>
      <c r="F326">
        <v>4898070000</v>
      </c>
      <c r="G326">
        <f>IFERROR((GSPC[[#This Row],[Close]]-E325)/E325,0)</f>
        <v>-1.6977311008414802E-2</v>
      </c>
      <c r="H326">
        <f>IFERROR(LN(GSPC[[#This Row],[Close]]/E325),0)</f>
        <v>-1.7123077726381844E-2</v>
      </c>
    </row>
    <row r="327" spans="1:8">
      <c r="A327" s="6">
        <v>44460</v>
      </c>
      <c r="B327">
        <v>4374.4501953125</v>
      </c>
      <c r="C327">
        <v>4394.8701171875</v>
      </c>
      <c r="D327">
        <v>4347.9599609375</v>
      </c>
      <c r="E327">
        <v>4354.18994140625</v>
      </c>
      <c r="F327">
        <v>3920920000</v>
      </c>
      <c r="G327">
        <f>IFERROR((GSPC[[#This Row],[Close]]-E326)/E326,0)</f>
        <v>-8.1235851655939617E-4</v>
      </c>
      <c r="H327">
        <f>IFERROR(LN(GSPC[[#This Row],[Close]]/E326),0)</f>
        <v>-8.1268865854695644E-4</v>
      </c>
    </row>
    <row r="328" spans="1:8">
      <c r="A328" s="6">
        <v>44461</v>
      </c>
      <c r="B328">
        <v>4367.43017578125</v>
      </c>
      <c r="C328">
        <v>4416.75</v>
      </c>
      <c r="D328">
        <v>4367.43017578125</v>
      </c>
      <c r="E328">
        <v>4395.64013671875</v>
      </c>
      <c r="F328">
        <v>3939170000</v>
      </c>
      <c r="G328">
        <f>IFERROR((GSPC[[#This Row],[Close]]-E327)/E327,0)</f>
        <v>9.5196111952601335E-3</v>
      </c>
      <c r="H328">
        <f>IFERROR(LN(GSPC[[#This Row],[Close]]/E327),0)</f>
        <v>9.4745852242200841E-3</v>
      </c>
    </row>
    <row r="329" spans="1:8">
      <c r="A329" s="6">
        <v>44462</v>
      </c>
      <c r="B329">
        <v>4406.75</v>
      </c>
      <c r="C329">
        <v>4465.39990234375</v>
      </c>
      <c r="D329">
        <v>4406.75</v>
      </c>
      <c r="E329">
        <v>4448.97998046875</v>
      </c>
      <c r="F329">
        <v>3916350000</v>
      </c>
      <c r="G329">
        <f>IFERROR((GSPC[[#This Row],[Close]]-E328)/E328,0)</f>
        <v>1.2134715784494824E-2</v>
      </c>
      <c r="H329">
        <f>IFERROR(LN(GSPC[[#This Row],[Close]]/E328),0)</f>
        <v>1.2061680369935969E-2</v>
      </c>
    </row>
    <row r="330" spans="1:8">
      <c r="A330" s="6">
        <v>44463</v>
      </c>
      <c r="B330">
        <v>4438.0400390625</v>
      </c>
      <c r="C330">
        <v>4463.1201171875</v>
      </c>
      <c r="D330">
        <v>4430.27001953125</v>
      </c>
      <c r="E330">
        <v>4455.47998046875</v>
      </c>
      <c r="F330">
        <v>3384290000</v>
      </c>
      <c r="G330">
        <f>IFERROR((GSPC[[#This Row],[Close]]-E329)/E329,0)</f>
        <v>1.4610090466883046E-3</v>
      </c>
      <c r="H330">
        <f>IFERROR(LN(GSPC[[#This Row],[Close]]/E329),0)</f>
        <v>1.4599428113642636E-3</v>
      </c>
    </row>
    <row r="331" spans="1:8">
      <c r="A331" s="6">
        <v>44466</v>
      </c>
      <c r="B331">
        <v>4442.1201171875</v>
      </c>
      <c r="C331">
        <v>4457.2998046875</v>
      </c>
      <c r="D331">
        <v>4436.18994140625</v>
      </c>
      <c r="E331">
        <v>4443.10986328125</v>
      </c>
      <c r="F331">
        <v>4058650000</v>
      </c>
      <c r="G331">
        <f>IFERROR((GSPC[[#This Row],[Close]]-E330)/E330,0)</f>
        <v>-2.7763826213396139E-3</v>
      </c>
      <c r="H331">
        <f>IFERROR(LN(GSPC[[#This Row],[Close]]/E330),0)</f>
        <v>-2.7802439201876738E-3</v>
      </c>
    </row>
    <row r="332" spans="1:8">
      <c r="A332" s="6">
        <v>44467</v>
      </c>
      <c r="B332">
        <v>4419.5400390625</v>
      </c>
      <c r="C332">
        <v>4419.5400390625</v>
      </c>
      <c r="D332">
        <v>4346.330078125</v>
      </c>
      <c r="E332">
        <v>4352.6298828125</v>
      </c>
      <c r="F332">
        <v>4416550000</v>
      </c>
      <c r="G332">
        <f>IFERROR((GSPC[[#This Row],[Close]]-E331)/E331,0)</f>
        <v>-2.0364110556098259E-2</v>
      </c>
      <c r="H332">
        <f>IFERROR(LN(GSPC[[#This Row],[Close]]/E331),0)</f>
        <v>-2.0574317739894057E-2</v>
      </c>
    </row>
    <row r="333" spans="1:8">
      <c r="A333" s="6">
        <v>44468</v>
      </c>
      <c r="B333">
        <v>4362.41015625</v>
      </c>
      <c r="C333">
        <v>4385.56982421875</v>
      </c>
      <c r="D333">
        <v>4355.080078125</v>
      </c>
      <c r="E333">
        <v>4359.4599609375</v>
      </c>
      <c r="F333">
        <v>3712660000</v>
      </c>
      <c r="G333">
        <f>IFERROR((GSPC[[#This Row],[Close]]-E332)/E332,0)</f>
        <v>1.569184219400403E-3</v>
      </c>
      <c r="H333">
        <f>IFERROR(LN(GSPC[[#This Row],[Close]]/E332),0)</f>
        <v>1.5679543362838073E-3</v>
      </c>
    </row>
    <row r="334" spans="1:8">
      <c r="A334" s="6">
        <v>44469</v>
      </c>
      <c r="B334">
        <v>4370.669921875</v>
      </c>
      <c r="C334">
        <v>4382.5498046875</v>
      </c>
      <c r="D334">
        <v>4306.240234375</v>
      </c>
      <c r="E334">
        <v>4307.5400390625</v>
      </c>
      <c r="F334">
        <v>4448140000</v>
      </c>
      <c r="G334">
        <f>IFERROR((GSPC[[#This Row],[Close]]-E333)/E333,0)</f>
        <v>-1.1909714125195141E-2</v>
      </c>
      <c r="H334">
        <f>IFERROR(LN(GSPC[[#This Row],[Close]]/E333),0)</f>
        <v>-1.1981202945014901E-2</v>
      </c>
    </row>
    <row r="335" spans="1:8">
      <c r="A335" s="6">
        <v>44470</v>
      </c>
      <c r="B335">
        <v>4317.16015625</v>
      </c>
      <c r="C335">
        <v>4375.18994140625</v>
      </c>
      <c r="D335">
        <v>4288.52001953125</v>
      </c>
      <c r="E335">
        <v>4357.0400390625</v>
      </c>
      <c r="F335">
        <v>4010370000</v>
      </c>
      <c r="G335">
        <f>IFERROR((GSPC[[#This Row],[Close]]-E334)/E334,0)</f>
        <v>1.1491477630181997E-2</v>
      </c>
      <c r="H335">
        <f>IFERROR(LN(GSPC[[#This Row],[Close]]/E334),0)</f>
        <v>1.1425952113334161E-2</v>
      </c>
    </row>
    <row r="336" spans="1:8">
      <c r="A336" s="6">
        <v>44473</v>
      </c>
      <c r="B336">
        <v>4348.83984375</v>
      </c>
      <c r="C336">
        <v>4355.509765625</v>
      </c>
      <c r="D336">
        <v>4278.93994140625</v>
      </c>
      <c r="E336">
        <v>4300.4599609375</v>
      </c>
      <c r="F336">
        <v>4307870000</v>
      </c>
      <c r="G336">
        <f>IFERROR((GSPC[[#This Row],[Close]]-E335)/E335,0)</f>
        <v>-1.2985898136748424E-2</v>
      </c>
      <c r="H336">
        <f>IFERROR(LN(GSPC[[#This Row],[Close]]/E335),0)</f>
        <v>-1.3070952048643704E-2</v>
      </c>
    </row>
    <row r="337" spans="1:8">
      <c r="A337" s="6">
        <v>44474</v>
      </c>
      <c r="B337">
        <v>4309.8701171875</v>
      </c>
      <c r="C337">
        <v>4369.22998046875</v>
      </c>
      <c r="D337">
        <v>4309.8701171875</v>
      </c>
      <c r="E337">
        <v>4345.72021484375</v>
      </c>
      <c r="F337">
        <v>3902890000</v>
      </c>
      <c r="G337">
        <f>IFERROR((GSPC[[#This Row],[Close]]-E336)/E336,0)</f>
        <v>1.0524514660609297E-2</v>
      </c>
      <c r="H337">
        <f>IFERROR(LN(GSPC[[#This Row],[Close]]/E336),0)</f>
        <v>1.0469517498601526E-2</v>
      </c>
    </row>
    <row r="338" spans="1:8">
      <c r="A338" s="6">
        <v>44475</v>
      </c>
      <c r="B338">
        <v>4319.56982421875</v>
      </c>
      <c r="C338">
        <v>4365.56982421875</v>
      </c>
      <c r="D338">
        <v>4290.490234375</v>
      </c>
      <c r="E338">
        <v>4363.5498046875</v>
      </c>
      <c r="F338">
        <v>4009630000</v>
      </c>
      <c r="G338">
        <f>IFERROR((GSPC[[#This Row],[Close]]-E337)/E337,0)</f>
        <v>4.1027928541854048E-3</v>
      </c>
      <c r="H338">
        <f>IFERROR(LN(GSPC[[#This Row],[Close]]/E337),0)</f>
        <v>4.0943993496248242E-3</v>
      </c>
    </row>
    <row r="339" spans="1:8">
      <c r="A339" s="6">
        <v>44476</v>
      </c>
      <c r="B339">
        <v>4383.72998046875</v>
      </c>
      <c r="C339">
        <v>4429.97021484375</v>
      </c>
      <c r="D339">
        <v>4383.72998046875</v>
      </c>
      <c r="E339">
        <v>4399.759765625</v>
      </c>
      <c r="F339">
        <v>3843740000</v>
      </c>
      <c r="G339">
        <f>IFERROR((GSPC[[#This Row],[Close]]-E338)/E338,0)</f>
        <v>8.2982806564054368E-3</v>
      </c>
      <c r="H339">
        <f>IFERROR(LN(GSPC[[#This Row],[Close]]/E338),0)</f>
        <v>8.2640392250654046E-3</v>
      </c>
    </row>
    <row r="340" spans="1:8">
      <c r="A340" s="6">
        <v>44477</v>
      </c>
      <c r="B340">
        <v>4406.509765625</v>
      </c>
      <c r="C340">
        <v>4412.02001953125</v>
      </c>
      <c r="D340">
        <v>4386.22021484375</v>
      </c>
      <c r="E340">
        <v>4391.33984375</v>
      </c>
      <c r="F340">
        <v>3280160000</v>
      </c>
      <c r="G340">
        <f>IFERROR((GSPC[[#This Row],[Close]]-E339)/E339,0)</f>
        <v>-1.913723094789E-3</v>
      </c>
      <c r="H340">
        <f>IFERROR(LN(GSPC[[#This Row],[Close]]/E339),0)</f>
        <v>-1.9155566024214522E-3</v>
      </c>
    </row>
    <row r="341" spans="1:8">
      <c r="A341" s="6">
        <v>44480</v>
      </c>
      <c r="B341">
        <v>4385.43994140625</v>
      </c>
      <c r="C341">
        <v>4415.8798828125</v>
      </c>
      <c r="D341">
        <v>4360.58984375</v>
      </c>
      <c r="E341">
        <v>4361.18994140625</v>
      </c>
      <c r="F341">
        <v>3281970000</v>
      </c>
      <c r="G341">
        <f>IFERROR((GSPC[[#This Row],[Close]]-E340)/E340,0)</f>
        <v>-6.8657638480567667E-3</v>
      </c>
      <c r="H341">
        <f>IFERROR(LN(GSPC[[#This Row],[Close]]/E340),0)</f>
        <v>-6.8894416443398328E-3</v>
      </c>
    </row>
    <row r="342" spans="1:8">
      <c r="A342" s="6">
        <v>44481</v>
      </c>
      <c r="B342">
        <v>4368.31005859375</v>
      </c>
      <c r="C342">
        <v>4374.89013671875</v>
      </c>
      <c r="D342">
        <v>4342.08984375</v>
      </c>
      <c r="E342">
        <v>4350.64990234375</v>
      </c>
      <c r="F342">
        <v>3558450000</v>
      </c>
      <c r="G342">
        <f>IFERROR((GSPC[[#This Row],[Close]]-E341)/E341,0)</f>
        <v>-2.4167805585421035E-3</v>
      </c>
      <c r="H342">
        <f>IFERROR(LN(GSPC[[#This Row],[Close]]/E341),0)</f>
        <v>-2.4197056865549256E-3</v>
      </c>
    </row>
    <row r="343" spans="1:8">
      <c r="A343" s="6">
        <v>44482</v>
      </c>
      <c r="B343">
        <v>4358.009765625</v>
      </c>
      <c r="C343">
        <v>4372.8701171875</v>
      </c>
      <c r="D343">
        <v>4329.919921875</v>
      </c>
      <c r="E343">
        <v>4363.7998046875</v>
      </c>
      <c r="F343">
        <v>3620070000</v>
      </c>
      <c r="G343">
        <f>IFERROR((GSPC[[#This Row],[Close]]-E342)/E342,0)</f>
        <v>3.022514483793785E-3</v>
      </c>
      <c r="H343">
        <f>IFERROR(LN(GSPC[[#This Row],[Close]]/E342),0)</f>
        <v>3.0179558702319183E-3</v>
      </c>
    </row>
    <row r="344" spans="1:8">
      <c r="A344" s="6">
        <v>44483</v>
      </c>
      <c r="B344">
        <v>4386.75</v>
      </c>
      <c r="C344">
        <v>4439.72998046875</v>
      </c>
      <c r="D344">
        <v>4386.75</v>
      </c>
      <c r="E344">
        <v>4438.259765625</v>
      </c>
      <c r="F344">
        <v>3598280000</v>
      </c>
      <c r="G344">
        <f>IFERROR((GSPC[[#This Row],[Close]]-E343)/E343,0)</f>
        <v>1.7063101945583459E-2</v>
      </c>
      <c r="H344">
        <f>IFERROR(LN(GSPC[[#This Row],[Close]]/E343),0)</f>
        <v>1.6919162285711567E-2</v>
      </c>
    </row>
    <row r="345" spans="1:8">
      <c r="A345" s="6">
        <v>44484</v>
      </c>
      <c r="B345">
        <v>4447.68994140625</v>
      </c>
      <c r="C345">
        <v>4475.81982421875</v>
      </c>
      <c r="D345">
        <v>4447.68994140625</v>
      </c>
      <c r="E345">
        <v>4471.3701171875</v>
      </c>
      <c r="F345">
        <v>3819380000</v>
      </c>
      <c r="G345">
        <f>IFERROR((GSPC[[#This Row],[Close]]-E344)/E344,0)</f>
        <v>7.4602103777126191E-3</v>
      </c>
      <c r="H345">
        <f>IFERROR(LN(GSPC[[#This Row],[Close]]/E344),0)</f>
        <v>7.4325206371900808E-3</v>
      </c>
    </row>
    <row r="346" spans="1:8">
      <c r="A346" s="6">
        <v>44487</v>
      </c>
      <c r="B346">
        <v>4463.72021484375</v>
      </c>
      <c r="C346">
        <v>4488.75</v>
      </c>
      <c r="D346">
        <v>4447.47021484375</v>
      </c>
      <c r="E346">
        <v>4486.4599609375</v>
      </c>
      <c r="F346">
        <v>3662010000</v>
      </c>
      <c r="G346">
        <f>IFERROR((GSPC[[#This Row],[Close]]-E345)/E345,0)</f>
        <v>3.3747695570975323E-3</v>
      </c>
      <c r="H346">
        <f>IFERROR(LN(GSPC[[#This Row],[Close]]/E345),0)</f>
        <v>3.3690878018038262E-3</v>
      </c>
    </row>
    <row r="347" spans="1:8">
      <c r="A347" s="6">
        <v>44488</v>
      </c>
      <c r="B347">
        <v>4497.33984375</v>
      </c>
      <c r="C347">
        <v>4520.39990234375</v>
      </c>
      <c r="D347">
        <v>4496.41015625</v>
      </c>
      <c r="E347">
        <v>4519.6298828125</v>
      </c>
      <c r="F347">
        <v>3459130000</v>
      </c>
      <c r="G347">
        <f>IFERROR((GSPC[[#This Row],[Close]]-E346)/E346,0)</f>
        <v>7.3933395514063039E-3</v>
      </c>
      <c r="H347">
        <f>IFERROR(LN(GSPC[[#This Row],[Close]]/E346),0)</f>
        <v>7.3661427842357527E-3</v>
      </c>
    </row>
    <row r="348" spans="1:8">
      <c r="A348" s="6">
        <v>44489</v>
      </c>
      <c r="B348">
        <v>4524.419921875</v>
      </c>
      <c r="C348">
        <v>4540.8701171875</v>
      </c>
      <c r="D348">
        <v>4524.39990234375</v>
      </c>
      <c r="E348">
        <v>4536.18994140625</v>
      </c>
      <c r="F348">
        <v>3670760000</v>
      </c>
      <c r="G348">
        <f>IFERROR((GSPC[[#This Row],[Close]]-E347)/E347,0)</f>
        <v>3.6640298040168094E-3</v>
      </c>
      <c r="H348">
        <f>IFERROR(LN(GSPC[[#This Row],[Close]]/E347),0)</f>
        <v>3.6573335985606889E-3</v>
      </c>
    </row>
    <row r="349" spans="1:8">
      <c r="A349" s="6">
        <v>44490</v>
      </c>
      <c r="B349">
        <v>4532.240234375</v>
      </c>
      <c r="C349">
        <v>4551.43994140625</v>
      </c>
      <c r="D349">
        <v>4526.89013671875</v>
      </c>
      <c r="E349">
        <v>4549.77978515625</v>
      </c>
      <c r="F349">
        <v>3822330000</v>
      </c>
      <c r="G349">
        <f>IFERROR((GSPC[[#This Row],[Close]]-E348)/E348,0)</f>
        <v>2.9958718496225613E-3</v>
      </c>
      <c r="H349">
        <f>IFERROR(LN(GSPC[[#This Row],[Close]]/E348),0)</f>
        <v>2.9913931683600218E-3</v>
      </c>
    </row>
    <row r="350" spans="1:8">
      <c r="A350" s="6">
        <v>44491</v>
      </c>
      <c r="B350">
        <v>4546.1201171875</v>
      </c>
      <c r="C350">
        <v>4559.669921875</v>
      </c>
      <c r="D350">
        <v>4524</v>
      </c>
      <c r="E350">
        <v>4544.89990234375</v>
      </c>
      <c r="F350">
        <v>3758220000</v>
      </c>
      <c r="G350">
        <f>IFERROR((GSPC[[#This Row],[Close]]-E349)/E349,0)</f>
        <v>-1.0725536274130713E-3</v>
      </c>
      <c r="H350">
        <f>IFERROR(LN(GSPC[[#This Row],[Close]]/E349),0)</f>
        <v>-1.0731292246643565E-3</v>
      </c>
    </row>
    <row r="351" spans="1:8">
      <c r="A351" s="6">
        <v>44494</v>
      </c>
      <c r="B351">
        <v>4553.68994140625</v>
      </c>
      <c r="C351">
        <v>4572.6201171875</v>
      </c>
      <c r="D351">
        <v>4537.35986328125</v>
      </c>
      <c r="E351">
        <v>4566.47998046875</v>
      </c>
      <c r="F351">
        <v>3899400000</v>
      </c>
      <c r="G351">
        <f>IFERROR((GSPC[[#This Row],[Close]]-E350)/E350,0)</f>
        <v>4.7481965694935136E-3</v>
      </c>
      <c r="H351">
        <f>IFERROR(LN(GSPC[[#This Row],[Close]]/E350),0)</f>
        <v>4.7369594408535089E-3</v>
      </c>
    </row>
    <row r="352" spans="1:8">
      <c r="A352" s="6">
        <v>44495</v>
      </c>
      <c r="B352">
        <v>4578.68994140625</v>
      </c>
      <c r="C352">
        <v>4598.52978515625</v>
      </c>
      <c r="D352">
        <v>4569.169921875</v>
      </c>
      <c r="E352">
        <v>4574.7900390625</v>
      </c>
      <c r="F352">
        <v>3879740000</v>
      </c>
      <c r="G352">
        <f>IFERROR((GSPC[[#This Row],[Close]]-E351)/E351,0)</f>
        <v>1.8197952535197518E-3</v>
      </c>
      <c r="H352">
        <f>IFERROR(LN(GSPC[[#This Row],[Close]]/E351),0)</f>
        <v>1.8181414322441137E-3</v>
      </c>
    </row>
    <row r="353" spans="1:8">
      <c r="A353" s="6">
        <v>44496</v>
      </c>
      <c r="B353">
        <v>4580.22021484375</v>
      </c>
      <c r="C353">
        <v>4584.56982421875</v>
      </c>
      <c r="D353">
        <v>4551.66015625</v>
      </c>
      <c r="E353">
        <v>4551.68017578125</v>
      </c>
      <c r="F353">
        <v>4226050000</v>
      </c>
      <c r="G353">
        <f>IFERROR((GSPC[[#This Row],[Close]]-E352)/E352,0)</f>
        <v>-5.0515680684628415E-3</v>
      </c>
      <c r="H353">
        <f>IFERROR(LN(GSPC[[#This Row],[Close]]/E352),0)</f>
        <v>-5.0643703711055294E-3</v>
      </c>
    </row>
    <row r="354" spans="1:8">
      <c r="A354" s="6">
        <v>44497</v>
      </c>
      <c r="B354">
        <v>4562.83984375</v>
      </c>
      <c r="C354">
        <v>4597.5498046875</v>
      </c>
      <c r="D354">
        <v>4562.83984375</v>
      </c>
      <c r="E354">
        <v>4596.419921875</v>
      </c>
      <c r="F354">
        <v>4132950000</v>
      </c>
      <c r="G354">
        <f>IFERROR((GSPC[[#This Row],[Close]]-E353)/E353,0)</f>
        <v>9.829281576461131E-3</v>
      </c>
      <c r="H354">
        <f>IFERROR(LN(GSPC[[#This Row],[Close]]/E353),0)</f>
        <v>9.7812884241840255E-3</v>
      </c>
    </row>
    <row r="355" spans="1:8">
      <c r="A355" s="6">
        <v>44498</v>
      </c>
      <c r="B355">
        <v>4572.8701171875</v>
      </c>
      <c r="C355">
        <v>4608.080078125</v>
      </c>
      <c r="D355">
        <v>4567.58984375</v>
      </c>
      <c r="E355">
        <v>4605.3798828125</v>
      </c>
      <c r="F355">
        <v>4510200000</v>
      </c>
      <c r="G355">
        <f>IFERROR((GSPC[[#This Row],[Close]]-E354)/E354,0)</f>
        <v>1.949334719149202E-3</v>
      </c>
      <c r="H355">
        <f>IFERROR(LN(GSPC[[#This Row],[Close]]/E354),0)</f>
        <v>1.9474372317175562E-3</v>
      </c>
    </row>
    <row r="356" spans="1:8">
      <c r="A356" s="6">
        <v>44501</v>
      </c>
      <c r="B356">
        <v>4610.6201171875</v>
      </c>
      <c r="C356">
        <v>4620.33984375</v>
      </c>
      <c r="D356">
        <v>4595.06005859375</v>
      </c>
      <c r="E356">
        <v>4613.669921875</v>
      </c>
      <c r="F356">
        <v>3971540000</v>
      </c>
      <c r="G356">
        <f>IFERROR((GSPC[[#This Row],[Close]]-E355)/E355,0)</f>
        <v>1.8000771431340172E-3</v>
      </c>
      <c r="H356">
        <f>IFERROR(LN(GSPC[[#This Row],[Close]]/E355),0)</f>
        <v>1.7984589459023885E-3</v>
      </c>
    </row>
    <row r="357" spans="1:8">
      <c r="A357" s="6">
        <v>44502</v>
      </c>
      <c r="B357">
        <v>4613.33984375</v>
      </c>
      <c r="C357">
        <v>4635.14990234375</v>
      </c>
      <c r="D357">
        <v>4613.33984375</v>
      </c>
      <c r="E357">
        <v>4630.64990234375</v>
      </c>
      <c r="F357">
        <v>3975250000</v>
      </c>
      <c r="G357">
        <f>IFERROR((GSPC[[#This Row],[Close]]-E356)/E356,0)</f>
        <v>3.6803630854132102E-3</v>
      </c>
      <c r="H357">
        <f>IFERROR(LN(GSPC[[#This Row],[Close]]/E356),0)</f>
        <v>3.673607120388547E-3</v>
      </c>
    </row>
    <row r="358" spans="1:8">
      <c r="A358" s="6">
        <v>44503</v>
      </c>
      <c r="B358">
        <v>4630.64990234375</v>
      </c>
      <c r="C358">
        <v>4663.4599609375</v>
      </c>
      <c r="D358">
        <v>4621.18994140625</v>
      </c>
      <c r="E358">
        <v>4660.56982421875</v>
      </c>
      <c r="F358">
        <v>4319660000</v>
      </c>
      <c r="G358">
        <f>IFERROR((GSPC[[#This Row],[Close]]-E357)/E357,0)</f>
        <v>6.4612791953579515E-3</v>
      </c>
      <c r="H358">
        <f>IFERROR(LN(GSPC[[#This Row],[Close]]/E357),0)</f>
        <v>6.44049461289024E-3</v>
      </c>
    </row>
    <row r="359" spans="1:8">
      <c r="A359" s="6">
        <v>44504</v>
      </c>
      <c r="B359">
        <v>4662.93017578125</v>
      </c>
      <c r="C359">
        <v>4683</v>
      </c>
      <c r="D359">
        <v>4662.58984375</v>
      </c>
      <c r="E359">
        <v>4680.06005859375</v>
      </c>
      <c r="F359">
        <v>4462300000</v>
      </c>
      <c r="G359">
        <f>IFERROR((GSPC[[#This Row],[Close]]-E358)/E358,0)</f>
        <v>4.1819423611504725E-3</v>
      </c>
      <c r="H359">
        <f>IFERROR(LN(GSPC[[#This Row],[Close]]/E358),0)</f>
        <v>4.1732223428170359E-3</v>
      </c>
    </row>
    <row r="360" spans="1:8">
      <c r="A360" s="6">
        <v>44505</v>
      </c>
      <c r="B360">
        <v>4699.259765625</v>
      </c>
      <c r="C360">
        <v>4718.5</v>
      </c>
      <c r="D360">
        <v>4681.31982421875</v>
      </c>
      <c r="E360">
        <v>4697.52978515625</v>
      </c>
      <c r="F360">
        <v>4467180000</v>
      </c>
      <c r="G360">
        <f>IFERROR((GSPC[[#This Row],[Close]]-E359)/E359,0)</f>
        <v>3.7327996529491654E-3</v>
      </c>
      <c r="H360">
        <f>IFERROR(LN(GSPC[[#This Row],[Close]]/E359),0)</f>
        <v>3.7258500452844452E-3</v>
      </c>
    </row>
    <row r="361" spans="1:8">
      <c r="A361" s="6">
        <v>44508</v>
      </c>
      <c r="B361">
        <v>4701.47998046875</v>
      </c>
      <c r="C361">
        <v>4714.919921875</v>
      </c>
      <c r="D361">
        <v>4694.39013671875</v>
      </c>
      <c r="E361">
        <v>4701.7001953125</v>
      </c>
      <c r="F361">
        <v>4269710000</v>
      </c>
      <c r="G361">
        <f>IFERROR((GSPC[[#This Row],[Close]]-E360)/E360,0)</f>
        <v>8.8778791130353276E-4</v>
      </c>
      <c r="H361">
        <f>IFERROR(LN(GSPC[[#This Row],[Close]]/E360),0)</f>
        <v>8.8739406070251941E-4</v>
      </c>
    </row>
    <row r="362" spans="1:8">
      <c r="A362" s="6">
        <v>44509</v>
      </c>
      <c r="B362">
        <v>4707.25</v>
      </c>
      <c r="C362">
        <v>4708.52978515625</v>
      </c>
      <c r="D362">
        <v>4670.8701171875</v>
      </c>
      <c r="E362">
        <v>4685.25</v>
      </c>
      <c r="F362">
        <v>4117080000</v>
      </c>
      <c r="G362">
        <f>IFERROR((GSPC[[#This Row],[Close]]-E361)/E361,0)</f>
        <v>-3.4987758957707497E-3</v>
      </c>
      <c r="H362">
        <f>IFERROR(LN(GSPC[[#This Row],[Close]]/E361),0)</f>
        <v>-3.5049109264001276E-3</v>
      </c>
    </row>
    <row r="363" spans="1:8">
      <c r="A363" s="6">
        <v>44510</v>
      </c>
      <c r="B363">
        <v>4670.259765625</v>
      </c>
      <c r="C363">
        <v>4684.85009765625</v>
      </c>
      <c r="D363">
        <v>4630.85986328125</v>
      </c>
      <c r="E363">
        <v>4646.7099609375</v>
      </c>
      <c r="F363">
        <v>4503720000</v>
      </c>
      <c r="G363">
        <f>IFERROR((GSPC[[#This Row],[Close]]-E362)/E362,0)</f>
        <v>-8.2258233952297102E-3</v>
      </c>
      <c r="H363">
        <f>IFERROR(LN(GSPC[[#This Row],[Close]]/E362),0)</f>
        <v>-8.2598421638610583E-3</v>
      </c>
    </row>
    <row r="364" spans="1:8">
      <c r="A364" s="6">
        <v>44511</v>
      </c>
      <c r="B364">
        <v>4659.39013671875</v>
      </c>
      <c r="C364">
        <v>4664.5498046875</v>
      </c>
      <c r="D364">
        <v>4648.31005859375</v>
      </c>
      <c r="E364">
        <v>4649.27001953125</v>
      </c>
      <c r="F364">
        <v>3926870000</v>
      </c>
      <c r="G364">
        <f>IFERROR((GSPC[[#This Row],[Close]]-E363)/E363,0)</f>
        <v>5.5094004473511273E-4</v>
      </c>
      <c r="H364">
        <f>IFERROR(LN(GSPC[[#This Row],[Close]]/E363),0)</f>
        <v>5.5078833298892883E-4</v>
      </c>
    </row>
    <row r="365" spans="1:8">
      <c r="A365" s="6">
        <v>44512</v>
      </c>
      <c r="B365">
        <v>4655.240234375</v>
      </c>
      <c r="C365">
        <v>4688.47021484375</v>
      </c>
      <c r="D365">
        <v>4650.77001953125</v>
      </c>
      <c r="E365">
        <v>4682.85009765625</v>
      </c>
      <c r="F365">
        <v>3728600000</v>
      </c>
      <c r="G365">
        <f>IFERROR((GSPC[[#This Row],[Close]]-E364)/E364,0)</f>
        <v>7.2226560264154367E-3</v>
      </c>
      <c r="H365">
        <f>IFERROR(LN(GSPC[[#This Row],[Close]]/E364),0)</f>
        <v>7.1966975641304066E-3</v>
      </c>
    </row>
    <row r="366" spans="1:8">
      <c r="A366" s="6">
        <v>44515</v>
      </c>
      <c r="B366">
        <v>4689.2998046875</v>
      </c>
      <c r="C366">
        <v>4697.419921875</v>
      </c>
      <c r="D366">
        <v>4672.85986328125</v>
      </c>
      <c r="E366">
        <v>4682.7998046875</v>
      </c>
      <c r="F366">
        <v>3488410000</v>
      </c>
      <c r="G366">
        <f>IFERROR((GSPC[[#This Row],[Close]]-E365)/E365,0)</f>
        <v>-1.0739820344702355E-5</v>
      </c>
      <c r="H366">
        <f>IFERROR(LN(GSPC[[#This Row],[Close]]/E365),0)</f>
        <v>-1.0739878017001878E-5</v>
      </c>
    </row>
    <row r="367" spans="1:8">
      <c r="A367" s="6">
        <v>44516</v>
      </c>
      <c r="B367">
        <v>4679.419921875</v>
      </c>
      <c r="C367">
        <v>4714.9501953125</v>
      </c>
      <c r="D367">
        <v>4679.419921875</v>
      </c>
      <c r="E367">
        <v>4700.89990234375</v>
      </c>
      <c r="F367">
        <v>3972640000</v>
      </c>
      <c r="G367">
        <f>IFERROR((GSPC[[#This Row],[Close]]-E366)/E366,0)</f>
        <v>3.865229864862413E-3</v>
      </c>
      <c r="H367">
        <f>IFERROR(LN(GSPC[[#This Row],[Close]]/E366),0)</f>
        <v>3.8577790571266367E-3</v>
      </c>
    </row>
    <row r="368" spans="1:8">
      <c r="A368" s="6">
        <v>44517</v>
      </c>
      <c r="B368">
        <v>4701.5</v>
      </c>
      <c r="C368">
        <v>4701.5</v>
      </c>
      <c r="D368">
        <v>4684.41015625</v>
      </c>
      <c r="E368">
        <v>4688.669921875</v>
      </c>
      <c r="F368">
        <v>3969070000</v>
      </c>
      <c r="G368">
        <f>IFERROR((GSPC[[#This Row],[Close]]-E367)/E367,0)</f>
        <v>-2.6016253744633958E-3</v>
      </c>
      <c r="H368">
        <f>IFERROR(LN(GSPC[[#This Row],[Close]]/E367),0)</f>
        <v>-2.6050154828958787E-3</v>
      </c>
    </row>
    <row r="369" spans="1:8">
      <c r="A369" s="6">
        <v>44518</v>
      </c>
      <c r="B369">
        <v>4700.72021484375</v>
      </c>
      <c r="C369">
        <v>4708.7998046875</v>
      </c>
      <c r="D369">
        <v>4672.77978515625</v>
      </c>
      <c r="E369">
        <v>4704.5400390625</v>
      </c>
      <c r="F369">
        <v>4226410000</v>
      </c>
      <c r="G369">
        <f>IFERROR((GSPC[[#This Row],[Close]]-E368)/E368,0)</f>
        <v>3.3847802152712717E-3</v>
      </c>
      <c r="H369">
        <f>IFERROR(LN(GSPC[[#This Row],[Close]]/E368),0)</f>
        <v>3.3790647401719144E-3</v>
      </c>
    </row>
    <row r="370" spans="1:8">
      <c r="A370" s="6">
        <v>44519</v>
      </c>
      <c r="B370">
        <v>4708.43994140625</v>
      </c>
      <c r="C370">
        <v>4717.75</v>
      </c>
      <c r="D370">
        <v>4694.22021484375</v>
      </c>
      <c r="E370">
        <v>4697.9599609375</v>
      </c>
      <c r="F370">
        <v>4253180000</v>
      </c>
      <c r="G370">
        <f>IFERROR((GSPC[[#This Row],[Close]]-E369)/E369,0)</f>
        <v>-1.3986655593032744E-3</v>
      </c>
      <c r="H370">
        <f>IFERROR(LN(GSPC[[#This Row],[Close]]/E369),0)</f>
        <v>-1.399644604988097E-3</v>
      </c>
    </row>
    <row r="371" spans="1:8">
      <c r="A371" s="6">
        <v>44522</v>
      </c>
      <c r="B371">
        <v>4712</v>
      </c>
      <c r="C371">
        <v>4743.830078125</v>
      </c>
      <c r="D371">
        <v>4682.169921875</v>
      </c>
      <c r="E371">
        <v>4682.93994140625</v>
      </c>
      <c r="F371">
        <v>4441100000</v>
      </c>
      <c r="G371">
        <f>IFERROR((GSPC[[#This Row],[Close]]-E370)/E370,0)</f>
        <v>-3.197136556321924E-3</v>
      </c>
      <c r="H371">
        <f>IFERROR(LN(GSPC[[#This Row],[Close]]/E370),0)</f>
        <v>-3.202258316960725E-3</v>
      </c>
    </row>
    <row r="372" spans="1:8">
      <c r="A372" s="6">
        <v>44523</v>
      </c>
      <c r="B372">
        <v>4678.47998046875</v>
      </c>
      <c r="C372">
        <v>4699.39013671875</v>
      </c>
      <c r="D372">
        <v>4652.66015625</v>
      </c>
      <c r="E372">
        <v>4690.7001953125</v>
      </c>
      <c r="F372">
        <v>4277590000</v>
      </c>
      <c r="G372">
        <f>IFERROR((GSPC[[#This Row],[Close]]-E371)/E371,0)</f>
        <v>1.6571329129452079E-3</v>
      </c>
      <c r="H372">
        <f>IFERROR(LN(GSPC[[#This Row],[Close]]/E371),0)</f>
        <v>1.655761383195201E-3</v>
      </c>
    </row>
    <row r="373" spans="1:8">
      <c r="A373" s="6">
        <v>44524</v>
      </c>
      <c r="B373">
        <v>4675.77978515625</v>
      </c>
      <c r="C373">
        <v>4702.8701171875</v>
      </c>
      <c r="D373">
        <v>4659.89013671875</v>
      </c>
      <c r="E373">
        <v>4701.4599609375</v>
      </c>
      <c r="F373">
        <v>3418430000</v>
      </c>
      <c r="G373">
        <f>IFERROR((GSPC[[#This Row],[Close]]-E372)/E372,0)</f>
        <v>2.2938506357222371E-3</v>
      </c>
      <c r="H373">
        <f>IFERROR(LN(GSPC[[#This Row],[Close]]/E372),0)</f>
        <v>2.2912237766672798E-3</v>
      </c>
    </row>
    <row r="374" spans="1:8">
      <c r="A374" s="6">
        <v>44526</v>
      </c>
      <c r="B374">
        <v>4664.6298828125</v>
      </c>
      <c r="C374">
        <v>4664.6298828125</v>
      </c>
      <c r="D374">
        <v>4585.43017578125</v>
      </c>
      <c r="E374">
        <v>4594.6201171875</v>
      </c>
      <c r="F374">
        <v>3517700000</v>
      </c>
      <c r="G374">
        <f>IFERROR((GSPC[[#This Row],[Close]]-E373)/E373,0)</f>
        <v>-2.2724822637582451E-2</v>
      </c>
      <c r="H374">
        <f>IFERROR(LN(GSPC[[#This Row],[Close]]/E373),0)</f>
        <v>-2.2987011159321162E-2</v>
      </c>
    </row>
    <row r="375" spans="1:8">
      <c r="A375" s="6">
        <v>44529</v>
      </c>
      <c r="B375">
        <v>4628.75</v>
      </c>
      <c r="C375">
        <v>4672.9501953125</v>
      </c>
      <c r="D375">
        <v>4625.259765625</v>
      </c>
      <c r="E375">
        <v>4655.27001953125</v>
      </c>
      <c r="F375">
        <v>4336410000</v>
      </c>
      <c r="G375">
        <f>IFERROR((GSPC[[#This Row],[Close]]-E374)/E374,0)</f>
        <v>1.3200199537034971E-2</v>
      </c>
      <c r="H375">
        <f>IFERROR(LN(GSPC[[#This Row],[Close]]/E374),0)</f>
        <v>1.3113836082824229E-2</v>
      </c>
    </row>
    <row r="376" spans="1:8">
      <c r="A376" s="6">
        <v>44530</v>
      </c>
      <c r="B376">
        <v>4640.25</v>
      </c>
      <c r="C376">
        <v>4646.02001953125</v>
      </c>
      <c r="D376">
        <v>4560</v>
      </c>
      <c r="E376">
        <v>4567</v>
      </c>
      <c r="F376">
        <v>6625990000</v>
      </c>
      <c r="G376">
        <f>IFERROR((GSPC[[#This Row],[Close]]-E375)/E375,0)</f>
        <v>-1.8961310334505176E-2</v>
      </c>
      <c r="H376">
        <f>IFERROR(LN(GSPC[[#This Row],[Close]]/E375),0)</f>
        <v>-1.9143381187850562E-2</v>
      </c>
    </row>
    <row r="377" spans="1:8">
      <c r="A377" s="6">
        <v>44531</v>
      </c>
      <c r="B377">
        <v>4602.81982421875</v>
      </c>
      <c r="C377">
        <v>4652.93994140625</v>
      </c>
      <c r="D377">
        <v>4510.27001953125</v>
      </c>
      <c r="E377">
        <v>4513.0400390625</v>
      </c>
      <c r="F377">
        <v>5366730000</v>
      </c>
      <c r="G377">
        <f>IFERROR((GSPC[[#This Row],[Close]]-E376)/E376,0)</f>
        <v>-1.1815187417889205E-2</v>
      </c>
      <c r="H377">
        <f>IFERROR(LN(GSPC[[#This Row],[Close]]/E376),0)</f>
        <v>-1.1885541457955926E-2</v>
      </c>
    </row>
    <row r="378" spans="1:8">
      <c r="A378" s="6">
        <v>44532</v>
      </c>
      <c r="B378">
        <v>4504.72998046875</v>
      </c>
      <c r="C378">
        <v>4595.4599609375</v>
      </c>
      <c r="D378">
        <v>4504.72998046875</v>
      </c>
      <c r="E378">
        <v>4577.10009765625</v>
      </c>
      <c r="F378">
        <v>5077180000</v>
      </c>
      <c r="G378">
        <f>IFERROR((GSPC[[#This Row],[Close]]-E377)/E377,0)</f>
        <v>1.419443613158311E-2</v>
      </c>
      <c r="H378">
        <f>IFERROR(LN(GSPC[[#This Row],[Close]]/E377),0)</f>
        <v>1.4094638396057768E-2</v>
      </c>
    </row>
    <row r="379" spans="1:8">
      <c r="A379" s="6">
        <v>44533</v>
      </c>
      <c r="B379">
        <v>4589.490234375</v>
      </c>
      <c r="C379">
        <v>4608.02978515625</v>
      </c>
      <c r="D379">
        <v>4495.1201171875</v>
      </c>
      <c r="E379">
        <v>4538.43017578125</v>
      </c>
      <c r="F379">
        <v>5240070000</v>
      </c>
      <c r="G379">
        <f>IFERROR((GSPC[[#This Row],[Close]]-E378)/E378,0)</f>
        <v>-8.4485637302975578E-3</v>
      </c>
      <c r="H379">
        <f>IFERROR(LN(GSPC[[#This Row],[Close]]/E378),0)</f>
        <v>-8.4844551417386505E-3</v>
      </c>
    </row>
    <row r="380" spans="1:8">
      <c r="A380" s="6">
        <v>44536</v>
      </c>
      <c r="B380">
        <v>4548.3701171875</v>
      </c>
      <c r="C380">
        <v>4612.60009765625</v>
      </c>
      <c r="D380">
        <v>4540.509765625</v>
      </c>
      <c r="E380">
        <v>4591.669921875</v>
      </c>
      <c r="F380">
        <v>4770800000</v>
      </c>
      <c r="G380">
        <f>IFERROR((GSPC[[#This Row],[Close]]-E379)/E379,0)</f>
        <v>1.1730872577451356E-2</v>
      </c>
      <c r="H380">
        <f>IFERROR(LN(GSPC[[#This Row],[Close]]/E379),0)</f>
        <v>1.1662599309686139E-2</v>
      </c>
    </row>
    <row r="381" spans="1:8">
      <c r="A381" s="6">
        <v>44537</v>
      </c>
      <c r="B381">
        <v>4631.97021484375</v>
      </c>
      <c r="C381">
        <v>4694.0400390625</v>
      </c>
      <c r="D381">
        <v>4631.97021484375</v>
      </c>
      <c r="E381">
        <v>4686.75</v>
      </c>
      <c r="F381">
        <v>4492400000</v>
      </c>
      <c r="G381">
        <f>IFERROR((GSPC[[#This Row],[Close]]-E380)/E380,0)</f>
        <v>2.0707080374404226E-2</v>
      </c>
      <c r="H381">
        <f>IFERROR(LN(GSPC[[#This Row],[Close]]/E380),0)</f>
        <v>2.0495603186252546E-2</v>
      </c>
    </row>
    <row r="382" spans="1:8">
      <c r="A382" s="6">
        <v>44538</v>
      </c>
      <c r="B382">
        <v>4690.85986328125</v>
      </c>
      <c r="C382">
        <v>4705.06005859375</v>
      </c>
      <c r="D382">
        <v>4674.52001953125</v>
      </c>
      <c r="E382">
        <v>4701.2099609375</v>
      </c>
      <c r="F382">
        <v>4234600000</v>
      </c>
      <c r="G382">
        <f>IFERROR((GSPC[[#This Row],[Close]]-E381)/E381,0)</f>
        <v>3.0852853123166375E-3</v>
      </c>
      <c r="H382">
        <f>IFERROR(LN(GSPC[[#This Row],[Close]]/E381),0)</f>
        <v>3.0805355865858061E-3</v>
      </c>
    </row>
    <row r="383" spans="1:8">
      <c r="A383" s="6">
        <v>44539</v>
      </c>
      <c r="B383">
        <v>4691</v>
      </c>
      <c r="C383">
        <v>4695.259765625</v>
      </c>
      <c r="D383">
        <v>4665.97998046875</v>
      </c>
      <c r="E383">
        <v>4667.4501953125</v>
      </c>
      <c r="F383">
        <v>3903840000</v>
      </c>
      <c r="G383">
        <f>IFERROR((GSPC[[#This Row],[Close]]-E382)/E382,0)</f>
        <v>-7.18108016989476E-3</v>
      </c>
      <c r="H383">
        <f>IFERROR(LN(GSPC[[#This Row],[Close]]/E382),0)</f>
        <v>-7.2069882325236558E-3</v>
      </c>
    </row>
    <row r="384" spans="1:8">
      <c r="A384" s="6">
        <v>44540</v>
      </c>
      <c r="B384">
        <v>4687.64013671875</v>
      </c>
      <c r="C384">
        <v>4713.56982421875</v>
      </c>
      <c r="D384">
        <v>4670.240234375</v>
      </c>
      <c r="E384">
        <v>4712.02001953125</v>
      </c>
      <c r="F384">
        <v>3870110000</v>
      </c>
      <c r="G384">
        <f>IFERROR((GSPC[[#This Row],[Close]]-E383)/E383,0)</f>
        <v>9.5490733384817443E-3</v>
      </c>
      <c r="H384">
        <f>IFERROR(LN(GSPC[[#This Row],[Close]]/E383),0)</f>
        <v>9.5037691182097237E-3</v>
      </c>
    </row>
    <row r="385" spans="1:8">
      <c r="A385" s="6">
        <v>44543</v>
      </c>
      <c r="B385">
        <v>4710.2998046875</v>
      </c>
      <c r="C385">
        <v>4710.2998046875</v>
      </c>
      <c r="D385">
        <v>4667.60009765625</v>
      </c>
      <c r="E385">
        <v>4668.97021484375</v>
      </c>
      <c r="F385">
        <v>4397230000</v>
      </c>
      <c r="G385">
        <f>IFERROR((GSPC[[#This Row],[Close]]-E384)/E384,0)</f>
        <v>-9.1361676115676981E-3</v>
      </c>
      <c r="H385">
        <f>IFERROR(LN(GSPC[[#This Row],[Close]]/E384),0)</f>
        <v>-9.1781583427938147E-3</v>
      </c>
    </row>
    <row r="386" spans="1:8">
      <c r="A386" s="6">
        <v>44544</v>
      </c>
      <c r="B386">
        <v>4642.990234375</v>
      </c>
      <c r="C386">
        <v>4660.47021484375</v>
      </c>
      <c r="D386">
        <v>4606.52001953125</v>
      </c>
      <c r="E386">
        <v>4634.08984375</v>
      </c>
      <c r="F386">
        <v>4485430000</v>
      </c>
      <c r="G386">
        <f>IFERROR((GSPC[[#This Row],[Close]]-E385)/E385,0)</f>
        <v>-7.4706775774360541E-3</v>
      </c>
      <c r="H386">
        <f>IFERROR(LN(GSPC[[#This Row],[Close]]/E385),0)</f>
        <v>-7.4987228546236715E-3</v>
      </c>
    </row>
    <row r="387" spans="1:8">
      <c r="A387" s="6">
        <v>44545</v>
      </c>
      <c r="B387">
        <v>4636.4599609375</v>
      </c>
      <c r="C387">
        <v>4712.60009765625</v>
      </c>
      <c r="D387">
        <v>4611.22021484375</v>
      </c>
      <c r="E387">
        <v>4709.85009765625</v>
      </c>
      <c r="F387">
        <v>4910130000</v>
      </c>
      <c r="G387">
        <f>IFERROR((GSPC[[#This Row],[Close]]-E386)/E386,0)</f>
        <v>1.6348464630746833E-2</v>
      </c>
      <c r="H387">
        <f>IFERROR(LN(GSPC[[#This Row],[Close]]/E386),0)</f>
        <v>1.6216267351890877E-2</v>
      </c>
    </row>
    <row r="388" spans="1:8">
      <c r="A388" s="6">
        <v>44546</v>
      </c>
      <c r="B388">
        <v>4719.1298828125</v>
      </c>
      <c r="C388">
        <v>4731.990234375</v>
      </c>
      <c r="D388">
        <v>4651.89013671875</v>
      </c>
      <c r="E388">
        <v>4668.669921875</v>
      </c>
      <c r="F388">
        <v>4829500000</v>
      </c>
      <c r="G388">
        <f>IFERROR((GSPC[[#This Row],[Close]]-E387)/E387,0)</f>
        <v>-8.7434153799804334E-3</v>
      </c>
      <c r="H388">
        <f>IFERROR(LN(GSPC[[#This Row],[Close]]/E387),0)</f>
        <v>-8.7818633111124457E-3</v>
      </c>
    </row>
    <row r="389" spans="1:8">
      <c r="A389" s="6">
        <v>44547</v>
      </c>
      <c r="B389">
        <v>4652.5</v>
      </c>
      <c r="C389">
        <v>4666.7001953125</v>
      </c>
      <c r="D389">
        <v>4600.22021484375</v>
      </c>
      <c r="E389">
        <v>4620.64013671875</v>
      </c>
      <c r="F389">
        <v>7987090000</v>
      </c>
      <c r="G389">
        <f>IFERROR((GSPC[[#This Row],[Close]]-E388)/E388,0)</f>
        <v>-1.0287680637092587E-2</v>
      </c>
      <c r="H389">
        <f>IFERROR(LN(GSPC[[#This Row],[Close]]/E388),0)</f>
        <v>-1.034096458405368E-2</v>
      </c>
    </row>
    <row r="390" spans="1:8">
      <c r="A390" s="6">
        <v>44550</v>
      </c>
      <c r="B390">
        <v>4587.89990234375</v>
      </c>
      <c r="C390">
        <v>4587.89990234375</v>
      </c>
      <c r="D390">
        <v>4531.10009765625</v>
      </c>
      <c r="E390">
        <v>4568.02001953125</v>
      </c>
      <c r="F390">
        <v>4635700000</v>
      </c>
      <c r="G390">
        <f>IFERROR((GSPC[[#This Row],[Close]]-E389)/E389,0)</f>
        <v>-1.138805785140997E-2</v>
      </c>
      <c r="H390">
        <f>IFERROR(LN(GSPC[[#This Row],[Close]]/E389),0)</f>
        <v>-1.145339832325659E-2</v>
      </c>
    </row>
    <row r="391" spans="1:8">
      <c r="A391" s="6">
        <v>44551</v>
      </c>
      <c r="B391">
        <v>4594.9599609375</v>
      </c>
      <c r="C391">
        <v>4651.14013671875</v>
      </c>
      <c r="D391">
        <v>4583.16015625</v>
      </c>
      <c r="E391">
        <v>4649.22998046875</v>
      </c>
      <c r="F391">
        <v>4072430000</v>
      </c>
      <c r="G391">
        <f>IFERROR((GSPC[[#This Row],[Close]]-E390)/E390,0)</f>
        <v>1.7777934551572609E-2</v>
      </c>
      <c r="H391">
        <f>IFERROR(LN(GSPC[[#This Row],[Close]]/E390),0)</f>
        <v>1.7621755385195486E-2</v>
      </c>
    </row>
    <row r="392" spans="1:8">
      <c r="A392" s="6">
        <v>44552</v>
      </c>
      <c r="B392">
        <v>4650.35986328125</v>
      </c>
      <c r="C392">
        <v>4697.669921875</v>
      </c>
      <c r="D392">
        <v>4645.52978515625</v>
      </c>
      <c r="E392">
        <v>4696.56005859375</v>
      </c>
      <c r="F392">
        <v>3319610000</v>
      </c>
      <c r="G392">
        <f>IFERROR((GSPC[[#This Row],[Close]]-E391)/E391,0)</f>
        <v>1.0180197220578887E-2</v>
      </c>
      <c r="H392">
        <f>IFERROR(LN(GSPC[[#This Row],[Close]]/E391),0)</f>
        <v>1.0128728029127596E-2</v>
      </c>
    </row>
    <row r="393" spans="1:8">
      <c r="A393" s="6">
        <v>44553</v>
      </c>
      <c r="B393">
        <v>4703.9599609375</v>
      </c>
      <c r="C393">
        <v>4740.740234375</v>
      </c>
      <c r="D393">
        <v>4703.9599609375</v>
      </c>
      <c r="E393">
        <v>4725.7900390625</v>
      </c>
      <c r="F393">
        <v>2913040000</v>
      </c>
      <c r="G393">
        <f>IFERROR((GSPC[[#This Row],[Close]]-E392)/E392,0)</f>
        <v>6.2236999216618294E-3</v>
      </c>
      <c r="H393">
        <f>IFERROR(LN(GSPC[[#This Row],[Close]]/E392),0)</f>
        <v>6.2044126852516257E-3</v>
      </c>
    </row>
    <row r="394" spans="1:8">
      <c r="A394" s="6">
        <v>44557</v>
      </c>
      <c r="B394">
        <v>4733.990234375</v>
      </c>
      <c r="C394">
        <v>4791.490234375</v>
      </c>
      <c r="D394">
        <v>4733.990234375</v>
      </c>
      <c r="E394">
        <v>4791.18994140625</v>
      </c>
      <c r="F394">
        <v>2770290000</v>
      </c>
      <c r="G394">
        <f>IFERROR((GSPC[[#This Row],[Close]]-E393)/E393,0)</f>
        <v>1.3838935247475362E-2</v>
      </c>
      <c r="H394">
        <f>IFERROR(LN(GSPC[[#This Row],[Close]]/E393),0)</f>
        <v>1.3744051573605864E-2</v>
      </c>
    </row>
    <row r="395" spans="1:8">
      <c r="A395" s="6">
        <v>44558</v>
      </c>
      <c r="B395">
        <v>4795.490234375</v>
      </c>
      <c r="C395">
        <v>4807.02001953125</v>
      </c>
      <c r="D395">
        <v>4780.0400390625</v>
      </c>
      <c r="E395">
        <v>4786.35009765625</v>
      </c>
      <c r="F395">
        <v>2707920000</v>
      </c>
      <c r="G395">
        <f>IFERROR((GSPC[[#This Row],[Close]]-E394)/E394,0)</f>
        <v>-1.0101548486260742E-3</v>
      </c>
      <c r="H395">
        <f>IFERROR(LN(GSPC[[#This Row],[Close]]/E394),0)</f>
        <v>-1.0106653988873737E-3</v>
      </c>
    </row>
    <row r="396" spans="1:8">
      <c r="A396" s="6">
        <v>44559</v>
      </c>
      <c r="B396">
        <v>4788.64013671875</v>
      </c>
      <c r="C396">
        <v>4804.06005859375</v>
      </c>
      <c r="D396">
        <v>4778.080078125</v>
      </c>
      <c r="E396">
        <v>4793.06005859375</v>
      </c>
      <c r="F396">
        <v>2963310000</v>
      </c>
      <c r="G396">
        <f>IFERROR((GSPC[[#This Row],[Close]]-E395)/E395,0)</f>
        <v>1.4018951394269492E-3</v>
      </c>
      <c r="H396">
        <f>IFERROR(LN(GSPC[[#This Row],[Close]]/E395),0)</f>
        <v>1.4009134018576786E-3</v>
      </c>
    </row>
    <row r="397" spans="1:8">
      <c r="A397" s="6">
        <v>44560</v>
      </c>
      <c r="B397">
        <v>4794.22998046875</v>
      </c>
      <c r="C397">
        <v>4808.93017578125</v>
      </c>
      <c r="D397">
        <v>4775.330078125</v>
      </c>
      <c r="E397">
        <v>4778.72998046875</v>
      </c>
      <c r="F397">
        <v>3124950000</v>
      </c>
      <c r="G397">
        <f>IFERROR((GSPC[[#This Row],[Close]]-E396)/E396,0)</f>
        <v>-2.9897555945093547E-3</v>
      </c>
      <c r="H397">
        <f>IFERROR(LN(GSPC[[#This Row],[Close]]/E396),0)</f>
        <v>-2.9942338419043091E-3</v>
      </c>
    </row>
    <row r="398" spans="1:8">
      <c r="A398" s="6">
        <v>44561</v>
      </c>
      <c r="B398">
        <v>4775.2099609375</v>
      </c>
      <c r="C398">
        <v>4786.830078125</v>
      </c>
      <c r="D398">
        <v>4765.75</v>
      </c>
      <c r="E398">
        <v>4766.18017578125</v>
      </c>
      <c r="F398">
        <v>2677820000</v>
      </c>
      <c r="G398">
        <f>IFERROR((GSPC[[#This Row],[Close]]-E397)/E397,0)</f>
        <v>-2.6261799136575148E-3</v>
      </c>
      <c r="H398">
        <f>IFERROR(LN(GSPC[[#This Row],[Close]]/E397),0)</f>
        <v>-2.6296343734744394E-3</v>
      </c>
    </row>
    <row r="399" spans="1:8">
      <c r="A399" s="6">
        <v>44564</v>
      </c>
      <c r="B399">
        <v>4778.14013671875</v>
      </c>
      <c r="C399">
        <v>4796.64013671875</v>
      </c>
      <c r="D399">
        <v>4758.169921875</v>
      </c>
      <c r="E399">
        <v>4796.56005859375</v>
      </c>
      <c r="F399">
        <v>3831020000</v>
      </c>
      <c r="G399">
        <f>IFERROR((GSPC[[#This Row],[Close]]-E398)/E398,0)</f>
        <v>6.3740525309705209E-3</v>
      </c>
      <c r="H399">
        <f>IFERROR(LN(GSPC[[#This Row],[Close]]/E398),0)</f>
        <v>6.3538241703883971E-3</v>
      </c>
    </row>
    <row r="400" spans="1:8">
      <c r="A400" s="6">
        <v>44565</v>
      </c>
      <c r="B400">
        <v>4804.509765625</v>
      </c>
      <c r="C400">
        <v>4818.6201171875</v>
      </c>
      <c r="D400">
        <v>4774.27001953125</v>
      </c>
      <c r="E400">
        <v>4793.5400390625</v>
      </c>
      <c r="F400">
        <v>4683170000</v>
      </c>
      <c r="G400">
        <f>IFERROR((GSPC[[#This Row],[Close]]-E399)/E399,0)</f>
        <v>-6.2962195706049511E-4</v>
      </c>
      <c r="H400">
        <f>IFERROR(LN(GSPC[[#This Row],[Close]]/E399),0)</f>
        <v>-6.2982025220326989E-4</v>
      </c>
    </row>
    <row r="401" spans="1:8">
      <c r="A401" s="6">
        <v>44566</v>
      </c>
      <c r="B401">
        <v>4787.990234375</v>
      </c>
      <c r="C401">
        <v>4797.7001953125</v>
      </c>
      <c r="D401">
        <v>4699.43994140625</v>
      </c>
      <c r="E401">
        <v>4700.580078125</v>
      </c>
      <c r="F401">
        <v>4887960000</v>
      </c>
      <c r="G401">
        <f>IFERROR((GSPC[[#This Row],[Close]]-E400)/E400,0)</f>
        <v>-1.9392757790687134E-2</v>
      </c>
      <c r="H401">
        <f>IFERROR(LN(GSPC[[#This Row],[Close]]/E400),0)</f>
        <v>-1.9583264304501073E-2</v>
      </c>
    </row>
    <row r="402" spans="1:8">
      <c r="A402" s="6">
        <v>44567</v>
      </c>
      <c r="B402">
        <v>4693.39013671875</v>
      </c>
      <c r="C402">
        <v>4725.009765625</v>
      </c>
      <c r="D402">
        <v>4671.259765625</v>
      </c>
      <c r="E402">
        <v>4696.0498046875</v>
      </c>
      <c r="F402">
        <v>4295280000</v>
      </c>
      <c r="G402">
        <f>IFERROR((GSPC[[#This Row],[Close]]-E401)/E401,0)</f>
        <v>-9.6376901620769042E-4</v>
      </c>
      <c r="H402">
        <f>IFERROR(LN(GSPC[[#This Row],[Close]]/E401),0)</f>
        <v>-9.6423374018098822E-4</v>
      </c>
    </row>
    <row r="403" spans="1:8">
      <c r="A403" s="6">
        <v>44568</v>
      </c>
      <c r="B403">
        <v>4697.66015625</v>
      </c>
      <c r="C403">
        <v>4707.9501953125</v>
      </c>
      <c r="D403">
        <v>4662.740234375</v>
      </c>
      <c r="E403">
        <v>4677.02978515625</v>
      </c>
      <c r="F403">
        <v>4181510000</v>
      </c>
      <c r="G403">
        <f>IFERROR((GSPC[[#This Row],[Close]]-E402)/E402,0)</f>
        <v>-4.0502167400917697E-3</v>
      </c>
      <c r="H403">
        <f>IFERROR(LN(GSPC[[#This Row],[Close]]/E402),0)</f>
        <v>-4.058441082336512E-3</v>
      </c>
    </row>
    <row r="404" spans="1:8">
      <c r="A404" s="6">
        <v>44571</v>
      </c>
      <c r="B404">
        <v>4655.33984375</v>
      </c>
      <c r="C404">
        <v>4673.02001953125</v>
      </c>
      <c r="D404">
        <v>4582.240234375</v>
      </c>
      <c r="E404">
        <v>4670.2900390625</v>
      </c>
      <c r="F404">
        <v>4511810000</v>
      </c>
      <c r="G404">
        <f>IFERROR((GSPC[[#This Row],[Close]]-E403)/E403,0)</f>
        <v>-1.4410312534549829E-3</v>
      </c>
      <c r="H404">
        <f>IFERROR(LN(GSPC[[#This Row],[Close]]/E403),0)</f>
        <v>-1.4420705375388979E-3</v>
      </c>
    </row>
    <row r="405" spans="1:8">
      <c r="A405" s="6">
        <v>44572</v>
      </c>
      <c r="B405">
        <v>4669.14013671875</v>
      </c>
      <c r="C405">
        <v>4714.1298828125</v>
      </c>
      <c r="D405">
        <v>4638.27001953125</v>
      </c>
      <c r="E405">
        <v>4713.06982421875</v>
      </c>
      <c r="F405">
        <v>4101590000</v>
      </c>
      <c r="G405">
        <f>IFERROR((GSPC[[#This Row],[Close]]-E404)/E404,0)</f>
        <v>9.1599846687118146E-3</v>
      </c>
      <c r="H405">
        <f>IFERROR(LN(GSPC[[#This Row],[Close]]/E404),0)</f>
        <v>9.1182864523993729E-3</v>
      </c>
    </row>
    <row r="406" spans="1:8">
      <c r="A406" s="6">
        <v>44573</v>
      </c>
      <c r="B406">
        <v>4728.58984375</v>
      </c>
      <c r="C406">
        <v>4748.830078125</v>
      </c>
      <c r="D406">
        <v>4706.7099609375</v>
      </c>
      <c r="E406">
        <v>4726.35009765625</v>
      </c>
      <c r="F406">
        <v>4048220000</v>
      </c>
      <c r="G406">
        <f>IFERROR((GSPC[[#This Row],[Close]]-E405)/E405,0)</f>
        <v>2.8177544430293628E-3</v>
      </c>
      <c r="H406">
        <f>IFERROR(LN(GSPC[[#This Row],[Close]]/E405),0)</f>
        <v>2.8137920146670695E-3</v>
      </c>
    </row>
    <row r="407" spans="1:8">
      <c r="A407" s="6">
        <v>44574</v>
      </c>
      <c r="B407">
        <v>4733.56005859375</v>
      </c>
      <c r="C407">
        <v>4744.1298828125</v>
      </c>
      <c r="D407">
        <v>4650.2900390625</v>
      </c>
      <c r="E407">
        <v>4659.02978515625</v>
      </c>
      <c r="F407">
        <v>4251730000</v>
      </c>
      <c r="G407">
        <f>IFERROR((GSPC[[#This Row],[Close]]-E406)/E406,0)</f>
        <v>-1.4243615286430743E-2</v>
      </c>
      <c r="H407">
        <f>IFERROR(LN(GSPC[[#This Row],[Close]]/E406),0)</f>
        <v>-1.4346029234400533E-2</v>
      </c>
    </row>
    <row r="408" spans="1:8">
      <c r="A408" s="6">
        <v>44575</v>
      </c>
      <c r="B408">
        <v>4637.990234375</v>
      </c>
      <c r="C408">
        <v>4665.1298828125</v>
      </c>
      <c r="D408">
        <v>4614.75</v>
      </c>
      <c r="E408">
        <v>4662.85009765625</v>
      </c>
      <c r="F408">
        <v>4338490000</v>
      </c>
      <c r="G408">
        <f>IFERROR((GSPC[[#This Row],[Close]]-E407)/E407,0)</f>
        <v>8.1998026974877518E-4</v>
      </c>
      <c r="H408">
        <f>IFERROR(LN(GSPC[[#This Row],[Close]]/E407),0)</f>
        <v>8.1964426959056516E-4</v>
      </c>
    </row>
    <row r="409" spans="1:8">
      <c r="A409" s="6">
        <v>44579</v>
      </c>
      <c r="B409">
        <v>4632.240234375</v>
      </c>
      <c r="C409">
        <v>4632.240234375</v>
      </c>
      <c r="D409">
        <v>4568.7001953125</v>
      </c>
      <c r="E409">
        <v>4577.10986328125</v>
      </c>
      <c r="F409">
        <v>4748700000</v>
      </c>
      <c r="G409">
        <f>IFERROR((GSPC[[#This Row],[Close]]-E408)/E408,0)</f>
        <v>-1.8387945694007351E-2</v>
      </c>
      <c r="H409">
        <f>IFERROR(LN(GSPC[[#This Row],[Close]]/E408),0)</f>
        <v>-1.8559105398008501E-2</v>
      </c>
    </row>
    <row r="410" spans="1:8">
      <c r="A410" s="6">
        <v>44580</v>
      </c>
      <c r="B410">
        <v>4588.02978515625</v>
      </c>
      <c r="C410">
        <v>4611.5498046875</v>
      </c>
      <c r="D410">
        <v>4530.2001953125</v>
      </c>
      <c r="E410">
        <v>4532.759765625</v>
      </c>
      <c r="F410">
        <v>4465740000</v>
      </c>
      <c r="G410">
        <f>IFERROR((GSPC[[#This Row],[Close]]-E409)/E409,0)</f>
        <v>-9.6895418683387666E-3</v>
      </c>
      <c r="H410">
        <f>IFERROR(LN(GSPC[[#This Row],[Close]]/E409),0)</f>
        <v>-9.7367909414601949E-3</v>
      </c>
    </row>
    <row r="411" spans="1:8">
      <c r="A411" s="6">
        <v>44581</v>
      </c>
      <c r="B411">
        <v>4547.35009765625</v>
      </c>
      <c r="C411">
        <v>4602.10986328125</v>
      </c>
      <c r="D411">
        <v>4477.9501953125</v>
      </c>
      <c r="E411">
        <v>4482.72998046875</v>
      </c>
      <c r="F411">
        <v>4640870000</v>
      </c>
      <c r="G411">
        <f>IFERROR((GSPC[[#This Row],[Close]]-E410)/E410,0)</f>
        <v>-1.1037378494148285E-2</v>
      </c>
      <c r="H411">
        <f>IFERROR(LN(GSPC[[#This Row],[Close]]/E410),0)</f>
        <v>-1.1098742304330734E-2</v>
      </c>
    </row>
    <row r="412" spans="1:8">
      <c r="A412" s="6">
        <v>44582</v>
      </c>
      <c r="B412">
        <v>4471.3798828125</v>
      </c>
      <c r="C412">
        <v>4494.52001953125</v>
      </c>
      <c r="D412">
        <v>4395.33984375</v>
      </c>
      <c r="E412">
        <v>4397.93994140625</v>
      </c>
      <c r="F412">
        <v>5589100000</v>
      </c>
      <c r="G412">
        <f>IFERROR((GSPC[[#This Row],[Close]]-E411)/E411,0)</f>
        <v>-1.8914821867908643E-2</v>
      </c>
      <c r="H412">
        <f>IFERROR(LN(GSPC[[#This Row],[Close]]/E411),0)</f>
        <v>-1.9095995324635427E-2</v>
      </c>
    </row>
    <row r="413" spans="1:8">
      <c r="A413" s="6">
        <v>44585</v>
      </c>
      <c r="B413">
        <v>4356.31982421875</v>
      </c>
      <c r="C413">
        <v>4417.35009765625</v>
      </c>
      <c r="D413">
        <v>4222.6201171875</v>
      </c>
      <c r="E413">
        <v>4410.1298828125</v>
      </c>
      <c r="F413">
        <v>6928110000</v>
      </c>
      <c r="G413">
        <f>IFERROR((GSPC[[#This Row],[Close]]-E412)/E412,0)</f>
        <v>2.7717389433818056E-3</v>
      </c>
      <c r="H413">
        <f>IFERROR(LN(GSPC[[#This Row],[Close]]/E412),0)</f>
        <v>2.7679047582695165E-3</v>
      </c>
    </row>
    <row r="414" spans="1:8">
      <c r="A414" s="6">
        <v>44586</v>
      </c>
      <c r="B414">
        <v>4366.64013671875</v>
      </c>
      <c r="C414">
        <v>4411.009765625</v>
      </c>
      <c r="D414">
        <v>4287.10986328125</v>
      </c>
      <c r="E414">
        <v>4356.4501953125</v>
      </c>
      <c r="F414">
        <v>5145050000</v>
      </c>
      <c r="G414">
        <f>IFERROR((GSPC[[#This Row],[Close]]-E413)/E413,0)</f>
        <v>-1.2171906253646779E-2</v>
      </c>
      <c r="H414">
        <f>IFERROR(LN(GSPC[[#This Row],[Close]]/E413),0)</f>
        <v>-1.2246590556866267E-2</v>
      </c>
    </row>
    <row r="415" spans="1:8">
      <c r="A415" s="6">
        <v>44587</v>
      </c>
      <c r="B415">
        <v>4408.43017578125</v>
      </c>
      <c r="C415">
        <v>4453.22998046875</v>
      </c>
      <c r="D415">
        <v>4304.7998046875</v>
      </c>
      <c r="E415">
        <v>4349.93017578125</v>
      </c>
      <c r="F415">
        <v>5570640000</v>
      </c>
      <c r="G415">
        <f>IFERROR((GSPC[[#This Row],[Close]]-E414)/E414,0)</f>
        <v>-1.4966358477517959E-3</v>
      </c>
      <c r="H415">
        <f>IFERROR(LN(GSPC[[#This Row],[Close]]/E414),0)</f>
        <v>-1.4977569258856588E-3</v>
      </c>
    </row>
    <row r="416" spans="1:8">
      <c r="A416" s="6">
        <v>44588</v>
      </c>
      <c r="B416">
        <v>4380.580078125</v>
      </c>
      <c r="C416">
        <v>4428.740234375</v>
      </c>
      <c r="D416">
        <v>4309.5</v>
      </c>
      <c r="E416">
        <v>4326.509765625</v>
      </c>
      <c r="F416">
        <v>5214200000</v>
      </c>
      <c r="G416">
        <f>IFERROR((GSPC[[#This Row],[Close]]-E415)/E415,0)</f>
        <v>-5.3840887577106178E-3</v>
      </c>
      <c r="H416">
        <f>IFERROR(LN(GSPC[[#This Row],[Close]]/E415),0)</f>
        <v>-5.3986351999709232E-3</v>
      </c>
    </row>
    <row r="417" spans="1:8">
      <c r="A417" s="6">
        <v>44589</v>
      </c>
      <c r="B417">
        <v>4336.18994140625</v>
      </c>
      <c r="C417">
        <v>4432.72021484375</v>
      </c>
      <c r="D417">
        <v>4292.4599609375</v>
      </c>
      <c r="E417">
        <v>4431.85009765625</v>
      </c>
      <c r="F417">
        <v>5031090000</v>
      </c>
      <c r="G417">
        <f>IFERROR((GSPC[[#This Row],[Close]]-E416)/E416,0)</f>
        <v>2.4347646888076009E-2</v>
      </c>
      <c r="H417">
        <f>IFERROR(LN(GSPC[[#This Row],[Close]]/E416),0)</f>
        <v>2.4055967914736694E-2</v>
      </c>
    </row>
    <row r="418" spans="1:8">
      <c r="A418" s="6">
        <v>44592</v>
      </c>
      <c r="B418">
        <v>4431.7900390625</v>
      </c>
      <c r="C418">
        <v>4516.89013671875</v>
      </c>
      <c r="D418">
        <v>4414.02001953125</v>
      </c>
      <c r="E418">
        <v>4515.5498046875</v>
      </c>
      <c r="F418">
        <v>5098610000</v>
      </c>
      <c r="G418">
        <f>IFERROR((GSPC[[#This Row],[Close]]-E417)/E417,0)</f>
        <v>1.8885951732779488E-2</v>
      </c>
      <c r="H418">
        <f>IFERROR(LN(GSPC[[#This Row],[Close]]/E417),0)</f>
        <v>1.8709826222984446E-2</v>
      </c>
    </row>
    <row r="419" spans="1:8">
      <c r="A419" s="6">
        <v>44593</v>
      </c>
      <c r="B419">
        <v>4519.56982421875</v>
      </c>
      <c r="C419">
        <v>4550.490234375</v>
      </c>
      <c r="D419">
        <v>4483.52978515625</v>
      </c>
      <c r="E419">
        <v>4546.5400390625</v>
      </c>
      <c r="F419">
        <v>4816830000</v>
      </c>
      <c r="G419">
        <f>IFERROR((GSPC[[#This Row],[Close]]-E418)/E418,0)</f>
        <v>6.8630035578014599E-3</v>
      </c>
      <c r="H419">
        <f>IFERROR(LN(GSPC[[#This Row],[Close]]/E418),0)</f>
        <v>6.8395603483170668E-3</v>
      </c>
    </row>
    <row r="420" spans="1:8">
      <c r="A420" s="6">
        <v>44594</v>
      </c>
      <c r="B420">
        <v>4566.39013671875</v>
      </c>
      <c r="C420">
        <v>4595.31005859375</v>
      </c>
      <c r="D420">
        <v>4544.31982421875</v>
      </c>
      <c r="E420">
        <v>4589.3798828125</v>
      </c>
      <c r="F420">
        <v>4481580000</v>
      </c>
      <c r="G420">
        <f>IFERROR((GSPC[[#This Row],[Close]]-E419)/E419,0)</f>
        <v>9.4225154473364346E-3</v>
      </c>
      <c r="H420">
        <f>IFERROR(LN(GSPC[[#This Row],[Close]]/E419),0)</f>
        <v>9.3784004483244542E-3</v>
      </c>
    </row>
    <row r="421" spans="1:8">
      <c r="A421" s="6">
        <v>44595</v>
      </c>
      <c r="B421">
        <v>4535.41015625</v>
      </c>
      <c r="C421">
        <v>4542.8798828125</v>
      </c>
      <c r="D421">
        <v>4470.39013671875</v>
      </c>
      <c r="E421">
        <v>4477.43994140625</v>
      </c>
      <c r="F421">
        <v>4401970000</v>
      </c>
      <c r="G421">
        <f>IFERROR((GSPC[[#This Row],[Close]]-E420)/E420,0)</f>
        <v>-2.4391082077443997E-2</v>
      </c>
      <c r="H421">
        <f>IFERROR(LN(GSPC[[#This Row],[Close]]/E420),0)</f>
        <v>-2.4693471720120656E-2</v>
      </c>
    </row>
    <row r="422" spans="1:8">
      <c r="A422" s="6">
        <v>44596</v>
      </c>
      <c r="B422">
        <v>4482.7900390625</v>
      </c>
      <c r="C422">
        <v>4539.66015625</v>
      </c>
      <c r="D422">
        <v>4451.5</v>
      </c>
      <c r="E422">
        <v>4500.52978515625</v>
      </c>
      <c r="F422">
        <v>4706290000</v>
      </c>
      <c r="G422">
        <f>IFERROR((GSPC[[#This Row],[Close]]-E421)/E421,0)</f>
        <v>5.156929864423389E-3</v>
      </c>
      <c r="H422">
        <f>IFERROR(LN(GSPC[[#This Row],[Close]]/E421),0)</f>
        <v>5.143678439863626E-3</v>
      </c>
    </row>
    <row r="423" spans="1:8">
      <c r="A423" s="6">
        <v>44599</v>
      </c>
      <c r="B423">
        <v>4505.75</v>
      </c>
      <c r="C423">
        <v>4521.85986328125</v>
      </c>
      <c r="D423">
        <v>4471.47021484375</v>
      </c>
      <c r="E423">
        <v>4483.8701171875</v>
      </c>
      <c r="F423">
        <v>4228480000</v>
      </c>
      <c r="G423">
        <f>IFERROR((GSPC[[#This Row],[Close]]-E422)/E422,0)</f>
        <v>-3.7017126347429802E-3</v>
      </c>
      <c r="H423">
        <f>IFERROR(LN(GSPC[[#This Row],[Close]]/E422),0)</f>
        <v>-3.708580927828488E-3</v>
      </c>
    </row>
    <row r="424" spans="1:8">
      <c r="A424" s="6">
        <v>44600</v>
      </c>
      <c r="B424">
        <v>4480.02001953125</v>
      </c>
      <c r="C424">
        <v>4531.31982421875</v>
      </c>
      <c r="D424">
        <v>4465.39990234375</v>
      </c>
      <c r="E424">
        <v>4521.5400390625</v>
      </c>
      <c r="F424">
        <v>4459620000</v>
      </c>
      <c r="G424">
        <f>IFERROR((GSPC[[#This Row],[Close]]-E423)/E423,0)</f>
        <v>8.4012071916633475E-3</v>
      </c>
      <c r="H424">
        <f>IFERROR(LN(GSPC[[#This Row],[Close]]/E423),0)</f>
        <v>8.3661134666343298E-3</v>
      </c>
    </row>
    <row r="425" spans="1:8">
      <c r="A425" s="6">
        <v>44601</v>
      </c>
      <c r="B425">
        <v>4547</v>
      </c>
      <c r="C425">
        <v>4590.02978515625</v>
      </c>
      <c r="D425">
        <v>4547</v>
      </c>
      <c r="E425">
        <v>4587.18017578125</v>
      </c>
      <c r="F425">
        <v>4524350000</v>
      </c>
      <c r="G425">
        <f>IFERROR((GSPC[[#This Row],[Close]]-E424)/E424,0)</f>
        <v>1.4517207887505488E-2</v>
      </c>
      <c r="H425">
        <f>IFERROR(LN(GSPC[[#This Row],[Close]]/E424),0)</f>
        <v>1.4412842079264784E-2</v>
      </c>
    </row>
    <row r="426" spans="1:8">
      <c r="A426" s="6">
        <v>44602</v>
      </c>
      <c r="B426">
        <v>4553.240234375</v>
      </c>
      <c r="C426">
        <v>4588.919921875</v>
      </c>
      <c r="D426">
        <v>4484.31005859375</v>
      </c>
      <c r="E426">
        <v>4504.080078125</v>
      </c>
      <c r="F426">
        <v>5314860000</v>
      </c>
      <c r="G426">
        <f>IFERROR((GSPC[[#This Row],[Close]]-E425)/E425,0)</f>
        <v>-1.8115725668459728E-2</v>
      </c>
      <c r="H426">
        <f>IFERROR(LN(GSPC[[#This Row],[Close]]/E425),0)</f>
        <v>-1.8281824485056011E-2</v>
      </c>
    </row>
    <row r="427" spans="1:8">
      <c r="A427" s="6">
        <v>44603</v>
      </c>
      <c r="B427">
        <v>4506.27001953125</v>
      </c>
      <c r="C427">
        <v>4526.330078125</v>
      </c>
      <c r="D427">
        <v>4401.41015625</v>
      </c>
      <c r="E427">
        <v>4418.64013671875</v>
      </c>
      <c r="F427">
        <v>5251500000</v>
      </c>
      <c r="G427">
        <f>IFERROR((GSPC[[#This Row],[Close]]-E426)/E426,0)</f>
        <v>-1.8969454344563458E-2</v>
      </c>
      <c r="H427">
        <f>IFERROR(LN(GSPC[[#This Row],[Close]]/E426),0)</f>
        <v>-1.9151682638086528E-2</v>
      </c>
    </row>
    <row r="428" spans="1:8">
      <c r="A428" s="6">
        <v>44606</v>
      </c>
      <c r="B428">
        <v>4412.60986328125</v>
      </c>
      <c r="C428">
        <v>4426.22021484375</v>
      </c>
      <c r="D428">
        <v>4364.83984375</v>
      </c>
      <c r="E428">
        <v>4401.669921875</v>
      </c>
      <c r="F428">
        <v>4600390000</v>
      </c>
      <c r="G428">
        <f>IFERROR((GSPC[[#This Row],[Close]]-E427)/E427,0)</f>
        <v>-3.8405967262932525E-3</v>
      </c>
      <c r="H428">
        <f>IFERROR(LN(GSPC[[#This Row],[Close]]/E427),0)</f>
        <v>-3.8479907556283146E-3</v>
      </c>
    </row>
    <row r="429" spans="1:8">
      <c r="A429" s="6">
        <v>44607</v>
      </c>
      <c r="B429">
        <v>4429.27978515625</v>
      </c>
      <c r="C429">
        <v>4472.77001953125</v>
      </c>
      <c r="D429">
        <v>4429.27978515625</v>
      </c>
      <c r="E429">
        <v>4471.06982421875</v>
      </c>
      <c r="F429">
        <v>4430830000</v>
      </c>
      <c r="G429">
        <f>IFERROR((GSPC[[#This Row],[Close]]-E428)/E428,0)</f>
        <v>1.5766721170720453E-2</v>
      </c>
      <c r="H429">
        <f>IFERROR(LN(GSPC[[#This Row],[Close]]/E428),0)</f>
        <v>1.5643717646064172E-2</v>
      </c>
    </row>
    <row r="430" spans="1:8">
      <c r="A430" s="6">
        <v>44608</v>
      </c>
      <c r="B430">
        <v>4455.75</v>
      </c>
      <c r="C430">
        <v>4489.5498046875</v>
      </c>
      <c r="D430">
        <v>4429.68017578125</v>
      </c>
      <c r="E430">
        <v>4475.009765625</v>
      </c>
      <c r="F430">
        <v>4283640000</v>
      </c>
      <c r="G430">
        <f>IFERROR((GSPC[[#This Row],[Close]]-E429)/E429,0)</f>
        <v>8.8120775589507674E-4</v>
      </c>
      <c r="H430">
        <f>IFERROR(LN(GSPC[[#This Row],[Close]]/E429),0)</f>
        <v>8.8081972028380029E-4</v>
      </c>
    </row>
    <row r="431" spans="1:8">
      <c r="A431" s="6">
        <v>44609</v>
      </c>
      <c r="B431">
        <v>4456.06005859375</v>
      </c>
      <c r="C431">
        <v>4456.06005859375</v>
      </c>
      <c r="D431">
        <v>4373.81005859375</v>
      </c>
      <c r="E431">
        <v>4380.259765625</v>
      </c>
      <c r="F431">
        <v>4539420000</v>
      </c>
      <c r="G431">
        <f>IFERROR((GSPC[[#This Row],[Close]]-E430)/E430,0)</f>
        <v>-2.1173138152195025E-2</v>
      </c>
      <c r="H431">
        <f>IFERROR(LN(GSPC[[#This Row],[Close]]/E430),0)</f>
        <v>-2.1400504136936647E-2</v>
      </c>
    </row>
    <row r="432" spans="1:8">
      <c r="A432" s="6">
        <v>44610</v>
      </c>
      <c r="B432">
        <v>4384.56982421875</v>
      </c>
      <c r="C432">
        <v>4394.60009765625</v>
      </c>
      <c r="D432">
        <v>4327.22021484375</v>
      </c>
      <c r="E432">
        <v>4348.8701171875</v>
      </c>
      <c r="F432">
        <v>4708060000</v>
      </c>
      <c r="G432">
        <f>IFERROR((GSPC[[#This Row],[Close]]-E431)/E431,0)</f>
        <v>-7.1661613961429404E-3</v>
      </c>
      <c r="H432">
        <f>IFERROR(LN(GSPC[[#This Row],[Close]]/E431),0)</f>
        <v>-7.1919616638663423E-3</v>
      </c>
    </row>
    <row r="433" spans="1:8">
      <c r="A433" s="6">
        <v>44614</v>
      </c>
      <c r="B433">
        <v>4332.740234375</v>
      </c>
      <c r="C433">
        <v>4362.1201171875</v>
      </c>
      <c r="D433">
        <v>4267.10986328125</v>
      </c>
      <c r="E433">
        <v>4304.759765625</v>
      </c>
      <c r="F433">
        <v>5121900000</v>
      </c>
      <c r="G433">
        <f>IFERROR((GSPC[[#This Row],[Close]]-E432)/E432,0)</f>
        <v>-1.0142945264832842E-2</v>
      </c>
      <c r="H433">
        <f>IFERROR(LN(GSPC[[#This Row],[Close]]/E432),0)</f>
        <v>-1.0194735435016016E-2</v>
      </c>
    </row>
    <row r="434" spans="1:8">
      <c r="A434" s="6">
        <v>44615</v>
      </c>
      <c r="B434">
        <v>4324.93017578125</v>
      </c>
      <c r="C434">
        <v>4341.509765625</v>
      </c>
      <c r="D434">
        <v>4221.509765625</v>
      </c>
      <c r="E434">
        <v>4225.5</v>
      </c>
      <c r="F434">
        <v>4797430000</v>
      </c>
      <c r="G434">
        <f>IFERROR((GSPC[[#This Row],[Close]]-E433)/E433,0)</f>
        <v>-1.841212284548762E-2</v>
      </c>
      <c r="H434">
        <f>IFERROR(LN(GSPC[[#This Row],[Close]]/E433),0)</f>
        <v>-1.8583735748788438E-2</v>
      </c>
    </row>
    <row r="435" spans="1:8">
      <c r="A435" s="6">
        <v>44616</v>
      </c>
      <c r="B435">
        <v>4155.77001953125</v>
      </c>
      <c r="C435">
        <v>4294.72998046875</v>
      </c>
      <c r="D435">
        <v>4114.64990234375</v>
      </c>
      <c r="E435">
        <v>4288.7001953125</v>
      </c>
      <c r="F435">
        <v>6752130000</v>
      </c>
      <c r="G435">
        <f>IFERROR((GSPC[[#This Row],[Close]]-E434)/E434,0)</f>
        <v>1.495685606732931E-2</v>
      </c>
      <c r="H435">
        <f>IFERROR(LN(GSPC[[#This Row],[Close]]/E434),0)</f>
        <v>1.4846105252724002E-2</v>
      </c>
    </row>
    <row r="436" spans="1:8">
      <c r="A436" s="6">
        <v>44617</v>
      </c>
      <c r="B436">
        <v>4298.3798828125</v>
      </c>
      <c r="C436">
        <v>4385.33984375</v>
      </c>
      <c r="D436">
        <v>4286.830078125</v>
      </c>
      <c r="E436">
        <v>4384.64990234375</v>
      </c>
      <c r="F436">
        <v>5177060000</v>
      </c>
      <c r="G436">
        <f>IFERROR((GSPC[[#This Row],[Close]]-E435)/E435,0)</f>
        <v>2.2372677655603423E-2</v>
      </c>
      <c r="H436">
        <f>IFERROR(LN(GSPC[[#This Row],[Close]]/E435),0)</f>
        <v>2.2126080551265786E-2</v>
      </c>
    </row>
    <row r="437" spans="1:8">
      <c r="A437" s="6">
        <v>44620</v>
      </c>
      <c r="B437">
        <v>4354.169921875</v>
      </c>
      <c r="C437">
        <v>4388.83984375</v>
      </c>
      <c r="D437">
        <v>4315.1201171875</v>
      </c>
      <c r="E437">
        <v>4373.93994140625</v>
      </c>
      <c r="F437">
        <v>6071370000</v>
      </c>
      <c r="G437">
        <f>IFERROR((GSPC[[#This Row],[Close]]-E436)/E436,0)</f>
        <v>-2.4426034406475985E-3</v>
      </c>
      <c r="H437">
        <f>IFERROR(LN(GSPC[[#This Row],[Close]]/E436),0)</f>
        <v>-2.4455914631261143E-3</v>
      </c>
    </row>
    <row r="438" spans="1:8">
      <c r="A438" s="6">
        <v>44621</v>
      </c>
      <c r="B438">
        <v>4363.14013671875</v>
      </c>
      <c r="C438">
        <v>4378.4501953125</v>
      </c>
      <c r="D438">
        <v>4279.5400390625</v>
      </c>
      <c r="E438">
        <v>4306.259765625</v>
      </c>
      <c r="F438">
        <v>5846230000</v>
      </c>
      <c r="G438">
        <f>IFERROR((GSPC[[#This Row],[Close]]-E437)/E437,0)</f>
        <v>-1.547350368041185E-2</v>
      </c>
      <c r="H438">
        <f>IFERROR(LN(GSPC[[#This Row],[Close]]/E437),0)</f>
        <v>-1.5594467786613053E-2</v>
      </c>
    </row>
    <row r="439" spans="1:8">
      <c r="A439" s="6">
        <v>44622</v>
      </c>
      <c r="B439">
        <v>4322.56005859375</v>
      </c>
      <c r="C439">
        <v>4401.47998046875</v>
      </c>
      <c r="D439">
        <v>4322.56005859375</v>
      </c>
      <c r="E439">
        <v>4386.5400390625</v>
      </c>
      <c r="F439">
        <v>5337870000</v>
      </c>
      <c r="G439">
        <f>IFERROR((GSPC[[#This Row],[Close]]-E438)/E438,0)</f>
        <v>1.8642691757320941E-2</v>
      </c>
      <c r="H439">
        <f>IFERROR(LN(GSPC[[#This Row],[Close]]/E438),0)</f>
        <v>1.8471046780652183E-2</v>
      </c>
    </row>
    <row r="440" spans="1:8">
      <c r="A440" s="6">
        <v>44623</v>
      </c>
      <c r="B440">
        <v>4401.31005859375</v>
      </c>
      <c r="C440">
        <v>4416.77978515625</v>
      </c>
      <c r="D440">
        <v>4345.56005859375</v>
      </c>
      <c r="E440">
        <v>4363.490234375</v>
      </c>
      <c r="F440">
        <v>5039890000</v>
      </c>
      <c r="G440">
        <f>IFERROR((GSPC[[#This Row],[Close]]-E439)/E439,0)</f>
        <v>-5.2546664300883138E-3</v>
      </c>
      <c r="H440">
        <f>IFERROR(LN(GSPC[[#This Row],[Close]]/E439),0)</f>
        <v>-5.2685207442456517E-3</v>
      </c>
    </row>
    <row r="441" spans="1:8">
      <c r="A441" s="6">
        <v>44624</v>
      </c>
      <c r="B441">
        <v>4342.1201171875</v>
      </c>
      <c r="C441">
        <v>4342.1201171875</v>
      </c>
      <c r="D441">
        <v>4284.97998046875</v>
      </c>
      <c r="E441">
        <v>4328.8701171875</v>
      </c>
      <c r="F441">
        <v>5797380000</v>
      </c>
      <c r="G441">
        <f>IFERROR((GSPC[[#This Row],[Close]]-E440)/E440,0)</f>
        <v>-7.9340425503344296E-3</v>
      </c>
      <c r="H441">
        <f>IFERROR(LN(GSPC[[#This Row],[Close]]/E440),0)</f>
        <v>-7.9656845430019028E-3</v>
      </c>
    </row>
    <row r="442" spans="1:8">
      <c r="A442" s="6">
        <v>44627</v>
      </c>
      <c r="B442">
        <v>4327.009765625</v>
      </c>
      <c r="C442">
        <v>4327.009765625</v>
      </c>
      <c r="D442">
        <v>4199.85009765625</v>
      </c>
      <c r="E442">
        <v>4201.08984375</v>
      </c>
      <c r="F442">
        <v>6940470000</v>
      </c>
      <c r="G442">
        <f>IFERROR((GSPC[[#This Row],[Close]]-E441)/E441,0)</f>
        <v>-2.9518158313449196E-2</v>
      </c>
      <c r="H442">
        <f>IFERROR(LN(GSPC[[#This Row],[Close]]/E441),0)</f>
        <v>-2.9962586814416495E-2</v>
      </c>
    </row>
    <row r="443" spans="1:8">
      <c r="A443" s="6">
        <v>44628</v>
      </c>
      <c r="B443">
        <v>4202.66015625</v>
      </c>
      <c r="C443">
        <v>4276.93994140625</v>
      </c>
      <c r="D443">
        <v>4157.8701171875</v>
      </c>
      <c r="E443">
        <v>4170.7001953125</v>
      </c>
      <c r="F443">
        <v>7243120000</v>
      </c>
      <c r="G443">
        <f>IFERROR((GSPC[[#This Row],[Close]]-E442)/E442,0)</f>
        <v>-7.2337535181997972E-3</v>
      </c>
      <c r="H443">
        <f>IFERROR(LN(GSPC[[#This Row],[Close]]/E442),0)</f>
        <v>-7.260043975698096E-3</v>
      </c>
    </row>
    <row r="444" spans="1:8">
      <c r="A444" s="6">
        <v>44629</v>
      </c>
      <c r="B444">
        <v>4223.10009765625</v>
      </c>
      <c r="C444">
        <v>4299.39990234375</v>
      </c>
      <c r="D444">
        <v>4223.10009765625</v>
      </c>
      <c r="E444">
        <v>4277.8798828125</v>
      </c>
      <c r="F444">
        <v>5662670000</v>
      </c>
      <c r="G444">
        <f>IFERROR((GSPC[[#This Row],[Close]]-E443)/E443,0)</f>
        <v>2.5698247891435721E-2</v>
      </c>
      <c r="H444">
        <f>IFERROR(LN(GSPC[[#This Row],[Close]]/E443),0)</f>
        <v>2.5373598122141117E-2</v>
      </c>
    </row>
    <row r="445" spans="1:8">
      <c r="A445" s="6">
        <v>44630</v>
      </c>
      <c r="B445">
        <v>4252.5498046875</v>
      </c>
      <c r="C445">
        <v>4268.27978515625</v>
      </c>
      <c r="D445">
        <v>4209.7998046875</v>
      </c>
      <c r="E445">
        <v>4259.52001953125</v>
      </c>
      <c r="F445">
        <v>4980830000</v>
      </c>
      <c r="G445">
        <f>IFERROR((GSPC[[#This Row],[Close]]-E444)/E444,0)</f>
        <v>-4.2918136516678614E-3</v>
      </c>
      <c r="H445">
        <f>IFERROR(LN(GSPC[[#This Row],[Close]]/E444),0)</f>
        <v>-4.3010499202472087E-3</v>
      </c>
    </row>
    <row r="446" spans="1:8">
      <c r="A446" s="6">
        <v>44631</v>
      </c>
      <c r="B446">
        <v>4279.5</v>
      </c>
      <c r="C446">
        <v>4291.009765625</v>
      </c>
      <c r="D446">
        <v>4200.490234375</v>
      </c>
      <c r="E446">
        <v>4204.31005859375</v>
      </c>
      <c r="F446">
        <v>4938640000</v>
      </c>
      <c r="G446">
        <f>IFERROR((GSPC[[#This Row],[Close]]-E445)/E445,0)</f>
        <v>-1.2961545123475138E-2</v>
      </c>
      <c r="H446">
        <f>IFERROR(LN(GSPC[[#This Row],[Close]]/E445),0)</f>
        <v>-1.3046278933238144E-2</v>
      </c>
    </row>
    <row r="447" spans="1:8">
      <c r="A447" s="6">
        <v>44634</v>
      </c>
      <c r="B447">
        <v>4202.75</v>
      </c>
      <c r="C447">
        <v>4247.56982421875</v>
      </c>
      <c r="D447">
        <v>4161.72021484375</v>
      </c>
      <c r="E447">
        <v>4173.10986328125</v>
      </c>
      <c r="F447">
        <v>5574920000</v>
      </c>
      <c r="G447">
        <f>IFERROR((GSPC[[#This Row],[Close]]-E446)/E446,0)</f>
        <v>-7.4210024659636508E-3</v>
      </c>
      <c r="H447">
        <f>IFERROR(LN(GSPC[[#This Row],[Close]]/E446),0)</f>
        <v>-7.448675095533314E-3</v>
      </c>
    </row>
    <row r="448" spans="1:8">
      <c r="A448" s="6">
        <v>44635</v>
      </c>
      <c r="B448">
        <v>4188.81982421875</v>
      </c>
      <c r="C448">
        <v>4271.0498046875</v>
      </c>
      <c r="D448">
        <v>4187.89990234375</v>
      </c>
      <c r="E448">
        <v>4262.4501953125</v>
      </c>
      <c r="F448">
        <v>5392470000</v>
      </c>
      <c r="G448">
        <f>IFERROR((GSPC[[#This Row],[Close]]-E447)/E447,0)</f>
        <v>2.1408574170871005E-2</v>
      </c>
      <c r="H448">
        <f>IFERROR(LN(GSPC[[#This Row],[Close]]/E447),0)</f>
        <v>2.1182629724144964E-2</v>
      </c>
    </row>
    <row r="449" spans="1:8">
      <c r="A449" s="6">
        <v>44636</v>
      </c>
      <c r="B449">
        <v>4288.14013671875</v>
      </c>
      <c r="C449">
        <v>4358.89990234375</v>
      </c>
      <c r="D449">
        <v>4251.990234375</v>
      </c>
      <c r="E449">
        <v>4357.85986328125</v>
      </c>
      <c r="F449">
        <v>6309750000</v>
      </c>
      <c r="G449">
        <f>IFERROR((GSPC[[#This Row],[Close]]-E448)/E448,0)</f>
        <v>2.2383761357182279E-2</v>
      </c>
      <c r="H449">
        <f>IFERROR(LN(GSPC[[#This Row],[Close]]/E448),0)</f>
        <v>2.2136921648393443E-2</v>
      </c>
    </row>
    <row r="450" spans="1:8">
      <c r="A450" s="6">
        <v>44637</v>
      </c>
      <c r="B450">
        <v>4345.10986328125</v>
      </c>
      <c r="C450">
        <v>4412.669921875</v>
      </c>
      <c r="D450">
        <v>4335.64990234375</v>
      </c>
      <c r="E450">
        <v>4411.669921875</v>
      </c>
      <c r="F450">
        <v>4985090000</v>
      </c>
      <c r="G450">
        <f>IFERROR((GSPC[[#This Row],[Close]]-E449)/E449,0)</f>
        <v>1.2347817571452086E-2</v>
      </c>
      <c r="H450">
        <f>IFERROR(LN(GSPC[[#This Row],[Close]]/E449),0)</f>
        <v>1.2272205068700267E-2</v>
      </c>
    </row>
    <row r="451" spans="1:8">
      <c r="A451" s="6">
        <v>44638</v>
      </c>
      <c r="B451">
        <v>4407.33984375</v>
      </c>
      <c r="C451">
        <v>4465.39990234375</v>
      </c>
      <c r="D451">
        <v>4390.56982421875</v>
      </c>
      <c r="E451">
        <v>4463.1201171875</v>
      </c>
      <c r="F451">
        <v>8278430000</v>
      </c>
      <c r="G451">
        <f>IFERROR((GSPC[[#This Row],[Close]]-E450)/E450,0)</f>
        <v>1.1662294827948777E-2</v>
      </c>
      <c r="H451">
        <f>IFERROR(LN(GSPC[[#This Row],[Close]]/E450),0)</f>
        <v>1.1594814411888112E-2</v>
      </c>
    </row>
    <row r="452" spans="1:8">
      <c r="A452" s="6">
        <v>44641</v>
      </c>
      <c r="B452">
        <v>4462.39990234375</v>
      </c>
      <c r="C452">
        <v>4481.75</v>
      </c>
      <c r="D452">
        <v>4424.2998046875</v>
      </c>
      <c r="E452">
        <v>4461.18017578125</v>
      </c>
      <c r="F452">
        <v>4869820000</v>
      </c>
      <c r="G452">
        <f>IFERROR((GSPC[[#This Row],[Close]]-E451)/E451,0)</f>
        <v>-4.3466036210391805E-4</v>
      </c>
      <c r="H452">
        <f>IFERROR(LN(GSPC[[#This Row],[Close]]/E451),0)</f>
        <v>-4.3475485430145958E-4</v>
      </c>
    </row>
    <row r="453" spans="1:8">
      <c r="A453" s="6">
        <v>44642</v>
      </c>
      <c r="B453">
        <v>4469.10009765625</v>
      </c>
      <c r="C453">
        <v>4522</v>
      </c>
      <c r="D453">
        <v>4469.10009765625</v>
      </c>
      <c r="E453">
        <v>4511.60986328125</v>
      </c>
      <c r="F453">
        <v>4754840000</v>
      </c>
      <c r="G453">
        <f>IFERROR((GSPC[[#This Row],[Close]]-E452)/E452,0)</f>
        <v>1.1304113600650227E-2</v>
      </c>
      <c r="H453">
        <f>IFERROR(LN(GSPC[[#This Row],[Close]]/E452),0)</f>
        <v>1.1240699554074212E-2</v>
      </c>
    </row>
    <row r="454" spans="1:8">
      <c r="A454" s="6">
        <v>44643</v>
      </c>
      <c r="B454">
        <v>4493.10009765625</v>
      </c>
      <c r="C454">
        <v>4501.06982421875</v>
      </c>
      <c r="D454">
        <v>4455.81005859375</v>
      </c>
      <c r="E454">
        <v>4456.240234375</v>
      </c>
      <c r="F454">
        <v>4550670000</v>
      </c>
      <c r="G454">
        <f>IFERROR((GSPC[[#This Row],[Close]]-E453)/E453,0)</f>
        <v>-1.2272698789159089E-2</v>
      </c>
      <c r="H454">
        <f>IFERROR(LN(GSPC[[#This Row],[Close]]/E453),0)</f>
        <v>-1.2348630252495208E-2</v>
      </c>
    </row>
    <row r="455" spans="1:8">
      <c r="A455" s="6">
        <v>44644</v>
      </c>
      <c r="B455">
        <v>4469.97998046875</v>
      </c>
      <c r="C455">
        <v>4520.580078125</v>
      </c>
      <c r="D455">
        <v>4465.169921875</v>
      </c>
      <c r="E455">
        <v>4520.16015625</v>
      </c>
      <c r="F455">
        <v>4131390000</v>
      </c>
      <c r="G455">
        <f>IFERROR((GSPC[[#This Row],[Close]]-E454)/E454,0)</f>
        <v>1.4343912920566533E-2</v>
      </c>
      <c r="H455">
        <f>IFERROR(LN(GSPC[[#This Row],[Close]]/E454),0)</f>
        <v>1.4242012281618024E-2</v>
      </c>
    </row>
    <row r="456" spans="1:8">
      <c r="A456" s="6">
        <v>44645</v>
      </c>
      <c r="B456">
        <v>4522.91015625</v>
      </c>
      <c r="C456">
        <v>4546.02978515625</v>
      </c>
      <c r="D456">
        <v>4501.06982421875</v>
      </c>
      <c r="E456">
        <v>4543.06005859375</v>
      </c>
      <c r="F456">
        <v>4305020000</v>
      </c>
      <c r="G456">
        <f>IFERROR((GSPC[[#This Row],[Close]]-E455)/E455,0)</f>
        <v>5.0661705674491277E-3</v>
      </c>
      <c r="H456">
        <f>IFERROR(LN(GSPC[[#This Row],[Close]]/E455),0)</f>
        <v>5.0533807042376653E-3</v>
      </c>
    </row>
    <row r="457" spans="1:8">
      <c r="A457" s="6">
        <v>44648</v>
      </c>
      <c r="B457">
        <v>4541.08984375</v>
      </c>
      <c r="C457">
        <v>4575.64990234375</v>
      </c>
      <c r="D457">
        <v>4517.68994140625</v>
      </c>
      <c r="E457">
        <v>4575.52001953125</v>
      </c>
      <c r="F457">
        <v>4312260000</v>
      </c>
      <c r="G457">
        <f>IFERROR((GSPC[[#This Row],[Close]]-E456)/E456,0)</f>
        <v>7.1449552765867671E-3</v>
      </c>
      <c r="H457">
        <f>IFERROR(LN(GSPC[[#This Row],[Close]]/E456),0)</f>
        <v>7.1195510200425683E-3</v>
      </c>
    </row>
    <row r="458" spans="1:8">
      <c r="A458" s="6">
        <v>44649</v>
      </c>
      <c r="B458">
        <v>4602.85986328125</v>
      </c>
      <c r="C458">
        <v>4637.2998046875</v>
      </c>
      <c r="D458">
        <v>4589.66015625</v>
      </c>
      <c r="E458">
        <v>4631.60009765625</v>
      </c>
      <c r="F458">
        <v>5085910000</v>
      </c>
      <c r="G458">
        <f>IFERROR((GSPC[[#This Row],[Close]]-E457)/E457,0)</f>
        <v>1.225654742753049E-2</v>
      </c>
      <c r="H458">
        <f>IFERROR(LN(GSPC[[#This Row],[Close]]/E457),0)</f>
        <v>1.2182044101391089E-2</v>
      </c>
    </row>
    <row r="459" spans="1:8">
      <c r="A459" s="6">
        <v>44650</v>
      </c>
      <c r="B459">
        <v>4624.2001953125</v>
      </c>
      <c r="C459">
        <v>4627.77001953125</v>
      </c>
      <c r="D459">
        <v>4581.31982421875</v>
      </c>
      <c r="E459">
        <v>4602.4501953125</v>
      </c>
      <c r="F459">
        <v>4385570000</v>
      </c>
      <c r="G459">
        <f>IFERROR((GSPC[[#This Row],[Close]]-E458)/E458,0)</f>
        <v>-6.2937001746979108E-3</v>
      </c>
      <c r="H459">
        <f>IFERROR(LN(GSPC[[#This Row],[Close]]/E458),0)</f>
        <v>-6.3135889990887772E-3</v>
      </c>
    </row>
    <row r="460" spans="1:8">
      <c r="A460" s="6">
        <v>44651</v>
      </c>
      <c r="B460">
        <v>4599.02001953125</v>
      </c>
      <c r="C460">
        <v>4603.06982421875</v>
      </c>
      <c r="D460">
        <v>4530.41015625</v>
      </c>
      <c r="E460">
        <v>4530.41015625</v>
      </c>
      <c r="F460">
        <v>4823020000</v>
      </c>
      <c r="G460">
        <f>IFERROR((GSPC[[#This Row],[Close]]-E459)/E459,0)</f>
        <v>-1.565254071317736E-2</v>
      </c>
      <c r="H460">
        <f>IFERROR(LN(GSPC[[#This Row],[Close]]/E459),0)</f>
        <v>-1.5776335226881762E-2</v>
      </c>
    </row>
    <row r="461" spans="1:8">
      <c r="A461" s="6">
        <v>44652</v>
      </c>
      <c r="B461">
        <v>4540.31982421875</v>
      </c>
      <c r="C461">
        <v>4548.7001953125</v>
      </c>
      <c r="D461">
        <v>4507.56982421875</v>
      </c>
      <c r="E461">
        <v>4545.85986328125</v>
      </c>
      <c r="F461">
        <v>4562940000</v>
      </c>
      <c r="G461">
        <f>IFERROR((GSPC[[#This Row],[Close]]-E460)/E460,0)</f>
        <v>3.4102225843583079E-3</v>
      </c>
      <c r="H461">
        <f>IFERROR(LN(GSPC[[#This Row],[Close]]/E460),0)</f>
        <v>3.4044209614630277E-3</v>
      </c>
    </row>
    <row r="462" spans="1:8">
      <c r="A462" s="6">
        <v>44655</v>
      </c>
      <c r="B462">
        <v>4547.97021484375</v>
      </c>
      <c r="C462">
        <v>4583.5</v>
      </c>
      <c r="D462">
        <v>4539.2099609375</v>
      </c>
      <c r="E462">
        <v>4582.64013671875</v>
      </c>
      <c r="F462">
        <v>4547350000</v>
      </c>
      <c r="G462">
        <f>IFERROR((GSPC[[#This Row],[Close]]-E461)/E461,0)</f>
        <v>8.0909386878793062E-3</v>
      </c>
      <c r="H462">
        <f>IFERROR(LN(GSPC[[#This Row],[Close]]/E461),0)</f>
        <v>8.0583825321336473E-3</v>
      </c>
    </row>
    <row r="463" spans="1:8">
      <c r="A463" s="6">
        <v>44656</v>
      </c>
      <c r="B463">
        <v>4572.4501953125</v>
      </c>
      <c r="C463">
        <v>4593.4501953125</v>
      </c>
      <c r="D463">
        <v>4514.169921875</v>
      </c>
      <c r="E463">
        <v>4525.1201171875</v>
      </c>
      <c r="F463">
        <v>4800620000</v>
      </c>
      <c r="G463">
        <f>IFERROR((GSPC[[#This Row],[Close]]-E462)/E462,0)</f>
        <v>-1.2551720801807347E-2</v>
      </c>
      <c r="H463">
        <f>IFERROR(LN(GSPC[[#This Row],[Close]]/E462),0)</f>
        <v>-1.2631159074005371E-2</v>
      </c>
    </row>
    <row r="464" spans="1:8">
      <c r="A464" s="6">
        <v>44657</v>
      </c>
      <c r="B464">
        <v>4494.169921875</v>
      </c>
      <c r="C464">
        <v>4503.93994140625</v>
      </c>
      <c r="D464">
        <v>4450.0400390625</v>
      </c>
      <c r="E464">
        <v>4481.14990234375</v>
      </c>
      <c r="F464">
        <v>4986830000</v>
      </c>
      <c r="G464">
        <f>IFERROR((GSPC[[#This Row],[Close]]-E463)/E463,0)</f>
        <v>-9.7169166132718768E-3</v>
      </c>
      <c r="H464">
        <f>IFERROR(LN(GSPC[[#This Row],[Close]]/E463),0)</f>
        <v>-9.7644339124797214E-3</v>
      </c>
    </row>
    <row r="465" spans="1:8">
      <c r="A465" s="6">
        <v>44658</v>
      </c>
      <c r="B465">
        <v>4474.64990234375</v>
      </c>
      <c r="C465">
        <v>4521.16015625</v>
      </c>
      <c r="D465">
        <v>4450.2998046875</v>
      </c>
      <c r="E465">
        <v>4500.2099609375</v>
      </c>
      <c r="F465">
        <v>4821490000</v>
      </c>
      <c r="G465">
        <f>IFERROR((GSPC[[#This Row],[Close]]-E464)/E464,0)</f>
        <v>4.2533856284926166E-3</v>
      </c>
      <c r="H465">
        <f>IFERROR(LN(GSPC[[#This Row],[Close]]/E464),0)</f>
        <v>4.2443655520372622E-3</v>
      </c>
    </row>
    <row r="466" spans="1:8">
      <c r="A466" s="6">
        <v>44659</v>
      </c>
      <c r="B466">
        <v>4494.14990234375</v>
      </c>
      <c r="C466">
        <v>4520.41015625</v>
      </c>
      <c r="D466">
        <v>4474.60009765625</v>
      </c>
      <c r="E466">
        <v>4488.27978515625</v>
      </c>
      <c r="F466">
        <v>4083200000</v>
      </c>
      <c r="G466">
        <f>IFERROR((GSPC[[#This Row],[Close]]-E465)/E465,0)</f>
        <v>-2.6510264820543313E-3</v>
      </c>
      <c r="H466">
        <f>IFERROR(LN(GSPC[[#This Row],[Close]]/E465),0)</f>
        <v>-2.6545466755523947E-3</v>
      </c>
    </row>
    <row r="467" spans="1:8">
      <c r="A467" s="6">
        <v>44662</v>
      </c>
      <c r="B467">
        <v>4462.64013671875</v>
      </c>
      <c r="C467">
        <v>4464.35009765625</v>
      </c>
      <c r="D467">
        <v>4408.3798828125</v>
      </c>
      <c r="E467">
        <v>4412.52978515625</v>
      </c>
      <c r="F467">
        <v>4266290000</v>
      </c>
      <c r="G467">
        <f>IFERROR((GSPC[[#This Row],[Close]]-E466)/E466,0)</f>
        <v>-1.687729010355421E-2</v>
      </c>
      <c r="H467">
        <f>IFERROR(LN(GSPC[[#This Row],[Close]]/E466),0)</f>
        <v>-1.7021334584696127E-2</v>
      </c>
    </row>
    <row r="468" spans="1:8">
      <c r="A468" s="6">
        <v>44663</v>
      </c>
      <c r="B468">
        <v>4437.58984375</v>
      </c>
      <c r="C468">
        <v>4471</v>
      </c>
      <c r="D468">
        <v>4381.33984375</v>
      </c>
      <c r="E468">
        <v>4397.4501953125</v>
      </c>
      <c r="F468">
        <v>4152090000</v>
      </c>
      <c r="G468">
        <f>IFERROR((GSPC[[#This Row],[Close]]-E467)/E467,0)</f>
        <v>-3.4174477177418131E-3</v>
      </c>
      <c r="H468">
        <f>IFERROR(LN(GSPC[[#This Row],[Close]]/E467),0)</f>
        <v>-3.4233005304522353E-3</v>
      </c>
    </row>
    <row r="469" spans="1:8">
      <c r="A469" s="6">
        <v>44664</v>
      </c>
      <c r="B469">
        <v>4394.2998046875</v>
      </c>
      <c r="C469">
        <v>4453.919921875</v>
      </c>
      <c r="D469">
        <v>4392.7001953125</v>
      </c>
      <c r="E469">
        <v>4446.58984375</v>
      </c>
      <c r="F469">
        <v>3828150000</v>
      </c>
      <c r="G469">
        <f>IFERROR((GSPC[[#This Row],[Close]]-E468)/E468,0)</f>
        <v>1.1174577597235969E-2</v>
      </c>
      <c r="H469">
        <f>IFERROR(LN(GSPC[[#This Row],[Close]]/E468),0)</f>
        <v>1.1112603268901934E-2</v>
      </c>
    </row>
    <row r="470" spans="1:8">
      <c r="A470" s="6">
        <v>44665</v>
      </c>
      <c r="B470">
        <v>4449.1201171875</v>
      </c>
      <c r="C470">
        <v>4460.4599609375</v>
      </c>
      <c r="D470">
        <v>4390.77001953125</v>
      </c>
      <c r="E470">
        <v>4392.58984375</v>
      </c>
      <c r="F470">
        <v>4083090000</v>
      </c>
      <c r="G470">
        <f>IFERROR((GSPC[[#This Row],[Close]]-E469)/E469,0)</f>
        <v>-1.2144137844397962E-2</v>
      </c>
      <c r="H470">
        <f>IFERROR(LN(GSPC[[#This Row],[Close]]/E469),0)</f>
        <v>-1.2218480383508163E-2</v>
      </c>
    </row>
    <row r="471" spans="1:8">
      <c r="A471" s="6">
        <v>44669</v>
      </c>
      <c r="B471">
        <v>4385.6298828125</v>
      </c>
      <c r="C471">
        <v>4410.31005859375</v>
      </c>
      <c r="D471">
        <v>4370.2998046875</v>
      </c>
      <c r="E471">
        <v>4391.68994140625</v>
      </c>
      <c r="F471">
        <v>3910490000</v>
      </c>
      <c r="G471">
        <f>IFERROR((GSPC[[#This Row],[Close]]-E470)/E470,0)</f>
        <v>-2.0486828403303505E-4</v>
      </c>
      <c r="H471">
        <f>IFERROR(LN(GSPC[[#This Row],[Close]]/E470),0)</f>
        <v>-2.0488927240650681E-4</v>
      </c>
    </row>
    <row r="472" spans="1:8">
      <c r="A472" s="6">
        <v>44670</v>
      </c>
      <c r="B472">
        <v>4390.6298828125</v>
      </c>
      <c r="C472">
        <v>4471.02978515625</v>
      </c>
      <c r="D472">
        <v>4390.6298828125</v>
      </c>
      <c r="E472">
        <v>4462.2099609375</v>
      </c>
      <c r="F472">
        <v>4108120000</v>
      </c>
      <c r="G472">
        <f>IFERROR((GSPC[[#This Row],[Close]]-E471)/E471,0)</f>
        <v>1.6057604355527201E-2</v>
      </c>
      <c r="H472">
        <f>IFERROR(LN(GSPC[[#This Row],[Close]]/E471),0)</f>
        <v>1.5930044749386651E-2</v>
      </c>
    </row>
    <row r="473" spans="1:8">
      <c r="A473" s="6">
        <v>44671</v>
      </c>
      <c r="B473">
        <v>4472.259765625</v>
      </c>
      <c r="C473">
        <v>4488.2900390625</v>
      </c>
      <c r="D473">
        <v>4448.759765625</v>
      </c>
      <c r="E473">
        <v>4459.4501953125</v>
      </c>
      <c r="F473">
        <v>4290450000</v>
      </c>
      <c r="G473">
        <f>IFERROR((GSPC[[#This Row],[Close]]-E472)/E472,0)</f>
        <v>-6.1847507158093915E-4</v>
      </c>
      <c r="H473">
        <f>IFERROR(LN(GSPC[[#This Row],[Close]]/E472),0)</f>
        <v>-6.1866640618257578E-4</v>
      </c>
    </row>
    <row r="474" spans="1:8">
      <c r="A474" s="6">
        <v>44672</v>
      </c>
      <c r="B474">
        <v>4489.169921875</v>
      </c>
      <c r="C474">
        <v>4512.93994140625</v>
      </c>
      <c r="D474">
        <v>4384.47021484375</v>
      </c>
      <c r="E474">
        <v>4393.66015625</v>
      </c>
      <c r="F474">
        <v>4636890000</v>
      </c>
      <c r="G474">
        <f>IFERROR((GSPC[[#This Row],[Close]]-E473)/E473,0)</f>
        <v>-1.4752948498371939E-2</v>
      </c>
      <c r="H474">
        <f>IFERROR(LN(GSPC[[#This Row],[Close]]/E473),0)</f>
        <v>-1.4862855551311067E-2</v>
      </c>
    </row>
    <row r="475" spans="1:8">
      <c r="A475" s="6">
        <v>44673</v>
      </c>
      <c r="B475">
        <v>4385.830078125</v>
      </c>
      <c r="C475">
        <v>4385.830078125</v>
      </c>
      <c r="D475">
        <v>4267.6201171875</v>
      </c>
      <c r="E475">
        <v>4271.77978515625</v>
      </c>
      <c r="F475">
        <v>4651940000</v>
      </c>
      <c r="G475">
        <f>IFERROR((GSPC[[#This Row],[Close]]-E474)/E474,0)</f>
        <v>-2.7740054250753706E-2</v>
      </c>
      <c r="H475">
        <f>IFERROR(LN(GSPC[[#This Row],[Close]]/E474),0)</f>
        <v>-2.8132076377366966E-2</v>
      </c>
    </row>
    <row r="476" spans="1:8">
      <c r="A476" s="6">
        <v>44676</v>
      </c>
      <c r="B476">
        <v>4255.33984375</v>
      </c>
      <c r="C476">
        <v>4299.02001953125</v>
      </c>
      <c r="D476">
        <v>4200.81982421875</v>
      </c>
      <c r="E476">
        <v>4296.1201171875</v>
      </c>
      <c r="F476">
        <v>5240040000</v>
      </c>
      <c r="G476">
        <f>IFERROR((GSPC[[#This Row],[Close]]-E475)/E475,0)</f>
        <v>5.6979369853822409E-3</v>
      </c>
      <c r="H476">
        <f>IFERROR(LN(GSPC[[#This Row],[Close]]/E475),0)</f>
        <v>5.6817651441118085E-3</v>
      </c>
    </row>
    <row r="477" spans="1:8">
      <c r="A477" s="6">
        <v>44677</v>
      </c>
      <c r="B477">
        <v>4278.14013671875</v>
      </c>
      <c r="C477">
        <v>4278.14013671875</v>
      </c>
      <c r="D477">
        <v>4175.0400390625</v>
      </c>
      <c r="E477">
        <v>4175.2001953125</v>
      </c>
      <c r="F477">
        <v>4689970000</v>
      </c>
      <c r="G477">
        <f>IFERROR((GSPC[[#This Row],[Close]]-E476)/E476,0)</f>
        <v>-2.8146308431003901E-2</v>
      </c>
      <c r="H477">
        <f>IFERROR(LN(GSPC[[#This Row],[Close]]/E476),0)</f>
        <v>-2.8550008928597752E-2</v>
      </c>
    </row>
    <row r="478" spans="1:8">
      <c r="A478" s="6">
        <v>44678</v>
      </c>
      <c r="B478">
        <v>4186.52001953125</v>
      </c>
      <c r="C478">
        <v>4240.7099609375</v>
      </c>
      <c r="D478">
        <v>4162.89990234375</v>
      </c>
      <c r="E478">
        <v>4183.9599609375</v>
      </c>
      <c r="F478">
        <v>4769680000</v>
      </c>
      <c r="G478">
        <f>IFERROR((GSPC[[#This Row],[Close]]-E477)/E477,0)</f>
        <v>2.0980468517017687E-3</v>
      </c>
      <c r="H478">
        <f>IFERROR(LN(GSPC[[#This Row],[Close]]/E477),0)</f>
        <v>2.0958490249645954E-3</v>
      </c>
    </row>
    <row r="479" spans="1:8">
      <c r="A479" s="6">
        <v>44679</v>
      </c>
      <c r="B479">
        <v>4222.580078125</v>
      </c>
      <c r="C479">
        <v>4308.4501953125</v>
      </c>
      <c r="D479">
        <v>4188.6298828125</v>
      </c>
      <c r="E479">
        <v>4287.5</v>
      </c>
      <c r="F479">
        <v>4854180000</v>
      </c>
      <c r="G479">
        <f>IFERROR((GSPC[[#This Row],[Close]]-E478)/E478,0)</f>
        <v>2.4746900072939459E-2</v>
      </c>
      <c r="H479">
        <f>IFERROR(LN(GSPC[[#This Row],[Close]]/E478),0)</f>
        <v>2.4445655340832175E-2</v>
      </c>
    </row>
    <row r="480" spans="1:8">
      <c r="A480" s="6">
        <v>44680</v>
      </c>
      <c r="B480">
        <v>4253.75</v>
      </c>
      <c r="C480">
        <v>4269.68017578125</v>
      </c>
      <c r="D480">
        <v>4124.27978515625</v>
      </c>
      <c r="E480">
        <v>4131.93017578125</v>
      </c>
      <c r="F480">
        <v>5084030000</v>
      </c>
      <c r="G480">
        <f>IFERROR((GSPC[[#This Row],[Close]]-E479)/E479,0)</f>
        <v>-3.6284507106413996E-2</v>
      </c>
      <c r="H480">
        <f>IFERROR(LN(GSPC[[#This Row],[Close]]/E479),0)</f>
        <v>-3.6959159784694148E-2</v>
      </c>
    </row>
    <row r="481" spans="1:8">
      <c r="A481" s="6">
        <v>44683</v>
      </c>
      <c r="B481">
        <v>4130.60986328125</v>
      </c>
      <c r="C481">
        <v>4169.81005859375</v>
      </c>
      <c r="D481">
        <v>4062.510009765625</v>
      </c>
      <c r="E481">
        <v>4155.3798828125</v>
      </c>
      <c r="F481">
        <v>5163790000</v>
      </c>
      <c r="G481">
        <f>IFERROR((GSPC[[#This Row],[Close]]-E480)/E480,0)</f>
        <v>5.6752428123537247E-3</v>
      </c>
      <c r="H481">
        <f>IFERROR(LN(GSPC[[#This Row],[Close]]/E480),0)</f>
        <v>5.6591992938186007E-3</v>
      </c>
    </row>
    <row r="482" spans="1:8">
      <c r="A482" s="6">
        <v>44684</v>
      </c>
      <c r="B482">
        <v>4159.77978515625</v>
      </c>
      <c r="C482">
        <v>4200.10009765625</v>
      </c>
      <c r="D482">
        <v>4147.080078125</v>
      </c>
      <c r="E482">
        <v>4175.47998046875</v>
      </c>
      <c r="F482">
        <v>4582050000</v>
      </c>
      <c r="G482">
        <f>IFERROR((GSPC[[#This Row],[Close]]-E481)/E481,0)</f>
        <v>4.8371263814863501E-3</v>
      </c>
      <c r="H482">
        <f>IFERROR(LN(GSPC[[#This Row],[Close]]/E481),0)</f>
        <v>4.8254650753595208E-3</v>
      </c>
    </row>
    <row r="483" spans="1:8">
      <c r="A483" s="6">
        <v>44685</v>
      </c>
      <c r="B483">
        <v>4181.18017578125</v>
      </c>
      <c r="C483">
        <v>4307.66015625</v>
      </c>
      <c r="D483">
        <v>4148.91015625</v>
      </c>
      <c r="E483">
        <v>4300.169921875</v>
      </c>
      <c r="F483">
        <v>5136360000</v>
      </c>
      <c r="G483">
        <f>IFERROR((GSPC[[#This Row],[Close]]-E482)/E482,0)</f>
        <v>2.9862421084402371E-2</v>
      </c>
      <c r="H483">
        <f>IFERROR(LN(GSPC[[#This Row],[Close]]/E482),0)</f>
        <v>2.9425221557325833E-2</v>
      </c>
    </row>
    <row r="484" spans="1:8">
      <c r="A484" s="6">
        <v>44686</v>
      </c>
      <c r="B484">
        <v>4270.43017578125</v>
      </c>
      <c r="C484">
        <v>4270.43017578125</v>
      </c>
      <c r="D484">
        <v>4106.009765625</v>
      </c>
      <c r="E484">
        <v>4146.8701171875</v>
      </c>
      <c r="F484">
        <v>5077030000</v>
      </c>
      <c r="G484">
        <f>IFERROR((GSPC[[#This Row],[Close]]-E483)/E483,0)</f>
        <v>-3.5649708609806936E-2</v>
      </c>
      <c r="H484">
        <f>IFERROR(LN(GSPC[[#This Row],[Close]]/E483),0)</f>
        <v>-3.6300677564099063E-2</v>
      </c>
    </row>
    <row r="485" spans="1:8">
      <c r="A485" s="6">
        <v>44687</v>
      </c>
      <c r="B485">
        <v>4128.169921875</v>
      </c>
      <c r="C485">
        <v>4157.68994140625</v>
      </c>
      <c r="D485">
        <v>4067.909912109375</v>
      </c>
      <c r="E485">
        <v>4123.33984375</v>
      </c>
      <c r="F485">
        <v>5116940000</v>
      </c>
      <c r="G485">
        <f>IFERROR((GSPC[[#This Row],[Close]]-E484)/E484,0)</f>
        <v>-5.6742248424840368E-3</v>
      </c>
      <c r="H485">
        <f>IFERROR(LN(GSPC[[#This Row],[Close]]/E484),0)</f>
        <v>-5.6903844139527702E-3</v>
      </c>
    </row>
    <row r="486" spans="1:8">
      <c r="A486" s="6">
        <v>44690</v>
      </c>
      <c r="B486">
        <v>4081.27001953125</v>
      </c>
      <c r="C486">
        <v>4081.27001953125</v>
      </c>
      <c r="D486">
        <v>3975.47998046875</v>
      </c>
      <c r="E486">
        <v>3991.239990234375</v>
      </c>
      <c r="F486">
        <v>5954520000</v>
      </c>
      <c r="G486">
        <f>IFERROR((GSPC[[#This Row],[Close]]-E485)/E485,0)</f>
        <v>-3.203710063235677E-2</v>
      </c>
      <c r="H486">
        <f>IFERROR(LN(GSPC[[#This Row],[Close]]/E485),0)</f>
        <v>-3.2561519539604192E-2</v>
      </c>
    </row>
    <row r="487" spans="1:8">
      <c r="A487" s="6">
        <v>44691</v>
      </c>
      <c r="B487">
        <v>4035.179931640625</v>
      </c>
      <c r="C487">
        <v>4068.820068359375</v>
      </c>
      <c r="D487">
        <v>3958.169921875</v>
      </c>
      <c r="E487">
        <v>4001.050048828125</v>
      </c>
      <c r="F487">
        <v>5885820000</v>
      </c>
      <c r="G487">
        <f>IFERROR((GSPC[[#This Row],[Close]]-E486)/E486,0)</f>
        <v>2.4578974498534051E-3</v>
      </c>
      <c r="H487">
        <f>IFERROR(LN(GSPC[[#This Row],[Close]]/E486),0)</f>
        <v>2.454881760409255E-3</v>
      </c>
    </row>
    <row r="488" spans="1:8">
      <c r="A488" s="6">
        <v>44692</v>
      </c>
      <c r="B488">
        <v>3990.080078125</v>
      </c>
      <c r="C488">
        <v>4049.090087890625</v>
      </c>
      <c r="D488">
        <v>3928.820068359375</v>
      </c>
      <c r="E488">
        <v>3935.179931640625</v>
      </c>
      <c r="F488">
        <v>5816140000</v>
      </c>
      <c r="G488">
        <f>IFERROR((GSPC[[#This Row],[Close]]-E487)/E487,0)</f>
        <v>-1.6463207503938329E-2</v>
      </c>
      <c r="H488">
        <f>IFERROR(LN(GSPC[[#This Row],[Close]]/E487),0)</f>
        <v>-1.6600232095697796E-2</v>
      </c>
    </row>
    <row r="489" spans="1:8">
      <c r="A489" s="6">
        <v>44693</v>
      </c>
      <c r="B489">
        <v>3903.949951171875</v>
      </c>
      <c r="C489">
        <v>3964.800048828125</v>
      </c>
      <c r="D489">
        <v>3858.8701171875</v>
      </c>
      <c r="E489">
        <v>3930.080078125</v>
      </c>
      <c r="F489">
        <v>6286450000</v>
      </c>
      <c r="G489">
        <f>IFERROR((GSPC[[#This Row],[Close]]-E488)/E488,0)</f>
        <v>-1.2959645058717322E-3</v>
      </c>
      <c r="H489">
        <f>IFERROR(LN(GSPC[[#This Row],[Close]]/E488),0)</f>
        <v>-1.2968049941124407E-3</v>
      </c>
    </row>
    <row r="490" spans="1:8">
      <c r="A490" s="6">
        <v>44694</v>
      </c>
      <c r="B490">
        <v>3963.89990234375</v>
      </c>
      <c r="C490">
        <v>4038.8798828125</v>
      </c>
      <c r="D490">
        <v>3963.89990234375</v>
      </c>
      <c r="E490">
        <v>4023.889892578125</v>
      </c>
      <c r="F490">
        <v>5183340000</v>
      </c>
      <c r="G490">
        <f>IFERROR((GSPC[[#This Row],[Close]]-E489)/E489,0)</f>
        <v>2.3869695423071553E-2</v>
      </c>
      <c r="H490">
        <f>IFERROR(LN(GSPC[[#This Row],[Close]]/E489),0)</f>
        <v>2.3589267956869442E-2</v>
      </c>
    </row>
    <row r="491" spans="1:8">
      <c r="A491" s="6">
        <v>44697</v>
      </c>
      <c r="B491">
        <v>4013.02001953125</v>
      </c>
      <c r="C491">
        <v>4046.4599609375</v>
      </c>
      <c r="D491">
        <v>3983.989990234375</v>
      </c>
      <c r="E491">
        <v>4008.010009765625</v>
      </c>
      <c r="F491">
        <v>4415030000</v>
      </c>
      <c r="G491">
        <f>IFERROR((GSPC[[#This Row],[Close]]-E490)/E490,0)</f>
        <v>-3.9464009295556756E-3</v>
      </c>
      <c r="H491">
        <f>IFERROR(LN(GSPC[[#This Row],[Close]]/E490),0)</f>
        <v>-3.9542085177224576E-3</v>
      </c>
    </row>
    <row r="492" spans="1:8">
      <c r="A492" s="6">
        <v>44698</v>
      </c>
      <c r="B492">
        <v>4052</v>
      </c>
      <c r="C492">
        <v>4090.719970703125</v>
      </c>
      <c r="D492">
        <v>4033.929931640625</v>
      </c>
      <c r="E492">
        <v>4088.85009765625</v>
      </c>
      <c r="F492">
        <v>4841410000</v>
      </c>
      <c r="G492">
        <f>IFERROR((GSPC[[#This Row],[Close]]-E491)/E491,0)</f>
        <v>2.016963223486367E-2</v>
      </c>
      <c r="H492">
        <f>IFERROR(LN(GSPC[[#This Row],[Close]]/E491),0)</f>
        <v>1.996891958146264E-2</v>
      </c>
    </row>
    <row r="493" spans="1:8">
      <c r="A493" s="6">
        <v>44699</v>
      </c>
      <c r="B493">
        <v>4051.97998046875</v>
      </c>
      <c r="C493">
        <v>4051.97998046875</v>
      </c>
      <c r="D493">
        <v>3911.909912109375</v>
      </c>
      <c r="E493">
        <v>3923.679931640625</v>
      </c>
      <c r="F493">
        <v>5103220000</v>
      </c>
      <c r="G493">
        <f>IFERROR((GSPC[[#This Row],[Close]]-E492)/E492,0)</f>
        <v>-4.0395260787452536E-2</v>
      </c>
      <c r="H493">
        <f>IFERROR(LN(GSPC[[#This Row],[Close]]/E492),0)</f>
        <v>-4.1233809291248875E-2</v>
      </c>
    </row>
    <row r="494" spans="1:8">
      <c r="A494" s="6">
        <v>44700</v>
      </c>
      <c r="B494">
        <v>3899</v>
      </c>
      <c r="C494">
        <v>3945.9599609375</v>
      </c>
      <c r="D494">
        <v>3876.580078125</v>
      </c>
      <c r="E494">
        <v>3900.7900390625</v>
      </c>
      <c r="F494">
        <v>5113550000</v>
      </c>
      <c r="G494">
        <f>IFERROR((GSPC[[#This Row],[Close]]-E493)/E493,0)</f>
        <v>-5.8337818009926087E-3</v>
      </c>
      <c r="H494">
        <f>IFERROR(LN(GSPC[[#This Row],[Close]]/E493),0)</f>
        <v>-5.8508647773478093E-3</v>
      </c>
    </row>
    <row r="495" spans="1:8">
      <c r="A495" s="6">
        <v>44701</v>
      </c>
      <c r="B495">
        <v>3927.760009765625</v>
      </c>
      <c r="C495">
        <v>3943.419921875</v>
      </c>
      <c r="D495">
        <v>3810.320068359375</v>
      </c>
      <c r="E495">
        <v>3901.360107421875</v>
      </c>
      <c r="F495">
        <v>5130730000</v>
      </c>
      <c r="G495">
        <f>IFERROR((GSPC[[#This Row],[Close]]-E494)/E494,0)</f>
        <v>1.4614176965854024E-4</v>
      </c>
      <c r="H495">
        <f>IFERROR(LN(GSPC[[#This Row],[Close]]/E494),0)</f>
        <v>1.461310919903067E-4</v>
      </c>
    </row>
    <row r="496" spans="1:8">
      <c r="A496" s="6">
        <v>44704</v>
      </c>
      <c r="B496">
        <v>3919.419921875</v>
      </c>
      <c r="C496">
        <v>3981.8798828125</v>
      </c>
      <c r="D496">
        <v>3909.0400390625</v>
      </c>
      <c r="E496">
        <v>3973.75</v>
      </c>
      <c r="F496">
        <v>4420030000</v>
      </c>
      <c r="G496">
        <f>IFERROR((GSPC[[#This Row],[Close]]-E495)/E495,0)</f>
        <v>1.8555039930923528E-2</v>
      </c>
      <c r="H496">
        <f>IFERROR(LN(GSPC[[#This Row],[Close]]/E495),0)</f>
        <v>1.8384995412060758E-2</v>
      </c>
    </row>
    <row r="497" spans="1:8">
      <c r="A497" s="6">
        <v>44705</v>
      </c>
      <c r="B497">
        <v>3942.93994140625</v>
      </c>
      <c r="C497">
        <v>3955.679931640625</v>
      </c>
      <c r="D497">
        <v>3875.1298828125</v>
      </c>
      <c r="E497">
        <v>3941.47998046875</v>
      </c>
      <c r="F497">
        <v>4923190000</v>
      </c>
      <c r="G497">
        <f>IFERROR((GSPC[[#This Row],[Close]]-E496)/E496,0)</f>
        <v>-8.1207976171752128E-3</v>
      </c>
      <c r="H497">
        <f>IFERROR(LN(GSPC[[#This Row],[Close]]/E496),0)</f>
        <v>-8.1539509035580809E-3</v>
      </c>
    </row>
    <row r="498" spans="1:8">
      <c r="A498" s="6">
        <v>44706</v>
      </c>
      <c r="B498">
        <v>3929.590087890625</v>
      </c>
      <c r="C498">
        <v>3999.330078125</v>
      </c>
      <c r="D498">
        <v>3925.030029296875</v>
      </c>
      <c r="E498">
        <v>3978.72998046875</v>
      </c>
      <c r="F498">
        <v>4802560000</v>
      </c>
      <c r="G498">
        <f>IFERROR((GSPC[[#This Row],[Close]]-E497)/E497,0)</f>
        <v>9.4507647342077714E-3</v>
      </c>
      <c r="H498">
        <f>IFERROR(LN(GSPC[[#This Row],[Close]]/E497),0)</f>
        <v>9.4063856489315853E-3</v>
      </c>
    </row>
    <row r="499" spans="1:8">
      <c r="A499" s="6">
        <v>44707</v>
      </c>
      <c r="B499">
        <v>3984.60009765625</v>
      </c>
      <c r="C499">
        <v>4075.139892578125</v>
      </c>
      <c r="D499">
        <v>3984.60009765625</v>
      </c>
      <c r="E499">
        <v>4057.840087890625</v>
      </c>
      <c r="F499">
        <v>4709970000</v>
      </c>
      <c r="G499">
        <f>IFERROR((GSPC[[#This Row],[Close]]-E498)/E498,0)</f>
        <v>1.9883256167224177E-2</v>
      </c>
      <c r="H499">
        <f>IFERROR(LN(GSPC[[#This Row],[Close]]/E498),0)</f>
        <v>1.9688166007720866E-2</v>
      </c>
    </row>
    <row r="500" spans="1:8">
      <c r="A500" s="6">
        <v>44708</v>
      </c>
      <c r="B500">
        <v>4077.429931640625</v>
      </c>
      <c r="C500">
        <v>4158.490234375</v>
      </c>
      <c r="D500">
        <v>4077.429931640625</v>
      </c>
      <c r="E500">
        <v>4158.240234375</v>
      </c>
      <c r="F500">
        <v>4375620000</v>
      </c>
      <c r="G500">
        <f>IFERROR((GSPC[[#This Row],[Close]]-E499)/E499,0)</f>
        <v>2.4742262955109628E-2</v>
      </c>
      <c r="H500">
        <f>IFERROR(LN(GSPC[[#This Row],[Close]]/E499),0)</f>
        <v>2.4441130195822013E-2</v>
      </c>
    </row>
    <row r="501" spans="1:8">
      <c r="A501" s="6">
        <v>44712</v>
      </c>
      <c r="B501">
        <v>4151.08984375</v>
      </c>
      <c r="C501">
        <v>4168.33984375</v>
      </c>
      <c r="D501">
        <v>4104.8798828125</v>
      </c>
      <c r="E501">
        <v>4132.14990234375</v>
      </c>
      <c r="F501">
        <v>6822640000</v>
      </c>
      <c r="G501">
        <f>IFERROR((GSPC[[#This Row],[Close]]-E500)/E500,0)</f>
        <v>-6.2743686176591189E-3</v>
      </c>
      <c r="H501">
        <f>IFERROR(LN(GSPC[[#This Row],[Close]]/E500),0)</f>
        <v>-6.2941351936669446E-3</v>
      </c>
    </row>
    <row r="502" spans="1:8">
      <c r="A502" s="6">
        <v>44713</v>
      </c>
      <c r="B502">
        <v>4149.77978515625</v>
      </c>
      <c r="C502">
        <v>4166.5400390625</v>
      </c>
      <c r="D502">
        <v>4073.85009765625</v>
      </c>
      <c r="E502">
        <v>4101.22998046875</v>
      </c>
      <c r="F502">
        <v>4531800000</v>
      </c>
      <c r="G502">
        <f>IFERROR((GSPC[[#This Row],[Close]]-E501)/E501,0)</f>
        <v>-7.4827686811318878E-3</v>
      </c>
      <c r="H502">
        <f>IFERROR(LN(GSPC[[#This Row],[Close]]/E501),0)</f>
        <v>-7.5109050411554506E-3</v>
      </c>
    </row>
    <row r="503" spans="1:8">
      <c r="A503" s="6">
        <v>44714</v>
      </c>
      <c r="B503">
        <v>4095.409912109375</v>
      </c>
      <c r="C503">
        <v>4177.509765625</v>
      </c>
      <c r="D503">
        <v>4074.3701171875</v>
      </c>
      <c r="E503">
        <v>4176.81982421875</v>
      </c>
      <c r="F503">
        <v>4405790000</v>
      </c>
      <c r="G503">
        <f>IFERROR((GSPC[[#This Row],[Close]]-E502)/E502,0)</f>
        <v>1.8431018038486215E-2</v>
      </c>
      <c r="H503">
        <f>IFERROR(LN(GSPC[[#This Row],[Close]]/E502),0)</f>
        <v>1.8263225415545106E-2</v>
      </c>
    </row>
    <row r="504" spans="1:8">
      <c r="A504" s="6">
        <v>44715</v>
      </c>
      <c r="B504">
        <v>4137.56982421875</v>
      </c>
      <c r="C504">
        <v>4142.669921875</v>
      </c>
      <c r="D504">
        <v>4098.669921875</v>
      </c>
      <c r="E504">
        <v>4108.5400390625</v>
      </c>
      <c r="F504">
        <v>3711110000</v>
      </c>
      <c r="G504">
        <f>IFERROR((GSPC[[#This Row],[Close]]-E503)/E503,0)</f>
        <v>-1.6347313992415589E-2</v>
      </c>
      <c r="H504">
        <f>IFERROR(LN(GSPC[[#This Row],[Close]]/E503),0)</f>
        <v>-1.6482405609817057E-2</v>
      </c>
    </row>
    <row r="505" spans="1:8">
      <c r="A505" s="6">
        <v>44718</v>
      </c>
      <c r="B505">
        <v>4134.72021484375</v>
      </c>
      <c r="C505">
        <v>4168.77978515625</v>
      </c>
      <c r="D505">
        <v>4109.18017578125</v>
      </c>
      <c r="E505">
        <v>4121.43017578125</v>
      </c>
      <c r="F505">
        <v>4332700000</v>
      </c>
      <c r="G505">
        <f>IFERROR((GSPC[[#This Row],[Close]]-E504)/E504,0)</f>
        <v>3.1374007789130159E-3</v>
      </c>
      <c r="H505">
        <f>IFERROR(LN(GSPC[[#This Row],[Close]]/E504),0)</f>
        <v>3.1324894070360251E-3</v>
      </c>
    </row>
    <row r="506" spans="1:8">
      <c r="A506" s="6">
        <v>44719</v>
      </c>
      <c r="B506">
        <v>4096.47021484375</v>
      </c>
      <c r="C506">
        <v>4164.85986328125</v>
      </c>
      <c r="D506">
        <v>4080.18994140625</v>
      </c>
      <c r="E506">
        <v>4160.68017578125</v>
      </c>
      <c r="F506">
        <v>4248210000</v>
      </c>
      <c r="G506">
        <f>IFERROR((GSPC[[#This Row],[Close]]-E505)/E505,0)</f>
        <v>9.5233931732350285E-3</v>
      </c>
      <c r="H506">
        <f>IFERROR(LN(GSPC[[#This Row],[Close]]/E505),0)</f>
        <v>9.4783315317198396E-3</v>
      </c>
    </row>
    <row r="507" spans="1:8">
      <c r="A507" s="6">
        <v>44720</v>
      </c>
      <c r="B507">
        <v>4147.1201171875</v>
      </c>
      <c r="C507">
        <v>4160.14013671875</v>
      </c>
      <c r="D507">
        <v>4107.2001953125</v>
      </c>
      <c r="E507">
        <v>4115.77001953125</v>
      </c>
      <c r="F507">
        <v>4159470000</v>
      </c>
      <c r="G507">
        <f>IFERROR((GSPC[[#This Row],[Close]]-E506)/E506,0)</f>
        <v>-1.0793945785935644E-2</v>
      </c>
      <c r="H507">
        <f>IFERROR(LN(GSPC[[#This Row],[Close]]/E506),0)</f>
        <v>-1.0852623040155319E-2</v>
      </c>
    </row>
    <row r="508" spans="1:8">
      <c r="A508" s="6">
        <v>44721</v>
      </c>
      <c r="B508">
        <v>4101.64990234375</v>
      </c>
      <c r="C508">
        <v>4119.10009765625</v>
      </c>
      <c r="D508">
        <v>4017.169921875</v>
      </c>
      <c r="E508">
        <v>4017.820068359375</v>
      </c>
      <c r="F508">
        <v>4134170000</v>
      </c>
      <c r="G508">
        <f>IFERROR((GSPC[[#This Row],[Close]]-E507)/E507,0)</f>
        <v>-2.3798693976353577E-2</v>
      </c>
      <c r="H508">
        <f>IFERROR(LN(GSPC[[#This Row],[Close]]/E507),0)</f>
        <v>-2.408645766515553E-2</v>
      </c>
    </row>
    <row r="509" spans="1:8">
      <c r="A509" s="6">
        <v>44722</v>
      </c>
      <c r="B509">
        <v>3974.389892578125</v>
      </c>
      <c r="C509">
        <v>3974.389892578125</v>
      </c>
      <c r="D509">
        <v>3900.159912109375</v>
      </c>
      <c r="E509">
        <v>3900.860107421875</v>
      </c>
      <c r="F509">
        <v>4889640000</v>
      </c>
      <c r="G509">
        <f>IFERROR((GSPC[[#This Row],[Close]]-E508)/E508,0)</f>
        <v>-2.9110303335524702E-2</v>
      </c>
      <c r="H509">
        <f>IFERROR(LN(GSPC[[#This Row],[Close]]/E508),0)</f>
        <v>-2.9542414811409477E-2</v>
      </c>
    </row>
    <row r="510" spans="1:8">
      <c r="A510" s="6">
        <v>44725</v>
      </c>
      <c r="B510">
        <v>3838.14990234375</v>
      </c>
      <c r="C510">
        <v>3838.14990234375</v>
      </c>
      <c r="D510">
        <v>3734.300048828125</v>
      </c>
      <c r="E510">
        <v>3749.6298828125</v>
      </c>
      <c r="F510">
        <v>5636890000</v>
      </c>
      <c r="G510">
        <f>IFERROR((GSPC[[#This Row],[Close]]-E509)/E509,0)</f>
        <v>-3.8768430665237275E-2</v>
      </c>
      <c r="H510">
        <f>IFERROR(LN(GSPC[[#This Row],[Close]]/E509),0)</f>
        <v>-3.9539931990039932E-2</v>
      </c>
    </row>
    <row r="511" spans="1:8">
      <c r="A511" s="6">
        <v>44726</v>
      </c>
      <c r="B511">
        <v>3763.52001953125</v>
      </c>
      <c r="C511">
        <v>3778.179931640625</v>
      </c>
      <c r="D511">
        <v>3705.679931640625</v>
      </c>
      <c r="E511">
        <v>3735.47998046875</v>
      </c>
      <c r="F511">
        <v>5153890000</v>
      </c>
      <c r="G511">
        <f>IFERROR((GSPC[[#This Row],[Close]]-E510)/E510,0)</f>
        <v>-3.7736797459957637E-3</v>
      </c>
      <c r="H511">
        <f>IFERROR(LN(GSPC[[#This Row],[Close]]/E510),0)</f>
        <v>-3.7808180394896329E-3</v>
      </c>
    </row>
    <row r="512" spans="1:8">
      <c r="A512" s="6">
        <v>44727</v>
      </c>
      <c r="B512">
        <v>3764.050048828125</v>
      </c>
      <c r="C512">
        <v>3837.56005859375</v>
      </c>
      <c r="D512">
        <v>3722.300048828125</v>
      </c>
      <c r="E512">
        <v>3789.989990234375</v>
      </c>
      <c r="F512">
        <v>5530480000</v>
      </c>
      <c r="G512">
        <f>IFERROR((GSPC[[#This Row],[Close]]-E511)/E511,0)</f>
        <v>1.459250485898328E-2</v>
      </c>
      <c r="H512">
        <f>IFERROR(LN(GSPC[[#This Row],[Close]]/E511),0)</f>
        <v>1.4487058836534478E-2</v>
      </c>
    </row>
    <row r="513" spans="1:8">
      <c r="A513" s="6">
        <v>44728</v>
      </c>
      <c r="B513">
        <v>3728.179931640625</v>
      </c>
      <c r="C513">
        <v>3728.179931640625</v>
      </c>
      <c r="D513">
        <v>3639.77001953125</v>
      </c>
      <c r="E513">
        <v>3666.77001953125</v>
      </c>
      <c r="F513">
        <v>5644930000</v>
      </c>
      <c r="G513">
        <f>IFERROR((GSPC[[#This Row],[Close]]-E512)/E512,0)</f>
        <v>-3.2511951488163431E-2</v>
      </c>
      <c r="H513">
        <f>IFERROR(LN(GSPC[[#This Row],[Close]]/E512),0)</f>
        <v>-3.3052207113840666E-2</v>
      </c>
    </row>
    <row r="514" spans="1:8">
      <c r="A514" s="6">
        <v>44729</v>
      </c>
      <c r="B514">
        <v>3665.89990234375</v>
      </c>
      <c r="C514">
        <v>3707.7099609375</v>
      </c>
      <c r="D514">
        <v>3636.8701171875</v>
      </c>
      <c r="E514">
        <v>3674.840087890625</v>
      </c>
      <c r="F514">
        <v>8520740000</v>
      </c>
      <c r="G514">
        <f>IFERROR((GSPC[[#This Row],[Close]]-E513)/E513,0)</f>
        <v>2.2008656982546878E-3</v>
      </c>
      <c r="H514">
        <f>IFERROR(LN(GSPC[[#This Row],[Close]]/E513),0)</f>
        <v>2.1984473410133873E-3</v>
      </c>
    </row>
    <row r="515" spans="1:8">
      <c r="A515" s="6">
        <v>44733</v>
      </c>
      <c r="B515">
        <v>3715.31005859375</v>
      </c>
      <c r="C515">
        <v>3779.64990234375</v>
      </c>
      <c r="D515">
        <v>3715.31005859375</v>
      </c>
      <c r="E515">
        <v>3764.7900390625</v>
      </c>
      <c r="F515">
        <v>5292260000</v>
      </c>
      <c r="G515">
        <f>IFERROR((GSPC[[#This Row],[Close]]-E514)/E514,0)</f>
        <v>2.4477242280086992E-2</v>
      </c>
      <c r="H515">
        <f>IFERROR(LN(GSPC[[#This Row],[Close]]/E514),0)</f>
        <v>2.4182474960671992E-2</v>
      </c>
    </row>
    <row r="516" spans="1:8">
      <c r="A516" s="6">
        <v>44734</v>
      </c>
      <c r="B516">
        <v>3733.889892578125</v>
      </c>
      <c r="C516">
        <v>3801.7900390625</v>
      </c>
      <c r="D516">
        <v>3717.68994140625</v>
      </c>
      <c r="E516">
        <v>3759.889892578125</v>
      </c>
      <c r="F516">
        <v>5058990000</v>
      </c>
      <c r="G516">
        <f>IFERROR((GSPC[[#This Row],[Close]]-E515)/E515,0)</f>
        <v>-1.3015723144006257E-3</v>
      </c>
      <c r="H516">
        <f>IFERROR(LN(GSPC[[#This Row],[Close]]/E515),0)</f>
        <v>-1.3024200953574458E-3</v>
      </c>
    </row>
    <row r="517" spans="1:8">
      <c r="A517" s="6">
        <v>44735</v>
      </c>
      <c r="B517">
        <v>3774.7099609375</v>
      </c>
      <c r="C517">
        <v>3802.580078125</v>
      </c>
      <c r="D517">
        <v>3743.52001953125</v>
      </c>
      <c r="E517">
        <v>3795.72998046875</v>
      </c>
      <c r="F517">
        <v>5098640000</v>
      </c>
      <c r="G517">
        <f>IFERROR((GSPC[[#This Row],[Close]]-E516)/E516,0)</f>
        <v>9.53221740917784E-3</v>
      </c>
      <c r="H517">
        <f>IFERROR(LN(GSPC[[#This Row],[Close]]/E516),0)</f>
        <v>9.4870724855565195E-3</v>
      </c>
    </row>
    <row r="518" spans="1:8">
      <c r="A518" s="6">
        <v>44736</v>
      </c>
      <c r="B518">
        <v>3821.75</v>
      </c>
      <c r="C518">
        <v>3913.64990234375</v>
      </c>
      <c r="D518">
        <v>3821.75</v>
      </c>
      <c r="E518">
        <v>3911.739990234375</v>
      </c>
      <c r="F518">
        <v>8120260000</v>
      </c>
      <c r="G518">
        <f>IFERROR((GSPC[[#This Row],[Close]]-E517)/E517,0)</f>
        <v>3.056329358583575E-2</v>
      </c>
      <c r="H518">
        <f>IFERROR(LN(GSPC[[#This Row],[Close]]/E517),0)</f>
        <v>3.0105539729901033E-2</v>
      </c>
    </row>
    <row r="519" spans="1:8">
      <c r="A519" s="6">
        <v>44739</v>
      </c>
      <c r="B519">
        <v>3920.760009765625</v>
      </c>
      <c r="C519">
        <v>3927.719970703125</v>
      </c>
      <c r="D519">
        <v>3889.659912109375</v>
      </c>
      <c r="E519">
        <v>3900.110107421875</v>
      </c>
      <c r="F519">
        <v>4325310000</v>
      </c>
      <c r="G519">
        <f>IFERROR((GSPC[[#This Row],[Close]]-E518)/E518,0)</f>
        <v>-2.9730715337762483E-3</v>
      </c>
      <c r="H519">
        <f>IFERROR(LN(GSPC[[#This Row],[Close]]/E518),0)</f>
        <v>-2.9774998903406716E-3</v>
      </c>
    </row>
    <row r="520" spans="1:8">
      <c r="A520" s="6">
        <v>44740</v>
      </c>
      <c r="B520">
        <v>3913</v>
      </c>
      <c r="C520">
        <v>3945.860107421875</v>
      </c>
      <c r="D520">
        <v>3820.139892578125</v>
      </c>
      <c r="E520">
        <v>3821.550048828125</v>
      </c>
      <c r="F520">
        <v>4270120000</v>
      </c>
      <c r="G520">
        <f>IFERROR((GSPC[[#This Row],[Close]]-E519)/E519,0)</f>
        <v>-2.0143036075892039E-2</v>
      </c>
      <c r="H520">
        <f>IFERROR(LN(GSPC[[#This Row],[Close]]/E519),0)</f>
        <v>-2.03486731494949E-2</v>
      </c>
    </row>
    <row r="521" spans="1:8">
      <c r="A521" s="6">
        <v>44741</v>
      </c>
      <c r="B521">
        <v>3825.090087890625</v>
      </c>
      <c r="C521">
        <v>3836.5</v>
      </c>
      <c r="D521">
        <v>3799.02001953125</v>
      </c>
      <c r="E521">
        <v>3818.830078125</v>
      </c>
      <c r="F521">
        <v>4211240000</v>
      </c>
      <c r="G521">
        <f>IFERROR((GSPC[[#This Row],[Close]]-E520)/E520,0)</f>
        <v>-7.117454091590601E-4</v>
      </c>
      <c r="H521">
        <f>IFERROR(LN(GSPC[[#This Row],[Close]]/E520),0)</f>
        <v>-7.1199882017269585E-4</v>
      </c>
    </row>
    <row r="522" spans="1:8">
      <c r="A522" s="6">
        <v>44742</v>
      </c>
      <c r="B522">
        <v>3785.989990234375</v>
      </c>
      <c r="C522">
        <v>3818.989990234375</v>
      </c>
      <c r="D522">
        <v>3738.669921875</v>
      </c>
      <c r="E522">
        <v>3785.3798828125</v>
      </c>
      <c r="F522">
        <v>4840070000</v>
      </c>
      <c r="G522">
        <f>IFERROR((GSPC[[#This Row],[Close]]-E521)/E521,0)</f>
        <v>-8.7592782679986759E-3</v>
      </c>
      <c r="H522">
        <f>IFERROR(LN(GSPC[[#This Row],[Close]]/E521),0)</f>
        <v>-8.7978662463676516E-3</v>
      </c>
    </row>
    <row r="523" spans="1:8">
      <c r="A523" s="6">
        <v>44743</v>
      </c>
      <c r="B523">
        <v>3781</v>
      </c>
      <c r="C523">
        <v>3829.820068359375</v>
      </c>
      <c r="D523">
        <v>3752.10009765625</v>
      </c>
      <c r="E523">
        <v>3825.330078125</v>
      </c>
      <c r="F523">
        <v>4046950000</v>
      </c>
      <c r="G523">
        <f>IFERROR((GSPC[[#This Row],[Close]]-E522)/E522,0)</f>
        <v>1.0553814029047303E-2</v>
      </c>
      <c r="H523">
        <f>IFERROR(LN(GSPC[[#This Row],[Close]]/E522),0)</f>
        <v>1.0498511296639174E-2</v>
      </c>
    </row>
    <row r="524" spans="1:8">
      <c r="A524" s="6">
        <v>44747</v>
      </c>
      <c r="B524">
        <v>3792.610107421875</v>
      </c>
      <c r="C524">
        <v>3832.18994140625</v>
      </c>
      <c r="D524">
        <v>3742.06005859375</v>
      </c>
      <c r="E524">
        <v>3831.389892578125</v>
      </c>
      <c r="F524">
        <v>5076590000</v>
      </c>
      <c r="G524">
        <f>IFERROR((GSPC[[#This Row],[Close]]-E523)/E523,0)</f>
        <v>1.5841285142366697E-3</v>
      </c>
      <c r="H524">
        <f>IFERROR(LN(GSPC[[#This Row],[Close]]/E523),0)</f>
        <v>1.5828751061934918E-3</v>
      </c>
    </row>
    <row r="525" spans="1:8">
      <c r="A525" s="6">
        <v>44748</v>
      </c>
      <c r="B525">
        <v>3831.97998046875</v>
      </c>
      <c r="C525">
        <v>3870.909912109375</v>
      </c>
      <c r="D525">
        <v>3809.3701171875</v>
      </c>
      <c r="E525">
        <v>3845.080078125</v>
      </c>
      <c r="F525">
        <v>4417720000</v>
      </c>
      <c r="G525">
        <f>IFERROR((GSPC[[#This Row],[Close]]-E524)/E524,0)</f>
        <v>3.5731642904301068E-3</v>
      </c>
      <c r="H525">
        <f>IFERROR(LN(GSPC[[#This Row],[Close]]/E524),0)</f>
        <v>3.566795705066178E-3</v>
      </c>
    </row>
    <row r="526" spans="1:8">
      <c r="A526" s="6">
        <v>44749</v>
      </c>
      <c r="B526">
        <v>3858.85009765625</v>
      </c>
      <c r="C526">
        <v>3910.6298828125</v>
      </c>
      <c r="D526">
        <v>3858.85009765625</v>
      </c>
      <c r="E526">
        <v>3902.6201171875</v>
      </c>
      <c r="F526">
        <v>4057770000</v>
      </c>
      <c r="G526">
        <f>IFERROR((GSPC[[#This Row],[Close]]-E525)/E525,0)</f>
        <v>1.4964587965241702E-2</v>
      </c>
      <c r="H526">
        <f>IFERROR(LN(GSPC[[#This Row],[Close]]/E525),0)</f>
        <v>1.4853723180930391E-2</v>
      </c>
    </row>
    <row r="527" spans="1:8">
      <c r="A527" s="6">
        <v>44750</v>
      </c>
      <c r="B527">
        <v>3888.260009765625</v>
      </c>
      <c r="C527">
        <v>3918.5</v>
      </c>
      <c r="D527">
        <v>3869.340087890625</v>
      </c>
      <c r="E527">
        <v>3899.3798828125</v>
      </c>
      <c r="F527">
        <v>3521620000</v>
      </c>
      <c r="G527">
        <f>IFERROR((GSPC[[#This Row],[Close]]-E526)/E526,0)</f>
        <v>-8.3027152981908438E-4</v>
      </c>
      <c r="H527">
        <f>IFERROR(LN(GSPC[[#This Row],[Close]]/E526),0)</f>
        <v>-8.3061639612734995E-4</v>
      </c>
    </row>
    <row r="528" spans="1:8">
      <c r="A528" s="6">
        <v>44753</v>
      </c>
      <c r="B528">
        <v>3880.93994140625</v>
      </c>
      <c r="C528">
        <v>3880.93994140625</v>
      </c>
      <c r="D528">
        <v>3847.219970703125</v>
      </c>
      <c r="E528">
        <v>3854.429931640625</v>
      </c>
      <c r="F528">
        <v>3423480000</v>
      </c>
      <c r="G528">
        <f>IFERROR((GSPC[[#This Row],[Close]]-E527)/E527,0)</f>
        <v>-1.1527461422777309E-2</v>
      </c>
      <c r="H528">
        <f>IFERROR(LN(GSPC[[#This Row],[Close]]/E527),0)</f>
        <v>-1.1594417660525545E-2</v>
      </c>
    </row>
    <row r="529" spans="1:8">
      <c r="A529" s="6">
        <v>44754</v>
      </c>
      <c r="B529">
        <v>3851.949951171875</v>
      </c>
      <c r="C529">
        <v>3873.409912109375</v>
      </c>
      <c r="D529">
        <v>3802.360107421875</v>
      </c>
      <c r="E529">
        <v>3818.800048828125</v>
      </c>
      <c r="F529">
        <v>3817210000</v>
      </c>
      <c r="G529">
        <f>IFERROR((GSPC[[#This Row],[Close]]-E528)/E528,0)</f>
        <v>-9.2438787173215672E-3</v>
      </c>
      <c r="H529">
        <f>IFERROR(LN(GSPC[[#This Row],[Close]]/E528),0)</f>
        <v>-9.2868684974937096E-3</v>
      </c>
    </row>
    <row r="530" spans="1:8">
      <c r="A530" s="6">
        <v>44755</v>
      </c>
      <c r="B530">
        <v>3779.669921875</v>
      </c>
      <c r="C530">
        <v>3829.43994140625</v>
      </c>
      <c r="D530">
        <v>3759.070068359375</v>
      </c>
      <c r="E530">
        <v>3801.780029296875</v>
      </c>
      <c r="F530">
        <v>4109390000</v>
      </c>
      <c r="G530">
        <f>IFERROR((GSPC[[#This Row],[Close]]-E529)/E529,0)</f>
        <v>-4.4569025122100682E-3</v>
      </c>
      <c r="H530">
        <f>IFERROR(LN(GSPC[[#This Row],[Close]]/E529),0)</f>
        <v>-4.4668641118166801E-3</v>
      </c>
    </row>
    <row r="531" spans="1:8">
      <c r="A531" s="6">
        <v>44756</v>
      </c>
      <c r="B531">
        <v>3763.989990234375</v>
      </c>
      <c r="C531">
        <v>3796.409912109375</v>
      </c>
      <c r="D531">
        <v>3721.56005859375</v>
      </c>
      <c r="E531">
        <v>3790.3798828125</v>
      </c>
      <c r="F531">
        <v>4199690000</v>
      </c>
      <c r="G531">
        <f>IFERROR((GSPC[[#This Row],[Close]]-E530)/E530,0)</f>
        <v>-2.9986339021522545E-3</v>
      </c>
      <c r="H531">
        <f>IFERROR(LN(GSPC[[#This Row],[Close]]/E530),0)</f>
        <v>-3.0031388127643071E-3</v>
      </c>
    </row>
    <row r="532" spans="1:8">
      <c r="A532" s="6">
        <v>44757</v>
      </c>
      <c r="B532">
        <v>3818</v>
      </c>
      <c r="C532">
        <v>3863.6201171875</v>
      </c>
      <c r="D532">
        <v>3817.179931640625</v>
      </c>
      <c r="E532">
        <v>3863.159912109375</v>
      </c>
      <c r="F532">
        <v>4143800000</v>
      </c>
      <c r="G532">
        <f>IFERROR((GSPC[[#This Row],[Close]]-E531)/E531,0)</f>
        <v>1.920124935943663E-2</v>
      </c>
      <c r="H532">
        <f>IFERROR(LN(GSPC[[#This Row],[Close]]/E531),0)</f>
        <v>1.9019231658633642E-2</v>
      </c>
    </row>
    <row r="533" spans="1:8">
      <c r="A533" s="6">
        <v>44760</v>
      </c>
      <c r="B533">
        <v>3883.7900390625</v>
      </c>
      <c r="C533">
        <v>3902.43994140625</v>
      </c>
      <c r="D533">
        <v>3818.6298828125</v>
      </c>
      <c r="E533">
        <v>3830.85009765625</v>
      </c>
      <c r="F533">
        <v>4046870000</v>
      </c>
      <c r="G533">
        <f>IFERROR((GSPC[[#This Row],[Close]]-E532)/E532,0)</f>
        <v>-8.3635715808313745E-3</v>
      </c>
      <c r="H533">
        <f>IFERROR(LN(GSPC[[#This Row],[Close]]/E532),0)</f>
        <v>-8.3987424858359364E-3</v>
      </c>
    </row>
    <row r="534" spans="1:8">
      <c r="A534" s="6">
        <v>44761</v>
      </c>
      <c r="B534">
        <v>3860.72998046875</v>
      </c>
      <c r="C534">
        <v>3939.81005859375</v>
      </c>
      <c r="D534">
        <v>3860.72998046875</v>
      </c>
      <c r="E534">
        <v>3936.68994140625</v>
      </c>
      <c r="F534">
        <v>4041070000</v>
      </c>
      <c r="G534">
        <f>IFERROR((GSPC[[#This Row],[Close]]-E533)/E533,0)</f>
        <v>2.7628291645959681E-2</v>
      </c>
      <c r="H534">
        <f>IFERROR(LN(GSPC[[#This Row],[Close]]/E533),0)</f>
        <v>2.725351764373082E-2</v>
      </c>
    </row>
    <row r="535" spans="1:8">
      <c r="A535" s="6">
        <v>44762</v>
      </c>
      <c r="B535">
        <v>3935.320068359375</v>
      </c>
      <c r="C535">
        <v>3974.1298828125</v>
      </c>
      <c r="D535">
        <v>3922.030029296875</v>
      </c>
      <c r="E535">
        <v>3959.89990234375</v>
      </c>
      <c r="F535">
        <v>4185300000</v>
      </c>
      <c r="G535">
        <f>IFERROR((GSPC[[#This Row],[Close]]-E534)/E534,0)</f>
        <v>5.8958061932632222E-3</v>
      </c>
      <c r="H535">
        <f>IFERROR(LN(GSPC[[#This Row],[Close]]/E534),0)</f>
        <v>5.8784939410571665E-3</v>
      </c>
    </row>
    <row r="536" spans="1:8">
      <c r="A536" s="6">
        <v>44763</v>
      </c>
      <c r="B536">
        <v>3955.469970703125</v>
      </c>
      <c r="C536">
        <v>3999.2900390625</v>
      </c>
      <c r="D536">
        <v>3927.639892578125</v>
      </c>
      <c r="E536">
        <v>3998.949951171875</v>
      </c>
      <c r="F536">
        <v>4132790000</v>
      </c>
      <c r="G536">
        <f>IFERROR((GSPC[[#This Row],[Close]]-E535)/E535,0)</f>
        <v>9.8613727091971214E-3</v>
      </c>
      <c r="H536">
        <f>IFERROR(LN(GSPC[[#This Row],[Close]]/E535),0)</f>
        <v>9.8130666895046691E-3</v>
      </c>
    </row>
    <row r="537" spans="1:8">
      <c r="A537" s="6">
        <v>44764</v>
      </c>
      <c r="B537">
        <v>3998.429931640625</v>
      </c>
      <c r="C537">
        <v>4012.43994140625</v>
      </c>
      <c r="D537">
        <v>3938.860107421875</v>
      </c>
      <c r="E537">
        <v>3961.6298828125</v>
      </c>
      <c r="F537">
        <v>3979240000</v>
      </c>
      <c r="G537">
        <f>IFERROR((GSPC[[#This Row],[Close]]-E536)/E536,0)</f>
        <v>-9.3324669763467562E-3</v>
      </c>
      <c r="H537">
        <f>IFERROR(LN(GSPC[[#This Row],[Close]]/E536),0)</f>
        <v>-9.3762872938138488E-3</v>
      </c>
    </row>
    <row r="538" spans="1:8">
      <c r="A538" s="6">
        <v>44767</v>
      </c>
      <c r="B538">
        <v>3965.719970703125</v>
      </c>
      <c r="C538">
        <v>3975.300048828125</v>
      </c>
      <c r="D538">
        <v>3943.4599609375</v>
      </c>
      <c r="E538">
        <v>3966.840087890625</v>
      </c>
      <c r="F538">
        <v>3568340000</v>
      </c>
      <c r="G538">
        <f>IFERROR((GSPC[[#This Row],[Close]]-E537)/E537,0)</f>
        <v>1.3151670479691789E-3</v>
      </c>
      <c r="H538">
        <f>IFERROR(LN(GSPC[[#This Row],[Close]]/E537),0)</f>
        <v>1.314302973305868E-3</v>
      </c>
    </row>
    <row r="539" spans="1:8">
      <c r="A539" s="6">
        <v>44768</v>
      </c>
      <c r="B539">
        <v>3953.219970703125</v>
      </c>
      <c r="C539">
        <v>3953.219970703125</v>
      </c>
      <c r="D539">
        <v>3910.739990234375</v>
      </c>
      <c r="E539">
        <v>3921.050048828125</v>
      </c>
      <c r="F539">
        <v>3778950000</v>
      </c>
      <c r="G539">
        <f>IFERROR((GSPC[[#This Row],[Close]]-E538)/E538,0)</f>
        <v>-1.1543202662058641E-2</v>
      </c>
      <c r="H539">
        <f>IFERROR(LN(GSPC[[#This Row],[Close]]/E538),0)</f>
        <v>-1.1610342599263359E-2</v>
      </c>
    </row>
    <row r="540" spans="1:8">
      <c r="A540" s="6">
        <v>44769</v>
      </c>
      <c r="B540">
        <v>3951.429931640625</v>
      </c>
      <c r="C540">
        <v>4039.56005859375</v>
      </c>
      <c r="D540">
        <v>3951.429931640625</v>
      </c>
      <c r="E540">
        <v>4023.610107421875</v>
      </c>
      <c r="F540">
        <v>4112180000</v>
      </c>
      <c r="G540">
        <f>IFERROR((GSPC[[#This Row],[Close]]-E539)/E539,0)</f>
        <v>2.6156273782937785E-2</v>
      </c>
      <c r="H540">
        <f>IFERROR(LN(GSPC[[#This Row],[Close]]/E539),0)</f>
        <v>2.5820048778629066E-2</v>
      </c>
    </row>
    <row r="541" spans="1:8">
      <c r="A541" s="6">
        <v>44770</v>
      </c>
      <c r="B541">
        <v>4026.1298828125</v>
      </c>
      <c r="C541">
        <v>4078.949951171875</v>
      </c>
      <c r="D541">
        <v>3992.969970703125</v>
      </c>
      <c r="E541">
        <v>4072.429931640625</v>
      </c>
      <c r="F541">
        <v>4413000000</v>
      </c>
      <c r="G541">
        <f>IFERROR((GSPC[[#This Row],[Close]]-E540)/E540,0)</f>
        <v>1.2133338697180892E-2</v>
      </c>
      <c r="H541">
        <f>IFERROR(LN(GSPC[[#This Row],[Close]]/E540),0)</f>
        <v>1.2060319791912806E-2</v>
      </c>
    </row>
    <row r="542" spans="1:8">
      <c r="A542" s="6">
        <v>44771</v>
      </c>
      <c r="B542">
        <v>4087.330078125</v>
      </c>
      <c r="C542">
        <v>4140.14990234375</v>
      </c>
      <c r="D542">
        <v>4079.219970703125</v>
      </c>
      <c r="E542">
        <v>4130.2900390625</v>
      </c>
      <c r="F542">
        <v>4616360000</v>
      </c>
      <c r="G542">
        <f>IFERROR((GSPC[[#This Row],[Close]]-E541)/E541,0)</f>
        <v>1.4207760082581801E-2</v>
      </c>
      <c r="H542">
        <f>IFERROR(LN(GSPC[[#This Row],[Close]]/E541),0)</f>
        <v>1.4107775781753557E-2</v>
      </c>
    </row>
    <row r="543" spans="1:8">
      <c r="A543" s="6">
        <v>44774</v>
      </c>
      <c r="B543">
        <v>4112.3798828125</v>
      </c>
      <c r="C543">
        <v>4144.9501953125</v>
      </c>
      <c r="D543">
        <v>4096.02001953125</v>
      </c>
      <c r="E543">
        <v>4118.6298828125</v>
      </c>
      <c r="F543">
        <v>4202810000</v>
      </c>
      <c r="G543">
        <f>IFERROR((GSPC[[#This Row],[Close]]-E542)/E542,0)</f>
        <v>-2.823084127197673E-3</v>
      </c>
      <c r="H543">
        <f>IFERROR(LN(GSPC[[#This Row],[Close]]/E542),0)</f>
        <v>-2.827076544916728E-3</v>
      </c>
    </row>
    <row r="544" spans="1:8">
      <c r="A544" s="6">
        <v>44775</v>
      </c>
      <c r="B544">
        <v>4104.2099609375</v>
      </c>
      <c r="C544">
        <v>4140.47021484375</v>
      </c>
      <c r="D544">
        <v>4079.81005859375</v>
      </c>
      <c r="E544">
        <v>4091.18994140625</v>
      </c>
      <c r="F544">
        <v>4727710000</v>
      </c>
      <c r="G544">
        <f>IFERROR((GSPC[[#This Row],[Close]]-E543)/E543,0)</f>
        <v>-6.6623955507048409E-3</v>
      </c>
      <c r="H544">
        <f>IFERROR(LN(GSPC[[#This Row],[Close]]/E543),0)</f>
        <v>-6.68468837887098E-3</v>
      </c>
    </row>
    <row r="545" spans="1:8">
      <c r="A545" s="6">
        <v>44776</v>
      </c>
      <c r="B545">
        <v>4107.9599609375</v>
      </c>
      <c r="C545">
        <v>4167.66015625</v>
      </c>
      <c r="D545">
        <v>4107.9599609375</v>
      </c>
      <c r="E545">
        <v>4155.169921875</v>
      </c>
      <c r="F545">
        <v>4351760000</v>
      </c>
      <c r="G545">
        <f>IFERROR((GSPC[[#This Row],[Close]]-E544)/E544,0)</f>
        <v>1.5638477163140069E-2</v>
      </c>
      <c r="H545">
        <f>IFERROR(LN(GSPC[[#This Row],[Close]]/E544),0)</f>
        <v>1.5517456270090707E-2</v>
      </c>
    </row>
    <row r="546" spans="1:8">
      <c r="A546" s="6">
        <v>44777</v>
      </c>
      <c r="B546">
        <v>4154.85009765625</v>
      </c>
      <c r="C546">
        <v>4161.2900390625</v>
      </c>
      <c r="D546">
        <v>4135.419921875</v>
      </c>
      <c r="E546">
        <v>4151.93994140625</v>
      </c>
      <c r="F546">
        <v>4283320000</v>
      </c>
      <c r="G546">
        <f>IFERROR((GSPC[[#This Row],[Close]]-E545)/E545,0)</f>
        <v>-7.7734016405579082E-4</v>
      </c>
      <c r="H546">
        <f>IFERROR(LN(GSPC[[#This Row],[Close]]/E545),0)</f>
        <v>-7.7764244958377336E-4</v>
      </c>
    </row>
    <row r="547" spans="1:8">
      <c r="A547" s="6">
        <v>44778</v>
      </c>
      <c r="B547">
        <v>4115.8701171875</v>
      </c>
      <c r="C547">
        <v>4151.580078125</v>
      </c>
      <c r="D547">
        <v>4107.31005859375</v>
      </c>
      <c r="E547">
        <v>4145.18994140625</v>
      </c>
      <c r="F547">
        <v>4085940000</v>
      </c>
      <c r="G547">
        <f>IFERROR((GSPC[[#This Row],[Close]]-E546)/E546,0)</f>
        <v>-1.6257460597355834E-3</v>
      </c>
      <c r="H547">
        <f>IFERROR(LN(GSPC[[#This Row],[Close]]/E546),0)</f>
        <v>-1.6270690189191196E-3</v>
      </c>
    </row>
    <row r="548" spans="1:8">
      <c r="A548" s="6">
        <v>44781</v>
      </c>
      <c r="B548">
        <v>4155.93017578125</v>
      </c>
      <c r="C548">
        <v>4186.6201171875</v>
      </c>
      <c r="D548">
        <v>4128.97021484375</v>
      </c>
      <c r="E548">
        <v>4140.06005859375</v>
      </c>
      <c r="F548">
        <v>4221090000</v>
      </c>
      <c r="G548">
        <f>IFERROR((GSPC[[#This Row],[Close]]-E547)/E547,0)</f>
        <v>-1.2375507238540906E-3</v>
      </c>
      <c r="H548">
        <f>IFERROR(LN(GSPC[[#This Row],[Close]]/E547),0)</f>
        <v>-1.2383171221209141E-3</v>
      </c>
    </row>
    <row r="549" spans="1:8">
      <c r="A549" s="6">
        <v>44782</v>
      </c>
      <c r="B549">
        <v>4133.10986328125</v>
      </c>
      <c r="C549">
        <v>4137.2998046875</v>
      </c>
      <c r="D549">
        <v>4112.08984375</v>
      </c>
      <c r="E549">
        <v>4122.47021484375</v>
      </c>
      <c r="F549">
        <v>3913090000</v>
      </c>
      <c r="G549">
        <f>IFERROR((GSPC[[#This Row],[Close]]-E548)/E548,0)</f>
        <v>-4.2486928935940903E-3</v>
      </c>
      <c r="H549">
        <f>IFERROR(LN(GSPC[[#This Row],[Close]]/E548),0)</f>
        <v>-4.2577442359264979E-3</v>
      </c>
    </row>
    <row r="550" spans="1:8">
      <c r="A550" s="6">
        <v>44783</v>
      </c>
      <c r="B550">
        <v>4181.02001953125</v>
      </c>
      <c r="C550">
        <v>4211.02978515625</v>
      </c>
      <c r="D550">
        <v>4177.259765625</v>
      </c>
      <c r="E550">
        <v>4210.240234375</v>
      </c>
      <c r="F550">
        <v>4546010000</v>
      </c>
      <c r="G550">
        <f>IFERROR((GSPC[[#This Row],[Close]]-E549)/E549,0)</f>
        <v>2.1290637641290189E-2</v>
      </c>
      <c r="H550">
        <f>IFERROR(LN(GSPC[[#This Row],[Close]]/E549),0)</f>
        <v>2.1067158460407496E-2</v>
      </c>
    </row>
    <row r="551" spans="1:8">
      <c r="A551" s="6">
        <v>44784</v>
      </c>
      <c r="B551">
        <v>4227.39990234375</v>
      </c>
      <c r="C551">
        <v>4257.91015625</v>
      </c>
      <c r="D551">
        <v>4201.41015625</v>
      </c>
      <c r="E551">
        <v>4207.27001953125</v>
      </c>
      <c r="F551">
        <v>4630200000</v>
      </c>
      <c r="G551">
        <f>IFERROR((GSPC[[#This Row],[Close]]-E550)/E550,0)</f>
        <v>-7.0547395835024636E-4</v>
      </c>
      <c r="H551">
        <f>IFERROR(LN(GSPC[[#This Row],[Close]]/E550),0)</f>
        <v>-7.057229222018175E-4</v>
      </c>
    </row>
    <row r="552" spans="1:8">
      <c r="A552" s="6">
        <v>44785</v>
      </c>
      <c r="B552">
        <v>4225.02001953125</v>
      </c>
      <c r="C552">
        <v>4280.47021484375</v>
      </c>
      <c r="D552">
        <v>4219.77978515625</v>
      </c>
      <c r="E552">
        <v>4280.14990234375</v>
      </c>
      <c r="F552">
        <v>3788010000</v>
      </c>
      <c r="G552">
        <f>IFERROR((GSPC[[#This Row],[Close]]-E551)/E551,0)</f>
        <v>1.7322368774566995E-2</v>
      </c>
      <c r="H552">
        <f>IFERROR(LN(GSPC[[#This Row],[Close]]/E551),0)</f>
        <v>1.7174046951492668E-2</v>
      </c>
    </row>
    <row r="553" spans="1:8">
      <c r="A553" s="6">
        <v>44788</v>
      </c>
      <c r="B553">
        <v>4269.3701171875</v>
      </c>
      <c r="C553">
        <v>4301.7900390625</v>
      </c>
      <c r="D553">
        <v>4256.89990234375</v>
      </c>
      <c r="E553">
        <v>4297.14013671875</v>
      </c>
      <c r="F553">
        <v>3696830000</v>
      </c>
      <c r="G553">
        <f>IFERROR((GSPC[[#This Row],[Close]]-E552)/E552,0)</f>
        <v>3.9695418998517756E-3</v>
      </c>
      <c r="H553">
        <f>IFERROR(LN(GSPC[[#This Row],[Close]]/E552),0)</f>
        <v>3.9616840562331631E-3</v>
      </c>
    </row>
    <row r="554" spans="1:8">
      <c r="A554" s="6">
        <v>44789</v>
      </c>
      <c r="B554">
        <v>4290.4599609375</v>
      </c>
      <c r="C554">
        <v>4325.27978515625</v>
      </c>
      <c r="D554">
        <v>4277.77001953125</v>
      </c>
      <c r="E554">
        <v>4305.2001953125</v>
      </c>
      <c r="F554">
        <v>4329820000</v>
      </c>
      <c r="G554">
        <f>IFERROR((GSPC[[#This Row],[Close]]-E553)/E553,0)</f>
        <v>1.8756797165811246E-3</v>
      </c>
      <c r="H554">
        <f>IFERROR(LN(GSPC[[#This Row],[Close]]/E553),0)</f>
        <v>1.8739228259478625E-3</v>
      </c>
    </row>
    <row r="555" spans="1:8">
      <c r="A555" s="6">
        <v>44790</v>
      </c>
      <c r="B555">
        <v>4280.39990234375</v>
      </c>
      <c r="C555">
        <v>4302.18017578125</v>
      </c>
      <c r="D555">
        <v>4253.080078125</v>
      </c>
      <c r="E555">
        <v>4274.0400390625</v>
      </c>
      <c r="F555">
        <v>3885030000</v>
      </c>
      <c r="G555">
        <f>IFERROR((GSPC[[#This Row],[Close]]-E554)/E554,0)</f>
        <v>-7.2377949540946233E-3</v>
      </c>
      <c r="H555">
        <f>IFERROR(LN(GSPC[[#This Row],[Close]]/E554),0)</f>
        <v>-7.2641148676480206E-3</v>
      </c>
    </row>
    <row r="556" spans="1:8">
      <c r="A556" s="6">
        <v>44791</v>
      </c>
      <c r="B556">
        <v>4273.1298828125</v>
      </c>
      <c r="C556">
        <v>4292.52978515625</v>
      </c>
      <c r="D556">
        <v>4261.97998046875</v>
      </c>
      <c r="E556">
        <v>4283.740234375</v>
      </c>
      <c r="F556">
        <v>3340330000</v>
      </c>
      <c r="G556">
        <f>IFERROR((GSPC[[#This Row],[Close]]-E555)/E555,0)</f>
        <v>2.2695611701914974E-3</v>
      </c>
      <c r="H556">
        <f>IFERROR(LN(GSPC[[#This Row],[Close]]/E555),0)</f>
        <v>2.2669896063847975E-3</v>
      </c>
    </row>
    <row r="557" spans="1:8">
      <c r="A557" s="6">
        <v>44792</v>
      </c>
      <c r="B557">
        <v>4266.31005859375</v>
      </c>
      <c r="C557">
        <v>4266.31005859375</v>
      </c>
      <c r="D557">
        <v>4218.7001953125</v>
      </c>
      <c r="E557">
        <v>4228.47998046875</v>
      </c>
      <c r="F557">
        <v>3761340000</v>
      </c>
      <c r="G557">
        <f>IFERROR((GSPC[[#This Row],[Close]]-E556)/E556,0)</f>
        <v>-1.2900001139847943E-2</v>
      </c>
      <c r="H557">
        <f>IFERROR(LN(GSPC[[#This Row],[Close]]/E556),0)</f>
        <v>-1.2983928713038868E-2</v>
      </c>
    </row>
    <row r="558" spans="1:8">
      <c r="A558" s="6">
        <v>44795</v>
      </c>
      <c r="B558">
        <v>4195.080078125</v>
      </c>
      <c r="C558">
        <v>4195.080078125</v>
      </c>
      <c r="D558">
        <v>4129.85986328125</v>
      </c>
      <c r="E558">
        <v>4137.990234375</v>
      </c>
      <c r="F558">
        <v>3907430000</v>
      </c>
      <c r="G558">
        <f>IFERROR((GSPC[[#This Row],[Close]]-E557)/E557,0)</f>
        <v>-2.1400064919715835E-2</v>
      </c>
      <c r="H558">
        <f>IFERROR(LN(GSPC[[#This Row],[Close]]/E557),0)</f>
        <v>-2.1632366466494565E-2</v>
      </c>
    </row>
    <row r="559" spans="1:8">
      <c r="A559" s="6">
        <v>44796</v>
      </c>
      <c r="B559">
        <v>4133.08984375</v>
      </c>
      <c r="C559">
        <v>4159.77001953125</v>
      </c>
      <c r="D559">
        <v>4124.02978515625</v>
      </c>
      <c r="E559">
        <v>4128.72998046875</v>
      </c>
      <c r="F559">
        <v>3823520000</v>
      </c>
      <c r="G559">
        <f>IFERROR((GSPC[[#This Row],[Close]]-E558)/E558,0)</f>
        <v>-2.2378626777133184E-3</v>
      </c>
      <c r="H559">
        <f>IFERROR(LN(GSPC[[#This Row],[Close]]/E558),0)</f>
        <v>-2.2403704344374641E-3</v>
      </c>
    </row>
    <row r="560" spans="1:8">
      <c r="A560" s="6">
        <v>44797</v>
      </c>
      <c r="B560">
        <v>4126.5498046875</v>
      </c>
      <c r="C560">
        <v>4156.56005859375</v>
      </c>
      <c r="D560">
        <v>4119.97021484375</v>
      </c>
      <c r="E560">
        <v>4140.77001953125</v>
      </c>
      <c r="F560">
        <v>3583630000</v>
      </c>
      <c r="G560">
        <f>IFERROR((GSPC[[#This Row],[Close]]-E559)/E559,0)</f>
        <v>2.9161604463009833E-3</v>
      </c>
      <c r="H560">
        <f>IFERROR(LN(GSPC[[#This Row],[Close]]/E559),0)</f>
        <v>2.911916698724165E-3</v>
      </c>
    </row>
    <row r="561" spans="1:8">
      <c r="A561" s="6">
        <v>44798</v>
      </c>
      <c r="B561">
        <v>4153.259765625</v>
      </c>
      <c r="C561">
        <v>4200.5400390625</v>
      </c>
      <c r="D561">
        <v>4147.58984375</v>
      </c>
      <c r="E561">
        <v>4199.1201171875</v>
      </c>
      <c r="F561">
        <v>3566870000</v>
      </c>
      <c r="G561">
        <f>IFERROR((GSPC[[#This Row],[Close]]-E560)/E560,0)</f>
        <v>1.4091605518061455E-2</v>
      </c>
      <c r="H561">
        <f>IFERROR(LN(GSPC[[#This Row],[Close]]/E560),0)</f>
        <v>1.3993241836107048E-2</v>
      </c>
    </row>
    <row r="562" spans="1:8">
      <c r="A562" s="6">
        <v>44799</v>
      </c>
      <c r="B562">
        <v>4198.740234375</v>
      </c>
      <c r="C562">
        <v>4203.0400390625</v>
      </c>
      <c r="D562">
        <v>4057.659912109375</v>
      </c>
      <c r="E562">
        <v>4057.659912109375</v>
      </c>
      <c r="F562">
        <v>3832750000</v>
      </c>
      <c r="G562">
        <f>IFERROR((GSPC[[#This Row],[Close]]-E561)/E561,0)</f>
        <v>-3.3688058719518764E-2</v>
      </c>
      <c r="H562">
        <f>IFERROR(LN(GSPC[[#This Row],[Close]]/E561),0)</f>
        <v>-3.4268576317039522E-2</v>
      </c>
    </row>
    <row r="563" spans="1:8">
      <c r="A563" s="6">
        <v>44802</v>
      </c>
      <c r="B563">
        <v>4034.580078125</v>
      </c>
      <c r="C563">
        <v>4062.989990234375</v>
      </c>
      <c r="D563">
        <v>4017.419921875</v>
      </c>
      <c r="E563">
        <v>4030.610107421875</v>
      </c>
      <c r="F563">
        <v>3396510000</v>
      </c>
      <c r="G563">
        <f>IFERROR((GSPC[[#This Row],[Close]]-E562)/E562,0)</f>
        <v>-6.6663557995027128E-3</v>
      </c>
      <c r="H563">
        <f>IFERROR(LN(GSPC[[#This Row],[Close]]/E562),0)</f>
        <v>-6.6886751973248065E-3</v>
      </c>
    </row>
    <row r="564" spans="1:8">
      <c r="A564" s="6">
        <v>44803</v>
      </c>
      <c r="B564">
        <v>4041.25</v>
      </c>
      <c r="C564">
        <v>4044.97998046875</v>
      </c>
      <c r="D564">
        <v>3965.2099609375</v>
      </c>
      <c r="E564">
        <v>3986.159912109375</v>
      </c>
      <c r="F564">
        <v>3835860000</v>
      </c>
      <c r="G564">
        <f>IFERROR((GSPC[[#This Row],[Close]]-E563)/E563,0)</f>
        <v>-1.1028155571448206E-2</v>
      </c>
      <c r="H564">
        <f>IFERROR(LN(GSPC[[#This Row],[Close]]/E563),0)</f>
        <v>-1.1089416492117008E-2</v>
      </c>
    </row>
    <row r="565" spans="1:8">
      <c r="A565" s="6">
        <v>44804</v>
      </c>
      <c r="B565">
        <v>4000.669921875</v>
      </c>
      <c r="C565">
        <v>4015.3701171875</v>
      </c>
      <c r="D565">
        <v>3954.530029296875</v>
      </c>
      <c r="E565">
        <v>3955</v>
      </c>
      <c r="F565">
        <v>4542490000</v>
      </c>
      <c r="G565">
        <f>IFERROR((GSPC[[#This Row],[Close]]-E564)/E564,0)</f>
        <v>-7.8170251059712162E-3</v>
      </c>
      <c r="H565">
        <f>IFERROR(LN(GSPC[[#This Row],[Close]]/E564),0)</f>
        <v>-7.8477382081530277E-3</v>
      </c>
    </row>
    <row r="566" spans="1:8">
      <c r="A566" s="6">
        <v>44805</v>
      </c>
      <c r="B566">
        <v>3936.72998046875</v>
      </c>
      <c r="C566">
        <v>3970.22998046875</v>
      </c>
      <c r="D566">
        <v>3903.64990234375</v>
      </c>
      <c r="E566">
        <v>3966.85009765625</v>
      </c>
      <c r="F566">
        <v>4152250000</v>
      </c>
      <c r="G566">
        <f>IFERROR((GSPC[[#This Row],[Close]]-E565)/E565,0)</f>
        <v>2.9962320243362831E-3</v>
      </c>
      <c r="H566">
        <f>IFERROR(LN(GSPC[[#This Row],[Close]]/E565),0)</f>
        <v>2.9917522671948716E-3</v>
      </c>
    </row>
    <row r="567" spans="1:8">
      <c r="A567" s="6">
        <v>44806</v>
      </c>
      <c r="B567">
        <v>3994.659912109375</v>
      </c>
      <c r="C567">
        <v>4018.429931640625</v>
      </c>
      <c r="D567">
        <v>3906.2099609375</v>
      </c>
      <c r="E567">
        <v>3924.260009765625</v>
      </c>
      <c r="F567">
        <v>3665850000</v>
      </c>
      <c r="G567">
        <f>IFERROR((GSPC[[#This Row],[Close]]-E566)/E566,0)</f>
        <v>-1.0736500458081003E-2</v>
      </c>
      <c r="H567">
        <f>IFERROR(LN(GSPC[[#This Row],[Close]]/E566),0)</f>
        <v>-1.0794552570724387E-2</v>
      </c>
    </row>
    <row r="568" spans="1:8">
      <c r="A568" s="6">
        <v>44810</v>
      </c>
      <c r="B568">
        <v>3930.889892578125</v>
      </c>
      <c r="C568">
        <v>3942.550048828125</v>
      </c>
      <c r="D568">
        <v>3886.75</v>
      </c>
      <c r="E568">
        <v>3908.18994140625</v>
      </c>
      <c r="F568">
        <v>4127340000</v>
      </c>
      <c r="G568">
        <f>IFERROR((GSPC[[#This Row],[Close]]-E567)/E567,0)</f>
        <v>-4.0950569838349672E-3</v>
      </c>
      <c r="H568">
        <f>IFERROR(LN(GSPC[[#This Row],[Close]]/E567),0)</f>
        <v>-4.1034646908951434E-3</v>
      </c>
    </row>
    <row r="569" spans="1:8">
      <c r="A569" s="6">
        <v>44811</v>
      </c>
      <c r="B569">
        <v>3909.429931640625</v>
      </c>
      <c r="C569">
        <v>3987.889892578125</v>
      </c>
      <c r="D569">
        <v>3906.030029296875</v>
      </c>
      <c r="E569">
        <v>3979.8701171875</v>
      </c>
      <c r="F569">
        <v>3890320000</v>
      </c>
      <c r="G569">
        <f>IFERROR((GSPC[[#This Row],[Close]]-E568)/E568,0)</f>
        <v>1.8341016392733958E-2</v>
      </c>
      <c r="H569">
        <f>IFERROR(LN(GSPC[[#This Row],[Close]]/E568),0)</f>
        <v>1.8174848666169877E-2</v>
      </c>
    </row>
    <row r="570" spans="1:8">
      <c r="A570" s="6">
        <v>44812</v>
      </c>
      <c r="B570">
        <v>3959.93994140625</v>
      </c>
      <c r="C570">
        <v>4010.5</v>
      </c>
      <c r="D570">
        <v>3944.81005859375</v>
      </c>
      <c r="E570">
        <v>4006.179931640625</v>
      </c>
      <c r="F570">
        <v>3966850000</v>
      </c>
      <c r="G570">
        <f>IFERROR((GSPC[[#This Row],[Close]]-E569)/E569,0)</f>
        <v>6.6107218774560548E-3</v>
      </c>
      <c r="H570">
        <f>IFERROR(LN(GSPC[[#This Row],[Close]]/E569),0)</f>
        <v>6.588966880442448E-3</v>
      </c>
    </row>
    <row r="571" spans="1:8">
      <c r="A571" s="6">
        <v>44813</v>
      </c>
      <c r="B571">
        <v>4022.93994140625</v>
      </c>
      <c r="C571">
        <v>4076.81005859375</v>
      </c>
      <c r="D571">
        <v>4022.93994140625</v>
      </c>
      <c r="E571">
        <v>4067.360107421875</v>
      </c>
      <c r="F571">
        <v>3901940000</v>
      </c>
      <c r="G571">
        <f>IFERROR((GSPC[[#This Row],[Close]]-E570)/E570,0)</f>
        <v>1.5271449816332957E-2</v>
      </c>
      <c r="H571">
        <f>IFERROR(LN(GSPC[[#This Row],[Close]]/E570),0)</f>
        <v>1.5156014981211059E-2</v>
      </c>
    </row>
    <row r="572" spans="1:8">
      <c r="A572" s="6">
        <v>44816</v>
      </c>
      <c r="B572">
        <v>4083.669921875</v>
      </c>
      <c r="C572">
        <v>4119.27978515625</v>
      </c>
      <c r="D572">
        <v>4083.669921875</v>
      </c>
      <c r="E572">
        <v>4110.41015625</v>
      </c>
      <c r="F572">
        <v>3814200000</v>
      </c>
      <c r="G572">
        <f>IFERROR((GSPC[[#This Row],[Close]]-E571)/E571,0)</f>
        <v>1.0584272769349793E-2</v>
      </c>
      <c r="H572">
        <f>IFERROR(LN(GSPC[[#This Row],[Close]]/E571),0)</f>
        <v>1.0528651483995635E-2</v>
      </c>
    </row>
    <row r="573" spans="1:8">
      <c r="A573" s="6">
        <v>44817</v>
      </c>
      <c r="B573">
        <v>4037.1201171875</v>
      </c>
      <c r="C573">
        <v>4037.1201171875</v>
      </c>
      <c r="D573">
        <v>3921.280029296875</v>
      </c>
      <c r="E573">
        <v>3932.68994140625</v>
      </c>
      <c r="F573">
        <v>4224550000</v>
      </c>
      <c r="G573">
        <f>IFERROR((GSPC[[#This Row],[Close]]-E572)/E572,0)</f>
        <v>-4.3236613400616762E-2</v>
      </c>
      <c r="H573">
        <f>IFERROR(LN(GSPC[[#This Row],[Close]]/E572),0)</f>
        <v>-4.4199163031974062E-2</v>
      </c>
    </row>
    <row r="574" spans="1:8">
      <c r="A574" s="6">
        <v>44818</v>
      </c>
      <c r="B574">
        <v>3940.72998046875</v>
      </c>
      <c r="C574">
        <v>3961.93994140625</v>
      </c>
      <c r="D574">
        <v>3912.179931640625</v>
      </c>
      <c r="E574">
        <v>3946.010009765625</v>
      </c>
      <c r="F574">
        <v>4293240000</v>
      </c>
      <c r="G574">
        <f>IFERROR((GSPC[[#This Row],[Close]]-E573)/E573,0)</f>
        <v>3.387012085323974E-3</v>
      </c>
      <c r="H574">
        <f>IFERROR(LN(GSPC[[#This Row],[Close]]/E573),0)</f>
        <v>3.381289078844715E-3</v>
      </c>
    </row>
    <row r="575" spans="1:8">
      <c r="A575" s="6">
        <v>44819</v>
      </c>
      <c r="B575">
        <v>3932.409912109375</v>
      </c>
      <c r="C575">
        <v>3959.139892578125</v>
      </c>
      <c r="D575">
        <v>3888.280029296875</v>
      </c>
      <c r="E575">
        <v>3901.35009765625</v>
      </c>
      <c r="F575">
        <v>4441830000</v>
      </c>
      <c r="G575">
        <f>IFERROR((GSPC[[#This Row],[Close]]-E574)/E574,0)</f>
        <v>-1.1317739184353361E-2</v>
      </c>
      <c r="H575">
        <f>IFERROR(LN(GSPC[[#This Row],[Close]]/E574),0)</f>
        <v>-1.1382272168149512E-2</v>
      </c>
    </row>
    <row r="576" spans="1:8">
      <c r="A576" s="6">
        <v>44820</v>
      </c>
      <c r="B576">
        <v>3880.949951171875</v>
      </c>
      <c r="C576">
        <v>3880.949951171875</v>
      </c>
      <c r="D576">
        <v>3837.080078125</v>
      </c>
      <c r="E576">
        <v>3873.330078125</v>
      </c>
      <c r="F576">
        <v>7954650000</v>
      </c>
      <c r="G576">
        <f>IFERROR((GSPC[[#This Row],[Close]]-E575)/E575,0)</f>
        <v>-7.1821340894484519E-3</v>
      </c>
      <c r="H576">
        <f>IFERROR(LN(GSPC[[#This Row],[Close]]/E575),0)</f>
        <v>-7.2080497756631754E-3</v>
      </c>
    </row>
    <row r="577" spans="1:8">
      <c r="A577" s="6">
        <v>44823</v>
      </c>
      <c r="B577">
        <v>3849.909912109375</v>
      </c>
      <c r="C577">
        <v>3900.449951171875</v>
      </c>
      <c r="D577">
        <v>3838.5</v>
      </c>
      <c r="E577">
        <v>3899.889892578125</v>
      </c>
      <c r="F577">
        <v>3766850000</v>
      </c>
      <c r="G577">
        <f>IFERROR((GSPC[[#This Row],[Close]]-E576)/E576,0)</f>
        <v>6.8571007162865046E-3</v>
      </c>
      <c r="H577">
        <f>IFERROR(LN(GSPC[[#This Row],[Close]]/E576),0)</f>
        <v>6.8336977247057682E-3</v>
      </c>
    </row>
    <row r="578" spans="1:8">
      <c r="A578" s="6">
        <v>44824</v>
      </c>
      <c r="B578">
        <v>3875.22998046875</v>
      </c>
      <c r="C578">
        <v>3876.010009765625</v>
      </c>
      <c r="D578">
        <v>3827.5400390625</v>
      </c>
      <c r="E578">
        <v>3855.929931640625</v>
      </c>
      <c r="F578">
        <v>4058050000</v>
      </c>
      <c r="G578">
        <f>IFERROR((GSPC[[#This Row],[Close]]-E577)/E577,0)</f>
        <v>-1.1272103097361836E-2</v>
      </c>
      <c r="H578">
        <f>IFERROR(LN(GSPC[[#This Row],[Close]]/E577),0)</f>
        <v>-1.1336114736600402E-2</v>
      </c>
    </row>
    <row r="579" spans="1:8">
      <c r="A579" s="6">
        <v>44825</v>
      </c>
      <c r="B579">
        <v>3871.39990234375</v>
      </c>
      <c r="C579">
        <v>3907.070068359375</v>
      </c>
      <c r="D579">
        <v>3789.489990234375</v>
      </c>
      <c r="E579">
        <v>3789.929931640625</v>
      </c>
      <c r="F579">
        <v>4078330000</v>
      </c>
      <c r="G579">
        <f>IFERROR((GSPC[[#This Row],[Close]]-E578)/E578,0)</f>
        <v>-1.7116493600784457E-2</v>
      </c>
      <c r="H579">
        <f>IFERROR(LN(GSPC[[#This Row],[Close]]/E578),0)</f>
        <v>-1.726467409850635E-2</v>
      </c>
    </row>
    <row r="580" spans="1:8">
      <c r="A580" s="6">
        <v>44826</v>
      </c>
      <c r="B580">
        <v>3782.360107421875</v>
      </c>
      <c r="C580">
        <v>3790.89990234375</v>
      </c>
      <c r="D580">
        <v>3749.449951171875</v>
      </c>
      <c r="E580">
        <v>3757.989990234375</v>
      </c>
      <c r="F580">
        <v>4284600000</v>
      </c>
      <c r="G580">
        <f>IFERROR((GSPC[[#This Row],[Close]]-E579)/E579,0)</f>
        <v>-8.4275809796893787E-3</v>
      </c>
      <c r="H580">
        <f>IFERROR(LN(GSPC[[#This Row],[Close]]/E579),0)</f>
        <v>-8.4632938304539853E-3</v>
      </c>
    </row>
    <row r="581" spans="1:8">
      <c r="A581" s="6">
        <v>44827</v>
      </c>
      <c r="B581">
        <v>3727.139892578125</v>
      </c>
      <c r="C581">
        <v>3727.139892578125</v>
      </c>
      <c r="D581">
        <v>3647.469970703125</v>
      </c>
      <c r="E581">
        <v>3693.22998046875</v>
      </c>
      <c r="F581">
        <v>5144270000</v>
      </c>
      <c r="G581">
        <f>IFERROR((GSPC[[#This Row],[Close]]-E580)/E580,0)</f>
        <v>-1.7232619015461002E-2</v>
      </c>
      <c r="H581">
        <f>IFERROR(LN(GSPC[[#This Row],[Close]]/E580),0)</f>
        <v>-1.7382828767330778E-2</v>
      </c>
    </row>
    <row r="582" spans="1:8">
      <c r="A582" s="6">
        <v>44830</v>
      </c>
      <c r="B582">
        <v>3682.719970703125</v>
      </c>
      <c r="C582">
        <v>3715.669921875</v>
      </c>
      <c r="D582">
        <v>3644.760009765625</v>
      </c>
      <c r="E582">
        <v>3655.0400390625</v>
      </c>
      <c r="F582">
        <v>4886140000</v>
      </c>
      <c r="G582">
        <f>IFERROR((GSPC[[#This Row],[Close]]-E581)/E581,0)</f>
        <v>-1.0340526208282019E-2</v>
      </c>
      <c r="H582">
        <f>IFERROR(LN(GSPC[[#This Row],[Close]]/E581),0)</f>
        <v>-1.0394360890280502E-2</v>
      </c>
    </row>
    <row r="583" spans="1:8">
      <c r="A583" s="6">
        <v>44831</v>
      </c>
      <c r="B583">
        <v>3686.43994140625</v>
      </c>
      <c r="C583">
        <v>3717.530029296875</v>
      </c>
      <c r="D583">
        <v>3623.2900390625</v>
      </c>
      <c r="E583">
        <v>3647.2900390625</v>
      </c>
      <c r="F583">
        <v>4577740000</v>
      </c>
      <c r="G583">
        <f>IFERROR((GSPC[[#This Row],[Close]]-E582)/E582,0)</f>
        <v>-2.1203598092424283E-3</v>
      </c>
      <c r="H583">
        <f>IFERROR(LN(GSPC[[#This Row],[Close]]/E582),0)</f>
        <v>-2.1226109548247284E-3</v>
      </c>
    </row>
    <row r="584" spans="1:8">
      <c r="A584" s="6">
        <v>44832</v>
      </c>
      <c r="B584">
        <v>3651.93994140625</v>
      </c>
      <c r="C584">
        <v>3736.739990234375</v>
      </c>
      <c r="D584">
        <v>3640.610107421875</v>
      </c>
      <c r="E584">
        <v>3719.0400390625</v>
      </c>
      <c r="F584">
        <v>4684850000</v>
      </c>
      <c r="G584">
        <f>IFERROR((GSPC[[#This Row],[Close]]-E583)/E583,0)</f>
        <v>1.967213992623483E-2</v>
      </c>
      <c r="H584">
        <f>IFERROR(LN(GSPC[[#This Row],[Close]]/E583),0)</f>
        <v>1.9481144181152356E-2</v>
      </c>
    </row>
    <row r="585" spans="1:8">
      <c r="A585" s="6">
        <v>44833</v>
      </c>
      <c r="B585">
        <v>3687.010009765625</v>
      </c>
      <c r="C585">
        <v>3687.010009765625</v>
      </c>
      <c r="D585">
        <v>3610.39990234375</v>
      </c>
      <c r="E585">
        <v>3640.469970703125</v>
      </c>
      <c r="F585">
        <v>4681810000</v>
      </c>
      <c r="G585">
        <f>IFERROR((GSPC[[#This Row],[Close]]-E584)/E584,0)</f>
        <v>-2.1126437880238859E-2</v>
      </c>
      <c r="H585">
        <f>IFERROR(LN(GSPC[[#This Row],[Close]]/E584),0)</f>
        <v>-2.1352794823097501E-2</v>
      </c>
    </row>
    <row r="586" spans="1:8">
      <c r="A586" s="6">
        <v>44834</v>
      </c>
      <c r="B586">
        <v>3633.47998046875</v>
      </c>
      <c r="C586">
        <v>3671.43994140625</v>
      </c>
      <c r="D586">
        <v>3584.1298828125</v>
      </c>
      <c r="E586">
        <v>3585.6201171875</v>
      </c>
      <c r="F586">
        <v>5645360000</v>
      </c>
      <c r="G586">
        <f>IFERROR((GSPC[[#This Row],[Close]]-E585)/E585,0)</f>
        <v>-1.5066695771983316E-2</v>
      </c>
      <c r="H586">
        <f>IFERROR(LN(GSPC[[#This Row],[Close]]/E585),0)</f>
        <v>-1.5181351546209299E-2</v>
      </c>
    </row>
    <row r="587" spans="1:8">
      <c r="A587" s="6">
        <v>44837</v>
      </c>
      <c r="B587">
        <v>3609.780029296875</v>
      </c>
      <c r="C587">
        <v>3698.35009765625</v>
      </c>
      <c r="D587">
        <v>3604.929931640625</v>
      </c>
      <c r="E587">
        <v>3678.429931640625</v>
      </c>
      <c r="F587">
        <v>4806680000</v>
      </c>
      <c r="G587">
        <f>IFERROR((GSPC[[#This Row],[Close]]-E586)/E586,0)</f>
        <v>2.5883894952576141E-2</v>
      </c>
      <c r="H587">
        <f>IFERROR(LN(GSPC[[#This Row],[Close]]/E586),0)</f>
        <v>2.555457753093017E-2</v>
      </c>
    </row>
    <row r="588" spans="1:8">
      <c r="A588" s="6">
        <v>44838</v>
      </c>
      <c r="B588">
        <v>3726.4599609375</v>
      </c>
      <c r="C588">
        <v>3791.919921875</v>
      </c>
      <c r="D588">
        <v>3726.4599609375</v>
      </c>
      <c r="E588">
        <v>3790.929931640625</v>
      </c>
      <c r="F588">
        <v>5146580000</v>
      </c>
      <c r="G588">
        <f>IFERROR((GSPC[[#This Row],[Close]]-E587)/E587,0)</f>
        <v>3.0583700679551511E-2</v>
      </c>
      <c r="H588">
        <f>IFERROR(LN(GSPC[[#This Row],[Close]]/E587),0)</f>
        <v>3.0125341416799834E-2</v>
      </c>
    </row>
    <row r="589" spans="1:8">
      <c r="A589" s="6">
        <v>44839</v>
      </c>
      <c r="B589">
        <v>3753.25</v>
      </c>
      <c r="C589">
        <v>3806.909912109375</v>
      </c>
      <c r="D589">
        <v>3722.659912109375</v>
      </c>
      <c r="E589">
        <v>3783.280029296875</v>
      </c>
      <c r="F589">
        <v>4293180000</v>
      </c>
      <c r="G589">
        <f>IFERROR((GSPC[[#This Row],[Close]]-E588)/E588,0)</f>
        <v>-2.0179487570848621E-3</v>
      </c>
      <c r="H589">
        <f>IFERROR(LN(GSPC[[#This Row],[Close]]/E588),0)</f>
        <v>-2.0199875589381176E-3</v>
      </c>
    </row>
    <row r="590" spans="1:8">
      <c r="A590" s="6">
        <v>44840</v>
      </c>
      <c r="B590">
        <v>3771.969970703125</v>
      </c>
      <c r="C590">
        <v>3797.929931640625</v>
      </c>
      <c r="D590">
        <v>3739.219970703125</v>
      </c>
      <c r="E590">
        <v>3744.52001953125</v>
      </c>
      <c r="F590">
        <v>4252100000</v>
      </c>
      <c r="G590">
        <f>IFERROR((GSPC[[#This Row],[Close]]-E589)/E589,0)</f>
        <v>-1.0245080846639991E-2</v>
      </c>
      <c r="H590">
        <f>IFERROR(LN(GSPC[[#This Row],[Close]]/E589),0)</f>
        <v>-1.0297922911395202E-2</v>
      </c>
    </row>
    <row r="591" spans="1:8">
      <c r="A591" s="6">
        <v>44841</v>
      </c>
      <c r="B591">
        <v>3706.739990234375</v>
      </c>
      <c r="C591">
        <v>3706.739990234375</v>
      </c>
      <c r="D591">
        <v>3620.72998046875</v>
      </c>
      <c r="E591">
        <v>3639.659912109375</v>
      </c>
      <c r="F591">
        <v>4449660000</v>
      </c>
      <c r="G591">
        <f>IFERROR((GSPC[[#This Row],[Close]]-E590)/E590,0)</f>
        <v>-2.8003617786773561E-2</v>
      </c>
      <c r="H591">
        <f>IFERROR(LN(GSPC[[#This Row],[Close]]/E590),0)</f>
        <v>-2.8403196531478058E-2</v>
      </c>
    </row>
    <row r="592" spans="1:8">
      <c r="A592" s="6">
        <v>44844</v>
      </c>
      <c r="B592">
        <v>3647.510009765625</v>
      </c>
      <c r="C592">
        <v>3652.169921875</v>
      </c>
      <c r="D592">
        <v>3588.10009765625</v>
      </c>
      <c r="E592">
        <v>3612.389892578125</v>
      </c>
      <c r="F592">
        <v>3834320000</v>
      </c>
      <c r="G592">
        <f>IFERROR((GSPC[[#This Row],[Close]]-E591)/E591,0)</f>
        <v>-7.4924636339018785E-3</v>
      </c>
      <c r="H592">
        <f>IFERROR(LN(GSPC[[#This Row],[Close]]/E591),0)</f>
        <v>-7.5206731336527723E-3</v>
      </c>
    </row>
    <row r="593" spans="1:8">
      <c r="A593" s="6">
        <v>44845</v>
      </c>
      <c r="B593">
        <v>3595.860107421875</v>
      </c>
      <c r="C593">
        <v>3640.659912109375</v>
      </c>
      <c r="D593">
        <v>3568.449951171875</v>
      </c>
      <c r="E593">
        <v>3588.840087890625</v>
      </c>
      <c r="F593">
        <v>4759030000</v>
      </c>
      <c r="G593">
        <f>IFERROR((GSPC[[#This Row],[Close]]-E592)/E592,0)</f>
        <v>-6.5191757777543638E-3</v>
      </c>
      <c r="H593">
        <f>IFERROR(LN(GSPC[[#This Row],[Close]]/E592),0)</f>
        <v>-6.5405184123237814E-3</v>
      </c>
    </row>
    <row r="594" spans="1:8">
      <c r="A594" s="6">
        <v>44846</v>
      </c>
      <c r="B594">
        <v>3590.830078125</v>
      </c>
      <c r="C594">
        <v>3608.340087890625</v>
      </c>
      <c r="D594">
        <v>3573.860107421875</v>
      </c>
      <c r="E594">
        <v>3577.030029296875</v>
      </c>
      <c r="F594">
        <v>4006830000</v>
      </c>
      <c r="G594">
        <f>IFERROR((GSPC[[#This Row],[Close]]-E593)/E593,0)</f>
        <v>-3.290773148014927E-3</v>
      </c>
      <c r="H594">
        <f>IFERROR(LN(GSPC[[#This Row],[Close]]/E593),0)</f>
        <v>-3.2961996501662937E-3</v>
      </c>
    </row>
    <row r="595" spans="1:8">
      <c r="A595" s="6">
        <v>44847</v>
      </c>
      <c r="B595">
        <v>3520.3701171875</v>
      </c>
      <c r="C595">
        <v>3685.409912109375</v>
      </c>
      <c r="D595">
        <v>3491.580078125</v>
      </c>
      <c r="E595">
        <v>3669.909912109375</v>
      </c>
      <c r="F595">
        <v>5021680000</v>
      </c>
      <c r="G595">
        <f>IFERROR((GSPC[[#This Row],[Close]]-E594)/E594,0)</f>
        <v>2.5965642460864968E-2</v>
      </c>
      <c r="H595">
        <f>IFERROR(LN(GSPC[[#This Row],[Close]]/E594),0)</f>
        <v>2.5634259307631132E-2</v>
      </c>
    </row>
    <row r="596" spans="1:8">
      <c r="A596" s="6">
        <v>44848</v>
      </c>
      <c r="B596">
        <v>3690.409912109375</v>
      </c>
      <c r="C596">
        <v>3712</v>
      </c>
      <c r="D596">
        <v>3579.679931640625</v>
      </c>
      <c r="E596">
        <v>3583.070068359375</v>
      </c>
      <c r="F596">
        <v>4243030000</v>
      </c>
      <c r="G596">
        <f>IFERROR((GSPC[[#This Row],[Close]]-E595)/E595,0)</f>
        <v>-2.3662663615654417E-2</v>
      </c>
      <c r="H596">
        <f>IFERROR(LN(GSPC[[#This Row],[Close]]/E595),0)</f>
        <v>-2.3947120744528417E-2</v>
      </c>
    </row>
    <row r="597" spans="1:8">
      <c r="A597" s="6">
        <v>44851</v>
      </c>
      <c r="B597">
        <v>3638.64990234375</v>
      </c>
      <c r="C597">
        <v>3689.72998046875</v>
      </c>
      <c r="D597">
        <v>3638.64990234375</v>
      </c>
      <c r="E597">
        <v>3677.949951171875</v>
      </c>
      <c r="F597">
        <v>4352780000</v>
      </c>
      <c r="G597">
        <f>IFERROR((GSPC[[#This Row],[Close]]-E596)/E596,0)</f>
        <v>2.6480052302171091E-2</v>
      </c>
      <c r="H597">
        <f>IFERROR(LN(GSPC[[#This Row],[Close]]/E596),0)</f>
        <v>2.6135524557561848E-2</v>
      </c>
    </row>
    <row r="598" spans="1:8">
      <c r="A598" s="6">
        <v>44852</v>
      </c>
      <c r="B598">
        <v>3746.260009765625</v>
      </c>
      <c r="C598">
        <v>3762.7900390625</v>
      </c>
      <c r="D598">
        <v>3686.530029296875</v>
      </c>
      <c r="E598">
        <v>3719.97998046875</v>
      </c>
      <c r="F598">
        <v>4483740000</v>
      </c>
      <c r="G598">
        <f>IFERROR((GSPC[[#This Row],[Close]]-E597)/E597,0)</f>
        <v>1.1427569666488615E-2</v>
      </c>
      <c r="H598">
        <f>IFERROR(LN(GSPC[[#This Row],[Close]]/E597),0)</f>
        <v>1.1362768207087462E-2</v>
      </c>
    </row>
    <row r="599" spans="1:8">
      <c r="A599" s="6">
        <v>44853</v>
      </c>
      <c r="B599">
        <v>3703.110107421875</v>
      </c>
      <c r="C599">
        <v>3728.580078125</v>
      </c>
      <c r="D599">
        <v>3666.510009765625</v>
      </c>
      <c r="E599">
        <v>3695.159912109375</v>
      </c>
      <c r="F599">
        <v>4223800000</v>
      </c>
      <c r="G599">
        <f>IFERROR((GSPC[[#This Row],[Close]]-E598)/E598,0)</f>
        <v>-6.6720972934503414E-3</v>
      </c>
      <c r="H599">
        <f>IFERROR(LN(GSPC[[#This Row],[Close]]/E598),0)</f>
        <v>-6.694455239684375E-3</v>
      </c>
    </row>
    <row r="600" spans="1:8">
      <c r="A600" s="6">
        <v>44854</v>
      </c>
      <c r="B600">
        <v>3689.050048828125</v>
      </c>
      <c r="C600">
        <v>3736</v>
      </c>
      <c r="D600">
        <v>3656.43994140625</v>
      </c>
      <c r="E600">
        <v>3665.780029296875</v>
      </c>
      <c r="F600">
        <v>4496620000</v>
      </c>
      <c r="G600">
        <f>IFERROR((GSPC[[#This Row],[Close]]-E599)/E599,0)</f>
        <v>-7.9509097065649185E-3</v>
      </c>
      <c r="H600">
        <f>IFERROR(LN(GSPC[[#This Row],[Close]]/E599),0)</f>
        <v>-7.9826867387666964E-3</v>
      </c>
    </row>
    <row r="601" spans="1:8">
      <c r="A601" s="6">
        <v>44855</v>
      </c>
      <c r="B601">
        <v>3657.10009765625</v>
      </c>
      <c r="C601">
        <v>3757.889892578125</v>
      </c>
      <c r="D601">
        <v>3647.419921875</v>
      </c>
      <c r="E601">
        <v>3752.75</v>
      </c>
      <c r="F601">
        <v>5078020000</v>
      </c>
      <c r="G601">
        <f>IFERROR((GSPC[[#This Row],[Close]]-E600)/E600,0)</f>
        <v>2.3724819822264816E-2</v>
      </c>
      <c r="H601">
        <f>IFERROR(LN(GSPC[[#This Row],[Close]]/E600),0)</f>
        <v>2.3447759860447268E-2</v>
      </c>
    </row>
    <row r="602" spans="1:8">
      <c r="A602" s="6">
        <v>44858</v>
      </c>
      <c r="B602">
        <v>3762.010009765625</v>
      </c>
      <c r="C602">
        <v>3810.739990234375</v>
      </c>
      <c r="D602">
        <v>3741.64990234375</v>
      </c>
      <c r="E602">
        <v>3797.340087890625</v>
      </c>
      <c r="F602">
        <v>4747930000</v>
      </c>
      <c r="G602">
        <f>IFERROR((GSPC[[#This Row],[Close]]-E601)/E601,0)</f>
        <v>1.1881976654619946E-2</v>
      </c>
      <c r="H602">
        <f>IFERROR(LN(GSPC[[#This Row],[Close]]/E601),0)</f>
        <v>1.1811940205111494E-2</v>
      </c>
    </row>
    <row r="603" spans="1:8">
      <c r="A603" s="6">
        <v>44859</v>
      </c>
      <c r="B603">
        <v>3799.43994140625</v>
      </c>
      <c r="C603">
        <v>3862.85009765625</v>
      </c>
      <c r="D603">
        <v>3799.43994140625</v>
      </c>
      <c r="E603">
        <v>3859.110107421875</v>
      </c>
      <c r="F603">
        <v>4843120000</v>
      </c>
      <c r="G603">
        <f>IFERROR((GSPC[[#This Row],[Close]]-E602)/E602,0)</f>
        <v>1.6266654579669863E-2</v>
      </c>
      <c r="H603">
        <f>IFERROR(LN(GSPC[[#This Row],[Close]]/E602),0)</f>
        <v>1.6135770015874958E-2</v>
      </c>
    </row>
    <row r="604" spans="1:8">
      <c r="A604" s="6">
        <v>44860</v>
      </c>
      <c r="B604">
        <v>3825.969970703125</v>
      </c>
      <c r="C604">
        <v>3886.14990234375</v>
      </c>
      <c r="D604">
        <v>3824.070068359375</v>
      </c>
      <c r="E604">
        <v>3830.60009765625</v>
      </c>
      <c r="F604">
        <v>4817310000</v>
      </c>
      <c r="G604">
        <f>IFERROR((GSPC[[#This Row],[Close]]-E603)/E603,0)</f>
        <v>-7.3877160723645318E-3</v>
      </c>
      <c r="H604">
        <f>IFERROR(LN(GSPC[[#This Row],[Close]]/E603),0)</f>
        <v>-7.4151403989898852E-3</v>
      </c>
    </row>
    <row r="605" spans="1:8">
      <c r="A605" s="6">
        <v>44861</v>
      </c>
      <c r="B605">
        <v>3834.68994140625</v>
      </c>
      <c r="C605">
        <v>3859.949951171875</v>
      </c>
      <c r="D605">
        <v>3803.7900390625</v>
      </c>
      <c r="E605">
        <v>3807.300048828125</v>
      </c>
      <c r="F605">
        <v>4687320000</v>
      </c>
      <c r="G605">
        <f>IFERROR((GSPC[[#This Row],[Close]]-E604)/E604,0)</f>
        <v>-6.0826106182112613E-3</v>
      </c>
      <c r="H605">
        <f>IFERROR(LN(GSPC[[#This Row],[Close]]/E604),0)</f>
        <v>-6.1011850531844528E-3</v>
      </c>
    </row>
    <row r="606" spans="1:8">
      <c r="A606" s="6">
        <v>44862</v>
      </c>
      <c r="B606">
        <v>3808.260009765625</v>
      </c>
      <c r="C606">
        <v>3905.419921875</v>
      </c>
      <c r="D606">
        <v>3808.260009765625</v>
      </c>
      <c r="E606">
        <v>3901.06005859375</v>
      </c>
      <c r="F606">
        <v>4459410000</v>
      </c>
      <c r="G606">
        <f>IFERROR((GSPC[[#This Row],[Close]]-E605)/E605,0)</f>
        <v>2.4626377895927597E-2</v>
      </c>
      <c r="H606">
        <f>IFERROR(LN(GSPC[[#This Row],[Close]]/E605),0)</f>
        <v>2.4328036770856338E-2</v>
      </c>
    </row>
    <row r="607" spans="1:8">
      <c r="A607" s="6">
        <v>44865</v>
      </c>
      <c r="B607">
        <v>3881.85009765625</v>
      </c>
      <c r="C607">
        <v>3893.72998046875</v>
      </c>
      <c r="D607">
        <v>3863.179931640625</v>
      </c>
      <c r="E607">
        <v>3871.97998046875</v>
      </c>
      <c r="F607">
        <v>4820620000</v>
      </c>
      <c r="G607">
        <f>IFERROR((GSPC[[#This Row],[Close]]-E606)/E606,0)</f>
        <v>-7.4544041076575361E-3</v>
      </c>
      <c r="H607">
        <f>IFERROR(LN(GSPC[[#This Row],[Close]]/E606),0)</f>
        <v>-7.4823270303364118E-3</v>
      </c>
    </row>
    <row r="608" spans="1:8">
      <c r="A608" s="6">
        <v>44866</v>
      </c>
      <c r="B608">
        <v>3901.7900390625</v>
      </c>
      <c r="C608">
        <v>3911.7900390625</v>
      </c>
      <c r="D608">
        <v>3843.800048828125</v>
      </c>
      <c r="E608">
        <v>3856.10009765625</v>
      </c>
      <c r="F608">
        <v>4481210000</v>
      </c>
      <c r="G608">
        <f>IFERROR((GSPC[[#This Row],[Close]]-E607)/E607,0)</f>
        <v>-4.1012306087846945E-3</v>
      </c>
      <c r="H608">
        <f>IFERROR(LN(GSPC[[#This Row],[Close]]/E607),0)</f>
        <v>-4.1096637203590055E-3</v>
      </c>
    </row>
    <row r="609" spans="1:8">
      <c r="A609" s="6">
        <v>44867</v>
      </c>
      <c r="B609">
        <v>3852.89990234375</v>
      </c>
      <c r="C609">
        <v>3894.43994140625</v>
      </c>
      <c r="D609">
        <v>3758.679931640625</v>
      </c>
      <c r="E609">
        <v>3759.68994140625</v>
      </c>
      <c r="F609">
        <v>4899000000</v>
      </c>
      <c r="G609">
        <f>IFERROR((GSPC[[#This Row],[Close]]-E608)/E608,0)</f>
        <v>-2.5001984857342889E-2</v>
      </c>
      <c r="H609">
        <f>IFERROR(LN(GSPC[[#This Row],[Close]]/E608),0)</f>
        <v>-2.5319843737482882E-2</v>
      </c>
    </row>
    <row r="610" spans="1:8">
      <c r="A610" s="6">
        <v>44868</v>
      </c>
      <c r="B610">
        <v>3733.25</v>
      </c>
      <c r="C610">
        <v>3750.590087890625</v>
      </c>
      <c r="D610">
        <v>3698.14990234375</v>
      </c>
      <c r="E610">
        <v>3719.889892578125</v>
      </c>
      <c r="F610">
        <v>4625290000</v>
      </c>
      <c r="G610">
        <f>IFERROR((GSPC[[#This Row],[Close]]-E609)/E609,0)</f>
        <v>-1.0585992315429726E-2</v>
      </c>
      <c r="H610">
        <f>IFERROR(LN(GSPC[[#This Row],[Close]]/E609),0)</f>
        <v>-1.0642422531956597E-2</v>
      </c>
    </row>
    <row r="611" spans="1:8">
      <c r="A611" s="6">
        <v>44869</v>
      </c>
      <c r="B611">
        <v>3766.97998046875</v>
      </c>
      <c r="C611">
        <v>3796.340087890625</v>
      </c>
      <c r="D611">
        <v>3708.840087890625</v>
      </c>
      <c r="E611">
        <v>3770.550048828125</v>
      </c>
      <c r="F611">
        <v>5400180000</v>
      </c>
      <c r="G611">
        <f>IFERROR((GSPC[[#This Row],[Close]]-E610)/E610,0)</f>
        <v>1.3618724670070604E-2</v>
      </c>
      <c r="H611">
        <f>IFERROR(LN(GSPC[[#This Row],[Close]]/E610),0)</f>
        <v>1.3526823285563951E-2</v>
      </c>
    </row>
    <row r="612" spans="1:8">
      <c r="A612" s="6">
        <v>44872</v>
      </c>
      <c r="B612">
        <v>3780.7099609375</v>
      </c>
      <c r="C612">
        <v>3813.949951171875</v>
      </c>
      <c r="D612">
        <v>3764.699951171875</v>
      </c>
      <c r="E612">
        <v>3806.800048828125</v>
      </c>
      <c r="F612">
        <v>4341620000</v>
      </c>
      <c r="G612">
        <f>IFERROR((GSPC[[#This Row],[Close]]-E611)/E611,0)</f>
        <v>9.6139819205599414E-3</v>
      </c>
      <c r="H612">
        <f>IFERROR(LN(GSPC[[#This Row],[Close]]/E611),0)</f>
        <v>9.5680616793591394E-3</v>
      </c>
    </row>
    <row r="613" spans="1:8">
      <c r="A613" s="6">
        <v>44873</v>
      </c>
      <c r="B613">
        <v>3817.02001953125</v>
      </c>
      <c r="C613">
        <v>3859.39990234375</v>
      </c>
      <c r="D613">
        <v>3786.280029296875</v>
      </c>
      <c r="E613">
        <v>3828.110107421875</v>
      </c>
      <c r="F613">
        <v>4607640000</v>
      </c>
      <c r="G613">
        <f>IFERROR((GSPC[[#This Row],[Close]]-E612)/E612,0)</f>
        <v>5.5978928024628012E-3</v>
      </c>
      <c r="H613">
        <f>IFERROR(LN(GSPC[[#This Row],[Close]]/E612),0)</f>
        <v>5.5822828287603208E-3</v>
      </c>
    </row>
    <row r="614" spans="1:8">
      <c r="A614" s="6">
        <v>44874</v>
      </c>
      <c r="B614">
        <v>3810.93994140625</v>
      </c>
      <c r="C614">
        <v>3818.199951171875</v>
      </c>
      <c r="D614">
        <v>3744.219970703125</v>
      </c>
      <c r="E614">
        <v>3748.570068359375</v>
      </c>
      <c r="F614">
        <v>4645010000</v>
      </c>
      <c r="G614">
        <f>IFERROR((GSPC[[#This Row],[Close]]-E613)/E613,0)</f>
        <v>-2.0777886954789812E-2</v>
      </c>
      <c r="H614">
        <f>IFERROR(LN(GSPC[[#This Row],[Close]]/E613),0)</f>
        <v>-2.0996784712303443E-2</v>
      </c>
    </row>
    <row r="615" spans="1:8">
      <c r="A615" s="6">
        <v>44875</v>
      </c>
      <c r="B615">
        <v>3859.889892578125</v>
      </c>
      <c r="C615">
        <v>3958.330078125</v>
      </c>
      <c r="D615">
        <v>3859.889892578125</v>
      </c>
      <c r="E615">
        <v>3956.3701171875</v>
      </c>
      <c r="F615">
        <v>5781260000</v>
      </c>
      <c r="G615">
        <f>IFERROR((GSPC[[#This Row],[Close]]-E614)/E614,0)</f>
        <v>5.5434484360344954E-2</v>
      </c>
      <c r="H615">
        <f>IFERROR(LN(GSPC[[#This Row],[Close]]/E614),0)</f>
        <v>5.3952515664797689E-2</v>
      </c>
    </row>
    <row r="616" spans="1:8">
      <c r="A616" s="6">
        <v>44876</v>
      </c>
      <c r="B616">
        <v>3963.719970703125</v>
      </c>
      <c r="C616">
        <v>4001.47998046875</v>
      </c>
      <c r="D616">
        <v>3944.820068359375</v>
      </c>
      <c r="E616">
        <v>3992.929931640625</v>
      </c>
      <c r="F616">
        <v>5593310000</v>
      </c>
      <c r="G616">
        <f>IFERROR((GSPC[[#This Row],[Close]]-E615)/E615,0)</f>
        <v>9.2407467881479698E-3</v>
      </c>
      <c r="H616">
        <f>IFERROR(LN(GSPC[[#This Row],[Close]]/E615),0)</f>
        <v>9.1983123047690279E-3</v>
      </c>
    </row>
    <row r="617" spans="1:8">
      <c r="A617" s="6">
        <v>44879</v>
      </c>
      <c r="B617">
        <v>3977.969970703125</v>
      </c>
      <c r="C617">
        <v>4008.969970703125</v>
      </c>
      <c r="D617">
        <v>3956.39990234375</v>
      </c>
      <c r="E617">
        <v>3957.25</v>
      </c>
      <c r="F617">
        <v>4561930000</v>
      </c>
      <c r="G617">
        <f>IFERROR((GSPC[[#This Row],[Close]]-E616)/E616,0)</f>
        <v>-8.9357770488010402E-3</v>
      </c>
      <c r="H617">
        <f>IFERROR(LN(GSPC[[#This Row],[Close]]/E616),0)</f>
        <v>-8.9759405449180117E-3</v>
      </c>
    </row>
    <row r="618" spans="1:8">
      <c r="A618" s="6">
        <v>44880</v>
      </c>
      <c r="B618">
        <v>4006.409912109375</v>
      </c>
      <c r="C618">
        <v>4028.840087890625</v>
      </c>
      <c r="D618">
        <v>3953.169921875</v>
      </c>
      <c r="E618">
        <v>3991.72998046875</v>
      </c>
      <c r="F618">
        <v>5015310000</v>
      </c>
      <c r="G618">
        <f>IFERROR((GSPC[[#This Row],[Close]]-E617)/E617,0)</f>
        <v>8.7131165503190351E-3</v>
      </c>
      <c r="H618">
        <f>IFERROR(LN(GSPC[[#This Row],[Close]]/E617),0)</f>
        <v>8.6753764146691864E-3</v>
      </c>
    </row>
    <row r="619" spans="1:8">
      <c r="A619" s="6">
        <v>44881</v>
      </c>
      <c r="B619">
        <v>3976.820068359375</v>
      </c>
      <c r="C619">
        <v>3983.090087890625</v>
      </c>
      <c r="D619">
        <v>3954.340087890625</v>
      </c>
      <c r="E619">
        <v>3958.7900390625</v>
      </c>
      <c r="F619">
        <v>4165320000</v>
      </c>
      <c r="G619">
        <f>IFERROR((GSPC[[#This Row],[Close]]-E618)/E618,0)</f>
        <v>-8.2520464979902904E-3</v>
      </c>
      <c r="H619">
        <f>IFERROR(LN(GSPC[[#This Row],[Close]]/E618),0)</f>
        <v>-8.2862831118737587E-3</v>
      </c>
    </row>
    <row r="620" spans="1:8">
      <c r="A620" s="6">
        <v>44882</v>
      </c>
      <c r="B620">
        <v>3919.260009765625</v>
      </c>
      <c r="C620">
        <v>3954.330078125</v>
      </c>
      <c r="D620">
        <v>3906.5400390625</v>
      </c>
      <c r="E620">
        <v>3946.56005859375</v>
      </c>
      <c r="F620">
        <v>4051780000</v>
      </c>
      <c r="G620">
        <f>IFERROR((GSPC[[#This Row],[Close]]-E619)/E619,0)</f>
        <v>-3.0893228355313939E-3</v>
      </c>
      <c r="H620">
        <f>IFERROR(LN(GSPC[[#This Row],[Close]]/E619),0)</f>
        <v>-3.0941046442292835E-3</v>
      </c>
    </row>
    <row r="621" spans="1:8">
      <c r="A621" s="6">
        <v>44883</v>
      </c>
      <c r="B621">
        <v>3966.389892578125</v>
      </c>
      <c r="C621">
        <v>3979.889892578125</v>
      </c>
      <c r="D621">
        <v>3935.97998046875</v>
      </c>
      <c r="E621">
        <v>3965.340087890625</v>
      </c>
      <c r="F621">
        <v>4037360000</v>
      </c>
      <c r="G621">
        <f>IFERROR((GSPC[[#This Row],[Close]]-E620)/E620,0)</f>
        <v>4.7585819088147253E-3</v>
      </c>
      <c r="H621">
        <f>IFERROR(LN(GSPC[[#This Row],[Close]]/E620),0)</f>
        <v>4.7472956481582097E-3</v>
      </c>
    </row>
    <row r="622" spans="1:8">
      <c r="A622" s="6">
        <v>44886</v>
      </c>
      <c r="B622">
        <v>3956.22998046875</v>
      </c>
      <c r="C622">
        <v>3962</v>
      </c>
      <c r="D622">
        <v>3933.340087890625</v>
      </c>
      <c r="E622">
        <v>3949.93994140625</v>
      </c>
      <c r="F622">
        <v>3850690000</v>
      </c>
      <c r="G622">
        <f>IFERROR((GSPC[[#This Row],[Close]]-E621)/E621,0)</f>
        <v>-3.8836886983298212E-3</v>
      </c>
      <c r="H622">
        <f>IFERROR(LN(GSPC[[#This Row],[Close]]/E621),0)</f>
        <v>-3.8912498002756182E-3</v>
      </c>
    </row>
    <row r="623" spans="1:8">
      <c r="A623" s="6">
        <v>44887</v>
      </c>
      <c r="B623">
        <v>3965.510009765625</v>
      </c>
      <c r="C623">
        <v>4005.8798828125</v>
      </c>
      <c r="D623">
        <v>3956.8798828125</v>
      </c>
      <c r="E623">
        <v>4003.580078125</v>
      </c>
      <c r="F623">
        <v>3887990000</v>
      </c>
      <c r="G623">
        <f>IFERROR((GSPC[[#This Row],[Close]]-E622)/E622,0)</f>
        <v>1.3579987927526094E-2</v>
      </c>
      <c r="H623">
        <f>IFERROR(LN(GSPC[[#This Row],[Close]]/E622),0)</f>
        <v>1.3488606269828391E-2</v>
      </c>
    </row>
    <row r="624" spans="1:8">
      <c r="A624" s="6">
        <v>44888</v>
      </c>
      <c r="B624">
        <v>4000.300048828125</v>
      </c>
      <c r="C624">
        <v>4033.780029296875</v>
      </c>
      <c r="D624">
        <v>3998.659912109375</v>
      </c>
      <c r="E624">
        <v>4027.260009765625</v>
      </c>
      <c r="F624">
        <v>3279720000</v>
      </c>
      <c r="G624">
        <f>IFERROR((GSPC[[#This Row],[Close]]-E623)/E623,0)</f>
        <v>5.9146891478476541E-3</v>
      </c>
      <c r="H624">
        <f>IFERROR(LN(GSPC[[#This Row],[Close]]/E623),0)</f>
        <v>5.8972660417383116E-3</v>
      </c>
    </row>
    <row r="625" spans="1:8">
      <c r="A625" s="6">
        <v>44890</v>
      </c>
      <c r="B625">
        <v>4023.340087890625</v>
      </c>
      <c r="C625">
        <v>4034.02001953125</v>
      </c>
      <c r="D625">
        <v>4020.760009765625</v>
      </c>
      <c r="E625">
        <v>4026.1201171875</v>
      </c>
      <c r="F625">
        <v>1706460000</v>
      </c>
      <c r="G625">
        <f>IFERROR((GSPC[[#This Row],[Close]]-E624)/E624,0)</f>
        <v>-2.8304419763335281E-4</v>
      </c>
      <c r="H625">
        <f>IFERROR(LN(GSPC[[#This Row],[Close]]/E624),0)</f>
        <v>-2.8308426220247871E-4</v>
      </c>
    </row>
    <row r="626" spans="1:8">
      <c r="A626" s="6">
        <v>44893</v>
      </c>
      <c r="B626">
        <v>4005.360107421875</v>
      </c>
      <c r="C626">
        <v>4012.27001953125</v>
      </c>
      <c r="D626">
        <v>3955.77001953125</v>
      </c>
      <c r="E626">
        <v>3963.93994140625</v>
      </c>
      <c r="F626">
        <v>3615430000</v>
      </c>
      <c r="G626">
        <f>IFERROR((GSPC[[#This Row],[Close]]-E625)/E625,0)</f>
        <v>-1.5444192913123217E-2</v>
      </c>
      <c r="H626">
        <f>IFERROR(LN(GSPC[[#This Row],[Close]]/E625),0)</f>
        <v>-1.5564696794064813E-2</v>
      </c>
    </row>
    <row r="627" spans="1:8">
      <c r="A627" s="6">
        <v>44894</v>
      </c>
      <c r="B627">
        <v>3964.18994140625</v>
      </c>
      <c r="C627">
        <v>3976.77001953125</v>
      </c>
      <c r="D627">
        <v>3937.64990234375</v>
      </c>
      <c r="E627">
        <v>3957.6298828125</v>
      </c>
      <c r="F627">
        <v>3546040000</v>
      </c>
      <c r="G627">
        <f>IFERROR((GSPC[[#This Row],[Close]]-E626)/E626,0)</f>
        <v>-1.5918653377758895E-3</v>
      </c>
      <c r="H627">
        <f>IFERROR(LN(GSPC[[#This Row],[Close]]/E626),0)</f>
        <v>-1.5931337016243704E-3</v>
      </c>
    </row>
    <row r="628" spans="1:8">
      <c r="A628" s="6">
        <v>44895</v>
      </c>
      <c r="B628">
        <v>3957.179931640625</v>
      </c>
      <c r="C628">
        <v>4080.110107421875</v>
      </c>
      <c r="D628">
        <v>3938.580078125</v>
      </c>
      <c r="E628">
        <v>4080.110107421875</v>
      </c>
      <c r="F628">
        <v>6579360000</v>
      </c>
      <c r="G628">
        <f>IFERROR((GSPC[[#This Row],[Close]]-E627)/E627,0)</f>
        <v>3.0947872397389043E-2</v>
      </c>
      <c r="H628">
        <f>IFERROR(LN(GSPC[[#This Row],[Close]]/E627),0)</f>
        <v>3.0478643521294944E-2</v>
      </c>
    </row>
    <row r="629" spans="1:8">
      <c r="A629" s="6">
        <v>44896</v>
      </c>
      <c r="B629">
        <v>4087.139892578125</v>
      </c>
      <c r="C629">
        <v>4100.509765625</v>
      </c>
      <c r="D629">
        <v>4050.8701171875</v>
      </c>
      <c r="E629">
        <v>4076.570068359375</v>
      </c>
      <c r="F629">
        <v>4527130000</v>
      </c>
      <c r="G629">
        <f>IFERROR((GSPC[[#This Row],[Close]]-E628)/E628,0)</f>
        <v>-8.6763321804981066E-4</v>
      </c>
      <c r="H629">
        <f>IFERROR(LN(GSPC[[#This Row],[Close]]/E628),0)</f>
        <v>-8.6800982960658893E-4</v>
      </c>
    </row>
    <row r="630" spans="1:8">
      <c r="A630" s="6">
        <v>44897</v>
      </c>
      <c r="B630">
        <v>4040.169921875</v>
      </c>
      <c r="C630">
        <v>4080.47998046875</v>
      </c>
      <c r="D630">
        <v>4026.6298828125</v>
      </c>
      <c r="E630">
        <v>4071.699951171875</v>
      </c>
      <c r="F630">
        <v>4012620000</v>
      </c>
      <c r="G630">
        <f>IFERROR((GSPC[[#This Row],[Close]]-E629)/E629,0)</f>
        <v>-1.1946604880656423E-3</v>
      </c>
      <c r="H630">
        <f>IFERROR(LN(GSPC[[#This Row],[Close]]/E629),0)</f>
        <v>-1.1953746637614611E-3</v>
      </c>
    </row>
    <row r="631" spans="1:8">
      <c r="A631" s="6">
        <v>44900</v>
      </c>
      <c r="B631">
        <v>4052.02001953125</v>
      </c>
      <c r="C631">
        <v>4052.449951171875</v>
      </c>
      <c r="D631">
        <v>3984.489990234375</v>
      </c>
      <c r="E631">
        <v>3998.840087890625</v>
      </c>
      <c r="F631">
        <v>4280820000</v>
      </c>
      <c r="G631">
        <f>IFERROR((GSPC[[#This Row],[Close]]-E630)/E630,0)</f>
        <v>-1.789421228356481E-2</v>
      </c>
      <c r="H631">
        <f>IFERROR(LN(GSPC[[#This Row],[Close]]/E630),0)</f>
        <v>-1.8056249630972219E-2</v>
      </c>
    </row>
    <row r="632" spans="1:8">
      <c r="A632" s="6">
        <v>44901</v>
      </c>
      <c r="B632">
        <v>3996.6298828125</v>
      </c>
      <c r="C632">
        <v>4001.510009765625</v>
      </c>
      <c r="D632">
        <v>3918.389892578125</v>
      </c>
      <c r="E632">
        <v>3941.260009765625</v>
      </c>
      <c r="F632">
        <v>4368380000</v>
      </c>
      <c r="G632">
        <f>IFERROR((GSPC[[#This Row],[Close]]-E631)/E631,0)</f>
        <v>-1.4399194981406046E-2</v>
      </c>
      <c r="H632">
        <f>IFERROR(LN(GSPC[[#This Row],[Close]]/E631),0)</f>
        <v>-1.4503869422986057E-2</v>
      </c>
    </row>
    <row r="633" spans="1:8">
      <c r="A633" s="6">
        <v>44902</v>
      </c>
      <c r="B633">
        <v>3933.280029296875</v>
      </c>
      <c r="C633">
        <v>3957.570068359375</v>
      </c>
      <c r="D633">
        <v>3922.679931640625</v>
      </c>
      <c r="E633">
        <v>3933.919921875</v>
      </c>
      <c r="F633">
        <v>4118050000</v>
      </c>
      <c r="G633">
        <f>IFERROR((GSPC[[#This Row],[Close]]-E632)/E632,0)</f>
        <v>-1.8623708845490489E-3</v>
      </c>
      <c r="H633">
        <f>IFERROR(LN(GSPC[[#This Row],[Close]]/E632),0)</f>
        <v>-1.864107253381664E-3</v>
      </c>
    </row>
    <row r="634" spans="1:8">
      <c r="A634" s="6">
        <v>44903</v>
      </c>
      <c r="B634">
        <v>3947.7900390625</v>
      </c>
      <c r="C634">
        <v>3974.18994140625</v>
      </c>
      <c r="D634">
        <v>3935.830078125</v>
      </c>
      <c r="E634">
        <v>3963.510009765625</v>
      </c>
      <c r="F634">
        <v>4006900000</v>
      </c>
      <c r="G634">
        <f>IFERROR((GSPC[[#This Row],[Close]]-E633)/E633,0)</f>
        <v>7.5217819575040205E-3</v>
      </c>
      <c r="H634">
        <f>IFERROR(LN(GSPC[[#This Row],[Close]]/E633),0)</f>
        <v>7.4936344139332374E-3</v>
      </c>
    </row>
    <row r="635" spans="1:8">
      <c r="A635" s="6">
        <v>44904</v>
      </c>
      <c r="B635">
        <v>3954.169921875</v>
      </c>
      <c r="C635">
        <v>3977.02001953125</v>
      </c>
      <c r="D635">
        <v>3933.0400390625</v>
      </c>
      <c r="E635">
        <v>3934.3798828125</v>
      </c>
      <c r="F635">
        <v>3888260000</v>
      </c>
      <c r="G635">
        <f>IFERROR((GSPC[[#This Row],[Close]]-E634)/E634,0)</f>
        <v>-7.349578247904452E-3</v>
      </c>
      <c r="H635">
        <f>IFERROR(LN(GSPC[[#This Row],[Close]]/E634),0)</f>
        <v>-7.3767194642132125E-3</v>
      </c>
    </row>
    <row r="636" spans="1:8">
      <c r="A636" s="6">
        <v>44907</v>
      </c>
      <c r="B636">
        <v>3939.2900390625</v>
      </c>
      <c r="C636">
        <v>3990.7099609375</v>
      </c>
      <c r="D636">
        <v>3935.300048828125</v>
      </c>
      <c r="E636">
        <v>3990.56005859375</v>
      </c>
      <c r="F636">
        <v>3904130000</v>
      </c>
      <c r="G636">
        <f>IFERROR((GSPC[[#This Row],[Close]]-E635)/E635,0)</f>
        <v>1.427929621810934E-2</v>
      </c>
      <c r="H636">
        <f>IFERROR(LN(GSPC[[#This Row],[Close]]/E635),0)</f>
        <v>1.417830729965003E-2</v>
      </c>
    </row>
    <row r="637" spans="1:8">
      <c r="A637" s="6">
        <v>44908</v>
      </c>
      <c r="B637">
        <v>4069.3798828125</v>
      </c>
      <c r="C637">
        <v>4100.9599609375</v>
      </c>
      <c r="D637">
        <v>3993.030029296875</v>
      </c>
      <c r="E637">
        <v>4019.64990234375</v>
      </c>
      <c r="F637">
        <v>5079360000</v>
      </c>
      <c r="G637">
        <f>IFERROR((GSPC[[#This Row],[Close]]-E636)/E636,0)</f>
        <v>7.2896644387933588E-3</v>
      </c>
      <c r="H637">
        <f>IFERROR(LN(GSPC[[#This Row],[Close]]/E636),0)</f>
        <v>7.2632232554572119E-3</v>
      </c>
    </row>
    <row r="638" spans="1:8">
      <c r="A638" s="6">
        <v>44909</v>
      </c>
      <c r="B638">
        <v>4015.5400390625</v>
      </c>
      <c r="C638">
        <v>4053.760009765625</v>
      </c>
      <c r="D638">
        <v>3965.64990234375</v>
      </c>
      <c r="E638">
        <v>3995.320068359375</v>
      </c>
      <c r="F638">
        <v>4472340000</v>
      </c>
      <c r="G638">
        <f>IFERROR((GSPC[[#This Row],[Close]]-E637)/E637,0)</f>
        <v>-6.0527246341003293E-3</v>
      </c>
      <c r="H638">
        <f>IFERROR(LN(GSPC[[#This Row],[Close]]/E637),0)</f>
        <v>-6.0711166238359626E-3</v>
      </c>
    </row>
    <row r="639" spans="1:8">
      <c r="A639" s="6">
        <v>44910</v>
      </c>
      <c r="B639">
        <v>3958.3701171875</v>
      </c>
      <c r="C639">
        <v>3958.3701171875</v>
      </c>
      <c r="D639">
        <v>3879.449951171875</v>
      </c>
      <c r="E639">
        <v>3895.75</v>
      </c>
      <c r="F639">
        <v>4493900000</v>
      </c>
      <c r="G639">
        <f>IFERROR((GSPC[[#This Row],[Close]]-E638)/E638,0)</f>
        <v>-2.4921675023713962E-2</v>
      </c>
      <c r="H639">
        <f>IFERROR(LN(GSPC[[#This Row],[Close]]/E638),0)</f>
        <v>-2.523747790182607E-2</v>
      </c>
    </row>
    <row r="640" spans="1:8">
      <c r="A640" s="6">
        <v>44911</v>
      </c>
      <c r="B640">
        <v>3890.909912109375</v>
      </c>
      <c r="C640">
        <v>3890.909912109375</v>
      </c>
      <c r="D640">
        <v>3827.909912109375</v>
      </c>
      <c r="E640">
        <v>3852.360107421875</v>
      </c>
      <c r="F640">
        <v>7493660000</v>
      </c>
      <c r="G640">
        <f>IFERROR((GSPC[[#This Row],[Close]]-E639)/E639,0)</f>
        <v>-1.1137750774080728E-2</v>
      </c>
      <c r="H640">
        <f>IFERROR(LN(GSPC[[#This Row],[Close]]/E639),0)</f>
        <v>-1.1200239946011676E-2</v>
      </c>
    </row>
    <row r="641" spans="1:8">
      <c r="A641" s="6">
        <v>44914</v>
      </c>
      <c r="B641">
        <v>3853.7900390625</v>
      </c>
      <c r="C641">
        <v>3854.860107421875</v>
      </c>
      <c r="D641">
        <v>3800.0400390625</v>
      </c>
      <c r="E641">
        <v>3817.659912109375</v>
      </c>
      <c r="F641">
        <v>3969610000</v>
      </c>
      <c r="G641">
        <f>IFERROR((GSPC[[#This Row],[Close]]-E640)/E640,0)</f>
        <v>-9.0075160018523049E-3</v>
      </c>
      <c r="H641">
        <f>IFERROR(LN(GSPC[[#This Row],[Close]]/E640),0)</f>
        <v>-9.0483289411038004E-3</v>
      </c>
    </row>
    <row r="642" spans="1:8">
      <c r="A642" s="6">
        <v>44915</v>
      </c>
      <c r="B642">
        <v>3810.469970703125</v>
      </c>
      <c r="C642">
        <v>3838.239990234375</v>
      </c>
      <c r="D642">
        <v>3795.6201171875</v>
      </c>
      <c r="E642">
        <v>3821.6201171875</v>
      </c>
      <c r="F642">
        <v>3985370000</v>
      </c>
      <c r="G642">
        <f>IFERROR((GSPC[[#This Row],[Close]]-E641)/E641,0)</f>
        <v>1.0373383615348976E-3</v>
      </c>
      <c r="H642">
        <f>IFERROR(LN(GSPC[[#This Row],[Close]]/E641),0)</f>
        <v>1.0368006978907691E-3</v>
      </c>
    </row>
    <row r="643" spans="1:8">
      <c r="A643" s="6">
        <v>44916</v>
      </c>
      <c r="B643">
        <v>3839.489990234375</v>
      </c>
      <c r="C643">
        <v>3889.820068359375</v>
      </c>
      <c r="D643">
        <v>3839.489990234375</v>
      </c>
      <c r="E643">
        <v>3878.43994140625</v>
      </c>
      <c r="F643">
        <v>3775200000</v>
      </c>
      <c r="G643">
        <f>IFERROR((GSPC[[#This Row],[Close]]-E642)/E642,0)</f>
        <v>1.4867993802734698E-2</v>
      </c>
      <c r="H643">
        <f>IFERROR(LN(GSPC[[#This Row],[Close]]/E642),0)</f>
        <v>1.4758548669054294E-2</v>
      </c>
    </row>
    <row r="644" spans="1:8">
      <c r="A644" s="6">
        <v>44917</v>
      </c>
      <c r="B644">
        <v>3853.260009765625</v>
      </c>
      <c r="C644">
        <v>3853.260009765625</v>
      </c>
      <c r="D644">
        <v>3764.489990234375</v>
      </c>
      <c r="E644">
        <v>3822.389892578125</v>
      </c>
      <c r="F644">
        <v>3956950000</v>
      </c>
      <c r="G644">
        <f>IFERROR((GSPC[[#This Row],[Close]]-E643)/E643,0)</f>
        <v>-1.4451699568616317E-2</v>
      </c>
      <c r="H644">
        <f>IFERROR(LN(GSPC[[#This Row],[Close]]/E643),0)</f>
        <v>-1.4557142498145655E-2</v>
      </c>
    </row>
    <row r="645" spans="1:8">
      <c r="A645" s="6">
        <v>44918</v>
      </c>
      <c r="B645">
        <v>3815.110107421875</v>
      </c>
      <c r="C645">
        <v>3845.800048828125</v>
      </c>
      <c r="D645">
        <v>3797.010009765625</v>
      </c>
      <c r="E645">
        <v>3844.820068359375</v>
      </c>
      <c r="F645">
        <v>2819280000</v>
      </c>
      <c r="G645">
        <f>IFERROR((GSPC[[#This Row],[Close]]-E644)/E644,0)</f>
        <v>5.8681025252819768E-3</v>
      </c>
      <c r="H645">
        <f>IFERROR(LN(GSPC[[#This Row],[Close]]/E644),0)</f>
        <v>5.8509522719150716E-3</v>
      </c>
    </row>
    <row r="646" spans="1:8">
      <c r="A646" s="6">
        <v>44922</v>
      </c>
      <c r="B646">
        <v>3843.340087890625</v>
      </c>
      <c r="C646">
        <v>3846.64990234375</v>
      </c>
      <c r="D646">
        <v>3813.219970703125</v>
      </c>
      <c r="E646">
        <v>3829.25</v>
      </c>
      <c r="F646">
        <v>3030300000</v>
      </c>
      <c r="G646">
        <f>IFERROR((GSPC[[#This Row],[Close]]-E645)/E645,0)</f>
        <v>-4.049622110409685E-3</v>
      </c>
      <c r="H646">
        <f>IFERROR(LN(GSPC[[#This Row],[Close]]/E645),0)</f>
        <v>-4.0578440346594772E-3</v>
      </c>
    </row>
    <row r="647" spans="1:8">
      <c r="A647" s="6">
        <v>44923</v>
      </c>
      <c r="B647">
        <v>3829.56005859375</v>
      </c>
      <c r="C647">
        <v>3848.320068359375</v>
      </c>
      <c r="D647">
        <v>3780.780029296875</v>
      </c>
      <c r="E647">
        <v>3783.219970703125</v>
      </c>
      <c r="F647">
        <v>3083520000</v>
      </c>
      <c r="G647">
        <f>IFERROR((GSPC[[#This Row],[Close]]-E646)/E646,0)</f>
        <v>-1.2020638322615395E-2</v>
      </c>
      <c r="H647">
        <f>IFERROR(LN(GSPC[[#This Row],[Close]]/E646),0)</f>
        <v>-1.2093470442948605E-2</v>
      </c>
    </row>
    <row r="648" spans="1:8">
      <c r="A648" s="6">
        <v>44924</v>
      </c>
      <c r="B648">
        <v>3805.449951171875</v>
      </c>
      <c r="C648">
        <v>3858.18994140625</v>
      </c>
      <c r="D648">
        <v>3805.449951171875</v>
      </c>
      <c r="E648">
        <v>3849.280029296875</v>
      </c>
      <c r="F648">
        <v>3003680000</v>
      </c>
      <c r="G648">
        <f>IFERROR((GSPC[[#This Row],[Close]]-E647)/E647,0)</f>
        <v>1.7461331644819084E-2</v>
      </c>
      <c r="H648">
        <f>IFERROR(LN(GSPC[[#This Row],[Close]]/E647),0)</f>
        <v>1.7310634314994321E-2</v>
      </c>
    </row>
    <row r="649" spans="1:8">
      <c r="A649" s="6">
        <v>44925</v>
      </c>
      <c r="B649">
        <v>3829.06005859375</v>
      </c>
      <c r="C649">
        <v>3839.85009765625</v>
      </c>
      <c r="D649">
        <v>3800.340087890625</v>
      </c>
      <c r="E649">
        <v>3839.5</v>
      </c>
      <c r="F649">
        <v>2979870000</v>
      </c>
      <c r="G649">
        <f>IFERROR((GSPC[[#This Row],[Close]]-E648)/E648,0)</f>
        <v>-2.5407424823445384E-3</v>
      </c>
      <c r="H649">
        <f>IFERROR(LN(GSPC[[#This Row],[Close]]/E648),0)</f>
        <v>-2.5439756461108332E-3</v>
      </c>
    </row>
    <row r="650" spans="1:8">
      <c r="A650" s="6">
        <v>44929</v>
      </c>
      <c r="B650">
        <v>3853.2900390625</v>
      </c>
      <c r="C650">
        <v>3878.4599609375</v>
      </c>
      <c r="D650">
        <v>3794.330078125</v>
      </c>
      <c r="E650">
        <v>3824.139892578125</v>
      </c>
      <c r="F650">
        <v>3959140000</v>
      </c>
      <c r="G650">
        <f>IFERROR((GSPC[[#This Row],[Close]]-E649)/E649,0)</f>
        <v>-4.0005488792485997E-3</v>
      </c>
      <c r="H650">
        <f>IFERROR(LN(GSPC[[#This Row],[Close]]/E649),0)</f>
        <v>-4.0085724812736079E-3</v>
      </c>
    </row>
    <row r="651" spans="1:8">
      <c r="A651" s="6">
        <v>44930</v>
      </c>
      <c r="B651">
        <v>3840.360107421875</v>
      </c>
      <c r="C651">
        <v>3873.159912109375</v>
      </c>
      <c r="D651">
        <v>3815.77001953125</v>
      </c>
      <c r="E651">
        <v>3852.969970703125</v>
      </c>
      <c r="F651">
        <v>4414080000</v>
      </c>
      <c r="G651">
        <f>IFERROR((GSPC[[#This Row],[Close]]-E650)/E650,0)</f>
        <v>7.5389705750444165E-3</v>
      </c>
      <c r="H651">
        <f>IFERROR(LN(GSPC[[#This Row],[Close]]/E650),0)</f>
        <v>7.5106945621389162E-3</v>
      </c>
    </row>
    <row r="652" spans="1:8">
      <c r="A652" s="6">
        <v>44931</v>
      </c>
      <c r="B652">
        <v>3839.739990234375</v>
      </c>
      <c r="C652">
        <v>3839.739990234375</v>
      </c>
      <c r="D652">
        <v>3802.419921875</v>
      </c>
      <c r="E652">
        <v>3808.10009765625</v>
      </c>
      <c r="F652">
        <v>3893450000</v>
      </c>
      <c r="G652">
        <f>IFERROR((GSPC[[#This Row],[Close]]-E651)/E651,0)</f>
        <v>-1.1645528874622071E-2</v>
      </c>
      <c r="H652">
        <f>IFERROR(LN(GSPC[[#This Row],[Close]]/E651),0)</f>
        <v>-1.1713869136457158E-2</v>
      </c>
    </row>
    <row r="653" spans="1:8">
      <c r="A653" s="6">
        <v>44932</v>
      </c>
      <c r="B653">
        <v>3823.3701171875</v>
      </c>
      <c r="C653">
        <v>3906.18994140625</v>
      </c>
      <c r="D653">
        <v>3809.56005859375</v>
      </c>
      <c r="E653">
        <v>3895.080078125</v>
      </c>
      <c r="F653">
        <v>3923560000</v>
      </c>
      <c r="G653">
        <f>IFERROR((GSPC[[#This Row],[Close]]-E652)/E652,0)</f>
        <v>2.284078102943856E-2</v>
      </c>
      <c r="H653">
        <f>IFERROR(LN(GSPC[[#This Row],[Close]]/E652),0)</f>
        <v>2.258383558903089E-2</v>
      </c>
    </row>
    <row r="654" spans="1:8">
      <c r="A654" s="6">
        <v>44935</v>
      </c>
      <c r="B654">
        <v>3910.820068359375</v>
      </c>
      <c r="C654">
        <v>3950.570068359375</v>
      </c>
      <c r="D654">
        <v>3890.419921875</v>
      </c>
      <c r="E654">
        <v>3892.090087890625</v>
      </c>
      <c r="F654">
        <v>4311770000</v>
      </c>
      <c r="G654">
        <f>IFERROR((GSPC[[#This Row],[Close]]-E653)/E653,0)</f>
        <v>-7.6763254526318006E-4</v>
      </c>
      <c r="H654">
        <f>IFERROR(LN(GSPC[[#This Row],[Close]]/E653),0)</f>
        <v>-7.6792732599057824E-4</v>
      </c>
    </row>
    <row r="655" spans="1:8">
      <c r="A655" s="6">
        <v>44936</v>
      </c>
      <c r="B655">
        <v>3888.570068359375</v>
      </c>
      <c r="C655">
        <v>3919.830078125</v>
      </c>
      <c r="D655">
        <v>3877.2900390625</v>
      </c>
      <c r="E655">
        <v>3919.25</v>
      </c>
      <c r="F655">
        <v>3851030000</v>
      </c>
      <c r="G655">
        <f>IFERROR((GSPC[[#This Row],[Close]]-E654)/E654,0)</f>
        <v>6.9782331590620278E-3</v>
      </c>
      <c r="H655">
        <f>IFERROR(LN(GSPC[[#This Row],[Close]]/E654),0)</f>
        <v>6.9539979705937329E-3</v>
      </c>
    </row>
    <row r="656" spans="1:8">
      <c r="A656" s="6">
        <v>44937</v>
      </c>
      <c r="B656">
        <v>3932.35009765625</v>
      </c>
      <c r="C656">
        <v>3970.070068359375</v>
      </c>
      <c r="D656">
        <v>3928.5400390625</v>
      </c>
      <c r="E656">
        <v>3969.610107421875</v>
      </c>
      <c r="F656">
        <v>4303360000</v>
      </c>
      <c r="G656">
        <f>IFERROR((GSPC[[#This Row],[Close]]-E655)/E655,0)</f>
        <v>1.2849424614881673E-2</v>
      </c>
      <c r="H656">
        <f>IFERROR(LN(GSPC[[#This Row],[Close]]/E655),0)</f>
        <v>1.2767571192293676E-2</v>
      </c>
    </row>
    <row r="657" spans="1:8">
      <c r="A657" s="6">
        <v>44938</v>
      </c>
      <c r="B657">
        <v>3977.570068359375</v>
      </c>
      <c r="C657">
        <v>3997.760009765625</v>
      </c>
      <c r="D657">
        <v>3937.56005859375</v>
      </c>
      <c r="E657">
        <v>3983.169921875</v>
      </c>
      <c r="F657">
        <v>4440260000</v>
      </c>
      <c r="G657">
        <f>IFERROR((GSPC[[#This Row],[Close]]-E656)/E656,0)</f>
        <v>3.4159058663652065E-3</v>
      </c>
      <c r="H657">
        <f>IFERROR(LN(GSPC[[#This Row],[Close]]/E656),0)</f>
        <v>3.4100849120427303E-3</v>
      </c>
    </row>
    <row r="658" spans="1:8">
      <c r="A658" s="6">
        <v>44939</v>
      </c>
      <c r="B658">
        <v>3960.60009765625</v>
      </c>
      <c r="C658">
        <v>4003.949951171875</v>
      </c>
      <c r="D658">
        <v>3947.669921875</v>
      </c>
      <c r="E658">
        <v>3999.090087890625</v>
      </c>
      <c r="F658">
        <v>3939700000</v>
      </c>
      <c r="G658">
        <f>IFERROR((GSPC[[#This Row],[Close]]-E657)/E657,0)</f>
        <v>3.996858363534461E-3</v>
      </c>
      <c r="H658">
        <f>IFERROR(LN(GSPC[[#This Row],[Close]]/E657),0)</f>
        <v>3.988892144656051E-3</v>
      </c>
    </row>
    <row r="659" spans="1:8">
      <c r="A659" s="6">
        <v>44943</v>
      </c>
      <c r="B659">
        <v>3999.280029296875</v>
      </c>
      <c r="C659">
        <v>4015.389892578125</v>
      </c>
      <c r="D659">
        <v>3984.570068359375</v>
      </c>
      <c r="E659">
        <v>3990.969970703125</v>
      </c>
      <c r="F659">
        <v>4235560000</v>
      </c>
      <c r="G659">
        <f>IFERROR((GSPC[[#This Row],[Close]]-E658)/E658,0)</f>
        <v>-2.030491189005214E-3</v>
      </c>
      <c r="H659">
        <f>IFERROR(LN(GSPC[[#This Row],[Close]]/E658),0)</f>
        <v>-2.0325554309963139E-3</v>
      </c>
    </row>
    <row r="660" spans="1:8">
      <c r="A660" s="6">
        <v>44944</v>
      </c>
      <c r="B660">
        <v>4002.25</v>
      </c>
      <c r="C660">
        <v>4014.159912109375</v>
      </c>
      <c r="D660">
        <v>3926.590087890625</v>
      </c>
      <c r="E660">
        <v>3928.860107421875</v>
      </c>
      <c r="F660">
        <v>4298710000</v>
      </c>
      <c r="G660">
        <f>IFERROR((GSPC[[#This Row],[Close]]-E659)/E659,0)</f>
        <v>-1.5562598500411053E-2</v>
      </c>
      <c r="H660">
        <f>IFERROR(LN(GSPC[[#This Row],[Close]]/E659),0)</f>
        <v>-1.5684966977744675E-2</v>
      </c>
    </row>
    <row r="661" spans="1:8">
      <c r="A661" s="6">
        <v>44945</v>
      </c>
      <c r="B661">
        <v>3911.840087890625</v>
      </c>
      <c r="C661">
        <v>3922.93994140625</v>
      </c>
      <c r="D661">
        <v>3885.5400390625</v>
      </c>
      <c r="E661">
        <v>3898.85009765625</v>
      </c>
      <c r="F661">
        <v>3991500000</v>
      </c>
      <c r="G661">
        <f>IFERROR((GSPC[[#This Row],[Close]]-E660)/E660,0)</f>
        <v>-7.6383502962943679E-3</v>
      </c>
      <c r="H661">
        <f>IFERROR(LN(GSPC[[#This Row],[Close]]/E660),0)</f>
        <v>-7.6676719018124277E-3</v>
      </c>
    </row>
    <row r="662" spans="1:8">
      <c r="A662" s="6">
        <v>44946</v>
      </c>
      <c r="B662">
        <v>3909.0400390625</v>
      </c>
      <c r="C662">
        <v>3972.9599609375</v>
      </c>
      <c r="D662">
        <v>3897.860107421875</v>
      </c>
      <c r="E662">
        <v>3972.610107421875</v>
      </c>
      <c r="F662">
        <v>4013360000</v>
      </c>
      <c r="G662">
        <f>IFERROR((GSPC[[#This Row],[Close]]-E661)/E661,0)</f>
        <v>1.891840104598148E-2</v>
      </c>
      <c r="H662">
        <f>IFERROR(LN(GSPC[[#This Row],[Close]]/E661),0)</f>
        <v>1.874167355235196E-2</v>
      </c>
    </row>
    <row r="663" spans="1:8">
      <c r="A663" s="6">
        <v>44949</v>
      </c>
      <c r="B663">
        <v>3978.139892578125</v>
      </c>
      <c r="C663">
        <v>4039.31005859375</v>
      </c>
      <c r="D663">
        <v>3971.639892578125</v>
      </c>
      <c r="E663">
        <v>4019.81005859375</v>
      </c>
      <c r="F663">
        <v>3945210000</v>
      </c>
      <c r="G663">
        <f>IFERROR((GSPC[[#This Row],[Close]]-E662)/E662,0)</f>
        <v>1.1881344983665309E-2</v>
      </c>
      <c r="H663">
        <f>IFERROR(LN(GSPC[[#This Row],[Close]]/E662),0)</f>
        <v>1.1811315951328555E-2</v>
      </c>
    </row>
    <row r="664" spans="1:8">
      <c r="A664" s="6">
        <v>44950</v>
      </c>
      <c r="B664">
        <v>4001.739990234375</v>
      </c>
      <c r="C664">
        <v>4023.919921875</v>
      </c>
      <c r="D664">
        <v>3989.7900390625</v>
      </c>
      <c r="E664">
        <v>4016.949951171875</v>
      </c>
      <c r="F664">
        <v>3320430000</v>
      </c>
      <c r="G664">
        <f>IFERROR((GSPC[[#This Row],[Close]]-E663)/E663,0)</f>
        <v>-7.1150312581573852E-4</v>
      </c>
      <c r="H664">
        <f>IFERROR(LN(GSPC[[#This Row],[Close]]/E663),0)</f>
        <v>-7.1175636429181928E-4</v>
      </c>
    </row>
    <row r="665" spans="1:8">
      <c r="A665" s="6">
        <v>44951</v>
      </c>
      <c r="B665">
        <v>3982.7099609375</v>
      </c>
      <c r="C665">
        <v>4019.550048828125</v>
      </c>
      <c r="D665">
        <v>3949.06005859375</v>
      </c>
      <c r="E665">
        <v>4016.219970703125</v>
      </c>
      <c r="F665">
        <v>3724020000</v>
      </c>
      <c r="G665">
        <f>IFERROR((GSPC[[#This Row],[Close]]-E664)/E664,0)</f>
        <v>-1.8172505946633489E-4</v>
      </c>
      <c r="H665">
        <f>IFERROR(LN(GSPC[[#This Row],[Close]]/E664),0)</f>
        <v>-1.8174157346566321E-4</v>
      </c>
    </row>
    <row r="666" spans="1:8">
      <c r="A666" s="6">
        <v>44952</v>
      </c>
      <c r="B666">
        <v>4036.080078125</v>
      </c>
      <c r="C666">
        <v>4061.570068359375</v>
      </c>
      <c r="D666">
        <v>4013.2900390625</v>
      </c>
      <c r="E666">
        <v>4060.429931640625</v>
      </c>
      <c r="F666">
        <v>3809590000</v>
      </c>
      <c r="G666">
        <f>IFERROR((GSPC[[#This Row],[Close]]-E665)/E665,0)</f>
        <v>1.1007853469181397E-2</v>
      </c>
      <c r="H666">
        <f>IFERROR(LN(GSPC[[#This Row],[Close]]/E665),0)</f>
        <v>1.0947708029114303E-2</v>
      </c>
    </row>
    <row r="667" spans="1:8">
      <c r="A667" s="6">
        <v>44953</v>
      </c>
      <c r="B667">
        <v>4053.719970703125</v>
      </c>
      <c r="C667">
        <v>4094.2099609375</v>
      </c>
      <c r="D667">
        <v>4048.699951171875</v>
      </c>
      <c r="E667">
        <v>4070.56005859375</v>
      </c>
      <c r="F667">
        <v>3907760000</v>
      </c>
      <c r="G667">
        <f>IFERROR((GSPC[[#This Row],[Close]]-E666)/E666,0)</f>
        <v>2.4948409709490793E-3</v>
      </c>
      <c r="H667">
        <f>IFERROR(LN(GSPC[[#This Row],[Close]]/E666),0)</f>
        <v>2.4917340217038551E-3</v>
      </c>
    </row>
    <row r="668" spans="1:8">
      <c r="A668" s="6">
        <v>44956</v>
      </c>
      <c r="B668">
        <v>4049.27001953125</v>
      </c>
      <c r="C668">
        <v>4063.85009765625</v>
      </c>
      <c r="D668">
        <v>4015.550048828125</v>
      </c>
      <c r="E668">
        <v>4017.77001953125</v>
      </c>
      <c r="F668">
        <v>3802000000</v>
      </c>
      <c r="G668">
        <f>IFERROR((GSPC[[#This Row],[Close]]-E667)/E667,0)</f>
        <v>-1.2968740984683393E-2</v>
      </c>
      <c r="H668">
        <f>IFERROR(LN(GSPC[[#This Row],[Close]]/E667),0)</f>
        <v>-1.3053569315292663E-2</v>
      </c>
    </row>
    <row r="669" spans="1:8">
      <c r="A669" s="6">
        <v>44957</v>
      </c>
      <c r="B669">
        <v>4020.85009765625</v>
      </c>
      <c r="C669">
        <v>4077.159912109375</v>
      </c>
      <c r="D669">
        <v>4020.43994140625</v>
      </c>
      <c r="E669">
        <v>4076.60009765625</v>
      </c>
      <c r="F669">
        <v>4679320000</v>
      </c>
      <c r="G669">
        <f>IFERROR((GSPC[[#This Row],[Close]]-E668)/E668,0)</f>
        <v>1.4642470285510184E-2</v>
      </c>
      <c r="H669">
        <f>IFERROR(LN(GSPC[[#This Row],[Close]]/E668),0)</f>
        <v>1.4536304416419527E-2</v>
      </c>
    </row>
    <row r="670" spans="1:8">
      <c r="A670" s="6">
        <v>44958</v>
      </c>
      <c r="B670">
        <v>4070.070068359375</v>
      </c>
      <c r="C670">
        <v>4148.9501953125</v>
      </c>
      <c r="D670">
        <v>4037.199951171875</v>
      </c>
      <c r="E670">
        <v>4119.2099609375</v>
      </c>
      <c r="F670">
        <v>4856930000</v>
      </c>
      <c r="G670">
        <f>IFERROR((GSPC[[#This Row],[Close]]-E669)/E669,0)</f>
        <v>1.0452303944590392E-2</v>
      </c>
      <c r="H670">
        <f>IFERROR(LN(GSPC[[#This Row],[Close]]/E669),0)</f>
        <v>1.039805629688473E-2</v>
      </c>
    </row>
    <row r="671" spans="1:8">
      <c r="A671" s="6">
        <v>44959</v>
      </c>
      <c r="B671">
        <v>4158.68017578125</v>
      </c>
      <c r="C671">
        <v>4195.43994140625</v>
      </c>
      <c r="D671">
        <v>4141.8798828125</v>
      </c>
      <c r="E671">
        <v>4179.759765625</v>
      </c>
      <c r="F671">
        <v>5624360000</v>
      </c>
      <c r="G671">
        <f>IFERROR((GSPC[[#This Row],[Close]]-E670)/E670,0)</f>
        <v>1.4699373244310018E-2</v>
      </c>
      <c r="H671">
        <f>IFERROR(LN(GSPC[[#This Row],[Close]]/E670),0)</f>
        <v>1.4592384626854379E-2</v>
      </c>
    </row>
    <row r="672" spans="1:8">
      <c r="A672" s="6">
        <v>44960</v>
      </c>
      <c r="B672">
        <v>4136.68994140625</v>
      </c>
      <c r="C672">
        <v>4182.35986328125</v>
      </c>
      <c r="D672">
        <v>4123.35986328125</v>
      </c>
      <c r="E672">
        <v>4136.47998046875</v>
      </c>
      <c r="F672">
        <v>4694510000</v>
      </c>
      <c r="G672">
        <f>IFERROR((GSPC[[#This Row],[Close]]-E671)/E671,0)</f>
        <v>-1.0354610691310478E-2</v>
      </c>
      <c r="H672">
        <f>IFERROR(LN(GSPC[[#This Row],[Close]]/E671),0)</f>
        <v>-1.0408592637285455E-2</v>
      </c>
    </row>
    <row r="673" spans="1:8">
      <c r="A673" s="6">
        <v>44963</v>
      </c>
      <c r="B673">
        <v>4119.56982421875</v>
      </c>
      <c r="C673">
        <v>4124.6298828125</v>
      </c>
      <c r="D673">
        <v>4093.3798828125</v>
      </c>
      <c r="E673">
        <v>4111.080078125</v>
      </c>
      <c r="F673">
        <v>4114240000</v>
      </c>
      <c r="G673">
        <f>IFERROR((GSPC[[#This Row],[Close]]-E672)/E672,0)</f>
        <v>-6.1404630177544477E-3</v>
      </c>
      <c r="H673">
        <f>IFERROR(LN(GSPC[[#This Row],[Close]]/E672),0)</f>
        <v>-6.1593931939392622E-3</v>
      </c>
    </row>
    <row r="674" spans="1:8">
      <c r="A674" s="6">
        <v>44964</v>
      </c>
      <c r="B674">
        <v>4105.35009765625</v>
      </c>
      <c r="C674">
        <v>4176.5400390625</v>
      </c>
      <c r="D674">
        <v>4088.389892578125</v>
      </c>
      <c r="E674">
        <v>4164</v>
      </c>
      <c r="F674">
        <v>4355860000</v>
      </c>
      <c r="G674">
        <f>IFERROR((GSPC[[#This Row],[Close]]-E673)/E673,0)</f>
        <v>1.287251059802658E-2</v>
      </c>
      <c r="H674">
        <f>IFERROR(LN(GSPC[[#This Row],[Close]]/E673),0)</f>
        <v>1.2790364037397075E-2</v>
      </c>
    </row>
    <row r="675" spans="1:8">
      <c r="A675" s="6">
        <v>44965</v>
      </c>
      <c r="B675">
        <v>4153.47021484375</v>
      </c>
      <c r="C675">
        <v>4156.85009765625</v>
      </c>
      <c r="D675">
        <v>4111.669921875</v>
      </c>
      <c r="E675">
        <v>4117.85986328125</v>
      </c>
      <c r="F675">
        <v>4029820000</v>
      </c>
      <c r="G675">
        <f>IFERROR((GSPC[[#This Row],[Close]]-E674)/E674,0)</f>
        <v>-1.1080724476164745E-2</v>
      </c>
      <c r="H675">
        <f>IFERROR(LN(GSPC[[#This Row],[Close]]/E674),0)</f>
        <v>-1.1142573012411353E-2</v>
      </c>
    </row>
    <row r="676" spans="1:8">
      <c r="A676" s="6">
        <v>44966</v>
      </c>
      <c r="B676">
        <v>4144.25</v>
      </c>
      <c r="C676">
        <v>4156.22998046875</v>
      </c>
      <c r="D676">
        <v>4069.669921875</v>
      </c>
      <c r="E676">
        <v>4081.5</v>
      </c>
      <c r="F676">
        <v>4270200000</v>
      </c>
      <c r="G676">
        <f>IFERROR((GSPC[[#This Row],[Close]]-E675)/E675,0)</f>
        <v>-8.8297961777352059E-3</v>
      </c>
      <c r="H676">
        <f>IFERROR(LN(GSPC[[#This Row],[Close]]/E675),0)</f>
        <v>-8.8690098310373854E-3</v>
      </c>
    </row>
    <row r="677" spans="1:8">
      <c r="A677" s="6">
        <v>44967</v>
      </c>
      <c r="B677">
        <v>4068.919921875</v>
      </c>
      <c r="C677">
        <v>4094.360107421875</v>
      </c>
      <c r="D677">
        <v>4060.7900390625</v>
      </c>
      <c r="E677">
        <v>4090.4599609375</v>
      </c>
      <c r="F677">
        <v>3891520000</v>
      </c>
      <c r="G677">
        <f>IFERROR((GSPC[[#This Row],[Close]]-E676)/E676,0)</f>
        <v>2.1952617756952099E-3</v>
      </c>
      <c r="H677">
        <f>IFERROR(LN(GSPC[[#This Row],[Close]]/E676),0)</f>
        <v>2.1928557092171274E-3</v>
      </c>
    </row>
    <row r="678" spans="1:8">
      <c r="A678" s="6">
        <v>44970</v>
      </c>
      <c r="B678">
        <v>4096.6201171875</v>
      </c>
      <c r="C678">
        <v>4138.89990234375</v>
      </c>
      <c r="D678">
        <v>4092.669921875</v>
      </c>
      <c r="E678">
        <v>4137.2900390625</v>
      </c>
      <c r="F678">
        <v>3448620000</v>
      </c>
      <c r="G678">
        <f>IFERROR((GSPC[[#This Row],[Close]]-E677)/E677,0)</f>
        <v>1.1448609342766168E-2</v>
      </c>
      <c r="H678">
        <f>IFERROR(LN(GSPC[[#This Row],[Close]]/E677),0)</f>
        <v>1.1383569951155146E-2</v>
      </c>
    </row>
    <row r="679" spans="1:8">
      <c r="A679" s="6">
        <v>44971</v>
      </c>
      <c r="B679">
        <v>4126.7001953125</v>
      </c>
      <c r="C679">
        <v>4159.77001953125</v>
      </c>
      <c r="D679">
        <v>4095.010009765625</v>
      </c>
      <c r="E679">
        <v>4136.1298828125</v>
      </c>
      <c r="F679">
        <v>3929200000</v>
      </c>
      <c r="G679">
        <f>IFERROR((GSPC[[#This Row],[Close]]-E678)/E678,0)</f>
        <v>-2.8041453198743798E-4</v>
      </c>
      <c r="H679">
        <f>IFERROR(LN(GSPC[[#This Row],[Close]]/E678),0)</f>
        <v>-2.8045385549376243E-4</v>
      </c>
    </row>
    <row r="680" spans="1:8">
      <c r="A680" s="6">
        <v>44972</v>
      </c>
      <c r="B680">
        <v>4119.5</v>
      </c>
      <c r="C680">
        <v>4148.10986328125</v>
      </c>
      <c r="D680">
        <v>4103.97998046875</v>
      </c>
      <c r="E680">
        <v>4147.60009765625</v>
      </c>
      <c r="F680">
        <v>4075980000</v>
      </c>
      <c r="G680">
        <f>IFERROR((GSPC[[#This Row],[Close]]-E679)/E679,0)</f>
        <v>2.7731756904960741E-3</v>
      </c>
      <c r="H680">
        <f>IFERROR(LN(GSPC[[#This Row],[Close]]/E679),0)</f>
        <v>2.7693375330766889E-3</v>
      </c>
    </row>
    <row r="681" spans="1:8">
      <c r="A681" s="6">
        <v>44973</v>
      </c>
      <c r="B681">
        <v>4114.75</v>
      </c>
      <c r="C681">
        <v>4136.5400390625</v>
      </c>
      <c r="D681">
        <v>4089.489990234375</v>
      </c>
      <c r="E681">
        <v>4090.409912109375</v>
      </c>
      <c r="F681">
        <v>4143660000</v>
      </c>
      <c r="G681">
        <f>IFERROR((GSPC[[#This Row],[Close]]-E680)/E680,0)</f>
        <v>-1.3788741489130634E-2</v>
      </c>
      <c r="H681">
        <f>IFERROR(LN(GSPC[[#This Row],[Close]]/E680),0)</f>
        <v>-1.3884689204881605E-2</v>
      </c>
    </row>
    <row r="682" spans="1:8">
      <c r="A682" s="6">
        <v>44974</v>
      </c>
      <c r="B682">
        <v>4077.389892578125</v>
      </c>
      <c r="C682">
        <v>4081.510009765625</v>
      </c>
      <c r="D682">
        <v>4047.949951171875</v>
      </c>
      <c r="E682">
        <v>4079.090087890625</v>
      </c>
      <c r="F682">
        <v>4045480000</v>
      </c>
      <c r="G682">
        <f>IFERROR((GSPC[[#This Row],[Close]]-E681)/E681,0)</f>
        <v>-2.7674058253277858E-3</v>
      </c>
      <c r="H682">
        <f>IFERROR(LN(GSPC[[#This Row],[Close]]/E681),0)</f>
        <v>-2.7712421722827342E-3</v>
      </c>
    </row>
    <row r="683" spans="1:8">
      <c r="A683" s="6">
        <v>44978</v>
      </c>
      <c r="B683">
        <v>4052.35009765625</v>
      </c>
      <c r="C683">
        <v>4052.35009765625</v>
      </c>
      <c r="D683">
        <v>3995.18994140625</v>
      </c>
      <c r="E683">
        <v>3997.340087890625</v>
      </c>
      <c r="F683">
        <v>4121590000</v>
      </c>
      <c r="G683">
        <f>IFERROR((GSPC[[#This Row],[Close]]-E682)/E682,0)</f>
        <v>-2.0041234255327389E-2</v>
      </c>
      <c r="H683">
        <f>IFERROR(LN(GSPC[[#This Row],[Close]]/E682),0)</f>
        <v>-2.0244783973471698E-2</v>
      </c>
    </row>
    <row r="684" spans="1:8">
      <c r="A684" s="6">
        <v>44979</v>
      </c>
      <c r="B684">
        <v>4001.830078125</v>
      </c>
      <c r="C684">
        <v>4017.3701171875</v>
      </c>
      <c r="D684">
        <v>3976.89990234375</v>
      </c>
      <c r="E684">
        <v>3991.050048828125</v>
      </c>
      <c r="F684">
        <v>4079320000</v>
      </c>
      <c r="G684">
        <f>IFERROR((GSPC[[#This Row],[Close]]-E683)/E683,0)</f>
        <v>-1.5735561458868064E-3</v>
      </c>
      <c r="H684">
        <f>IFERROR(LN(GSPC[[#This Row],[Close]]/E683),0)</f>
        <v>-1.5747954856433837E-3</v>
      </c>
    </row>
    <row r="685" spans="1:8">
      <c r="A685" s="6">
        <v>44980</v>
      </c>
      <c r="B685">
        <v>4018.60009765625</v>
      </c>
      <c r="C685">
        <v>4028.300048828125</v>
      </c>
      <c r="D685">
        <v>3969.18994140625</v>
      </c>
      <c r="E685">
        <v>4012.320068359375</v>
      </c>
      <c r="F685">
        <v>3952940000</v>
      </c>
      <c r="G685">
        <f>IFERROR((GSPC[[#This Row],[Close]]-E684)/E684,0)</f>
        <v>5.3294294160744554E-3</v>
      </c>
      <c r="H685">
        <f>IFERROR(LN(GSPC[[#This Row],[Close]]/E684),0)</f>
        <v>5.3152782632377282E-3</v>
      </c>
    </row>
    <row r="686" spans="1:8">
      <c r="A686" s="6">
        <v>44981</v>
      </c>
      <c r="B686">
        <v>3973.239990234375</v>
      </c>
      <c r="C686">
        <v>3978.25</v>
      </c>
      <c r="D686">
        <v>3943.080078125</v>
      </c>
      <c r="E686">
        <v>3970.0400390625</v>
      </c>
      <c r="F686">
        <v>3877700000</v>
      </c>
      <c r="G686">
        <f>IFERROR((GSPC[[#This Row],[Close]]-E685)/E685,0)</f>
        <v>-1.0537551485558122E-2</v>
      </c>
      <c r="H686">
        <f>IFERROR(LN(GSPC[[#This Row],[Close]]/E685),0)</f>
        <v>-1.0593464619774184E-2</v>
      </c>
    </row>
    <row r="687" spans="1:8">
      <c r="A687" s="6">
        <v>44984</v>
      </c>
      <c r="B687">
        <v>3992.360107421875</v>
      </c>
      <c r="C687">
        <v>4018.050048828125</v>
      </c>
      <c r="D687">
        <v>3973.550048828125</v>
      </c>
      <c r="E687">
        <v>3982.239990234375</v>
      </c>
      <c r="F687">
        <v>3836950000</v>
      </c>
      <c r="G687">
        <f>IFERROR((GSPC[[#This Row],[Close]]-E686)/E686,0)</f>
        <v>3.0730045671670207E-3</v>
      </c>
      <c r="H687">
        <f>IFERROR(LN(GSPC[[#This Row],[Close]]/E686),0)</f>
        <v>3.0682925395522777E-3</v>
      </c>
    </row>
    <row r="688" spans="1:8">
      <c r="A688" s="6">
        <v>44985</v>
      </c>
      <c r="B688">
        <v>3977.18994140625</v>
      </c>
      <c r="C688">
        <v>3997.5</v>
      </c>
      <c r="D688">
        <v>3968.97998046875</v>
      </c>
      <c r="E688">
        <v>3970.14990234375</v>
      </c>
      <c r="F688">
        <v>5043400000</v>
      </c>
      <c r="G688">
        <f>IFERROR((GSPC[[#This Row],[Close]]-E687)/E687,0)</f>
        <v>-3.0360018281855076E-3</v>
      </c>
      <c r="H688">
        <f>IFERROR(LN(GSPC[[#This Row],[Close]]/E687),0)</f>
        <v>-3.0406198309477117E-3</v>
      </c>
    </row>
    <row r="689" spans="1:8">
      <c r="A689" s="6">
        <v>44986</v>
      </c>
      <c r="B689">
        <v>3963.340087890625</v>
      </c>
      <c r="C689">
        <v>3971.72998046875</v>
      </c>
      <c r="D689">
        <v>3939.050048828125</v>
      </c>
      <c r="E689">
        <v>3951.389892578125</v>
      </c>
      <c r="F689">
        <v>4249480000</v>
      </c>
      <c r="G689">
        <f>IFERROR((GSPC[[#This Row],[Close]]-E688)/E688,0)</f>
        <v>-4.7252648456800484E-3</v>
      </c>
      <c r="H689">
        <f>IFERROR(LN(GSPC[[#This Row],[Close]]/E688),0)</f>
        <v>-4.7364642034928321E-3</v>
      </c>
    </row>
    <row r="690" spans="1:8">
      <c r="A690" s="6">
        <v>44987</v>
      </c>
      <c r="B690">
        <v>3938.679931640625</v>
      </c>
      <c r="C690">
        <v>3990.840087890625</v>
      </c>
      <c r="D690">
        <v>3928.159912109375</v>
      </c>
      <c r="E690">
        <v>3981.35009765625</v>
      </c>
      <c r="F690">
        <v>4244900000</v>
      </c>
      <c r="G690">
        <f>IFERROR((GSPC[[#This Row],[Close]]-E689)/E689,0)</f>
        <v>7.582194086794395E-3</v>
      </c>
      <c r="H690">
        <f>IFERROR(LN(GSPC[[#This Row],[Close]]/E689),0)</f>
        <v>7.5535937311959735E-3</v>
      </c>
    </row>
    <row r="691" spans="1:8">
      <c r="A691" s="6">
        <v>44988</v>
      </c>
      <c r="B691">
        <v>3998.02001953125</v>
      </c>
      <c r="C691">
        <v>4048.2900390625</v>
      </c>
      <c r="D691">
        <v>3995.169921875</v>
      </c>
      <c r="E691">
        <v>4045.639892578125</v>
      </c>
      <c r="F691">
        <v>4084730000</v>
      </c>
      <c r="G691">
        <f>IFERROR((GSPC[[#This Row],[Close]]-E690)/E690,0)</f>
        <v>1.6147737160748878E-2</v>
      </c>
      <c r="H691">
        <f>IFERROR(LN(GSPC[[#This Row],[Close]]/E690),0)</f>
        <v>1.601874917648306E-2</v>
      </c>
    </row>
    <row r="692" spans="1:8">
      <c r="A692" s="6">
        <v>44991</v>
      </c>
      <c r="B692">
        <v>4055.14990234375</v>
      </c>
      <c r="C692">
        <v>4078.489990234375</v>
      </c>
      <c r="D692">
        <v>4044.610107421875</v>
      </c>
      <c r="E692">
        <v>4048.419921875</v>
      </c>
      <c r="F692">
        <v>4000870000</v>
      </c>
      <c r="G692">
        <f>IFERROR((GSPC[[#This Row],[Close]]-E691)/E691,0)</f>
        <v>6.8716676982918468E-4</v>
      </c>
      <c r="H692">
        <f>IFERROR(LN(GSPC[[#This Row],[Close]]/E691),0)</f>
        <v>6.8693077884830116E-4</v>
      </c>
    </row>
    <row r="693" spans="1:8">
      <c r="A693" s="6">
        <v>44992</v>
      </c>
      <c r="B693">
        <v>4048.260009765625</v>
      </c>
      <c r="C693">
        <v>4050</v>
      </c>
      <c r="D693">
        <v>3980.31005859375</v>
      </c>
      <c r="E693">
        <v>3986.3701171875</v>
      </c>
      <c r="F693">
        <v>3922500000</v>
      </c>
      <c r="G693">
        <f>IFERROR((GSPC[[#This Row],[Close]]-E692)/E692,0)</f>
        <v>-1.5326919115337725E-2</v>
      </c>
      <c r="H693">
        <f>IFERROR(LN(GSPC[[#This Row],[Close]]/E692),0)</f>
        <v>-1.5445590479262547E-2</v>
      </c>
    </row>
    <row r="694" spans="1:8">
      <c r="A694" s="6">
        <v>44993</v>
      </c>
      <c r="B694">
        <v>3987.550048828125</v>
      </c>
      <c r="C694">
        <v>4000.409912109375</v>
      </c>
      <c r="D694">
        <v>3969.760009765625</v>
      </c>
      <c r="E694">
        <v>3992.010009765625</v>
      </c>
      <c r="F694">
        <v>3535570000</v>
      </c>
      <c r="G694">
        <f>IFERROR((GSPC[[#This Row],[Close]]-E693)/E693,0)</f>
        <v>1.4147940136838343E-3</v>
      </c>
      <c r="H694">
        <f>IFERROR(LN(GSPC[[#This Row],[Close]]/E693),0)</f>
        <v>1.4137941356032722E-3</v>
      </c>
    </row>
    <row r="695" spans="1:8">
      <c r="A695" s="6">
        <v>44994</v>
      </c>
      <c r="B695">
        <v>3998.659912109375</v>
      </c>
      <c r="C695">
        <v>4017.81005859375</v>
      </c>
      <c r="D695">
        <v>3908.699951171875</v>
      </c>
      <c r="E695">
        <v>3918.320068359375</v>
      </c>
      <c r="F695">
        <v>4445260000</v>
      </c>
      <c r="G695">
        <f>IFERROR((GSPC[[#This Row],[Close]]-E694)/E694,0)</f>
        <v>-1.8459357873848722E-2</v>
      </c>
      <c r="H695">
        <f>IFERROR(LN(GSPC[[#This Row],[Close]]/E694),0)</f>
        <v>-1.8631857945482354E-2</v>
      </c>
    </row>
    <row r="696" spans="1:8">
      <c r="A696" s="6">
        <v>44995</v>
      </c>
      <c r="B696">
        <v>3912.77001953125</v>
      </c>
      <c r="C696">
        <v>3934.050048828125</v>
      </c>
      <c r="D696">
        <v>3846.320068359375</v>
      </c>
      <c r="E696">
        <v>3861.590087890625</v>
      </c>
      <c r="F696">
        <v>5518190000</v>
      </c>
      <c r="G696">
        <f>IFERROR((GSPC[[#This Row],[Close]]-E695)/E695,0)</f>
        <v>-1.4478138457051365E-2</v>
      </c>
      <c r="H696">
        <f>IFERROR(LN(GSPC[[#This Row],[Close]]/E695),0)</f>
        <v>-1.458396943606664E-2</v>
      </c>
    </row>
    <row r="697" spans="1:8">
      <c r="A697" s="6">
        <v>44998</v>
      </c>
      <c r="B697">
        <v>3835.1201171875</v>
      </c>
      <c r="C697">
        <v>3905.050048828125</v>
      </c>
      <c r="D697">
        <v>3808.860107421875</v>
      </c>
      <c r="E697">
        <v>3855.760009765625</v>
      </c>
      <c r="F697">
        <v>6558020000</v>
      </c>
      <c r="G697">
        <f>IFERROR((GSPC[[#This Row],[Close]]-E696)/E696,0)</f>
        <v>-1.5097610031894017E-3</v>
      </c>
      <c r="H697">
        <f>IFERROR(LN(GSPC[[#This Row],[Close]]/E696),0)</f>
        <v>-1.5109018407387679E-3</v>
      </c>
    </row>
    <row r="698" spans="1:8">
      <c r="A698" s="6">
        <v>44999</v>
      </c>
      <c r="B698">
        <v>3894.010009765625</v>
      </c>
      <c r="C698">
        <v>3937.2900390625</v>
      </c>
      <c r="D698">
        <v>3873.6298828125</v>
      </c>
      <c r="E698">
        <v>3919.2900390625</v>
      </c>
      <c r="F698">
        <v>5665870000</v>
      </c>
      <c r="G698">
        <f>IFERROR((GSPC[[#This Row],[Close]]-E697)/E697,0)</f>
        <v>1.6476655480623836E-2</v>
      </c>
      <c r="H698">
        <f>IFERROR(LN(GSPC[[#This Row],[Close]]/E697),0)</f>
        <v>1.6342388235363665E-2</v>
      </c>
    </row>
    <row r="699" spans="1:8">
      <c r="A699" s="6">
        <v>45000</v>
      </c>
      <c r="B699">
        <v>3876.739990234375</v>
      </c>
      <c r="C699">
        <v>3894.260009765625</v>
      </c>
      <c r="D699">
        <v>3838.239990234375</v>
      </c>
      <c r="E699">
        <v>3891.929931640625</v>
      </c>
      <c r="F699">
        <v>6594010000</v>
      </c>
      <c r="G699">
        <f>IFERROR((GSPC[[#This Row],[Close]]-E698)/E698,0)</f>
        <v>-6.9808835654376778E-3</v>
      </c>
      <c r="H699">
        <f>IFERROR(LN(GSPC[[#This Row],[Close]]/E698),0)</f>
        <v>-7.0053639293535972E-3</v>
      </c>
    </row>
    <row r="700" spans="1:8">
      <c r="A700" s="6">
        <v>45001</v>
      </c>
      <c r="B700">
        <v>3878.929931640625</v>
      </c>
      <c r="C700">
        <v>3964.4599609375</v>
      </c>
      <c r="D700">
        <v>3864.110107421875</v>
      </c>
      <c r="E700">
        <v>3960.280029296875</v>
      </c>
      <c r="F700">
        <v>5695790000</v>
      </c>
      <c r="G700">
        <f>IFERROR((GSPC[[#This Row],[Close]]-E699)/E699,0)</f>
        <v>1.7562006217166744E-2</v>
      </c>
      <c r="H700">
        <f>IFERROR(LN(GSPC[[#This Row],[Close]]/E699),0)</f>
        <v>1.7409576249031722E-2</v>
      </c>
    </row>
    <row r="701" spans="1:8">
      <c r="A701" s="6">
        <v>45002</v>
      </c>
      <c r="B701">
        <v>3958.68994140625</v>
      </c>
      <c r="C701">
        <v>3958.909912109375</v>
      </c>
      <c r="D701">
        <v>3901.27001953125</v>
      </c>
      <c r="E701">
        <v>3916.639892578125</v>
      </c>
      <c r="F701">
        <v>9354280000</v>
      </c>
      <c r="G701">
        <f>IFERROR((GSPC[[#This Row],[Close]]-E700)/E700,0)</f>
        <v>-1.1019457310067555E-2</v>
      </c>
      <c r="H701">
        <f>IFERROR(LN(GSPC[[#This Row],[Close]]/E700),0)</f>
        <v>-1.1080621273953702E-2</v>
      </c>
    </row>
    <row r="702" spans="1:8">
      <c r="A702" s="6">
        <v>45005</v>
      </c>
      <c r="B702">
        <v>3917.469970703125</v>
      </c>
      <c r="C702">
        <v>3956.6201171875</v>
      </c>
      <c r="D702">
        <v>3916.889892578125</v>
      </c>
      <c r="E702">
        <v>3951.570068359375</v>
      </c>
      <c r="F702">
        <v>5347140000</v>
      </c>
      <c r="G702">
        <f>IFERROR((GSPC[[#This Row],[Close]]-E701)/E701,0)</f>
        <v>8.9184037183099932E-3</v>
      </c>
      <c r="H702">
        <f>IFERROR(LN(GSPC[[#This Row],[Close]]/E701),0)</f>
        <v>8.8788696359408531E-3</v>
      </c>
    </row>
    <row r="703" spans="1:8">
      <c r="A703" s="6">
        <v>45006</v>
      </c>
      <c r="B703">
        <v>3975.889892578125</v>
      </c>
      <c r="C703">
        <v>4009.080078125</v>
      </c>
      <c r="D703">
        <v>3971.18994140625</v>
      </c>
      <c r="E703">
        <v>4002.8701171875</v>
      </c>
      <c r="F703">
        <v>4920240000</v>
      </c>
      <c r="G703">
        <f>IFERROR((GSPC[[#This Row],[Close]]-E702)/E702,0)</f>
        <v>1.2982193897785016E-2</v>
      </c>
      <c r="H703">
        <f>IFERROR(LN(GSPC[[#This Row],[Close]]/E702),0)</f>
        <v>1.2898647518559103E-2</v>
      </c>
    </row>
    <row r="704" spans="1:8">
      <c r="A704" s="6">
        <v>45007</v>
      </c>
      <c r="B704">
        <v>4002.0400390625</v>
      </c>
      <c r="C704">
        <v>4039.489990234375</v>
      </c>
      <c r="D704">
        <v>3936.169921875</v>
      </c>
      <c r="E704">
        <v>3936.969970703125</v>
      </c>
      <c r="F704">
        <v>4533010000</v>
      </c>
      <c r="G704">
        <f>IFERROR((GSPC[[#This Row],[Close]]-E703)/E703,0)</f>
        <v>-1.6463223775713666E-2</v>
      </c>
      <c r="H704">
        <f>IFERROR(LN(GSPC[[#This Row],[Close]]/E703),0)</f>
        <v>-1.6600248639842885E-2</v>
      </c>
    </row>
    <row r="705" spans="1:8">
      <c r="A705" s="6">
        <v>45008</v>
      </c>
      <c r="B705">
        <v>3959.2099609375</v>
      </c>
      <c r="C705">
        <v>4007.659912109375</v>
      </c>
      <c r="D705">
        <v>3919.050048828125</v>
      </c>
      <c r="E705">
        <v>3948.719970703125</v>
      </c>
      <c r="F705">
        <v>4991600000</v>
      </c>
      <c r="G705">
        <f>IFERROR((GSPC[[#This Row],[Close]]-E704)/E704,0)</f>
        <v>2.9845287333755059E-3</v>
      </c>
      <c r="H705">
        <f>IFERROR(LN(GSPC[[#This Row],[Close]]/E704),0)</f>
        <v>2.9800838691824228E-3</v>
      </c>
    </row>
    <row r="706" spans="1:8">
      <c r="A706" s="6">
        <v>45009</v>
      </c>
      <c r="B706">
        <v>3939.2099609375</v>
      </c>
      <c r="C706">
        <v>3972.739990234375</v>
      </c>
      <c r="D706">
        <v>3909.159912109375</v>
      </c>
      <c r="E706">
        <v>3970.989990234375</v>
      </c>
      <c r="F706">
        <v>4583970000</v>
      </c>
      <c r="G706">
        <f>IFERROR((GSPC[[#This Row],[Close]]-E705)/E705,0)</f>
        <v>5.6398072531044811E-3</v>
      </c>
      <c r="H706">
        <f>IFERROR(LN(GSPC[[#This Row],[Close]]/E705),0)</f>
        <v>5.6239630843032068E-3</v>
      </c>
    </row>
    <row r="707" spans="1:8">
      <c r="A707" s="6">
        <v>45012</v>
      </c>
      <c r="B707">
        <v>3982.929931640625</v>
      </c>
      <c r="C707">
        <v>4003.830078125</v>
      </c>
      <c r="D707">
        <v>3970.489990234375</v>
      </c>
      <c r="E707">
        <v>3977.530029296875</v>
      </c>
      <c r="F707">
        <v>4233540000</v>
      </c>
      <c r="G707">
        <f>IFERROR((GSPC[[#This Row],[Close]]-E706)/E706,0)</f>
        <v>1.6469543057483242E-3</v>
      </c>
      <c r="H707">
        <f>IFERROR(LN(GSPC[[#This Row],[Close]]/E706),0)</f>
        <v>1.6455995637670831E-3</v>
      </c>
    </row>
    <row r="708" spans="1:8">
      <c r="A708" s="6">
        <v>45013</v>
      </c>
      <c r="B708">
        <v>3974.1298828125</v>
      </c>
      <c r="C708">
        <v>3979.199951171875</v>
      </c>
      <c r="D708">
        <v>3951.530029296875</v>
      </c>
      <c r="E708">
        <v>3971.27001953125</v>
      </c>
      <c r="F708">
        <v>4014600000</v>
      </c>
      <c r="G708">
        <f>IFERROR((GSPC[[#This Row],[Close]]-E707)/E707,0)</f>
        <v>-1.573843495716262E-3</v>
      </c>
      <c r="H708">
        <f>IFERROR(LN(GSPC[[#This Row],[Close]]/E707),0)</f>
        <v>-1.5750832883878866E-3</v>
      </c>
    </row>
    <row r="709" spans="1:8">
      <c r="A709" s="6">
        <v>45014</v>
      </c>
      <c r="B709">
        <v>3999.530029296875</v>
      </c>
      <c r="C709">
        <v>4030.590087890625</v>
      </c>
      <c r="D709">
        <v>3999.530029296875</v>
      </c>
      <c r="E709">
        <v>4027.81005859375</v>
      </c>
      <c r="F709">
        <v>4145250000</v>
      </c>
      <c r="G709">
        <f>IFERROR((GSPC[[#This Row],[Close]]-E708)/E708,0)</f>
        <v>1.4237268879836512E-2</v>
      </c>
      <c r="H709">
        <f>IFERROR(LN(GSPC[[#This Row],[Close]]/E708),0)</f>
        <v>1.4136870775046802E-2</v>
      </c>
    </row>
    <row r="710" spans="1:8">
      <c r="A710" s="6">
        <v>45015</v>
      </c>
      <c r="B710">
        <v>4046.739990234375</v>
      </c>
      <c r="C710">
        <v>4057.85009765625</v>
      </c>
      <c r="D710">
        <v>4032.10009765625</v>
      </c>
      <c r="E710">
        <v>4050.830078125</v>
      </c>
      <c r="F710">
        <v>3930860000</v>
      </c>
      <c r="G710">
        <f>IFERROR((GSPC[[#This Row],[Close]]-E709)/E709,0)</f>
        <v>5.715269388668019E-3</v>
      </c>
      <c r="H710">
        <f>IFERROR(LN(GSPC[[#This Row],[Close]]/E709),0)</f>
        <v>5.6989991994826524E-3</v>
      </c>
    </row>
    <row r="711" spans="1:8">
      <c r="A711" s="6">
        <v>45016</v>
      </c>
      <c r="B711">
        <v>4056.179931640625</v>
      </c>
      <c r="C711">
        <v>4110.75</v>
      </c>
      <c r="D711">
        <v>4056.179931640625</v>
      </c>
      <c r="E711">
        <v>4109.31005859375</v>
      </c>
      <c r="F711">
        <v>4525120000</v>
      </c>
      <c r="G711">
        <f>IFERROR((GSPC[[#This Row],[Close]]-E710)/E710,0)</f>
        <v>1.4436542471763842E-2</v>
      </c>
      <c r="H711">
        <f>IFERROR(LN(GSPC[[#This Row],[Close]]/E710),0)</f>
        <v>1.4333327782036555E-2</v>
      </c>
    </row>
    <row r="712" spans="1:8">
      <c r="A712" s="6">
        <v>45019</v>
      </c>
      <c r="B712">
        <v>4102.2001953125</v>
      </c>
      <c r="C712">
        <v>4127.66015625</v>
      </c>
      <c r="D712">
        <v>4098.7900390625</v>
      </c>
      <c r="E712">
        <v>4124.509765625</v>
      </c>
      <c r="F712">
        <v>4234700000</v>
      </c>
      <c r="G712">
        <f>IFERROR((GSPC[[#This Row],[Close]]-E711)/E711,0)</f>
        <v>3.6988464765424643E-3</v>
      </c>
      <c r="H712">
        <f>IFERROR(LN(GSPC[[#This Row],[Close]]/E711),0)</f>
        <v>3.6920225658028231E-3</v>
      </c>
    </row>
    <row r="713" spans="1:8">
      <c r="A713" s="6">
        <v>45020</v>
      </c>
      <c r="B713">
        <v>4128.02978515625</v>
      </c>
      <c r="C713">
        <v>4133.1298828125</v>
      </c>
      <c r="D713">
        <v>4086.8701171875</v>
      </c>
      <c r="E713">
        <v>4100.60009765625</v>
      </c>
      <c r="F713">
        <v>4227800000</v>
      </c>
      <c r="G713">
        <f>IFERROR((GSPC[[#This Row],[Close]]-E712)/E712,0)</f>
        <v>-5.7969720833299793E-3</v>
      </c>
      <c r="H713">
        <f>IFERROR(LN(GSPC[[#This Row],[Close]]/E712),0)</f>
        <v>-5.8138397451625292E-3</v>
      </c>
    </row>
    <row r="714" spans="1:8">
      <c r="A714" s="6">
        <v>45021</v>
      </c>
      <c r="B714">
        <v>4094.5</v>
      </c>
      <c r="C714">
        <v>4099.68994140625</v>
      </c>
      <c r="D714">
        <v>4072.56005859375</v>
      </c>
      <c r="E714">
        <v>4090.3798828125</v>
      </c>
      <c r="F714">
        <v>3968020000</v>
      </c>
      <c r="G714">
        <f>IFERROR((GSPC[[#This Row],[Close]]-E713)/E713,0)</f>
        <v>-2.4923705312282205E-3</v>
      </c>
      <c r="H714">
        <f>IFERROR(LN(GSPC[[#This Row],[Close]]/E713),0)</f>
        <v>-2.4954816571214232E-3</v>
      </c>
    </row>
    <row r="715" spans="1:8">
      <c r="A715" s="6">
        <v>45022</v>
      </c>
      <c r="B715">
        <v>4081.14990234375</v>
      </c>
      <c r="C715">
        <v>4107.31982421875</v>
      </c>
      <c r="D715">
        <v>4069.840087890625</v>
      </c>
      <c r="E715">
        <v>4105.02001953125</v>
      </c>
      <c r="F715">
        <v>3486690000</v>
      </c>
      <c r="G715">
        <f>IFERROR((GSPC[[#This Row],[Close]]-E714)/E714,0)</f>
        <v>3.5791630944272111E-3</v>
      </c>
      <c r="H715">
        <f>IFERROR(LN(GSPC[[#This Row],[Close]]/E714),0)</f>
        <v>3.5727731328032467E-3</v>
      </c>
    </row>
    <row r="716" spans="1:8">
      <c r="A716" s="6">
        <v>45026</v>
      </c>
      <c r="B716">
        <v>4085.199951171875</v>
      </c>
      <c r="C716">
        <v>4109.5</v>
      </c>
      <c r="D716">
        <v>4072.550048828125</v>
      </c>
      <c r="E716">
        <v>4109.10986328125</v>
      </c>
      <c r="F716">
        <v>3423650000</v>
      </c>
      <c r="G716">
        <f>IFERROR((GSPC[[#This Row],[Close]]-E715)/E715,0)</f>
        <v>9.9630299743751725E-4</v>
      </c>
      <c r="H716">
        <f>IFERROR(LN(GSPC[[#This Row],[Close]]/E715),0)</f>
        <v>9.9580701701008434E-4</v>
      </c>
    </row>
    <row r="717" spans="1:8">
      <c r="A717" s="6">
        <v>45027</v>
      </c>
      <c r="B717">
        <v>4110.2900390625</v>
      </c>
      <c r="C717">
        <v>4124.259765625</v>
      </c>
      <c r="D717">
        <v>4102.60986328125</v>
      </c>
      <c r="E717">
        <v>4108.93994140625</v>
      </c>
      <c r="F717">
        <v>3665830000</v>
      </c>
      <c r="G717">
        <f>IFERROR((GSPC[[#This Row],[Close]]-E716)/E716,0)</f>
        <v>-4.1352477946236312E-5</v>
      </c>
      <c r="H717">
        <f>IFERROR(LN(GSPC[[#This Row],[Close]]/E716),0)</f>
        <v>-4.1353332983520818E-5</v>
      </c>
    </row>
    <row r="718" spans="1:8">
      <c r="A718" s="6">
        <v>45028</v>
      </c>
      <c r="B718">
        <v>4121.72021484375</v>
      </c>
      <c r="C718">
        <v>4134.3701171875</v>
      </c>
      <c r="D718">
        <v>4086.93994140625</v>
      </c>
      <c r="E718">
        <v>4091.949951171875</v>
      </c>
      <c r="F718">
        <v>3633120000</v>
      </c>
      <c r="G718">
        <f>IFERROR((GSPC[[#This Row],[Close]]-E717)/E717,0)</f>
        <v>-4.1348840520069319E-3</v>
      </c>
      <c r="H718">
        <f>IFERROR(LN(GSPC[[#This Row],[Close]]/E717),0)</f>
        <v>-4.1434563234613855E-3</v>
      </c>
    </row>
    <row r="719" spans="1:8">
      <c r="A719" s="6">
        <v>45029</v>
      </c>
      <c r="B719">
        <v>4100.0400390625</v>
      </c>
      <c r="C719">
        <v>4150.259765625</v>
      </c>
      <c r="D719">
        <v>4099.39990234375</v>
      </c>
      <c r="E719">
        <v>4146.22021484375</v>
      </c>
      <c r="F719">
        <v>3596590000</v>
      </c>
      <c r="G719">
        <f>IFERROR((GSPC[[#This Row],[Close]]-E718)/E718,0)</f>
        <v>1.3262689993638065E-2</v>
      </c>
      <c r="H719">
        <f>IFERROR(LN(GSPC[[#This Row],[Close]]/E718),0)</f>
        <v>1.3175510497831548E-2</v>
      </c>
    </row>
    <row r="720" spans="1:8">
      <c r="A720" s="6">
        <v>45030</v>
      </c>
      <c r="B720">
        <v>4140.10986328125</v>
      </c>
      <c r="C720">
        <v>4163.18994140625</v>
      </c>
      <c r="D720">
        <v>4113.2001953125</v>
      </c>
      <c r="E720">
        <v>4137.64013671875</v>
      </c>
      <c r="F720">
        <v>3575690000</v>
      </c>
      <c r="G720">
        <f>IFERROR((GSPC[[#This Row],[Close]]-E719)/E719,0)</f>
        <v>-2.0693734728036723E-3</v>
      </c>
      <c r="H720">
        <f>IFERROR(LN(GSPC[[#This Row],[Close]]/E719),0)</f>
        <v>-2.0715175845779886E-3</v>
      </c>
    </row>
    <row r="721" spans="1:8">
      <c r="A721" s="6">
        <v>45033</v>
      </c>
      <c r="B721">
        <v>4137.169921875</v>
      </c>
      <c r="C721">
        <v>4151.72021484375</v>
      </c>
      <c r="D721">
        <v>4123.18017578125</v>
      </c>
      <c r="E721">
        <v>4151.31982421875</v>
      </c>
      <c r="F721">
        <v>3611180000</v>
      </c>
      <c r="G721">
        <f>IFERROR((GSPC[[#This Row],[Close]]-E720)/E720,0)</f>
        <v>3.3061569029655458E-3</v>
      </c>
      <c r="H721">
        <f>IFERROR(LN(GSPC[[#This Row],[Close]]/E720),0)</f>
        <v>3.3007035826147536E-3</v>
      </c>
    </row>
    <row r="722" spans="1:8">
      <c r="A722" s="6">
        <v>45034</v>
      </c>
      <c r="B722">
        <v>4164.259765625</v>
      </c>
      <c r="C722">
        <v>4169.47998046875</v>
      </c>
      <c r="D722">
        <v>4140.35986328125</v>
      </c>
      <c r="E722">
        <v>4154.8701171875</v>
      </c>
      <c r="F722">
        <v>3536640000</v>
      </c>
      <c r="G722">
        <f>IFERROR((GSPC[[#This Row],[Close]]-E721)/E721,0)</f>
        <v>8.5522029597373669E-4</v>
      </c>
      <c r="H722">
        <f>IFERROR(LN(GSPC[[#This Row],[Close]]/E721),0)</f>
        <v>8.5485480346597534E-4</v>
      </c>
    </row>
    <row r="723" spans="1:8">
      <c r="A723" s="6">
        <v>45035</v>
      </c>
      <c r="B723">
        <v>4139.330078125</v>
      </c>
      <c r="C723">
        <v>4162.56982421875</v>
      </c>
      <c r="D723">
        <v>4134.490234375</v>
      </c>
      <c r="E723">
        <v>4154.52001953125</v>
      </c>
      <c r="F723">
        <v>3572560000</v>
      </c>
      <c r="G723">
        <f>IFERROR((GSPC[[#This Row],[Close]]-E722)/E722,0)</f>
        <v>-8.4261997698013938E-5</v>
      </c>
      <c r="H723">
        <f>IFERROR(LN(GSPC[[#This Row],[Close]]/E722),0)</f>
        <v>-8.4265547939628261E-5</v>
      </c>
    </row>
    <row r="724" spans="1:8">
      <c r="A724" s="6">
        <v>45036</v>
      </c>
      <c r="B724">
        <v>4130.47998046875</v>
      </c>
      <c r="C724">
        <v>4148.56982421875</v>
      </c>
      <c r="D724">
        <v>4114.56982421875</v>
      </c>
      <c r="E724">
        <v>4129.7900390625</v>
      </c>
      <c r="F724">
        <v>3772080000</v>
      </c>
      <c r="G724">
        <f>IFERROR((GSPC[[#This Row],[Close]]-E723)/E723,0)</f>
        <v>-5.9525481529729774E-3</v>
      </c>
      <c r="H724">
        <f>IFERROR(LN(GSPC[[#This Row],[Close]]/E723),0)</f>
        <v>-5.9703351883111308E-3</v>
      </c>
    </row>
    <row r="725" spans="1:8">
      <c r="A725" s="6">
        <v>45037</v>
      </c>
      <c r="B725">
        <v>4132.14013671875</v>
      </c>
      <c r="C725">
        <v>4138.02001953125</v>
      </c>
      <c r="D725">
        <v>4113.85986328125</v>
      </c>
      <c r="E725">
        <v>4133.52001953125</v>
      </c>
      <c r="F725">
        <v>3611750000</v>
      </c>
      <c r="G725">
        <f>IFERROR((GSPC[[#This Row],[Close]]-E724)/E724,0)</f>
        <v>9.0318888695773488E-4</v>
      </c>
      <c r="H725">
        <f>IFERROR(LN(GSPC[[#This Row],[Close]]/E724),0)</f>
        <v>9.0278125730088607E-4</v>
      </c>
    </row>
    <row r="726" spans="1:8">
      <c r="A726" s="6">
        <v>45040</v>
      </c>
      <c r="B726">
        <v>4132.06982421875</v>
      </c>
      <c r="C726">
        <v>4142.41015625</v>
      </c>
      <c r="D726">
        <v>4117.77001953125</v>
      </c>
      <c r="E726">
        <v>4137.0400390625</v>
      </c>
      <c r="F726">
        <v>3290940000</v>
      </c>
      <c r="G726">
        <f>IFERROR((GSPC[[#This Row],[Close]]-E725)/E725,0)</f>
        <v>8.5157916609030426E-4</v>
      </c>
      <c r="H726">
        <f>IFERROR(LN(GSPC[[#This Row],[Close]]/E725),0)</f>
        <v>8.5121677827231261E-4</v>
      </c>
    </row>
    <row r="727" spans="1:8">
      <c r="A727" s="6">
        <v>45041</v>
      </c>
      <c r="B727">
        <v>4126.43017578125</v>
      </c>
      <c r="C727">
        <v>4126.43017578125</v>
      </c>
      <c r="D727">
        <v>4071.3798828125</v>
      </c>
      <c r="E727">
        <v>4071.6298828125</v>
      </c>
      <c r="F727">
        <v>3978640000</v>
      </c>
      <c r="G727">
        <f>IFERROR((GSPC[[#This Row],[Close]]-E726)/E726,0)</f>
        <v>-1.5810858882773268E-2</v>
      </c>
      <c r="H727">
        <f>IFERROR(LN(GSPC[[#This Row],[Close]]/E726),0)</f>
        <v>-1.593718381857645E-2</v>
      </c>
    </row>
    <row r="728" spans="1:8">
      <c r="A728" s="6">
        <v>45042</v>
      </c>
      <c r="B728">
        <v>4087.780029296875</v>
      </c>
      <c r="C728">
        <v>4089.669921875</v>
      </c>
      <c r="D728">
        <v>4049.35009765625</v>
      </c>
      <c r="E728">
        <v>4055.989990234375</v>
      </c>
      <c r="F728">
        <v>3837030000</v>
      </c>
      <c r="G728">
        <f>IFERROR((GSPC[[#This Row],[Close]]-E727)/E727,0)</f>
        <v>-3.8411871973298472E-3</v>
      </c>
      <c r="H728">
        <f>IFERROR(LN(GSPC[[#This Row],[Close]]/E727),0)</f>
        <v>-3.8485835033448754E-3</v>
      </c>
    </row>
    <row r="729" spans="1:8">
      <c r="A729" s="6">
        <v>45043</v>
      </c>
      <c r="B729">
        <v>4075.2900390625</v>
      </c>
      <c r="C729">
        <v>4138.240234375</v>
      </c>
      <c r="D729">
        <v>4075.2900390625</v>
      </c>
      <c r="E729">
        <v>4135.35009765625</v>
      </c>
      <c r="F729">
        <v>3750550000</v>
      </c>
      <c r="G729">
        <f>IFERROR((GSPC[[#This Row],[Close]]-E728)/E728,0)</f>
        <v>1.9566149722497019E-2</v>
      </c>
      <c r="H729">
        <f>IFERROR(LN(GSPC[[#This Row],[Close]]/E728),0)</f>
        <v>1.9377193402696356E-2</v>
      </c>
    </row>
    <row r="730" spans="1:8">
      <c r="A730" s="6">
        <v>45044</v>
      </c>
      <c r="B730">
        <v>4129.6298828125</v>
      </c>
      <c r="C730">
        <v>4170.06005859375</v>
      </c>
      <c r="D730">
        <v>4127.18017578125</v>
      </c>
      <c r="E730">
        <v>4169.47998046875</v>
      </c>
      <c r="F730">
        <v>4087800000</v>
      </c>
      <c r="G730">
        <f>IFERROR((GSPC[[#This Row],[Close]]-E729)/E729,0)</f>
        <v>8.2532027534605694E-3</v>
      </c>
      <c r="H730">
        <f>IFERROR(LN(GSPC[[#This Row],[Close]]/E729),0)</f>
        <v>8.2193313132434675E-3</v>
      </c>
    </row>
    <row r="731" spans="1:8">
      <c r="A731" s="6">
        <v>45047</v>
      </c>
      <c r="B731">
        <v>4166.7900390625</v>
      </c>
      <c r="C731">
        <v>4186.919921875</v>
      </c>
      <c r="D731">
        <v>4164.1201171875</v>
      </c>
      <c r="E731">
        <v>4167.8701171875</v>
      </c>
      <c r="F731">
        <v>3321370000</v>
      </c>
      <c r="G731">
        <f>IFERROR((GSPC[[#This Row],[Close]]-E730)/E730,0)</f>
        <v>-3.8610649020768596E-4</v>
      </c>
      <c r="H731">
        <f>IFERROR(LN(GSPC[[#This Row],[Close]]/E730),0)</f>
        <v>-3.8618104851078711E-4</v>
      </c>
    </row>
    <row r="732" spans="1:8">
      <c r="A732" s="6">
        <v>45048</v>
      </c>
      <c r="B732">
        <v>4164.10009765625</v>
      </c>
      <c r="C732">
        <v>4164.10009765625</v>
      </c>
      <c r="D732">
        <v>4089.719970703125</v>
      </c>
      <c r="E732">
        <v>4119.580078125</v>
      </c>
      <c r="F732">
        <v>4486130000</v>
      </c>
      <c r="G732">
        <f>IFERROR((GSPC[[#This Row],[Close]]-E731)/E731,0)</f>
        <v>-1.1586262936400322E-2</v>
      </c>
      <c r="H732">
        <f>IFERROR(LN(GSPC[[#This Row],[Close]]/E731),0)</f>
        <v>-1.1653906680571788E-2</v>
      </c>
    </row>
    <row r="733" spans="1:8">
      <c r="A733" s="6">
        <v>45049</v>
      </c>
      <c r="B733">
        <v>4122.25</v>
      </c>
      <c r="C733">
        <v>4148.2998046875</v>
      </c>
      <c r="D733">
        <v>4088.860107421875</v>
      </c>
      <c r="E733">
        <v>4090.75</v>
      </c>
      <c r="F733">
        <v>4246510000</v>
      </c>
      <c r="G733">
        <f>IFERROR((GSPC[[#This Row],[Close]]-E732)/E732,0)</f>
        <v>-6.9983050646564493E-3</v>
      </c>
      <c r="H733">
        <f>IFERROR(LN(GSPC[[#This Row],[Close]]/E732),0)</f>
        <v>-7.0229080548929708E-3</v>
      </c>
    </row>
    <row r="734" spans="1:8">
      <c r="A734" s="6">
        <v>45050</v>
      </c>
      <c r="B734">
        <v>4082.550048828125</v>
      </c>
      <c r="C734">
        <v>4082.610107421875</v>
      </c>
      <c r="D734">
        <v>4048.280029296875</v>
      </c>
      <c r="E734">
        <v>4061.219970703125</v>
      </c>
      <c r="F734">
        <v>4920090000</v>
      </c>
      <c r="G734">
        <f>IFERROR((GSPC[[#This Row],[Close]]-E733)/E733,0)</f>
        <v>-7.2187323343824482E-3</v>
      </c>
      <c r="H734">
        <f>IFERROR(LN(GSPC[[#This Row],[Close]]/E733),0)</f>
        <v>-7.2449134550627422E-3</v>
      </c>
    </row>
    <row r="735" spans="1:8">
      <c r="A735" s="6">
        <v>45051</v>
      </c>
      <c r="B735">
        <v>4084.72998046875</v>
      </c>
      <c r="C735">
        <v>4147.02001953125</v>
      </c>
      <c r="D735">
        <v>4084.72998046875</v>
      </c>
      <c r="E735">
        <v>4136.25</v>
      </c>
      <c r="F735">
        <v>4186270000</v>
      </c>
      <c r="G735">
        <f>IFERROR((GSPC[[#This Row],[Close]]-E734)/E734,0)</f>
        <v>1.8474751389515338E-2</v>
      </c>
      <c r="H735">
        <f>IFERROR(LN(GSPC[[#This Row],[Close]]/E734),0)</f>
        <v>1.8306166381879797E-2</v>
      </c>
    </row>
    <row r="736" spans="1:8">
      <c r="A736" s="6">
        <v>45054</v>
      </c>
      <c r="B736">
        <v>4136.97998046875</v>
      </c>
      <c r="C736">
        <v>4142.2998046875</v>
      </c>
      <c r="D736">
        <v>4123.81005859375</v>
      </c>
      <c r="E736">
        <v>4138.1201171875</v>
      </c>
      <c r="F736">
        <v>3641640000</v>
      </c>
      <c r="G736">
        <f>IFERROR((GSPC[[#This Row],[Close]]-E735)/E735,0)</f>
        <v>4.5212866424901782E-4</v>
      </c>
      <c r="H736">
        <f>IFERROR(LN(GSPC[[#This Row],[Close]]/E735),0)</f>
        <v>4.5202648488206561E-4</v>
      </c>
    </row>
    <row r="737" spans="1:8">
      <c r="A737" s="6">
        <v>45055</v>
      </c>
      <c r="B737">
        <v>4124.25</v>
      </c>
      <c r="C737">
        <v>4130.35009765625</v>
      </c>
      <c r="D737">
        <v>4116.64990234375</v>
      </c>
      <c r="E737">
        <v>4119.169921875</v>
      </c>
      <c r="F737">
        <v>3810140000</v>
      </c>
      <c r="G737">
        <f>IFERROR((GSPC[[#This Row],[Close]]-E736)/E736,0)</f>
        <v>-4.5794212772585306E-3</v>
      </c>
      <c r="H737">
        <f>IFERROR(LN(GSPC[[#This Row],[Close]]/E736),0)</f>
        <v>-4.5899389490595948E-3</v>
      </c>
    </row>
    <row r="738" spans="1:8">
      <c r="A738" s="6">
        <v>45056</v>
      </c>
      <c r="B738">
        <v>4143.740234375</v>
      </c>
      <c r="C738">
        <v>4154.27978515625</v>
      </c>
      <c r="D738">
        <v>4098.919921875</v>
      </c>
      <c r="E738">
        <v>4137.64013671875</v>
      </c>
      <c r="F738">
        <v>4057160000</v>
      </c>
      <c r="G738">
        <f>IFERROR((GSPC[[#This Row],[Close]]-E737)/E737,0)</f>
        <v>4.4839652634049544E-3</v>
      </c>
      <c r="H738">
        <f>IFERROR(LN(GSPC[[#This Row],[Close]]/E737),0)</f>
        <v>4.4739422419144319E-3</v>
      </c>
    </row>
    <row r="739" spans="1:8">
      <c r="A739" s="6">
        <v>45057</v>
      </c>
      <c r="B739">
        <v>4132.240234375</v>
      </c>
      <c r="C739">
        <v>4132.7998046875</v>
      </c>
      <c r="D739">
        <v>4109.2900390625</v>
      </c>
      <c r="E739">
        <v>4130.6201171875</v>
      </c>
      <c r="F739">
        <v>3752900000</v>
      </c>
      <c r="G739">
        <f>IFERROR((GSPC[[#This Row],[Close]]-E738)/E738,0)</f>
        <v>-1.6966239932158641E-3</v>
      </c>
      <c r="H739">
        <f>IFERROR(LN(GSPC[[#This Row],[Close]]/E738),0)</f>
        <v>-1.6980648897067581E-3</v>
      </c>
    </row>
    <row r="740" spans="1:8">
      <c r="A740" s="6">
        <v>45058</v>
      </c>
      <c r="B740">
        <v>4138.5400390625</v>
      </c>
      <c r="C740">
        <v>4143.740234375</v>
      </c>
      <c r="D740">
        <v>4099.1201171875</v>
      </c>
      <c r="E740">
        <v>4124.080078125</v>
      </c>
      <c r="F740">
        <v>3533740000</v>
      </c>
      <c r="G740">
        <f>IFERROR((GSPC[[#This Row],[Close]]-E739)/E739,0)</f>
        <v>-1.5833068345566114E-3</v>
      </c>
      <c r="H740">
        <f>IFERROR(LN(GSPC[[#This Row],[Close]]/E739),0)</f>
        <v>-1.5845615894390477E-3</v>
      </c>
    </row>
    <row r="741" spans="1:8">
      <c r="A741" s="6">
        <v>45061</v>
      </c>
      <c r="B741">
        <v>4126.64990234375</v>
      </c>
      <c r="C741">
        <v>4141.25</v>
      </c>
      <c r="D741">
        <v>4110.27001953125</v>
      </c>
      <c r="E741">
        <v>4136.27978515625</v>
      </c>
      <c r="F741">
        <v>3562170000</v>
      </c>
      <c r="G741">
        <f>IFERROR((GSPC[[#This Row],[Close]]-E740)/E740,0)</f>
        <v>2.9581644391339168E-3</v>
      </c>
      <c r="H741">
        <f>IFERROR(LN(GSPC[[#This Row],[Close]]/E740),0)</f>
        <v>2.9537976803169349E-3</v>
      </c>
    </row>
    <row r="742" spans="1:8">
      <c r="A742" s="6">
        <v>45062</v>
      </c>
      <c r="B742">
        <v>4127.9501953125</v>
      </c>
      <c r="C742">
        <v>4135.5400390625</v>
      </c>
      <c r="D742">
        <v>4109.85986328125</v>
      </c>
      <c r="E742">
        <v>4109.89990234375</v>
      </c>
      <c r="F742">
        <v>3654200000</v>
      </c>
      <c r="G742">
        <f>IFERROR((GSPC[[#This Row],[Close]]-E741)/E741,0)</f>
        <v>-6.3776833731530296E-3</v>
      </c>
      <c r="H742">
        <f>IFERROR(LN(GSPC[[#This Row],[Close]]/E741),0)</f>
        <v>-6.3981076819174627E-3</v>
      </c>
    </row>
    <row r="743" spans="1:8">
      <c r="A743" s="6">
        <v>45063</v>
      </c>
      <c r="B743">
        <v>4122.85009765625</v>
      </c>
      <c r="C743">
        <v>4164.669921875</v>
      </c>
      <c r="D743">
        <v>4113.6201171875</v>
      </c>
      <c r="E743">
        <v>4158.77001953125</v>
      </c>
      <c r="F743">
        <v>4039080000</v>
      </c>
      <c r="G743">
        <f>IFERROR((GSPC[[#This Row],[Close]]-E742)/E742,0)</f>
        <v>1.1890829058788237E-2</v>
      </c>
      <c r="H743">
        <f>IFERROR(LN(GSPC[[#This Row],[Close]]/E742),0)</f>
        <v>1.1820688622071574E-2</v>
      </c>
    </row>
    <row r="744" spans="1:8">
      <c r="A744" s="6">
        <v>45064</v>
      </c>
      <c r="B744">
        <v>4157.68017578125</v>
      </c>
      <c r="C744">
        <v>4202.2001953125</v>
      </c>
      <c r="D744">
        <v>4153.5</v>
      </c>
      <c r="E744">
        <v>4198.0498046875</v>
      </c>
      <c r="F744">
        <v>3980500000</v>
      </c>
      <c r="G744">
        <f>IFERROR((GSPC[[#This Row],[Close]]-E743)/E743,0)</f>
        <v>9.4450486494267287E-3</v>
      </c>
      <c r="H744">
        <f>IFERROR(LN(GSPC[[#This Row],[Close]]/E743),0)</f>
        <v>9.4007230637271552E-3</v>
      </c>
    </row>
    <row r="745" spans="1:8">
      <c r="A745" s="6">
        <v>45065</v>
      </c>
      <c r="B745">
        <v>4204.14990234375</v>
      </c>
      <c r="C745">
        <v>4212.91015625</v>
      </c>
      <c r="D745">
        <v>4180.2001953125</v>
      </c>
      <c r="E745">
        <v>4191.97998046875</v>
      </c>
      <c r="F745">
        <v>4041900000</v>
      </c>
      <c r="G745">
        <f>IFERROR((GSPC[[#This Row],[Close]]-E744)/E744,0)</f>
        <v>-1.4458676054706391E-3</v>
      </c>
      <c r="H745">
        <f>IFERROR(LN(GSPC[[#This Row],[Close]]/E744),0)</f>
        <v>-1.4469138806754414E-3</v>
      </c>
    </row>
    <row r="746" spans="1:8">
      <c r="A746" s="6">
        <v>45068</v>
      </c>
      <c r="B746">
        <v>4190.77978515625</v>
      </c>
      <c r="C746">
        <v>4209.22021484375</v>
      </c>
      <c r="D746">
        <v>4179.68017578125</v>
      </c>
      <c r="E746">
        <v>4192.6298828125</v>
      </c>
      <c r="F746">
        <v>3728520000</v>
      </c>
      <c r="G746">
        <f>IFERROR((GSPC[[#This Row],[Close]]-E745)/E745,0)</f>
        <v>1.5503469643891941E-4</v>
      </c>
      <c r="H746">
        <f>IFERROR(LN(GSPC[[#This Row],[Close]]/E745),0)</f>
        <v>1.5502267980239146E-4</v>
      </c>
    </row>
    <row r="747" spans="1:8">
      <c r="A747" s="6">
        <v>45069</v>
      </c>
      <c r="B747">
        <v>4176.7998046875</v>
      </c>
      <c r="C747">
        <v>4185.68017578125</v>
      </c>
      <c r="D747">
        <v>4142.5400390625</v>
      </c>
      <c r="E747">
        <v>4145.580078125</v>
      </c>
      <c r="F747">
        <v>4155320000</v>
      </c>
      <c r="G747">
        <f>IFERROR((GSPC[[#This Row],[Close]]-E746)/E746,0)</f>
        <v>-1.1222026747550167E-2</v>
      </c>
      <c r="H747">
        <f>IFERROR(LN(GSPC[[#This Row],[Close]]/E746),0)</f>
        <v>-1.1285468768284297E-2</v>
      </c>
    </row>
    <row r="748" spans="1:8">
      <c r="A748" s="6">
        <v>45070</v>
      </c>
      <c r="B748">
        <v>4132.9599609375</v>
      </c>
      <c r="C748">
        <v>4132.9599609375</v>
      </c>
      <c r="D748">
        <v>4103.97998046875</v>
      </c>
      <c r="E748">
        <v>4115.240234375</v>
      </c>
      <c r="F748">
        <v>3739160000</v>
      </c>
      <c r="G748">
        <f>IFERROR((GSPC[[#This Row],[Close]]-E747)/E747,0)</f>
        <v>-7.3186003353534002E-3</v>
      </c>
      <c r="H748">
        <f>IFERROR(LN(GSPC[[#This Row],[Close]]/E747),0)</f>
        <v>-7.3455126783052108E-3</v>
      </c>
    </row>
    <row r="749" spans="1:8">
      <c r="A749" s="6">
        <v>45071</v>
      </c>
      <c r="B749">
        <v>4155.7099609375</v>
      </c>
      <c r="C749">
        <v>4165.740234375</v>
      </c>
      <c r="D749">
        <v>4129.72998046875</v>
      </c>
      <c r="E749">
        <v>4151.27978515625</v>
      </c>
      <c r="F749">
        <v>4147760000</v>
      </c>
      <c r="G749">
        <f>IFERROR((GSPC[[#This Row],[Close]]-E748)/E748,0)</f>
        <v>8.7575812659023266E-3</v>
      </c>
      <c r="H749">
        <f>IFERROR(LN(GSPC[[#This Row],[Close]]/E748),0)</f>
        <v>8.7194560790118825E-3</v>
      </c>
    </row>
    <row r="750" spans="1:8">
      <c r="A750" s="6">
        <v>45072</v>
      </c>
      <c r="B750">
        <v>4156.16015625</v>
      </c>
      <c r="C750">
        <v>4212.8701171875</v>
      </c>
      <c r="D750">
        <v>4156.16015625</v>
      </c>
      <c r="E750">
        <v>4205.4501953125</v>
      </c>
      <c r="F750">
        <v>3715460000</v>
      </c>
      <c r="G750">
        <f>IFERROR((GSPC[[#This Row],[Close]]-E749)/E749,0)</f>
        <v>1.3049086777997326E-2</v>
      </c>
      <c r="H750">
        <f>IFERROR(LN(GSPC[[#This Row],[Close]]/E749),0)</f>
        <v>1.2964680931640788E-2</v>
      </c>
    </row>
    <row r="751" spans="1:8">
      <c r="A751" s="6">
        <v>45076</v>
      </c>
      <c r="B751">
        <v>4226.7099609375</v>
      </c>
      <c r="C751">
        <v>4231.10009765625</v>
      </c>
      <c r="D751">
        <v>4192.18017578125</v>
      </c>
      <c r="E751">
        <v>4205.52001953125</v>
      </c>
      <c r="F751">
        <v>4228510000</v>
      </c>
      <c r="G751">
        <f>IFERROR((GSPC[[#This Row],[Close]]-E750)/E750,0)</f>
        <v>1.6603268498537402E-5</v>
      </c>
      <c r="H751">
        <f>IFERROR(LN(GSPC[[#This Row],[Close]]/E750),0)</f>
        <v>1.660313066576836E-5</v>
      </c>
    </row>
    <row r="752" spans="1:8">
      <c r="A752" s="6">
        <v>45077</v>
      </c>
      <c r="B752">
        <v>4190.740234375</v>
      </c>
      <c r="C752">
        <v>4195.43994140625</v>
      </c>
      <c r="D752">
        <v>4166.14990234375</v>
      </c>
      <c r="E752">
        <v>4179.830078125</v>
      </c>
      <c r="F752">
        <v>5980670000</v>
      </c>
      <c r="G752">
        <f>IFERROR((GSPC[[#This Row],[Close]]-E751)/E751,0)</f>
        <v>-6.1086242098339644E-3</v>
      </c>
      <c r="H752">
        <f>IFERROR(LN(GSPC[[#This Row],[Close]]/E751),0)</f>
        <v>-6.1273581862140991E-3</v>
      </c>
    </row>
    <row r="753" spans="1:8">
      <c r="A753" s="6">
        <v>45078</v>
      </c>
      <c r="B753">
        <v>4183.02978515625</v>
      </c>
      <c r="C753">
        <v>4232.43017578125</v>
      </c>
      <c r="D753">
        <v>4171.64013671875</v>
      </c>
      <c r="E753">
        <v>4221.02001953125</v>
      </c>
      <c r="F753">
        <v>4391860000</v>
      </c>
      <c r="G753">
        <f>IFERROR((GSPC[[#This Row],[Close]]-E752)/E752,0)</f>
        <v>9.854453563032663E-3</v>
      </c>
      <c r="H753">
        <f>IFERROR(LN(GSPC[[#This Row],[Close]]/E752),0)</f>
        <v>9.806215085853812E-3</v>
      </c>
    </row>
    <row r="754" spans="1:8">
      <c r="A754" s="6">
        <v>45079</v>
      </c>
      <c r="B754">
        <v>4241.009765625</v>
      </c>
      <c r="C754">
        <v>4290.669921875</v>
      </c>
      <c r="D754">
        <v>4241.009765625</v>
      </c>
      <c r="E754">
        <v>4282.3701171875</v>
      </c>
      <c r="F754">
        <v>4454200000</v>
      </c>
      <c r="G754">
        <f>IFERROR((GSPC[[#This Row],[Close]]-E753)/E753,0)</f>
        <v>1.4534424705965505E-2</v>
      </c>
      <c r="H754">
        <f>IFERROR(LN(GSPC[[#This Row],[Close]]/E753),0)</f>
        <v>1.4429812390107408E-2</v>
      </c>
    </row>
    <row r="755" spans="1:8">
      <c r="A755" s="6">
        <v>45082</v>
      </c>
      <c r="B755">
        <v>4282.990234375</v>
      </c>
      <c r="C755">
        <v>4299.27978515625</v>
      </c>
      <c r="D755">
        <v>4266.81982421875</v>
      </c>
      <c r="E755">
        <v>4273.7900390625</v>
      </c>
      <c r="F755">
        <v>3813290000</v>
      </c>
      <c r="G755">
        <f>IFERROR((GSPC[[#This Row],[Close]]-E754)/E754,0)</f>
        <v>-2.0035816359177923E-3</v>
      </c>
      <c r="H755">
        <f>IFERROR(LN(GSPC[[#This Row],[Close]]/E754),0)</f>
        <v>-2.005591490657713E-3</v>
      </c>
    </row>
    <row r="756" spans="1:8">
      <c r="A756" s="6">
        <v>45083</v>
      </c>
      <c r="B756">
        <v>4271.33984375</v>
      </c>
      <c r="C756">
        <v>4288.330078125</v>
      </c>
      <c r="D756">
        <v>4263.08984375</v>
      </c>
      <c r="E756">
        <v>4283.85009765625</v>
      </c>
      <c r="F756">
        <v>3996560000</v>
      </c>
      <c r="G756">
        <f>IFERROR((GSPC[[#This Row],[Close]]-E755)/E755,0)</f>
        <v>2.3538963079142695E-3</v>
      </c>
      <c r="H756">
        <f>IFERROR(LN(GSPC[[#This Row],[Close]]/E755),0)</f>
        <v>2.3511302338505759E-3</v>
      </c>
    </row>
    <row r="757" spans="1:8">
      <c r="A757" s="6">
        <v>45084</v>
      </c>
      <c r="B757">
        <v>4285.47021484375</v>
      </c>
      <c r="C757">
        <v>4299.18994140625</v>
      </c>
      <c r="D757">
        <v>4263.9599609375</v>
      </c>
      <c r="E757">
        <v>4267.52001953125</v>
      </c>
      <c r="F757">
        <v>4537800000</v>
      </c>
      <c r="G757">
        <f>IFERROR((GSPC[[#This Row],[Close]]-E756)/E756,0)</f>
        <v>-3.8120096998572376E-3</v>
      </c>
      <c r="H757">
        <f>IFERROR(LN(GSPC[[#This Row],[Close]]/E756),0)</f>
        <v>-3.8192939264206169E-3</v>
      </c>
    </row>
    <row r="758" spans="1:8">
      <c r="A758" s="6">
        <v>45085</v>
      </c>
      <c r="B758">
        <v>4268.68994140625</v>
      </c>
      <c r="C758">
        <v>4298.009765625</v>
      </c>
      <c r="D758">
        <v>4261.06982421875</v>
      </c>
      <c r="E758">
        <v>4293.93017578125</v>
      </c>
      <c r="F758">
        <v>3826740000</v>
      </c>
      <c r="G758">
        <f>IFERROR((GSPC[[#This Row],[Close]]-E757)/E757,0)</f>
        <v>6.1886426142415442E-3</v>
      </c>
      <c r="H758">
        <f>IFERROR(LN(GSPC[[#This Row],[Close]]/E757),0)</f>
        <v>6.16957160752325E-3</v>
      </c>
    </row>
    <row r="759" spans="1:8">
      <c r="A759" s="6">
        <v>45086</v>
      </c>
      <c r="B759">
        <v>4304.8798828125</v>
      </c>
      <c r="C759">
        <v>4322.6201171875</v>
      </c>
      <c r="D759">
        <v>4291.7001953125</v>
      </c>
      <c r="E759">
        <v>4298.85986328125</v>
      </c>
      <c r="F759">
        <v>3786510000</v>
      </c>
      <c r="G759">
        <f>IFERROR((GSPC[[#This Row],[Close]]-E758)/E758,0)</f>
        <v>1.1480595394411785E-3</v>
      </c>
      <c r="H759">
        <f>IFERROR(LN(GSPC[[#This Row],[Close]]/E758),0)</f>
        <v>1.1474010230505239E-3</v>
      </c>
    </row>
    <row r="760" spans="1:8">
      <c r="A760" s="6">
        <v>45089</v>
      </c>
      <c r="B760">
        <v>4308.31982421875</v>
      </c>
      <c r="C760">
        <v>4340.1298828125</v>
      </c>
      <c r="D760">
        <v>4304.3701171875</v>
      </c>
      <c r="E760">
        <v>4338.93017578125</v>
      </c>
      <c r="F760">
        <v>3945670000</v>
      </c>
      <c r="G760">
        <f>IFERROR((GSPC[[#This Row],[Close]]-E759)/E759,0)</f>
        <v>9.3211488102370888E-3</v>
      </c>
      <c r="H760">
        <f>IFERROR(LN(GSPC[[#This Row],[Close]]/E759),0)</f>
        <v>9.2779749817541602E-3</v>
      </c>
    </row>
    <row r="761" spans="1:8">
      <c r="A761" s="6">
        <v>45090</v>
      </c>
      <c r="B761">
        <v>4352.60986328125</v>
      </c>
      <c r="C761">
        <v>4375.3701171875</v>
      </c>
      <c r="D761">
        <v>4349.31005859375</v>
      </c>
      <c r="E761">
        <v>4369.009765625</v>
      </c>
      <c r="F761">
        <v>4275400000</v>
      </c>
      <c r="G761">
        <f>IFERROR((GSPC[[#This Row],[Close]]-E760)/E760,0)</f>
        <v>6.9324899514738086E-3</v>
      </c>
      <c r="H761">
        <f>IFERROR(LN(GSPC[[#This Row],[Close]]/E760),0)</f>
        <v>6.9085707259088974E-3</v>
      </c>
    </row>
    <row r="762" spans="1:8">
      <c r="A762" s="6">
        <v>45091</v>
      </c>
      <c r="B762">
        <v>4366.2900390625</v>
      </c>
      <c r="C762">
        <v>4391.81982421875</v>
      </c>
      <c r="D762">
        <v>4337.85009765625</v>
      </c>
      <c r="E762">
        <v>4372.58984375</v>
      </c>
      <c r="F762">
        <v>4252110000</v>
      </c>
      <c r="G762">
        <f>IFERROR((GSPC[[#This Row],[Close]]-E761)/E761,0)</f>
        <v>8.1942552593215799E-4</v>
      </c>
      <c r="H762">
        <f>IFERROR(LN(GSPC[[#This Row],[Close]]/E761),0)</f>
        <v>8.1908998012658412E-4</v>
      </c>
    </row>
    <row r="763" spans="1:8">
      <c r="A763" s="6">
        <v>45092</v>
      </c>
      <c r="B763">
        <v>4365.330078125</v>
      </c>
      <c r="C763">
        <v>4439.2001953125</v>
      </c>
      <c r="D763">
        <v>4362.60009765625</v>
      </c>
      <c r="E763">
        <v>4425.83984375</v>
      </c>
      <c r="F763">
        <v>4176690000</v>
      </c>
      <c r="G763">
        <f>IFERROR((GSPC[[#This Row],[Close]]-E762)/E762,0)</f>
        <v>1.2178137420346744E-2</v>
      </c>
      <c r="H763">
        <f>IFERROR(LN(GSPC[[#This Row],[Close]]/E762),0)</f>
        <v>1.2104580493589997E-2</v>
      </c>
    </row>
    <row r="764" spans="1:8">
      <c r="A764" s="6">
        <v>45093</v>
      </c>
      <c r="B764">
        <v>4440.9501953125</v>
      </c>
      <c r="C764">
        <v>4448.47021484375</v>
      </c>
      <c r="D764">
        <v>4407.43994140625</v>
      </c>
      <c r="E764">
        <v>4409.58984375</v>
      </c>
      <c r="F764">
        <v>6848600000</v>
      </c>
      <c r="G764">
        <f>IFERROR((GSPC[[#This Row],[Close]]-E763)/E763,0)</f>
        <v>-3.671619528426367E-3</v>
      </c>
      <c r="H764">
        <f>IFERROR(LN(GSPC[[#This Row],[Close]]/E763),0)</f>
        <v>-3.6783764677510893E-3</v>
      </c>
    </row>
    <row r="765" spans="1:8">
      <c r="A765" s="6">
        <v>45097</v>
      </c>
      <c r="B765">
        <v>4396.10986328125</v>
      </c>
      <c r="C765">
        <v>4400.14990234375</v>
      </c>
      <c r="D765">
        <v>4367.18994140625</v>
      </c>
      <c r="E765">
        <v>4388.7099609375</v>
      </c>
      <c r="F765">
        <v>4055790000</v>
      </c>
      <c r="G765">
        <f>IFERROR((GSPC[[#This Row],[Close]]-E764)/E764,0)</f>
        <v>-4.7351076976228125E-3</v>
      </c>
      <c r="H765">
        <f>IFERROR(LN(GSPC[[#This Row],[Close]]/E764),0)</f>
        <v>-4.7463538352360479E-3</v>
      </c>
    </row>
    <row r="766" spans="1:8">
      <c r="A766" s="6">
        <v>45098</v>
      </c>
      <c r="B766">
        <v>4380.009765625</v>
      </c>
      <c r="C766">
        <v>4386.22021484375</v>
      </c>
      <c r="D766">
        <v>4360.14013671875</v>
      </c>
      <c r="E766">
        <v>4365.68994140625</v>
      </c>
      <c r="F766">
        <v>3709330000</v>
      </c>
      <c r="G766">
        <f>IFERROR((GSPC[[#This Row],[Close]]-E765)/E765,0)</f>
        <v>-5.2452815830036185E-3</v>
      </c>
      <c r="H766">
        <f>IFERROR(LN(GSPC[[#This Row],[Close]]/E765),0)</f>
        <v>-5.2590863669252008E-3</v>
      </c>
    </row>
    <row r="767" spans="1:8">
      <c r="A767" s="6">
        <v>45099</v>
      </c>
      <c r="B767">
        <v>4355.39990234375</v>
      </c>
      <c r="C767">
        <v>4382.25</v>
      </c>
      <c r="D767">
        <v>4351.81982421875</v>
      </c>
      <c r="E767">
        <v>4381.89013671875</v>
      </c>
      <c r="F767">
        <v>3511000000</v>
      </c>
      <c r="G767">
        <f>IFERROR((GSPC[[#This Row],[Close]]-E766)/E766,0)</f>
        <v>3.7107984144384037E-3</v>
      </c>
      <c r="H767">
        <f>IFERROR(LN(GSPC[[#This Row],[Close]]/E766),0)</f>
        <v>3.7039303873345254E-3</v>
      </c>
    </row>
    <row r="768" spans="1:8">
      <c r="A768" s="6">
        <v>45100</v>
      </c>
      <c r="B768">
        <v>4354.169921875</v>
      </c>
      <c r="C768">
        <v>4366.5498046875</v>
      </c>
      <c r="D768">
        <v>4341.33984375</v>
      </c>
      <c r="E768">
        <v>4348.330078125</v>
      </c>
      <c r="F768">
        <v>6053620000</v>
      </c>
      <c r="G768">
        <f>IFERROR((GSPC[[#This Row],[Close]]-E767)/E767,0)</f>
        <v>-7.6588087666845219E-3</v>
      </c>
      <c r="H768">
        <f>IFERROR(LN(GSPC[[#This Row],[Close]]/E767),0)</f>
        <v>-7.6882880565021577E-3</v>
      </c>
    </row>
    <row r="769" spans="1:8">
      <c r="A769" s="6">
        <v>45103</v>
      </c>
      <c r="B769">
        <v>4344.83984375</v>
      </c>
      <c r="C769">
        <v>4362.06005859375</v>
      </c>
      <c r="D769">
        <v>4328.080078125</v>
      </c>
      <c r="E769">
        <v>4328.81982421875</v>
      </c>
      <c r="F769">
        <v>3415030000</v>
      </c>
      <c r="G769">
        <f>IFERROR((GSPC[[#This Row],[Close]]-E768)/E768,0)</f>
        <v>-4.4868382932564356E-3</v>
      </c>
      <c r="H769">
        <f>IFERROR(LN(GSPC[[#This Row],[Close]]/E768),0)</f>
        <v>-4.4969343631321712E-3</v>
      </c>
    </row>
    <row r="770" spans="1:8">
      <c r="A770" s="6">
        <v>45104</v>
      </c>
      <c r="B770">
        <v>4337.35986328125</v>
      </c>
      <c r="C770">
        <v>4384.419921875</v>
      </c>
      <c r="D770">
        <v>4335</v>
      </c>
      <c r="E770">
        <v>4378.41015625</v>
      </c>
      <c r="F770">
        <v>3573500000</v>
      </c>
      <c r="G770">
        <f>IFERROR((GSPC[[#This Row],[Close]]-E769)/E769,0)</f>
        <v>1.1455854954693081E-2</v>
      </c>
      <c r="H770">
        <f>IFERROR(LN(GSPC[[#This Row],[Close]]/E769),0)</f>
        <v>1.139073352418076E-2</v>
      </c>
    </row>
    <row r="771" spans="1:8">
      <c r="A771" s="6">
        <v>45105</v>
      </c>
      <c r="B771">
        <v>4367.47998046875</v>
      </c>
      <c r="C771">
        <v>4390.35009765625</v>
      </c>
      <c r="D771">
        <v>4360.22021484375</v>
      </c>
      <c r="E771">
        <v>4376.85986328125</v>
      </c>
      <c r="F771">
        <v>3739330000</v>
      </c>
      <c r="G771">
        <f>IFERROR((GSPC[[#This Row],[Close]]-E770)/E770,0)</f>
        <v>-3.5407668843838685E-4</v>
      </c>
      <c r="H771">
        <f>IFERROR(LN(GSPC[[#This Row],[Close]]/E770),0)</f>
        <v>-3.541393883898215E-4</v>
      </c>
    </row>
    <row r="772" spans="1:8">
      <c r="A772" s="6">
        <v>45106</v>
      </c>
      <c r="B772">
        <v>4374.93994140625</v>
      </c>
      <c r="C772">
        <v>4398.39013671875</v>
      </c>
      <c r="D772">
        <v>4371.97021484375</v>
      </c>
      <c r="E772">
        <v>4396.43994140625</v>
      </c>
      <c r="F772">
        <v>3696660000</v>
      </c>
      <c r="G772">
        <f>IFERROR((GSPC[[#This Row],[Close]]-E771)/E771,0)</f>
        <v>4.4735446728059467E-3</v>
      </c>
      <c r="H772">
        <f>IFERROR(LN(GSPC[[#This Row],[Close]]/E771),0)</f>
        <v>4.4635681144900002E-3</v>
      </c>
    </row>
    <row r="773" spans="1:8">
      <c r="A773" s="6">
        <v>45107</v>
      </c>
      <c r="B773">
        <v>4422.43994140625</v>
      </c>
      <c r="C773">
        <v>4458.47998046875</v>
      </c>
      <c r="D773">
        <v>4422.43994140625</v>
      </c>
      <c r="E773">
        <v>4450.3798828125</v>
      </c>
      <c r="F773">
        <v>3923450000</v>
      </c>
      <c r="G773">
        <f>IFERROR((GSPC[[#This Row],[Close]]-E772)/E772,0)</f>
        <v>1.2269004495714029E-2</v>
      </c>
      <c r="H773">
        <f>IFERROR(LN(GSPC[[#This Row],[Close]]/E772),0)</f>
        <v>1.2194350261885799E-2</v>
      </c>
    </row>
    <row r="774" spans="1:8">
      <c r="A774" s="6">
        <v>45110</v>
      </c>
      <c r="B774">
        <v>4450.47998046875</v>
      </c>
      <c r="C774">
        <v>4456.4599609375</v>
      </c>
      <c r="D774">
        <v>4442.2900390625</v>
      </c>
      <c r="E774">
        <v>4455.58984375</v>
      </c>
      <c r="F774">
        <v>2034280000</v>
      </c>
      <c r="G774">
        <f>IFERROR((GSPC[[#This Row],[Close]]-E773)/E773,0)</f>
        <v>1.1706778016009431E-3</v>
      </c>
      <c r="H774">
        <f>IFERROR(LN(GSPC[[#This Row],[Close]]/E773),0)</f>
        <v>1.1699930926736418E-3</v>
      </c>
    </row>
    <row r="775" spans="1:8">
      <c r="A775" s="6">
        <v>45112</v>
      </c>
      <c r="B775">
        <v>4442.0400390625</v>
      </c>
      <c r="C775">
        <v>4454.06005859375</v>
      </c>
      <c r="D775">
        <v>4436.60986328125</v>
      </c>
      <c r="E775">
        <v>4446.81982421875</v>
      </c>
      <c r="F775">
        <v>3482620000</v>
      </c>
      <c r="G775">
        <f>IFERROR((GSPC[[#This Row],[Close]]-E774)/E774,0)</f>
        <v>-1.9683184132291689E-3</v>
      </c>
      <c r="H775">
        <f>IFERROR(LN(GSPC[[#This Row],[Close]]/E774),0)</f>
        <v>-1.9702580976127164E-3</v>
      </c>
    </row>
    <row r="776" spans="1:8">
      <c r="A776" s="6">
        <v>45113</v>
      </c>
      <c r="B776">
        <v>4422.6201171875</v>
      </c>
      <c r="C776">
        <v>4422.6201171875</v>
      </c>
      <c r="D776">
        <v>4385.0498046875</v>
      </c>
      <c r="E776">
        <v>4411.58984375</v>
      </c>
      <c r="F776">
        <v>3682020000</v>
      </c>
      <c r="G776">
        <f>IFERROR((GSPC[[#This Row],[Close]]-E775)/E775,0)</f>
        <v>-7.9225113365009037E-3</v>
      </c>
      <c r="H776">
        <f>IFERROR(LN(GSPC[[#This Row],[Close]]/E775),0)</f>
        <v>-7.9540611758947624E-3</v>
      </c>
    </row>
    <row r="777" spans="1:8">
      <c r="A777" s="6">
        <v>45114</v>
      </c>
      <c r="B777">
        <v>4404.5400390625</v>
      </c>
      <c r="C777">
        <v>4440.39013671875</v>
      </c>
      <c r="D777">
        <v>4397.39990234375</v>
      </c>
      <c r="E777">
        <v>4398.9501953125</v>
      </c>
      <c r="F777">
        <v>3630480000</v>
      </c>
      <c r="G777">
        <f>IFERROR((GSPC[[#This Row],[Close]]-E776)/E776,0)</f>
        <v>-2.865100538620307E-3</v>
      </c>
      <c r="H777">
        <f>IFERROR(LN(GSPC[[#This Row],[Close]]/E776),0)</f>
        <v>-2.869212795733482E-3</v>
      </c>
    </row>
    <row r="778" spans="1:8">
      <c r="A778" s="6">
        <v>45117</v>
      </c>
      <c r="B778">
        <v>4394.22998046875</v>
      </c>
      <c r="C778">
        <v>4412.60009765625</v>
      </c>
      <c r="D778">
        <v>4389.919921875</v>
      </c>
      <c r="E778">
        <v>4409.52978515625</v>
      </c>
      <c r="F778">
        <v>3429600000</v>
      </c>
      <c r="G778">
        <f>IFERROR((GSPC[[#This Row],[Close]]-E777)/E777,0)</f>
        <v>2.40502605713144E-3</v>
      </c>
      <c r="H778">
        <f>IFERROR(LN(GSPC[[#This Row],[Close]]/E777),0)</f>
        <v>2.4021386106263119E-3</v>
      </c>
    </row>
    <row r="779" spans="1:8">
      <c r="A779" s="6">
        <v>45118</v>
      </c>
      <c r="B779">
        <v>4415.5498046875</v>
      </c>
      <c r="C779">
        <v>4443.64013671875</v>
      </c>
      <c r="D779">
        <v>4408.4599609375</v>
      </c>
      <c r="E779">
        <v>4439.259765625</v>
      </c>
      <c r="F779">
        <v>3624220000</v>
      </c>
      <c r="G779">
        <f>IFERROR((GSPC[[#This Row],[Close]]-E778)/E778,0)</f>
        <v>6.742211055888475E-3</v>
      </c>
      <c r="H779">
        <f>IFERROR(LN(GSPC[[#This Row],[Close]]/E778),0)</f>
        <v>6.7195839982548741E-3</v>
      </c>
    </row>
    <row r="780" spans="1:8">
      <c r="A780" s="6">
        <v>45119</v>
      </c>
      <c r="B780">
        <v>4467.68994140625</v>
      </c>
      <c r="C780">
        <v>4488.33984375</v>
      </c>
      <c r="D780">
        <v>4463.22998046875</v>
      </c>
      <c r="E780">
        <v>4472.16015625</v>
      </c>
      <c r="F780">
        <v>3920290000</v>
      </c>
      <c r="G780">
        <f>IFERROR((GSPC[[#This Row],[Close]]-E779)/E779,0)</f>
        <v>7.4112334853123829E-3</v>
      </c>
      <c r="H780">
        <f>IFERROR(LN(GSPC[[#This Row],[Close]]/E779),0)</f>
        <v>7.3839052353896787E-3</v>
      </c>
    </row>
    <row r="781" spans="1:8">
      <c r="A781" s="6">
        <v>45120</v>
      </c>
      <c r="B781">
        <v>4491.5</v>
      </c>
      <c r="C781">
        <v>4517.3798828125</v>
      </c>
      <c r="D781">
        <v>4489.35986328125</v>
      </c>
      <c r="E781">
        <v>4510.0400390625</v>
      </c>
      <c r="F781">
        <v>3839530000</v>
      </c>
      <c r="G781">
        <f>IFERROR((GSPC[[#This Row],[Close]]-E780)/E780,0)</f>
        <v>8.4701534580691479E-3</v>
      </c>
      <c r="H781">
        <f>IFERROR(LN(GSPC[[#This Row],[Close]]/E780),0)</f>
        <v>8.4344829896271113E-3</v>
      </c>
    </row>
    <row r="782" spans="1:8">
      <c r="A782" s="6">
        <v>45121</v>
      </c>
      <c r="B782">
        <v>4514.60986328125</v>
      </c>
      <c r="C782">
        <v>4527.759765625</v>
      </c>
      <c r="D782">
        <v>4499.56005859375</v>
      </c>
      <c r="E782">
        <v>4505.419921875</v>
      </c>
      <c r="F782">
        <v>3647450000</v>
      </c>
      <c r="G782">
        <f>IFERROR((GSPC[[#This Row],[Close]]-E781)/E781,0)</f>
        <v>-1.0244071333034954E-3</v>
      </c>
      <c r="H782">
        <f>IFERROR(LN(GSPC[[#This Row],[Close]]/E781),0)</f>
        <v>-1.0249321969074839E-3</v>
      </c>
    </row>
    <row r="783" spans="1:8">
      <c r="A783" s="6">
        <v>45124</v>
      </c>
      <c r="B783">
        <v>4508.85986328125</v>
      </c>
      <c r="C783">
        <v>4532.85009765625</v>
      </c>
      <c r="D783">
        <v>4504.89990234375</v>
      </c>
      <c r="E783">
        <v>4522.7900390625</v>
      </c>
      <c r="F783">
        <v>3538240000</v>
      </c>
      <c r="G783">
        <f>IFERROR((GSPC[[#This Row],[Close]]-E782)/E782,0)</f>
        <v>3.8553825145495333E-3</v>
      </c>
      <c r="H783">
        <f>IFERROR(LN(GSPC[[#This Row],[Close]]/E782),0)</f>
        <v>3.8479695744204137E-3</v>
      </c>
    </row>
    <row r="784" spans="1:8">
      <c r="A784" s="6">
        <v>45125</v>
      </c>
      <c r="B784">
        <v>4521.77978515625</v>
      </c>
      <c r="C784">
        <v>4562.2998046875</v>
      </c>
      <c r="D784">
        <v>4514.58984375</v>
      </c>
      <c r="E784">
        <v>4554.97998046875</v>
      </c>
      <c r="F784">
        <v>4090010000</v>
      </c>
      <c r="G784">
        <f>IFERROR((GSPC[[#This Row],[Close]]-E783)/E783,0)</f>
        <v>7.117275205842287E-3</v>
      </c>
      <c r="H784">
        <f>IFERROR(LN(GSPC[[#This Row],[Close]]/E783),0)</f>
        <v>7.0920669414283382E-3</v>
      </c>
    </row>
    <row r="785" spans="1:8">
      <c r="A785" s="6">
        <v>45126</v>
      </c>
      <c r="B785">
        <v>4563.8701171875</v>
      </c>
      <c r="C785">
        <v>4578.43017578125</v>
      </c>
      <c r="D785">
        <v>4557.47998046875</v>
      </c>
      <c r="E785">
        <v>4565.72021484375</v>
      </c>
      <c r="F785">
        <v>4115670000</v>
      </c>
      <c r="G785">
        <f>IFERROR((GSPC[[#This Row],[Close]]-E784)/E784,0)</f>
        <v>2.3579103357320857E-3</v>
      </c>
      <c r="H785">
        <f>IFERROR(LN(GSPC[[#This Row],[Close]]/E784),0)</f>
        <v>2.3551348272336388E-3</v>
      </c>
    </row>
    <row r="786" spans="1:8">
      <c r="A786" s="6">
        <v>45127</v>
      </c>
      <c r="B786">
        <v>4554.3798828125</v>
      </c>
      <c r="C786">
        <v>4564.740234375</v>
      </c>
      <c r="D786">
        <v>4527.56005859375</v>
      </c>
      <c r="E786">
        <v>4534.8701171875</v>
      </c>
      <c r="F786">
        <v>3761770000</v>
      </c>
      <c r="G786">
        <f>IFERROR((GSPC[[#This Row],[Close]]-E785)/E785,0)</f>
        <v>-6.7568962189037164E-3</v>
      </c>
      <c r="H786">
        <f>IFERROR(LN(GSPC[[#This Row],[Close]]/E785),0)</f>
        <v>-6.7798273962576911E-3</v>
      </c>
    </row>
    <row r="787" spans="1:8">
      <c r="A787" s="6">
        <v>45128</v>
      </c>
      <c r="B787">
        <v>4550.16015625</v>
      </c>
      <c r="C787">
        <v>4555</v>
      </c>
      <c r="D787">
        <v>4535.7900390625</v>
      </c>
      <c r="E787">
        <v>4536.33984375</v>
      </c>
      <c r="F787">
        <v>3570190000</v>
      </c>
      <c r="G787">
        <f>IFERROR((GSPC[[#This Row],[Close]]-E786)/E786,0)</f>
        <v>3.240945218981301E-4</v>
      </c>
      <c r="H787">
        <f>IFERROR(LN(GSPC[[#This Row],[Close]]/E786),0)</f>
        <v>3.2404201461309109E-4</v>
      </c>
    </row>
    <row r="788" spans="1:8">
      <c r="A788" s="6">
        <v>45131</v>
      </c>
      <c r="B788">
        <v>4543.39013671875</v>
      </c>
      <c r="C788">
        <v>4563.41015625</v>
      </c>
      <c r="D788">
        <v>4541.2900390625</v>
      </c>
      <c r="E788">
        <v>4554.64013671875</v>
      </c>
      <c r="F788">
        <v>3856250000</v>
      </c>
      <c r="G788">
        <f>IFERROR((GSPC[[#This Row],[Close]]-E787)/E787,0)</f>
        <v>4.0341538771535073E-3</v>
      </c>
      <c r="H788">
        <f>IFERROR(LN(GSPC[[#This Row],[Close]]/E787),0)</f>
        <v>4.026038496874852E-3</v>
      </c>
    </row>
    <row r="789" spans="1:8">
      <c r="A789" s="6">
        <v>45132</v>
      </c>
      <c r="B789">
        <v>4555.18994140625</v>
      </c>
      <c r="C789">
        <v>4580.6201171875</v>
      </c>
      <c r="D789">
        <v>4552.419921875</v>
      </c>
      <c r="E789">
        <v>4567.4599609375</v>
      </c>
      <c r="F789">
        <v>3812470000</v>
      </c>
      <c r="G789">
        <f>IFERROR((GSPC[[#This Row],[Close]]-E788)/E788,0)</f>
        <v>2.8146733515560787E-3</v>
      </c>
      <c r="H789">
        <f>IFERROR(LN(GSPC[[#This Row],[Close]]/E788),0)</f>
        <v>2.8107195758387046E-3</v>
      </c>
    </row>
    <row r="790" spans="1:8">
      <c r="A790" s="6">
        <v>45133</v>
      </c>
      <c r="B790">
        <v>4558.9599609375</v>
      </c>
      <c r="C790">
        <v>4582.47021484375</v>
      </c>
      <c r="D790">
        <v>4547.580078125</v>
      </c>
      <c r="E790">
        <v>4566.75</v>
      </c>
      <c r="F790">
        <v>3990290000</v>
      </c>
      <c r="G790">
        <f>IFERROR((GSPC[[#This Row],[Close]]-E789)/E789,0)</f>
        <v>-1.5543889679862154E-4</v>
      </c>
      <c r="H790">
        <f>IFERROR(LN(GSPC[[#This Row],[Close]]/E789),0)</f>
        <v>-1.5545097867591856E-4</v>
      </c>
    </row>
    <row r="791" spans="1:8">
      <c r="A791" s="6">
        <v>45134</v>
      </c>
      <c r="B791">
        <v>4598.259765625</v>
      </c>
      <c r="C791">
        <v>4607.06982421875</v>
      </c>
      <c r="D791">
        <v>4528.56005859375</v>
      </c>
      <c r="E791">
        <v>4537.41015625</v>
      </c>
      <c r="F791">
        <v>4553210000</v>
      </c>
      <c r="G791">
        <f>IFERROR((GSPC[[#This Row],[Close]]-E790)/E790,0)</f>
        <v>-6.4246660644878741E-3</v>
      </c>
      <c r="H791">
        <f>IFERROR(LN(GSPC[[#This Row],[Close]]/E790),0)</f>
        <v>-6.4453930551970759E-3</v>
      </c>
    </row>
    <row r="792" spans="1:8">
      <c r="A792" s="6">
        <v>45135</v>
      </c>
      <c r="B792">
        <v>4565.75</v>
      </c>
      <c r="C792">
        <v>4590.16015625</v>
      </c>
      <c r="D792">
        <v>4564.009765625</v>
      </c>
      <c r="E792">
        <v>4582.22998046875</v>
      </c>
      <c r="F792">
        <v>3981010000</v>
      </c>
      <c r="G792">
        <f>IFERROR((GSPC[[#This Row],[Close]]-E791)/E791,0)</f>
        <v>9.8778427947523069E-3</v>
      </c>
      <c r="H792">
        <f>IFERROR(LN(GSPC[[#This Row],[Close]]/E791),0)</f>
        <v>9.8293758104338481E-3</v>
      </c>
    </row>
    <row r="793" spans="1:8">
      <c r="A793" s="6">
        <v>45138</v>
      </c>
      <c r="B793">
        <v>4584.81982421875</v>
      </c>
      <c r="C793">
        <v>4594.22021484375</v>
      </c>
      <c r="D793">
        <v>4573.14013671875</v>
      </c>
      <c r="E793">
        <v>4588.9599609375</v>
      </c>
      <c r="F793">
        <v>4503600000</v>
      </c>
      <c r="G793">
        <f>IFERROR((GSPC[[#This Row],[Close]]-E792)/E792,0)</f>
        <v>1.4687129405193105E-3</v>
      </c>
      <c r="H793">
        <f>IFERROR(LN(GSPC[[#This Row],[Close]]/E792),0)</f>
        <v>1.4676354365687912E-3</v>
      </c>
    </row>
    <row r="794" spans="1:8">
      <c r="A794" s="6">
        <v>45139</v>
      </c>
      <c r="B794">
        <v>4578.830078125</v>
      </c>
      <c r="C794">
        <v>4584.6201171875</v>
      </c>
      <c r="D794">
        <v>4567.52978515625</v>
      </c>
      <c r="E794">
        <v>4576.72998046875</v>
      </c>
      <c r="F794">
        <v>4042370000</v>
      </c>
      <c r="G794">
        <f>IFERROR((GSPC[[#This Row],[Close]]-E793)/E793,0)</f>
        <v>-2.6650876392156362E-3</v>
      </c>
      <c r="H794">
        <f>IFERROR(LN(GSPC[[#This Row],[Close]]/E793),0)</f>
        <v>-2.6686453076827116E-3</v>
      </c>
    </row>
    <row r="795" spans="1:8">
      <c r="A795" s="6">
        <v>45140</v>
      </c>
      <c r="B795">
        <v>4550.93017578125</v>
      </c>
      <c r="C795">
        <v>4550.93017578125</v>
      </c>
      <c r="D795">
        <v>4505.75</v>
      </c>
      <c r="E795">
        <v>4513.39013671875</v>
      </c>
      <c r="F795">
        <v>4270710000</v>
      </c>
      <c r="G795">
        <f>IFERROR((GSPC[[#This Row],[Close]]-E794)/E794,0)</f>
        <v>-1.3839541336347903E-2</v>
      </c>
      <c r="H795">
        <f>IFERROR(LN(GSPC[[#This Row],[Close]]/E794),0)</f>
        <v>-1.3936200638336184E-2</v>
      </c>
    </row>
    <row r="796" spans="1:8">
      <c r="A796" s="6">
        <v>45141</v>
      </c>
      <c r="B796">
        <v>4494.27001953125</v>
      </c>
      <c r="C796">
        <v>4519.490234375</v>
      </c>
      <c r="D796">
        <v>4485.5400390625</v>
      </c>
      <c r="E796">
        <v>4501.89013671875</v>
      </c>
      <c r="F796">
        <v>4149120000</v>
      </c>
      <c r="G796">
        <f>IFERROR((GSPC[[#This Row],[Close]]-E795)/E795,0)</f>
        <v>-2.5479738404268633E-3</v>
      </c>
      <c r="H796">
        <f>IFERROR(LN(GSPC[[#This Row],[Close]]/E795),0)</f>
        <v>-2.5512254502915274E-3</v>
      </c>
    </row>
    <row r="797" spans="1:8">
      <c r="A797" s="6">
        <v>45142</v>
      </c>
      <c r="B797">
        <v>4513.9599609375</v>
      </c>
      <c r="C797">
        <v>4540.33984375</v>
      </c>
      <c r="D797">
        <v>4474.5498046875</v>
      </c>
      <c r="E797">
        <v>4478.02978515625</v>
      </c>
      <c r="F797">
        <v>4143310000</v>
      </c>
      <c r="G797">
        <f>IFERROR((GSPC[[#This Row],[Close]]-E796)/E796,0)</f>
        <v>-5.3000741550505428E-3</v>
      </c>
      <c r="H797">
        <f>IFERROR(LN(GSPC[[#This Row],[Close]]/E796),0)</f>
        <v>-5.3141693739379705E-3</v>
      </c>
    </row>
    <row r="798" spans="1:8">
      <c r="A798" s="6">
        <v>45145</v>
      </c>
      <c r="B798">
        <v>4491.580078125</v>
      </c>
      <c r="C798">
        <v>4519.83984375</v>
      </c>
      <c r="D798">
        <v>4491.14990234375</v>
      </c>
      <c r="E798">
        <v>4518.43994140625</v>
      </c>
      <c r="F798">
        <v>3493920000</v>
      </c>
      <c r="G798">
        <f>IFERROR((GSPC[[#This Row],[Close]]-E797)/E797,0)</f>
        <v>9.0240927793627853E-3</v>
      </c>
      <c r="H798">
        <f>IFERROR(LN(GSPC[[#This Row],[Close]]/E797),0)</f>
        <v>8.9836189648565719E-3</v>
      </c>
    </row>
    <row r="799" spans="1:8">
      <c r="A799" s="6">
        <v>45146</v>
      </c>
      <c r="B799">
        <v>4498.02978515625</v>
      </c>
      <c r="C799">
        <v>4503.31005859375</v>
      </c>
      <c r="D799">
        <v>4464.39013671875</v>
      </c>
      <c r="E799">
        <v>4499.3798828125</v>
      </c>
      <c r="F799">
        <v>3884910000</v>
      </c>
      <c r="G799">
        <f>IFERROR((GSPC[[#This Row],[Close]]-E798)/E798,0)</f>
        <v>-4.2182830447931195E-3</v>
      </c>
      <c r="H799">
        <f>IFERROR(LN(GSPC[[#This Row],[Close]]/E798),0)</f>
        <v>-4.2272051000588661E-3</v>
      </c>
    </row>
    <row r="800" spans="1:8">
      <c r="A800" s="6">
        <v>45147</v>
      </c>
      <c r="B800">
        <v>4501.56982421875</v>
      </c>
      <c r="C800">
        <v>4502.43994140625</v>
      </c>
      <c r="D800">
        <v>4461.330078125</v>
      </c>
      <c r="E800">
        <v>4467.7099609375</v>
      </c>
      <c r="F800">
        <v>3803100000</v>
      </c>
      <c r="G800">
        <f>IFERROR((GSPC[[#This Row],[Close]]-E799)/E799,0)</f>
        <v>-7.0387303805971527E-3</v>
      </c>
      <c r="H800">
        <f>IFERROR(LN(GSPC[[#This Row],[Close]]/E799),0)</f>
        <v>-7.0636191020451164E-3</v>
      </c>
    </row>
    <row r="801" spans="1:8">
      <c r="A801" s="6">
        <v>45148</v>
      </c>
      <c r="B801">
        <v>4487.16015625</v>
      </c>
      <c r="C801">
        <v>4527.3701171875</v>
      </c>
      <c r="D801">
        <v>4457.919921875</v>
      </c>
      <c r="E801">
        <v>4468.830078125</v>
      </c>
      <c r="F801">
        <v>4504370000</v>
      </c>
      <c r="G801">
        <f>IFERROR((GSPC[[#This Row],[Close]]-E800)/E800,0)</f>
        <v>2.5071394456970426E-4</v>
      </c>
      <c r="H801">
        <f>IFERROR(LN(GSPC[[#This Row],[Close]]/E800),0)</f>
        <v>2.5068252108086326E-4</v>
      </c>
    </row>
    <row r="802" spans="1:8">
      <c r="A802" s="6">
        <v>45149</v>
      </c>
      <c r="B802">
        <v>4450.68994140625</v>
      </c>
      <c r="C802">
        <v>4476.22998046875</v>
      </c>
      <c r="D802">
        <v>4443.97998046875</v>
      </c>
      <c r="E802">
        <v>4464.0498046875</v>
      </c>
      <c r="F802">
        <v>3753290000</v>
      </c>
      <c r="G802">
        <f>IFERROR((GSPC[[#This Row],[Close]]-E801)/E801,0)</f>
        <v>-1.0696923700230896E-3</v>
      </c>
      <c r="H802">
        <f>IFERROR(LN(GSPC[[#This Row],[Close]]/E801),0)</f>
        <v>-1.0702648992294865E-3</v>
      </c>
    </row>
    <row r="803" spans="1:8">
      <c r="A803" s="6">
        <v>45152</v>
      </c>
      <c r="B803">
        <v>4458.1298828125</v>
      </c>
      <c r="C803">
        <v>4490.330078125</v>
      </c>
      <c r="D803">
        <v>4453.43994140625</v>
      </c>
      <c r="E803">
        <v>4489.72021484375</v>
      </c>
      <c r="F803">
        <v>3896410000</v>
      </c>
      <c r="G803">
        <f>IFERROR((GSPC[[#This Row],[Close]]-E802)/E802,0)</f>
        <v>5.7504757517030042E-3</v>
      </c>
      <c r="H803">
        <f>IFERROR(LN(GSPC[[#This Row],[Close]]/E802),0)</f>
        <v>5.7340048794190506E-3</v>
      </c>
    </row>
    <row r="804" spans="1:8">
      <c r="A804" s="6">
        <v>45153</v>
      </c>
      <c r="B804">
        <v>4478.8701171875</v>
      </c>
      <c r="C804">
        <v>4478.8701171875</v>
      </c>
      <c r="D804">
        <v>4432.18994140625</v>
      </c>
      <c r="E804">
        <v>4437.85986328125</v>
      </c>
      <c r="F804">
        <v>3832250000</v>
      </c>
      <c r="G804">
        <f>IFERROR((GSPC[[#This Row],[Close]]-E803)/E803,0)</f>
        <v>-1.1550909428841733E-2</v>
      </c>
      <c r="H804">
        <f>IFERROR(LN(GSPC[[#This Row],[Close]]/E803),0)</f>
        <v>-1.1618139396096483E-2</v>
      </c>
    </row>
    <row r="805" spans="1:8">
      <c r="A805" s="6">
        <v>45154</v>
      </c>
      <c r="B805">
        <v>4433.7900390625</v>
      </c>
      <c r="C805">
        <v>4449.9501953125</v>
      </c>
      <c r="D805">
        <v>4403.5498046875</v>
      </c>
      <c r="E805">
        <v>4404.330078125</v>
      </c>
      <c r="F805">
        <v>3753910000</v>
      </c>
      <c r="G805">
        <f>IFERROR((GSPC[[#This Row],[Close]]-E804)/E804,0)</f>
        <v>-7.5553952105776633E-3</v>
      </c>
      <c r="H805">
        <f>IFERROR(LN(GSPC[[#This Row],[Close]]/E804),0)</f>
        <v>-7.5840817926245271E-3</v>
      </c>
    </row>
    <row r="806" spans="1:8">
      <c r="A806" s="6">
        <v>45155</v>
      </c>
      <c r="B806">
        <v>4416.31982421875</v>
      </c>
      <c r="C806">
        <v>4421.169921875</v>
      </c>
      <c r="D806">
        <v>4364.830078125</v>
      </c>
      <c r="E806">
        <v>4370.35986328125</v>
      </c>
      <c r="F806">
        <v>3943700000</v>
      </c>
      <c r="G806">
        <f>IFERROR((GSPC[[#This Row],[Close]]-E805)/E805,0)</f>
        <v>-7.7129130290370315E-3</v>
      </c>
      <c r="H806">
        <f>IFERROR(LN(GSPC[[#This Row],[Close]]/E805),0)</f>
        <v>-7.7428113775290805E-3</v>
      </c>
    </row>
    <row r="807" spans="1:8">
      <c r="A807" s="6">
        <v>45156</v>
      </c>
      <c r="B807">
        <v>4344.8798828125</v>
      </c>
      <c r="C807">
        <v>4381.81982421875</v>
      </c>
      <c r="D807">
        <v>4335.31005859375</v>
      </c>
      <c r="E807">
        <v>4369.7099609375</v>
      </c>
      <c r="F807">
        <v>3940400000</v>
      </c>
      <c r="G807">
        <f>IFERROR((GSPC[[#This Row],[Close]]-E806)/E806,0)</f>
        <v>-1.4870682600083549E-4</v>
      </c>
      <c r="H807">
        <f>IFERROR(LN(GSPC[[#This Row],[Close]]/E806),0)</f>
        <v>-1.4871788395720285E-4</v>
      </c>
    </row>
    <row r="808" spans="1:8">
      <c r="A808" s="6">
        <v>45159</v>
      </c>
      <c r="B808">
        <v>4380.27978515625</v>
      </c>
      <c r="C808">
        <v>4407.5498046875</v>
      </c>
      <c r="D808">
        <v>4360.2998046875</v>
      </c>
      <c r="E808">
        <v>4399.77001953125</v>
      </c>
      <c r="F808">
        <v>3726850000</v>
      </c>
      <c r="G808">
        <f>IFERROR((GSPC[[#This Row],[Close]]-E807)/E807,0)</f>
        <v>6.8791885187960535E-3</v>
      </c>
      <c r="H808">
        <f>IFERROR(LN(GSPC[[#This Row],[Close]]/E807),0)</f>
        <v>6.8556348597997854E-3</v>
      </c>
    </row>
    <row r="809" spans="1:8">
      <c r="A809" s="6">
        <v>45160</v>
      </c>
      <c r="B809">
        <v>4415.330078125</v>
      </c>
      <c r="C809">
        <v>4418.58984375</v>
      </c>
      <c r="D809">
        <v>4382.77001953125</v>
      </c>
      <c r="E809">
        <v>4387.5498046875</v>
      </c>
      <c r="F809">
        <v>3522760000</v>
      </c>
      <c r="G809">
        <f>IFERROR((GSPC[[#This Row],[Close]]-E808)/E808,0)</f>
        <v>-2.7774667288295984E-3</v>
      </c>
      <c r="H809">
        <f>IFERROR(LN(GSPC[[#This Row],[Close]]/E808),0)</f>
        <v>-2.7813310465456837E-3</v>
      </c>
    </row>
    <row r="810" spans="1:8">
      <c r="A810" s="6">
        <v>45161</v>
      </c>
      <c r="B810">
        <v>4396.43994140625</v>
      </c>
      <c r="C810">
        <v>4443.18017578125</v>
      </c>
      <c r="D810">
        <v>4396.43994140625</v>
      </c>
      <c r="E810">
        <v>4436.009765625</v>
      </c>
      <c r="F810">
        <v>3837270000</v>
      </c>
      <c r="G810">
        <f>IFERROR((GSPC[[#This Row],[Close]]-E809)/E809,0)</f>
        <v>1.1044879965972608E-2</v>
      </c>
      <c r="H810">
        <f>IFERROR(LN(GSPC[[#This Row],[Close]]/E809),0)</f>
        <v>1.0984330710791359E-2</v>
      </c>
    </row>
    <row r="811" spans="1:8">
      <c r="A811" s="6">
        <v>45162</v>
      </c>
      <c r="B811">
        <v>4455.16015625</v>
      </c>
      <c r="C811">
        <v>4458.2998046875</v>
      </c>
      <c r="D811">
        <v>4375.5498046875</v>
      </c>
      <c r="E811">
        <v>4376.31005859375</v>
      </c>
      <c r="F811">
        <v>3723470000</v>
      </c>
      <c r="G811">
        <f>IFERROR((GSPC[[#This Row],[Close]]-E810)/E810,0)</f>
        <v>-1.3457974663146119E-2</v>
      </c>
      <c r="H811">
        <f>IFERROR(LN(GSPC[[#This Row],[Close]]/E810),0)</f>
        <v>-1.3549353984008011E-2</v>
      </c>
    </row>
    <row r="812" spans="1:8">
      <c r="A812" s="6">
        <v>45163</v>
      </c>
      <c r="B812">
        <v>4389.3798828125</v>
      </c>
      <c r="C812">
        <v>4418.4599609375</v>
      </c>
      <c r="D812">
        <v>4356.2900390625</v>
      </c>
      <c r="E812">
        <v>4405.7099609375</v>
      </c>
      <c r="F812">
        <v>3296180000</v>
      </c>
      <c r="G812">
        <f>IFERROR((GSPC[[#This Row],[Close]]-E811)/E811,0)</f>
        <v>6.7179660376251171E-3</v>
      </c>
      <c r="H812">
        <f>IFERROR(LN(GSPC[[#This Row],[Close]]/E811),0)</f>
        <v>6.6955010602951564E-3</v>
      </c>
    </row>
    <row r="813" spans="1:8">
      <c r="A813" s="6">
        <v>45166</v>
      </c>
      <c r="B813">
        <v>4426.02978515625</v>
      </c>
      <c r="C813">
        <v>4439.56005859375</v>
      </c>
      <c r="D813">
        <v>4414.97998046875</v>
      </c>
      <c r="E813">
        <v>4433.31005859375</v>
      </c>
      <c r="F813">
        <v>2957230000</v>
      </c>
      <c r="G813">
        <f>IFERROR((GSPC[[#This Row],[Close]]-E812)/E812,0)</f>
        <v>6.2646197550364664E-3</v>
      </c>
      <c r="H813">
        <f>IFERROR(LN(GSPC[[#This Row],[Close]]/E812),0)</f>
        <v>6.2450785941964614E-3</v>
      </c>
    </row>
    <row r="814" spans="1:8">
      <c r="A814" s="6">
        <v>45167</v>
      </c>
      <c r="B814">
        <v>4432.75</v>
      </c>
      <c r="C814">
        <v>4500.14013671875</v>
      </c>
      <c r="D814">
        <v>4431.68017578125</v>
      </c>
      <c r="E814">
        <v>4497.6298828125</v>
      </c>
      <c r="F814">
        <v>3354820000</v>
      </c>
      <c r="G814">
        <f>IFERROR((GSPC[[#This Row],[Close]]-E813)/E813,0)</f>
        <v>1.4508307194546259E-2</v>
      </c>
      <c r="H814">
        <f>IFERROR(LN(GSPC[[#This Row],[Close]]/E813),0)</f>
        <v>1.4404068712056505E-2</v>
      </c>
    </row>
    <row r="815" spans="1:8">
      <c r="A815" s="6">
        <v>45168</v>
      </c>
      <c r="B815">
        <v>4500.33984375</v>
      </c>
      <c r="C815">
        <v>4521.64990234375</v>
      </c>
      <c r="D815">
        <v>4493.58984375</v>
      </c>
      <c r="E815">
        <v>4514.8701171875</v>
      </c>
      <c r="F815">
        <v>3064110000</v>
      </c>
      <c r="G815">
        <f>IFERROR((GSPC[[#This Row],[Close]]-E814)/E814,0)</f>
        <v>3.8331821035080759E-3</v>
      </c>
      <c r="H815">
        <f>IFERROR(LN(GSPC[[#This Row],[Close]]/E814),0)</f>
        <v>3.825854181192944E-3</v>
      </c>
    </row>
    <row r="816" spans="1:8">
      <c r="A816" s="6">
        <v>45169</v>
      </c>
      <c r="B816">
        <v>4517.009765625</v>
      </c>
      <c r="C816">
        <v>4532.259765625</v>
      </c>
      <c r="D816">
        <v>4507.39013671875</v>
      </c>
      <c r="E816">
        <v>4507.66015625</v>
      </c>
      <c r="F816">
        <v>3946360000</v>
      </c>
      <c r="G816">
        <f>IFERROR((GSPC[[#This Row],[Close]]-E815)/E815,0)</f>
        <v>-1.596936512094258E-3</v>
      </c>
      <c r="H816">
        <f>IFERROR(LN(GSPC[[#This Row],[Close]]/E815),0)</f>
        <v>-1.5982129743398576E-3</v>
      </c>
    </row>
    <row r="817" spans="1:8">
      <c r="A817" s="6">
        <v>45170</v>
      </c>
      <c r="B817">
        <v>4530.60009765625</v>
      </c>
      <c r="C817">
        <v>4541.25</v>
      </c>
      <c r="D817">
        <v>4501.35009765625</v>
      </c>
      <c r="E817">
        <v>4515.77001953125</v>
      </c>
      <c r="F817">
        <v>3246260000</v>
      </c>
      <c r="G817">
        <f>IFERROR((GSPC[[#This Row],[Close]]-E816)/E816,0)</f>
        <v>1.799129260000988E-3</v>
      </c>
      <c r="H817">
        <f>IFERROR(LN(GSPC[[#This Row],[Close]]/E816),0)</f>
        <v>1.7975127655185409E-3</v>
      </c>
    </row>
    <row r="818" spans="1:8">
      <c r="A818" s="6">
        <v>45174</v>
      </c>
      <c r="B818">
        <v>4510.06005859375</v>
      </c>
      <c r="C818">
        <v>4514.2900390625</v>
      </c>
      <c r="D818">
        <v>4496.009765625</v>
      </c>
      <c r="E818">
        <v>4496.830078125</v>
      </c>
      <c r="F818">
        <v>3526250000</v>
      </c>
      <c r="G818">
        <f>IFERROR((GSPC[[#This Row],[Close]]-E817)/E817,0)</f>
        <v>-4.1941775875061109E-3</v>
      </c>
      <c r="H818">
        <f>IFERROR(LN(GSPC[[#This Row],[Close]]/E817),0)</f>
        <v>-4.2029978213812052E-3</v>
      </c>
    </row>
    <row r="819" spans="1:8">
      <c r="A819" s="6">
        <v>45175</v>
      </c>
      <c r="B819">
        <v>4490.35009765625</v>
      </c>
      <c r="C819">
        <v>4490.35009765625</v>
      </c>
      <c r="D819">
        <v>4442.3798828125</v>
      </c>
      <c r="E819">
        <v>4465.47998046875</v>
      </c>
      <c r="F819">
        <v>3418850000</v>
      </c>
      <c r="G819">
        <f>IFERROR((GSPC[[#This Row],[Close]]-E818)/E818,0)</f>
        <v>-6.9715993514528679E-3</v>
      </c>
      <c r="H819">
        <f>IFERROR(LN(GSPC[[#This Row],[Close]]/E818),0)</f>
        <v>-6.9960144914322613E-3</v>
      </c>
    </row>
    <row r="820" spans="1:8">
      <c r="A820" s="6">
        <v>45176</v>
      </c>
      <c r="B820">
        <v>4434.5498046875</v>
      </c>
      <c r="C820">
        <v>4457.81005859375</v>
      </c>
      <c r="D820">
        <v>4430.4599609375</v>
      </c>
      <c r="E820">
        <v>4451.14013671875</v>
      </c>
      <c r="F820">
        <v>3763760000</v>
      </c>
      <c r="G820">
        <f>IFERROR((GSPC[[#This Row],[Close]]-E819)/E819,0)</f>
        <v>-3.2112659361860402E-3</v>
      </c>
      <c r="H820">
        <f>IFERROR(LN(GSPC[[#This Row],[Close]]/E819),0)</f>
        <v>-3.2164331157329669E-3</v>
      </c>
    </row>
    <row r="821" spans="1:8">
      <c r="A821" s="6">
        <v>45177</v>
      </c>
      <c r="B821">
        <v>4451.2998046875</v>
      </c>
      <c r="C821">
        <v>4473.52978515625</v>
      </c>
      <c r="D821">
        <v>4448.3798828125</v>
      </c>
      <c r="E821">
        <v>4457.490234375</v>
      </c>
      <c r="F821">
        <v>3259290000</v>
      </c>
      <c r="G821">
        <f>IFERROR((GSPC[[#This Row],[Close]]-E820)/E820,0)</f>
        <v>1.4266227216407313E-3</v>
      </c>
      <c r="H821">
        <f>IFERROR(LN(GSPC[[#This Row],[Close]]/E820),0)</f>
        <v>1.4256060622570594E-3</v>
      </c>
    </row>
    <row r="822" spans="1:8">
      <c r="A822" s="6">
        <v>45180</v>
      </c>
      <c r="B822">
        <v>4480.97998046875</v>
      </c>
      <c r="C822">
        <v>4490.77001953125</v>
      </c>
      <c r="D822">
        <v>4467.89013671875</v>
      </c>
      <c r="E822">
        <v>4487.4599609375</v>
      </c>
      <c r="F822">
        <v>3369920000</v>
      </c>
      <c r="G822">
        <f>IFERROR((GSPC[[#This Row],[Close]]-E821)/E821,0)</f>
        <v>6.7234531062752081E-3</v>
      </c>
      <c r="H822">
        <f>IFERROR(LN(GSPC[[#This Row],[Close]]/E821),0)</f>
        <v>6.7009514981355173E-3</v>
      </c>
    </row>
    <row r="823" spans="1:8">
      <c r="A823" s="6">
        <v>45181</v>
      </c>
      <c r="B823">
        <v>4473.27001953125</v>
      </c>
      <c r="C823">
        <v>4487.10986328125</v>
      </c>
      <c r="D823">
        <v>4456.830078125</v>
      </c>
      <c r="E823">
        <v>4461.89990234375</v>
      </c>
      <c r="F823">
        <v>3435740000</v>
      </c>
      <c r="G823">
        <f>IFERROR((GSPC[[#This Row],[Close]]-E822)/E822,0)</f>
        <v>-5.6958856048289078E-3</v>
      </c>
      <c r="H823">
        <f>IFERROR(LN(GSPC[[#This Row],[Close]]/E822),0)</f>
        <v>-5.7121690230039967E-3</v>
      </c>
    </row>
    <row r="824" spans="1:8">
      <c r="A824" s="6">
        <v>45182</v>
      </c>
      <c r="B824">
        <v>4462.64990234375</v>
      </c>
      <c r="C824">
        <v>4479.39013671875</v>
      </c>
      <c r="D824">
        <v>4453.52001953125</v>
      </c>
      <c r="E824">
        <v>4467.43994140625</v>
      </c>
      <c r="F824">
        <v>3529430000</v>
      </c>
      <c r="G824">
        <f>IFERROR((GSPC[[#This Row],[Close]]-E823)/E823,0)</f>
        <v>1.2416323054647471E-3</v>
      </c>
      <c r="H824">
        <f>IFERROR(LN(GSPC[[#This Row],[Close]]/E823),0)</f>
        <v>1.2408621175346041E-3</v>
      </c>
    </row>
    <row r="825" spans="1:8">
      <c r="A825" s="6">
        <v>45183</v>
      </c>
      <c r="B825">
        <v>4487.77978515625</v>
      </c>
      <c r="C825">
        <v>4511.990234375</v>
      </c>
      <c r="D825">
        <v>4478.68994140625</v>
      </c>
      <c r="E825">
        <v>4505.10009765625</v>
      </c>
      <c r="F825">
        <v>3648720000</v>
      </c>
      <c r="G825">
        <f>IFERROR((GSPC[[#This Row],[Close]]-E824)/E824,0)</f>
        <v>8.4299188671678998E-3</v>
      </c>
      <c r="H825">
        <f>IFERROR(LN(GSPC[[#This Row],[Close]]/E824),0)</f>
        <v>8.3945855336662496E-3</v>
      </c>
    </row>
    <row r="826" spans="1:8">
      <c r="A826" s="6">
        <v>45184</v>
      </c>
      <c r="B826">
        <v>4497.97998046875</v>
      </c>
      <c r="C826">
        <v>4497.97998046875</v>
      </c>
      <c r="D826">
        <v>4447.2099609375</v>
      </c>
      <c r="E826">
        <v>4450.31982421875</v>
      </c>
      <c r="F826">
        <v>6932230000</v>
      </c>
      <c r="G826">
        <f>IFERROR((GSPC[[#This Row],[Close]]-E825)/E825,0)</f>
        <v>-1.2159612938677898E-2</v>
      </c>
      <c r="H826">
        <f>IFERROR(LN(GSPC[[#This Row],[Close]]/E825),0)</f>
        <v>-1.2234145842493929E-2</v>
      </c>
    </row>
    <row r="827" spans="1:8">
      <c r="A827" s="6">
        <v>45187</v>
      </c>
      <c r="B827">
        <v>4445.1298828125</v>
      </c>
      <c r="C827">
        <v>4466.35986328125</v>
      </c>
      <c r="D827">
        <v>4442.10986328125</v>
      </c>
      <c r="E827">
        <v>4453.52978515625</v>
      </c>
      <c r="F827">
        <v>3161230000</v>
      </c>
      <c r="G827">
        <f>IFERROR((GSPC[[#This Row],[Close]]-E826)/E826,0)</f>
        <v>7.2128769712938691E-4</v>
      </c>
      <c r="H827">
        <f>IFERROR(LN(GSPC[[#This Row],[Close]]/E826),0)</f>
        <v>7.2102769417551878E-4</v>
      </c>
    </row>
    <row r="828" spans="1:8">
      <c r="A828" s="6">
        <v>45188</v>
      </c>
      <c r="B828">
        <v>4445.41015625</v>
      </c>
      <c r="C828">
        <v>4449.85009765625</v>
      </c>
      <c r="D828">
        <v>4416.60986328125</v>
      </c>
      <c r="E828">
        <v>4443.9501953125</v>
      </c>
      <c r="F828">
        <v>3614880000</v>
      </c>
      <c r="G828">
        <f>IFERROR((GSPC[[#This Row],[Close]]-E827)/E827,0)</f>
        <v>-2.1510106153727914E-3</v>
      </c>
      <c r="H828">
        <f>IFERROR(LN(GSPC[[#This Row],[Close]]/E827),0)</f>
        <v>-2.1533273615331264E-3</v>
      </c>
    </row>
    <row r="829" spans="1:8">
      <c r="A829" s="6">
        <v>45189</v>
      </c>
      <c r="B829">
        <v>4452.81005859375</v>
      </c>
      <c r="C829">
        <v>4461.02978515625</v>
      </c>
      <c r="D829">
        <v>4401.3798828125</v>
      </c>
      <c r="E829">
        <v>4402.2001953125</v>
      </c>
      <c r="F829">
        <v>3308450000</v>
      </c>
      <c r="G829">
        <f>IFERROR((GSPC[[#This Row],[Close]]-E828)/E828,0)</f>
        <v>-9.3947947580596426E-3</v>
      </c>
      <c r="H829">
        <f>IFERROR(LN(GSPC[[#This Row],[Close]]/E828),0)</f>
        <v>-9.4392042062910412E-3</v>
      </c>
    </row>
    <row r="830" spans="1:8">
      <c r="A830" s="6">
        <v>45190</v>
      </c>
      <c r="B830">
        <v>4374.35986328125</v>
      </c>
      <c r="C830">
        <v>4375.7001953125</v>
      </c>
      <c r="D830">
        <v>4329.169921875</v>
      </c>
      <c r="E830">
        <v>4330</v>
      </c>
      <c r="F830">
        <v>3662340000</v>
      </c>
      <c r="G830">
        <f>IFERROR((GSPC[[#This Row],[Close]]-E829)/E829,0)</f>
        <v>-1.6400934103219425E-2</v>
      </c>
      <c r="H830">
        <f>IFERROR(LN(GSPC[[#This Row],[Close]]/E829),0)</f>
        <v>-1.6536918318488084E-2</v>
      </c>
    </row>
    <row r="831" spans="1:8">
      <c r="A831" s="6">
        <v>45191</v>
      </c>
      <c r="B831">
        <v>4341.740234375</v>
      </c>
      <c r="C831">
        <v>4357.39990234375</v>
      </c>
      <c r="D831">
        <v>4316.490234375</v>
      </c>
      <c r="E831">
        <v>4320.06005859375</v>
      </c>
      <c r="F831">
        <v>3349570000</v>
      </c>
      <c r="G831">
        <f>IFERROR((GSPC[[#This Row],[Close]]-E830)/E830,0)</f>
        <v>-2.2955984771939955E-3</v>
      </c>
      <c r="H831">
        <f>IFERROR(LN(GSPC[[#This Row],[Close]]/E830),0)</f>
        <v>-2.2982374027607495E-3</v>
      </c>
    </row>
    <row r="832" spans="1:8">
      <c r="A832" s="6">
        <v>45194</v>
      </c>
      <c r="B832">
        <v>4310.6201171875</v>
      </c>
      <c r="C832">
        <v>4338.509765625</v>
      </c>
      <c r="D832">
        <v>4302.7001953125</v>
      </c>
      <c r="E832">
        <v>4337.43994140625</v>
      </c>
      <c r="F832">
        <v>3195650000</v>
      </c>
      <c r="G832">
        <f>IFERROR((GSPC[[#This Row],[Close]]-E831)/E831,0)</f>
        <v>4.023065090941684E-3</v>
      </c>
      <c r="H832">
        <f>IFERROR(LN(GSPC[[#This Row],[Close]]/E831),0)</f>
        <v>4.0149942038066174E-3</v>
      </c>
    </row>
    <row r="833" spans="1:8">
      <c r="A833" s="6">
        <v>45195</v>
      </c>
      <c r="B833">
        <v>4312.8798828125</v>
      </c>
      <c r="C833">
        <v>4313.009765625</v>
      </c>
      <c r="D833">
        <v>4265.97998046875</v>
      </c>
      <c r="E833">
        <v>4273.52978515625</v>
      </c>
      <c r="F833">
        <v>3472340000</v>
      </c>
      <c r="G833">
        <f>IFERROR((GSPC[[#This Row],[Close]]-E832)/E832,0)</f>
        <v>-1.4734533990868255E-2</v>
      </c>
      <c r="H833">
        <f>IFERROR(LN(GSPC[[#This Row],[Close]]/E832),0)</f>
        <v>-1.4844165482264943E-2</v>
      </c>
    </row>
    <row r="834" spans="1:8">
      <c r="A834" s="6">
        <v>45196</v>
      </c>
      <c r="B834">
        <v>4282.6298828125</v>
      </c>
      <c r="C834">
        <v>4292.06982421875</v>
      </c>
      <c r="D834">
        <v>4238.6298828125</v>
      </c>
      <c r="E834">
        <v>4274.509765625</v>
      </c>
      <c r="F834">
        <v>3875880000</v>
      </c>
      <c r="G834">
        <f>IFERROR((GSPC[[#This Row],[Close]]-E833)/E833,0)</f>
        <v>2.293140607452604E-4</v>
      </c>
      <c r="H834">
        <f>IFERROR(LN(GSPC[[#This Row],[Close]]/E833),0)</f>
        <v>2.2928777229479233E-4</v>
      </c>
    </row>
    <row r="835" spans="1:8">
      <c r="A835" s="6">
        <v>45197</v>
      </c>
      <c r="B835">
        <v>4269.64990234375</v>
      </c>
      <c r="C835">
        <v>4317.27001953125</v>
      </c>
      <c r="D835">
        <v>4264.3798828125</v>
      </c>
      <c r="E835">
        <v>4299.7001953125</v>
      </c>
      <c r="F835">
        <v>3846230000</v>
      </c>
      <c r="G835">
        <f>IFERROR((GSPC[[#This Row],[Close]]-E834)/E834,0)</f>
        <v>5.8931739705165385E-3</v>
      </c>
      <c r="H835">
        <f>IFERROR(LN(GSPC[[#This Row],[Close]]/E834),0)</f>
        <v>5.8758771430006979E-3</v>
      </c>
    </row>
    <row r="836" spans="1:8">
      <c r="A836" s="6">
        <v>45198</v>
      </c>
      <c r="B836">
        <v>4328.18017578125</v>
      </c>
      <c r="C836">
        <v>4333.14990234375</v>
      </c>
      <c r="D836">
        <v>4274.85986328125</v>
      </c>
      <c r="E836">
        <v>4288.0498046875</v>
      </c>
      <c r="F836">
        <v>3865960000</v>
      </c>
      <c r="G836">
        <f>IFERROR((GSPC[[#This Row],[Close]]-E835)/E835,0)</f>
        <v>-2.7095820861419979E-3</v>
      </c>
      <c r="H836">
        <f>IFERROR(LN(GSPC[[#This Row],[Close]]/E835),0)</f>
        <v>-2.713259648289315E-3</v>
      </c>
    </row>
    <row r="837" spans="1:8">
      <c r="A837" s="6">
        <v>45201</v>
      </c>
      <c r="B837">
        <v>4284.52001953125</v>
      </c>
      <c r="C837">
        <v>4300.580078125</v>
      </c>
      <c r="D837">
        <v>4260.2099609375</v>
      </c>
      <c r="E837">
        <v>4288.39013671875</v>
      </c>
      <c r="F837">
        <v>3938660000</v>
      </c>
      <c r="G837">
        <f>IFERROR((GSPC[[#This Row],[Close]]-E836)/E836,0)</f>
        <v>7.9367555590880635E-5</v>
      </c>
      <c r="H837">
        <f>IFERROR(LN(GSPC[[#This Row],[Close]]/E836),0)</f>
        <v>7.9364406152993244E-5</v>
      </c>
    </row>
    <row r="838" spans="1:8">
      <c r="A838" s="6">
        <v>45202</v>
      </c>
      <c r="B838">
        <v>4269.75</v>
      </c>
      <c r="C838">
        <v>4281.14990234375</v>
      </c>
      <c r="D838">
        <v>4216.4501953125</v>
      </c>
      <c r="E838">
        <v>4229.4501953125</v>
      </c>
      <c r="F838">
        <v>3953830000</v>
      </c>
      <c r="G838">
        <f>IFERROR((GSPC[[#This Row],[Close]]-E837)/E837,0)</f>
        <v>-1.3744071674259501E-2</v>
      </c>
      <c r="H838">
        <f>IFERROR(LN(GSPC[[#This Row],[Close]]/E837),0)</f>
        <v>-1.3839395863449198E-2</v>
      </c>
    </row>
    <row r="839" spans="1:8">
      <c r="A839" s="6">
        <v>45203</v>
      </c>
      <c r="B839">
        <v>4233.830078125</v>
      </c>
      <c r="C839">
        <v>4268.5</v>
      </c>
      <c r="D839">
        <v>4220.47998046875</v>
      </c>
      <c r="E839">
        <v>4263.75</v>
      </c>
      <c r="F839">
        <v>3777600000</v>
      </c>
      <c r="G839">
        <f>IFERROR((GSPC[[#This Row],[Close]]-E838)/E838,0)</f>
        <v>8.1097549571607381E-3</v>
      </c>
      <c r="H839">
        <f>IFERROR(LN(GSPC[[#This Row],[Close]]/E838),0)</f>
        <v>8.0770476078289456E-3</v>
      </c>
    </row>
    <row r="840" spans="1:8">
      <c r="A840" s="6">
        <v>45204</v>
      </c>
      <c r="B840">
        <v>4259.31005859375</v>
      </c>
      <c r="C840">
        <v>4267.1298828125</v>
      </c>
      <c r="D840">
        <v>4225.91015625</v>
      </c>
      <c r="E840">
        <v>4258.18994140625</v>
      </c>
      <c r="F840">
        <v>3581470000</v>
      </c>
      <c r="G840">
        <f>IFERROR((GSPC[[#This Row],[Close]]-E839)/E839,0)</f>
        <v>-1.3040301597771913E-3</v>
      </c>
      <c r="H840">
        <f>IFERROR(LN(GSPC[[#This Row],[Close]]/E839),0)</f>
        <v>-1.3048811469951228E-3</v>
      </c>
    </row>
    <row r="841" spans="1:8">
      <c r="A841" s="6">
        <v>45205</v>
      </c>
      <c r="B841">
        <v>4234.7900390625</v>
      </c>
      <c r="C841">
        <v>4324.10009765625</v>
      </c>
      <c r="D841">
        <v>4219.5498046875</v>
      </c>
      <c r="E841">
        <v>4308.5</v>
      </c>
      <c r="F841">
        <v>3902030000</v>
      </c>
      <c r="G841">
        <f>IFERROR((GSPC[[#This Row],[Close]]-E840)/E840,0)</f>
        <v>1.1814893014644459E-2</v>
      </c>
      <c r="H841">
        <f>IFERROR(LN(GSPC[[#This Row],[Close]]/E840),0)</f>
        <v>1.1745642093961117E-2</v>
      </c>
    </row>
    <row r="842" spans="1:8">
      <c r="A842" s="6">
        <v>45208</v>
      </c>
      <c r="B842">
        <v>4289.02001953125</v>
      </c>
      <c r="C842">
        <v>4341.72998046875</v>
      </c>
      <c r="D842">
        <v>4283.7900390625</v>
      </c>
      <c r="E842">
        <v>4335.66015625</v>
      </c>
      <c r="F842">
        <v>3174630000</v>
      </c>
      <c r="G842">
        <f>IFERROR((GSPC[[#This Row],[Close]]-E841)/E841,0)</f>
        <v>6.303854299640246E-3</v>
      </c>
      <c r="H842">
        <f>IFERROR(LN(GSPC[[#This Row],[Close]]/E841),0)</f>
        <v>6.2840681193874091E-3</v>
      </c>
    </row>
    <row r="843" spans="1:8">
      <c r="A843" s="6">
        <v>45209</v>
      </c>
      <c r="B843">
        <v>4339.75</v>
      </c>
      <c r="C843">
        <v>4385.4599609375</v>
      </c>
      <c r="D843">
        <v>4339.64013671875</v>
      </c>
      <c r="E843">
        <v>4358.240234375</v>
      </c>
      <c r="F843">
        <v>3520240000</v>
      </c>
      <c r="G843">
        <f>IFERROR((GSPC[[#This Row],[Close]]-E842)/E842,0)</f>
        <v>5.2079907813923233E-3</v>
      </c>
      <c r="H843">
        <f>IFERROR(LN(GSPC[[#This Row],[Close]]/E842),0)</f>
        <v>5.1944760999853542E-3</v>
      </c>
    </row>
    <row r="844" spans="1:8">
      <c r="A844" s="6">
        <v>45210</v>
      </c>
      <c r="B844">
        <v>4366.58984375</v>
      </c>
      <c r="C844">
        <v>4378.64013671875</v>
      </c>
      <c r="D844">
        <v>4345.33984375</v>
      </c>
      <c r="E844">
        <v>4376.9501953125</v>
      </c>
      <c r="F844">
        <v>3601660000</v>
      </c>
      <c r="G844">
        <f>IFERROR((GSPC[[#This Row],[Close]]-E843)/E843,0)</f>
        <v>4.2930081710337679E-3</v>
      </c>
      <c r="H844">
        <f>IFERROR(LN(GSPC[[#This Row],[Close]]/E843),0)</f>
        <v>4.2838195000950733E-3</v>
      </c>
    </row>
    <row r="845" spans="1:8">
      <c r="A845" s="6">
        <v>45211</v>
      </c>
      <c r="B845">
        <v>4380.93994140625</v>
      </c>
      <c r="C845">
        <v>4385.85009765625</v>
      </c>
      <c r="D845">
        <v>4325.43017578125</v>
      </c>
      <c r="E845">
        <v>4349.60986328125</v>
      </c>
      <c r="F845">
        <v>3713140000</v>
      </c>
      <c r="G845">
        <f>IFERROR((GSPC[[#This Row],[Close]]-E844)/E844,0)</f>
        <v>-6.2464343461184823E-3</v>
      </c>
      <c r="H845">
        <f>IFERROR(LN(GSPC[[#This Row],[Close]]/E844),0)</f>
        <v>-6.2660249406549179E-3</v>
      </c>
    </row>
    <row r="846" spans="1:8">
      <c r="A846" s="6">
        <v>45212</v>
      </c>
      <c r="B846">
        <v>4360.490234375</v>
      </c>
      <c r="C846">
        <v>4377.10009765625</v>
      </c>
      <c r="D846">
        <v>4311.97021484375</v>
      </c>
      <c r="E846">
        <v>4327.77978515625</v>
      </c>
      <c r="F846">
        <v>3566560000</v>
      </c>
      <c r="G846">
        <f>IFERROR((GSPC[[#This Row],[Close]]-E845)/E845,0)</f>
        <v>-5.018858888767525E-3</v>
      </c>
      <c r="H846">
        <f>IFERROR(LN(GSPC[[#This Row],[Close]]/E845),0)</f>
        <v>-5.0314956602198922E-3</v>
      </c>
    </row>
    <row r="847" spans="1:8">
      <c r="A847" s="6">
        <v>45215</v>
      </c>
      <c r="B847">
        <v>4342.3701171875</v>
      </c>
      <c r="C847">
        <v>4383.330078125</v>
      </c>
      <c r="D847">
        <v>4342.3701171875</v>
      </c>
      <c r="E847">
        <v>4373.6298828125</v>
      </c>
      <c r="F847">
        <v>3409960000</v>
      </c>
      <c r="G847">
        <f>IFERROR((GSPC[[#This Row],[Close]]-E846)/E846,0)</f>
        <v>1.0594369383929879E-2</v>
      </c>
      <c r="H847">
        <f>IFERROR(LN(GSPC[[#This Row],[Close]]/E846),0)</f>
        <v>1.0538642302589985E-2</v>
      </c>
    </row>
    <row r="848" spans="1:8">
      <c r="A848" s="6">
        <v>45216</v>
      </c>
      <c r="B848">
        <v>4345.22998046875</v>
      </c>
      <c r="C848">
        <v>4393.56982421875</v>
      </c>
      <c r="D848">
        <v>4337.5400390625</v>
      </c>
      <c r="E848">
        <v>4373.2001953125</v>
      </c>
      <c r="F848">
        <v>3794850000</v>
      </c>
      <c r="G848">
        <f>IFERROR((GSPC[[#This Row],[Close]]-E847)/E847,0)</f>
        <v>-9.8245053082472031E-5</v>
      </c>
      <c r="H848">
        <f>IFERROR(LN(GSPC[[#This Row],[Close]]/E847),0)</f>
        <v>-9.8249879443765073E-5</v>
      </c>
    </row>
    <row r="849" spans="1:8">
      <c r="A849" s="6">
        <v>45217</v>
      </c>
      <c r="B849">
        <v>4357.35009765625</v>
      </c>
      <c r="C849">
        <v>4364.2001953125</v>
      </c>
      <c r="D849">
        <v>4303.83984375</v>
      </c>
      <c r="E849">
        <v>4314.60009765625</v>
      </c>
      <c r="F849">
        <v>3686030000</v>
      </c>
      <c r="G849">
        <f>IFERROR((GSPC[[#This Row],[Close]]-E848)/E848,0)</f>
        <v>-1.3399820506516408E-2</v>
      </c>
      <c r="H849">
        <f>IFERROR(LN(GSPC[[#This Row],[Close]]/E848),0)</f>
        <v>-1.3490408251151898E-2</v>
      </c>
    </row>
    <row r="850" spans="1:8">
      <c r="A850" s="6">
        <v>45218</v>
      </c>
      <c r="B850">
        <v>4321.35986328125</v>
      </c>
      <c r="C850">
        <v>4339.5400390625</v>
      </c>
      <c r="D850">
        <v>4269.68994140625</v>
      </c>
      <c r="E850">
        <v>4278</v>
      </c>
      <c r="F850">
        <v>3969730000</v>
      </c>
      <c r="G850">
        <f>IFERROR((GSPC[[#This Row],[Close]]-E849)/E849,0)</f>
        <v>-8.482848196321063E-3</v>
      </c>
      <c r="H850">
        <f>IFERROR(LN(GSPC[[#This Row],[Close]]/E849),0)</f>
        <v>-8.5190323280579759E-3</v>
      </c>
    </row>
    <row r="851" spans="1:8">
      <c r="A851" s="6">
        <v>45219</v>
      </c>
      <c r="B851">
        <v>4273.85009765625</v>
      </c>
      <c r="C851">
        <v>4276.56005859375</v>
      </c>
      <c r="D851">
        <v>4223.02978515625</v>
      </c>
      <c r="E851">
        <v>4224.16015625</v>
      </c>
      <c r="F851">
        <v>4004030000</v>
      </c>
      <c r="G851">
        <f>IFERROR((GSPC[[#This Row],[Close]]-E850)/E850,0)</f>
        <v>-1.2585283719027583E-2</v>
      </c>
      <c r="H851">
        <f>IFERROR(LN(GSPC[[#This Row],[Close]]/E850),0)</f>
        <v>-1.2665149196155915E-2</v>
      </c>
    </row>
    <row r="852" spans="1:8">
      <c r="A852" s="6">
        <v>45222</v>
      </c>
      <c r="B852">
        <v>4210.39990234375</v>
      </c>
      <c r="C852">
        <v>4255.83984375</v>
      </c>
      <c r="D852">
        <v>4189.22021484375</v>
      </c>
      <c r="E852">
        <v>4217.0400390625</v>
      </c>
      <c r="F852">
        <v>3776100000</v>
      </c>
      <c r="G852">
        <f>IFERROR((GSPC[[#This Row],[Close]]-E851)/E851,0)</f>
        <v>-1.6855698941635033E-3</v>
      </c>
      <c r="H852">
        <f>IFERROR(LN(GSPC[[#This Row],[Close]]/E851),0)</f>
        <v>-1.6869920654349177E-3</v>
      </c>
    </row>
    <row r="853" spans="1:8">
      <c r="A853" s="6">
        <v>45223</v>
      </c>
      <c r="B853">
        <v>4235.7900390625</v>
      </c>
      <c r="C853">
        <v>4259.3798828125</v>
      </c>
      <c r="D853">
        <v>4219.43017578125</v>
      </c>
      <c r="E853">
        <v>4247.68017578125</v>
      </c>
      <c r="F853">
        <v>3821820000</v>
      </c>
      <c r="G853">
        <f>IFERROR((GSPC[[#This Row],[Close]]-E852)/E852,0)</f>
        <v>7.2657922227273141E-3</v>
      </c>
      <c r="H853">
        <f>IFERROR(LN(GSPC[[#This Row],[Close]]/E852),0)</f>
        <v>7.2395235196288195E-3</v>
      </c>
    </row>
    <row r="854" spans="1:8">
      <c r="A854" s="6">
        <v>45224</v>
      </c>
      <c r="B854">
        <v>4232.419921875</v>
      </c>
      <c r="C854">
        <v>4232.419921875</v>
      </c>
      <c r="D854">
        <v>4181.419921875</v>
      </c>
      <c r="E854">
        <v>4186.77001953125</v>
      </c>
      <c r="F854">
        <v>3869370000</v>
      </c>
      <c r="G854">
        <f>IFERROR((GSPC[[#This Row],[Close]]-E853)/E853,0)</f>
        <v>-1.4339628627712576E-2</v>
      </c>
      <c r="H854">
        <f>IFERROR(LN(GSPC[[#This Row],[Close]]/E853),0)</f>
        <v>-1.4443434657238052E-2</v>
      </c>
    </row>
    <row r="855" spans="1:8">
      <c r="A855" s="6">
        <v>45225</v>
      </c>
      <c r="B855">
        <v>4175.990234375</v>
      </c>
      <c r="C855">
        <v>4183.60009765625</v>
      </c>
      <c r="D855">
        <v>4127.89990234375</v>
      </c>
      <c r="E855">
        <v>4137.22998046875</v>
      </c>
      <c r="F855">
        <v>4277640000</v>
      </c>
      <c r="G855">
        <f>IFERROR((GSPC[[#This Row],[Close]]-E854)/E854,0)</f>
        <v>-1.1832519778109641E-2</v>
      </c>
      <c r="H855">
        <f>IFERROR(LN(GSPC[[#This Row],[Close]]/E854),0)</f>
        <v>-1.1903081205584871E-2</v>
      </c>
    </row>
    <row r="856" spans="1:8">
      <c r="A856" s="6">
        <v>45226</v>
      </c>
      <c r="B856">
        <v>4152.93017578125</v>
      </c>
      <c r="C856">
        <v>4156.7001953125</v>
      </c>
      <c r="D856">
        <v>4103.77978515625</v>
      </c>
      <c r="E856">
        <v>4117.3701171875</v>
      </c>
      <c r="F856">
        <v>4019500000</v>
      </c>
      <c r="G856">
        <f>IFERROR((GSPC[[#This Row],[Close]]-E855)/E855,0)</f>
        <v>-4.8002802297685823E-3</v>
      </c>
      <c r="H856">
        <f>IFERROR(LN(GSPC[[#This Row],[Close]]/E855),0)</f>
        <v>-4.81183857862075E-3</v>
      </c>
    </row>
    <row r="857" spans="1:8">
      <c r="A857" s="6">
        <v>45229</v>
      </c>
      <c r="B857">
        <v>4139.39013671875</v>
      </c>
      <c r="C857">
        <v>4177.47021484375</v>
      </c>
      <c r="D857">
        <v>4132.93994140625</v>
      </c>
      <c r="E857">
        <v>4166.81982421875</v>
      </c>
      <c r="F857">
        <v>3911140000</v>
      </c>
      <c r="G857">
        <f>IFERROR((GSPC[[#This Row],[Close]]-E856)/E856,0)</f>
        <v>1.2010022325859834E-2</v>
      </c>
      <c r="H857">
        <f>IFERROR(LN(GSPC[[#This Row],[Close]]/E856),0)</f>
        <v>1.1938474300285915E-2</v>
      </c>
    </row>
    <row r="858" spans="1:8">
      <c r="A858" s="6">
        <v>45230</v>
      </c>
      <c r="B858">
        <v>4171.330078125</v>
      </c>
      <c r="C858">
        <v>4195.5498046875</v>
      </c>
      <c r="D858">
        <v>4153.1201171875</v>
      </c>
      <c r="E858">
        <v>4193.7998046875</v>
      </c>
      <c r="F858">
        <v>4249470000</v>
      </c>
      <c r="G858">
        <f>IFERROR((GSPC[[#This Row],[Close]]-E857)/E857,0)</f>
        <v>6.474957307233355E-3</v>
      </c>
      <c r="H858">
        <f>IFERROR(LN(GSPC[[#This Row],[Close]]/E857),0)</f>
        <v>6.454084821688244E-3</v>
      </c>
    </row>
    <row r="859" spans="1:8">
      <c r="A859" s="6">
        <v>45231</v>
      </c>
      <c r="B859">
        <v>4201.27001953125</v>
      </c>
      <c r="C859">
        <v>4245.64013671875</v>
      </c>
      <c r="D859">
        <v>4197.740234375</v>
      </c>
      <c r="E859">
        <v>4237.85986328125</v>
      </c>
      <c r="F859">
        <v>4224900000</v>
      </c>
      <c r="G859">
        <f>IFERROR((GSPC[[#This Row],[Close]]-E858)/E858,0)</f>
        <v>1.0505999486313851E-2</v>
      </c>
      <c r="H859">
        <f>IFERROR(LN(GSPC[[#This Row],[Close]]/E858),0)</f>
        <v>1.0451194990191868E-2</v>
      </c>
    </row>
    <row r="860" spans="1:8">
      <c r="A860" s="6">
        <v>45232</v>
      </c>
      <c r="B860">
        <v>4268.259765625</v>
      </c>
      <c r="C860">
        <v>4319.72021484375</v>
      </c>
      <c r="D860">
        <v>4268.259765625</v>
      </c>
      <c r="E860">
        <v>4317.77978515625</v>
      </c>
      <c r="F860">
        <v>4669780000</v>
      </c>
      <c r="G860">
        <f>IFERROR((GSPC[[#This Row],[Close]]-E859)/E859,0)</f>
        <v>1.8858557020127693E-2</v>
      </c>
      <c r="H860">
        <f>IFERROR(LN(GSPC[[#This Row],[Close]]/E859),0)</f>
        <v>1.8682938934086474E-2</v>
      </c>
    </row>
    <row r="861" spans="1:8">
      <c r="A861" s="6">
        <v>45233</v>
      </c>
      <c r="B861">
        <v>4334.22998046875</v>
      </c>
      <c r="C861">
        <v>4373.6201171875</v>
      </c>
      <c r="D861">
        <v>4334.22998046875</v>
      </c>
      <c r="E861">
        <v>4358.33984375</v>
      </c>
      <c r="F861">
        <v>4570960000</v>
      </c>
      <c r="G861">
        <f>IFERROR((GSPC[[#This Row],[Close]]-E860)/E860,0)</f>
        <v>9.3937302530314737E-3</v>
      </c>
      <c r="H861">
        <f>IFERROR(LN(GSPC[[#This Row],[Close]]/E860),0)</f>
        <v>9.3498835445514593E-3</v>
      </c>
    </row>
    <row r="862" spans="1:8">
      <c r="A862" s="6">
        <v>45236</v>
      </c>
      <c r="B862">
        <v>4364.27001953125</v>
      </c>
      <c r="C862">
        <v>4372.2099609375</v>
      </c>
      <c r="D862">
        <v>4347.52978515625</v>
      </c>
      <c r="E862">
        <v>4365.97998046875</v>
      </c>
      <c r="F862">
        <v>3656340000</v>
      </c>
      <c r="G862">
        <f>IFERROR((GSPC[[#This Row],[Close]]-E861)/E861,0)</f>
        <v>1.7529924220356984E-3</v>
      </c>
      <c r="H862">
        <f>IFERROR(LN(GSPC[[#This Row],[Close]]/E861),0)</f>
        <v>1.7514577241005862E-3</v>
      </c>
    </row>
    <row r="863" spans="1:8">
      <c r="A863" s="6">
        <v>45237</v>
      </c>
      <c r="B863">
        <v>4366.2099609375</v>
      </c>
      <c r="C863">
        <v>4386.259765625</v>
      </c>
      <c r="D863">
        <v>4355.41015625</v>
      </c>
      <c r="E863">
        <v>4378.3798828125</v>
      </c>
      <c r="F863">
        <v>3791230000</v>
      </c>
      <c r="G863">
        <f>IFERROR((GSPC[[#This Row],[Close]]-E862)/E862,0)</f>
        <v>2.8401189192852629E-3</v>
      </c>
      <c r="H863">
        <f>IFERROR(LN(GSPC[[#This Row],[Close]]/E862),0)</f>
        <v>2.8360934017119537E-3</v>
      </c>
    </row>
    <row r="864" spans="1:8">
      <c r="A864" s="6">
        <v>45238</v>
      </c>
      <c r="B864">
        <v>4384.3701171875</v>
      </c>
      <c r="C864">
        <v>4391.2001953125</v>
      </c>
      <c r="D864">
        <v>4359.759765625</v>
      </c>
      <c r="E864">
        <v>4382.77978515625</v>
      </c>
      <c r="F864">
        <v>3729510000</v>
      </c>
      <c r="G864">
        <f>IFERROR((GSPC[[#This Row],[Close]]-E863)/E863,0)</f>
        <v>1.0049156221053333E-3</v>
      </c>
      <c r="H864">
        <f>IFERROR(LN(GSPC[[#This Row],[Close]]/E863),0)</f>
        <v>1.0044110324198868E-3</v>
      </c>
    </row>
    <row r="865" spans="1:8">
      <c r="A865" s="6">
        <v>45239</v>
      </c>
      <c r="B865">
        <v>4391.41015625</v>
      </c>
      <c r="C865">
        <v>4393.39990234375</v>
      </c>
      <c r="D865">
        <v>4343.93994140625</v>
      </c>
      <c r="E865">
        <v>4347.35009765625</v>
      </c>
      <c r="F865">
        <v>3900780000</v>
      </c>
      <c r="G865">
        <f>IFERROR((GSPC[[#This Row],[Close]]-E864)/E864,0)</f>
        <v>-8.0838393067327926E-3</v>
      </c>
      <c r="H865">
        <f>IFERROR(LN(GSPC[[#This Row],[Close]]/E864),0)</f>
        <v>-8.116690699068705E-3</v>
      </c>
    </row>
    <row r="866" spans="1:8">
      <c r="A866" s="6">
        <v>45240</v>
      </c>
      <c r="B866">
        <v>4364.14990234375</v>
      </c>
      <c r="C866">
        <v>4418.02978515625</v>
      </c>
      <c r="D866">
        <v>4353.33984375</v>
      </c>
      <c r="E866">
        <v>4415.240234375</v>
      </c>
      <c r="F866">
        <v>3665080000</v>
      </c>
      <c r="G866">
        <f>IFERROR((GSPC[[#This Row],[Close]]-E865)/E865,0)</f>
        <v>1.5616441094852478E-2</v>
      </c>
      <c r="H866">
        <f>IFERROR(LN(GSPC[[#This Row],[Close]]/E865),0)</f>
        <v>1.5495759270772258E-2</v>
      </c>
    </row>
    <row r="867" spans="1:8">
      <c r="A867" s="6">
        <v>45243</v>
      </c>
      <c r="B867">
        <v>4406.66015625</v>
      </c>
      <c r="C867">
        <v>4421.759765625</v>
      </c>
      <c r="D867">
        <v>4393.81982421875</v>
      </c>
      <c r="E867">
        <v>4411.5498046875</v>
      </c>
      <c r="F867">
        <v>3326240000</v>
      </c>
      <c r="G867">
        <f>IFERROR((GSPC[[#This Row],[Close]]-E866)/E866,0)</f>
        <v>-8.3583893324037874E-4</v>
      </c>
      <c r="H867">
        <f>IFERROR(LN(GSPC[[#This Row],[Close]]/E866),0)</f>
        <v>-8.3618844137008466E-4</v>
      </c>
    </row>
    <row r="868" spans="1:8">
      <c r="A868" s="6">
        <v>45244</v>
      </c>
      <c r="B868">
        <v>4458.97021484375</v>
      </c>
      <c r="C868">
        <v>4508.669921875</v>
      </c>
      <c r="D868">
        <v>4458.97021484375</v>
      </c>
      <c r="E868">
        <v>4495.7001953125</v>
      </c>
      <c r="F868">
        <v>4700350000</v>
      </c>
      <c r="G868">
        <f>IFERROR((GSPC[[#This Row],[Close]]-E867)/E867,0)</f>
        <v>1.907501770366184E-2</v>
      </c>
      <c r="H868">
        <f>IFERROR(LN(GSPC[[#This Row],[Close]]/E867),0)</f>
        <v>1.8895370474577251E-2</v>
      </c>
    </row>
    <row r="869" spans="1:8">
      <c r="A869" s="6">
        <v>45245</v>
      </c>
      <c r="B869">
        <v>4505.2998046875</v>
      </c>
      <c r="C869">
        <v>4521.169921875</v>
      </c>
      <c r="D869">
        <v>4495.31005859375</v>
      </c>
      <c r="E869">
        <v>4502.8798828125</v>
      </c>
      <c r="F869">
        <v>4347170000</v>
      </c>
      <c r="G869">
        <f>IFERROR((GSPC[[#This Row],[Close]]-E868)/E868,0)</f>
        <v>1.5970120755574391E-3</v>
      </c>
      <c r="H869">
        <f>IFERROR(LN(GSPC[[#This Row],[Close]]/E868),0)</f>
        <v>1.5957382078471765E-3</v>
      </c>
    </row>
    <row r="870" spans="1:8">
      <c r="A870" s="6">
        <v>45246</v>
      </c>
      <c r="B870">
        <v>4497.080078125</v>
      </c>
      <c r="C870">
        <v>4511.990234375</v>
      </c>
      <c r="D870">
        <v>4487.830078125</v>
      </c>
      <c r="E870">
        <v>4508.240234375</v>
      </c>
      <c r="F870">
        <v>3964520000</v>
      </c>
      <c r="G870">
        <f>IFERROR((GSPC[[#This Row],[Close]]-E869)/E869,0)</f>
        <v>1.1904273935799334E-3</v>
      </c>
      <c r="H870">
        <f>IFERROR(LN(GSPC[[#This Row],[Close]]/E869),0)</f>
        <v>1.1897193967137305E-3</v>
      </c>
    </row>
    <row r="871" spans="1:8">
      <c r="A871" s="6">
        <v>45247</v>
      </c>
      <c r="B871">
        <v>4509.5498046875</v>
      </c>
      <c r="C871">
        <v>4520.1201171875</v>
      </c>
      <c r="D871">
        <v>4499.66015625</v>
      </c>
      <c r="E871">
        <v>4514.02001953125</v>
      </c>
      <c r="F871">
        <v>3777240000</v>
      </c>
      <c r="G871">
        <f>IFERROR((GSPC[[#This Row],[Close]]-E870)/E870,0)</f>
        <v>1.2820490603361293E-3</v>
      </c>
      <c r="H871">
        <f>IFERROR(LN(GSPC[[#This Row],[Close]]/E870),0)</f>
        <v>1.2812279371779871E-3</v>
      </c>
    </row>
    <row r="872" spans="1:8">
      <c r="A872" s="6">
        <v>45250</v>
      </c>
      <c r="B872">
        <v>4511.7001953125</v>
      </c>
      <c r="C872">
        <v>4557.10986328125</v>
      </c>
      <c r="D872">
        <v>4510.35986328125</v>
      </c>
      <c r="E872">
        <v>4547.3798828125</v>
      </c>
      <c r="F872">
        <v>3644790000</v>
      </c>
      <c r="G872">
        <f>IFERROR((GSPC[[#This Row],[Close]]-E871)/E871,0)</f>
        <v>7.3902780973297928E-3</v>
      </c>
      <c r="H872">
        <f>IFERROR(LN(GSPC[[#This Row],[Close]]/E871),0)</f>
        <v>7.3631037937956327E-3</v>
      </c>
    </row>
    <row r="873" spans="1:8">
      <c r="A873" s="6">
        <v>45251</v>
      </c>
      <c r="B873">
        <v>4538.77001953125</v>
      </c>
      <c r="C873">
        <v>4542.14013671875</v>
      </c>
      <c r="D873">
        <v>4525.509765625</v>
      </c>
      <c r="E873">
        <v>4538.18994140625</v>
      </c>
      <c r="F873">
        <v>3511080000</v>
      </c>
      <c r="G873">
        <f>IFERROR((GSPC[[#This Row],[Close]]-E872)/E872,0)</f>
        <v>-2.02093109506526E-3</v>
      </c>
      <c r="H873">
        <f>IFERROR(LN(GSPC[[#This Row],[Close]]/E872),0)</f>
        <v>-2.0229759317579679E-3</v>
      </c>
    </row>
    <row r="874" spans="1:8">
      <c r="A874" s="6">
        <v>45252</v>
      </c>
      <c r="B874">
        <v>4553.0400390625</v>
      </c>
      <c r="C874">
        <v>4568.43017578125</v>
      </c>
      <c r="D874">
        <v>4545.0498046875</v>
      </c>
      <c r="E874">
        <v>4556.6201171875</v>
      </c>
      <c r="F874">
        <v>3042810000</v>
      </c>
      <c r="G874">
        <f>IFERROR((GSPC[[#This Row],[Close]]-E873)/E873,0)</f>
        <v>4.0611292209464106E-3</v>
      </c>
      <c r="H874">
        <f>IFERROR(LN(GSPC[[#This Row],[Close]]/E873),0)</f>
        <v>4.0529050943133244E-3</v>
      </c>
    </row>
    <row r="875" spans="1:8">
      <c r="A875" s="6">
        <v>45254</v>
      </c>
      <c r="B875">
        <v>4555.83984375</v>
      </c>
      <c r="C875">
        <v>4560.31005859375</v>
      </c>
      <c r="D875">
        <v>4552.7998046875</v>
      </c>
      <c r="E875">
        <v>4559.33984375</v>
      </c>
      <c r="F875">
        <v>1639500000</v>
      </c>
      <c r="G875">
        <f>IFERROR((GSPC[[#This Row],[Close]]-E874)/E874,0)</f>
        <v>5.9687366788406038E-4</v>
      </c>
      <c r="H875">
        <f>IFERROR(LN(GSPC[[#This Row],[Close]]/E874),0)</f>
        <v>5.9669560964503222E-4</v>
      </c>
    </row>
    <row r="876" spans="1:8">
      <c r="A876" s="6">
        <v>45257</v>
      </c>
      <c r="B876">
        <v>4554.85986328125</v>
      </c>
      <c r="C876">
        <v>4560.52001953125</v>
      </c>
      <c r="D876">
        <v>4546.31982421875</v>
      </c>
      <c r="E876">
        <v>4550.43017578125</v>
      </c>
      <c r="F876">
        <v>3403990000</v>
      </c>
      <c r="G876">
        <f>IFERROR((GSPC[[#This Row],[Close]]-E875)/E875,0)</f>
        <v>-1.9541574600900795E-3</v>
      </c>
      <c r="H876">
        <f>IFERROR(LN(GSPC[[#This Row],[Close]]/E875),0)</f>
        <v>-1.9560693168983586E-3</v>
      </c>
    </row>
    <row r="877" spans="1:8">
      <c r="A877" s="6">
        <v>45258</v>
      </c>
      <c r="B877">
        <v>4545.5498046875</v>
      </c>
      <c r="C877">
        <v>4568.14013671875</v>
      </c>
      <c r="D877">
        <v>4540.509765625</v>
      </c>
      <c r="E877">
        <v>4554.89013671875</v>
      </c>
      <c r="F877">
        <v>3586240000</v>
      </c>
      <c r="G877">
        <f>IFERROR((GSPC[[#This Row],[Close]]-E876)/E876,0)</f>
        <v>9.8011853060338034E-4</v>
      </c>
      <c r="H877">
        <f>IFERROR(LN(GSPC[[#This Row],[Close]]/E876),0)</f>
        <v>9.7963852805029177E-4</v>
      </c>
    </row>
    <row r="878" spans="1:8">
      <c r="A878" s="6">
        <v>45259</v>
      </c>
      <c r="B878">
        <v>4571.83984375</v>
      </c>
      <c r="C878">
        <v>4587.64013671875</v>
      </c>
      <c r="D878">
        <v>4547.14990234375</v>
      </c>
      <c r="E878">
        <v>4550.580078125</v>
      </c>
      <c r="F878">
        <v>4418760000</v>
      </c>
      <c r="G878">
        <f>IFERROR((GSPC[[#This Row],[Close]]-E877)/E877,0)</f>
        <v>-9.4624863923828428E-4</v>
      </c>
      <c r="H878">
        <f>IFERROR(LN(GSPC[[#This Row],[Close]]/E877),0)</f>
        <v>-9.4669661510193815E-4</v>
      </c>
    </row>
    <row r="879" spans="1:8">
      <c r="A879" s="6">
        <v>45260</v>
      </c>
      <c r="B879">
        <v>4554.8701171875</v>
      </c>
      <c r="C879">
        <v>4569.89013671875</v>
      </c>
      <c r="D879">
        <v>4537.240234375</v>
      </c>
      <c r="E879">
        <v>4567.7998046875</v>
      </c>
      <c r="F879">
        <v>5399300000</v>
      </c>
      <c r="G879">
        <f>IFERROR((GSPC[[#This Row],[Close]]-E878)/E878,0)</f>
        <v>3.7840728581563904E-3</v>
      </c>
      <c r="H879">
        <f>IFERROR(LN(GSPC[[#This Row],[Close]]/E878),0)</f>
        <v>3.7769312649946051E-3</v>
      </c>
    </row>
    <row r="880" spans="1:8">
      <c r="A880" s="6">
        <v>45261</v>
      </c>
      <c r="B880">
        <v>4559.43017578125</v>
      </c>
      <c r="C880">
        <v>4599.39013671875</v>
      </c>
      <c r="D880">
        <v>4554.7099609375</v>
      </c>
      <c r="E880">
        <v>4594.6298828125</v>
      </c>
      <c r="F880">
        <v>4397120000</v>
      </c>
      <c r="G880">
        <f>IFERROR((GSPC[[#This Row],[Close]]-E879)/E879,0)</f>
        <v>5.8737421236077017E-3</v>
      </c>
      <c r="H880">
        <f>IFERROR(LN(GSPC[[#This Row],[Close]]/E879),0)</f>
        <v>5.8565589538466366E-3</v>
      </c>
    </row>
    <row r="881" spans="1:8">
      <c r="A881" s="6">
        <v>45264</v>
      </c>
      <c r="B881">
        <v>4564.3701171875</v>
      </c>
      <c r="C881">
        <v>4572.3701171875</v>
      </c>
      <c r="D881">
        <v>4546.72021484375</v>
      </c>
      <c r="E881">
        <v>4569.77978515625</v>
      </c>
      <c r="F881">
        <v>4369910000</v>
      </c>
      <c r="G881">
        <f>IFERROR((GSPC[[#This Row],[Close]]-E880)/E880,0)</f>
        <v>-5.4085091269720663E-3</v>
      </c>
      <c r="H881">
        <f>IFERROR(LN(GSPC[[#This Row],[Close]]/E880),0)</f>
        <v>-5.4231880638269427E-3</v>
      </c>
    </row>
    <row r="882" spans="1:8">
      <c r="A882" s="6">
        <v>45265</v>
      </c>
      <c r="B882">
        <v>4557.25</v>
      </c>
      <c r="C882">
        <v>4578.56005859375</v>
      </c>
      <c r="D882">
        <v>4551.68017578125</v>
      </c>
      <c r="E882">
        <v>4567.18017578125</v>
      </c>
      <c r="F882">
        <v>3909950000</v>
      </c>
      <c r="G882">
        <f>IFERROR((GSPC[[#This Row],[Close]]-E881)/E881,0)</f>
        <v>-5.6886972616145752E-4</v>
      </c>
      <c r="H882">
        <f>IFERROR(LN(GSPC[[#This Row],[Close]]/E881),0)</f>
        <v>-5.6903159393480261E-4</v>
      </c>
    </row>
    <row r="883" spans="1:8">
      <c r="A883" s="6">
        <v>45266</v>
      </c>
      <c r="B883">
        <v>4586.22998046875</v>
      </c>
      <c r="C883">
        <v>4590.740234375</v>
      </c>
      <c r="D883">
        <v>4546.5</v>
      </c>
      <c r="E883">
        <v>4549.33984375</v>
      </c>
      <c r="F883">
        <v>4245680000</v>
      </c>
      <c r="G883">
        <f>IFERROR((GSPC[[#This Row],[Close]]-E882)/E882,0)</f>
        <v>-3.9062028088695405E-3</v>
      </c>
      <c r="H883">
        <f>IFERROR(LN(GSPC[[#This Row],[Close]]/E882),0)</f>
        <v>-3.9138519449437468E-3</v>
      </c>
    </row>
    <row r="884" spans="1:8">
      <c r="A884" s="6">
        <v>45267</v>
      </c>
      <c r="B884">
        <v>4568.83984375</v>
      </c>
      <c r="C884">
        <v>4590.919921875</v>
      </c>
      <c r="D884">
        <v>4565.22021484375</v>
      </c>
      <c r="E884">
        <v>4585.58984375</v>
      </c>
      <c r="F884">
        <v>3818880000</v>
      </c>
      <c r="G884">
        <f>IFERROR((GSPC[[#This Row],[Close]]-E883)/E883,0)</f>
        <v>7.9681890658929739E-3</v>
      </c>
      <c r="H884">
        <f>IFERROR(LN(GSPC[[#This Row],[Close]]/E883),0)</f>
        <v>7.9366106848219216E-3</v>
      </c>
    </row>
    <row r="885" spans="1:8">
      <c r="A885" s="6">
        <v>45268</v>
      </c>
      <c r="B885">
        <v>4576.2001953125</v>
      </c>
      <c r="C885">
        <v>4609.22998046875</v>
      </c>
      <c r="D885">
        <v>4574.06005859375</v>
      </c>
      <c r="E885">
        <v>4604.3701171875</v>
      </c>
      <c r="F885">
        <v>3707010000</v>
      </c>
      <c r="G885">
        <f>IFERROR((GSPC[[#This Row],[Close]]-E884)/E884,0)</f>
        <v>4.0954978699407367E-3</v>
      </c>
      <c r="H885">
        <f>IFERROR(LN(GSPC[[#This Row],[Close]]/E884),0)</f>
        <v>4.0871341465037936E-3</v>
      </c>
    </row>
    <row r="886" spans="1:8">
      <c r="A886" s="6">
        <v>45271</v>
      </c>
      <c r="B886">
        <v>4593.39013671875</v>
      </c>
      <c r="C886">
        <v>4623.7099609375</v>
      </c>
      <c r="D886">
        <v>4593.39013671875</v>
      </c>
      <c r="E886">
        <v>4622.43994140625</v>
      </c>
      <c r="F886">
        <v>3823210000</v>
      </c>
      <c r="G886">
        <f>IFERROR((GSPC[[#This Row],[Close]]-E885)/E885,0)</f>
        <v>3.9244942866990115E-3</v>
      </c>
      <c r="H886">
        <f>IFERROR(LN(GSPC[[#This Row],[Close]]/E885),0)</f>
        <v>3.9168135477814919E-3</v>
      </c>
    </row>
    <row r="887" spans="1:8">
      <c r="A887" s="6">
        <v>45272</v>
      </c>
      <c r="B887">
        <v>4618.2998046875</v>
      </c>
      <c r="C887">
        <v>4643.93017578125</v>
      </c>
      <c r="D887">
        <v>4608.08984375</v>
      </c>
      <c r="E887">
        <v>4643.7001953125</v>
      </c>
      <c r="F887">
        <v>3808380000</v>
      </c>
      <c r="G887">
        <f>IFERROR((GSPC[[#This Row],[Close]]-E886)/E886,0)</f>
        <v>4.5993575202152122E-3</v>
      </c>
      <c r="H887">
        <f>IFERROR(LN(GSPC[[#This Row],[Close]]/E886),0)</f>
        <v>4.5888127956924003E-3</v>
      </c>
    </row>
    <row r="888" spans="1:8">
      <c r="A888" s="6">
        <v>45273</v>
      </c>
      <c r="B888">
        <v>4646.2001953125</v>
      </c>
      <c r="C888">
        <v>4709.68994140625</v>
      </c>
      <c r="D888">
        <v>4643.22998046875</v>
      </c>
      <c r="E888">
        <v>4707.08984375</v>
      </c>
      <c r="F888">
        <v>5063650000</v>
      </c>
      <c r="G888">
        <f>IFERROR((GSPC[[#This Row],[Close]]-E887)/E887,0)</f>
        <v>1.3650676351045993E-2</v>
      </c>
      <c r="H888">
        <f>IFERROR(LN(GSPC[[#This Row],[Close]]/E887),0)</f>
        <v>1.3558345175019811E-2</v>
      </c>
    </row>
    <row r="889" spans="1:8">
      <c r="A889" s="6">
        <v>45274</v>
      </c>
      <c r="B889">
        <v>4721.0400390625</v>
      </c>
      <c r="C889">
        <v>4738.56982421875</v>
      </c>
      <c r="D889">
        <v>4694.33984375</v>
      </c>
      <c r="E889">
        <v>4719.5498046875</v>
      </c>
      <c r="F889">
        <v>6314040000</v>
      </c>
      <c r="G889">
        <f>IFERROR((GSPC[[#This Row],[Close]]-E888)/E888,0)</f>
        <v>2.6470624846993604E-3</v>
      </c>
      <c r="H889">
        <f>IFERROR(LN(GSPC[[#This Row],[Close]]/E888),0)</f>
        <v>2.6435651851544322E-3</v>
      </c>
    </row>
    <row r="890" spans="1:8">
      <c r="A890" s="6">
        <v>45275</v>
      </c>
      <c r="B890">
        <v>4714.22998046875</v>
      </c>
      <c r="C890">
        <v>4725.52978515625</v>
      </c>
      <c r="D890">
        <v>4704.68994140625</v>
      </c>
      <c r="E890">
        <v>4719.18994140625</v>
      </c>
      <c r="F890">
        <v>8218980000</v>
      </c>
      <c r="G890">
        <f>IFERROR((GSPC[[#This Row],[Close]]-E889)/E889,0)</f>
        <v>-7.6249493308149966E-5</v>
      </c>
      <c r="H890">
        <f>IFERROR(LN(GSPC[[#This Row],[Close]]/E889),0)</f>
        <v>-7.6252400448594777E-5</v>
      </c>
    </row>
    <row r="891" spans="1:8">
      <c r="A891" s="6">
        <v>45278</v>
      </c>
      <c r="B891">
        <v>4725.580078125</v>
      </c>
      <c r="C891">
        <v>4749.52001953125</v>
      </c>
      <c r="D891">
        <v>4725.580078125</v>
      </c>
      <c r="E891">
        <v>4740.56005859375</v>
      </c>
      <c r="F891">
        <v>4060340000</v>
      </c>
      <c r="G891">
        <f>IFERROR((GSPC[[#This Row],[Close]]-E890)/E890,0)</f>
        <v>4.5283443669003956E-3</v>
      </c>
      <c r="H891">
        <f>IFERROR(LN(GSPC[[#This Row],[Close]]/E890),0)</f>
        <v>4.5181222634005152E-3</v>
      </c>
    </row>
    <row r="892" spans="1:8">
      <c r="A892" s="6">
        <v>45279</v>
      </c>
      <c r="B892">
        <v>4743.72021484375</v>
      </c>
      <c r="C892">
        <v>4768.68994140625</v>
      </c>
      <c r="D892">
        <v>4743.72021484375</v>
      </c>
      <c r="E892">
        <v>4768.3701171875</v>
      </c>
      <c r="F892">
        <v>4026970000</v>
      </c>
      <c r="G892">
        <f>IFERROR((GSPC[[#This Row],[Close]]-E891)/E891,0)</f>
        <v>5.8664078189106699E-3</v>
      </c>
      <c r="H892">
        <f>IFERROR(LN(GSPC[[#This Row],[Close]]/E891),0)</f>
        <v>5.8492674508189039E-3</v>
      </c>
    </row>
    <row r="893" spans="1:8">
      <c r="A893" s="6">
        <v>45280</v>
      </c>
      <c r="B893">
        <v>4764.72998046875</v>
      </c>
      <c r="C893">
        <v>4778.009765625</v>
      </c>
      <c r="D893">
        <v>4697.81982421875</v>
      </c>
      <c r="E893">
        <v>4698.35009765625</v>
      </c>
      <c r="F893">
        <v>4201320000</v>
      </c>
      <c r="G893">
        <f>IFERROR((GSPC[[#This Row],[Close]]-E892)/E892,0)</f>
        <v>-1.4684266911006796E-2</v>
      </c>
      <c r="H893">
        <f>IFERROR(LN(GSPC[[#This Row],[Close]]/E892),0)</f>
        <v>-1.4793147965305628E-2</v>
      </c>
    </row>
    <row r="894" spans="1:8">
      <c r="A894" s="6">
        <v>45281</v>
      </c>
      <c r="B894">
        <v>4724.2900390625</v>
      </c>
      <c r="C894">
        <v>4748.7099609375</v>
      </c>
      <c r="D894">
        <v>4708.35009765625</v>
      </c>
      <c r="E894">
        <v>4746.75</v>
      </c>
      <c r="F894">
        <v>3431180000</v>
      </c>
      <c r="G894">
        <f>IFERROR((GSPC[[#This Row],[Close]]-E893)/E893,0)</f>
        <v>1.0301467821202609E-2</v>
      </c>
      <c r="H894">
        <f>IFERROR(LN(GSPC[[#This Row],[Close]]/E893),0)</f>
        <v>1.0248769307271876E-2</v>
      </c>
    </row>
    <row r="895" spans="1:8">
      <c r="A895" s="6">
        <v>45282</v>
      </c>
      <c r="B895">
        <v>4753.919921875</v>
      </c>
      <c r="C895">
        <v>4772.93994140625</v>
      </c>
      <c r="D895">
        <v>4736.77001953125</v>
      </c>
      <c r="E895">
        <v>4754.6298828125</v>
      </c>
      <c r="F895">
        <v>3046770000</v>
      </c>
      <c r="G895">
        <f>IFERROR((GSPC[[#This Row],[Close]]-E894)/E894,0)</f>
        <v>1.6600585268868172E-3</v>
      </c>
      <c r="H895">
        <f>IFERROR(LN(GSPC[[#This Row],[Close]]/E894),0)</f>
        <v>1.6586821527610754E-3</v>
      </c>
    </row>
    <row r="896" spans="1:8">
      <c r="A896" s="6">
        <v>45286</v>
      </c>
      <c r="B896">
        <v>4758.85986328125</v>
      </c>
      <c r="C896">
        <v>4784.72021484375</v>
      </c>
      <c r="D896">
        <v>4758.4501953125</v>
      </c>
      <c r="E896">
        <v>4774.75</v>
      </c>
      <c r="F896">
        <v>2513910000</v>
      </c>
      <c r="G896">
        <f>IFERROR((GSPC[[#This Row],[Close]]-E895)/E895,0)</f>
        <v>4.2316894655106936E-3</v>
      </c>
      <c r="H896">
        <f>IFERROR(LN(GSPC[[#This Row],[Close]]/E895),0)</f>
        <v>4.2227610469785593E-3</v>
      </c>
    </row>
    <row r="897" spans="1:8">
      <c r="A897" s="6">
        <v>45287</v>
      </c>
      <c r="B897">
        <v>4773.4501953125</v>
      </c>
      <c r="C897">
        <v>4785.39013671875</v>
      </c>
      <c r="D897">
        <v>4768.89990234375</v>
      </c>
      <c r="E897">
        <v>4781.580078125</v>
      </c>
      <c r="F897">
        <v>2748450000</v>
      </c>
      <c r="G897">
        <f>IFERROR((GSPC[[#This Row],[Close]]-E896)/E896,0)</f>
        <v>1.4304577464788733E-3</v>
      </c>
      <c r="H897">
        <f>IFERROR(LN(GSPC[[#This Row],[Close]]/E896),0)</f>
        <v>1.4294356164229985E-3</v>
      </c>
    </row>
    <row r="898" spans="1:8">
      <c r="A898" s="6">
        <v>45288</v>
      </c>
      <c r="B898">
        <v>4786.43994140625</v>
      </c>
      <c r="C898">
        <v>4793.2998046875</v>
      </c>
      <c r="D898">
        <v>4780.97998046875</v>
      </c>
      <c r="E898">
        <v>4783.35009765625</v>
      </c>
      <c r="F898">
        <v>2698860000</v>
      </c>
      <c r="G898">
        <f>IFERROR((GSPC[[#This Row],[Close]]-E897)/E897,0)</f>
        <v>3.7017460804380744E-4</v>
      </c>
      <c r="H898">
        <f>IFERROR(LN(GSPC[[#This Row],[Close]]/E897),0)</f>
        <v>3.701061103271183E-4</v>
      </c>
    </row>
    <row r="899" spans="1:8">
      <c r="A899" s="6">
        <v>45289</v>
      </c>
      <c r="B899">
        <v>4782.8798828125</v>
      </c>
      <c r="C899">
        <v>4788.43017578125</v>
      </c>
      <c r="D899">
        <v>4751.990234375</v>
      </c>
      <c r="E899">
        <v>4769.830078125</v>
      </c>
      <c r="F899">
        <v>3126060000</v>
      </c>
      <c r="G899">
        <f>IFERROR((GSPC[[#This Row],[Close]]-E898)/E898,0)</f>
        <v>-2.8264750133749463E-3</v>
      </c>
      <c r="H899">
        <f>IFERROR(LN(GSPC[[#This Row],[Close]]/E898),0)</f>
        <v>-2.8304770367338357E-3</v>
      </c>
    </row>
    <row r="900" spans="1:8">
      <c r="A900" s="6">
        <v>45293</v>
      </c>
      <c r="B900">
        <v>4745.2001953125</v>
      </c>
      <c r="C900">
        <v>4754.330078125</v>
      </c>
      <c r="D900">
        <v>4722.669921875</v>
      </c>
      <c r="E900">
        <v>4742.830078125</v>
      </c>
      <c r="F900">
        <v>3743050000</v>
      </c>
      <c r="G900">
        <f>IFERROR((GSPC[[#This Row],[Close]]-E899)/E899,0)</f>
        <v>-5.6605790054922852E-3</v>
      </c>
      <c r="H900">
        <f>IFERROR(LN(GSPC[[#This Row],[Close]]/E899),0)</f>
        <v>-5.6766607997231619E-3</v>
      </c>
    </row>
    <row r="901" spans="1:8">
      <c r="A901" s="6">
        <v>45294</v>
      </c>
      <c r="B901">
        <v>4725.06982421875</v>
      </c>
      <c r="C901">
        <v>4729.2900390625</v>
      </c>
      <c r="D901">
        <v>4699.7099609375</v>
      </c>
      <c r="E901">
        <v>4704.81005859375</v>
      </c>
      <c r="F901">
        <v>3950760000</v>
      </c>
      <c r="G901">
        <f>IFERROR((GSPC[[#This Row],[Close]]-E900)/E900,0)</f>
        <v>-8.0163149227308154E-3</v>
      </c>
      <c r="H901">
        <f>IFERROR(LN(GSPC[[#This Row],[Close]]/E900),0)</f>
        <v>-8.0486183271976479E-3</v>
      </c>
    </row>
    <row r="902" spans="1:8">
      <c r="A902" s="6">
        <v>45295</v>
      </c>
      <c r="B902">
        <v>4697.419921875</v>
      </c>
      <c r="C902">
        <v>4726.77978515625</v>
      </c>
      <c r="D902">
        <v>4687.52978515625</v>
      </c>
      <c r="E902">
        <v>4688.68017578125</v>
      </c>
      <c r="F902">
        <v>3715480000</v>
      </c>
      <c r="G902">
        <f>IFERROR((GSPC[[#This Row],[Close]]-E901)/E901,0)</f>
        <v>-3.4283812973570204E-3</v>
      </c>
      <c r="H902">
        <f>IFERROR(LN(GSPC[[#This Row],[Close]]/E901),0)</f>
        <v>-3.4342716633174288E-3</v>
      </c>
    </row>
    <row r="903" spans="1:8">
      <c r="A903" s="6">
        <v>45296</v>
      </c>
      <c r="B903">
        <v>4690.56982421875</v>
      </c>
      <c r="C903">
        <v>4721.490234375</v>
      </c>
      <c r="D903">
        <v>4682.10986328125</v>
      </c>
      <c r="E903">
        <v>4697.240234375</v>
      </c>
      <c r="F903">
        <v>3844370000</v>
      </c>
      <c r="G903">
        <f>IFERROR((GSPC[[#This Row],[Close]]-E902)/E902,0)</f>
        <v>1.8256861788026909E-3</v>
      </c>
      <c r="H903">
        <f>IFERROR(LN(GSPC[[#This Row],[Close]]/E902),0)</f>
        <v>1.8240216394339805E-3</v>
      </c>
    </row>
    <row r="904" spans="1:8">
      <c r="A904" s="6">
        <v>45299</v>
      </c>
      <c r="B904">
        <v>4703.7001953125</v>
      </c>
      <c r="C904">
        <v>4764.5400390625</v>
      </c>
      <c r="D904">
        <v>4699.81982421875</v>
      </c>
      <c r="E904">
        <v>4763.5400390625</v>
      </c>
      <c r="F904">
        <v>3742320000</v>
      </c>
      <c r="G904">
        <f>IFERROR((GSPC[[#This Row],[Close]]-E903)/E903,0)</f>
        <v>1.4114629309846581E-2</v>
      </c>
      <c r="H904">
        <f>IFERROR(LN(GSPC[[#This Row],[Close]]/E903),0)</f>
        <v>1.4015945436353141E-2</v>
      </c>
    </row>
    <row r="905" spans="1:8">
      <c r="A905" s="6">
        <v>45300</v>
      </c>
      <c r="B905">
        <v>4741.93017578125</v>
      </c>
      <c r="C905">
        <v>4765.47021484375</v>
      </c>
      <c r="D905">
        <v>4730.35009765625</v>
      </c>
      <c r="E905">
        <v>4756.5</v>
      </c>
      <c r="F905">
        <v>3529960000</v>
      </c>
      <c r="G905">
        <f>IFERROR((GSPC[[#This Row],[Close]]-E904)/E904,0)</f>
        <v>-1.4779006799081156E-3</v>
      </c>
      <c r="H905">
        <f>IFERROR(LN(GSPC[[#This Row],[Close]]/E904),0)</f>
        <v>-1.4789938523175842E-3</v>
      </c>
    </row>
    <row r="906" spans="1:8">
      <c r="A906" s="6">
        <v>45301</v>
      </c>
      <c r="B906">
        <v>4759.93994140625</v>
      </c>
      <c r="C906">
        <v>4790.7998046875</v>
      </c>
      <c r="D906">
        <v>4756.2001953125</v>
      </c>
      <c r="E906">
        <v>4783.4501953125</v>
      </c>
      <c r="F906">
        <v>3498680000</v>
      </c>
      <c r="G906">
        <f>IFERROR((GSPC[[#This Row],[Close]]-E905)/E905,0)</f>
        <v>5.6659718937243772E-3</v>
      </c>
      <c r="H906">
        <f>IFERROR(LN(GSPC[[#This Row],[Close]]/E905),0)</f>
        <v>5.6499806504959121E-3</v>
      </c>
    </row>
    <row r="907" spans="1:8">
      <c r="A907" s="6">
        <v>45302</v>
      </c>
      <c r="B907">
        <v>4792.1298828125</v>
      </c>
      <c r="C907">
        <v>4798.5</v>
      </c>
      <c r="D907">
        <v>4739.580078125</v>
      </c>
      <c r="E907">
        <v>4780.240234375</v>
      </c>
      <c r="F907">
        <v>3759890000</v>
      </c>
      <c r="G907">
        <f>IFERROR((GSPC[[#This Row],[Close]]-E906)/E906,0)</f>
        <v>-6.7105557838682481E-4</v>
      </c>
      <c r="H907">
        <f>IFERROR(LN(GSPC[[#This Row],[Close]]/E906),0)</f>
        <v>-6.7128083696116466E-4</v>
      </c>
    </row>
    <row r="908" spans="1:8">
      <c r="A908" s="6">
        <v>45303</v>
      </c>
      <c r="B908">
        <v>4791.18017578125</v>
      </c>
      <c r="C908">
        <v>4802.39990234375</v>
      </c>
      <c r="D908">
        <v>4768.97998046875</v>
      </c>
      <c r="E908">
        <v>4783.830078125</v>
      </c>
      <c r="F908">
        <v>3486340000</v>
      </c>
      <c r="G908">
        <f>IFERROR((GSPC[[#This Row],[Close]]-E907)/E907,0)</f>
        <v>7.5097559411035745E-4</v>
      </c>
      <c r="H908">
        <f>IFERROR(LN(GSPC[[#This Row],[Close]]/E907),0)</f>
        <v>7.5069375303395949E-4</v>
      </c>
    </row>
    <row r="909" spans="1:8">
      <c r="A909" s="6">
        <v>45307</v>
      </c>
      <c r="B909">
        <v>4772.35009765625</v>
      </c>
      <c r="C909">
        <v>4782.33984375</v>
      </c>
      <c r="D909">
        <v>4747.1201171875</v>
      </c>
      <c r="E909">
        <v>4765.97998046875</v>
      </c>
      <c r="F909">
        <v>4260550000</v>
      </c>
      <c r="G909">
        <f>IFERROR((GSPC[[#This Row],[Close]]-E908)/E908,0)</f>
        <v>-3.7313402367431625E-3</v>
      </c>
      <c r="H909">
        <f>IFERROR(LN(GSPC[[#This Row],[Close]]/E908),0)</f>
        <v>-3.7383190523568345E-3</v>
      </c>
    </row>
    <row r="910" spans="1:8">
      <c r="A910" s="6">
        <v>45308</v>
      </c>
      <c r="B910">
        <v>4739.1298828125</v>
      </c>
      <c r="C910">
        <v>4744.22998046875</v>
      </c>
      <c r="D910">
        <v>4714.81982421875</v>
      </c>
      <c r="E910">
        <v>4739.2099609375</v>
      </c>
      <c r="F910">
        <v>3928600000</v>
      </c>
      <c r="G910">
        <f>IFERROR((GSPC[[#This Row],[Close]]-E909)/E909,0)</f>
        <v>-5.6168971839904956E-3</v>
      </c>
      <c r="H910">
        <f>IFERROR(LN(GSPC[[#This Row],[Close]]/E909),0)</f>
        <v>-5.6327312711078213E-3</v>
      </c>
    </row>
    <row r="911" spans="1:8">
      <c r="A911" s="6">
        <v>45309</v>
      </c>
      <c r="B911">
        <v>4760.10009765625</v>
      </c>
      <c r="C911">
        <v>4785.7900390625</v>
      </c>
      <c r="D911">
        <v>4740.56982421875</v>
      </c>
      <c r="E911">
        <v>4780.93994140625</v>
      </c>
      <c r="F911">
        <v>4019000000</v>
      </c>
      <c r="G911">
        <f>IFERROR((GSPC[[#This Row],[Close]]-E910)/E910,0)</f>
        <v>8.8052609638959878E-3</v>
      </c>
      <c r="H911">
        <f>IFERROR(LN(GSPC[[#This Row],[Close]]/E910),0)</f>
        <v>8.7667207262431476E-3</v>
      </c>
    </row>
    <row r="912" spans="1:8">
      <c r="A912" s="6">
        <v>45310</v>
      </c>
      <c r="B912">
        <v>4796.27978515625</v>
      </c>
      <c r="C912">
        <v>4842.06982421875</v>
      </c>
      <c r="D912">
        <v>4785.8701171875</v>
      </c>
      <c r="E912">
        <v>4839.81005859375</v>
      </c>
      <c r="F912">
        <v>4287200000</v>
      </c>
      <c r="G912">
        <f>IFERROR((GSPC[[#This Row],[Close]]-E911)/E911,0)</f>
        <v>1.2313502764936247E-2</v>
      </c>
      <c r="H912">
        <f>IFERROR(LN(GSPC[[#This Row],[Close]]/E911),0)</f>
        <v>1.2238308232548512E-2</v>
      </c>
    </row>
    <row r="913" spans="1:8">
      <c r="A913" s="6">
        <v>45313</v>
      </c>
      <c r="B913">
        <v>4853.419921875</v>
      </c>
      <c r="C913">
        <v>4868.41015625</v>
      </c>
      <c r="D913">
        <v>4844.0498046875</v>
      </c>
      <c r="E913">
        <v>4850.43017578125</v>
      </c>
      <c r="F913">
        <v>4297610000</v>
      </c>
      <c r="G913">
        <f>IFERROR((GSPC[[#This Row],[Close]]-E912)/E912,0)</f>
        <v>2.1943252026270159E-3</v>
      </c>
      <c r="H913">
        <f>IFERROR(LN(GSPC[[#This Row],[Close]]/E912),0)</f>
        <v>2.1919211872316853E-3</v>
      </c>
    </row>
    <row r="914" spans="1:8">
      <c r="A914" s="6">
        <v>45314</v>
      </c>
      <c r="B914">
        <v>4856.7998046875</v>
      </c>
      <c r="C914">
        <v>4866.47998046875</v>
      </c>
      <c r="D914">
        <v>4844.3701171875</v>
      </c>
      <c r="E914">
        <v>4864.60009765625</v>
      </c>
      <c r="F914">
        <v>3912800000</v>
      </c>
      <c r="G914">
        <f>IFERROR((GSPC[[#This Row],[Close]]-E913)/E913,0)</f>
        <v>2.9213742619679452E-3</v>
      </c>
      <c r="H914">
        <f>IFERROR(LN(GSPC[[#This Row],[Close]]/E913),0)</f>
        <v>2.9171153407644861E-3</v>
      </c>
    </row>
    <row r="915" spans="1:8">
      <c r="A915" s="6">
        <v>45315</v>
      </c>
      <c r="B915">
        <v>4888.56005859375</v>
      </c>
      <c r="C915">
        <v>4903.68017578125</v>
      </c>
      <c r="D915">
        <v>4865.93994140625</v>
      </c>
      <c r="E915">
        <v>4868.5498046875</v>
      </c>
      <c r="F915">
        <v>4330030000</v>
      </c>
      <c r="G915">
        <f>IFERROR((GSPC[[#This Row],[Close]]-E914)/E914,0)</f>
        <v>8.1192841178310984E-4</v>
      </c>
      <c r="H915">
        <f>IFERROR(LN(GSPC[[#This Row],[Close]]/E914),0)</f>
        <v>8.1159897621686534E-4</v>
      </c>
    </row>
    <row r="916" spans="1:8">
      <c r="A916" s="6">
        <v>45316</v>
      </c>
      <c r="B916">
        <v>4886.66015625</v>
      </c>
      <c r="C916">
        <v>4898.14990234375</v>
      </c>
      <c r="D916">
        <v>4869.33984375</v>
      </c>
      <c r="E916">
        <v>4894.16015625</v>
      </c>
      <c r="F916">
        <v>4020430000</v>
      </c>
      <c r="G916">
        <f>IFERROR((GSPC[[#This Row],[Close]]-E915)/E915,0)</f>
        <v>5.2603655277064301E-3</v>
      </c>
      <c r="H916">
        <f>IFERROR(LN(GSPC[[#This Row],[Close]]/E915),0)</f>
        <v>5.2465781349779802E-3</v>
      </c>
    </row>
    <row r="917" spans="1:8">
      <c r="A917" s="6">
        <v>45317</v>
      </c>
      <c r="B917">
        <v>4888.91015625</v>
      </c>
      <c r="C917">
        <v>4906.68994140625</v>
      </c>
      <c r="D917">
        <v>4881.47021484375</v>
      </c>
      <c r="E917">
        <v>4890.97021484375</v>
      </c>
      <c r="F917">
        <v>3353400000</v>
      </c>
      <c r="G917">
        <f>IFERROR((GSPC[[#This Row],[Close]]-E916)/E916,0)</f>
        <v>-6.5178525107649824E-4</v>
      </c>
      <c r="H917">
        <f>IFERROR(LN(GSPC[[#This Row],[Close]]/E916),0)</f>
        <v>-6.5199775542636477E-4</v>
      </c>
    </row>
    <row r="918" spans="1:8">
      <c r="A918" s="6">
        <v>45320</v>
      </c>
      <c r="B918">
        <v>4892.9501953125</v>
      </c>
      <c r="C918">
        <v>4929.31005859375</v>
      </c>
      <c r="D918">
        <v>4887.39990234375</v>
      </c>
      <c r="E918">
        <v>4927.93017578125</v>
      </c>
      <c r="F918">
        <v>3525160000</v>
      </c>
      <c r="G918">
        <f>IFERROR((GSPC[[#This Row],[Close]]-E917)/E917,0)</f>
        <v>7.5567748961809502E-3</v>
      </c>
      <c r="H918">
        <f>IFERROR(LN(GSPC[[#This Row],[Close]]/E917),0)</f>
        <v>7.5283655052462038E-3</v>
      </c>
    </row>
    <row r="919" spans="1:8">
      <c r="A919" s="6">
        <v>45321</v>
      </c>
      <c r="B919">
        <v>4925.89013671875</v>
      </c>
      <c r="C919">
        <v>4931.08984375</v>
      </c>
      <c r="D919">
        <v>4916.27001953125</v>
      </c>
      <c r="E919">
        <v>4924.97021484375</v>
      </c>
      <c r="F919">
        <v>3836130000</v>
      </c>
      <c r="G919">
        <f>IFERROR((GSPC[[#This Row],[Close]]-E918)/E918,0)</f>
        <v>-6.0064993453985823E-4</v>
      </c>
      <c r="H919">
        <f>IFERROR(LN(GSPC[[#This Row],[Close]]/E918),0)</f>
        <v>-6.0083039697861622E-4</v>
      </c>
    </row>
    <row r="920" spans="1:8">
      <c r="A920" s="6">
        <v>45322</v>
      </c>
      <c r="B920">
        <v>4899.18994140625</v>
      </c>
      <c r="C920">
        <v>4906.75</v>
      </c>
      <c r="D920">
        <v>4845.14990234375</v>
      </c>
      <c r="E920">
        <v>4845.64990234375</v>
      </c>
      <c r="F920">
        <v>4696120000</v>
      </c>
      <c r="G920">
        <f>IFERROR((GSPC[[#This Row],[Close]]-E919)/E919,0)</f>
        <v>-1.6105744611597923E-2</v>
      </c>
      <c r="H920">
        <f>IFERROR(LN(GSPC[[#This Row],[Close]]/E919),0)</f>
        <v>-1.6236851740733683E-2</v>
      </c>
    </row>
    <row r="921" spans="1:8">
      <c r="A921" s="6">
        <v>45323</v>
      </c>
      <c r="B921">
        <v>4861.10986328125</v>
      </c>
      <c r="C921">
        <v>4906.97021484375</v>
      </c>
      <c r="D921">
        <v>4853.52001953125</v>
      </c>
      <c r="E921">
        <v>4906.18994140625</v>
      </c>
      <c r="F921">
        <v>4386090000</v>
      </c>
      <c r="G921">
        <f>IFERROR((GSPC[[#This Row],[Close]]-E920)/E920,0)</f>
        <v>1.2493688211609741E-2</v>
      </c>
      <c r="H921">
        <f>IFERROR(LN(GSPC[[#This Row],[Close]]/E920),0)</f>
        <v>1.2416286114049784E-2</v>
      </c>
    </row>
    <row r="922" spans="1:8">
      <c r="A922" s="6">
        <v>45324</v>
      </c>
      <c r="B922">
        <v>4916.06005859375</v>
      </c>
      <c r="C922">
        <v>4975.2900390625</v>
      </c>
      <c r="D922">
        <v>4907.990234375</v>
      </c>
      <c r="E922">
        <v>4958.60986328125</v>
      </c>
      <c r="F922">
        <v>3974350000</v>
      </c>
      <c r="G922">
        <f>IFERROR((GSPC[[#This Row],[Close]]-E921)/E921,0)</f>
        <v>1.0684446077514682E-2</v>
      </c>
      <c r="H922">
        <f>IFERROR(LN(GSPC[[#This Row],[Close]]/E921),0)</f>
        <v>1.062777072263312E-2</v>
      </c>
    </row>
    <row r="923" spans="1:8">
      <c r="A923" s="6">
        <v>45327</v>
      </c>
      <c r="B923">
        <v>4957.18994140625</v>
      </c>
      <c r="C923">
        <v>4957.18994140625</v>
      </c>
      <c r="D923">
        <v>4918.08984375</v>
      </c>
      <c r="E923">
        <v>4942.81005859375</v>
      </c>
      <c r="F923">
        <v>4023640000</v>
      </c>
      <c r="G923">
        <f>IFERROR((GSPC[[#This Row],[Close]]-E922)/E922,0)</f>
        <v>-3.1863375266722093E-3</v>
      </c>
      <c r="H923">
        <f>IFERROR(LN(GSPC[[#This Row],[Close]]/E922),0)</f>
        <v>-3.1914247092839714E-3</v>
      </c>
    </row>
    <row r="924" spans="1:8">
      <c r="A924" s="6">
        <v>45328</v>
      </c>
      <c r="B924">
        <v>4950.16015625</v>
      </c>
      <c r="C924">
        <v>4957.77001953125</v>
      </c>
      <c r="D924">
        <v>4934.8798828125</v>
      </c>
      <c r="E924">
        <v>4954.22998046875</v>
      </c>
      <c r="F924">
        <v>4440880000</v>
      </c>
      <c r="G924">
        <f>IFERROR((GSPC[[#This Row],[Close]]-E923)/E923,0)</f>
        <v>2.3104108269636839E-3</v>
      </c>
      <c r="H924">
        <f>IFERROR(LN(GSPC[[#This Row],[Close]]/E923),0)</f>
        <v>2.3077459317481074E-3</v>
      </c>
    </row>
    <row r="925" spans="1:8">
      <c r="A925" s="6">
        <v>45329</v>
      </c>
      <c r="B925">
        <v>4973.0498046875</v>
      </c>
      <c r="C925">
        <v>4999.89013671875</v>
      </c>
      <c r="D925">
        <v>4969.0498046875</v>
      </c>
      <c r="E925">
        <v>4995.06005859375</v>
      </c>
      <c r="F925">
        <v>4895590000</v>
      </c>
      <c r="G925">
        <f>IFERROR((GSPC[[#This Row],[Close]]-E924)/E924,0)</f>
        <v>8.241457963390068E-3</v>
      </c>
      <c r="H925">
        <f>IFERROR(LN(GSPC[[#This Row],[Close]]/E924),0)</f>
        <v>8.2076825940086279E-3</v>
      </c>
    </row>
    <row r="926" spans="1:8">
      <c r="A926" s="6">
        <v>45330</v>
      </c>
      <c r="B926">
        <v>4995.16015625</v>
      </c>
      <c r="C926">
        <v>5000.39990234375</v>
      </c>
      <c r="D926">
        <v>4987.08984375</v>
      </c>
      <c r="E926">
        <v>4997.91015625</v>
      </c>
      <c r="F926">
        <v>4341860000</v>
      </c>
      <c r="G926">
        <f>IFERROR((GSPC[[#This Row],[Close]]-E925)/E925,0)</f>
        <v>5.7058326082517271E-4</v>
      </c>
      <c r="H926">
        <f>IFERROR(LN(GSPC[[#This Row],[Close]]/E925),0)</f>
        <v>5.7042054009059505E-4</v>
      </c>
    </row>
    <row r="927" spans="1:8">
      <c r="A927" s="6">
        <v>45331</v>
      </c>
      <c r="B927">
        <v>5004.169921875</v>
      </c>
      <c r="C927">
        <v>5030.06005859375</v>
      </c>
      <c r="D927">
        <v>5000.33984375</v>
      </c>
      <c r="E927">
        <v>5026.60986328125</v>
      </c>
      <c r="F927">
        <v>3912990000</v>
      </c>
      <c r="G927">
        <f>IFERROR((GSPC[[#This Row],[Close]]-E926)/E926,0)</f>
        <v>5.7423415255595115E-3</v>
      </c>
      <c r="H927">
        <f>IFERROR(LN(GSPC[[#This Row],[Close]]/E926),0)</f>
        <v>5.7259171287955156E-3</v>
      </c>
    </row>
    <row r="928" spans="1:8">
      <c r="A928" s="6">
        <v>45334</v>
      </c>
      <c r="B928">
        <v>5026.830078125</v>
      </c>
      <c r="C928">
        <v>5048.39013671875</v>
      </c>
      <c r="D928">
        <v>5016.830078125</v>
      </c>
      <c r="E928">
        <v>5021.83984375</v>
      </c>
      <c r="F928">
        <v>3805740000</v>
      </c>
      <c r="G928">
        <f>IFERROR((GSPC[[#This Row],[Close]]-E927)/E927,0)</f>
        <v>-9.4895360113272172E-4</v>
      </c>
      <c r="H928">
        <f>IFERROR(LN(GSPC[[#This Row],[Close]]/E927),0)</f>
        <v>-9.4940414265244156E-4</v>
      </c>
    </row>
    <row r="929" spans="1:8">
      <c r="A929" s="6">
        <v>45335</v>
      </c>
      <c r="B929">
        <v>4967.93994140625</v>
      </c>
      <c r="C929">
        <v>4971.2998046875</v>
      </c>
      <c r="D929">
        <v>4920.31005859375</v>
      </c>
      <c r="E929">
        <v>4953.169921875</v>
      </c>
      <c r="F929">
        <v>4302190000</v>
      </c>
      <c r="G929">
        <f>IFERROR((GSPC[[#This Row],[Close]]-E928)/E928,0)</f>
        <v>-1.3674255653625454E-2</v>
      </c>
      <c r="H929">
        <f>IFERROR(LN(GSPC[[#This Row],[Close]]/E928),0)</f>
        <v>-1.3768609419845444E-2</v>
      </c>
    </row>
    <row r="930" spans="1:8">
      <c r="A930" s="6">
        <v>45336</v>
      </c>
      <c r="B930">
        <v>4976.43994140625</v>
      </c>
      <c r="C930">
        <v>5002.52001953125</v>
      </c>
      <c r="D930">
        <v>4956.4501953125</v>
      </c>
      <c r="E930">
        <v>5000.6201171875</v>
      </c>
      <c r="F930">
        <v>3845600000</v>
      </c>
      <c r="G930">
        <f>IFERROR((GSPC[[#This Row],[Close]]-E929)/E929,0)</f>
        <v>9.5797632750176161E-3</v>
      </c>
      <c r="H930">
        <f>IFERROR(LN(GSPC[[#This Row],[Close]]/E929),0)</f>
        <v>9.5341683042168071E-3</v>
      </c>
    </row>
    <row r="931" spans="1:8">
      <c r="A931" s="6">
        <v>45337</v>
      </c>
      <c r="B931">
        <v>5003.14013671875</v>
      </c>
      <c r="C931">
        <v>5032.72021484375</v>
      </c>
      <c r="D931">
        <v>4999.43994140625</v>
      </c>
      <c r="E931">
        <v>5029.72998046875</v>
      </c>
      <c r="F931">
        <v>4137970000</v>
      </c>
      <c r="G931">
        <f>IFERROR((GSPC[[#This Row],[Close]]-E930)/E930,0)</f>
        <v>5.8212506847295309E-3</v>
      </c>
      <c r="H931">
        <f>IFERROR(LN(GSPC[[#This Row],[Close]]/E930),0)</f>
        <v>5.8043726740400403E-3</v>
      </c>
    </row>
    <row r="932" spans="1:8">
      <c r="A932" s="6">
        <v>45338</v>
      </c>
      <c r="B932">
        <v>5031.1298828125</v>
      </c>
      <c r="C932">
        <v>5038.7001953125</v>
      </c>
      <c r="D932">
        <v>4999.52001953125</v>
      </c>
      <c r="E932">
        <v>5005.56982421875</v>
      </c>
      <c r="F932">
        <v>3833270000</v>
      </c>
      <c r="G932">
        <f>IFERROR((GSPC[[#This Row],[Close]]-E931)/E931,0)</f>
        <v>-4.8034698371120857E-3</v>
      </c>
      <c r="H932">
        <f>IFERROR(LN(GSPC[[#This Row],[Close]]/E931),0)</f>
        <v>-4.8150435759610425E-3</v>
      </c>
    </row>
    <row r="933" spans="1:8">
      <c r="A933" s="6">
        <v>45342</v>
      </c>
      <c r="B933">
        <v>4989.31982421875</v>
      </c>
      <c r="C933">
        <v>4993.7099609375</v>
      </c>
      <c r="D933">
        <v>4955.02001953125</v>
      </c>
      <c r="E933">
        <v>4975.509765625</v>
      </c>
      <c r="F933">
        <v>4034880000</v>
      </c>
      <c r="G933">
        <f>IFERROR((GSPC[[#This Row],[Close]]-E932)/E932,0)</f>
        <v>-6.0053220011653035E-3</v>
      </c>
      <c r="H933">
        <f>IFERROR(LN(GSPC[[#This Row],[Close]]/E932),0)</f>
        <v>-6.0234264658172495E-3</v>
      </c>
    </row>
    <row r="934" spans="1:8">
      <c r="A934" s="6">
        <v>45343</v>
      </c>
      <c r="B934">
        <v>4963.02978515625</v>
      </c>
      <c r="C934">
        <v>4983.2099609375</v>
      </c>
      <c r="D934">
        <v>4946</v>
      </c>
      <c r="E934">
        <v>4981.7998046875</v>
      </c>
      <c r="F934">
        <v>3788390000</v>
      </c>
      <c r="G934">
        <f>IFERROR((GSPC[[#This Row],[Close]]-E933)/E933,0)</f>
        <v>1.2641999229821379E-3</v>
      </c>
      <c r="H934">
        <f>IFERROR(LN(GSPC[[#This Row],[Close]]/E933),0)</f>
        <v>1.2634014951035982E-3</v>
      </c>
    </row>
    <row r="935" spans="1:8">
      <c r="A935" s="6">
        <v>45344</v>
      </c>
      <c r="B935">
        <v>5038.830078125</v>
      </c>
      <c r="C935">
        <v>5094.39013671875</v>
      </c>
      <c r="D935">
        <v>5038.830078125</v>
      </c>
      <c r="E935">
        <v>5087.02978515625</v>
      </c>
      <c r="F935">
        <v>4051710000</v>
      </c>
      <c r="G935">
        <f>IFERROR((GSPC[[#This Row],[Close]]-E934)/E934,0)</f>
        <v>2.1122884217414054E-2</v>
      </c>
      <c r="H935">
        <f>IFERROR(LN(GSPC[[#This Row],[Close]]/E934),0)</f>
        <v>2.090288866640342E-2</v>
      </c>
    </row>
    <row r="936" spans="1:8">
      <c r="A936" s="6">
        <v>45345</v>
      </c>
      <c r="B936">
        <v>5100.919921875</v>
      </c>
      <c r="C936">
        <v>5111.06005859375</v>
      </c>
      <c r="D936">
        <v>5081.4599609375</v>
      </c>
      <c r="E936">
        <v>5088.7998046875</v>
      </c>
      <c r="F936">
        <v>3672790000</v>
      </c>
      <c r="G936">
        <f>IFERROR((GSPC[[#This Row],[Close]]-E935)/E935,0)</f>
        <v>3.479475462115135E-4</v>
      </c>
      <c r="H936">
        <f>IFERROR(LN(GSPC[[#This Row],[Close]]/E935),0)</f>
        <v>3.47887026502183E-4</v>
      </c>
    </row>
    <row r="937" spans="1:8">
      <c r="A937" s="6">
        <v>45348</v>
      </c>
      <c r="B937">
        <v>5093</v>
      </c>
      <c r="C937">
        <v>5097.66015625</v>
      </c>
      <c r="D937">
        <v>5068.91015625</v>
      </c>
      <c r="E937">
        <v>5069.52978515625</v>
      </c>
      <c r="F937">
        <v>3683930000</v>
      </c>
      <c r="G937">
        <f>IFERROR((GSPC[[#This Row],[Close]]-E936)/E936,0)</f>
        <v>-3.7867513501905897E-3</v>
      </c>
      <c r="H937">
        <f>IFERROR(LN(GSPC[[#This Row],[Close]]/E936),0)</f>
        <v>-3.7939392446684839E-3</v>
      </c>
    </row>
    <row r="938" spans="1:8">
      <c r="A938" s="6">
        <v>45349</v>
      </c>
      <c r="B938">
        <v>5074.60009765625</v>
      </c>
      <c r="C938">
        <v>5080.68994140625</v>
      </c>
      <c r="D938">
        <v>5057.2900390625</v>
      </c>
      <c r="E938">
        <v>5078.18017578125</v>
      </c>
      <c r="F938">
        <v>3925950000</v>
      </c>
      <c r="G938">
        <f>IFERROR((GSPC[[#This Row],[Close]]-E937)/E937,0)</f>
        <v>1.7063496993998592E-3</v>
      </c>
      <c r="H938">
        <f>IFERROR(LN(GSPC[[#This Row],[Close]]/E937),0)</f>
        <v>1.704895538720964E-3</v>
      </c>
    </row>
    <row r="939" spans="1:8">
      <c r="A939" s="6">
        <v>45350</v>
      </c>
      <c r="B939">
        <v>5067.2001953125</v>
      </c>
      <c r="C939">
        <v>5077.3701171875</v>
      </c>
      <c r="D939">
        <v>5058.35009765625</v>
      </c>
      <c r="E939">
        <v>5069.759765625</v>
      </c>
      <c r="F939">
        <v>3789370000</v>
      </c>
      <c r="G939">
        <f>IFERROR((GSPC[[#This Row],[Close]]-E938)/E938,0)</f>
        <v>-1.6581550604305934E-3</v>
      </c>
      <c r="H939">
        <f>IFERROR(LN(GSPC[[#This Row],[Close]]/E938),0)</f>
        <v>-1.6595313211122439E-3</v>
      </c>
    </row>
    <row r="940" spans="1:8">
      <c r="A940" s="6">
        <v>45351</v>
      </c>
      <c r="B940">
        <v>5085.35986328125</v>
      </c>
      <c r="C940">
        <v>5104.990234375</v>
      </c>
      <c r="D940">
        <v>5061.89013671875</v>
      </c>
      <c r="E940">
        <v>5096.27001953125</v>
      </c>
      <c r="F940">
        <v>5219740000</v>
      </c>
      <c r="G940">
        <f>IFERROR((GSPC[[#This Row],[Close]]-E939)/E939,0)</f>
        <v>5.2290946971491883E-3</v>
      </c>
      <c r="H940">
        <f>IFERROR(LN(GSPC[[#This Row],[Close]]/E939),0)</f>
        <v>5.2154704557999644E-3</v>
      </c>
    </row>
    <row r="941" spans="1:8">
      <c r="A941" s="6">
        <v>45352</v>
      </c>
      <c r="B941">
        <v>5098.509765625</v>
      </c>
      <c r="C941">
        <v>5140.330078125</v>
      </c>
      <c r="D941">
        <v>5094.16015625</v>
      </c>
      <c r="E941">
        <v>5137.080078125</v>
      </c>
      <c r="F941">
        <v>4748110000</v>
      </c>
      <c r="G941">
        <f>IFERROR((GSPC[[#This Row],[Close]]-E940)/E940,0)</f>
        <v>8.0078289488875378E-3</v>
      </c>
      <c r="H941">
        <f>IFERROR(LN(GSPC[[#This Row],[Close]]/E940),0)</f>
        <v>7.975936433387976E-3</v>
      </c>
    </row>
    <row r="942" spans="1:8">
      <c r="A942" s="6">
        <v>45355</v>
      </c>
      <c r="B942">
        <v>5130.990234375</v>
      </c>
      <c r="C942">
        <v>5149.669921875</v>
      </c>
      <c r="D942">
        <v>5127.18017578125</v>
      </c>
      <c r="E942">
        <v>5130.9501953125</v>
      </c>
      <c r="F942">
        <v>4758440000</v>
      </c>
      <c r="G942">
        <f>IFERROR((GSPC[[#This Row],[Close]]-E941)/E941,0)</f>
        <v>-1.1932620709189659E-3</v>
      </c>
      <c r="H942">
        <f>IFERROR(LN(GSPC[[#This Row],[Close]]/E941),0)</f>
        <v>-1.1939745749630112E-3</v>
      </c>
    </row>
    <row r="943" spans="1:8">
      <c r="A943" s="6">
        <v>45356</v>
      </c>
      <c r="B943">
        <v>5110.52001953125</v>
      </c>
      <c r="C943">
        <v>5114.5400390625</v>
      </c>
      <c r="D943">
        <v>5056.81982421875</v>
      </c>
      <c r="E943">
        <v>5078.64990234375</v>
      </c>
      <c r="F943">
        <v>4418410000</v>
      </c>
      <c r="G943">
        <f>IFERROR((GSPC[[#This Row],[Close]]-E942)/E942,0)</f>
        <v>-1.0193100883444583E-2</v>
      </c>
      <c r="H943">
        <f>IFERROR(LN(GSPC[[#This Row],[Close]]/E942),0)</f>
        <v>-1.0245406275917994E-2</v>
      </c>
    </row>
    <row r="944" spans="1:8">
      <c r="A944" s="6">
        <v>45357</v>
      </c>
      <c r="B944">
        <v>5108.02978515625</v>
      </c>
      <c r="C944">
        <v>5127.97021484375</v>
      </c>
      <c r="D944">
        <v>5092.22021484375</v>
      </c>
      <c r="E944">
        <v>5104.759765625</v>
      </c>
      <c r="F944">
        <v>4559050000</v>
      </c>
      <c r="G944">
        <f>IFERROR((GSPC[[#This Row],[Close]]-E943)/E943,0)</f>
        <v>5.1411032032746612E-3</v>
      </c>
      <c r="H944">
        <f>IFERROR(LN(GSPC[[#This Row],[Close]]/E943),0)</f>
        <v>5.1279328530016433E-3</v>
      </c>
    </row>
    <row r="945" spans="1:8">
      <c r="A945" s="6">
        <v>45358</v>
      </c>
      <c r="B945">
        <v>5132.3798828125</v>
      </c>
      <c r="C945">
        <v>5165.6201171875</v>
      </c>
      <c r="D945">
        <v>5128.2099609375</v>
      </c>
      <c r="E945">
        <v>5157.35986328125</v>
      </c>
      <c r="F945">
        <v>4137980000</v>
      </c>
      <c r="G945">
        <f>IFERROR((GSPC[[#This Row],[Close]]-E944)/E944,0)</f>
        <v>1.0304127925951461E-2</v>
      </c>
      <c r="H945">
        <f>IFERROR(LN(GSPC[[#This Row],[Close]]/E944),0)</f>
        <v>1.0251402284983627E-2</v>
      </c>
    </row>
    <row r="946" spans="1:8">
      <c r="A946" s="6">
        <v>45359</v>
      </c>
      <c r="B946">
        <v>5164.4599609375</v>
      </c>
      <c r="C946">
        <v>5189.259765625</v>
      </c>
      <c r="D946">
        <v>5117.5</v>
      </c>
      <c r="E946">
        <v>5123.68994140625</v>
      </c>
      <c r="F946">
        <v>4208870000</v>
      </c>
      <c r="G946">
        <f>IFERROR((GSPC[[#This Row],[Close]]-E945)/E945,0)</f>
        <v>-6.5285190034379912E-3</v>
      </c>
      <c r="H946">
        <f>IFERROR(LN(GSPC[[#This Row],[Close]]/E945),0)</f>
        <v>-6.5499229920503374E-3</v>
      </c>
    </row>
    <row r="947" spans="1:8">
      <c r="A947" s="6">
        <v>45362</v>
      </c>
      <c r="B947">
        <v>5111.9599609375</v>
      </c>
      <c r="C947">
        <v>5124.66015625</v>
      </c>
      <c r="D947">
        <v>5091.14013671875</v>
      </c>
      <c r="E947">
        <v>5117.93994140625</v>
      </c>
      <c r="F947">
        <v>3896430000</v>
      </c>
      <c r="G947">
        <f>IFERROR((GSPC[[#This Row],[Close]]-E946)/E946,0)</f>
        <v>-1.122238087346451E-3</v>
      </c>
      <c r="H947">
        <f>IFERROR(LN(GSPC[[#This Row],[Close]]/E946),0)</f>
        <v>-1.1228682680281005E-3</v>
      </c>
    </row>
    <row r="948" spans="1:8">
      <c r="A948" s="6">
        <v>45363</v>
      </c>
      <c r="B948">
        <v>5134.2998046875</v>
      </c>
      <c r="C948">
        <v>5179.8701171875</v>
      </c>
      <c r="D948">
        <v>5114.47998046875</v>
      </c>
      <c r="E948">
        <v>5175.27001953125</v>
      </c>
      <c r="F948">
        <v>4080510000</v>
      </c>
      <c r="G948">
        <f>IFERROR((GSPC[[#This Row],[Close]]-E947)/E947,0)</f>
        <v>1.1201787981366481E-2</v>
      </c>
      <c r="H948">
        <f>IFERROR(LN(GSPC[[#This Row],[Close]]/E947),0)</f>
        <v>1.1139512586668012E-2</v>
      </c>
    </row>
    <row r="949" spans="1:8">
      <c r="A949" s="6">
        <v>45364</v>
      </c>
      <c r="B949">
        <v>5173.490234375</v>
      </c>
      <c r="C949">
        <v>5179.14013671875</v>
      </c>
      <c r="D949">
        <v>5151.8798828125</v>
      </c>
      <c r="E949">
        <v>5165.31005859375</v>
      </c>
      <c r="F949">
        <v>4282890000</v>
      </c>
      <c r="G949">
        <f>IFERROR((GSPC[[#This Row],[Close]]-E948)/E948,0)</f>
        <v>-1.9245297153407512E-3</v>
      </c>
      <c r="H949">
        <f>IFERROR(LN(GSPC[[#This Row],[Close]]/E948),0)</f>
        <v>-1.9263840021219723E-3</v>
      </c>
    </row>
    <row r="950" spans="1:8">
      <c r="A950" s="6">
        <v>45365</v>
      </c>
      <c r="B950">
        <v>5175.14013671875</v>
      </c>
      <c r="C950">
        <v>5176.85009765625</v>
      </c>
      <c r="D950">
        <v>5123.2998046875</v>
      </c>
      <c r="E950">
        <v>5150.47998046875</v>
      </c>
      <c r="F950">
        <v>4687970000</v>
      </c>
      <c r="G950">
        <f>IFERROR((GSPC[[#This Row],[Close]]-E949)/E949,0)</f>
        <v>-2.8710915621273417E-3</v>
      </c>
      <c r="H950">
        <f>IFERROR(LN(GSPC[[#This Row],[Close]]/E949),0)</f>
        <v>-2.8752210514951882E-3</v>
      </c>
    </row>
    <row r="951" spans="1:8">
      <c r="A951" s="6">
        <v>45366</v>
      </c>
      <c r="B951">
        <v>5123.31005859375</v>
      </c>
      <c r="C951">
        <v>5136.85986328125</v>
      </c>
      <c r="D951">
        <v>5104.35009765625</v>
      </c>
      <c r="E951">
        <v>5117.08984375</v>
      </c>
      <c r="F951">
        <v>7753670000</v>
      </c>
      <c r="G951">
        <f>IFERROR((GSPC[[#This Row],[Close]]-E950)/E950,0)</f>
        <v>-6.4829174844615416E-3</v>
      </c>
      <c r="H951">
        <f>IFERROR(LN(GSPC[[#This Row],[Close]]/E950),0)</f>
        <v>-6.5040228597376655E-3</v>
      </c>
    </row>
    <row r="952" spans="1:8">
      <c r="A952" s="6">
        <v>45369</v>
      </c>
      <c r="B952">
        <v>5154.77001953125</v>
      </c>
      <c r="C952">
        <v>5175.60009765625</v>
      </c>
      <c r="D952">
        <v>5145.47021484375</v>
      </c>
      <c r="E952">
        <v>5149.419921875</v>
      </c>
      <c r="F952">
        <v>4036220000</v>
      </c>
      <c r="G952">
        <f>IFERROR((GSPC[[#This Row],[Close]]-E951)/E951,0)</f>
        <v>6.3180595049523846E-3</v>
      </c>
      <c r="H952">
        <f>IFERROR(LN(GSPC[[#This Row],[Close]]/E951),0)</f>
        <v>6.2981842384804559E-3</v>
      </c>
    </row>
    <row r="953" spans="1:8">
      <c r="A953" s="6">
        <v>45370</v>
      </c>
      <c r="B953">
        <v>5139.08984375</v>
      </c>
      <c r="C953">
        <v>5180.31005859375</v>
      </c>
      <c r="D953">
        <v>5131.58984375</v>
      </c>
      <c r="E953">
        <v>5178.509765625</v>
      </c>
      <c r="F953">
        <v>4031760000</v>
      </c>
      <c r="G953">
        <f>IFERROR((GSPC[[#This Row],[Close]]-E952)/E952,0)</f>
        <v>5.6491496501236676E-3</v>
      </c>
      <c r="H953">
        <f>IFERROR(LN(GSPC[[#This Row],[Close]]/E952),0)</f>
        <v>5.6332530443431198E-3</v>
      </c>
    </row>
    <row r="954" spans="1:8">
      <c r="A954" s="6">
        <v>45371</v>
      </c>
      <c r="B954">
        <v>5181.68994140625</v>
      </c>
      <c r="C954">
        <v>5226.18994140625</v>
      </c>
      <c r="D954">
        <v>5171.5498046875</v>
      </c>
      <c r="E954">
        <v>5224.6201171875</v>
      </c>
      <c r="F954">
        <v>4064850000</v>
      </c>
      <c r="G954">
        <f>IFERROR((GSPC[[#This Row],[Close]]-E953)/E953,0)</f>
        <v>8.9041739128466989E-3</v>
      </c>
      <c r="H954">
        <f>IFERROR(LN(GSPC[[#This Row],[Close]]/E953),0)</f>
        <v>8.8647655163601839E-3</v>
      </c>
    </row>
    <row r="955" spans="1:8">
      <c r="A955" s="6">
        <v>45372</v>
      </c>
      <c r="B955">
        <v>5253.43017578125</v>
      </c>
      <c r="C955">
        <v>5261.10009765625</v>
      </c>
      <c r="D955">
        <v>5240.66015625</v>
      </c>
      <c r="E955">
        <v>5241.52978515625</v>
      </c>
      <c r="F955">
        <v>4207730000</v>
      </c>
      <c r="G955">
        <f>IFERROR((GSPC[[#This Row],[Close]]-E954)/E954,0)</f>
        <v>3.2365354015159967E-3</v>
      </c>
      <c r="H955">
        <f>IFERROR(LN(GSPC[[#This Row],[Close]]/E954),0)</f>
        <v>3.2313090945288881E-3</v>
      </c>
    </row>
    <row r="956" spans="1:8">
      <c r="A956" s="6">
        <v>45373</v>
      </c>
      <c r="B956">
        <v>5242.47998046875</v>
      </c>
      <c r="C956">
        <v>5246.08984375</v>
      </c>
      <c r="D956">
        <v>5229.8701171875</v>
      </c>
      <c r="E956">
        <v>5234.18017578125</v>
      </c>
      <c r="F956">
        <v>3374700000</v>
      </c>
      <c r="G956">
        <f>IFERROR((GSPC[[#This Row],[Close]]-E955)/E955,0)</f>
        <v>-1.4021878490157063E-3</v>
      </c>
      <c r="H956">
        <f>IFERROR(LN(GSPC[[#This Row],[Close]]/E955),0)</f>
        <v>-1.4031718343267125E-3</v>
      </c>
    </row>
    <row r="957" spans="1:8">
      <c r="A957" s="6">
        <v>45376</v>
      </c>
      <c r="B957">
        <v>5219.52001953125</v>
      </c>
      <c r="C957">
        <v>5229.08984375</v>
      </c>
      <c r="D957">
        <v>5216.08984375</v>
      </c>
      <c r="E957">
        <v>5218.18994140625</v>
      </c>
      <c r="F957">
        <v>3331360000</v>
      </c>
      <c r="G957">
        <f>IFERROR((GSPC[[#This Row],[Close]]-E956)/E956,0)</f>
        <v>-3.0549644525015435E-3</v>
      </c>
      <c r="H957">
        <f>IFERROR(LN(GSPC[[#This Row],[Close]]/E956),0)</f>
        <v>-3.0596403820319297E-3</v>
      </c>
    </row>
    <row r="958" spans="1:8">
      <c r="A958" s="6">
        <v>45377</v>
      </c>
      <c r="B958">
        <v>5228.85009765625</v>
      </c>
      <c r="C958">
        <v>5235.16015625</v>
      </c>
      <c r="D958">
        <v>5203.419921875</v>
      </c>
      <c r="E958">
        <v>5203.580078125</v>
      </c>
      <c r="F958">
        <v>3871790000</v>
      </c>
      <c r="G958">
        <f>IFERROR((GSPC[[#This Row],[Close]]-E957)/E957,0)</f>
        <v>-2.7997952250302309E-3</v>
      </c>
      <c r="H958">
        <f>IFERROR(LN(GSPC[[#This Row],[Close]]/E957),0)</f>
        <v>-2.803721982805726E-3</v>
      </c>
    </row>
    <row r="959" spans="1:8">
      <c r="A959" s="6">
        <v>45378</v>
      </c>
      <c r="B959">
        <v>5226.31005859375</v>
      </c>
      <c r="C959">
        <v>5249.259765625</v>
      </c>
      <c r="D959">
        <v>5213.919921875</v>
      </c>
      <c r="E959">
        <v>5248.490234375</v>
      </c>
      <c r="F959">
        <v>3850500000</v>
      </c>
      <c r="G959">
        <f>IFERROR((GSPC[[#This Row],[Close]]-E958)/E958,0)</f>
        <v>8.6306265255328644E-3</v>
      </c>
      <c r="H959">
        <f>IFERROR(LN(GSPC[[#This Row],[Close]]/E958),0)</f>
        <v>8.5935955827060422E-3</v>
      </c>
    </row>
    <row r="960" spans="1:8">
      <c r="A960" s="6">
        <v>45379</v>
      </c>
      <c r="B960">
        <v>5248.02978515625</v>
      </c>
      <c r="C960">
        <v>5264.85009765625</v>
      </c>
      <c r="D960">
        <v>5245.81982421875</v>
      </c>
      <c r="E960">
        <v>5254.35009765625</v>
      </c>
      <c r="F960">
        <v>3998270000</v>
      </c>
      <c r="G960">
        <f>IFERROR((GSPC[[#This Row],[Close]]-E959)/E959,0)</f>
        <v>1.1164855071789618E-3</v>
      </c>
      <c r="H960">
        <f>IFERROR(LN(GSPC[[#This Row],[Close]]/E959),0)</f>
        <v>1.1158627007616052E-3</v>
      </c>
    </row>
    <row r="961" spans="1:8">
      <c r="A961" s="6">
        <v>45383</v>
      </c>
      <c r="B961">
        <v>5257.97021484375</v>
      </c>
      <c r="C961">
        <v>5263.9501953125</v>
      </c>
      <c r="D961">
        <v>5229.2001953125</v>
      </c>
      <c r="E961">
        <v>5243.77001953125</v>
      </c>
      <c r="F961">
        <v>3325930000</v>
      </c>
      <c r="G961">
        <f>IFERROR((GSPC[[#This Row],[Close]]-E960)/E960,0)</f>
        <v>-2.013584540116453E-3</v>
      </c>
      <c r="H961">
        <f>IFERROR(LN(GSPC[[#This Row],[Close]]/E960),0)</f>
        <v>-2.0156145269577246E-3</v>
      </c>
    </row>
    <row r="962" spans="1:8">
      <c r="A962" s="6">
        <v>45384</v>
      </c>
      <c r="B962">
        <v>5204.2900390625</v>
      </c>
      <c r="C962">
        <v>5208.33984375</v>
      </c>
      <c r="D962">
        <v>5184.0498046875</v>
      </c>
      <c r="E962">
        <v>5205.81005859375</v>
      </c>
      <c r="F962">
        <v>3886590000</v>
      </c>
      <c r="G962">
        <f>IFERROR((GSPC[[#This Row],[Close]]-E961)/E961,0)</f>
        <v>-7.2390590731691374E-3</v>
      </c>
      <c r="H962">
        <f>IFERROR(LN(GSPC[[#This Row],[Close]]/E961),0)</f>
        <v>-7.2653882036724264E-3</v>
      </c>
    </row>
    <row r="963" spans="1:8">
      <c r="A963" s="6">
        <v>45385</v>
      </c>
      <c r="B963">
        <v>5194.3701171875</v>
      </c>
      <c r="C963">
        <v>5228.75</v>
      </c>
      <c r="D963">
        <v>5194.3701171875</v>
      </c>
      <c r="E963">
        <v>5211.490234375</v>
      </c>
      <c r="F963">
        <v>3703250000</v>
      </c>
      <c r="G963">
        <f>IFERROR((GSPC[[#This Row],[Close]]-E962)/E962,0)</f>
        <v>1.0911223646881175E-3</v>
      </c>
      <c r="H963">
        <f>IFERROR(LN(GSPC[[#This Row],[Close]]/E962),0)</f>
        <v>1.090527523337898E-3</v>
      </c>
    </row>
    <row r="964" spans="1:8">
      <c r="A964" s="6">
        <v>45386</v>
      </c>
      <c r="B964">
        <v>5244.0498046875</v>
      </c>
      <c r="C964">
        <v>5256.58984375</v>
      </c>
      <c r="D964">
        <v>5146.06005859375</v>
      </c>
      <c r="E964">
        <v>5147.2099609375</v>
      </c>
      <c r="F964">
        <v>4075680000</v>
      </c>
      <c r="G964">
        <f>IFERROR((GSPC[[#This Row],[Close]]-E963)/E963,0)</f>
        <v>-1.2334336350379626E-2</v>
      </c>
      <c r="H964">
        <f>IFERROR(LN(GSPC[[#This Row],[Close]]/E963),0)</f>
        <v>-1.241103561926225E-2</v>
      </c>
    </row>
    <row r="965" spans="1:8">
      <c r="A965" s="6">
        <v>45387</v>
      </c>
      <c r="B965">
        <v>5158.9501953125</v>
      </c>
      <c r="C965">
        <v>5222.18017578125</v>
      </c>
      <c r="D965">
        <v>5157.2099609375</v>
      </c>
      <c r="E965">
        <v>5204.33984375</v>
      </c>
      <c r="F965">
        <v>3386780000</v>
      </c>
      <c r="G965">
        <f>IFERROR((GSPC[[#This Row],[Close]]-E964)/E964,0)</f>
        <v>1.1099194174331778E-2</v>
      </c>
      <c r="H965">
        <f>IFERROR(LN(GSPC[[#This Row],[Close]]/E964),0)</f>
        <v>1.1038050135699558E-2</v>
      </c>
    </row>
    <row r="966" spans="1:8">
      <c r="A966" s="6">
        <v>45390</v>
      </c>
      <c r="B966">
        <v>5211.3701171875</v>
      </c>
      <c r="C966">
        <v>5219.56982421875</v>
      </c>
      <c r="D966">
        <v>5197.35009765625</v>
      </c>
      <c r="E966">
        <v>5202.39013671875</v>
      </c>
      <c r="F966">
        <v>3278180000</v>
      </c>
      <c r="G966">
        <f>IFERROR((GSPC[[#This Row],[Close]]-E965)/E965,0)</f>
        <v>-3.7463099831796029E-4</v>
      </c>
      <c r="H966">
        <f>IFERROR(LN(GSPC[[#This Row],[Close]]/E965),0)</f>
        <v>-3.7470119004157668E-4</v>
      </c>
    </row>
    <row r="967" spans="1:8">
      <c r="A967" s="6">
        <v>45391</v>
      </c>
      <c r="B967">
        <v>5217.02978515625</v>
      </c>
      <c r="C967">
        <v>5224.81005859375</v>
      </c>
      <c r="D967">
        <v>5160.77978515625</v>
      </c>
      <c r="E967">
        <v>5209.91015625</v>
      </c>
      <c r="F967">
        <v>3400680000</v>
      </c>
      <c r="G967">
        <f>IFERROR((GSPC[[#This Row],[Close]]-E966)/E966,0)</f>
        <v>1.4454931932484834E-3</v>
      </c>
      <c r="H967">
        <f>IFERROR(LN(GSPC[[#This Row],[Close]]/E966),0)</f>
        <v>1.4444494736345207E-3</v>
      </c>
    </row>
    <row r="968" spans="1:8">
      <c r="A968" s="6">
        <v>45392</v>
      </c>
      <c r="B968">
        <v>5167.8798828125</v>
      </c>
      <c r="C968">
        <v>5178.43017578125</v>
      </c>
      <c r="D968">
        <v>5138.7001953125</v>
      </c>
      <c r="E968">
        <v>5160.64013671875</v>
      </c>
      <c r="F968">
        <v>3845930000</v>
      </c>
      <c r="G968">
        <f>IFERROR((GSPC[[#This Row],[Close]]-E967)/E967,0)</f>
        <v>-9.4569806491084825E-3</v>
      </c>
      <c r="H968">
        <f>IFERROR(LN(GSPC[[#This Row],[Close]]/E967),0)</f>
        <v>-9.5019818322125919E-3</v>
      </c>
    </row>
    <row r="969" spans="1:8">
      <c r="A969" s="6">
        <v>45393</v>
      </c>
      <c r="B969">
        <v>5172.9501953125</v>
      </c>
      <c r="C969">
        <v>5211.77978515625</v>
      </c>
      <c r="D969">
        <v>5138.77001953125</v>
      </c>
      <c r="E969">
        <v>5199.06005859375</v>
      </c>
      <c r="F969">
        <v>3509380000</v>
      </c>
      <c r="G969">
        <f>IFERROR((GSPC[[#This Row],[Close]]-E968)/E968,0)</f>
        <v>7.4447977105856177E-3</v>
      </c>
      <c r="H969">
        <f>IFERROR(LN(GSPC[[#This Row],[Close]]/E968),0)</f>
        <v>7.4172219833424369E-3</v>
      </c>
    </row>
    <row r="970" spans="1:8">
      <c r="A970" s="6">
        <v>45394</v>
      </c>
      <c r="B970">
        <v>5171.509765625</v>
      </c>
      <c r="C970">
        <v>5175.02978515625</v>
      </c>
      <c r="D970">
        <v>5107.93994140625</v>
      </c>
      <c r="E970">
        <v>5123.41015625</v>
      </c>
      <c r="F970">
        <v>3963220000</v>
      </c>
      <c r="G970">
        <f>IFERROR((GSPC[[#This Row],[Close]]-E969)/E969,0)</f>
        <v>-1.4550688295801665E-2</v>
      </c>
      <c r="H970">
        <f>IFERROR(LN(GSPC[[#This Row],[Close]]/E969),0)</f>
        <v>-1.4657587802248536E-2</v>
      </c>
    </row>
    <row r="971" spans="1:8">
      <c r="A971" s="6">
        <v>45397</v>
      </c>
      <c r="B971">
        <v>5149.669921875</v>
      </c>
      <c r="C971">
        <v>5168.43017578125</v>
      </c>
      <c r="D971">
        <v>5052.47021484375</v>
      </c>
      <c r="E971">
        <v>5061.81982421875</v>
      </c>
      <c r="F971">
        <v>3950210000</v>
      </c>
      <c r="G971">
        <f>IFERROR((GSPC[[#This Row],[Close]]-E970)/E970,0)</f>
        <v>-1.2021354947761997E-2</v>
      </c>
      <c r="H971">
        <f>IFERROR(LN(GSPC[[#This Row],[Close]]/E970),0)</f>
        <v>-1.2094195787459195E-2</v>
      </c>
    </row>
    <row r="972" spans="1:8">
      <c r="A972" s="6">
        <v>45398</v>
      </c>
      <c r="B972">
        <v>5064.58984375</v>
      </c>
      <c r="C972">
        <v>5079.83984375</v>
      </c>
      <c r="D972">
        <v>5039.830078125</v>
      </c>
      <c r="E972">
        <v>5051.41015625</v>
      </c>
      <c r="F972">
        <v>4006200000</v>
      </c>
      <c r="G972">
        <f>IFERROR((GSPC[[#This Row],[Close]]-E971)/E971,0)</f>
        <v>-2.0565070133361863E-3</v>
      </c>
      <c r="H972">
        <f>IFERROR(LN(GSPC[[#This Row],[Close]]/E971),0)</f>
        <v>-2.0586245275039964E-3</v>
      </c>
    </row>
    <row r="973" spans="1:8">
      <c r="A973" s="6">
        <v>45399</v>
      </c>
      <c r="B973">
        <v>5068.97021484375</v>
      </c>
      <c r="C973">
        <v>5077.9599609375</v>
      </c>
      <c r="D973">
        <v>5007.25</v>
      </c>
      <c r="E973">
        <v>5022.2099609375</v>
      </c>
      <c r="F973">
        <v>3596130000</v>
      </c>
      <c r="G973">
        <f>IFERROR((GSPC[[#This Row],[Close]]-E972)/E972,0)</f>
        <v>-5.7806027246414017E-3</v>
      </c>
      <c r="H973">
        <f>IFERROR(LN(GSPC[[#This Row],[Close]]/E972),0)</f>
        <v>-5.7973750760041852E-3</v>
      </c>
    </row>
    <row r="974" spans="1:8">
      <c r="A974" s="6">
        <v>45400</v>
      </c>
      <c r="B974">
        <v>5031.52001953125</v>
      </c>
      <c r="C974">
        <v>5056.66015625</v>
      </c>
      <c r="D974">
        <v>5001.89013671875</v>
      </c>
      <c r="E974">
        <v>5011.1201171875</v>
      </c>
      <c r="F974">
        <v>3619760000</v>
      </c>
      <c r="G974">
        <f>IFERROR((GSPC[[#This Row],[Close]]-E973)/E973,0)</f>
        <v>-2.2081601199982186E-3</v>
      </c>
      <c r="H974">
        <f>IFERROR(LN(GSPC[[#This Row],[Close]]/E973),0)</f>
        <v>-2.2106017004853043E-3</v>
      </c>
    </row>
    <row r="975" spans="1:8">
      <c r="A975" s="6">
        <v>45401</v>
      </c>
      <c r="B975">
        <v>5005.43994140625</v>
      </c>
      <c r="C975">
        <v>5019.02001953125</v>
      </c>
      <c r="D975">
        <v>4953.56005859375</v>
      </c>
      <c r="E975">
        <v>4967.22998046875</v>
      </c>
      <c r="F975">
        <v>3878750000</v>
      </c>
      <c r="G975">
        <f>IFERROR((GSPC[[#This Row],[Close]]-E974)/E974,0)</f>
        <v>-8.75854812743611E-3</v>
      </c>
      <c r="H975">
        <f>IFERROR(LN(GSPC[[#This Row],[Close]]/E974),0)</f>
        <v>-8.7971296540569743E-3</v>
      </c>
    </row>
    <row r="976" spans="1:8">
      <c r="A976" s="6">
        <v>45404</v>
      </c>
      <c r="B976">
        <v>4987.330078125</v>
      </c>
      <c r="C976">
        <v>5038.83984375</v>
      </c>
      <c r="D976">
        <v>4969.39990234375</v>
      </c>
      <c r="E976">
        <v>5010.60009765625</v>
      </c>
      <c r="F976">
        <v>3820250000</v>
      </c>
      <c r="G976">
        <f>IFERROR((GSPC[[#This Row],[Close]]-E975)/E975,0)</f>
        <v>8.7312480714668312E-3</v>
      </c>
      <c r="H976">
        <f>IFERROR(LN(GSPC[[#This Row],[Close]]/E975),0)</f>
        <v>8.6933511568390801E-3</v>
      </c>
    </row>
    <row r="977" spans="1:8">
      <c r="A977" s="6">
        <v>45405</v>
      </c>
      <c r="B977">
        <v>5028.85009765625</v>
      </c>
      <c r="C977">
        <v>5076.1201171875</v>
      </c>
      <c r="D977">
        <v>5027.9599609375</v>
      </c>
      <c r="E977">
        <v>5070.5498046875</v>
      </c>
      <c r="F977">
        <v>3751400000</v>
      </c>
      <c r="G977">
        <f>IFERROR((GSPC[[#This Row],[Close]]-E976)/E976,0)</f>
        <v>1.1964576270872621E-2</v>
      </c>
      <c r="H977">
        <f>IFERROR(LN(GSPC[[#This Row],[Close]]/E976),0)</f>
        <v>1.1893566567722089E-2</v>
      </c>
    </row>
    <row r="978" spans="1:8">
      <c r="A978" s="6">
        <v>45406</v>
      </c>
      <c r="B978">
        <v>5084.85986328125</v>
      </c>
      <c r="C978">
        <v>5089.47998046875</v>
      </c>
      <c r="D978">
        <v>5047.02001953125</v>
      </c>
      <c r="E978">
        <v>5071.6298828125</v>
      </c>
      <c r="F978">
        <v>3656740000</v>
      </c>
      <c r="G978">
        <f>IFERROR((GSPC[[#This Row],[Close]]-E977)/E977,0)</f>
        <v>2.1301006135498665E-4</v>
      </c>
      <c r="H978">
        <f>IFERROR(LN(GSPC[[#This Row],[Close]]/E977),0)</f>
        <v>2.1298737793290078E-4</v>
      </c>
    </row>
    <row r="979" spans="1:8">
      <c r="A979" s="6">
        <v>45407</v>
      </c>
      <c r="B979">
        <v>5019.8798828125</v>
      </c>
      <c r="C979">
        <v>5057.75</v>
      </c>
      <c r="D979">
        <v>4990.580078125</v>
      </c>
      <c r="E979">
        <v>5048.419921875</v>
      </c>
      <c r="F979">
        <v>3958050000</v>
      </c>
      <c r="G979">
        <f>IFERROR((GSPC[[#This Row],[Close]]-E978)/E978,0)</f>
        <v>-4.5764303535156215E-3</v>
      </c>
      <c r="H979">
        <f>IFERROR(LN(GSPC[[#This Row],[Close]]/E978),0)</f>
        <v>-4.5869342701194095E-3</v>
      </c>
    </row>
    <row r="980" spans="1:8">
      <c r="A980" s="6">
        <v>45408</v>
      </c>
      <c r="B980">
        <v>5084.64990234375</v>
      </c>
      <c r="C980">
        <v>5114.6201171875</v>
      </c>
      <c r="D980">
        <v>5073.14013671875</v>
      </c>
      <c r="E980">
        <v>5099.9599609375</v>
      </c>
      <c r="F980">
        <v>3604140000</v>
      </c>
      <c r="G980">
        <f>IFERROR((GSPC[[#This Row],[Close]]-E979)/E979,0)</f>
        <v>1.0209142634743002E-2</v>
      </c>
      <c r="H980">
        <f>IFERROR(LN(GSPC[[#This Row],[Close]]/E979),0)</f>
        <v>1.0157381332325343E-2</v>
      </c>
    </row>
    <row r="981" spans="1:8">
      <c r="A981" s="6">
        <v>45411</v>
      </c>
      <c r="B981">
        <v>5114.1298828125</v>
      </c>
      <c r="C981">
        <v>5123.490234375</v>
      </c>
      <c r="D981">
        <v>5088.64990234375</v>
      </c>
      <c r="E981">
        <v>5116.169921875</v>
      </c>
      <c r="F981">
        <v>3447450000</v>
      </c>
      <c r="G981">
        <f>IFERROR((GSPC[[#This Row],[Close]]-E980)/E980,0)</f>
        <v>3.1784486665891792E-3</v>
      </c>
      <c r="H981">
        <f>IFERROR(LN(GSPC[[#This Row],[Close]]/E980),0)</f>
        <v>3.1734080766393944E-3</v>
      </c>
    </row>
    <row r="982" spans="1:8">
      <c r="A982" s="6">
        <v>45412</v>
      </c>
      <c r="B982">
        <v>5103.77978515625</v>
      </c>
      <c r="C982">
        <v>5110.830078125</v>
      </c>
      <c r="D982">
        <v>5035.31005859375</v>
      </c>
      <c r="E982">
        <v>5035.68994140625</v>
      </c>
      <c r="F982">
        <v>4082470000</v>
      </c>
      <c r="G982">
        <f>IFERROR((GSPC[[#This Row],[Close]]-E981)/E981,0)</f>
        <v>-1.5730513586862119E-2</v>
      </c>
      <c r="H982">
        <f>IFERROR(LN(GSPC[[#This Row],[Close]]/E981),0)</f>
        <v>-1.5855551118928123E-2</v>
      </c>
    </row>
    <row r="983" spans="1:8">
      <c r="A983" s="6">
        <v>45413</v>
      </c>
      <c r="B983">
        <v>5029.02978515625</v>
      </c>
      <c r="C983">
        <v>5096.1201171875</v>
      </c>
      <c r="D983">
        <v>5013.4501953125</v>
      </c>
      <c r="E983">
        <v>5018.39013671875</v>
      </c>
      <c r="F983">
        <v>4544170000</v>
      </c>
      <c r="G983">
        <f>IFERROR((GSPC[[#This Row],[Close]]-E982)/E982,0)</f>
        <v>-3.4354388154940519E-3</v>
      </c>
      <c r="H983">
        <f>IFERROR(LN(GSPC[[#This Row],[Close]]/E982),0)</f>
        <v>-3.4413534856316866E-3</v>
      </c>
    </row>
    <row r="984" spans="1:8">
      <c r="A984" s="6">
        <v>45414</v>
      </c>
      <c r="B984">
        <v>5049.31982421875</v>
      </c>
      <c r="C984">
        <v>5073.2099609375</v>
      </c>
      <c r="D984">
        <v>5011.0498046875</v>
      </c>
      <c r="E984">
        <v>5064.2001953125</v>
      </c>
      <c r="F984">
        <v>4381660000</v>
      </c>
      <c r="G984">
        <f>IFERROR((GSPC[[#This Row],[Close]]-E983)/E983,0)</f>
        <v>9.1284370775729859E-3</v>
      </c>
      <c r="H984">
        <f>IFERROR(LN(GSPC[[#This Row],[Close]]/E983),0)</f>
        <v>9.0870247250848558E-3</v>
      </c>
    </row>
    <row r="985" spans="1:8">
      <c r="A985" s="6">
        <v>45415</v>
      </c>
      <c r="B985">
        <v>5122.77978515625</v>
      </c>
      <c r="C985">
        <v>5139.1201171875</v>
      </c>
      <c r="D985">
        <v>5101.22021484375</v>
      </c>
      <c r="E985">
        <v>5127.7900390625</v>
      </c>
      <c r="F985">
        <v>3924990000</v>
      </c>
      <c r="G985">
        <f>IFERROR((GSPC[[#This Row],[Close]]-E984)/E984,0)</f>
        <v>1.255673972147857E-2</v>
      </c>
      <c r="H985">
        <f>IFERROR(LN(GSPC[[#This Row],[Close]]/E984),0)</f>
        <v>1.2478557659508005E-2</v>
      </c>
    </row>
    <row r="986" spans="1:8">
      <c r="A986" s="6">
        <v>45418</v>
      </c>
      <c r="B986">
        <v>5142.419921875</v>
      </c>
      <c r="C986">
        <v>5181</v>
      </c>
      <c r="D986">
        <v>5142.419921875</v>
      </c>
      <c r="E986">
        <v>5180.740234375</v>
      </c>
      <c r="F986">
        <v>3683250000</v>
      </c>
      <c r="G986">
        <f>IFERROR((GSPC[[#This Row],[Close]]-E985)/E985,0)</f>
        <v>1.032612390701175E-2</v>
      </c>
      <c r="H986">
        <f>IFERROR(LN(GSPC[[#This Row],[Close]]/E985),0)</f>
        <v>1.0273173691247842E-2</v>
      </c>
    </row>
    <row r="987" spans="1:8">
      <c r="A987" s="6">
        <v>45419</v>
      </c>
      <c r="B987">
        <v>5187.2001953125</v>
      </c>
      <c r="C987">
        <v>5200.22998046875</v>
      </c>
      <c r="D987">
        <v>5178.9599609375</v>
      </c>
      <c r="E987">
        <v>5187.7001953125</v>
      </c>
      <c r="F987">
        <v>3987890000</v>
      </c>
      <c r="G987">
        <f>IFERROR((GSPC[[#This Row],[Close]]-E986)/E986,0)</f>
        <v>1.3434298232749828E-3</v>
      </c>
      <c r="H987">
        <f>IFERROR(LN(GSPC[[#This Row],[Close]]/E986),0)</f>
        <v>1.3425282288256131E-3</v>
      </c>
    </row>
    <row r="988" spans="1:8">
      <c r="A988" s="6">
        <v>45420</v>
      </c>
      <c r="B988">
        <v>5168.97998046875</v>
      </c>
      <c r="C988">
        <v>5191.9501953125</v>
      </c>
      <c r="D988">
        <v>5165.85986328125</v>
      </c>
      <c r="E988">
        <v>5187.669921875</v>
      </c>
      <c r="F988">
        <v>3842100000</v>
      </c>
      <c r="G988">
        <f>IFERROR((GSPC[[#This Row],[Close]]-E987)/E987,0)</f>
        <v>-5.8356181660911057E-6</v>
      </c>
      <c r="H988">
        <f>IFERROR(LN(GSPC[[#This Row],[Close]]/E987),0)</f>
        <v>-5.8356351934249121E-6</v>
      </c>
    </row>
    <row r="989" spans="1:8">
      <c r="A989" s="6">
        <v>45421</v>
      </c>
      <c r="B989">
        <v>5189.02978515625</v>
      </c>
      <c r="C989">
        <v>5215.2998046875</v>
      </c>
      <c r="D989">
        <v>5180.41015625</v>
      </c>
      <c r="E989">
        <v>5214.080078125</v>
      </c>
      <c r="F989">
        <v>3727370000</v>
      </c>
      <c r="G989">
        <f>IFERROR((GSPC[[#This Row],[Close]]-E988)/E988,0)</f>
        <v>5.0909476986258353E-3</v>
      </c>
      <c r="H989">
        <f>IFERROR(LN(GSPC[[#This Row],[Close]]/E988),0)</f>
        <v>5.0780326391067108E-3</v>
      </c>
    </row>
    <row r="990" spans="1:8">
      <c r="A990" s="6">
        <v>45422</v>
      </c>
      <c r="B990">
        <v>5225.490234375</v>
      </c>
      <c r="C990">
        <v>5239.66015625</v>
      </c>
      <c r="D990">
        <v>5209.68017578125</v>
      </c>
      <c r="E990">
        <v>5222.68017578125</v>
      </c>
      <c r="F990">
        <v>3617900000</v>
      </c>
      <c r="G990">
        <f>IFERROR((GSPC[[#This Row],[Close]]-E989)/E989,0)</f>
        <v>1.6493988445498947E-3</v>
      </c>
      <c r="H990">
        <f>IFERROR(LN(GSPC[[#This Row],[Close]]/E989),0)</f>
        <v>1.648040080166728E-3</v>
      </c>
    </row>
    <row r="991" spans="1:8">
      <c r="A991" s="6">
        <v>45425</v>
      </c>
      <c r="B991">
        <v>5233.080078125</v>
      </c>
      <c r="C991">
        <v>5237.259765625</v>
      </c>
      <c r="D991">
        <v>5211.16015625</v>
      </c>
      <c r="E991">
        <v>5221.419921875</v>
      </c>
      <c r="F991">
        <v>4255710000</v>
      </c>
      <c r="G991">
        <f>IFERROR((GSPC[[#This Row],[Close]]-E990)/E990,0)</f>
        <v>-2.4130405535726323E-4</v>
      </c>
      <c r="H991">
        <f>IFERROR(LN(GSPC[[#This Row],[Close]]/E990),0)</f>
        <v>-2.4133317386520824E-4</v>
      </c>
    </row>
    <row r="992" spans="1:8">
      <c r="A992" s="6">
        <v>45426</v>
      </c>
      <c r="B992">
        <v>5221.10009765625</v>
      </c>
      <c r="C992">
        <v>5250.3701171875</v>
      </c>
      <c r="D992">
        <v>5217.97998046875</v>
      </c>
      <c r="E992">
        <v>5246.68017578125</v>
      </c>
      <c r="F992">
        <v>4763580000</v>
      </c>
      <c r="G992">
        <f>IFERROR((GSPC[[#This Row],[Close]]-E991)/E991,0)</f>
        <v>4.8378131397597115E-3</v>
      </c>
      <c r="H992">
        <f>IFERROR(LN(GSPC[[#This Row],[Close]]/E991),0)</f>
        <v>4.8261485274540411E-3</v>
      </c>
    </row>
    <row r="993" spans="1:8">
      <c r="A993" s="6">
        <v>45427</v>
      </c>
      <c r="B993">
        <v>5263.259765625</v>
      </c>
      <c r="C993">
        <v>5311.759765625</v>
      </c>
      <c r="D993">
        <v>5263.259765625</v>
      </c>
      <c r="E993">
        <v>5308.14990234375</v>
      </c>
      <c r="F993">
        <v>4360810000</v>
      </c>
      <c r="G993">
        <f>IFERROR((GSPC[[#This Row],[Close]]-E992)/E992,0)</f>
        <v>1.1715927882596146E-2</v>
      </c>
      <c r="H993">
        <f>IFERROR(LN(GSPC[[#This Row],[Close]]/E992),0)</f>
        <v>1.1647827787299621E-2</v>
      </c>
    </row>
    <row r="994" spans="1:8">
      <c r="A994" s="6">
        <v>45428</v>
      </c>
      <c r="B994">
        <v>5310.06982421875</v>
      </c>
      <c r="C994">
        <v>5325.490234375</v>
      </c>
      <c r="D994">
        <v>5296.18994140625</v>
      </c>
      <c r="E994">
        <v>5297.10009765625</v>
      </c>
      <c r="F994">
        <v>3817470000</v>
      </c>
      <c r="G994">
        <f>IFERROR((GSPC[[#This Row],[Close]]-E993)/E993,0)</f>
        <v>-2.0816677921286831E-3</v>
      </c>
      <c r="H994">
        <f>IFERROR(LN(GSPC[[#This Row],[Close]]/E993),0)</f>
        <v>-2.0838374740880464E-3</v>
      </c>
    </row>
    <row r="995" spans="1:8">
      <c r="A995" s="6">
        <v>45429</v>
      </c>
      <c r="B995">
        <v>5303.10009765625</v>
      </c>
      <c r="C995">
        <v>5305.4501953125</v>
      </c>
      <c r="D995">
        <v>5283.58984375</v>
      </c>
      <c r="E995">
        <v>5303.27001953125</v>
      </c>
      <c r="F995">
        <v>3578120000</v>
      </c>
      <c r="G995">
        <f>IFERROR((GSPC[[#This Row],[Close]]-E994)/E994,0)</f>
        <v>1.1647735102702586E-3</v>
      </c>
      <c r="H995">
        <f>IFERROR(LN(GSPC[[#This Row],[Close]]/E994),0)</f>
        <v>1.1640956878937513E-3</v>
      </c>
    </row>
    <row r="996" spans="1:8">
      <c r="A996" s="6">
        <v>45432</v>
      </c>
      <c r="B996">
        <v>5305.35009765625</v>
      </c>
      <c r="C996">
        <v>5325.31982421875</v>
      </c>
      <c r="D996">
        <v>5302.39990234375</v>
      </c>
      <c r="E996">
        <v>5308.1298828125</v>
      </c>
      <c r="F996">
        <v>3420100000</v>
      </c>
      <c r="G996">
        <f>IFERROR((GSPC[[#This Row],[Close]]-E995)/E995,0)</f>
        <v>9.163899374068752E-4</v>
      </c>
      <c r="H996">
        <f>IFERROR(LN(GSPC[[#This Row],[Close]]/E995),0)</f>
        <v>9.1597030849116642E-4</v>
      </c>
    </row>
    <row r="997" spans="1:8">
      <c r="A997" s="6">
        <v>45433</v>
      </c>
      <c r="B997">
        <v>5298.68994140625</v>
      </c>
      <c r="C997">
        <v>5324.31982421875</v>
      </c>
      <c r="D997">
        <v>5297.8701171875</v>
      </c>
      <c r="E997">
        <v>5321.41015625</v>
      </c>
      <c r="F997">
        <v>3662240000</v>
      </c>
      <c r="G997">
        <f>IFERROR((GSPC[[#This Row],[Close]]-E996)/E996,0)</f>
        <v>2.5018742439782728E-3</v>
      </c>
      <c r="H997">
        <f>IFERROR(LN(GSPC[[#This Row],[Close]]/E996),0)</f>
        <v>2.4987497668926086E-3</v>
      </c>
    </row>
    <row r="998" spans="1:8">
      <c r="A998" s="6">
        <v>45434</v>
      </c>
      <c r="B998">
        <v>5319.27978515625</v>
      </c>
      <c r="C998">
        <v>5323.18017578125</v>
      </c>
      <c r="D998">
        <v>5286.009765625</v>
      </c>
      <c r="E998">
        <v>5307.009765625</v>
      </c>
      <c r="F998">
        <v>3847130000</v>
      </c>
      <c r="G998">
        <f>IFERROR((GSPC[[#This Row],[Close]]-E997)/E997,0)</f>
        <v>-2.7061230392261214E-3</v>
      </c>
      <c r="H998">
        <f>IFERROR(LN(GSPC[[#This Row],[Close]]/E997),0)</f>
        <v>-2.7097912093521476E-3</v>
      </c>
    </row>
    <row r="999" spans="1:8">
      <c r="A999" s="6">
        <v>45435</v>
      </c>
      <c r="B999">
        <v>5340.259765625</v>
      </c>
      <c r="C999">
        <v>5341.8798828125</v>
      </c>
      <c r="D999">
        <v>5256.93017578125</v>
      </c>
      <c r="E999">
        <v>5267.83984375</v>
      </c>
      <c r="F999">
        <v>3869520000</v>
      </c>
      <c r="G999">
        <f>IFERROR((GSPC[[#This Row],[Close]]-E998)/E998,0)</f>
        <v>-7.3807894850155802E-3</v>
      </c>
      <c r="H999">
        <f>IFERROR(LN(GSPC[[#This Row],[Close]]/E998),0)</f>
        <v>-7.4081622834719328E-3</v>
      </c>
    </row>
    <row r="1000" spans="1:8">
      <c r="A1000" s="6">
        <v>45436</v>
      </c>
      <c r="B1000">
        <v>5281.4501953125</v>
      </c>
      <c r="C1000">
        <v>5311.64990234375</v>
      </c>
      <c r="D1000">
        <v>5278.39013671875</v>
      </c>
      <c r="E1000">
        <v>5304.72021484375</v>
      </c>
      <c r="F1000">
        <v>3005510000</v>
      </c>
      <c r="G1000">
        <f>IFERROR((GSPC[[#This Row],[Close]]-E999)/E999,0)</f>
        <v>7.0010425881695164E-3</v>
      </c>
      <c r="H1000">
        <f>IFERROR(LN(GSPC[[#This Row],[Close]]/E999),0)</f>
        <v>6.9766490766732595E-3</v>
      </c>
    </row>
    <row r="1001" spans="1:8">
      <c r="A1001" s="6">
        <v>45440</v>
      </c>
      <c r="B1001">
        <v>5315.91015625</v>
      </c>
      <c r="C1001">
        <v>5315.91015625</v>
      </c>
      <c r="D1001">
        <v>5280.89013671875</v>
      </c>
      <c r="E1001">
        <v>5306.0400390625</v>
      </c>
      <c r="F1001">
        <v>3751540000</v>
      </c>
      <c r="G1001">
        <f>IFERROR((GSPC[[#This Row],[Close]]-E1000)/E1000,0)</f>
        <v>2.4880185293408078E-4</v>
      </c>
      <c r="H1001">
        <f>IFERROR(LN(GSPC[[#This Row],[Close]]/E1000),0)</f>
        <v>2.4877090688591537E-4</v>
      </c>
    </row>
    <row r="1002" spans="1:8">
      <c r="A1002" s="6">
        <v>45441</v>
      </c>
      <c r="B1002">
        <v>5278.72998046875</v>
      </c>
      <c r="C1002">
        <v>5282.27001953125</v>
      </c>
      <c r="D1002">
        <v>5262.7001953125</v>
      </c>
      <c r="E1002">
        <v>5266.9501953125</v>
      </c>
      <c r="F1002">
        <v>3552750000</v>
      </c>
      <c r="G1002">
        <f>IFERROR((GSPC[[#This Row],[Close]]-E1001)/E1001,0)</f>
        <v>-7.3670465096804293E-3</v>
      </c>
      <c r="H1002">
        <f>IFERROR(LN(GSPC[[#This Row],[Close]]/E1001),0)</f>
        <v>-7.394317215742535E-3</v>
      </c>
    </row>
    <row r="1003" spans="1:8">
      <c r="A1003" s="6">
        <v>45442</v>
      </c>
      <c r="B1003">
        <v>5259.77001953125</v>
      </c>
      <c r="C1003">
        <v>5260.2099609375</v>
      </c>
      <c r="D1003">
        <v>5222.10009765625</v>
      </c>
      <c r="E1003">
        <v>5235.47998046875</v>
      </c>
      <c r="F1003">
        <v>3818750000</v>
      </c>
      <c r="G1003">
        <f>IFERROR((GSPC[[#This Row],[Close]]-E1002)/E1002,0)</f>
        <v>-5.9750355854433519E-3</v>
      </c>
      <c r="H1003">
        <f>IFERROR(LN(GSPC[[#This Row],[Close]]/E1002),0)</f>
        <v>-5.992957535754186E-3</v>
      </c>
    </row>
    <row r="1004" spans="1:8">
      <c r="A1004" s="6">
        <v>45443</v>
      </c>
      <c r="B1004">
        <v>5243.2099609375</v>
      </c>
      <c r="C1004">
        <v>5280.330078125</v>
      </c>
      <c r="D1004">
        <v>5191.68017578125</v>
      </c>
      <c r="E1004">
        <v>5277.509765625</v>
      </c>
      <c r="F1004">
        <v>5437160000</v>
      </c>
      <c r="G1004">
        <f>IFERROR((GSPC[[#This Row],[Close]]-E1003)/E1003,0)</f>
        <v>8.0278762048645886E-3</v>
      </c>
      <c r="H1004">
        <f>IFERROR(LN(GSPC[[#This Row],[Close]]/E1003),0)</f>
        <v>7.9958242319288966E-3</v>
      </c>
    </row>
    <row r="1005" spans="1:8">
      <c r="A1005" s="6">
        <v>45446</v>
      </c>
      <c r="B1005">
        <v>5297.14990234375</v>
      </c>
      <c r="C1005">
        <v>5302.10986328125</v>
      </c>
      <c r="D1005">
        <v>5234.31982421875</v>
      </c>
      <c r="E1005">
        <v>5283.39990234375</v>
      </c>
      <c r="F1005">
        <v>4046920000</v>
      </c>
      <c r="G1005">
        <f>IFERROR((GSPC[[#This Row],[Close]]-E1004)/E1004,0)</f>
        <v>1.1160825806738131E-3</v>
      </c>
      <c r="H1005">
        <f>IFERROR(LN(GSPC[[#This Row],[Close]]/E1004),0)</f>
        <v>1.1154602235352391E-3</v>
      </c>
    </row>
    <row r="1006" spans="1:8">
      <c r="A1006" s="6">
        <v>45447</v>
      </c>
      <c r="B1006">
        <v>5278.240234375</v>
      </c>
      <c r="C1006">
        <v>5298.7998046875</v>
      </c>
      <c r="D1006">
        <v>5257.6298828125</v>
      </c>
      <c r="E1006">
        <v>5291.33984375</v>
      </c>
      <c r="F1006">
        <v>3707900000</v>
      </c>
      <c r="G1006">
        <f>IFERROR((GSPC[[#This Row],[Close]]-E1005)/E1005,0)</f>
        <v>1.5028090913064883E-3</v>
      </c>
      <c r="H1006">
        <f>IFERROR(LN(GSPC[[#This Row],[Close]]/E1005),0)</f>
        <v>1.5016810037827531E-3</v>
      </c>
    </row>
    <row r="1007" spans="1:8">
      <c r="A1007" s="6">
        <v>45448</v>
      </c>
      <c r="B1007">
        <v>5314.47998046875</v>
      </c>
      <c r="C1007">
        <v>5354.16015625</v>
      </c>
      <c r="D1007">
        <v>5297.64013671875</v>
      </c>
      <c r="E1007">
        <v>5354.02978515625</v>
      </c>
      <c r="F1007">
        <v>3591460000</v>
      </c>
      <c r="G1007">
        <f>IFERROR((GSPC[[#This Row],[Close]]-E1006)/E1006,0)</f>
        <v>1.1847649793331232E-2</v>
      </c>
      <c r="H1007">
        <f>IFERROR(LN(GSPC[[#This Row],[Close]]/E1006),0)</f>
        <v>1.1778015849957281E-2</v>
      </c>
    </row>
    <row r="1008" spans="1:8">
      <c r="A1008" s="6">
        <v>45449</v>
      </c>
      <c r="B1008">
        <v>5357.7998046875</v>
      </c>
      <c r="C1008">
        <v>5362.35009765625</v>
      </c>
      <c r="D1008">
        <v>5335.35986328125</v>
      </c>
      <c r="E1008">
        <v>5352.9599609375</v>
      </c>
      <c r="F1008">
        <v>3609990000</v>
      </c>
      <c r="G1008">
        <f>IFERROR((GSPC[[#This Row],[Close]]-E1007)/E1007,0)</f>
        <v>-1.9981663563322494E-4</v>
      </c>
      <c r="H1008">
        <f>IFERROR(LN(GSPC[[#This Row],[Close]]/E1007),0)</f>
        <v>-1.9983660163685183E-4</v>
      </c>
    </row>
    <row r="1009" spans="1:8">
      <c r="A1009" s="6">
        <v>45450</v>
      </c>
      <c r="B1009">
        <v>5343.81005859375</v>
      </c>
      <c r="C1009">
        <v>5375.080078125</v>
      </c>
      <c r="D1009">
        <v>5331.330078125</v>
      </c>
      <c r="E1009">
        <v>5346.990234375</v>
      </c>
      <c r="F1009">
        <v>3692760000</v>
      </c>
      <c r="G1009">
        <f>IFERROR((GSPC[[#This Row],[Close]]-E1008)/E1008,0)</f>
        <v>-1.1152197300303515E-3</v>
      </c>
      <c r="H1009">
        <f>IFERROR(LN(GSPC[[#This Row],[Close]]/E1008),0)</f>
        <v>-1.1158420502790662E-3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174F8-9C66-784D-AAA6-D5C3C430AAD8}">
  <dimension ref="A1:I1009"/>
  <sheetViews>
    <sheetView workbookViewId="0">
      <selection activeCell="F7" sqref="F7"/>
    </sheetView>
  </sheetViews>
  <sheetFormatPr baseColWidth="10" defaultRowHeight="16"/>
  <cols>
    <col min="1" max="1" width="10.5" bestFit="1" customWidth="1"/>
    <col min="2" max="6" width="12.1640625" bestFit="1" customWidth="1"/>
    <col min="7" max="7" width="10" bestFit="1" customWidth="1"/>
    <col min="8" max="9" width="12.83203125" bestFit="1" customWidth="1"/>
  </cols>
  <sheetData>
    <row r="1" spans="1:9">
      <c r="A1" t="s">
        <v>4</v>
      </c>
      <c r="B1" t="s">
        <v>5</v>
      </c>
      <c r="C1" t="s">
        <v>6</v>
      </c>
      <c r="D1" t="s">
        <v>7</v>
      </c>
      <c r="E1" t="s">
        <v>8</v>
      </c>
      <c r="F1" t="s">
        <v>9</v>
      </c>
      <c r="G1" t="s">
        <v>10</v>
      </c>
      <c r="H1" t="s">
        <v>17</v>
      </c>
      <c r="I1" t="s">
        <v>18</v>
      </c>
    </row>
    <row r="2" spans="1:9">
      <c r="A2" s="3">
        <v>43990</v>
      </c>
      <c r="B2">
        <v>5911.330078</v>
      </c>
      <c r="C2">
        <v>5935.7001950000003</v>
      </c>
      <c r="D2">
        <v>5855.8701170000004</v>
      </c>
      <c r="E2">
        <v>5934.0297849999997</v>
      </c>
      <c r="F2">
        <v>5934.0297849999997</v>
      </c>
      <c r="G2">
        <v>263800</v>
      </c>
      <c r="H2">
        <f>IFERROR((NDXT[[#This Row],[Close]]-E1)/E1,0)</f>
        <v>0</v>
      </c>
      <c r="I2">
        <f>IFERROR(LN(NDXT[[#This Row],[Close]]/E1),0)</f>
        <v>0</v>
      </c>
    </row>
    <row r="3" spans="1:9">
      <c r="A3" s="3">
        <v>43991</v>
      </c>
      <c r="B3">
        <v>5887.5498049999997</v>
      </c>
      <c r="C3">
        <v>5946.580078</v>
      </c>
      <c r="D3">
        <v>5878.9799800000001</v>
      </c>
      <c r="E3">
        <v>5915.0498049999997</v>
      </c>
      <c r="F3">
        <v>5915.0498049999997</v>
      </c>
      <c r="G3">
        <v>311300</v>
      </c>
      <c r="H3">
        <f>IFERROR((NDXT[[#This Row],[Close]]-E2)/E2,0)</f>
        <v>-3.1984975956773141E-3</v>
      </c>
      <c r="I3">
        <f>IFERROR(LN(NDXT[[#This Row],[Close]]/E2),0)</f>
        <v>-3.2036237226337428E-3</v>
      </c>
    </row>
    <row r="4" spans="1:9">
      <c r="A4" s="3">
        <v>43992</v>
      </c>
      <c r="B4">
        <v>5946.4101559999999</v>
      </c>
      <c r="C4">
        <v>5984.2202150000003</v>
      </c>
      <c r="D4">
        <v>5916.8901370000003</v>
      </c>
      <c r="E4">
        <v>5937.9599609999996</v>
      </c>
      <c r="F4">
        <v>5937.9599609999996</v>
      </c>
      <c r="G4">
        <v>331900</v>
      </c>
      <c r="H4">
        <f>IFERROR((NDXT[[#This Row],[Close]]-E3)/E3,0)</f>
        <v>3.8731974802027752E-3</v>
      </c>
      <c r="I4">
        <f>IFERROR(LN(NDXT[[#This Row],[Close]]/E3),0)</f>
        <v>3.8657159628827965E-3</v>
      </c>
    </row>
    <row r="5" spans="1:9">
      <c r="A5" s="3">
        <v>43993</v>
      </c>
      <c r="B5">
        <v>5797.8798829999996</v>
      </c>
      <c r="C5">
        <v>5818.9501950000003</v>
      </c>
      <c r="D5">
        <v>5577.0498049999997</v>
      </c>
      <c r="E5">
        <v>5577.6298829999996</v>
      </c>
      <c r="F5">
        <v>5577.6298829999996</v>
      </c>
      <c r="G5">
        <v>421300</v>
      </c>
      <c r="H5">
        <f>IFERROR((NDXT[[#This Row],[Close]]-E4)/E4,0)</f>
        <v>-6.0682470135638558E-2</v>
      </c>
      <c r="I5">
        <f>IFERROR(LN(NDXT[[#This Row],[Close]]/E4),0)</f>
        <v>-6.2601699466191693E-2</v>
      </c>
    </row>
    <row r="6" spans="1:9">
      <c r="A6" s="3">
        <v>43994</v>
      </c>
      <c r="B6">
        <v>5728.3500979999999</v>
      </c>
      <c r="C6">
        <v>5759.2202150000003</v>
      </c>
      <c r="D6">
        <v>5552.419922</v>
      </c>
      <c r="E6">
        <v>5662.4702150000003</v>
      </c>
      <c r="F6">
        <v>5662.4702150000003</v>
      </c>
      <c r="G6">
        <v>0</v>
      </c>
      <c r="H6">
        <f>IFERROR((NDXT[[#This Row],[Close]]-E5)/E5,0)</f>
        <v>1.5210821402579013E-2</v>
      </c>
      <c r="I6">
        <f>IFERROR(LN(NDXT[[#This Row],[Close]]/E5),0)</f>
        <v>1.5096296741233032E-2</v>
      </c>
    </row>
    <row r="7" spans="1:9">
      <c r="A7" s="3">
        <v>43997</v>
      </c>
      <c r="B7">
        <v>5551.1899409999996</v>
      </c>
      <c r="C7">
        <v>5743.5498049999997</v>
      </c>
      <c r="D7">
        <v>5528.9702150000003</v>
      </c>
      <c r="E7">
        <v>5729.9799800000001</v>
      </c>
      <c r="F7">
        <v>5729.9799800000001</v>
      </c>
      <c r="G7">
        <v>297800</v>
      </c>
      <c r="H7">
        <f>IFERROR((NDXT[[#This Row],[Close]]-E6)/E6,0)</f>
        <v>1.1922317016549602E-2</v>
      </c>
      <c r="I7">
        <f>IFERROR(LN(NDXT[[#This Row],[Close]]/E6),0)</f>
        <v>1.1851806077578794E-2</v>
      </c>
    </row>
    <row r="8" spans="1:9">
      <c r="A8" s="3">
        <v>43998</v>
      </c>
      <c r="B8">
        <v>5895.4799800000001</v>
      </c>
      <c r="C8">
        <v>5928.8198240000002</v>
      </c>
      <c r="D8">
        <v>5775.4902339999999</v>
      </c>
      <c r="E8">
        <v>5857.8701170000004</v>
      </c>
      <c r="F8">
        <v>5857.8701170000004</v>
      </c>
      <c r="G8">
        <v>330100</v>
      </c>
      <c r="H8">
        <f>IFERROR((NDXT[[#This Row],[Close]]-E7)/E7,0)</f>
        <v>2.2319473618824113E-2</v>
      </c>
      <c r="I8">
        <f>IFERROR(LN(NDXT[[#This Row],[Close]]/E7),0)</f>
        <v>2.2074039429321658E-2</v>
      </c>
    </row>
    <row r="9" spans="1:9">
      <c r="A9" s="3">
        <v>43999</v>
      </c>
      <c r="B9">
        <v>5888.6298829999996</v>
      </c>
      <c r="C9">
        <v>5927.8598629999997</v>
      </c>
      <c r="D9">
        <v>5861.9799800000001</v>
      </c>
      <c r="E9">
        <v>5878.9501950000003</v>
      </c>
      <c r="F9">
        <v>5878.9501950000003</v>
      </c>
      <c r="G9">
        <v>252400</v>
      </c>
      <c r="H9">
        <f>IFERROR((NDXT[[#This Row],[Close]]-E8)/E8,0)</f>
        <v>3.5985908835404032E-3</v>
      </c>
      <c r="I9">
        <f>IFERROR(LN(NDXT[[#This Row],[Close]]/E8),0)</f>
        <v>3.5921314473073974E-3</v>
      </c>
    </row>
    <row r="10" spans="1:9">
      <c r="A10" s="3">
        <v>44000</v>
      </c>
      <c r="B10">
        <v>5865.2797849999997</v>
      </c>
      <c r="C10">
        <v>5899.3901370000003</v>
      </c>
      <c r="D10">
        <v>5848.8598629999997</v>
      </c>
      <c r="E10">
        <v>5888.1801759999998</v>
      </c>
      <c r="F10">
        <v>5888.1801759999998</v>
      </c>
      <c r="G10">
        <v>232600</v>
      </c>
      <c r="H10">
        <f>IFERROR((NDXT[[#This Row],[Close]]-E9)/E9,0)</f>
        <v>1.5700049658269807E-3</v>
      </c>
      <c r="I10">
        <f>IFERROR(LN(NDXT[[#This Row],[Close]]/E9),0)</f>
        <v>1.5687737964900984E-3</v>
      </c>
    </row>
    <row r="11" spans="1:9">
      <c r="A11" s="3">
        <v>44001</v>
      </c>
      <c r="B11">
        <v>5950.7402339999999</v>
      </c>
      <c r="C11">
        <v>5976.2700199999999</v>
      </c>
      <c r="D11">
        <v>5840.6801759999998</v>
      </c>
      <c r="E11">
        <v>5872.0498049999997</v>
      </c>
      <c r="F11">
        <v>5872.0498049999997</v>
      </c>
      <c r="G11">
        <v>492300</v>
      </c>
      <c r="H11">
        <f>IFERROR((NDXT[[#This Row],[Close]]-E10)/E10,0)</f>
        <v>-2.7394492895694632E-3</v>
      </c>
      <c r="I11">
        <f>IFERROR(LN(NDXT[[#This Row],[Close]]/E10),0)</f>
        <v>-2.743208447692813E-3</v>
      </c>
    </row>
    <row r="12" spans="1:9">
      <c r="A12" s="3">
        <v>44004</v>
      </c>
      <c r="B12">
        <v>5865.6601559999999</v>
      </c>
      <c r="C12">
        <v>5925.1601559999999</v>
      </c>
      <c r="D12">
        <v>5839.8798829999996</v>
      </c>
      <c r="E12">
        <v>5922.3901370000003</v>
      </c>
      <c r="F12">
        <v>5922.3901370000003</v>
      </c>
      <c r="G12">
        <v>271300</v>
      </c>
      <c r="H12">
        <f>IFERROR((NDXT[[#This Row],[Close]]-E11)/E11,0)</f>
        <v>8.5728721096909495E-3</v>
      </c>
      <c r="I12">
        <f>IFERROR(LN(NDXT[[#This Row],[Close]]/E11),0)</f>
        <v>8.53633371904494E-3</v>
      </c>
    </row>
    <row r="13" spans="1:9">
      <c r="A13" s="3">
        <v>44005</v>
      </c>
      <c r="B13">
        <v>5968.2597660000001</v>
      </c>
      <c r="C13">
        <v>6000.7099609999996</v>
      </c>
      <c r="D13">
        <v>5933.8500979999999</v>
      </c>
      <c r="E13">
        <v>5942.0200199999999</v>
      </c>
      <c r="F13">
        <v>5942.0200199999999</v>
      </c>
      <c r="G13">
        <v>312400</v>
      </c>
      <c r="H13">
        <f>IFERROR((NDXT[[#This Row],[Close]]-E12)/E12,0)</f>
        <v>3.3145204125210113E-3</v>
      </c>
      <c r="I13">
        <f>IFERROR(LN(NDXT[[#This Row],[Close]]/E12),0)</f>
        <v>3.3090394974691875E-3</v>
      </c>
    </row>
    <row r="14" spans="1:9">
      <c r="A14" s="3">
        <v>44006</v>
      </c>
      <c r="B14">
        <v>5917.7001950000003</v>
      </c>
      <c r="C14">
        <v>5945.8701170000004</v>
      </c>
      <c r="D14">
        <v>5775.0097660000001</v>
      </c>
      <c r="E14">
        <v>5808.3398440000001</v>
      </c>
      <c r="F14">
        <v>5808.3398440000001</v>
      </c>
      <c r="G14">
        <v>325800</v>
      </c>
      <c r="H14">
        <f>IFERROR((NDXT[[#This Row],[Close]]-E13)/E13,0)</f>
        <v>-2.2497429417950673E-2</v>
      </c>
      <c r="I14">
        <f>IFERROR(LN(NDXT[[#This Row],[Close]]/E13),0)</f>
        <v>-2.2754357374616851E-2</v>
      </c>
    </row>
    <row r="15" spans="1:9">
      <c r="A15" s="3">
        <v>44007</v>
      </c>
      <c r="B15">
        <v>5804.8901370000003</v>
      </c>
      <c r="C15">
        <v>5870.419922</v>
      </c>
      <c r="D15">
        <v>5733.7797849999997</v>
      </c>
      <c r="E15">
        <v>5864.1098629999997</v>
      </c>
      <c r="F15">
        <v>5864.1098629999997</v>
      </c>
      <c r="G15">
        <v>263700</v>
      </c>
      <c r="H15">
        <f>IFERROR((NDXT[[#This Row],[Close]]-E14)/E14,0)</f>
        <v>9.601714172701151E-3</v>
      </c>
      <c r="I15">
        <f>IFERROR(LN(NDXT[[#This Row],[Close]]/E14),0)</f>
        <v>9.5559106764894989E-3</v>
      </c>
    </row>
    <row r="16" spans="1:9">
      <c r="A16" s="3">
        <v>44008</v>
      </c>
      <c r="B16">
        <v>5863.7900390000004</v>
      </c>
      <c r="C16">
        <v>5871.4399409999996</v>
      </c>
      <c r="D16">
        <v>5747.8598629999997</v>
      </c>
      <c r="E16">
        <v>5787.8398440000001</v>
      </c>
      <c r="F16">
        <v>5787.8398440000001</v>
      </c>
      <c r="G16">
        <v>491700</v>
      </c>
      <c r="H16">
        <f>IFERROR((NDXT[[#This Row],[Close]]-E15)/E15,0)</f>
        <v>-1.3006239784358487E-2</v>
      </c>
      <c r="I16">
        <f>IFERROR(LN(NDXT[[#This Row],[Close]]/E15),0)</f>
        <v>-1.3091561538607232E-2</v>
      </c>
    </row>
    <row r="17" spans="1:9">
      <c r="A17" s="3">
        <v>44011</v>
      </c>
      <c r="B17">
        <v>5796.6098629999997</v>
      </c>
      <c r="C17">
        <v>5835.8100590000004</v>
      </c>
      <c r="D17">
        <v>5714.1899409999996</v>
      </c>
      <c r="E17">
        <v>5834.0600590000004</v>
      </c>
      <c r="F17">
        <v>5834.0600590000004</v>
      </c>
      <c r="G17">
        <v>306200</v>
      </c>
      <c r="H17">
        <f>IFERROR((NDXT[[#This Row],[Close]]-E16)/E16,0)</f>
        <v>7.9857453291342795E-3</v>
      </c>
      <c r="I17">
        <f>IFERROR(LN(NDXT[[#This Row],[Close]]/E16),0)</f>
        <v>7.9540280106271521E-3</v>
      </c>
    </row>
    <row r="18" spans="1:9">
      <c r="A18" s="3">
        <v>44012</v>
      </c>
      <c r="B18">
        <v>5857.419922</v>
      </c>
      <c r="C18">
        <v>5978.6601559999999</v>
      </c>
      <c r="D18">
        <v>5854.8701170000004</v>
      </c>
      <c r="E18">
        <v>5960.2700199999999</v>
      </c>
      <c r="F18">
        <v>5960.2700199999999</v>
      </c>
      <c r="G18">
        <v>345900</v>
      </c>
      <c r="H18">
        <f>IFERROR((NDXT[[#This Row],[Close]]-E17)/E17,0)</f>
        <v>2.1633298204618217E-2</v>
      </c>
      <c r="I18">
        <f>IFERROR(LN(NDXT[[#This Row],[Close]]/E17),0)</f>
        <v>2.1402619375548625E-2</v>
      </c>
    </row>
    <row r="19" spans="1:9">
      <c r="A19" s="3">
        <v>44013</v>
      </c>
      <c r="B19">
        <v>5951.4101559999999</v>
      </c>
      <c r="C19">
        <v>5984.3198240000002</v>
      </c>
      <c r="D19">
        <v>5914.3598629999997</v>
      </c>
      <c r="E19">
        <v>5948.330078</v>
      </c>
      <c r="F19">
        <v>5948.330078</v>
      </c>
      <c r="G19">
        <v>271900</v>
      </c>
      <c r="H19">
        <f>IFERROR((NDXT[[#This Row],[Close]]-E18)/E18,0)</f>
        <v>-2.0032552149373889E-3</v>
      </c>
      <c r="I19">
        <f>IFERROR(LN(NDXT[[#This Row],[Close]]/E18),0)</f>
        <v>-2.005264414406769E-3</v>
      </c>
    </row>
    <row r="20" spans="1:9">
      <c r="A20" s="3">
        <v>44014</v>
      </c>
      <c r="B20">
        <v>6010.9101559999999</v>
      </c>
      <c r="C20">
        <v>6043.3598629999997</v>
      </c>
      <c r="D20">
        <v>5988.6000979999999</v>
      </c>
      <c r="E20">
        <v>5997.080078</v>
      </c>
      <c r="F20">
        <v>5997.080078</v>
      </c>
      <c r="G20">
        <v>262500</v>
      </c>
      <c r="H20">
        <f>IFERROR((NDXT[[#This Row],[Close]]-E19)/E19,0)</f>
        <v>8.1955774748114097E-3</v>
      </c>
      <c r="I20">
        <f>IFERROR(LN(NDXT[[#This Row],[Close]]/E19),0)</f>
        <v>8.1621761013384898E-3</v>
      </c>
    </row>
    <row r="21" spans="1:9">
      <c r="A21" s="3">
        <v>44018</v>
      </c>
      <c r="B21">
        <v>6100.4101559999999</v>
      </c>
      <c r="C21">
        <v>6159.8398440000001</v>
      </c>
      <c r="D21">
        <v>6092.9799800000001</v>
      </c>
      <c r="E21">
        <v>6124.4101559999999</v>
      </c>
      <c r="F21">
        <v>6124.4101559999999</v>
      </c>
      <c r="G21">
        <v>265900</v>
      </c>
      <c r="H21">
        <f>IFERROR((NDXT[[#This Row],[Close]]-E20)/E20,0)</f>
        <v>2.1232012303304775E-2</v>
      </c>
      <c r="I21">
        <f>IFERROR(LN(NDXT[[#This Row],[Close]]/E20),0)</f>
        <v>2.1009753625260922E-2</v>
      </c>
    </row>
    <row r="22" spans="1:9">
      <c r="A22" s="3">
        <v>44019</v>
      </c>
      <c r="B22">
        <v>6105.6098629999997</v>
      </c>
      <c r="C22">
        <v>6168.169922</v>
      </c>
      <c r="D22">
        <v>6060.2402339999999</v>
      </c>
      <c r="E22">
        <v>6065.7797849999997</v>
      </c>
      <c r="F22">
        <v>6065.7797849999997</v>
      </c>
      <c r="G22">
        <v>255500</v>
      </c>
      <c r="H22">
        <f>IFERROR((NDXT[[#This Row],[Close]]-E21)/E21,0)</f>
        <v>-9.5732273813439548E-3</v>
      </c>
      <c r="I22">
        <f>IFERROR(LN(NDXT[[#This Row],[Close]]/E21),0)</f>
        <v>-9.6193452900907479E-3</v>
      </c>
    </row>
    <row r="23" spans="1:9">
      <c r="A23" s="3">
        <v>44020</v>
      </c>
      <c r="B23">
        <v>6114.0698240000002</v>
      </c>
      <c r="C23">
        <v>6147.5898440000001</v>
      </c>
      <c r="D23">
        <v>6064.3598629999997</v>
      </c>
      <c r="E23">
        <v>6145.3500979999999</v>
      </c>
      <c r="F23">
        <v>6145.3500979999999</v>
      </c>
      <c r="G23">
        <v>248600</v>
      </c>
      <c r="H23">
        <f>IFERROR((NDXT[[#This Row],[Close]]-E22)/E22,0)</f>
        <v>1.3117903356262409E-2</v>
      </c>
      <c r="I23">
        <f>IFERROR(LN(NDXT[[#This Row],[Close]]/E22),0)</f>
        <v>1.3032608776311761E-2</v>
      </c>
    </row>
    <row r="24" spans="1:9">
      <c r="A24" s="3">
        <v>44021</v>
      </c>
      <c r="B24">
        <v>6194.919922</v>
      </c>
      <c r="C24">
        <v>6239.2001950000003</v>
      </c>
      <c r="D24">
        <v>6101.1098629999997</v>
      </c>
      <c r="E24">
        <v>6212.3500979999999</v>
      </c>
      <c r="F24">
        <v>6212.3500979999999</v>
      </c>
      <c r="G24">
        <v>334100</v>
      </c>
      <c r="H24">
        <f>IFERROR((NDXT[[#This Row],[Close]]-E23)/E23,0)</f>
        <v>1.0902552162456149E-2</v>
      </c>
      <c r="I24">
        <f>IFERROR(LN(NDXT[[#This Row],[Close]]/E23),0)</f>
        <v>1.0843547818526282E-2</v>
      </c>
    </row>
    <row r="25" spans="1:9">
      <c r="A25" s="3">
        <v>44022</v>
      </c>
      <c r="B25">
        <v>6215.080078</v>
      </c>
      <c r="C25">
        <v>6221.8598629999997</v>
      </c>
      <c r="D25">
        <v>6134.7402339999999</v>
      </c>
      <c r="E25">
        <v>6204.6098629999997</v>
      </c>
      <c r="F25">
        <v>6204.6098629999997</v>
      </c>
      <c r="G25">
        <v>256200</v>
      </c>
      <c r="H25">
        <f>IFERROR((NDXT[[#This Row],[Close]]-E24)/E24,0)</f>
        <v>-1.2459431419507567E-3</v>
      </c>
      <c r="I25">
        <f>IFERROR(LN(NDXT[[#This Row],[Close]]/E24),0)</f>
        <v>-1.2467199744337428E-3</v>
      </c>
    </row>
    <row r="26" spans="1:9">
      <c r="A26" s="3">
        <v>44025</v>
      </c>
      <c r="B26">
        <v>6277.0400390000004</v>
      </c>
      <c r="C26">
        <v>6301.3798829999996</v>
      </c>
      <c r="D26">
        <v>6055.0097660000001</v>
      </c>
      <c r="E26">
        <v>6063.25</v>
      </c>
      <c r="F26">
        <v>6063.25</v>
      </c>
      <c r="G26">
        <v>361000</v>
      </c>
      <c r="H26">
        <f>IFERROR((NDXT[[#This Row],[Close]]-E25)/E25,0)</f>
        <v>-2.2783038115413524E-2</v>
      </c>
      <c r="I26">
        <f>IFERROR(LN(NDXT[[#This Row],[Close]]/E25),0)</f>
        <v>-2.3046582110443706E-2</v>
      </c>
    </row>
    <row r="27" spans="1:9">
      <c r="A27" s="3">
        <v>44026</v>
      </c>
      <c r="B27">
        <v>6004.5200199999999</v>
      </c>
      <c r="C27">
        <v>6128.669922</v>
      </c>
      <c r="D27">
        <v>5934.4702150000003</v>
      </c>
      <c r="E27">
        <v>6122.2202150000003</v>
      </c>
      <c r="F27">
        <v>6122.2202150000003</v>
      </c>
      <c r="G27">
        <v>325600</v>
      </c>
      <c r="H27">
        <f>IFERROR((NDXT[[#This Row],[Close]]-E26)/E26,0)</f>
        <v>9.7258425761761885E-3</v>
      </c>
      <c r="I27">
        <f>IFERROR(LN(NDXT[[#This Row],[Close]]/E26),0)</f>
        <v>9.6788510119655002E-3</v>
      </c>
    </row>
    <row r="28" spans="1:9">
      <c r="A28" s="3">
        <v>44027</v>
      </c>
      <c r="B28">
        <v>6157.3701170000004</v>
      </c>
      <c r="C28">
        <v>6169.6499020000001</v>
      </c>
      <c r="D28">
        <v>6058.7202150000003</v>
      </c>
      <c r="E28">
        <v>6136.1499020000001</v>
      </c>
      <c r="F28">
        <v>6136.1499020000001</v>
      </c>
      <c r="G28">
        <v>267300</v>
      </c>
      <c r="H28">
        <f>IFERROR((NDXT[[#This Row],[Close]]-E27)/E27,0)</f>
        <v>2.2752672250943903E-3</v>
      </c>
      <c r="I28">
        <f>IFERROR(LN(NDXT[[#This Row],[Close]]/E27),0)</f>
        <v>2.2726827241659371E-3</v>
      </c>
    </row>
    <row r="29" spans="1:9">
      <c r="A29" s="3">
        <v>44028</v>
      </c>
      <c r="B29">
        <v>6070.580078</v>
      </c>
      <c r="C29">
        <v>6114.8198240000002</v>
      </c>
      <c r="D29">
        <v>6033.2402339999999</v>
      </c>
      <c r="E29">
        <v>6097.3198240000002</v>
      </c>
      <c r="F29">
        <v>6097.3198240000002</v>
      </c>
      <c r="G29">
        <v>234700</v>
      </c>
      <c r="H29">
        <f>IFERROR((NDXT[[#This Row],[Close]]-E28)/E28,0)</f>
        <v>-6.3280849751313579E-3</v>
      </c>
      <c r="I29">
        <f>IFERROR(LN(NDXT[[#This Row],[Close]]/E28),0)</f>
        <v>-6.3481921764608493E-3</v>
      </c>
    </row>
    <row r="30" spans="1:9">
      <c r="A30" s="3">
        <v>44029</v>
      </c>
      <c r="B30">
        <v>6119.2299800000001</v>
      </c>
      <c r="C30">
        <v>6158.6201170000004</v>
      </c>
      <c r="D30">
        <v>6084.2900390000004</v>
      </c>
      <c r="E30">
        <v>6146.1801759999998</v>
      </c>
      <c r="F30">
        <v>6146.1801759999998</v>
      </c>
      <c r="G30">
        <v>226500</v>
      </c>
      <c r="H30">
        <f>IFERROR((NDXT[[#This Row],[Close]]-E29)/E29,0)</f>
        <v>8.0134146494460958E-3</v>
      </c>
      <c r="I30">
        <f>IFERROR(LN(NDXT[[#This Row],[Close]]/E29),0)</f>
        <v>7.9814777445981443E-3</v>
      </c>
    </row>
    <row r="31" spans="1:9">
      <c r="A31" s="3">
        <v>44032</v>
      </c>
      <c r="B31">
        <v>6153.3701170000004</v>
      </c>
      <c r="C31">
        <v>6313.4301759999998</v>
      </c>
      <c r="D31">
        <v>6131.3500979999999</v>
      </c>
      <c r="E31">
        <v>6300.9599609999996</v>
      </c>
      <c r="F31">
        <v>6300.9599609999996</v>
      </c>
      <c r="G31">
        <v>251300</v>
      </c>
      <c r="H31">
        <f>IFERROR((NDXT[[#This Row],[Close]]-E30)/E30,0)</f>
        <v>2.5183086171862289E-2</v>
      </c>
      <c r="I31">
        <f>IFERROR(LN(NDXT[[#This Row],[Close]]/E30),0)</f>
        <v>2.4871217295076999E-2</v>
      </c>
    </row>
    <row r="32" spans="1:9">
      <c r="A32" s="3">
        <v>44033</v>
      </c>
      <c r="B32">
        <v>6335.7299800000001</v>
      </c>
      <c r="C32">
        <v>6335.7299800000001</v>
      </c>
      <c r="D32">
        <v>6230.4599609999996</v>
      </c>
      <c r="E32">
        <v>6251.9301759999998</v>
      </c>
      <c r="F32">
        <v>6251.9301759999998</v>
      </c>
      <c r="G32">
        <v>0</v>
      </c>
      <c r="H32">
        <f>IFERROR((NDXT[[#This Row],[Close]]-E31)/E31,0)</f>
        <v>-7.7813198787916758E-3</v>
      </c>
      <c r="I32">
        <f>IFERROR(LN(NDXT[[#This Row],[Close]]/E31),0)</f>
        <v>-7.8117523208270784E-3</v>
      </c>
    </row>
    <row r="33" spans="1:9">
      <c r="A33" s="3">
        <v>44034</v>
      </c>
      <c r="B33">
        <v>6272.080078</v>
      </c>
      <c r="C33">
        <v>6313.5097660000001</v>
      </c>
      <c r="D33">
        <v>6234.2797849999997</v>
      </c>
      <c r="E33">
        <v>6270.1401370000003</v>
      </c>
      <c r="F33">
        <v>6270.1401370000003</v>
      </c>
      <c r="G33">
        <v>350800</v>
      </c>
      <c r="H33">
        <f>IFERROR((NDXT[[#This Row],[Close]]-E32)/E32,0)</f>
        <v>2.9126942379979126E-3</v>
      </c>
      <c r="I33">
        <f>IFERROR(LN(NDXT[[#This Row],[Close]]/E32),0)</f>
        <v>2.9084605630773398E-3</v>
      </c>
    </row>
    <row r="34" spans="1:9">
      <c r="A34" s="3">
        <v>44035</v>
      </c>
      <c r="B34">
        <v>6251.6499020000001</v>
      </c>
      <c r="C34">
        <v>6314.6401370000003</v>
      </c>
      <c r="D34">
        <v>6127.0698240000002</v>
      </c>
      <c r="E34">
        <v>6160.9599609999996</v>
      </c>
      <c r="F34">
        <v>6160.9599609999996</v>
      </c>
      <c r="G34">
        <v>430100</v>
      </c>
      <c r="H34">
        <f>IFERROR((NDXT[[#This Row],[Close]]-E33)/E33,0)</f>
        <v>-1.7412717038927123E-2</v>
      </c>
      <c r="I34">
        <f>IFERROR(LN(NDXT[[#This Row],[Close]]/E33),0)</f>
        <v>-1.7566101565135758E-2</v>
      </c>
    </row>
    <row r="35" spans="1:9">
      <c r="A35" s="3">
        <v>44036</v>
      </c>
      <c r="B35">
        <v>6059.2797849999997</v>
      </c>
      <c r="C35">
        <v>6118.9799800000001</v>
      </c>
      <c r="D35">
        <v>6012.6601559999999</v>
      </c>
      <c r="E35">
        <v>6056.3100590000004</v>
      </c>
      <c r="F35">
        <v>6056.3100590000004</v>
      </c>
      <c r="G35">
        <v>635600</v>
      </c>
      <c r="H35">
        <f>IFERROR((NDXT[[#This Row],[Close]]-E34)/E34,0)</f>
        <v>-1.6985973397401082E-2</v>
      </c>
      <c r="I35">
        <f>IFERROR(LN(NDXT[[#This Row],[Close]]/E34),0)</f>
        <v>-1.7131889758138497E-2</v>
      </c>
    </row>
    <row r="36" spans="1:9">
      <c r="A36" s="3">
        <v>44039</v>
      </c>
      <c r="B36">
        <v>6093.1801759999998</v>
      </c>
      <c r="C36">
        <v>6185.0600590000004</v>
      </c>
      <c r="D36">
        <v>6086.5200199999999</v>
      </c>
      <c r="E36">
        <v>6178.7202150000003</v>
      </c>
      <c r="F36">
        <v>6178.7202150000003</v>
      </c>
      <c r="G36">
        <v>395600</v>
      </c>
      <c r="H36">
        <f>IFERROR((NDXT[[#This Row],[Close]]-E35)/E35,0)</f>
        <v>2.0212002821436113E-2</v>
      </c>
      <c r="I36">
        <f>IFERROR(LN(NDXT[[#This Row],[Close]]/E35),0)</f>
        <v>2.0010451602581168E-2</v>
      </c>
    </row>
    <row r="37" spans="1:9">
      <c r="A37" s="3">
        <v>44040</v>
      </c>
      <c r="B37">
        <v>6147.1899409999996</v>
      </c>
      <c r="C37">
        <v>6162.8598629999997</v>
      </c>
      <c r="D37">
        <v>6084.1298829999996</v>
      </c>
      <c r="E37">
        <v>6087.2797849999997</v>
      </c>
      <c r="F37">
        <v>6087.2797849999997</v>
      </c>
      <c r="G37">
        <v>306500</v>
      </c>
      <c r="H37">
        <f>IFERROR((NDXT[[#This Row],[Close]]-E36)/E36,0)</f>
        <v>-1.4799250786273151E-2</v>
      </c>
      <c r="I37">
        <f>IFERROR(LN(NDXT[[#This Row],[Close]]/E36),0)</f>
        <v>-1.4909852267380347E-2</v>
      </c>
    </row>
    <row r="38" spans="1:9">
      <c r="A38" s="3">
        <v>44041</v>
      </c>
      <c r="B38">
        <v>6136.7998049999997</v>
      </c>
      <c r="C38">
        <v>6223.580078</v>
      </c>
      <c r="D38">
        <v>6132.3500979999999</v>
      </c>
      <c r="E38">
        <v>6202.3198240000002</v>
      </c>
      <c r="F38">
        <v>6202.3198240000002</v>
      </c>
      <c r="G38">
        <v>355900</v>
      </c>
      <c r="H38">
        <f>IFERROR((NDXT[[#This Row],[Close]]-E37)/E37,0)</f>
        <v>1.8898431329454728E-2</v>
      </c>
      <c r="I38">
        <f>IFERROR(LN(NDXT[[#This Row],[Close]]/E37),0)</f>
        <v>1.8722074424294698E-2</v>
      </c>
    </row>
    <row r="39" spans="1:9">
      <c r="A39" s="3">
        <v>44042</v>
      </c>
      <c r="B39">
        <v>6152.75</v>
      </c>
      <c r="C39">
        <v>6277.580078</v>
      </c>
      <c r="D39">
        <v>6133.8100590000004</v>
      </c>
      <c r="E39">
        <v>6271.7299800000001</v>
      </c>
      <c r="F39">
        <v>6271.7299800000001</v>
      </c>
      <c r="G39">
        <v>346500</v>
      </c>
      <c r="H39">
        <f>IFERROR((NDXT[[#This Row],[Close]]-E38)/E38,0)</f>
        <v>1.1190999169603595E-2</v>
      </c>
      <c r="I39">
        <f>IFERROR(LN(NDXT[[#This Row],[Close]]/E38),0)</f>
        <v>1.1128843233185829E-2</v>
      </c>
    </row>
    <row r="40" spans="1:9">
      <c r="A40" s="3">
        <v>44043</v>
      </c>
      <c r="B40">
        <v>6291.0898440000001</v>
      </c>
      <c r="C40">
        <v>6301.419922</v>
      </c>
      <c r="D40">
        <v>6188.8901370000003</v>
      </c>
      <c r="E40">
        <v>6300.7700199999999</v>
      </c>
      <c r="F40">
        <v>6300.7700199999999</v>
      </c>
      <c r="G40">
        <v>458700</v>
      </c>
      <c r="H40">
        <f>IFERROR((NDXT[[#This Row],[Close]]-E39)/E39,0)</f>
        <v>4.6303077607942333E-3</v>
      </c>
      <c r="I40">
        <f>IFERROR(LN(NDXT[[#This Row],[Close]]/E39),0)</f>
        <v>4.61962086220301E-3</v>
      </c>
    </row>
    <row r="41" spans="1:9">
      <c r="A41" s="3">
        <v>44046</v>
      </c>
      <c r="B41">
        <v>6348.7900390000004</v>
      </c>
      <c r="C41">
        <v>6389.1899409999996</v>
      </c>
      <c r="D41">
        <v>6337.6298829999996</v>
      </c>
      <c r="E41">
        <v>6379.6000979999999</v>
      </c>
      <c r="F41">
        <v>6379.6000979999999</v>
      </c>
      <c r="G41">
        <v>380600</v>
      </c>
      <c r="H41">
        <f>IFERROR((NDXT[[#This Row],[Close]]-E40)/E40,0)</f>
        <v>1.2511181609513809E-2</v>
      </c>
      <c r="I41">
        <f>IFERROR(LN(NDXT[[#This Row],[Close]]/E40),0)</f>
        <v>1.2433563502529351E-2</v>
      </c>
    </row>
    <row r="42" spans="1:9">
      <c r="A42" s="3">
        <v>44047</v>
      </c>
      <c r="B42">
        <v>6366.4301759999998</v>
      </c>
      <c r="C42">
        <v>6434.9101559999999</v>
      </c>
      <c r="D42">
        <v>6363.2299800000001</v>
      </c>
      <c r="E42">
        <v>6434.5097660000001</v>
      </c>
      <c r="F42">
        <v>6434.5097660000001</v>
      </c>
      <c r="G42">
        <v>408900</v>
      </c>
      <c r="H42">
        <f>IFERROR((NDXT[[#This Row],[Close]]-E41)/E41,0)</f>
        <v>8.6070705305203027E-3</v>
      </c>
      <c r="I42">
        <f>IFERROR(LN(NDXT[[#This Row],[Close]]/E41),0)</f>
        <v>8.5702408783516378E-3</v>
      </c>
    </row>
    <row r="43" spans="1:9">
      <c r="A43" s="3">
        <v>44048</v>
      </c>
      <c r="B43">
        <v>6429.5600590000004</v>
      </c>
      <c r="C43">
        <v>6448.2001950000003</v>
      </c>
      <c r="D43">
        <v>6396.8398440000001</v>
      </c>
      <c r="E43">
        <v>6424.5698240000002</v>
      </c>
      <c r="F43">
        <v>6424.5698240000002</v>
      </c>
      <c r="G43">
        <v>270100</v>
      </c>
      <c r="H43">
        <f>IFERROR((NDXT[[#This Row],[Close]]-E42)/E42,0)</f>
        <v>-1.5447862170514847E-3</v>
      </c>
      <c r="I43">
        <f>IFERROR(LN(NDXT[[#This Row],[Close]]/E42),0)</f>
        <v>-1.5459806295127344E-3</v>
      </c>
    </row>
    <row r="44" spans="1:9">
      <c r="A44" s="3">
        <v>44049</v>
      </c>
      <c r="B44">
        <v>6387.5</v>
      </c>
      <c r="C44">
        <v>6418.7402339999999</v>
      </c>
      <c r="D44">
        <v>6348.2202150000003</v>
      </c>
      <c r="E44">
        <v>6415.1499020000001</v>
      </c>
      <c r="F44">
        <v>6415.1499020000001</v>
      </c>
      <c r="G44">
        <v>355100</v>
      </c>
      <c r="H44">
        <f>IFERROR((NDXT[[#This Row],[Close]]-E43)/E43,0)</f>
        <v>-1.4662338892808711E-3</v>
      </c>
      <c r="I44">
        <f>IFERROR(LN(NDXT[[#This Row],[Close]]/E43),0)</f>
        <v>-1.4673098620704033E-3</v>
      </c>
    </row>
    <row r="45" spans="1:9">
      <c r="A45" s="3">
        <v>44050</v>
      </c>
      <c r="B45">
        <v>6388.9702150000003</v>
      </c>
      <c r="C45">
        <v>6406.9301759999998</v>
      </c>
      <c r="D45">
        <v>6266.4902339999999</v>
      </c>
      <c r="E45">
        <v>6330.8398440000001</v>
      </c>
      <c r="F45">
        <v>6330.8398440000001</v>
      </c>
      <c r="G45">
        <v>372700</v>
      </c>
      <c r="H45">
        <f>IFERROR((NDXT[[#This Row],[Close]]-E44)/E44,0)</f>
        <v>-1.3142336389320435E-2</v>
      </c>
      <c r="I45">
        <f>IFERROR(LN(NDXT[[#This Row],[Close]]/E44),0)</f>
        <v>-1.3229461082144092E-2</v>
      </c>
    </row>
    <row r="46" spans="1:9">
      <c r="A46" s="3">
        <v>44053</v>
      </c>
      <c r="B46">
        <v>6330.0698240000002</v>
      </c>
      <c r="C46">
        <v>6337.1499020000001</v>
      </c>
      <c r="D46">
        <v>6222.1201170000004</v>
      </c>
      <c r="E46">
        <v>6310.4399409999996</v>
      </c>
      <c r="F46">
        <v>6310.4399409999996</v>
      </c>
      <c r="G46">
        <v>347800</v>
      </c>
      <c r="H46">
        <f>IFERROR((NDXT[[#This Row],[Close]]-E45)/E45,0)</f>
        <v>-3.2223059661403825E-3</v>
      </c>
      <c r="I46">
        <f>IFERROR(LN(NDXT[[#This Row],[Close]]/E45),0)</f>
        <v>-3.2275087737083895E-3</v>
      </c>
    </row>
    <row r="47" spans="1:9">
      <c r="A47" s="3">
        <v>44054</v>
      </c>
      <c r="B47">
        <v>6302.7299800000001</v>
      </c>
      <c r="C47">
        <v>6344.1000979999999</v>
      </c>
      <c r="D47">
        <v>6211.5498049999997</v>
      </c>
      <c r="E47">
        <v>6224.2998049999997</v>
      </c>
      <c r="F47">
        <v>6224.2998049999997</v>
      </c>
      <c r="G47">
        <v>358300</v>
      </c>
      <c r="H47">
        <f>IFERROR((NDXT[[#This Row],[Close]]-E46)/E46,0)</f>
        <v>-1.3650416897296319E-2</v>
      </c>
      <c r="I47">
        <f>IFERROR(LN(NDXT[[#This Row],[Close]]/E46),0)</f>
        <v>-1.3744440459045239E-2</v>
      </c>
    </row>
    <row r="48" spans="1:9">
      <c r="A48" s="3">
        <v>44055</v>
      </c>
      <c r="B48">
        <v>6266.9902339999999</v>
      </c>
      <c r="C48">
        <v>6375.3701170000004</v>
      </c>
      <c r="D48">
        <v>6264.5898440000001</v>
      </c>
      <c r="E48">
        <v>6360.4599609999996</v>
      </c>
      <c r="F48">
        <v>6360.4599609999996</v>
      </c>
      <c r="G48">
        <v>0</v>
      </c>
      <c r="H48">
        <f>IFERROR((NDXT[[#This Row],[Close]]-E47)/E47,0)</f>
        <v>2.1875578019333521E-2</v>
      </c>
      <c r="I48">
        <f>IFERROR(LN(NDXT[[#This Row],[Close]]/E47),0)</f>
        <v>2.1639740749152227E-2</v>
      </c>
    </row>
    <row r="49" spans="1:9">
      <c r="A49" s="3">
        <v>44056</v>
      </c>
      <c r="B49">
        <v>6341.7700199999999</v>
      </c>
      <c r="C49">
        <v>6382.2099609999996</v>
      </c>
      <c r="D49">
        <v>6309.6401370000003</v>
      </c>
      <c r="E49">
        <v>6332.9399409999996</v>
      </c>
      <c r="F49">
        <v>6332.9399409999996</v>
      </c>
      <c r="G49">
        <v>389100</v>
      </c>
      <c r="H49">
        <f>IFERROR((NDXT[[#This Row],[Close]]-E48)/E48,0)</f>
        <v>-4.3267342564441199E-3</v>
      </c>
      <c r="I49">
        <f>IFERROR(LN(NDXT[[#This Row],[Close]]/E48),0)</f>
        <v>-4.3361216587563473E-3</v>
      </c>
    </row>
    <row r="50" spans="1:9">
      <c r="A50" s="3">
        <v>44057</v>
      </c>
      <c r="B50">
        <v>6326.3500979999999</v>
      </c>
      <c r="C50">
        <v>6363.5200199999999</v>
      </c>
      <c r="D50">
        <v>6287.419922</v>
      </c>
      <c r="E50">
        <v>6304.5698240000002</v>
      </c>
      <c r="F50">
        <v>6304.5698240000002</v>
      </c>
      <c r="G50">
        <v>275000</v>
      </c>
      <c r="H50">
        <f>IFERROR((NDXT[[#This Row],[Close]]-E49)/E49,0)</f>
        <v>-4.4797704169478852E-3</v>
      </c>
      <c r="I50">
        <f>IFERROR(LN(NDXT[[#This Row],[Close]]/E49),0)</f>
        <v>-4.489834656678726E-3</v>
      </c>
    </row>
    <row r="51" spans="1:9">
      <c r="A51" s="3">
        <v>44060</v>
      </c>
      <c r="B51">
        <v>6343.3398440000001</v>
      </c>
      <c r="C51">
        <v>6389.0097660000001</v>
      </c>
      <c r="D51">
        <v>6341.4599609999996</v>
      </c>
      <c r="E51">
        <v>6372.0297849999997</v>
      </c>
      <c r="F51">
        <v>6372.0297849999997</v>
      </c>
      <c r="G51">
        <v>243900</v>
      </c>
      <c r="H51">
        <f>IFERROR((NDXT[[#This Row],[Close]]-E50)/E50,0)</f>
        <v>1.0700168747944628E-2</v>
      </c>
      <c r="I51">
        <f>IFERROR(LN(NDXT[[#This Row],[Close]]/E50),0)</f>
        <v>1.0643327059922958E-2</v>
      </c>
    </row>
    <row r="52" spans="1:9">
      <c r="A52" s="3">
        <v>44061</v>
      </c>
      <c r="B52">
        <v>6401.0400390000004</v>
      </c>
      <c r="C52">
        <v>6414.9101559999999</v>
      </c>
      <c r="D52">
        <v>6355.2597660000001</v>
      </c>
      <c r="E52">
        <v>6384.5200199999999</v>
      </c>
      <c r="F52">
        <v>6384.5200199999999</v>
      </c>
      <c r="G52">
        <v>247200</v>
      </c>
      <c r="H52">
        <f>IFERROR((NDXT[[#This Row],[Close]]-E51)/E51,0)</f>
        <v>1.9601658217924057E-3</v>
      </c>
      <c r="I52">
        <f>IFERROR(LN(NDXT[[#This Row],[Close]]/E51),0)</f>
        <v>1.9582472035654845E-3</v>
      </c>
    </row>
    <row r="53" spans="1:9">
      <c r="A53" s="3">
        <v>44062</v>
      </c>
      <c r="B53">
        <v>6397.9501950000003</v>
      </c>
      <c r="C53">
        <v>6418.7299800000001</v>
      </c>
      <c r="D53">
        <v>6347.330078</v>
      </c>
      <c r="E53">
        <v>6358.4902339999999</v>
      </c>
      <c r="F53">
        <v>6358.4902339999999</v>
      </c>
      <c r="G53">
        <v>269600</v>
      </c>
      <c r="H53">
        <f>IFERROR((NDXT[[#This Row],[Close]]-E52)/E52,0)</f>
        <v>-4.0770153305902017E-3</v>
      </c>
      <c r="I53">
        <f>IFERROR(LN(NDXT[[#This Row],[Close]]/E52),0)</f>
        <v>-4.0853490163487369E-3</v>
      </c>
    </row>
    <row r="54" spans="1:9">
      <c r="A54" s="3">
        <v>44063</v>
      </c>
      <c r="B54">
        <v>6310.8100590000004</v>
      </c>
      <c r="C54">
        <v>6413.1201170000004</v>
      </c>
      <c r="D54">
        <v>6308.8398440000001</v>
      </c>
      <c r="E54">
        <v>6400.1298829999996</v>
      </c>
      <c r="F54">
        <v>6400.1298829999996</v>
      </c>
      <c r="G54">
        <v>304500</v>
      </c>
      <c r="H54">
        <f>IFERROR((NDXT[[#This Row],[Close]]-E53)/E53,0)</f>
        <v>6.5486691757966359E-3</v>
      </c>
      <c r="I54">
        <f>IFERROR(LN(NDXT[[#This Row],[Close]]/E53),0)</f>
        <v>6.5273197977972191E-3</v>
      </c>
    </row>
    <row r="55" spans="1:9">
      <c r="A55" s="3">
        <v>44064</v>
      </c>
      <c r="B55">
        <v>6376.1899409999996</v>
      </c>
      <c r="C55">
        <v>6411.6401370000003</v>
      </c>
      <c r="D55">
        <v>6355.5</v>
      </c>
      <c r="E55">
        <v>6408.7099609999996</v>
      </c>
      <c r="F55">
        <v>6408.7099609999996</v>
      </c>
      <c r="G55">
        <v>363500</v>
      </c>
      <c r="H55">
        <f>IFERROR((NDXT[[#This Row],[Close]]-E54)/E54,0)</f>
        <v>1.3406099808677832E-3</v>
      </c>
      <c r="I55">
        <f>IFERROR(LN(NDXT[[#This Row],[Close]]/E54),0)</f>
        <v>1.3397121656311105E-3</v>
      </c>
    </row>
    <row r="56" spans="1:9">
      <c r="A56" s="3">
        <v>44067</v>
      </c>
      <c r="B56">
        <v>6474.6899409999996</v>
      </c>
      <c r="C56">
        <v>6492.3398440000001</v>
      </c>
      <c r="D56">
        <v>6419.830078</v>
      </c>
      <c r="E56">
        <v>6458.2700199999999</v>
      </c>
      <c r="F56">
        <v>6458.2700199999999</v>
      </c>
      <c r="G56">
        <v>321400</v>
      </c>
      <c r="H56">
        <f>IFERROR((NDXT[[#This Row],[Close]]-E55)/E55,0)</f>
        <v>7.7332348166162185E-3</v>
      </c>
      <c r="I56">
        <f>IFERROR(LN(NDXT[[#This Row],[Close]]/E55),0)</f>
        <v>7.7034866243265859E-3</v>
      </c>
    </row>
    <row r="57" spans="1:9">
      <c r="A57" s="3">
        <v>44068</v>
      </c>
      <c r="B57">
        <v>6462.8999020000001</v>
      </c>
      <c r="C57">
        <v>6516.1499020000001</v>
      </c>
      <c r="D57">
        <v>6447.6298829999996</v>
      </c>
      <c r="E57">
        <v>6515.6098629999997</v>
      </c>
      <c r="F57">
        <v>6515.6098629999997</v>
      </c>
      <c r="G57">
        <v>310700</v>
      </c>
      <c r="H57">
        <f>IFERROR((NDXT[[#This Row],[Close]]-E56)/E56,0)</f>
        <v>8.8785143424523066E-3</v>
      </c>
      <c r="I57">
        <f>IFERROR(LN(NDXT[[#This Row],[Close]]/E56),0)</f>
        <v>8.8393320833696238E-3</v>
      </c>
    </row>
    <row r="58" spans="1:9">
      <c r="A58" s="3">
        <v>44069</v>
      </c>
      <c r="B58">
        <v>6550.2001950000003</v>
      </c>
      <c r="C58">
        <v>6623.7402339999999</v>
      </c>
      <c r="D58">
        <v>6528.830078</v>
      </c>
      <c r="E58">
        <v>6611.0297849999997</v>
      </c>
      <c r="F58">
        <v>6611.0297849999997</v>
      </c>
      <c r="G58">
        <v>356700</v>
      </c>
      <c r="H58">
        <f>IFERROR((NDXT[[#This Row],[Close]]-E57)/E57,0)</f>
        <v>1.464481821446344E-2</v>
      </c>
      <c r="I58">
        <f>IFERROR(LN(NDXT[[#This Row],[Close]]/E57),0)</f>
        <v>1.4538618459351317E-2</v>
      </c>
    </row>
    <row r="59" spans="1:9">
      <c r="A59" s="3">
        <v>44070</v>
      </c>
      <c r="B59">
        <v>6624.5898440000001</v>
      </c>
      <c r="C59">
        <v>6624.5898440000001</v>
      </c>
      <c r="D59">
        <v>6515.6499020000001</v>
      </c>
      <c r="E59">
        <v>6557.0400390000004</v>
      </c>
      <c r="F59">
        <v>6557.0400390000004</v>
      </c>
      <c r="G59">
        <v>324200</v>
      </c>
      <c r="H59">
        <f>IFERROR((NDXT[[#This Row],[Close]]-E58)/E58,0)</f>
        <v>-8.1666166627321121E-3</v>
      </c>
      <c r="I59">
        <f>IFERROR(LN(NDXT[[#This Row],[Close]]/E58),0)</f>
        <v>-8.2001461496787886E-3</v>
      </c>
    </row>
    <row r="60" spans="1:9">
      <c r="A60" s="3">
        <v>44071</v>
      </c>
      <c r="B60">
        <v>6595.2402339999999</v>
      </c>
      <c r="C60">
        <v>6661.9799800000001</v>
      </c>
      <c r="D60">
        <v>6593.2700199999999</v>
      </c>
      <c r="E60">
        <v>6658.1201170000004</v>
      </c>
      <c r="F60">
        <v>6658.1201170000004</v>
      </c>
      <c r="G60">
        <v>284200</v>
      </c>
      <c r="H60">
        <f>IFERROR((NDXT[[#This Row],[Close]]-E59)/E59,0)</f>
        <v>1.5415504160230117E-2</v>
      </c>
      <c r="I60">
        <f>IFERROR(LN(NDXT[[#This Row],[Close]]/E59),0)</f>
        <v>1.5297892431949444E-2</v>
      </c>
    </row>
    <row r="61" spans="1:9">
      <c r="A61" s="3">
        <v>44074</v>
      </c>
      <c r="B61">
        <v>6640.6298829999996</v>
      </c>
      <c r="C61">
        <v>6673.9902339999999</v>
      </c>
      <c r="D61">
        <v>6613.4301759999998</v>
      </c>
      <c r="E61">
        <v>6651.2998049999997</v>
      </c>
      <c r="F61">
        <v>6651.2998049999997</v>
      </c>
      <c r="G61">
        <v>544100</v>
      </c>
      <c r="H61">
        <f>IFERROR((NDXT[[#This Row],[Close]]-E60)/E60,0)</f>
        <v>-1.0243600115574093E-3</v>
      </c>
      <c r="I61">
        <f>IFERROR(LN(NDXT[[#This Row],[Close]]/E60),0)</f>
        <v>-1.0248850268410709E-3</v>
      </c>
    </row>
    <row r="62" spans="1:9">
      <c r="A62" s="3">
        <v>44075</v>
      </c>
      <c r="B62">
        <v>6691.4902339999999</v>
      </c>
      <c r="C62">
        <v>6784.1298829999996</v>
      </c>
      <c r="D62">
        <v>6676.3598629999997</v>
      </c>
      <c r="E62">
        <v>6781.6298829999996</v>
      </c>
      <c r="F62">
        <v>6781.6298829999996</v>
      </c>
      <c r="G62">
        <v>419100</v>
      </c>
      <c r="H62">
        <f>IFERROR((NDXT[[#This Row],[Close]]-E61)/E61,0)</f>
        <v>1.9594678005948038E-2</v>
      </c>
      <c r="I62">
        <f>IFERROR(LN(NDXT[[#This Row],[Close]]/E61),0)</f>
        <v>1.940517381803666E-2</v>
      </c>
    </row>
    <row r="63" spans="1:9">
      <c r="A63" s="3">
        <v>44076</v>
      </c>
      <c r="B63">
        <v>6869</v>
      </c>
      <c r="C63">
        <v>6936.2597660000001</v>
      </c>
      <c r="D63">
        <v>6803.0498049999997</v>
      </c>
      <c r="E63">
        <v>6915.1201170000004</v>
      </c>
      <c r="F63">
        <v>6915.1201170000004</v>
      </c>
      <c r="G63">
        <v>554300</v>
      </c>
      <c r="H63">
        <f>IFERROR((NDXT[[#This Row],[Close]]-E62)/E62,0)</f>
        <v>1.9684093101959215E-2</v>
      </c>
      <c r="I63">
        <f>IFERROR(LN(NDXT[[#This Row],[Close]]/E62),0)</f>
        <v>1.9492866680175434E-2</v>
      </c>
    </row>
    <row r="64" spans="1:9">
      <c r="A64" s="3">
        <v>44077</v>
      </c>
      <c r="B64">
        <v>6791.2299800000001</v>
      </c>
      <c r="C64">
        <v>6796.5297849999997</v>
      </c>
      <c r="D64">
        <v>6490.0097660000001</v>
      </c>
      <c r="E64">
        <v>6543.5600590000004</v>
      </c>
      <c r="F64">
        <v>6543.5600590000004</v>
      </c>
      <c r="G64">
        <v>696000</v>
      </c>
      <c r="H64">
        <f>IFERROR((NDXT[[#This Row],[Close]]-E63)/E63,0)</f>
        <v>-5.3731540698268396E-2</v>
      </c>
      <c r="I64">
        <f>IFERROR(LN(NDXT[[#This Row],[Close]]/E63),0)</f>
        <v>-5.5228966572160573E-2</v>
      </c>
    </row>
    <row r="65" spans="1:9">
      <c r="A65" s="3">
        <v>44078</v>
      </c>
      <c r="B65">
        <v>6493.2299800000001</v>
      </c>
      <c r="C65">
        <v>6560.169922</v>
      </c>
      <c r="D65">
        <v>6234.669922</v>
      </c>
      <c r="E65">
        <v>6435.3100590000004</v>
      </c>
      <c r="F65">
        <v>6435.3100590000004</v>
      </c>
      <c r="G65">
        <v>764600</v>
      </c>
      <c r="H65">
        <f>IFERROR((NDXT[[#This Row],[Close]]-E64)/E64,0)</f>
        <v>-1.6542982569727187E-2</v>
      </c>
      <c r="I65">
        <f>IFERROR(LN(NDXT[[#This Row],[Close]]/E64),0)</f>
        <v>-1.6681345788511655E-2</v>
      </c>
    </row>
    <row r="66" spans="1:9">
      <c r="A66" s="3">
        <v>44082</v>
      </c>
      <c r="B66">
        <v>6186.4902339999999</v>
      </c>
      <c r="C66">
        <v>6315.0898440000001</v>
      </c>
      <c r="D66">
        <v>6145.1601559999999</v>
      </c>
      <c r="E66">
        <v>6150.7202150000003</v>
      </c>
      <c r="F66">
        <v>6150.7202150000003</v>
      </c>
      <c r="G66">
        <v>588800</v>
      </c>
      <c r="H66">
        <f>IFERROR((NDXT[[#This Row],[Close]]-E65)/E65,0)</f>
        <v>-4.4223175168070027E-2</v>
      </c>
      <c r="I66">
        <f>IFERROR(LN(NDXT[[#This Row],[Close]]/E65),0)</f>
        <v>-4.5230840012213301E-2</v>
      </c>
    </row>
    <row r="67" spans="1:9">
      <c r="A67" s="3">
        <v>44083</v>
      </c>
      <c r="B67">
        <v>6262.6899409999996</v>
      </c>
      <c r="C67">
        <v>6334.8701170000004</v>
      </c>
      <c r="D67">
        <v>6190.5</v>
      </c>
      <c r="E67">
        <v>6294.8398440000001</v>
      </c>
      <c r="F67">
        <v>6294.8398440000001</v>
      </c>
      <c r="G67">
        <v>490000</v>
      </c>
      <c r="H67">
        <f>IFERROR((NDXT[[#This Row],[Close]]-E66)/E66,0)</f>
        <v>2.3431342015611385E-2</v>
      </c>
      <c r="I67">
        <f>IFERROR(LN(NDXT[[#This Row],[Close]]/E66),0)</f>
        <v>2.3161042301587009E-2</v>
      </c>
    </row>
    <row r="68" spans="1:9">
      <c r="A68" s="3">
        <v>44084</v>
      </c>
      <c r="B68">
        <v>6340.0400390000004</v>
      </c>
      <c r="C68">
        <v>6376.3398440000001</v>
      </c>
      <c r="D68">
        <v>6159.830078</v>
      </c>
      <c r="E68">
        <v>6191.419922</v>
      </c>
      <c r="F68">
        <v>6191.419922</v>
      </c>
      <c r="G68">
        <v>460600</v>
      </c>
      <c r="H68">
        <f>IFERROR((NDXT[[#This Row],[Close]]-E67)/E67,0)</f>
        <v>-1.6429317435069608E-2</v>
      </c>
      <c r="I68">
        <f>IFERROR(LN(NDXT[[#This Row],[Close]]/E67),0)</f>
        <v>-1.6565775342010678E-2</v>
      </c>
    </row>
    <row r="69" spans="1:9">
      <c r="A69" s="3">
        <v>44085</v>
      </c>
      <c r="B69">
        <v>6245.2797849999997</v>
      </c>
      <c r="C69">
        <v>6278.7797849999997</v>
      </c>
      <c r="D69">
        <v>6100.2402339999999</v>
      </c>
      <c r="E69">
        <v>6172.0898440000001</v>
      </c>
      <c r="F69">
        <v>6172.0898440000001</v>
      </c>
      <c r="G69">
        <v>452600</v>
      </c>
      <c r="H69">
        <f>IFERROR((NDXT[[#This Row],[Close]]-E68)/E68,0)</f>
        <v>-3.1220751045029759E-3</v>
      </c>
      <c r="I69">
        <f>IFERROR(LN(NDXT[[#This Row],[Close]]/E68),0)</f>
        <v>-3.1269589487836367E-3</v>
      </c>
    </row>
    <row r="70" spans="1:9">
      <c r="A70" s="3">
        <v>44088</v>
      </c>
      <c r="B70">
        <v>6271.419922</v>
      </c>
      <c r="C70">
        <v>6321.7900390000004</v>
      </c>
      <c r="D70">
        <v>6243.0297849999997</v>
      </c>
      <c r="E70">
        <v>6285.9599609999996</v>
      </c>
      <c r="F70">
        <v>6285.9599609999996</v>
      </c>
      <c r="G70">
        <v>414200</v>
      </c>
      <c r="H70">
        <f>IFERROR((NDXT[[#This Row],[Close]]-E69)/E69,0)</f>
        <v>1.8449199522054052E-2</v>
      </c>
      <c r="I70">
        <f>IFERROR(LN(NDXT[[#This Row],[Close]]/E69),0)</f>
        <v>1.8281077701027347E-2</v>
      </c>
    </row>
    <row r="71" spans="1:9">
      <c r="A71" s="3">
        <v>44089</v>
      </c>
      <c r="B71">
        <v>6351.1899409999996</v>
      </c>
      <c r="C71">
        <v>6394.5</v>
      </c>
      <c r="D71">
        <v>6336.2099609999996</v>
      </c>
      <c r="E71">
        <v>6363.080078</v>
      </c>
      <c r="F71">
        <v>6363.080078</v>
      </c>
      <c r="G71">
        <v>430100</v>
      </c>
      <c r="H71">
        <f>IFERROR((NDXT[[#This Row],[Close]]-E70)/E70,0)</f>
        <v>1.2268630006948337E-2</v>
      </c>
      <c r="I71">
        <f>IFERROR(LN(NDXT[[#This Row],[Close]]/E70),0)</f>
        <v>1.2193980311967957E-2</v>
      </c>
    </row>
    <row r="72" spans="1:9">
      <c r="A72" s="3">
        <v>44090</v>
      </c>
      <c r="B72">
        <v>6394.1899409999996</v>
      </c>
      <c r="C72">
        <v>6409.2700199999999</v>
      </c>
      <c r="D72">
        <v>6288.3198240000002</v>
      </c>
      <c r="E72">
        <v>6291.7202150000003</v>
      </c>
      <c r="F72">
        <v>6291.7202150000003</v>
      </c>
      <c r="G72">
        <v>413500</v>
      </c>
      <c r="H72">
        <f>IFERROR((NDXT[[#This Row],[Close]]-E71)/E71,0)</f>
        <v>-1.1214673102531349E-2</v>
      </c>
      <c r="I72">
        <f>IFERROR(LN(NDXT[[#This Row],[Close]]/E71),0)</f>
        <v>-1.1278031691536078E-2</v>
      </c>
    </row>
    <row r="73" spans="1:9">
      <c r="A73" s="3">
        <v>44091</v>
      </c>
      <c r="B73">
        <v>6123.2099609999996</v>
      </c>
      <c r="C73">
        <v>6252.7099609999996</v>
      </c>
      <c r="D73">
        <v>6123.2099609999996</v>
      </c>
      <c r="E73">
        <v>6241.330078</v>
      </c>
      <c r="F73">
        <v>6241.330078</v>
      </c>
      <c r="G73">
        <v>469500</v>
      </c>
      <c r="H73">
        <f>IFERROR((NDXT[[#This Row],[Close]]-E72)/E72,0)</f>
        <v>-8.0089602331435399E-3</v>
      </c>
      <c r="I73">
        <f>IFERROR(LN(NDXT[[#This Row],[Close]]/E72),0)</f>
        <v>-8.0412042311457464E-3</v>
      </c>
    </row>
    <row r="74" spans="1:9">
      <c r="A74" s="3">
        <v>44092</v>
      </c>
      <c r="B74">
        <v>6273.7998049999997</v>
      </c>
      <c r="C74">
        <v>6279.2202150000003</v>
      </c>
      <c r="D74">
        <v>6073.3999020000001</v>
      </c>
      <c r="E74">
        <v>6158.5600590000004</v>
      </c>
      <c r="F74">
        <v>6158.5600590000004</v>
      </c>
      <c r="G74">
        <v>689500</v>
      </c>
      <c r="H74">
        <f>IFERROR((NDXT[[#This Row],[Close]]-E73)/E73,0)</f>
        <v>-1.3261599365134489E-2</v>
      </c>
      <c r="I74">
        <f>IFERROR(LN(NDXT[[#This Row],[Close]]/E73),0)</f>
        <v>-1.3350319628753391E-2</v>
      </c>
    </row>
    <row r="75" spans="1:9">
      <c r="A75" s="3">
        <v>44095</v>
      </c>
      <c r="B75">
        <v>6058.7700199999999</v>
      </c>
      <c r="C75">
        <v>6165.3100590000004</v>
      </c>
      <c r="D75">
        <v>6009.2299800000001</v>
      </c>
      <c r="E75">
        <v>6163.5600590000004</v>
      </c>
      <c r="F75">
        <v>6163.5600590000004</v>
      </c>
      <c r="G75">
        <v>500100</v>
      </c>
      <c r="H75">
        <f>IFERROR((NDXT[[#This Row],[Close]]-E74)/E74,0)</f>
        <v>8.1187809359642383E-4</v>
      </c>
      <c r="I75">
        <f>IFERROR(LN(NDXT[[#This Row],[Close]]/E74),0)</f>
        <v>8.1154869885049423E-4</v>
      </c>
    </row>
    <row r="76" spans="1:9">
      <c r="A76" s="3">
        <v>44096</v>
      </c>
      <c r="B76">
        <v>6205.3398440000001</v>
      </c>
      <c r="C76">
        <v>6266.0400390000004</v>
      </c>
      <c r="D76">
        <v>6127.5097660000001</v>
      </c>
      <c r="E76">
        <v>6258.8701170000004</v>
      </c>
      <c r="F76">
        <v>6258.8701170000004</v>
      </c>
      <c r="G76">
        <v>437300</v>
      </c>
      <c r="H76">
        <f>IFERROR((NDXT[[#This Row],[Close]]-E75)/E75,0)</f>
        <v>1.5463475181170458E-2</v>
      </c>
      <c r="I76">
        <f>IFERROR(LN(NDXT[[#This Row],[Close]]/E75),0)</f>
        <v>1.5345134066174944E-2</v>
      </c>
    </row>
    <row r="77" spans="1:9">
      <c r="A77" s="3">
        <v>44097</v>
      </c>
      <c r="B77">
        <v>6267.5498049999997</v>
      </c>
      <c r="C77">
        <v>6289.1899409999996</v>
      </c>
      <c r="D77">
        <v>6101.9702150000003</v>
      </c>
      <c r="E77">
        <v>6119.7797849999997</v>
      </c>
      <c r="F77">
        <v>6119.7797849999997</v>
      </c>
      <c r="G77">
        <v>415500</v>
      </c>
      <c r="H77">
        <f>IFERROR((NDXT[[#This Row],[Close]]-E76)/E76,0)</f>
        <v>-2.2222913944517097E-2</v>
      </c>
      <c r="I77">
        <f>IFERROR(LN(NDXT[[#This Row],[Close]]/E76),0)</f>
        <v>-2.2473563295565002E-2</v>
      </c>
    </row>
    <row r="78" spans="1:9">
      <c r="A78" s="3">
        <v>44098</v>
      </c>
      <c r="B78">
        <v>6069.5</v>
      </c>
      <c r="C78">
        <v>6218.9599609999996</v>
      </c>
      <c r="D78">
        <v>6069.5</v>
      </c>
      <c r="E78">
        <v>6146.8198240000002</v>
      </c>
      <c r="F78">
        <v>6146.8198240000002</v>
      </c>
      <c r="G78">
        <v>434100</v>
      </c>
      <c r="H78">
        <f>IFERROR((NDXT[[#This Row],[Close]]-E77)/E77,0)</f>
        <v>4.4184660151133908E-3</v>
      </c>
      <c r="I78">
        <f>IFERROR(LN(NDXT[[#This Row],[Close]]/E77),0)</f>
        <v>4.4087332528714917E-3</v>
      </c>
    </row>
    <row r="79" spans="1:9">
      <c r="A79" s="3">
        <v>44099</v>
      </c>
      <c r="B79">
        <v>6139.7202150000003</v>
      </c>
      <c r="C79">
        <v>6282.5498049999997</v>
      </c>
      <c r="D79">
        <v>6094.0200199999999</v>
      </c>
      <c r="E79">
        <v>6267.169922</v>
      </c>
      <c r="F79">
        <v>6267.169922</v>
      </c>
      <c r="G79">
        <v>395300</v>
      </c>
      <c r="H79">
        <f>IFERROR((NDXT[[#This Row],[Close]]-E78)/E78,0)</f>
        <v>1.9579246089188752E-2</v>
      </c>
      <c r="I79">
        <f>IFERROR(LN(NDXT[[#This Row],[Close]]/E78),0)</f>
        <v>1.939003835894014E-2</v>
      </c>
    </row>
    <row r="80" spans="1:9">
      <c r="A80" s="3">
        <v>44102</v>
      </c>
      <c r="B80">
        <v>6349.8100590000004</v>
      </c>
      <c r="C80">
        <v>6396.4799800000001</v>
      </c>
      <c r="D80">
        <v>6307.9101559999999</v>
      </c>
      <c r="E80">
        <v>6395.2900390000004</v>
      </c>
      <c r="F80">
        <v>6395.2900390000004</v>
      </c>
      <c r="G80">
        <v>396600</v>
      </c>
      <c r="H80">
        <f>IFERROR((NDXT[[#This Row],[Close]]-E79)/E79,0)</f>
        <v>2.0443057806722793E-2</v>
      </c>
      <c r="I80">
        <f>IFERROR(LN(NDXT[[#This Row],[Close]]/E79),0)</f>
        <v>2.0236903383415598E-2</v>
      </c>
    </row>
    <row r="81" spans="1:9">
      <c r="A81" s="3">
        <v>44103</v>
      </c>
      <c r="B81">
        <v>6399.2597660000001</v>
      </c>
      <c r="C81">
        <v>6443.7099609999996</v>
      </c>
      <c r="D81">
        <v>6386.7597660000001</v>
      </c>
      <c r="E81">
        <v>6394.7998049999997</v>
      </c>
      <c r="F81">
        <v>6394.7998049999997</v>
      </c>
      <c r="G81">
        <v>343300</v>
      </c>
      <c r="H81">
        <f>IFERROR((NDXT[[#This Row],[Close]]-E80)/E80,0)</f>
        <v>-7.6655475672130418E-5</v>
      </c>
      <c r="I81">
        <f>IFERROR(LN(NDXT[[#This Row],[Close]]/E80),0)</f>
        <v>-7.6658413853277369E-5</v>
      </c>
    </row>
    <row r="82" spans="1:9">
      <c r="A82" s="3">
        <v>44104</v>
      </c>
      <c r="B82">
        <v>6375.0097660000001</v>
      </c>
      <c r="C82">
        <v>6471.3798829999996</v>
      </c>
      <c r="D82">
        <v>6366.7299800000001</v>
      </c>
      <c r="E82">
        <v>6401.7299800000001</v>
      </c>
      <c r="F82">
        <v>6401.7299800000001</v>
      </c>
      <c r="G82">
        <v>461800</v>
      </c>
      <c r="H82">
        <f>IFERROR((NDXT[[#This Row],[Close]]-E81)/E81,0)</f>
        <v>1.0837203995943416E-3</v>
      </c>
      <c r="I82">
        <f>IFERROR(LN(NDXT[[#This Row],[Close]]/E81),0)</f>
        <v>1.0831335985560249E-3</v>
      </c>
    </row>
    <row r="83" spans="1:9">
      <c r="A83" s="3">
        <v>44105</v>
      </c>
      <c r="B83">
        <v>6487.3500979999999</v>
      </c>
      <c r="C83">
        <v>6536.7900390000004</v>
      </c>
      <c r="D83">
        <v>6465.7099609999996</v>
      </c>
      <c r="E83">
        <v>6513.2597660000001</v>
      </c>
      <c r="F83">
        <v>6513.2597660000001</v>
      </c>
      <c r="G83">
        <v>368800</v>
      </c>
      <c r="H83">
        <f>IFERROR((NDXT[[#This Row],[Close]]-E82)/E82,0)</f>
        <v>1.7421819781283567E-2</v>
      </c>
      <c r="I83">
        <f>IFERROR(LN(NDXT[[#This Row],[Close]]/E82),0)</f>
        <v>1.7271799786817376E-2</v>
      </c>
    </row>
    <row r="84" spans="1:9">
      <c r="A84" s="3">
        <v>44106</v>
      </c>
      <c r="B84">
        <v>6381.8701170000004</v>
      </c>
      <c r="C84">
        <v>6462.830078</v>
      </c>
      <c r="D84">
        <v>6325.169922</v>
      </c>
      <c r="E84">
        <v>6341.7998049999997</v>
      </c>
      <c r="F84">
        <v>6341.7998049999997</v>
      </c>
      <c r="G84">
        <v>395000</v>
      </c>
      <c r="H84">
        <f>IFERROR((NDXT[[#This Row],[Close]]-E83)/E83,0)</f>
        <v>-2.6324753988017199E-2</v>
      </c>
      <c r="I84">
        <f>IFERROR(LN(NDXT[[#This Row],[Close]]/E83),0)</f>
        <v>-2.6677453923048253E-2</v>
      </c>
    </row>
    <row r="85" spans="1:9">
      <c r="A85" s="3">
        <v>44109</v>
      </c>
      <c r="B85">
        <v>6398.1201170000004</v>
      </c>
      <c r="C85">
        <v>6492.330078</v>
      </c>
      <c r="D85">
        <v>6397.7998049999997</v>
      </c>
      <c r="E85">
        <v>6491.0498049999997</v>
      </c>
      <c r="F85">
        <v>6491.0498049999997</v>
      </c>
      <c r="G85">
        <v>328900</v>
      </c>
      <c r="H85">
        <f>IFERROR((NDXT[[#This Row],[Close]]-E84)/E84,0)</f>
        <v>2.3534328517013162E-2</v>
      </c>
      <c r="I85">
        <f>IFERROR(LN(NDXT[[#This Row],[Close]]/E84),0)</f>
        <v>2.326166587624796E-2</v>
      </c>
    </row>
    <row r="86" spans="1:9">
      <c r="A86" s="3">
        <v>44110</v>
      </c>
      <c r="B86">
        <v>6484.0698240000002</v>
      </c>
      <c r="C86">
        <v>6565.5600590000004</v>
      </c>
      <c r="D86">
        <v>6400.6499020000001</v>
      </c>
      <c r="E86">
        <v>6419.6000979999999</v>
      </c>
      <c r="F86">
        <v>6419.6000979999999</v>
      </c>
      <c r="G86">
        <v>417600</v>
      </c>
      <c r="H86">
        <f>IFERROR((NDXT[[#This Row],[Close]]-E85)/E85,0)</f>
        <v>-1.1007419315279736E-2</v>
      </c>
      <c r="I86">
        <f>IFERROR(LN(NDXT[[#This Row],[Close]]/E85),0)</f>
        <v>-1.1068449223033724E-2</v>
      </c>
    </row>
    <row r="87" spans="1:9">
      <c r="A87" s="3">
        <v>44111</v>
      </c>
      <c r="B87">
        <v>6499.330078</v>
      </c>
      <c r="C87">
        <v>6556.419922</v>
      </c>
      <c r="D87">
        <v>6485.9101559999999</v>
      </c>
      <c r="E87">
        <v>6545.5</v>
      </c>
      <c r="F87">
        <v>6545.5</v>
      </c>
      <c r="G87">
        <v>321700</v>
      </c>
      <c r="H87">
        <f>IFERROR((NDXT[[#This Row],[Close]]-E86)/E86,0)</f>
        <v>1.9611798255038303E-2</v>
      </c>
      <c r="I87">
        <f>IFERROR(LN(NDXT[[#This Row],[Close]]/E86),0)</f>
        <v>1.942196490740412E-2</v>
      </c>
    </row>
    <row r="88" spans="1:9">
      <c r="A88" s="3">
        <v>44112</v>
      </c>
      <c r="B88">
        <v>6595.7700199999999</v>
      </c>
      <c r="C88">
        <v>6613.1098629999997</v>
      </c>
      <c r="D88">
        <v>6571.7700199999999</v>
      </c>
      <c r="E88">
        <v>6604</v>
      </c>
      <c r="F88">
        <v>6604</v>
      </c>
      <c r="G88">
        <v>297900</v>
      </c>
      <c r="H88">
        <f>IFERROR((NDXT[[#This Row],[Close]]-E87)/E87,0)</f>
        <v>8.9374379344587893E-3</v>
      </c>
      <c r="I88">
        <f>IFERROR(LN(NDXT[[#This Row],[Close]]/E87),0)</f>
        <v>8.8977354198650094E-3</v>
      </c>
    </row>
    <row r="89" spans="1:9">
      <c r="A89" s="3">
        <v>44113</v>
      </c>
      <c r="B89">
        <v>6692.5</v>
      </c>
      <c r="C89">
        <v>6719.080078</v>
      </c>
      <c r="D89">
        <v>6673.4799800000001</v>
      </c>
      <c r="E89">
        <v>6709.669922</v>
      </c>
      <c r="F89">
        <v>6709.669922</v>
      </c>
      <c r="G89">
        <v>381200</v>
      </c>
      <c r="H89">
        <f>IFERROR((NDXT[[#This Row],[Close]]-E88)/E88,0)</f>
        <v>1.6000896729255004E-2</v>
      </c>
      <c r="I89">
        <f>IFERROR(LN(NDXT[[#This Row],[Close]]/E88),0)</f>
        <v>1.5874231763435186E-2</v>
      </c>
    </row>
    <row r="90" spans="1:9">
      <c r="A90" s="3">
        <v>44116</v>
      </c>
      <c r="B90">
        <v>6789.8798829999996</v>
      </c>
      <c r="C90">
        <v>6897.4902339999999</v>
      </c>
      <c r="D90">
        <v>6765.5097660000001</v>
      </c>
      <c r="E90">
        <v>6850.1899409999996</v>
      </c>
      <c r="F90">
        <v>6850.1899409999996</v>
      </c>
      <c r="G90">
        <v>513100</v>
      </c>
      <c r="H90">
        <f>IFERROR((NDXT[[#This Row],[Close]]-E89)/E89,0)</f>
        <v>2.0942910848603082E-2</v>
      </c>
      <c r="I90">
        <f>IFERROR(LN(NDXT[[#This Row],[Close]]/E89),0)</f>
        <v>2.072662268152491E-2</v>
      </c>
    </row>
    <row r="91" spans="1:9">
      <c r="A91" s="3">
        <v>44117</v>
      </c>
      <c r="B91">
        <v>6863.9399409999996</v>
      </c>
      <c r="C91">
        <v>6907.9399409999996</v>
      </c>
      <c r="D91">
        <v>6826.6298829999996</v>
      </c>
      <c r="E91">
        <v>6843.4599609999996</v>
      </c>
      <c r="F91">
        <v>6843.4599609999996</v>
      </c>
      <c r="G91">
        <v>493100</v>
      </c>
      <c r="H91">
        <f>IFERROR((NDXT[[#This Row],[Close]]-E90)/E90,0)</f>
        <v>-9.8245159009672915E-4</v>
      </c>
      <c r="I91">
        <f>IFERROR(LN(NDXT[[#This Row],[Close]]/E90),0)</f>
        <v>-9.8293451198429088E-4</v>
      </c>
    </row>
    <row r="92" spans="1:9">
      <c r="A92" s="3">
        <v>44118</v>
      </c>
      <c r="B92">
        <v>6855.6899409999996</v>
      </c>
      <c r="C92">
        <v>6884</v>
      </c>
      <c r="D92">
        <v>6777.6401370000003</v>
      </c>
      <c r="E92">
        <v>6817.7900390000004</v>
      </c>
      <c r="F92">
        <v>6817.7900390000004</v>
      </c>
      <c r="G92">
        <v>369600</v>
      </c>
      <c r="H92">
        <f>IFERROR((NDXT[[#This Row],[Close]]-E91)/E91,0)</f>
        <v>-3.7510151511499631E-3</v>
      </c>
      <c r="I92">
        <f>IFERROR(LN(NDXT[[#This Row],[Close]]/E91),0)</f>
        <v>-3.75806785052747E-3</v>
      </c>
    </row>
    <row r="93" spans="1:9">
      <c r="A93" s="3">
        <v>44119</v>
      </c>
      <c r="B93">
        <v>6688.6201170000004</v>
      </c>
      <c r="C93">
        <v>6799.9902339999999</v>
      </c>
      <c r="D93">
        <v>6688.3701170000004</v>
      </c>
      <c r="E93">
        <v>6785.6899409999996</v>
      </c>
      <c r="F93">
        <v>6785.6899409999996</v>
      </c>
      <c r="G93">
        <v>303300</v>
      </c>
      <c r="H93">
        <f>IFERROR((NDXT[[#This Row],[Close]]-E92)/E92,0)</f>
        <v>-4.7082849158418911E-3</v>
      </c>
      <c r="I93">
        <f>IFERROR(LN(NDXT[[#This Row],[Close]]/E92),0)</f>
        <v>-4.7194038035885174E-3</v>
      </c>
    </row>
    <row r="94" spans="1:9">
      <c r="A94" s="3">
        <v>44120</v>
      </c>
      <c r="B94">
        <v>6811.9399409999996</v>
      </c>
      <c r="C94">
        <v>6846.9399409999996</v>
      </c>
      <c r="D94">
        <v>6770.169922</v>
      </c>
      <c r="E94">
        <v>6772.080078</v>
      </c>
      <c r="F94">
        <v>6772.080078</v>
      </c>
      <c r="G94">
        <v>327300</v>
      </c>
      <c r="H94">
        <f>IFERROR((NDXT[[#This Row],[Close]]-E93)/E93,0)</f>
        <v>-2.0056712166830904E-3</v>
      </c>
      <c r="I94">
        <f>IFERROR(LN(NDXT[[#This Row],[Close]]/E93),0)</f>
        <v>-2.0076852686657471E-3</v>
      </c>
    </row>
    <row r="95" spans="1:9">
      <c r="A95" s="3">
        <v>44123</v>
      </c>
      <c r="B95">
        <v>6811.1601559999999</v>
      </c>
      <c r="C95">
        <v>6845.0698240000002</v>
      </c>
      <c r="D95">
        <v>6669.4399409999996</v>
      </c>
      <c r="E95">
        <v>6687.580078</v>
      </c>
      <c r="F95">
        <v>6687.580078</v>
      </c>
      <c r="G95">
        <v>0</v>
      </c>
      <c r="H95">
        <f>IFERROR((NDXT[[#This Row],[Close]]-E94)/E94,0)</f>
        <v>-1.2477702423293761E-2</v>
      </c>
      <c r="I95">
        <f>IFERROR(LN(NDXT[[#This Row],[Close]]/E94),0)</f>
        <v>-1.2556202637267823E-2</v>
      </c>
    </row>
    <row r="96" spans="1:9">
      <c r="A96" s="3">
        <v>44124</v>
      </c>
      <c r="B96">
        <v>6725.5498049999997</v>
      </c>
      <c r="C96">
        <v>6759.2900390000004</v>
      </c>
      <c r="D96">
        <v>6685.580078</v>
      </c>
      <c r="E96">
        <v>6697.7001950000003</v>
      </c>
      <c r="F96">
        <v>6697.7001950000003</v>
      </c>
      <c r="G96">
        <v>0</v>
      </c>
      <c r="H96">
        <f>IFERROR((NDXT[[#This Row],[Close]]-E95)/E95,0)</f>
        <v>1.5132704030404571E-3</v>
      </c>
      <c r="I96">
        <f>IFERROR(LN(NDXT[[#This Row],[Close]]/E95),0)</f>
        <v>1.5121265631980576E-3</v>
      </c>
    </row>
    <row r="97" spans="1:9">
      <c r="A97" s="3">
        <v>44125</v>
      </c>
      <c r="B97">
        <v>6713.330078</v>
      </c>
      <c r="C97">
        <v>6758.830078</v>
      </c>
      <c r="D97">
        <v>6666.8999020000001</v>
      </c>
      <c r="E97">
        <v>6680.4501950000003</v>
      </c>
      <c r="F97">
        <v>6680.4501950000003</v>
      </c>
      <c r="G97">
        <v>0</v>
      </c>
      <c r="H97">
        <f>IFERROR((NDXT[[#This Row],[Close]]-E96)/E96,0)</f>
        <v>-2.5755109213275256E-3</v>
      </c>
      <c r="I97">
        <f>IFERROR(LN(NDXT[[#This Row],[Close]]/E96),0)</f>
        <v>-2.5788332552781064E-3</v>
      </c>
    </row>
    <row r="98" spans="1:9">
      <c r="A98" s="3">
        <v>44126</v>
      </c>
      <c r="B98">
        <v>6684.6601559999999</v>
      </c>
      <c r="C98">
        <v>6697.2700199999999</v>
      </c>
      <c r="D98">
        <v>6566.2001950000003</v>
      </c>
      <c r="E98">
        <v>6652.919922</v>
      </c>
      <c r="F98">
        <v>6652.919922</v>
      </c>
      <c r="G98">
        <v>0</v>
      </c>
      <c r="H98">
        <f>IFERROR((NDXT[[#This Row],[Close]]-E97)/E97,0)</f>
        <v>-4.1210206193297285E-3</v>
      </c>
      <c r="I98">
        <f>IFERROR(LN(NDXT[[#This Row],[Close]]/E97),0)</f>
        <v>-4.1295354259827258E-3</v>
      </c>
    </row>
    <row r="99" spans="1:9">
      <c r="A99" s="3">
        <v>44127</v>
      </c>
      <c r="B99">
        <v>6645.3198240000002</v>
      </c>
      <c r="C99">
        <v>6659.7597660000001</v>
      </c>
      <c r="D99">
        <v>6593.2402339999999</v>
      </c>
      <c r="E99">
        <v>6659.5297849999997</v>
      </c>
      <c r="F99">
        <v>6659.5297849999997</v>
      </c>
      <c r="G99">
        <v>359400</v>
      </c>
      <c r="H99">
        <f>IFERROR((NDXT[[#This Row],[Close]]-E98)/E98,0)</f>
        <v>9.9352811660066123E-4</v>
      </c>
      <c r="I99">
        <f>IFERROR(LN(NDXT[[#This Row],[Close]]/E98),0)</f>
        <v>9.9303489420130443E-4</v>
      </c>
    </row>
    <row r="100" spans="1:9">
      <c r="A100" s="3">
        <v>44130</v>
      </c>
      <c r="B100">
        <v>6589.2001950000003</v>
      </c>
      <c r="C100">
        <v>6628.5600590000004</v>
      </c>
      <c r="D100">
        <v>6448.0400390000004</v>
      </c>
      <c r="E100">
        <v>6524.5200199999999</v>
      </c>
      <c r="F100">
        <v>6524.5200199999999</v>
      </c>
      <c r="G100">
        <v>409300</v>
      </c>
      <c r="H100">
        <f>IFERROR((NDXT[[#This Row],[Close]]-E99)/E99,0)</f>
        <v>-2.0273167829971617E-2</v>
      </c>
      <c r="I100">
        <f>IFERROR(LN(NDXT[[#This Row],[Close]]/E99),0)</f>
        <v>-2.0481488857126463E-2</v>
      </c>
    </row>
    <row r="101" spans="1:9">
      <c r="A101" s="3">
        <v>44131</v>
      </c>
      <c r="B101">
        <v>6579.1899409999996</v>
      </c>
      <c r="C101">
        <v>6584.9399409999996</v>
      </c>
      <c r="D101">
        <v>6517.2597660000001</v>
      </c>
      <c r="E101">
        <v>6531.3598629999997</v>
      </c>
      <c r="F101">
        <v>6531.3598629999997</v>
      </c>
      <c r="G101">
        <v>482300</v>
      </c>
      <c r="H101">
        <f>IFERROR((NDXT[[#This Row],[Close]]-E100)/E100,0)</f>
        <v>1.0483289160019692E-3</v>
      </c>
      <c r="I101">
        <f>IFERROR(LN(NDXT[[#This Row],[Close]]/E100),0)</f>
        <v>1.0477798029777323E-3</v>
      </c>
    </row>
    <row r="102" spans="1:9">
      <c r="A102" s="3">
        <v>44132</v>
      </c>
      <c r="B102">
        <v>6422.2597660000001</v>
      </c>
      <c r="C102">
        <v>6425.2700199999999</v>
      </c>
      <c r="D102">
        <v>6304.1401370000003</v>
      </c>
      <c r="E102">
        <v>6307.9902339999999</v>
      </c>
      <c r="F102">
        <v>6307.9902339999999</v>
      </c>
      <c r="G102">
        <v>488200</v>
      </c>
      <c r="H102">
        <f>IFERROR((NDXT[[#This Row],[Close]]-E101)/E101,0)</f>
        <v>-3.4199559308526778E-2</v>
      </c>
      <c r="I102">
        <f>IFERROR(LN(NDXT[[#This Row],[Close]]/E101),0)</f>
        <v>-3.4798049245975043E-2</v>
      </c>
    </row>
    <row r="103" spans="1:9">
      <c r="A103" s="3">
        <v>44133</v>
      </c>
      <c r="B103">
        <v>6332.4599609999996</v>
      </c>
      <c r="C103">
        <v>6498.6499020000001</v>
      </c>
      <c r="D103">
        <v>6332.1401370000003</v>
      </c>
      <c r="E103">
        <v>6437.2202150000003</v>
      </c>
      <c r="F103">
        <v>6437.2202150000003</v>
      </c>
      <c r="G103">
        <v>407200</v>
      </c>
      <c r="H103">
        <f>IFERROR((NDXT[[#This Row],[Close]]-E102)/E102,0)</f>
        <v>2.0486712281742637E-2</v>
      </c>
      <c r="I103">
        <f>IFERROR(LN(NDXT[[#This Row],[Close]]/E102),0)</f>
        <v>2.0279682390970315E-2</v>
      </c>
    </row>
    <row r="104" spans="1:9">
      <c r="A104" s="3">
        <v>44134</v>
      </c>
      <c r="B104">
        <v>6375.1601559999999</v>
      </c>
      <c r="C104">
        <v>6409.0297849999997</v>
      </c>
      <c r="D104">
        <v>6270.8901370000003</v>
      </c>
      <c r="E104">
        <v>6320.7700199999999</v>
      </c>
      <c r="F104">
        <v>6320.7700199999999</v>
      </c>
      <c r="G104">
        <v>513900</v>
      </c>
      <c r="H104">
        <f>IFERROR((NDXT[[#This Row],[Close]]-E103)/E103,0)</f>
        <v>-1.8090136908575583E-2</v>
      </c>
      <c r="I104">
        <f>IFERROR(LN(NDXT[[#This Row],[Close]]/E103),0)</f>
        <v>-1.825576395315193E-2</v>
      </c>
    </row>
    <row r="105" spans="1:9">
      <c r="A105" s="3">
        <v>44137</v>
      </c>
      <c r="B105">
        <v>6376.7597660000001</v>
      </c>
      <c r="C105">
        <v>6418.6298829999996</v>
      </c>
      <c r="D105">
        <v>6280.2700199999999</v>
      </c>
      <c r="E105">
        <v>6346.7597660000001</v>
      </c>
      <c r="F105">
        <v>6346.7597660000001</v>
      </c>
      <c r="G105">
        <v>372200</v>
      </c>
      <c r="H105">
        <f>IFERROR((NDXT[[#This Row],[Close]]-E104)/E104,0)</f>
        <v>4.1118006062179427E-3</v>
      </c>
      <c r="I105">
        <f>IFERROR(LN(NDXT[[#This Row],[Close]]/E104),0)</f>
        <v>4.1033702554850752E-3</v>
      </c>
    </row>
    <row r="106" spans="1:9">
      <c r="A106" s="3">
        <v>44138</v>
      </c>
      <c r="B106">
        <v>6400.0498049999997</v>
      </c>
      <c r="C106">
        <v>6508.1298829999996</v>
      </c>
      <c r="D106">
        <v>6385.2099609999996</v>
      </c>
      <c r="E106">
        <v>6473.669922</v>
      </c>
      <c r="F106">
        <v>6473.669922</v>
      </c>
      <c r="G106">
        <v>339300</v>
      </c>
      <c r="H106">
        <f>IFERROR((NDXT[[#This Row],[Close]]-E105)/E105,0)</f>
        <v>1.9996054786863966E-2</v>
      </c>
      <c r="I106">
        <f>IFERROR(LN(NDXT[[#This Row],[Close]]/E105),0)</f>
        <v>1.9798759432683912E-2</v>
      </c>
    </row>
    <row r="107" spans="1:9">
      <c r="A107" s="3">
        <v>44139</v>
      </c>
      <c r="B107">
        <v>6654.8398440000001</v>
      </c>
      <c r="C107">
        <v>6780.7900390000004</v>
      </c>
      <c r="D107">
        <v>6598.1298829999996</v>
      </c>
      <c r="E107">
        <v>6740.2001950000003</v>
      </c>
      <c r="F107">
        <v>6740.2001950000003</v>
      </c>
      <c r="G107">
        <v>469000</v>
      </c>
      <c r="H107">
        <f>IFERROR((NDXT[[#This Row],[Close]]-E106)/E106,0)</f>
        <v>4.1171433856123672E-2</v>
      </c>
      <c r="I107">
        <f>IFERROR(LN(NDXT[[#This Row],[Close]]/E106),0)</f>
        <v>4.0346457972550286E-2</v>
      </c>
    </row>
    <row r="108" spans="1:9">
      <c r="A108" s="3">
        <v>44140</v>
      </c>
      <c r="B108">
        <v>6892.8500979999999</v>
      </c>
      <c r="C108">
        <v>6959.8901370000003</v>
      </c>
      <c r="D108">
        <v>6882.2900390000004</v>
      </c>
      <c r="E108">
        <v>6945.6401370000003</v>
      </c>
      <c r="F108">
        <v>6945.6401370000003</v>
      </c>
      <c r="G108">
        <v>416400</v>
      </c>
      <c r="H108">
        <f>IFERROR((NDXT[[#This Row],[Close]]-E107)/E107,0)</f>
        <v>3.0479798233945476E-2</v>
      </c>
      <c r="I108">
        <f>IFERROR(LN(NDXT[[#This Row],[Close]]/E107),0)</f>
        <v>3.0024517307548685E-2</v>
      </c>
    </row>
    <row r="109" spans="1:9">
      <c r="A109" s="3">
        <v>44141</v>
      </c>
      <c r="B109">
        <v>6942.4799800000001</v>
      </c>
      <c r="C109">
        <v>7014.3999020000001</v>
      </c>
      <c r="D109">
        <v>6886.330078</v>
      </c>
      <c r="E109">
        <v>6996.9399409999996</v>
      </c>
      <c r="F109">
        <v>6996.9399409999996</v>
      </c>
      <c r="G109">
        <v>352500</v>
      </c>
      <c r="H109">
        <f>IFERROR((NDXT[[#This Row],[Close]]-E108)/E108,0)</f>
        <v>7.3859000737341697E-3</v>
      </c>
      <c r="I109">
        <f>IFERROR(LN(NDXT[[#This Row],[Close]]/E108),0)</f>
        <v>7.3587578782114676E-3</v>
      </c>
    </row>
    <row r="110" spans="1:9">
      <c r="A110" s="3">
        <v>44144</v>
      </c>
      <c r="B110">
        <v>7123.3701170000004</v>
      </c>
      <c r="C110">
        <v>7175.830078</v>
      </c>
      <c r="D110">
        <v>6897.419922</v>
      </c>
      <c r="E110">
        <v>6901.9599609999996</v>
      </c>
      <c r="F110">
        <v>6901.9599609999996</v>
      </c>
      <c r="G110">
        <v>508600</v>
      </c>
      <c r="H110">
        <f>IFERROR((NDXT[[#This Row],[Close]]-E109)/E109,0)</f>
        <v>-1.3574502682729269E-2</v>
      </c>
      <c r="I110">
        <f>IFERROR(LN(NDXT[[#This Row],[Close]]/E109),0)</f>
        <v>-1.3667478604287528E-2</v>
      </c>
    </row>
    <row r="111" spans="1:9">
      <c r="A111" s="3">
        <v>44145</v>
      </c>
      <c r="B111">
        <v>6829.5200199999999</v>
      </c>
      <c r="C111">
        <v>6862.2797849999997</v>
      </c>
      <c r="D111">
        <v>6680.7998049999997</v>
      </c>
      <c r="E111">
        <v>6714.7797849999997</v>
      </c>
      <c r="F111">
        <v>6714.7797849999997</v>
      </c>
      <c r="G111">
        <v>466500</v>
      </c>
      <c r="H111">
        <f>IFERROR((NDXT[[#This Row],[Close]]-E110)/E110,0)</f>
        <v>-2.7119858280499211E-2</v>
      </c>
      <c r="I111">
        <f>IFERROR(LN(NDXT[[#This Row],[Close]]/E110),0)</f>
        <v>-2.749438863933041E-2</v>
      </c>
    </row>
    <row r="112" spans="1:9">
      <c r="A112" s="3">
        <v>44146</v>
      </c>
      <c r="B112">
        <v>6804.2299800000001</v>
      </c>
      <c r="C112">
        <v>6913.3198240000002</v>
      </c>
      <c r="D112">
        <v>6800.0898440000001</v>
      </c>
      <c r="E112">
        <v>6894.6298829999996</v>
      </c>
      <c r="F112">
        <v>6894.6298829999996</v>
      </c>
      <c r="G112">
        <v>353000</v>
      </c>
      <c r="H112">
        <f>IFERROR((NDXT[[#This Row],[Close]]-E111)/E111,0)</f>
        <v>2.678421389213137E-2</v>
      </c>
      <c r="I112">
        <f>IFERROR(LN(NDXT[[#This Row],[Close]]/E111),0)</f>
        <v>2.6431795814207248E-2</v>
      </c>
    </row>
    <row r="113" spans="1:9">
      <c r="A113" s="3">
        <v>44147</v>
      </c>
      <c r="B113">
        <v>6909.3798829999996</v>
      </c>
      <c r="C113">
        <v>6947.7900390000004</v>
      </c>
      <c r="D113">
        <v>6805</v>
      </c>
      <c r="E113">
        <v>6830.0600590000004</v>
      </c>
      <c r="F113">
        <v>6830.0600590000004</v>
      </c>
      <c r="G113">
        <v>326600</v>
      </c>
      <c r="H113">
        <f>IFERROR((NDXT[[#This Row],[Close]]-E112)/E112,0)</f>
        <v>-9.3652342614080307E-3</v>
      </c>
      <c r="I113">
        <f>IFERROR(LN(NDXT[[#This Row],[Close]]/E112),0)</f>
        <v>-9.4093638062519112E-3</v>
      </c>
    </row>
    <row r="114" spans="1:9">
      <c r="A114" s="3">
        <v>44148</v>
      </c>
      <c r="B114">
        <v>6911.0698240000002</v>
      </c>
      <c r="C114">
        <v>6944.4799800000001</v>
      </c>
      <c r="D114">
        <v>6867.330078</v>
      </c>
      <c r="E114">
        <v>6915.6401370000003</v>
      </c>
      <c r="F114">
        <v>6915.6401370000003</v>
      </c>
      <c r="G114">
        <v>301100</v>
      </c>
      <c r="H114">
        <f>IFERROR((NDXT[[#This Row],[Close]]-E113)/E113,0)</f>
        <v>1.2529915880788004E-2</v>
      </c>
      <c r="I114">
        <f>IFERROR(LN(NDXT[[#This Row],[Close]]/E113),0)</f>
        <v>1.2452066110993004E-2</v>
      </c>
    </row>
    <row r="115" spans="1:9">
      <c r="A115" s="3">
        <v>44151</v>
      </c>
      <c r="B115">
        <v>6930.8798829999996</v>
      </c>
      <c r="C115">
        <v>7012.2402339999999</v>
      </c>
      <c r="D115">
        <v>6918.5097660000001</v>
      </c>
      <c r="E115">
        <v>6995.1499020000001</v>
      </c>
      <c r="F115">
        <v>6995.1499020000001</v>
      </c>
      <c r="G115">
        <v>341700</v>
      </c>
      <c r="H115">
        <f>IFERROR((NDXT[[#This Row],[Close]]-E114)/E114,0)</f>
        <v>1.1497094039727039E-2</v>
      </c>
      <c r="I115">
        <f>IFERROR(LN(NDXT[[#This Row],[Close]]/E114),0)</f>
        <v>1.1431504699862489E-2</v>
      </c>
    </row>
    <row r="116" spans="1:9">
      <c r="A116" s="3">
        <v>44152</v>
      </c>
      <c r="B116">
        <v>6963.4902339999999</v>
      </c>
      <c r="C116">
        <v>6983.9501950000003</v>
      </c>
      <c r="D116">
        <v>6920.5898440000001</v>
      </c>
      <c r="E116">
        <v>6958.3798829999996</v>
      </c>
      <c r="F116">
        <v>6958.3798829999996</v>
      </c>
      <c r="G116">
        <v>282800</v>
      </c>
      <c r="H116">
        <f>IFERROR((NDXT[[#This Row],[Close]]-E115)/E115,0)</f>
        <v>-5.256501935646511E-3</v>
      </c>
      <c r="I116">
        <f>IFERROR(LN(NDXT[[#This Row],[Close]]/E115),0)</f>
        <v>-5.2703659474245051E-3</v>
      </c>
    </row>
    <row r="117" spans="1:9">
      <c r="A117" s="3">
        <v>44153</v>
      </c>
      <c r="B117">
        <v>6955.9101559999999</v>
      </c>
      <c r="C117">
        <v>6979.0898440000001</v>
      </c>
      <c r="D117">
        <v>6879.9702150000003</v>
      </c>
      <c r="E117">
        <v>6881.2998049999997</v>
      </c>
      <c r="F117">
        <v>6881.2998049999997</v>
      </c>
      <c r="G117">
        <v>299300</v>
      </c>
      <c r="H117">
        <f>IFERROR((NDXT[[#This Row],[Close]]-E116)/E116,0)</f>
        <v>-1.107730237440961E-2</v>
      </c>
      <c r="I117">
        <f>IFERROR(LN(NDXT[[#This Row],[Close]]/E116),0)</f>
        <v>-1.1139112572394871E-2</v>
      </c>
    </row>
    <row r="118" spans="1:9">
      <c r="A118" s="3">
        <v>44154</v>
      </c>
      <c r="B118">
        <v>6849.7299800000001</v>
      </c>
      <c r="C118">
        <v>6982.2597660000001</v>
      </c>
      <c r="D118">
        <v>6842.5600590000004</v>
      </c>
      <c r="E118">
        <v>6977.1401370000003</v>
      </c>
      <c r="F118">
        <v>6977.1401370000003</v>
      </c>
      <c r="G118">
        <v>310500</v>
      </c>
      <c r="H118">
        <f>IFERROR((NDXT[[#This Row],[Close]]-E117)/E117,0)</f>
        <v>1.3927649530741623E-2</v>
      </c>
      <c r="I118">
        <f>IFERROR(LN(NDXT[[#This Row],[Close]]/E117),0)</f>
        <v>1.3831551075756605E-2</v>
      </c>
    </row>
    <row r="119" spans="1:9">
      <c r="A119" s="3">
        <v>44155</v>
      </c>
      <c r="B119">
        <v>6981.1201170000004</v>
      </c>
      <c r="C119">
        <v>7016.3798829999996</v>
      </c>
      <c r="D119">
        <v>6924.6000979999999</v>
      </c>
      <c r="E119">
        <v>6927.580078</v>
      </c>
      <c r="F119">
        <v>6927.580078</v>
      </c>
      <c r="G119">
        <v>294300</v>
      </c>
      <c r="H119">
        <f>IFERROR((NDXT[[#This Row],[Close]]-E118)/E118,0)</f>
        <v>-7.1032053286677966E-3</v>
      </c>
      <c r="I119">
        <f>IFERROR(LN(NDXT[[#This Row],[Close]]/E118),0)</f>
        <v>-7.128553197036841E-3</v>
      </c>
    </row>
    <row r="120" spans="1:9">
      <c r="A120" s="3">
        <v>44158</v>
      </c>
      <c r="B120">
        <v>6958.0200199999999</v>
      </c>
      <c r="C120">
        <v>6992.7299800000001</v>
      </c>
      <c r="D120">
        <v>6892.5</v>
      </c>
      <c r="E120">
        <v>6961.8100590000004</v>
      </c>
      <c r="F120">
        <v>6961.8100590000004</v>
      </c>
      <c r="G120">
        <v>378300</v>
      </c>
      <c r="H120">
        <f>IFERROR((NDXT[[#This Row],[Close]]-E119)/E119,0)</f>
        <v>4.9411166113698165E-3</v>
      </c>
      <c r="I120">
        <f>IFERROR(LN(NDXT[[#This Row],[Close]]/E119),0)</f>
        <v>4.9289493581044013E-3</v>
      </c>
    </row>
    <row r="121" spans="1:9">
      <c r="A121" s="3">
        <v>44159</v>
      </c>
      <c r="B121">
        <v>6989.6201170000004</v>
      </c>
      <c r="C121">
        <v>7035.2001950000003</v>
      </c>
      <c r="D121">
        <v>6922.1298829999996</v>
      </c>
      <c r="E121">
        <v>7028.8798829999996</v>
      </c>
      <c r="F121">
        <v>7028.8798829999996</v>
      </c>
      <c r="G121">
        <v>0</v>
      </c>
      <c r="H121">
        <f>IFERROR((NDXT[[#This Row],[Close]]-E120)/E120,0)</f>
        <v>9.6339634996639376E-3</v>
      </c>
      <c r="I121">
        <f>IFERROR(LN(NDXT[[#This Row],[Close]]/E120),0)</f>
        <v>9.5878527893612179E-3</v>
      </c>
    </row>
    <row r="122" spans="1:9">
      <c r="A122" s="3">
        <v>44160</v>
      </c>
      <c r="B122">
        <v>7046.9101559999999</v>
      </c>
      <c r="C122">
        <v>7075.5698240000002</v>
      </c>
      <c r="D122">
        <v>7006.1499020000001</v>
      </c>
      <c r="E122">
        <v>7034.0498049999997</v>
      </c>
      <c r="F122">
        <v>7034.0498049999997</v>
      </c>
      <c r="G122">
        <v>279700</v>
      </c>
      <c r="H122">
        <f>IFERROR((NDXT[[#This Row],[Close]]-E121)/E121,0)</f>
        <v>7.3552572900043153E-4</v>
      </c>
      <c r="I122">
        <f>IFERROR(LN(NDXT[[#This Row],[Close]]/E121),0)</f>
        <v>7.3525536251768837E-4</v>
      </c>
    </row>
    <row r="123" spans="1:9">
      <c r="A123" s="3">
        <v>44162</v>
      </c>
      <c r="B123">
        <v>7083.2700199999999</v>
      </c>
      <c r="C123">
        <v>7143.25</v>
      </c>
      <c r="D123">
        <v>7080.6000979999999</v>
      </c>
      <c r="E123">
        <v>7122.2202150000003</v>
      </c>
      <c r="F123">
        <v>7122.2202150000003</v>
      </c>
      <c r="G123">
        <v>166300</v>
      </c>
      <c r="H123">
        <f>IFERROR((NDXT[[#This Row],[Close]]-E122)/E122,0)</f>
        <v>1.2534800356023444E-2</v>
      </c>
      <c r="I123">
        <f>IFERROR(LN(NDXT[[#This Row],[Close]]/E122),0)</f>
        <v>1.2456890129895941E-2</v>
      </c>
    </row>
    <row r="124" spans="1:9">
      <c r="A124" s="3">
        <v>44165</v>
      </c>
      <c r="B124">
        <v>7129.9399409999996</v>
      </c>
      <c r="C124">
        <v>7175.6801759999998</v>
      </c>
      <c r="D124">
        <v>7033.25</v>
      </c>
      <c r="E124">
        <v>7170.5097660000001</v>
      </c>
      <c r="F124">
        <v>7170.5097660000001</v>
      </c>
      <c r="G124">
        <v>487400</v>
      </c>
      <c r="H124">
        <f>IFERROR((NDXT[[#This Row],[Close]]-E123)/E123,0)</f>
        <v>6.780126076177475E-3</v>
      </c>
      <c r="I124">
        <f>IFERROR(LN(NDXT[[#This Row],[Close]]/E123),0)</f>
        <v>6.7572443902894829E-3</v>
      </c>
    </row>
    <row r="125" spans="1:9">
      <c r="A125" s="3">
        <v>44166</v>
      </c>
      <c r="B125">
        <v>7215.9399409999996</v>
      </c>
      <c r="C125">
        <v>7286.1499020000001</v>
      </c>
      <c r="D125">
        <v>7175.5097660000001</v>
      </c>
      <c r="E125">
        <v>7254.330078</v>
      </c>
      <c r="F125">
        <v>7254.330078</v>
      </c>
      <c r="G125">
        <v>439200</v>
      </c>
      <c r="H125">
        <f>IFERROR((NDXT[[#This Row],[Close]]-E124)/E124,0)</f>
        <v>1.1689588988142218E-2</v>
      </c>
      <c r="I125">
        <f>IFERROR(LN(NDXT[[#This Row],[Close]]/E124),0)</f>
        <v>1.1621793565058162E-2</v>
      </c>
    </row>
    <row r="126" spans="1:9">
      <c r="A126" s="3">
        <v>44167</v>
      </c>
      <c r="B126">
        <v>7224.9799800000001</v>
      </c>
      <c r="C126">
        <v>7281.0600590000004</v>
      </c>
      <c r="D126">
        <v>7207.8999020000001</v>
      </c>
      <c r="E126">
        <v>7274.1298829999996</v>
      </c>
      <c r="F126">
        <v>7274.1298829999996</v>
      </c>
      <c r="G126">
        <v>324200</v>
      </c>
      <c r="H126">
        <f>IFERROR((NDXT[[#This Row],[Close]]-E125)/E125,0)</f>
        <v>2.7293774596838316E-3</v>
      </c>
      <c r="I126">
        <f>IFERROR(LN(NDXT[[#This Row],[Close]]/E125),0)</f>
        <v>2.7256594726820038E-3</v>
      </c>
    </row>
    <row r="127" spans="1:9">
      <c r="A127" s="3">
        <v>44168</v>
      </c>
      <c r="B127">
        <v>7245.1601559999999</v>
      </c>
      <c r="C127">
        <v>7307.1201170000004</v>
      </c>
      <c r="D127">
        <v>7242.0898440000001</v>
      </c>
      <c r="E127">
        <v>7251.8701170000004</v>
      </c>
      <c r="F127">
        <v>7251.8701170000004</v>
      </c>
      <c r="G127">
        <v>351600</v>
      </c>
      <c r="H127">
        <f>IFERROR((NDXT[[#This Row],[Close]]-E126)/E126,0)</f>
        <v>-3.0601276521087955E-3</v>
      </c>
      <c r="I127">
        <f>IFERROR(LN(NDXT[[#This Row],[Close]]/E126),0)</f>
        <v>-3.0648194167764843E-3</v>
      </c>
    </row>
    <row r="128" spans="1:9">
      <c r="A128" s="3">
        <v>44169</v>
      </c>
      <c r="B128">
        <v>7289.3798829999996</v>
      </c>
      <c r="C128">
        <v>7395.1801759999998</v>
      </c>
      <c r="D128">
        <v>7288.3100590000004</v>
      </c>
      <c r="E128">
        <v>7394.8500979999999</v>
      </c>
      <c r="F128">
        <v>7394.8500979999999</v>
      </c>
      <c r="G128">
        <v>342600</v>
      </c>
      <c r="H128">
        <f>IFERROR((NDXT[[#This Row],[Close]]-E127)/E127,0)</f>
        <v>1.9716290928159696E-2</v>
      </c>
      <c r="I128">
        <f>IFERROR(LN(NDXT[[#This Row],[Close]]/E127),0)</f>
        <v>1.9524442457502095E-2</v>
      </c>
    </row>
    <row r="129" spans="1:9">
      <c r="A129" s="3">
        <v>44172</v>
      </c>
      <c r="B129">
        <v>7401</v>
      </c>
      <c r="C129">
        <v>7429.919922</v>
      </c>
      <c r="D129">
        <v>7383.7099609999996</v>
      </c>
      <c r="E129">
        <v>7411.3500979999999</v>
      </c>
      <c r="F129">
        <v>7411.3500979999999</v>
      </c>
      <c r="G129">
        <v>319700</v>
      </c>
      <c r="H129">
        <f>IFERROR((NDXT[[#This Row],[Close]]-E128)/E128,0)</f>
        <v>2.2312825522267945E-3</v>
      </c>
      <c r="I129">
        <f>IFERROR(LN(NDXT[[#This Row],[Close]]/E128),0)</f>
        <v>2.2287969380312632E-3</v>
      </c>
    </row>
    <row r="130" spans="1:9">
      <c r="A130" s="3">
        <v>44173</v>
      </c>
      <c r="B130">
        <v>7410.4101559999999</v>
      </c>
      <c r="C130">
        <v>7461.6801759999998</v>
      </c>
      <c r="D130">
        <v>7379.080078</v>
      </c>
      <c r="E130">
        <v>7443.5898440000001</v>
      </c>
      <c r="F130">
        <v>7443.5898440000001</v>
      </c>
      <c r="G130">
        <v>272100</v>
      </c>
      <c r="H130">
        <f>IFERROR((NDXT[[#This Row],[Close]]-E129)/E129,0)</f>
        <v>4.3500503381563764E-3</v>
      </c>
      <c r="I130">
        <f>IFERROR(LN(NDXT[[#This Row],[Close]]/E129),0)</f>
        <v>4.340616218552684E-3</v>
      </c>
    </row>
    <row r="131" spans="1:9">
      <c r="A131" s="3">
        <v>44174</v>
      </c>
      <c r="B131">
        <v>7427.7202150000003</v>
      </c>
      <c r="C131">
        <v>7460.5400390000004</v>
      </c>
      <c r="D131">
        <v>7234.3100590000004</v>
      </c>
      <c r="E131">
        <v>7271.3500979999999</v>
      </c>
      <c r="F131">
        <v>7271.3500979999999</v>
      </c>
      <c r="G131">
        <v>390400</v>
      </c>
      <c r="H131">
        <f>IFERROR((NDXT[[#This Row],[Close]]-E130)/E130,0)</f>
        <v>-2.3139338626890656E-2</v>
      </c>
      <c r="I131">
        <f>IFERROR(LN(NDXT[[#This Row],[Close]]/E130),0)</f>
        <v>-2.3411255971077537E-2</v>
      </c>
    </row>
    <row r="132" spans="1:9">
      <c r="A132" s="3">
        <v>44175</v>
      </c>
      <c r="B132">
        <v>7218.419922</v>
      </c>
      <c r="C132">
        <v>7307.75</v>
      </c>
      <c r="D132">
        <v>7190.8398440000001</v>
      </c>
      <c r="E132">
        <v>7275.830078</v>
      </c>
      <c r="F132">
        <v>7275.830078</v>
      </c>
      <c r="G132">
        <v>303500</v>
      </c>
      <c r="H132">
        <f>IFERROR((NDXT[[#This Row],[Close]]-E131)/E131,0)</f>
        <v>6.16113918271147E-4</v>
      </c>
      <c r="I132">
        <f>IFERROR(LN(NDXT[[#This Row],[Close]]/E131),0)</f>
        <v>6.159241980132615E-4</v>
      </c>
    </row>
    <row r="133" spans="1:9">
      <c r="A133" s="3">
        <v>44176</v>
      </c>
      <c r="B133">
        <v>7227.669922</v>
      </c>
      <c r="C133">
        <v>7280.9799800000001</v>
      </c>
      <c r="D133">
        <v>7182.2299800000001</v>
      </c>
      <c r="E133">
        <v>7258.2797849999997</v>
      </c>
      <c r="F133">
        <v>7258.2797849999997</v>
      </c>
      <c r="G133">
        <v>313700</v>
      </c>
      <c r="H133">
        <f>IFERROR((NDXT[[#This Row],[Close]]-E132)/E132,0)</f>
        <v>-2.41213618403036E-3</v>
      </c>
      <c r="I133">
        <f>IFERROR(LN(NDXT[[#This Row],[Close]]/E132),0)</f>
        <v>-2.4150500712538268E-3</v>
      </c>
    </row>
    <row r="134" spans="1:9">
      <c r="A134" s="3">
        <v>44179</v>
      </c>
      <c r="B134">
        <v>7292.2001950000003</v>
      </c>
      <c r="C134">
        <v>7365.3598629999997</v>
      </c>
      <c r="D134">
        <v>7291.5297849999997</v>
      </c>
      <c r="E134">
        <v>7327.0297849999997</v>
      </c>
      <c r="F134">
        <v>7327.0297849999997</v>
      </c>
      <c r="G134">
        <v>316500</v>
      </c>
      <c r="H134">
        <f>IFERROR((NDXT[[#This Row],[Close]]-E133)/E133,0)</f>
        <v>9.4719412913896097E-3</v>
      </c>
      <c r="I134">
        <f>IFERROR(LN(NDXT[[#This Row],[Close]]/E133),0)</f>
        <v>9.4273637251297334E-3</v>
      </c>
    </row>
    <row r="135" spans="1:9">
      <c r="A135" s="3">
        <v>44180</v>
      </c>
      <c r="B135">
        <v>7408.4702150000003</v>
      </c>
      <c r="C135">
        <v>7429.4101559999999</v>
      </c>
      <c r="D135">
        <v>7371.6298829999996</v>
      </c>
      <c r="E135">
        <v>7427.2202150000003</v>
      </c>
      <c r="F135">
        <v>7427.2202150000003</v>
      </c>
      <c r="G135">
        <v>406800</v>
      </c>
      <c r="H135">
        <f>IFERROR((NDXT[[#This Row],[Close]]-E134)/E134,0)</f>
        <v>1.3674085262368093E-2</v>
      </c>
      <c r="I135">
        <f>IFERROR(LN(NDXT[[#This Row],[Close]]/E134),0)</f>
        <v>1.3581438575511237E-2</v>
      </c>
    </row>
    <row r="136" spans="1:9">
      <c r="A136" s="3">
        <v>44181</v>
      </c>
      <c r="B136">
        <v>7453.4599609999996</v>
      </c>
      <c r="C136">
        <v>7480.3100590000004</v>
      </c>
      <c r="D136">
        <v>7429.4501950000003</v>
      </c>
      <c r="E136">
        <v>7468.6401370000003</v>
      </c>
      <c r="F136">
        <v>7468.6401370000003</v>
      </c>
      <c r="G136">
        <v>334700</v>
      </c>
      <c r="H136">
        <f>IFERROR((NDXT[[#This Row],[Close]]-E135)/E135,0)</f>
        <v>5.5767731130885881E-3</v>
      </c>
      <c r="I136">
        <f>IFERROR(LN(NDXT[[#This Row],[Close]]/E135),0)</f>
        <v>5.5612804864648259E-3</v>
      </c>
    </row>
    <row r="137" spans="1:9">
      <c r="A137" s="3">
        <v>44182</v>
      </c>
      <c r="B137">
        <v>7520.6499020000001</v>
      </c>
      <c r="C137">
        <v>7527.1899409999996</v>
      </c>
      <c r="D137">
        <v>7477.7700199999999</v>
      </c>
      <c r="E137">
        <v>7517.8598629999997</v>
      </c>
      <c r="F137">
        <v>7517.8598629999997</v>
      </c>
      <c r="G137">
        <v>299700</v>
      </c>
      <c r="H137">
        <f>IFERROR((NDXT[[#This Row],[Close]]-E136)/E136,0)</f>
        <v>6.5901857764122922E-3</v>
      </c>
      <c r="I137">
        <f>IFERROR(LN(NDXT[[#This Row],[Close]]/E136),0)</f>
        <v>6.5685654381757311E-3</v>
      </c>
    </row>
    <row r="138" spans="1:9">
      <c r="A138" s="3">
        <v>44183</v>
      </c>
      <c r="B138">
        <v>7536.7900390000004</v>
      </c>
      <c r="C138">
        <v>7554.2797849999997</v>
      </c>
      <c r="D138">
        <v>7481.3798829999996</v>
      </c>
      <c r="E138">
        <v>7526.3598629999997</v>
      </c>
      <c r="F138">
        <v>7526.3598629999997</v>
      </c>
      <c r="G138">
        <v>653700</v>
      </c>
      <c r="H138">
        <f>IFERROR((NDXT[[#This Row],[Close]]-E137)/E137,0)</f>
        <v>1.1306409210729924E-3</v>
      </c>
      <c r="I138">
        <f>IFERROR(LN(NDXT[[#This Row],[Close]]/E137),0)</f>
        <v>1.130002228003102E-3</v>
      </c>
    </row>
    <row r="139" spans="1:9">
      <c r="A139" s="3">
        <v>44186</v>
      </c>
      <c r="B139">
        <v>7433.4501950000003</v>
      </c>
      <c r="C139">
        <v>7525.0898440000001</v>
      </c>
      <c r="D139">
        <v>7379.9399409999996</v>
      </c>
      <c r="E139">
        <v>7515.0898440000001</v>
      </c>
      <c r="F139">
        <v>7515.0898440000001</v>
      </c>
      <c r="G139">
        <v>402800</v>
      </c>
      <c r="H139">
        <f>IFERROR((NDXT[[#This Row],[Close]]-E138)/E138,0)</f>
        <v>-1.4974063431916972E-3</v>
      </c>
      <c r="I139">
        <f>IFERROR(LN(NDXT[[#This Row],[Close]]/E138),0)</f>
        <v>-1.4985285765028056E-3</v>
      </c>
    </row>
    <row r="140" spans="1:9">
      <c r="A140" s="3">
        <v>44187</v>
      </c>
      <c r="B140">
        <v>7525.6899409999996</v>
      </c>
      <c r="C140">
        <v>7565.5297849999997</v>
      </c>
      <c r="D140">
        <v>7484.0200199999999</v>
      </c>
      <c r="E140">
        <v>7563.7700199999999</v>
      </c>
      <c r="F140">
        <v>7563.7700199999999</v>
      </c>
      <c r="G140">
        <v>378400</v>
      </c>
      <c r="H140">
        <f>IFERROR((NDXT[[#This Row],[Close]]-E139)/E139,0)</f>
        <v>6.4776572217384457E-3</v>
      </c>
      <c r="I140">
        <f>IFERROR(LN(NDXT[[#This Row],[Close]]/E139),0)</f>
        <v>6.4567673632300489E-3</v>
      </c>
    </row>
    <row r="141" spans="1:9">
      <c r="A141" s="3">
        <v>44188</v>
      </c>
      <c r="B141">
        <v>7580.1801759999998</v>
      </c>
      <c r="C141">
        <v>7581.4799800000001</v>
      </c>
      <c r="D141">
        <v>7485.7402339999999</v>
      </c>
      <c r="E141">
        <v>7488.1401370000003</v>
      </c>
      <c r="F141">
        <v>7488.1401370000003</v>
      </c>
      <c r="G141">
        <v>261700</v>
      </c>
      <c r="H141">
        <f>IFERROR((NDXT[[#This Row],[Close]]-E140)/E140,0)</f>
        <v>-9.9989664942244788E-3</v>
      </c>
      <c r="I141">
        <f>IFERROR(LN(NDXT[[#This Row],[Close]]/E140),0)</f>
        <v>-1.0049291908818566E-2</v>
      </c>
    </row>
    <row r="142" spans="1:9">
      <c r="A142" s="3">
        <v>44189</v>
      </c>
      <c r="B142">
        <v>7506.4599609999996</v>
      </c>
      <c r="C142">
        <v>7531.8198240000002</v>
      </c>
      <c r="D142">
        <v>7483.8398440000001</v>
      </c>
      <c r="E142">
        <v>7523.2998049999997</v>
      </c>
      <c r="F142">
        <v>7523.2998049999997</v>
      </c>
      <c r="G142">
        <v>144800</v>
      </c>
      <c r="H142">
        <f>IFERROR((NDXT[[#This Row],[Close]]-E141)/E141,0)</f>
        <v>4.6953806094346771E-3</v>
      </c>
      <c r="I142">
        <f>IFERROR(LN(NDXT[[#This Row],[Close]]/E141),0)</f>
        <v>4.6843916945671412E-3</v>
      </c>
    </row>
    <row r="143" spans="1:9">
      <c r="A143" s="3">
        <v>44193</v>
      </c>
      <c r="B143">
        <v>7595.919922</v>
      </c>
      <c r="C143">
        <v>7601.330078</v>
      </c>
      <c r="D143">
        <v>7489.5400390000004</v>
      </c>
      <c r="E143">
        <v>7495.5</v>
      </c>
      <c r="F143">
        <v>7495.5</v>
      </c>
      <c r="G143">
        <v>309400</v>
      </c>
      <c r="H143">
        <f>IFERROR((NDXT[[#This Row],[Close]]-E142)/E142,0)</f>
        <v>-3.695161128833899E-3</v>
      </c>
      <c r="I143">
        <f>IFERROR(LN(NDXT[[#This Row],[Close]]/E142),0)</f>
        <v>-3.7020051016413633E-3</v>
      </c>
    </row>
    <row r="144" spans="1:9">
      <c r="A144" s="3">
        <v>44194</v>
      </c>
      <c r="B144">
        <v>7537.8100590000004</v>
      </c>
      <c r="C144">
        <v>7544.830078</v>
      </c>
      <c r="D144">
        <v>7423.6098629999997</v>
      </c>
      <c r="E144">
        <v>7458.6499020000001</v>
      </c>
      <c r="F144">
        <v>7458.6499020000001</v>
      </c>
      <c r="G144">
        <v>339200</v>
      </c>
      <c r="H144">
        <f>IFERROR((NDXT[[#This Row],[Close]]-E143)/E143,0)</f>
        <v>-4.9162961777066095E-3</v>
      </c>
      <c r="I144">
        <f>IFERROR(LN(NDXT[[#This Row],[Close]]/E143),0)</f>
        <v>-4.9284209172909639E-3</v>
      </c>
    </row>
    <row r="145" spans="1:9">
      <c r="A145" s="3">
        <v>44195</v>
      </c>
      <c r="B145">
        <v>7502.5</v>
      </c>
      <c r="C145">
        <v>7548.6201170000004</v>
      </c>
      <c r="D145">
        <v>7490.580078</v>
      </c>
      <c r="E145">
        <v>7529.8398440000001</v>
      </c>
      <c r="F145">
        <v>7529.8398440000001</v>
      </c>
      <c r="G145">
        <v>280000</v>
      </c>
      <c r="H145">
        <f>IFERROR((NDXT[[#This Row],[Close]]-E144)/E144,0)</f>
        <v>9.5446150356126441E-3</v>
      </c>
      <c r="I145">
        <f>IFERROR(LN(NDXT[[#This Row],[Close]]/E144),0)</f>
        <v>9.4993529755663369E-3</v>
      </c>
    </row>
    <row r="146" spans="1:9">
      <c r="A146" s="3">
        <v>44196</v>
      </c>
      <c r="B146">
        <v>7541.7900390000004</v>
      </c>
      <c r="C146">
        <v>7547.9902339999999</v>
      </c>
      <c r="D146">
        <v>7497.7998049999997</v>
      </c>
      <c r="E146">
        <v>7541.0498049999997</v>
      </c>
      <c r="F146">
        <v>7541.0498049999997</v>
      </c>
      <c r="G146">
        <v>281400</v>
      </c>
      <c r="H146">
        <f>IFERROR((NDXT[[#This Row],[Close]]-E145)/E145,0)</f>
        <v>1.4887383041661897E-3</v>
      </c>
      <c r="I146">
        <f>IFERROR(LN(NDXT[[#This Row],[Close]]/E145),0)</f>
        <v>1.487631231921401E-3</v>
      </c>
    </row>
    <row r="147" spans="1:9">
      <c r="A147" s="3">
        <v>44200</v>
      </c>
      <c r="B147">
        <v>7589.0898440000001</v>
      </c>
      <c r="C147">
        <v>7644.3999020000001</v>
      </c>
      <c r="D147">
        <v>7375.4501950000003</v>
      </c>
      <c r="E147">
        <v>7463.1801759999998</v>
      </c>
      <c r="F147">
        <v>7463.1801759999998</v>
      </c>
      <c r="G147">
        <v>446100</v>
      </c>
      <c r="H147">
        <f>IFERROR((NDXT[[#This Row],[Close]]-E146)/E146,0)</f>
        <v>-1.0326099285058336E-2</v>
      </c>
      <c r="I147">
        <f>IFERROR(LN(NDXT[[#This Row],[Close]]/E146),0)</f>
        <v>-1.0379783332593857E-2</v>
      </c>
    </row>
    <row r="148" spans="1:9">
      <c r="A148" s="3">
        <v>44201</v>
      </c>
      <c r="B148">
        <v>7449.9599609999996</v>
      </c>
      <c r="C148">
        <v>7548.3798829999996</v>
      </c>
      <c r="D148">
        <v>7447.0400390000004</v>
      </c>
      <c r="E148">
        <v>7544.919922</v>
      </c>
      <c r="F148">
        <v>7544.919922</v>
      </c>
      <c r="G148">
        <v>304800</v>
      </c>
      <c r="H148">
        <f>IFERROR((NDXT[[#This Row],[Close]]-E147)/E147,0)</f>
        <v>1.0952401532909233E-2</v>
      </c>
      <c r="I148">
        <f>IFERROR(LN(NDXT[[#This Row],[Close]]/E147),0)</f>
        <v>1.0892858349305987E-2</v>
      </c>
    </row>
    <row r="149" spans="1:9">
      <c r="A149" s="3">
        <v>44202</v>
      </c>
      <c r="B149">
        <v>7427.8598629999997</v>
      </c>
      <c r="C149">
        <v>7558.0698240000002</v>
      </c>
      <c r="D149">
        <v>7394.0297849999997</v>
      </c>
      <c r="E149">
        <v>7427.1801759999998</v>
      </c>
      <c r="F149">
        <v>7427.1801759999998</v>
      </c>
      <c r="G149">
        <v>436300</v>
      </c>
      <c r="H149">
        <f>IFERROR((NDXT[[#This Row],[Close]]-E148)/E148,0)</f>
        <v>-1.5605168406981562E-2</v>
      </c>
      <c r="I149">
        <f>IFERROR(LN(NDXT[[#This Row],[Close]]/E148),0)</f>
        <v>-1.5728210790865553E-2</v>
      </c>
    </row>
    <row r="150" spans="1:9">
      <c r="A150" s="3">
        <v>44203</v>
      </c>
      <c r="B150">
        <v>7519.1601559999999</v>
      </c>
      <c r="C150">
        <v>7686.8999020000001</v>
      </c>
      <c r="D150">
        <v>7519.1601559999999</v>
      </c>
      <c r="E150">
        <v>7670.7597660000001</v>
      </c>
      <c r="F150">
        <v>7670.7597660000001</v>
      </c>
      <c r="G150">
        <v>361500</v>
      </c>
      <c r="H150">
        <f>IFERROR((NDXT[[#This Row],[Close]]-E149)/E149,0)</f>
        <v>3.2795702302617774E-2</v>
      </c>
      <c r="I150">
        <f>IFERROR(LN(NDXT[[#This Row],[Close]]/E149),0)</f>
        <v>3.2269399331933873E-2</v>
      </c>
    </row>
    <row r="151" spans="1:9">
      <c r="A151" s="3">
        <v>44204</v>
      </c>
      <c r="B151">
        <v>7761.1098629999997</v>
      </c>
      <c r="C151">
        <v>7786.2998049999997</v>
      </c>
      <c r="D151">
        <v>7658.0097660000001</v>
      </c>
      <c r="E151">
        <v>7751.6601559999999</v>
      </c>
      <c r="F151">
        <v>7751.6601559999999</v>
      </c>
      <c r="G151">
        <v>385000</v>
      </c>
      <c r="H151">
        <f>IFERROR((NDXT[[#This Row],[Close]]-E150)/E150,0)</f>
        <v>1.0546594140333267E-2</v>
      </c>
      <c r="I151">
        <f>IFERROR(LN(NDXT[[#This Row],[Close]]/E150),0)</f>
        <v>1.0491366783991667E-2</v>
      </c>
    </row>
    <row r="152" spans="1:9">
      <c r="A152" s="3">
        <v>44207</v>
      </c>
      <c r="B152">
        <v>7688.169922</v>
      </c>
      <c r="C152">
        <v>7785.4501950000003</v>
      </c>
      <c r="D152">
        <v>7662.9301759999998</v>
      </c>
      <c r="E152">
        <v>7723.3798829999996</v>
      </c>
      <c r="F152">
        <v>7723.3798829999996</v>
      </c>
      <c r="G152">
        <v>355700</v>
      </c>
      <c r="H152">
        <f>IFERROR((NDXT[[#This Row],[Close]]-E151)/E151,0)</f>
        <v>-3.6482859711168569E-3</v>
      </c>
      <c r="I152">
        <f>IFERROR(LN(NDXT[[#This Row],[Close]]/E151),0)</f>
        <v>-3.6549571970162643E-3</v>
      </c>
    </row>
    <row r="153" spans="1:9">
      <c r="A153" s="3">
        <v>44208</v>
      </c>
      <c r="B153">
        <v>7754.4399409999996</v>
      </c>
      <c r="C153">
        <v>7791.7998049999997</v>
      </c>
      <c r="D153">
        <v>7697.830078</v>
      </c>
      <c r="E153">
        <v>7776.0400390000004</v>
      </c>
      <c r="F153">
        <v>7776.0400390000004</v>
      </c>
      <c r="G153">
        <v>371400</v>
      </c>
      <c r="H153">
        <f>IFERROR((NDXT[[#This Row],[Close]]-E152)/E152,0)</f>
        <v>6.8182786290120938E-3</v>
      </c>
      <c r="I153">
        <f>IFERROR(LN(NDXT[[#This Row],[Close]]/E152),0)</f>
        <v>6.7951392880506089E-3</v>
      </c>
    </row>
    <row r="154" spans="1:9">
      <c r="A154" s="3">
        <v>44209</v>
      </c>
      <c r="B154">
        <v>7806.4399409999996</v>
      </c>
      <c r="C154">
        <v>7817.9902339999999</v>
      </c>
      <c r="D154">
        <v>7734.5400390000004</v>
      </c>
      <c r="E154">
        <v>7774.0200199999999</v>
      </c>
      <c r="F154">
        <v>7774.0200199999999</v>
      </c>
      <c r="G154">
        <v>415600</v>
      </c>
      <c r="H154">
        <f>IFERROR((NDXT[[#This Row],[Close]]-E153)/E153,0)</f>
        <v>-2.597747683742993E-4</v>
      </c>
      <c r="I154">
        <f>IFERROR(LN(NDXT[[#This Row],[Close]]/E153),0)</f>
        <v>-2.5980851568408944E-4</v>
      </c>
    </row>
    <row r="155" spans="1:9">
      <c r="A155" s="3">
        <v>44210</v>
      </c>
      <c r="B155">
        <v>7846.6601559999999</v>
      </c>
      <c r="C155">
        <v>7904.5297849999997</v>
      </c>
      <c r="D155">
        <v>7824.669922</v>
      </c>
      <c r="E155">
        <v>7831.3798829999996</v>
      </c>
      <c r="F155">
        <v>7831.3798829999996</v>
      </c>
      <c r="G155">
        <v>406600</v>
      </c>
      <c r="H155">
        <f>IFERROR((NDXT[[#This Row],[Close]]-E154)/E154,0)</f>
        <v>7.3784043329489235E-3</v>
      </c>
      <c r="I155">
        <f>IFERROR(LN(NDXT[[#This Row],[Close]]/E154),0)</f>
        <v>7.3513170666298653E-3</v>
      </c>
    </row>
    <row r="156" spans="1:9">
      <c r="A156" s="3">
        <v>44211</v>
      </c>
      <c r="B156">
        <v>7821.6899409999996</v>
      </c>
      <c r="C156">
        <v>7833.6401370000003</v>
      </c>
      <c r="D156">
        <v>7691.8500979999999</v>
      </c>
      <c r="E156">
        <v>7729.1201170000004</v>
      </c>
      <c r="F156">
        <v>7729.1201170000004</v>
      </c>
      <c r="G156">
        <v>377900</v>
      </c>
      <c r="H156">
        <f>IFERROR((NDXT[[#This Row],[Close]]-E155)/E155,0)</f>
        <v>-1.3057694496723372E-2</v>
      </c>
      <c r="I156">
        <f>IFERROR(LN(NDXT[[#This Row],[Close]]/E155),0)</f>
        <v>-1.3143695661155735E-2</v>
      </c>
    </row>
    <row r="157" spans="1:9">
      <c r="A157" s="3">
        <v>44215</v>
      </c>
      <c r="B157">
        <v>7836.2597660000001</v>
      </c>
      <c r="C157">
        <v>7934.2998049999997</v>
      </c>
      <c r="D157">
        <v>7816.9501950000003</v>
      </c>
      <c r="E157">
        <v>7918.9501950000003</v>
      </c>
      <c r="F157">
        <v>7918.9501950000003</v>
      </c>
      <c r="G157">
        <v>366500</v>
      </c>
      <c r="H157">
        <f>IFERROR((NDXT[[#This Row],[Close]]-E156)/E156,0)</f>
        <v>2.4560373642333957E-2</v>
      </c>
      <c r="I157">
        <f>IFERROR(LN(NDXT[[#This Row],[Close]]/E156),0)</f>
        <v>2.4263616821266973E-2</v>
      </c>
    </row>
    <row r="158" spans="1:9">
      <c r="A158" s="3">
        <v>44216</v>
      </c>
      <c r="B158">
        <v>8009.7099609999996</v>
      </c>
      <c r="C158">
        <v>8034.580078</v>
      </c>
      <c r="D158">
        <v>7965.6601559999999</v>
      </c>
      <c r="E158">
        <v>7974.9799800000001</v>
      </c>
      <c r="F158">
        <v>7974.9799800000001</v>
      </c>
      <c r="G158">
        <v>361100</v>
      </c>
      <c r="H158">
        <f>IFERROR((NDXT[[#This Row],[Close]]-E157)/E157,0)</f>
        <v>7.0754056560902159E-3</v>
      </c>
      <c r="I158">
        <f>IFERROR(LN(NDXT[[#This Row],[Close]]/E157),0)</f>
        <v>7.0504924186371278E-3</v>
      </c>
    </row>
    <row r="159" spans="1:9">
      <c r="A159" s="3">
        <v>44217</v>
      </c>
      <c r="B159">
        <v>8025.2001950000003</v>
      </c>
      <c r="C159">
        <v>8025.2001950000003</v>
      </c>
      <c r="D159">
        <v>7943.1098629999997</v>
      </c>
      <c r="E159">
        <v>8007.080078</v>
      </c>
      <c r="F159">
        <v>8007.080078</v>
      </c>
      <c r="G159">
        <v>406300</v>
      </c>
      <c r="H159">
        <f>IFERROR((NDXT[[#This Row],[Close]]-E158)/E158,0)</f>
        <v>4.0251007626980759E-3</v>
      </c>
      <c r="I159">
        <f>IFERROR(LN(NDXT[[#This Row],[Close]]/E158),0)</f>
        <v>4.0170217166831624E-3</v>
      </c>
    </row>
    <row r="160" spans="1:9">
      <c r="A160" s="3">
        <v>44218</v>
      </c>
      <c r="B160">
        <v>7982.6298829999996</v>
      </c>
      <c r="C160">
        <v>8018.8798829999996</v>
      </c>
      <c r="D160">
        <v>7935.9101559999999</v>
      </c>
      <c r="E160">
        <v>7945</v>
      </c>
      <c r="F160">
        <v>7945</v>
      </c>
      <c r="G160">
        <v>414500</v>
      </c>
      <c r="H160">
        <f>IFERROR((NDXT[[#This Row],[Close]]-E159)/E159,0)</f>
        <v>-7.7531481383044014E-3</v>
      </c>
      <c r="I160">
        <f>IFERROR(LN(NDXT[[#This Row],[Close]]/E159),0)</f>
        <v>-7.7833600509335859E-3</v>
      </c>
    </row>
    <row r="161" spans="1:9">
      <c r="A161" s="3">
        <v>44221</v>
      </c>
      <c r="B161">
        <v>8035.169922</v>
      </c>
      <c r="C161">
        <v>8040.1098629999997</v>
      </c>
      <c r="D161">
        <v>7795.1201170000004</v>
      </c>
      <c r="E161">
        <v>7953.0400390000004</v>
      </c>
      <c r="F161">
        <v>7953.0400390000004</v>
      </c>
      <c r="G161">
        <v>437800</v>
      </c>
      <c r="H161">
        <f>IFERROR((NDXT[[#This Row],[Close]]-E160)/E160,0)</f>
        <v>1.0119621145374994E-3</v>
      </c>
      <c r="I161">
        <f>IFERROR(LN(NDXT[[#This Row],[Close]]/E160),0)</f>
        <v>1.0114504260539826E-3</v>
      </c>
    </row>
    <row r="162" spans="1:9">
      <c r="A162" s="3">
        <v>44222</v>
      </c>
      <c r="B162">
        <v>7959.2597660000001</v>
      </c>
      <c r="C162">
        <v>7961.7797849999997</v>
      </c>
      <c r="D162">
        <v>7868.1499020000001</v>
      </c>
      <c r="E162">
        <v>7876.3198240000002</v>
      </c>
      <c r="F162">
        <v>7876.3198240000002</v>
      </c>
      <c r="G162">
        <v>337700</v>
      </c>
      <c r="H162">
        <f>IFERROR((NDXT[[#This Row],[Close]]-E161)/E161,0)</f>
        <v>-9.6466526791995043E-3</v>
      </c>
      <c r="I162">
        <f>IFERROR(LN(NDXT[[#This Row],[Close]]/E161),0)</f>
        <v>-9.6934830473815112E-3</v>
      </c>
    </row>
    <row r="163" spans="1:9">
      <c r="A163" s="3">
        <v>44223</v>
      </c>
      <c r="B163">
        <v>7695.2700199999999</v>
      </c>
      <c r="C163">
        <v>7746.2797849999997</v>
      </c>
      <c r="D163">
        <v>7507.080078</v>
      </c>
      <c r="E163">
        <v>7548.9101559999999</v>
      </c>
      <c r="F163">
        <v>7548.9101559999999</v>
      </c>
      <c r="G163">
        <v>513500</v>
      </c>
      <c r="H163">
        <f>IFERROR((NDXT[[#This Row],[Close]]-E162)/E162,0)</f>
        <v>-4.1568864052770875E-2</v>
      </c>
      <c r="I163">
        <f>IFERROR(LN(NDXT[[#This Row],[Close]]/E162),0)</f>
        <v>-4.2457564724586574E-2</v>
      </c>
    </row>
    <row r="164" spans="1:9">
      <c r="A164" s="3">
        <v>44224</v>
      </c>
      <c r="B164">
        <v>7646.6601559999999</v>
      </c>
      <c r="C164">
        <v>7809.4101559999999</v>
      </c>
      <c r="D164">
        <v>7633.419922</v>
      </c>
      <c r="E164">
        <v>7702.5698240000002</v>
      </c>
      <c r="F164">
        <v>7702.5698240000002</v>
      </c>
      <c r="G164">
        <v>442900</v>
      </c>
      <c r="H164">
        <f>IFERROR((NDXT[[#This Row],[Close]]-E163)/E163,0)</f>
        <v>2.035521218620796E-2</v>
      </c>
      <c r="I164">
        <f>IFERROR(LN(NDXT[[#This Row],[Close]]/E163),0)</f>
        <v>2.015081391356395E-2</v>
      </c>
    </row>
    <row r="165" spans="1:9">
      <c r="A165" s="3">
        <v>44225</v>
      </c>
      <c r="B165">
        <v>7702.4501950000003</v>
      </c>
      <c r="C165">
        <v>7705.6899409999996</v>
      </c>
      <c r="D165">
        <v>7517.2099609999996</v>
      </c>
      <c r="E165">
        <v>7576.5297849999997</v>
      </c>
      <c r="F165">
        <v>7576.5297849999997</v>
      </c>
      <c r="G165">
        <v>473100</v>
      </c>
      <c r="H165">
        <f>IFERROR((NDXT[[#This Row],[Close]]-E164)/E164,0)</f>
        <v>-1.6363375065718902E-2</v>
      </c>
      <c r="I165">
        <f>IFERROR(LN(NDXT[[#This Row],[Close]]/E164),0)</f>
        <v>-1.6498733735237497E-2</v>
      </c>
    </row>
    <row r="166" spans="1:9">
      <c r="A166" s="3">
        <v>44228</v>
      </c>
      <c r="B166">
        <v>7687.6298829999996</v>
      </c>
      <c r="C166">
        <v>7851.6601559999999</v>
      </c>
      <c r="D166">
        <v>7657.1000979999999</v>
      </c>
      <c r="E166">
        <v>7832.3598629999997</v>
      </c>
      <c r="F166">
        <v>7832.3598629999997</v>
      </c>
      <c r="G166">
        <v>341700</v>
      </c>
      <c r="H166">
        <f>IFERROR((NDXT[[#This Row],[Close]]-E165)/E165,0)</f>
        <v>3.3766128459824955E-2</v>
      </c>
      <c r="I166">
        <f>IFERROR(LN(NDXT[[#This Row],[Close]]/E165),0)</f>
        <v>3.3208569129896059E-2</v>
      </c>
    </row>
    <row r="167" spans="1:9">
      <c r="A167" s="3">
        <v>44229</v>
      </c>
      <c r="B167">
        <v>7927.7900390000004</v>
      </c>
      <c r="C167">
        <v>8005.3901370000003</v>
      </c>
      <c r="D167">
        <v>7895.419922</v>
      </c>
      <c r="E167">
        <v>7994.2299800000001</v>
      </c>
      <c r="F167">
        <v>7994.2299800000001</v>
      </c>
      <c r="G167">
        <v>290900</v>
      </c>
      <c r="H167">
        <f>IFERROR((NDXT[[#This Row],[Close]]-E166)/E166,0)</f>
        <v>2.0666838581392746E-2</v>
      </c>
      <c r="I167">
        <f>IFERROR(LN(NDXT[[#This Row],[Close]]/E166),0)</f>
        <v>2.0456177001129901E-2</v>
      </c>
    </row>
    <row r="168" spans="1:9">
      <c r="A168" s="3">
        <v>44230</v>
      </c>
      <c r="B168">
        <v>8007.330078</v>
      </c>
      <c r="C168">
        <v>8009.3398440000001</v>
      </c>
      <c r="D168">
        <v>7854.2900390000004</v>
      </c>
      <c r="E168">
        <v>7854.9599609999996</v>
      </c>
      <c r="F168">
        <v>7854.9599609999996</v>
      </c>
      <c r="G168">
        <v>307500</v>
      </c>
      <c r="H168">
        <f>IFERROR((NDXT[[#This Row],[Close]]-E167)/E167,0)</f>
        <v>-1.7421317543831846E-2</v>
      </c>
      <c r="I168">
        <f>IFERROR(LN(NDXT[[#This Row],[Close]]/E167),0)</f>
        <v>-1.7574854520413942E-2</v>
      </c>
    </row>
    <row r="169" spans="1:9">
      <c r="A169" s="3">
        <v>44231</v>
      </c>
      <c r="B169">
        <v>7864.7998049999997</v>
      </c>
      <c r="C169">
        <v>7972.8999020000001</v>
      </c>
      <c r="D169">
        <v>7845.8901370000003</v>
      </c>
      <c r="E169">
        <v>7970.3701170000004</v>
      </c>
      <c r="F169">
        <v>7970.3701170000004</v>
      </c>
      <c r="G169">
        <v>336500</v>
      </c>
      <c r="H169">
        <f>IFERROR((NDXT[[#This Row],[Close]]-E168)/E168,0)</f>
        <v>1.4692647266569667E-2</v>
      </c>
      <c r="I169">
        <f>IFERROR(LN(NDXT[[#This Row],[Close]]/E168),0)</f>
        <v>1.4585756062562842E-2</v>
      </c>
    </row>
    <row r="170" spans="1:9">
      <c r="A170" s="3">
        <v>44232</v>
      </c>
      <c r="B170">
        <v>8002.1201170000004</v>
      </c>
      <c r="C170">
        <v>8016.2998049999997</v>
      </c>
      <c r="D170">
        <v>7963.330078</v>
      </c>
      <c r="E170">
        <v>7988.4599609999996</v>
      </c>
      <c r="F170">
        <v>7988.4599609999996</v>
      </c>
      <c r="G170">
        <v>279800</v>
      </c>
      <c r="H170">
        <f>IFERROR((NDXT[[#This Row],[Close]]-E169)/E169,0)</f>
        <v>2.2696366334877412E-3</v>
      </c>
      <c r="I170">
        <f>IFERROR(LN(NDXT[[#This Row],[Close]]/E169),0)</f>
        <v>2.2670648987974987E-3</v>
      </c>
    </row>
    <row r="171" spans="1:9">
      <c r="A171" s="3">
        <v>44235</v>
      </c>
      <c r="B171">
        <v>8051.1401370000003</v>
      </c>
      <c r="C171">
        <v>8121.8398440000001</v>
      </c>
      <c r="D171">
        <v>8042.9702150000003</v>
      </c>
      <c r="E171">
        <v>8121.0898440000001</v>
      </c>
      <c r="F171">
        <v>8121.0898440000001</v>
      </c>
      <c r="G171">
        <v>292200</v>
      </c>
      <c r="H171">
        <f>IFERROR((NDXT[[#This Row],[Close]]-E170)/E170,0)</f>
        <v>1.6602684828803702E-2</v>
      </c>
      <c r="I171">
        <f>IFERROR(LN(NDXT[[#This Row],[Close]]/E170),0)</f>
        <v>1.6466367015573968E-2</v>
      </c>
    </row>
    <row r="172" spans="1:9">
      <c r="A172" s="3">
        <v>44236</v>
      </c>
      <c r="B172">
        <v>8115.3198240000002</v>
      </c>
      <c r="C172">
        <v>8175.8598629999997</v>
      </c>
      <c r="D172">
        <v>8088.8999020000001</v>
      </c>
      <c r="E172">
        <v>8155.9599609999996</v>
      </c>
      <c r="F172">
        <v>8155.9599609999996</v>
      </c>
      <c r="G172">
        <v>280200</v>
      </c>
      <c r="H172">
        <f>IFERROR((NDXT[[#This Row],[Close]]-E171)/E171,0)</f>
        <v>4.2937730858576967E-3</v>
      </c>
      <c r="I172">
        <f>IFERROR(LN(NDXT[[#This Row],[Close]]/E171),0)</f>
        <v>4.2845811448804149E-3</v>
      </c>
    </row>
    <row r="173" spans="1:9">
      <c r="A173" s="3">
        <v>44237</v>
      </c>
      <c r="B173">
        <v>8243.7900389999995</v>
      </c>
      <c r="C173">
        <v>8273.0703130000002</v>
      </c>
      <c r="D173">
        <v>8108.1499020000001</v>
      </c>
      <c r="E173">
        <v>8201.9199219999991</v>
      </c>
      <c r="F173">
        <v>8201.9199219999991</v>
      </c>
      <c r="G173">
        <v>279500</v>
      </c>
      <c r="H173">
        <f>IFERROR((NDXT[[#This Row],[Close]]-E172)/E172,0)</f>
        <v>5.6351381345384182E-3</v>
      </c>
      <c r="I173">
        <f>IFERROR(LN(NDXT[[#This Row],[Close]]/E172),0)</f>
        <v>5.6193201402075319E-3</v>
      </c>
    </row>
    <row r="174" spans="1:9">
      <c r="A174" s="3">
        <v>44238</v>
      </c>
      <c r="B174">
        <v>8274.9599610000005</v>
      </c>
      <c r="C174">
        <v>8386.8496090000008</v>
      </c>
      <c r="D174">
        <v>8260.4404300000006</v>
      </c>
      <c r="E174">
        <v>8384.0996090000008</v>
      </c>
      <c r="F174">
        <v>8384.0996090000008</v>
      </c>
      <c r="G174">
        <v>274600</v>
      </c>
      <c r="H174">
        <f>IFERROR((NDXT[[#This Row],[Close]]-E173)/E173,0)</f>
        <v>2.2211834391523539E-2</v>
      </c>
      <c r="I174">
        <f>IFERROR(LN(NDXT[[#This Row],[Close]]/E173),0)</f>
        <v>2.1968744658849588E-2</v>
      </c>
    </row>
    <row r="175" spans="1:9">
      <c r="A175" s="3">
        <v>44239</v>
      </c>
      <c r="B175">
        <v>8366.2900389999995</v>
      </c>
      <c r="C175">
        <v>8473.8603519999997</v>
      </c>
      <c r="D175">
        <v>8312.4101559999999</v>
      </c>
      <c r="E175">
        <v>8470.0498050000006</v>
      </c>
      <c r="F175">
        <v>8470.0498050000006</v>
      </c>
      <c r="G175">
        <v>247000</v>
      </c>
      <c r="H175">
        <f>IFERROR((NDXT[[#This Row],[Close]]-E174)/E174,0)</f>
        <v>1.0251571427865149E-2</v>
      </c>
      <c r="I175">
        <f>IFERROR(LN(NDXT[[#This Row],[Close]]/E174),0)</f>
        <v>1.0199380459388934E-2</v>
      </c>
    </row>
    <row r="176" spans="1:9">
      <c r="A176" s="3">
        <v>44243</v>
      </c>
      <c r="B176">
        <v>8531.5195309999999</v>
      </c>
      <c r="C176">
        <v>8574.8398440000001</v>
      </c>
      <c r="D176">
        <v>8442.3398440000001</v>
      </c>
      <c r="E176">
        <v>8480.8603519999997</v>
      </c>
      <c r="F176">
        <v>8480.8603519999997</v>
      </c>
      <c r="G176">
        <v>284700</v>
      </c>
      <c r="H176">
        <f>IFERROR((NDXT[[#This Row],[Close]]-E175)/E175,0)</f>
        <v>1.2763262612242848E-3</v>
      </c>
      <c r="I176">
        <f>IFERROR(LN(NDXT[[#This Row],[Close]]/E175),0)</f>
        <v>1.2755124492479001E-3</v>
      </c>
    </row>
    <row r="177" spans="1:9">
      <c r="A177" s="3">
        <v>44244</v>
      </c>
      <c r="B177">
        <v>8370.4697269999997</v>
      </c>
      <c r="C177">
        <v>8403.4697269999997</v>
      </c>
      <c r="D177">
        <v>8245.4902340000008</v>
      </c>
      <c r="E177">
        <v>8349.3398440000001</v>
      </c>
      <c r="F177">
        <v>8349.3398440000001</v>
      </c>
      <c r="G177">
        <v>290300</v>
      </c>
      <c r="H177">
        <f>IFERROR((NDXT[[#This Row],[Close]]-E176)/E176,0)</f>
        <v>-1.5507920486980282E-2</v>
      </c>
      <c r="I177">
        <f>IFERROR(LN(NDXT[[#This Row],[Close]]/E176),0)</f>
        <v>-1.562942612270422E-2</v>
      </c>
    </row>
    <row r="178" spans="1:9">
      <c r="A178" s="3">
        <v>44245</v>
      </c>
      <c r="B178">
        <v>8241.9804690000001</v>
      </c>
      <c r="C178">
        <v>8302.1699219999991</v>
      </c>
      <c r="D178">
        <v>8160.1499020000001</v>
      </c>
      <c r="E178">
        <v>8274.1201170000004</v>
      </c>
      <c r="F178">
        <v>8274.1201170000004</v>
      </c>
      <c r="G178">
        <v>298700</v>
      </c>
      <c r="H178">
        <f>IFERROR((NDXT[[#This Row],[Close]]-E177)/E177,0)</f>
        <v>-9.0090628008217995E-3</v>
      </c>
      <c r="I178">
        <f>IFERROR(LN(NDXT[[#This Row],[Close]]/E177),0)</f>
        <v>-9.049889800748662E-3</v>
      </c>
    </row>
    <row r="179" spans="1:9">
      <c r="A179" s="3">
        <v>44246</v>
      </c>
      <c r="B179">
        <v>8358.6796880000002</v>
      </c>
      <c r="C179">
        <v>8447.5400389999995</v>
      </c>
      <c r="D179">
        <v>8330.3300780000009</v>
      </c>
      <c r="E179">
        <v>8408.8798829999996</v>
      </c>
      <c r="F179">
        <v>8408.8798829999996</v>
      </c>
      <c r="G179">
        <v>333600</v>
      </c>
      <c r="H179">
        <f>IFERROR((NDXT[[#This Row],[Close]]-E178)/E178,0)</f>
        <v>1.6286899887170105E-2</v>
      </c>
      <c r="I179">
        <f>IFERROR(LN(NDXT[[#This Row],[Close]]/E178),0)</f>
        <v>1.6155691072770508E-2</v>
      </c>
    </row>
    <row r="180" spans="1:9">
      <c r="A180" s="3">
        <v>44249</v>
      </c>
      <c r="B180">
        <v>8285.7099610000005</v>
      </c>
      <c r="C180">
        <v>8331.6503909999992</v>
      </c>
      <c r="D180">
        <v>8103.25</v>
      </c>
      <c r="E180">
        <v>8119.669922</v>
      </c>
      <c r="F180">
        <v>8119.669922</v>
      </c>
      <c r="G180">
        <v>361300</v>
      </c>
      <c r="H180">
        <f>IFERROR((NDXT[[#This Row],[Close]]-E179)/E179,0)</f>
        <v>-3.4393399004864766E-2</v>
      </c>
      <c r="I180">
        <f>IFERROR(LN(NDXT[[#This Row],[Close]]/E179),0)</f>
        <v>-3.4998773063176787E-2</v>
      </c>
    </row>
    <row r="181" spans="1:9">
      <c r="A181" s="3">
        <v>44250</v>
      </c>
      <c r="B181">
        <v>7939.3901370000003</v>
      </c>
      <c r="C181">
        <v>8101.1801759999998</v>
      </c>
      <c r="D181">
        <v>7759.6298829999996</v>
      </c>
      <c r="E181">
        <v>8059.7900390000004</v>
      </c>
      <c r="F181">
        <v>8059.7900390000004</v>
      </c>
      <c r="G181">
        <v>447400</v>
      </c>
      <c r="H181">
        <f>IFERROR((NDXT[[#This Row],[Close]]-E180)/E180,0)</f>
        <v>-7.37466960790572E-3</v>
      </c>
      <c r="I181">
        <f>IFERROR(LN(NDXT[[#This Row],[Close]]/E180),0)</f>
        <v>-7.401996919977641E-3</v>
      </c>
    </row>
    <row r="182" spans="1:9">
      <c r="A182" s="3">
        <v>44251</v>
      </c>
      <c r="B182">
        <v>7983.2998049999997</v>
      </c>
      <c r="C182">
        <v>8212.0400389999995</v>
      </c>
      <c r="D182">
        <v>7895.1201170000004</v>
      </c>
      <c r="E182">
        <v>8207.6796880000002</v>
      </c>
      <c r="F182">
        <v>8207.6796880000002</v>
      </c>
      <c r="G182">
        <v>358500</v>
      </c>
      <c r="H182">
        <f>IFERROR((NDXT[[#This Row],[Close]]-E181)/E181,0)</f>
        <v>1.8349069676056821E-2</v>
      </c>
      <c r="I182">
        <f>IFERROR(LN(NDXT[[#This Row],[Close]]/E181),0)</f>
        <v>1.8182756873096399E-2</v>
      </c>
    </row>
    <row r="183" spans="1:9">
      <c r="A183" s="3">
        <v>44252</v>
      </c>
      <c r="B183">
        <v>8106.2998049999997</v>
      </c>
      <c r="C183">
        <v>8167.1499020000001</v>
      </c>
      <c r="D183">
        <v>7765.2402339999999</v>
      </c>
      <c r="E183">
        <v>7795.5600590000004</v>
      </c>
      <c r="F183">
        <v>7795.5600590000004</v>
      </c>
      <c r="G183">
        <v>458100</v>
      </c>
      <c r="H183">
        <f>IFERROR((NDXT[[#This Row],[Close]]-E182)/E182,0)</f>
        <v>-5.0211465927762433E-2</v>
      </c>
      <c r="I183">
        <f>IFERROR(LN(NDXT[[#This Row],[Close]]/E182),0)</f>
        <v>-5.15159148790875E-2</v>
      </c>
    </row>
    <row r="184" spans="1:9">
      <c r="A184" s="3">
        <v>44253</v>
      </c>
      <c r="B184">
        <v>7884.1401370000003</v>
      </c>
      <c r="C184">
        <v>7976.6000979999999</v>
      </c>
      <c r="D184">
        <v>7739.2299800000001</v>
      </c>
      <c r="E184">
        <v>7888.0297849999997</v>
      </c>
      <c r="F184">
        <v>7888.0297849999997</v>
      </c>
      <c r="G184">
        <v>475200</v>
      </c>
      <c r="H184">
        <f>IFERROR((NDXT[[#This Row],[Close]]-E183)/E183,0)</f>
        <v>1.1861845114417758E-2</v>
      </c>
      <c r="I184">
        <f>IFERROR(LN(NDXT[[#This Row],[Close]]/E183),0)</f>
        <v>1.1792044860664921E-2</v>
      </c>
    </row>
    <row r="185" spans="1:9">
      <c r="A185" s="3">
        <v>44256</v>
      </c>
      <c r="B185">
        <v>8033.5698240000002</v>
      </c>
      <c r="C185">
        <v>8161.7402339999999</v>
      </c>
      <c r="D185">
        <v>7978.4599609999996</v>
      </c>
      <c r="E185">
        <v>8155.8701170000004</v>
      </c>
      <c r="F185">
        <v>8155.8701170000004</v>
      </c>
      <c r="G185">
        <v>355800</v>
      </c>
      <c r="H185">
        <f>IFERROR((NDXT[[#This Row],[Close]]-E184)/E184,0)</f>
        <v>3.3955289128006341E-2</v>
      </c>
      <c r="I185">
        <f>IFERROR(LN(NDXT[[#This Row],[Close]]/E184),0)</f>
        <v>3.3391534462750026E-2</v>
      </c>
    </row>
    <row r="186" spans="1:9">
      <c r="A186" s="3">
        <v>44257</v>
      </c>
      <c r="B186">
        <v>8187.3500979999999</v>
      </c>
      <c r="C186">
        <v>8187.3500979999999</v>
      </c>
      <c r="D186">
        <v>7944.7001950000003</v>
      </c>
      <c r="E186">
        <v>7949.2900390000004</v>
      </c>
      <c r="F186">
        <v>7949.2900390000004</v>
      </c>
      <c r="G186">
        <v>321000</v>
      </c>
      <c r="H186">
        <f>IFERROR((NDXT[[#This Row],[Close]]-E185)/E185,0)</f>
        <v>-2.5329005371162894E-2</v>
      </c>
      <c r="I186">
        <f>IFERROR(LN(NDXT[[#This Row],[Close]]/E185),0)</f>
        <v>-2.5655306336773164E-2</v>
      </c>
    </row>
    <row r="187" spans="1:9">
      <c r="A187" s="3">
        <v>44258</v>
      </c>
      <c r="B187">
        <v>7930.7001950000003</v>
      </c>
      <c r="C187">
        <v>7956.4301759999998</v>
      </c>
      <c r="D187">
        <v>7648.2998049999997</v>
      </c>
      <c r="E187">
        <v>7660.2900390000004</v>
      </c>
      <c r="F187">
        <v>7660.2900390000004</v>
      </c>
      <c r="G187">
        <v>392100</v>
      </c>
      <c r="H187">
        <f>IFERROR((NDXT[[#This Row],[Close]]-E186)/E186,0)</f>
        <v>-3.6355447918259051E-2</v>
      </c>
      <c r="I187">
        <f>IFERROR(LN(NDXT[[#This Row],[Close]]/E186),0)</f>
        <v>-3.7032774273136088E-2</v>
      </c>
    </row>
    <row r="188" spans="1:9">
      <c r="A188" s="3">
        <v>44259</v>
      </c>
      <c r="B188">
        <v>7589.5898440000001</v>
      </c>
      <c r="C188">
        <v>7673.7202150000003</v>
      </c>
      <c r="D188">
        <v>7297.5698240000002</v>
      </c>
      <c r="E188">
        <v>7395.3398440000001</v>
      </c>
      <c r="F188">
        <v>7395.3398440000001</v>
      </c>
      <c r="G188">
        <v>566700</v>
      </c>
      <c r="H188">
        <f>IFERROR((NDXT[[#This Row],[Close]]-E187)/E187,0)</f>
        <v>-3.4587488678769117E-2</v>
      </c>
      <c r="I188">
        <f>IFERROR(LN(NDXT[[#This Row],[Close]]/E187),0)</f>
        <v>-3.5199796111907891E-2</v>
      </c>
    </row>
    <row r="189" spans="1:9">
      <c r="A189" s="3">
        <v>44260</v>
      </c>
      <c r="B189">
        <v>7518.1801759999998</v>
      </c>
      <c r="C189">
        <v>7555.5297849999997</v>
      </c>
      <c r="D189">
        <v>7176.6601559999999</v>
      </c>
      <c r="E189">
        <v>7541.2099609999996</v>
      </c>
      <c r="F189">
        <v>7541.2099609999996</v>
      </c>
      <c r="G189">
        <v>519000</v>
      </c>
      <c r="H189">
        <f>IFERROR((NDXT[[#This Row],[Close]]-E188)/E188,0)</f>
        <v>1.9724599555535922E-2</v>
      </c>
      <c r="I189">
        <f>IFERROR(LN(NDXT[[#This Row],[Close]]/E188),0)</f>
        <v>1.953259040375064E-2</v>
      </c>
    </row>
    <row r="190" spans="1:9">
      <c r="A190" s="3">
        <v>44263</v>
      </c>
      <c r="B190">
        <v>7499.1401370000003</v>
      </c>
      <c r="C190">
        <v>7549.5297849999997</v>
      </c>
      <c r="D190">
        <v>7189.7099609999996</v>
      </c>
      <c r="E190">
        <v>7197.5898440000001</v>
      </c>
      <c r="F190">
        <v>7197.5898440000001</v>
      </c>
      <c r="G190">
        <v>463500</v>
      </c>
      <c r="H190">
        <f>IFERROR((NDXT[[#This Row],[Close]]-E189)/E189,0)</f>
        <v>-4.5565647790879682E-2</v>
      </c>
      <c r="I190">
        <f>IFERROR(LN(NDXT[[#This Row],[Close]]/E189),0)</f>
        <v>-4.6636415332853572E-2</v>
      </c>
    </row>
    <row r="191" spans="1:9">
      <c r="A191" s="3">
        <v>44264</v>
      </c>
      <c r="B191">
        <v>7458.6098629999997</v>
      </c>
      <c r="C191">
        <v>7635.2299800000001</v>
      </c>
      <c r="D191">
        <v>7434.3701170000004</v>
      </c>
      <c r="E191">
        <v>7592.3701170000004</v>
      </c>
      <c r="F191">
        <v>7592.3701170000004</v>
      </c>
      <c r="G191">
        <v>437700</v>
      </c>
      <c r="H191">
        <f>IFERROR((NDXT[[#This Row],[Close]]-E190)/E190,0)</f>
        <v>5.4848953824326904E-2</v>
      </c>
      <c r="I191">
        <f>IFERROR(LN(NDXT[[#This Row],[Close]]/E190),0)</f>
        <v>5.3397584947483388E-2</v>
      </c>
    </row>
    <row r="192" spans="1:9">
      <c r="A192" s="3">
        <v>44265</v>
      </c>
      <c r="B192">
        <v>7694.9101559999999</v>
      </c>
      <c r="C192">
        <v>7704.0097660000001</v>
      </c>
      <c r="D192">
        <v>7484.6298829999996</v>
      </c>
      <c r="E192">
        <v>7493.4399409999996</v>
      </c>
      <c r="F192">
        <v>7493.4399409999996</v>
      </c>
      <c r="G192">
        <v>375800</v>
      </c>
      <c r="H192">
        <f>IFERROR((NDXT[[#This Row],[Close]]-E191)/E191,0)</f>
        <v>-1.3030209865360382E-2</v>
      </c>
      <c r="I192">
        <f>IFERROR(LN(NDXT[[#This Row],[Close]]/E191),0)</f>
        <v>-1.3115847783405309E-2</v>
      </c>
    </row>
    <row r="193" spans="1:9">
      <c r="A193" s="3">
        <v>44266</v>
      </c>
      <c r="B193">
        <v>7684.8198240000002</v>
      </c>
      <c r="C193">
        <v>7820.2001950000003</v>
      </c>
      <c r="D193">
        <v>7673.0400390000004</v>
      </c>
      <c r="E193">
        <v>7780.5898440000001</v>
      </c>
      <c r="F193">
        <v>7780.5898440000001</v>
      </c>
      <c r="G193">
        <v>376200</v>
      </c>
      <c r="H193">
        <f>IFERROR((NDXT[[#This Row],[Close]]-E192)/E192,0)</f>
        <v>3.8320171411379896E-2</v>
      </c>
      <c r="I193">
        <f>IFERROR(LN(NDXT[[#This Row],[Close]]/E192),0)</f>
        <v>3.7604187482663629E-2</v>
      </c>
    </row>
    <row r="194" spans="1:9">
      <c r="A194" s="3">
        <v>44267</v>
      </c>
      <c r="B194">
        <v>7629.2001950000003</v>
      </c>
      <c r="C194">
        <v>7676.080078</v>
      </c>
      <c r="D194">
        <v>7554.1899409999996</v>
      </c>
      <c r="E194">
        <v>7661</v>
      </c>
      <c r="F194">
        <v>7661</v>
      </c>
      <c r="G194">
        <v>309300</v>
      </c>
      <c r="H194">
        <f>IFERROR((NDXT[[#This Row],[Close]]-E193)/E193,0)</f>
        <v>-1.5370279939922776E-2</v>
      </c>
      <c r="I194">
        <f>IFERROR(LN(NDXT[[#This Row],[Close]]/E193),0)</f>
        <v>-1.54896272059369E-2</v>
      </c>
    </row>
    <row r="195" spans="1:9">
      <c r="A195" s="3">
        <v>44270</v>
      </c>
      <c r="B195">
        <v>7674.2998049999997</v>
      </c>
      <c r="C195">
        <v>7806.7597660000001</v>
      </c>
      <c r="D195">
        <v>7652.2402339999999</v>
      </c>
      <c r="E195">
        <v>7803.3798829999996</v>
      </c>
      <c r="F195">
        <v>7803.3798829999996</v>
      </c>
      <c r="G195">
        <v>303600</v>
      </c>
      <c r="H195">
        <f>IFERROR((NDXT[[#This Row],[Close]]-E194)/E194,0)</f>
        <v>1.8585025845189871E-2</v>
      </c>
      <c r="I195">
        <f>IFERROR(LN(NDXT[[#This Row],[Close]]/E194),0)</f>
        <v>1.8414434638918262E-2</v>
      </c>
    </row>
    <row r="196" spans="1:9">
      <c r="A196" s="3">
        <v>44271</v>
      </c>
      <c r="B196">
        <v>7864.6201170000004</v>
      </c>
      <c r="C196">
        <v>7965.9799800000001</v>
      </c>
      <c r="D196">
        <v>7808.5200199999999</v>
      </c>
      <c r="E196">
        <v>7852.580078</v>
      </c>
      <c r="F196">
        <v>7852.580078</v>
      </c>
      <c r="G196">
        <v>366300</v>
      </c>
      <c r="H196">
        <f>IFERROR((NDXT[[#This Row],[Close]]-E195)/E195,0)</f>
        <v>6.3049852419955997E-3</v>
      </c>
      <c r="I196">
        <f>IFERROR(LN(NDXT[[#This Row],[Close]]/E195),0)</f>
        <v>6.2851919764758818E-3</v>
      </c>
    </row>
    <row r="197" spans="1:9">
      <c r="A197" s="3">
        <v>44272</v>
      </c>
      <c r="B197">
        <v>7746.7900390000004</v>
      </c>
      <c r="C197">
        <v>7959.7402339999999</v>
      </c>
      <c r="D197">
        <v>7689.5</v>
      </c>
      <c r="E197">
        <v>7906.7402339999999</v>
      </c>
      <c r="F197">
        <v>7906.7402339999999</v>
      </c>
      <c r="G197">
        <v>366800</v>
      </c>
      <c r="H197">
        <f>IFERROR((NDXT[[#This Row],[Close]]-E196)/E196,0)</f>
        <v>6.8971160385535536E-3</v>
      </c>
      <c r="I197">
        <f>IFERROR(LN(NDXT[[#This Row],[Close]]/E196),0)</f>
        <v>6.8734397368534093E-3</v>
      </c>
    </row>
    <row r="198" spans="1:9">
      <c r="A198" s="3">
        <v>44273</v>
      </c>
      <c r="B198">
        <v>7766.2797849999997</v>
      </c>
      <c r="C198">
        <v>7792.9301759999998</v>
      </c>
      <c r="D198">
        <v>7598.7900390000004</v>
      </c>
      <c r="E198">
        <v>7604.5097660000001</v>
      </c>
      <c r="F198">
        <v>7604.5097660000001</v>
      </c>
      <c r="G198">
        <v>394700</v>
      </c>
      <c r="H198">
        <f>IFERROR((NDXT[[#This Row],[Close]]-E197)/E197,0)</f>
        <v>-3.8224408423128645E-2</v>
      </c>
      <c r="I198">
        <f>IFERROR(LN(NDXT[[#This Row],[Close]]/E197),0)</f>
        <v>-3.8974128317874702E-2</v>
      </c>
    </row>
    <row r="199" spans="1:9">
      <c r="A199" s="3">
        <v>44274</v>
      </c>
      <c r="B199">
        <v>7611.1098629999997</v>
      </c>
      <c r="C199">
        <v>7745.330078</v>
      </c>
      <c r="D199">
        <v>7544.2099609999996</v>
      </c>
      <c r="E199">
        <v>7681.9902339999999</v>
      </c>
      <c r="F199">
        <v>7681.9902339999999</v>
      </c>
      <c r="G199">
        <v>579700</v>
      </c>
      <c r="H199">
        <f>IFERROR((NDXT[[#This Row],[Close]]-E198)/E198,0)</f>
        <v>1.0188752514516758E-2</v>
      </c>
      <c r="I199">
        <f>IFERROR(LN(NDXT[[#This Row],[Close]]/E198),0)</f>
        <v>1.0137197070328336E-2</v>
      </c>
    </row>
    <row r="200" spans="1:9">
      <c r="A200" s="3">
        <v>44277</v>
      </c>
      <c r="B200">
        <v>7769.9101559999999</v>
      </c>
      <c r="C200">
        <v>7900.4599609999996</v>
      </c>
      <c r="D200">
        <v>7762.2001950000003</v>
      </c>
      <c r="E200">
        <v>7838.4399409999996</v>
      </c>
      <c r="F200">
        <v>7838.4399409999996</v>
      </c>
      <c r="G200">
        <v>358300</v>
      </c>
      <c r="H200">
        <f>IFERROR((NDXT[[#This Row],[Close]]-E199)/E199,0)</f>
        <v>2.0365777908381517E-2</v>
      </c>
      <c r="I200">
        <f>IFERROR(LN(NDXT[[#This Row],[Close]]/E199),0)</f>
        <v>2.016116880502121E-2</v>
      </c>
    </row>
    <row r="201" spans="1:9">
      <c r="A201" s="3">
        <v>44278</v>
      </c>
      <c r="B201">
        <v>7865.6499020000001</v>
      </c>
      <c r="C201">
        <v>7867.1098629999997</v>
      </c>
      <c r="D201">
        <v>7717.3901370000003</v>
      </c>
      <c r="E201">
        <v>7734.919922</v>
      </c>
      <c r="F201">
        <v>7734.919922</v>
      </c>
      <c r="G201">
        <v>353700</v>
      </c>
      <c r="H201">
        <f>IFERROR((NDXT[[#This Row],[Close]]-E200)/E200,0)</f>
        <v>-1.3206712021677223E-2</v>
      </c>
      <c r="I201">
        <f>IFERROR(LN(NDXT[[#This Row],[Close]]/E200),0)</f>
        <v>-1.3294696155577759E-2</v>
      </c>
    </row>
    <row r="202" spans="1:9">
      <c r="A202" s="3">
        <v>44279</v>
      </c>
      <c r="B202">
        <v>7809.2797849999997</v>
      </c>
      <c r="C202">
        <v>7816.3198240000002</v>
      </c>
      <c r="D202">
        <v>7592.2998049999997</v>
      </c>
      <c r="E202">
        <v>7594.7402339999999</v>
      </c>
      <c r="F202">
        <v>7594.7402339999999</v>
      </c>
      <c r="G202">
        <v>399500</v>
      </c>
      <c r="H202">
        <f>IFERROR((NDXT[[#This Row],[Close]]-E201)/E201,0)</f>
        <v>-1.8122965643289329E-2</v>
      </c>
      <c r="I202">
        <f>IFERROR(LN(NDXT[[#This Row],[Close]]/E201),0)</f>
        <v>-1.8289198064316937E-2</v>
      </c>
    </row>
    <row r="203" spans="1:9">
      <c r="A203" s="3">
        <v>44280</v>
      </c>
      <c r="B203">
        <v>7485.5097660000001</v>
      </c>
      <c r="C203">
        <v>7586.4101559999999</v>
      </c>
      <c r="D203">
        <v>7429.419922</v>
      </c>
      <c r="E203">
        <v>7547.2202150000003</v>
      </c>
      <c r="F203">
        <v>7547.2202150000003</v>
      </c>
      <c r="G203">
        <v>380500</v>
      </c>
      <c r="H203">
        <f>IFERROR((NDXT[[#This Row],[Close]]-E202)/E202,0)</f>
        <v>-6.2569643642665755E-3</v>
      </c>
      <c r="I203">
        <f>IFERROR(LN(NDXT[[#This Row],[Close]]/E202),0)</f>
        <v>-6.2766212034524177E-3</v>
      </c>
    </row>
    <row r="204" spans="1:9">
      <c r="A204" s="3">
        <v>44281</v>
      </c>
      <c r="B204">
        <v>7546.8701170000004</v>
      </c>
      <c r="C204">
        <v>7818.4501950000003</v>
      </c>
      <c r="D204">
        <v>7538.7597660000001</v>
      </c>
      <c r="E204">
        <v>7810.7202150000003</v>
      </c>
      <c r="F204">
        <v>7810.7202150000003</v>
      </c>
      <c r="G204">
        <v>449600</v>
      </c>
      <c r="H204">
        <f>IFERROR((NDXT[[#This Row],[Close]]-E203)/E203,0)</f>
        <v>3.4913516830514267E-2</v>
      </c>
      <c r="I204">
        <f>IFERROR(LN(NDXT[[#This Row],[Close]]/E203),0)</f>
        <v>3.4317864608256081E-2</v>
      </c>
    </row>
    <row r="205" spans="1:9">
      <c r="A205" s="3">
        <v>44284</v>
      </c>
      <c r="B205">
        <v>7771.3598629999997</v>
      </c>
      <c r="C205">
        <v>7791.1601559999999</v>
      </c>
      <c r="D205">
        <v>7650.9301759999998</v>
      </c>
      <c r="E205">
        <v>7724.8100590000004</v>
      </c>
      <c r="F205">
        <v>7724.8100590000004</v>
      </c>
      <c r="G205">
        <v>359100</v>
      </c>
      <c r="H205">
        <f>IFERROR((NDXT[[#This Row],[Close]]-E204)/E204,0)</f>
        <v>-1.0999005678761201E-2</v>
      </c>
      <c r="I205">
        <f>IFERROR(LN(NDXT[[#This Row],[Close]]/E204),0)</f>
        <v>-1.1059941979506894E-2</v>
      </c>
    </row>
    <row r="206" spans="1:9">
      <c r="A206" s="3">
        <v>44285</v>
      </c>
      <c r="B206">
        <v>7668.9702150000003</v>
      </c>
      <c r="C206">
        <v>7707.4702150000003</v>
      </c>
      <c r="D206">
        <v>7602.5498049999997</v>
      </c>
      <c r="E206">
        <v>7685.3598629999997</v>
      </c>
      <c r="F206">
        <v>7685.3598629999997</v>
      </c>
      <c r="G206">
        <v>313300</v>
      </c>
      <c r="H206">
        <f>IFERROR((NDXT[[#This Row],[Close]]-E205)/E205,0)</f>
        <v>-5.1069470574280542E-3</v>
      </c>
      <c r="I206">
        <f>IFERROR(LN(NDXT[[#This Row],[Close]]/E205),0)</f>
        <v>-5.1200320802421637E-3</v>
      </c>
    </row>
    <row r="207" spans="1:9">
      <c r="A207" s="3">
        <v>44286</v>
      </c>
      <c r="B207">
        <v>7756.6201170000004</v>
      </c>
      <c r="C207">
        <v>7923.1401370000003</v>
      </c>
      <c r="D207">
        <v>7754.580078</v>
      </c>
      <c r="E207">
        <v>7866.8398440000001</v>
      </c>
      <c r="F207">
        <v>7866.8398440000001</v>
      </c>
      <c r="G207">
        <v>407500</v>
      </c>
      <c r="H207">
        <f>IFERROR((NDXT[[#This Row],[Close]]-E206)/E206,0)</f>
        <v>2.3613725867764276E-2</v>
      </c>
      <c r="I207">
        <f>IFERROR(LN(NDXT[[#This Row],[Close]]/E206),0)</f>
        <v>2.3339234619379048E-2</v>
      </c>
    </row>
    <row r="208" spans="1:9">
      <c r="A208" s="3">
        <v>44287</v>
      </c>
      <c r="B208">
        <v>8012.2299800000001</v>
      </c>
      <c r="C208">
        <v>8106.8598629999997</v>
      </c>
      <c r="D208">
        <v>8002.3701170000004</v>
      </c>
      <c r="E208">
        <v>8103.5297849999997</v>
      </c>
      <c r="F208">
        <v>8103.5297849999997</v>
      </c>
      <c r="G208">
        <v>350400</v>
      </c>
      <c r="H208">
        <f>IFERROR((NDXT[[#This Row],[Close]]-E207)/E207,0)</f>
        <v>3.0087042026223768E-2</v>
      </c>
      <c r="I208">
        <f>IFERROR(LN(NDXT[[#This Row],[Close]]/E207),0)</f>
        <v>2.9643305492620623E-2</v>
      </c>
    </row>
    <row r="209" spans="1:9">
      <c r="A209" s="3">
        <v>44291</v>
      </c>
      <c r="B209">
        <v>8174.3100590000004</v>
      </c>
      <c r="C209">
        <v>8256.5195309999999</v>
      </c>
      <c r="D209">
        <v>8143.1098629999997</v>
      </c>
      <c r="E209">
        <v>8245.2001949999994</v>
      </c>
      <c r="F209">
        <v>8245.2001949999994</v>
      </c>
      <c r="G209">
        <v>337800</v>
      </c>
      <c r="H209">
        <f>IFERROR((NDXT[[#This Row],[Close]]-E208)/E208,0)</f>
        <v>1.748255559722111E-2</v>
      </c>
      <c r="I209">
        <f>IFERROR(LN(NDXT[[#This Row],[Close]]/E208),0)</f>
        <v>1.7331493811451042E-2</v>
      </c>
    </row>
    <row r="210" spans="1:9">
      <c r="A210" s="3">
        <v>44292</v>
      </c>
      <c r="B210">
        <v>8209.7597659999992</v>
      </c>
      <c r="C210">
        <v>8272.6601559999999</v>
      </c>
      <c r="D210">
        <v>8156.8901370000003</v>
      </c>
      <c r="E210">
        <v>8193.0400389999995</v>
      </c>
      <c r="F210">
        <v>8193.0400389999995</v>
      </c>
      <c r="G210">
        <v>295300</v>
      </c>
      <c r="H210">
        <f>IFERROR((NDXT[[#This Row],[Close]]-E209)/E209,0)</f>
        <v>-6.3261236557519288E-3</v>
      </c>
      <c r="I210">
        <f>IFERROR(LN(NDXT[[#This Row],[Close]]/E209),0)</f>
        <v>-6.346218368593109E-3</v>
      </c>
    </row>
    <row r="211" spans="1:9">
      <c r="A211" s="3">
        <v>44293</v>
      </c>
      <c r="B211">
        <v>8179.9501950000003</v>
      </c>
      <c r="C211">
        <v>8205.6298829999996</v>
      </c>
      <c r="D211">
        <v>8135.0200199999999</v>
      </c>
      <c r="E211">
        <v>8173.75</v>
      </c>
      <c r="F211">
        <v>8173.75</v>
      </c>
      <c r="G211">
        <v>277800</v>
      </c>
      <c r="H211">
        <f>IFERROR((NDXT[[#This Row],[Close]]-E210)/E210,0)</f>
        <v>-2.3544421738666333E-3</v>
      </c>
      <c r="I211">
        <f>IFERROR(LN(NDXT[[#This Row],[Close]]/E210),0)</f>
        <v>-2.3572182310750947E-3</v>
      </c>
    </row>
    <row r="212" spans="1:9">
      <c r="A212" s="3">
        <v>44294</v>
      </c>
      <c r="B212">
        <v>8270.1601559999999</v>
      </c>
      <c r="C212">
        <v>8301.1201170000004</v>
      </c>
      <c r="D212">
        <v>8235.0595699999994</v>
      </c>
      <c r="E212">
        <v>8298.5498050000006</v>
      </c>
      <c r="F212">
        <v>8298.5498050000006</v>
      </c>
      <c r="G212">
        <v>309000</v>
      </c>
      <c r="H212">
        <f>IFERROR((NDXT[[#This Row],[Close]]-E211)/E211,0)</f>
        <v>1.5268365805169055E-2</v>
      </c>
      <c r="I212">
        <f>IFERROR(LN(NDXT[[#This Row],[Close]]/E211),0)</f>
        <v>1.5152977354329718E-2</v>
      </c>
    </row>
    <row r="213" spans="1:9">
      <c r="A213" s="3">
        <v>44295</v>
      </c>
      <c r="B213">
        <v>8247.7900389999995</v>
      </c>
      <c r="C213">
        <v>8309.6201170000004</v>
      </c>
      <c r="D213">
        <v>8220.1796880000002</v>
      </c>
      <c r="E213">
        <v>8304.7402340000008</v>
      </c>
      <c r="F213">
        <v>8304.7402340000008</v>
      </c>
      <c r="G213">
        <v>303700</v>
      </c>
      <c r="H213">
        <f>IFERROR((NDXT[[#This Row],[Close]]-E212)/E212,0)</f>
        <v>7.4596515601682545E-4</v>
      </c>
      <c r="I213">
        <f>IFERROR(LN(NDXT[[#This Row],[Close]]/E212),0)</f>
        <v>7.45687062300107E-4</v>
      </c>
    </row>
    <row r="214" spans="1:9">
      <c r="A214" s="3">
        <v>44298</v>
      </c>
      <c r="B214">
        <v>8254.3701170000004</v>
      </c>
      <c r="C214">
        <v>8275.9199219999991</v>
      </c>
      <c r="D214">
        <v>8212.0595699999994</v>
      </c>
      <c r="E214">
        <v>8251.4902340000008</v>
      </c>
      <c r="F214">
        <v>8251.4902340000008</v>
      </c>
      <c r="G214">
        <v>367800</v>
      </c>
      <c r="H214">
        <f>IFERROR((NDXT[[#This Row],[Close]]-E213)/E213,0)</f>
        <v>-6.4120006766728204E-3</v>
      </c>
      <c r="I214">
        <f>IFERROR(LN(NDXT[[#This Row],[Close]]/E213),0)</f>
        <v>-6.4326458515794631E-3</v>
      </c>
    </row>
    <row r="215" spans="1:9">
      <c r="A215" s="3">
        <v>44299</v>
      </c>
      <c r="B215">
        <v>8297.5195309999999</v>
      </c>
      <c r="C215">
        <v>8342.1201170000004</v>
      </c>
      <c r="D215">
        <v>8255.8496090000008</v>
      </c>
      <c r="E215">
        <v>8328.0097659999992</v>
      </c>
      <c r="F215">
        <v>8328.0097659999992</v>
      </c>
      <c r="G215">
        <v>315000</v>
      </c>
      <c r="H215">
        <f>IFERROR((NDXT[[#This Row],[Close]]-E214)/E214,0)</f>
        <v>9.2734196890523063E-3</v>
      </c>
      <c r="I215">
        <f>IFERROR(LN(NDXT[[#This Row],[Close]]/E214),0)</f>
        <v>9.2306855240902857E-3</v>
      </c>
    </row>
    <row r="216" spans="1:9">
      <c r="A216" s="3">
        <v>44300</v>
      </c>
      <c r="B216">
        <v>8324.7304690000001</v>
      </c>
      <c r="C216">
        <v>8363.3300780000009</v>
      </c>
      <c r="D216">
        <v>8208.5800780000009</v>
      </c>
      <c r="E216">
        <v>8224.8300780000009</v>
      </c>
      <c r="F216">
        <v>8224.8300780000009</v>
      </c>
      <c r="G216">
        <v>283400</v>
      </c>
      <c r="H216">
        <f>IFERROR((NDXT[[#This Row],[Close]]-E215)/E215,0)</f>
        <v>-1.2389477305999399E-2</v>
      </c>
      <c r="I216">
        <f>IFERROR(LN(NDXT[[#This Row],[Close]]/E215),0)</f>
        <v>-1.2466866754184352E-2</v>
      </c>
    </row>
    <row r="217" spans="1:9">
      <c r="A217" s="3">
        <v>44301</v>
      </c>
      <c r="B217">
        <v>8317.75</v>
      </c>
      <c r="C217">
        <v>8385.5898440000001</v>
      </c>
      <c r="D217">
        <v>8288.4296880000002</v>
      </c>
      <c r="E217">
        <v>8377.7001949999994</v>
      </c>
      <c r="F217">
        <v>8377.7001949999994</v>
      </c>
      <c r="G217">
        <v>340400</v>
      </c>
      <c r="H217">
        <f>IFERROR((NDXT[[#This Row],[Close]]-E216)/E216,0)</f>
        <v>1.8586416442681254E-2</v>
      </c>
      <c r="I217">
        <f>IFERROR(LN(NDXT[[#This Row],[Close]]/E216),0)</f>
        <v>1.8415799862740386E-2</v>
      </c>
    </row>
    <row r="218" spans="1:9">
      <c r="A218" s="3">
        <v>44302</v>
      </c>
      <c r="B218">
        <v>8363.8300780000009</v>
      </c>
      <c r="C218">
        <v>8366.2099610000005</v>
      </c>
      <c r="D218">
        <v>8297.9599610000005</v>
      </c>
      <c r="E218">
        <v>8323.4199219999991</v>
      </c>
      <c r="F218">
        <v>8323.4199219999991</v>
      </c>
      <c r="G218">
        <v>296600</v>
      </c>
      <c r="H218">
        <f>IFERROR((NDXT[[#This Row],[Close]]-E217)/E217,0)</f>
        <v>-6.4791376793831793E-3</v>
      </c>
      <c r="I218">
        <f>IFERROR(LN(NDXT[[#This Row],[Close]]/E217),0)</f>
        <v>-6.5002183978367725E-3</v>
      </c>
    </row>
    <row r="219" spans="1:9">
      <c r="A219" s="3">
        <v>44305</v>
      </c>
      <c r="B219">
        <v>8277.2998050000006</v>
      </c>
      <c r="C219">
        <v>8320.5</v>
      </c>
      <c r="D219">
        <v>8107.0600590000004</v>
      </c>
      <c r="E219">
        <v>8164.6401370000003</v>
      </c>
      <c r="F219">
        <v>8164.6401370000003</v>
      </c>
      <c r="G219">
        <v>314400</v>
      </c>
      <c r="H219">
        <f>IFERROR((NDXT[[#This Row],[Close]]-E218)/E218,0)</f>
        <v>-1.9076267506379311E-2</v>
      </c>
      <c r="I219">
        <f>IFERROR(LN(NDXT[[#This Row],[Close]]/E218),0)</f>
        <v>-1.926056709386725E-2</v>
      </c>
    </row>
    <row r="220" spans="1:9">
      <c r="A220" s="3">
        <v>44306</v>
      </c>
      <c r="B220">
        <v>8136.5097660000001</v>
      </c>
      <c r="C220">
        <v>8168.8901370000003</v>
      </c>
      <c r="D220">
        <v>8034.080078</v>
      </c>
      <c r="E220">
        <v>8075.9301759999998</v>
      </c>
      <c r="F220">
        <v>8075.9301759999998</v>
      </c>
      <c r="G220">
        <v>292200</v>
      </c>
      <c r="H220">
        <f>IFERROR((NDXT[[#This Row],[Close]]-E219)/E219,0)</f>
        <v>-1.0865140350520813E-2</v>
      </c>
      <c r="I220">
        <f>IFERROR(LN(NDXT[[#This Row],[Close]]/E219),0)</f>
        <v>-1.0924597050415107E-2</v>
      </c>
    </row>
    <row r="221" spans="1:9">
      <c r="A221" s="3">
        <v>44307</v>
      </c>
      <c r="B221">
        <v>8074.6098629999997</v>
      </c>
      <c r="C221">
        <v>8215.0097659999992</v>
      </c>
      <c r="D221">
        <v>8057.2001950000003</v>
      </c>
      <c r="E221">
        <v>8213.2900389999995</v>
      </c>
      <c r="F221">
        <v>8213.2900389999995</v>
      </c>
      <c r="G221">
        <v>266900</v>
      </c>
      <c r="H221">
        <f>IFERROR((NDXT[[#This Row],[Close]]-E220)/E220,0)</f>
        <v>1.7008550099678287E-2</v>
      </c>
      <c r="I221">
        <f>IFERROR(LN(NDXT[[#This Row],[Close]]/E220),0)</f>
        <v>1.6865524208740979E-2</v>
      </c>
    </row>
    <row r="222" spans="1:9">
      <c r="A222" s="3">
        <v>44308</v>
      </c>
      <c r="B222">
        <v>8209.5595699999994</v>
      </c>
      <c r="C222">
        <v>8245.0898440000001</v>
      </c>
      <c r="D222">
        <v>8081.2700199999999</v>
      </c>
      <c r="E222">
        <v>8109.8500979999999</v>
      </c>
      <c r="F222">
        <v>8109.8500979999999</v>
      </c>
      <c r="G222">
        <v>332900</v>
      </c>
      <c r="H222">
        <f>IFERROR((NDXT[[#This Row],[Close]]-E221)/E221,0)</f>
        <v>-1.2594215047663634E-2</v>
      </c>
      <c r="I222">
        <f>IFERROR(LN(NDXT[[#This Row],[Close]]/E221),0)</f>
        <v>-1.2674194401662533E-2</v>
      </c>
    </row>
    <row r="223" spans="1:9">
      <c r="A223" s="3">
        <v>44309</v>
      </c>
      <c r="B223">
        <v>8156.5600590000004</v>
      </c>
      <c r="C223">
        <v>8281.2402340000008</v>
      </c>
      <c r="D223">
        <v>8155.5400390000004</v>
      </c>
      <c r="E223">
        <v>8259.3300780000009</v>
      </c>
      <c r="F223">
        <v>8259.3300780000009</v>
      </c>
      <c r="G223">
        <v>349600</v>
      </c>
      <c r="H223">
        <f>IFERROR((NDXT[[#This Row],[Close]]-E222)/E222,0)</f>
        <v>1.8431904189803065E-2</v>
      </c>
      <c r="I223">
        <f>IFERROR(LN(NDXT[[#This Row],[Close]]/E222),0)</f>
        <v>1.8264095529392555E-2</v>
      </c>
    </row>
    <row r="224" spans="1:9">
      <c r="A224" s="3">
        <v>44312</v>
      </c>
      <c r="B224">
        <v>8269.1699219999991</v>
      </c>
      <c r="C224">
        <v>8376.7802730000003</v>
      </c>
      <c r="D224">
        <v>8255.5</v>
      </c>
      <c r="E224">
        <v>8374.2304690000001</v>
      </c>
      <c r="F224">
        <v>8374.2304690000001</v>
      </c>
      <c r="G224">
        <v>297300</v>
      </c>
      <c r="H224">
        <f>IFERROR((NDXT[[#This Row],[Close]]-E223)/E223,0)</f>
        <v>1.39115872491952E-2</v>
      </c>
      <c r="I224">
        <f>IFERROR(LN(NDXT[[#This Row],[Close]]/E223),0)</f>
        <v>1.3815709305605021E-2</v>
      </c>
    </row>
    <row r="225" spans="1:9">
      <c r="A225" s="3">
        <v>44313</v>
      </c>
      <c r="B225">
        <v>8382.4804690000001</v>
      </c>
      <c r="C225">
        <v>8382.5996090000008</v>
      </c>
      <c r="D225">
        <v>8281.5097659999992</v>
      </c>
      <c r="E225">
        <v>8321.0703130000002</v>
      </c>
      <c r="F225">
        <v>8321.0703130000002</v>
      </c>
      <c r="G225">
        <v>307700</v>
      </c>
      <c r="H225">
        <f>IFERROR((NDXT[[#This Row],[Close]]-E224)/E224,0)</f>
        <v>-6.3480646008955586E-3</v>
      </c>
      <c r="I225">
        <f>IFERROR(LN(NDXT[[#This Row],[Close]]/E224),0)</f>
        <v>-6.3682992423128261E-3</v>
      </c>
    </row>
    <row r="226" spans="1:9">
      <c r="A226" s="3">
        <v>44314</v>
      </c>
      <c r="B226">
        <v>8311.0400389999995</v>
      </c>
      <c r="C226">
        <v>8317.8095699999994</v>
      </c>
      <c r="D226">
        <v>8258.6503909999992</v>
      </c>
      <c r="E226">
        <v>8264.7597659999992</v>
      </c>
      <c r="F226">
        <v>8264.7597659999992</v>
      </c>
      <c r="G226">
        <v>412500</v>
      </c>
      <c r="H226">
        <f>IFERROR((NDXT[[#This Row],[Close]]-E225)/E225,0)</f>
        <v>-6.7672240327097148E-3</v>
      </c>
      <c r="I226">
        <f>IFERROR(LN(NDXT[[#This Row],[Close]]/E225),0)</f>
        <v>-6.7902255228207437E-3</v>
      </c>
    </row>
    <row r="227" spans="1:9">
      <c r="A227" s="3">
        <v>44315</v>
      </c>
      <c r="B227">
        <v>8344.8300780000009</v>
      </c>
      <c r="C227">
        <v>8346.9599610000005</v>
      </c>
      <c r="D227">
        <v>8188.4702150000003</v>
      </c>
      <c r="E227">
        <v>8286.6103519999997</v>
      </c>
      <c r="F227">
        <v>8286.6103519999997</v>
      </c>
      <c r="G227">
        <v>433800</v>
      </c>
      <c r="H227">
        <f>IFERROR((NDXT[[#This Row],[Close]]-E226)/E226,0)</f>
        <v>2.6438259088776613E-3</v>
      </c>
      <c r="I227">
        <f>IFERROR(LN(NDXT[[#This Row],[Close]]/E226),0)</f>
        <v>2.6403371489225713E-3</v>
      </c>
    </row>
    <row r="228" spans="1:9">
      <c r="A228" s="3">
        <v>44316</v>
      </c>
      <c r="B228">
        <v>8174.6601559999999</v>
      </c>
      <c r="C228">
        <v>8249.1796880000002</v>
      </c>
      <c r="D228">
        <v>8110.9501950000003</v>
      </c>
      <c r="E228">
        <v>8121.3598629999997</v>
      </c>
      <c r="F228">
        <v>8121.3598629999997</v>
      </c>
      <c r="G228">
        <v>360300</v>
      </c>
      <c r="H228">
        <f>IFERROR((NDXT[[#This Row],[Close]]-E227)/E227,0)</f>
        <v>-1.9941867902611866E-2</v>
      </c>
      <c r="I228">
        <f>IFERROR(LN(NDXT[[#This Row],[Close]]/E227),0)</f>
        <v>-2.0143390610067549E-2</v>
      </c>
    </row>
    <row r="229" spans="1:9">
      <c r="A229" s="3">
        <v>44319</v>
      </c>
      <c r="B229">
        <v>8169.2001950000003</v>
      </c>
      <c r="C229">
        <v>8170.2998049999997</v>
      </c>
      <c r="D229">
        <v>8006.4599609999996</v>
      </c>
      <c r="E229">
        <v>8022.7299800000001</v>
      </c>
      <c r="F229">
        <v>8022.7299800000001</v>
      </c>
      <c r="G229">
        <v>307700</v>
      </c>
      <c r="H229">
        <f>IFERROR((NDXT[[#This Row],[Close]]-E228)/E228,0)</f>
        <v>-1.214450346540439E-2</v>
      </c>
      <c r="I229">
        <f>IFERROR(LN(NDXT[[#This Row],[Close]]/E228),0)</f>
        <v>-1.2218850499319728E-2</v>
      </c>
    </row>
    <row r="230" spans="1:9">
      <c r="A230" s="3">
        <v>44320</v>
      </c>
      <c r="B230">
        <v>7910.7402339999999</v>
      </c>
      <c r="C230">
        <v>7930.5600590000004</v>
      </c>
      <c r="D230">
        <v>7745.1499020000001</v>
      </c>
      <c r="E230">
        <v>7863.0200199999999</v>
      </c>
      <c r="F230">
        <v>7863.0200199999999</v>
      </c>
      <c r="G230">
        <v>432200</v>
      </c>
      <c r="H230">
        <f>IFERROR((NDXT[[#This Row],[Close]]-E229)/E229,0)</f>
        <v>-1.99071837638988E-2</v>
      </c>
      <c r="I230">
        <f>IFERROR(LN(NDXT[[#This Row],[Close]]/E229),0)</f>
        <v>-2.0108001357269225E-2</v>
      </c>
    </row>
    <row r="231" spans="1:9">
      <c r="A231" s="3">
        <v>44321</v>
      </c>
      <c r="B231">
        <v>7952.6601559999999</v>
      </c>
      <c r="C231">
        <v>7961.7001950000003</v>
      </c>
      <c r="D231">
        <v>7834.1298829999996</v>
      </c>
      <c r="E231">
        <v>7859.2299800000001</v>
      </c>
      <c r="F231">
        <v>7859.2299800000001</v>
      </c>
      <c r="G231">
        <v>287300</v>
      </c>
      <c r="H231">
        <f>IFERROR((NDXT[[#This Row],[Close]]-E230)/E230,0)</f>
        <v>-4.8200818392420456E-4</v>
      </c>
      <c r="I231">
        <f>IFERROR(LN(NDXT[[#This Row],[Close]]/E230),0)</f>
        <v>-4.8212438721099613E-4</v>
      </c>
    </row>
    <row r="232" spans="1:9">
      <c r="A232" s="3">
        <v>44322</v>
      </c>
      <c r="B232">
        <v>7804.0400390000004</v>
      </c>
      <c r="C232">
        <v>7858.6201170000004</v>
      </c>
      <c r="D232">
        <v>7722.3398440000001</v>
      </c>
      <c r="E232">
        <v>7853.1899409999996</v>
      </c>
      <c r="F232">
        <v>7853.1899409999996</v>
      </c>
      <c r="G232">
        <v>301700</v>
      </c>
      <c r="H232">
        <f>IFERROR((NDXT[[#This Row],[Close]]-E231)/E231,0)</f>
        <v>-7.6852808931294732E-4</v>
      </c>
      <c r="I232">
        <f>IFERROR(LN(NDXT[[#This Row],[Close]]/E231),0)</f>
        <v>-7.688235584188722E-4</v>
      </c>
    </row>
    <row r="233" spans="1:9">
      <c r="A233" s="3">
        <v>44323</v>
      </c>
      <c r="B233">
        <v>7951.9399409999996</v>
      </c>
      <c r="C233">
        <v>8023.9501950000003</v>
      </c>
      <c r="D233">
        <v>7892.7797849999997</v>
      </c>
      <c r="E233">
        <v>7939.9799800000001</v>
      </c>
      <c r="F233">
        <v>7939.9799800000001</v>
      </c>
      <c r="G233">
        <v>271300</v>
      </c>
      <c r="H233">
        <f>IFERROR((NDXT[[#This Row],[Close]]-E232)/E232,0)</f>
        <v>1.1051564988500568E-2</v>
      </c>
      <c r="I233">
        <f>IFERROR(LN(NDXT[[#This Row],[Close]]/E232),0)</f>
        <v>1.0990942682781805E-2</v>
      </c>
    </row>
    <row r="234" spans="1:9">
      <c r="A234" s="3">
        <v>44326</v>
      </c>
      <c r="B234">
        <v>7871.0600590000004</v>
      </c>
      <c r="C234">
        <v>7873.2998049999997</v>
      </c>
      <c r="D234">
        <v>7664.8701170000004</v>
      </c>
      <c r="E234">
        <v>7665.5</v>
      </c>
      <c r="F234">
        <v>7665.5</v>
      </c>
      <c r="G234">
        <v>352800</v>
      </c>
      <c r="H234">
        <f>IFERROR((NDXT[[#This Row],[Close]]-E233)/E233,0)</f>
        <v>-3.4569354166054216E-2</v>
      </c>
      <c r="I234">
        <f>IFERROR(LN(NDXT[[#This Row],[Close]]/E233),0)</f>
        <v>-3.518101207691441E-2</v>
      </c>
    </row>
    <row r="235" spans="1:9">
      <c r="A235" s="3">
        <v>44327</v>
      </c>
      <c r="B235">
        <v>7455.4902339999999</v>
      </c>
      <c r="C235">
        <v>7745.2700199999999</v>
      </c>
      <c r="D235">
        <v>7446.4399409999996</v>
      </c>
      <c r="E235">
        <v>7718.9301759999998</v>
      </c>
      <c r="F235">
        <v>7718.9301759999998</v>
      </c>
      <c r="G235">
        <v>406100</v>
      </c>
      <c r="H235">
        <f>IFERROR((NDXT[[#This Row],[Close]]-E234)/E234,0)</f>
        <v>6.9702140760550318E-3</v>
      </c>
      <c r="I235">
        <f>IFERROR(LN(NDXT[[#This Row],[Close]]/E234),0)</f>
        <v>6.9460344271197062E-3</v>
      </c>
    </row>
    <row r="236" spans="1:9">
      <c r="A236" s="3">
        <v>44328</v>
      </c>
      <c r="B236">
        <v>7560.4799800000001</v>
      </c>
      <c r="C236">
        <v>7622.1298829999996</v>
      </c>
      <c r="D236">
        <v>7447.4101559999999</v>
      </c>
      <c r="E236">
        <v>7468.7099609999996</v>
      </c>
      <c r="F236">
        <v>7468.7099609999996</v>
      </c>
      <c r="G236">
        <v>395400</v>
      </c>
      <c r="H236">
        <f>IFERROR((NDXT[[#This Row],[Close]]-E235)/E235,0)</f>
        <v>-3.2416437160941655E-2</v>
      </c>
      <c r="I236">
        <f>IFERROR(LN(NDXT[[#This Row],[Close]]/E235),0)</f>
        <v>-3.2953487948369928E-2</v>
      </c>
    </row>
    <row r="237" spans="1:9">
      <c r="A237" s="3">
        <v>44329</v>
      </c>
      <c r="B237">
        <v>7569.8901370000003</v>
      </c>
      <c r="C237">
        <v>7618.2202150000003</v>
      </c>
      <c r="D237">
        <v>7434.0297849999997</v>
      </c>
      <c r="E237">
        <v>7503</v>
      </c>
      <c r="F237">
        <v>7503</v>
      </c>
      <c r="G237">
        <v>362600</v>
      </c>
      <c r="H237">
        <f>IFERROR((NDXT[[#This Row],[Close]]-E236)/E236,0)</f>
        <v>4.5911595414811473E-3</v>
      </c>
      <c r="I237">
        <f>IFERROR(LN(NDXT[[#This Row],[Close]]/E236),0)</f>
        <v>4.5806523164700352E-3</v>
      </c>
    </row>
    <row r="238" spans="1:9">
      <c r="A238" s="3">
        <v>44330</v>
      </c>
      <c r="B238">
        <v>7597.8598629999997</v>
      </c>
      <c r="C238">
        <v>7742.4501950000003</v>
      </c>
      <c r="D238">
        <v>7546.0400390000004</v>
      </c>
      <c r="E238">
        <v>7706.9599609999996</v>
      </c>
      <c r="F238">
        <v>7706.9599609999996</v>
      </c>
      <c r="G238">
        <v>314700</v>
      </c>
      <c r="H238">
        <f>IFERROR((NDXT[[#This Row],[Close]]-E237)/E237,0)</f>
        <v>2.7183787951486016E-2</v>
      </c>
      <c r="I238">
        <f>IFERROR(LN(NDXT[[#This Row],[Close]]/E237),0)</f>
        <v>2.682087107150093E-2</v>
      </c>
    </row>
    <row r="239" spans="1:9">
      <c r="A239" s="3">
        <v>44333</v>
      </c>
      <c r="B239">
        <v>7639.0097660000001</v>
      </c>
      <c r="C239">
        <v>7652.1499020000001</v>
      </c>
      <c r="D239">
        <v>7551.669922</v>
      </c>
      <c r="E239">
        <v>7644.7099609999996</v>
      </c>
      <c r="F239">
        <v>7644.7099609999996</v>
      </c>
      <c r="G239">
        <v>271400</v>
      </c>
      <c r="H239">
        <f>IFERROR((NDXT[[#This Row],[Close]]-E238)/E238,0)</f>
        <v>-8.0771147527698966E-3</v>
      </c>
      <c r="I239">
        <f>IFERROR(LN(NDXT[[#This Row],[Close]]/E238),0)</f>
        <v>-8.1099113648512577E-3</v>
      </c>
    </row>
    <row r="240" spans="1:9">
      <c r="A240" s="3">
        <v>44334</v>
      </c>
      <c r="B240">
        <v>7695.6098629999997</v>
      </c>
      <c r="C240">
        <v>7725.8901370000003</v>
      </c>
      <c r="D240">
        <v>7593.6201170000004</v>
      </c>
      <c r="E240">
        <v>7596.8701170000004</v>
      </c>
      <c r="F240">
        <v>7596.8701170000004</v>
      </c>
      <c r="G240">
        <v>255500</v>
      </c>
      <c r="H240">
        <f>IFERROR((NDXT[[#This Row],[Close]]-E239)/E239,0)</f>
        <v>-6.2579017705128573E-3</v>
      </c>
      <c r="I240">
        <f>IFERROR(LN(NDXT[[#This Row],[Close]]/E239),0)</f>
        <v>-6.2775645123912573E-3</v>
      </c>
    </row>
    <row r="241" spans="1:9">
      <c r="A241" s="3">
        <v>44335</v>
      </c>
      <c r="B241">
        <v>7440.2597660000001</v>
      </c>
      <c r="C241">
        <v>7694.8598629999997</v>
      </c>
      <c r="D241">
        <v>7437.5097660000001</v>
      </c>
      <c r="E241">
        <v>7690</v>
      </c>
      <c r="F241">
        <v>7690</v>
      </c>
      <c r="G241">
        <v>361300</v>
      </c>
      <c r="H241">
        <f>IFERROR((NDXT[[#This Row],[Close]]-E240)/E240,0)</f>
        <v>1.2258980549318191E-2</v>
      </c>
      <c r="I241">
        <f>IFERROR(LN(NDXT[[#This Row],[Close]]/E240),0)</f>
        <v>1.2184447759702625E-2</v>
      </c>
    </row>
    <row r="242" spans="1:9">
      <c r="A242" s="3">
        <v>44336</v>
      </c>
      <c r="B242">
        <v>7745.919922</v>
      </c>
      <c r="C242">
        <v>7910.0498049999997</v>
      </c>
      <c r="D242">
        <v>7745.2797849999997</v>
      </c>
      <c r="E242">
        <v>7890.6801759999998</v>
      </c>
      <c r="F242">
        <v>7890.6801759999998</v>
      </c>
      <c r="G242">
        <v>318300</v>
      </c>
      <c r="H242">
        <f>IFERROR((NDXT[[#This Row],[Close]]-E241)/E241,0)</f>
        <v>2.6096251755526639E-2</v>
      </c>
      <c r="I242">
        <f>IFERROR(LN(NDXT[[#This Row],[Close]]/E241),0)</f>
        <v>2.5761554975667324E-2</v>
      </c>
    </row>
    <row r="243" spans="1:9">
      <c r="A243" s="3">
        <v>44337</v>
      </c>
      <c r="B243">
        <v>7940.1201170000004</v>
      </c>
      <c r="C243">
        <v>7941.5200199999999</v>
      </c>
      <c r="D243">
        <v>7841.9902339999999</v>
      </c>
      <c r="E243">
        <v>7850.0097660000001</v>
      </c>
      <c r="F243">
        <v>7850.0097660000001</v>
      </c>
      <c r="G243">
        <v>280100</v>
      </c>
      <c r="H243">
        <f>IFERROR((NDXT[[#This Row],[Close]]-E242)/E242,0)</f>
        <v>-5.1542337406731212E-3</v>
      </c>
      <c r="I243">
        <f>IFERROR(LN(NDXT[[#This Row],[Close]]/E242),0)</f>
        <v>-5.1675626232437029E-3</v>
      </c>
    </row>
    <row r="244" spans="1:9">
      <c r="A244" s="3">
        <v>44340</v>
      </c>
      <c r="B244">
        <v>7924.3999020000001</v>
      </c>
      <c r="C244">
        <v>8032.1601559999999</v>
      </c>
      <c r="D244">
        <v>7917.2299800000001</v>
      </c>
      <c r="E244">
        <v>8000.2700199999999</v>
      </c>
      <c r="F244">
        <v>8000.2700199999999</v>
      </c>
      <c r="G244">
        <v>254500</v>
      </c>
      <c r="H244">
        <f>IFERROR((NDXT[[#This Row],[Close]]-E243)/E243,0)</f>
        <v>1.9141409817196371E-2</v>
      </c>
      <c r="I244">
        <f>IFERROR(LN(NDXT[[#This Row],[Close]]/E243),0)</f>
        <v>1.8960517740256869E-2</v>
      </c>
    </row>
    <row r="245" spans="1:9">
      <c r="A245" s="3">
        <v>44341</v>
      </c>
      <c r="B245">
        <v>8047.2998049999997</v>
      </c>
      <c r="C245">
        <v>8078.9399409999996</v>
      </c>
      <c r="D245">
        <v>8008.6601559999999</v>
      </c>
      <c r="E245">
        <v>8033.2099609999996</v>
      </c>
      <c r="F245">
        <v>8033.2099609999996</v>
      </c>
      <c r="G245">
        <v>292000</v>
      </c>
      <c r="H245">
        <f>IFERROR((NDXT[[#This Row],[Close]]-E244)/E244,0)</f>
        <v>4.1173536540207471E-3</v>
      </c>
      <c r="I245">
        <f>IFERROR(LN(NDXT[[#This Row],[Close]]/E244),0)</f>
        <v>4.1089005484707449E-3</v>
      </c>
    </row>
    <row r="246" spans="1:9">
      <c r="A246" s="3">
        <v>44342</v>
      </c>
      <c r="B246">
        <v>8052.0400390000004</v>
      </c>
      <c r="C246">
        <v>8090.75</v>
      </c>
      <c r="D246">
        <v>8018.4399409999996</v>
      </c>
      <c r="E246">
        <v>8053.7797849999997</v>
      </c>
      <c r="F246">
        <v>8053.7797849999997</v>
      </c>
      <c r="G246">
        <v>222800</v>
      </c>
      <c r="H246">
        <f>IFERROR((NDXT[[#This Row],[Close]]-E245)/E245,0)</f>
        <v>2.5605983286710403E-3</v>
      </c>
      <c r="I246">
        <f>IFERROR(LN(NDXT[[#This Row],[Close]]/E245),0)</f>
        <v>2.5573255823725183E-3</v>
      </c>
    </row>
    <row r="247" spans="1:9">
      <c r="A247" s="3">
        <v>44343</v>
      </c>
      <c r="B247">
        <v>8004.830078</v>
      </c>
      <c r="C247">
        <v>8057.6201170000004</v>
      </c>
      <c r="D247">
        <v>7965.919922</v>
      </c>
      <c r="E247">
        <v>8019.8798829999996</v>
      </c>
      <c r="F247">
        <v>8019.8798829999996</v>
      </c>
      <c r="G247">
        <v>350000</v>
      </c>
      <c r="H247">
        <f>IFERROR((NDXT[[#This Row],[Close]]-E246)/E246,0)</f>
        <v>-4.2091915727740636E-3</v>
      </c>
      <c r="I247">
        <f>IFERROR(LN(NDXT[[#This Row],[Close]]/E246),0)</f>
        <v>-4.2180751568575122E-3</v>
      </c>
    </row>
    <row r="248" spans="1:9">
      <c r="A248" s="3">
        <v>44344</v>
      </c>
      <c r="B248">
        <v>8068.7001950000003</v>
      </c>
      <c r="C248">
        <v>8120.1201170000004</v>
      </c>
      <c r="D248">
        <v>8052.1000979999999</v>
      </c>
      <c r="E248">
        <v>8064.8500979999999</v>
      </c>
      <c r="F248">
        <v>8064.8500979999999</v>
      </c>
      <c r="G248">
        <v>258800</v>
      </c>
      <c r="H248">
        <f>IFERROR((NDXT[[#This Row],[Close]]-E247)/E247,0)</f>
        <v>5.6073427103721478E-3</v>
      </c>
      <c r="I248">
        <f>IFERROR(LN(NDXT[[#This Row],[Close]]/E247),0)</f>
        <v>5.5916800874216722E-3</v>
      </c>
    </row>
    <row r="249" spans="1:9">
      <c r="A249" s="3">
        <v>44348</v>
      </c>
      <c r="B249">
        <v>8108.5898440000001</v>
      </c>
      <c r="C249">
        <v>8146.2597660000001</v>
      </c>
      <c r="D249">
        <v>7983.3798829999996</v>
      </c>
      <c r="E249">
        <v>8025.7597660000001</v>
      </c>
      <c r="F249">
        <v>8025.7597660000001</v>
      </c>
      <c r="G249">
        <v>265500</v>
      </c>
      <c r="H249">
        <f>IFERROR((NDXT[[#This Row],[Close]]-E248)/E248,0)</f>
        <v>-4.8470004432808692E-3</v>
      </c>
      <c r="I249">
        <f>IFERROR(LN(NDXT[[#This Row],[Close]]/E248),0)</f>
        <v>-4.8587852459800454E-3</v>
      </c>
    </row>
    <row r="250" spans="1:9">
      <c r="A250" s="3">
        <v>44349</v>
      </c>
      <c r="B250">
        <v>8018.6801759999998</v>
      </c>
      <c r="C250">
        <v>8088.7797849999997</v>
      </c>
      <c r="D250">
        <v>8014.1201170000004</v>
      </c>
      <c r="E250">
        <v>8046.7099609999996</v>
      </c>
      <c r="F250">
        <v>8046.7099609999996</v>
      </c>
      <c r="G250">
        <v>238800</v>
      </c>
      <c r="H250">
        <f>IFERROR((NDXT[[#This Row],[Close]]-E249)/E249,0)</f>
        <v>2.61036906297046E-3</v>
      </c>
      <c r="I250">
        <f>IFERROR(LN(NDXT[[#This Row],[Close]]/E249),0)</f>
        <v>2.6069679671058489E-3</v>
      </c>
    </row>
    <row r="251" spans="1:9">
      <c r="A251" s="3">
        <v>44350</v>
      </c>
      <c r="B251">
        <v>7956.3798829999996</v>
      </c>
      <c r="C251">
        <v>7975.8198240000002</v>
      </c>
      <c r="D251">
        <v>7877.7900390000004</v>
      </c>
      <c r="E251">
        <v>7908.5400390000004</v>
      </c>
      <c r="F251">
        <v>7908.5400390000004</v>
      </c>
      <c r="G251">
        <v>284100</v>
      </c>
      <c r="H251">
        <f>IFERROR((NDXT[[#This Row],[Close]]-E250)/E250,0)</f>
        <v>-1.7170983255226979E-2</v>
      </c>
      <c r="I251">
        <f>IFERROR(LN(NDXT[[#This Row],[Close]]/E250),0)</f>
        <v>-1.73201142036234E-2</v>
      </c>
    </row>
    <row r="252" spans="1:9">
      <c r="A252" s="3">
        <v>44351</v>
      </c>
      <c r="B252">
        <v>7990.9799800000001</v>
      </c>
      <c r="C252">
        <v>8121.1201170000004</v>
      </c>
      <c r="D252">
        <v>7989.0297849999997</v>
      </c>
      <c r="E252">
        <v>8110.8701170000004</v>
      </c>
      <c r="F252">
        <v>8110.8701170000004</v>
      </c>
      <c r="G252">
        <v>280300</v>
      </c>
      <c r="H252">
        <f>IFERROR((NDXT[[#This Row],[Close]]-E251)/E251,0)</f>
        <v>2.5583745799127762E-2</v>
      </c>
      <c r="I252">
        <f>IFERROR(LN(NDXT[[#This Row],[Close]]/E251),0)</f>
        <v>2.5261958578890374E-2</v>
      </c>
    </row>
    <row r="253" spans="1:9">
      <c r="A253" s="3">
        <v>44354</v>
      </c>
      <c r="B253">
        <v>8084.580078</v>
      </c>
      <c r="C253">
        <v>8110.6899409999996</v>
      </c>
      <c r="D253">
        <v>8063.4101559999999</v>
      </c>
      <c r="E253">
        <v>8101.669922</v>
      </c>
      <c r="F253">
        <v>8101.669922</v>
      </c>
      <c r="G253">
        <v>264200</v>
      </c>
      <c r="H253">
        <f>IFERROR((NDXT[[#This Row],[Close]]-E252)/E252,0)</f>
        <v>-1.1343043184376944E-3</v>
      </c>
      <c r="I253">
        <f>IFERROR(LN(NDXT[[#This Row],[Close]]/E252),0)</f>
        <v>-1.1349481284781068E-3</v>
      </c>
    </row>
    <row r="254" spans="1:9">
      <c r="A254" s="3">
        <v>44355</v>
      </c>
      <c r="B254">
        <v>8171.5400390000004</v>
      </c>
      <c r="C254">
        <v>8191.5097660000001</v>
      </c>
      <c r="D254">
        <v>8051.6298829999996</v>
      </c>
      <c r="E254">
        <v>8092.6298829999996</v>
      </c>
      <c r="F254">
        <v>8092.6298829999996</v>
      </c>
      <c r="G254">
        <v>284300</v>
      </c>
      <c r="H254">
        <f>IFERROR((NDXT[[#This Row],[Close]]-E253)/E253,0)</f>
        <v>-1.115824155641333E-3</v>
      </c>
      <c r="I254">
        <f>IFERROR(LN(NDXT[[#This Row],[Close]]/E253),0)</f>
        <v>-1.1164471508930847E-3</v>
      </c>
    </row>
    <row r="255" spans="1:9">
      <c r="A255" s="3">
        <v>44356</v>
      </c>
      <c r="B255">
        <v>8126.9599609999996</v>
      </c>
      <c r="C255">
        <v>8140.1801759999998</v>
      </c>
      <c r="D255">
        <v>8068.0698240000002</v>
      </c>
      <c r="E255">
        <v>8069.1601559999999</v>
      </c>
      <c r="F255">
        <v>8069.1601559999999</v>
      </c>
      <c r="G255">
        <v>227400</v>
      </c>
      <c r="H255">
        <f>IFERROR((NDXT[[#This Row],[Close]]-E254)/E254,0)</f>
        <v>-2.9001359680741121E-3</v>
      </c>
      <c r="I255">
        <f>IFERROR(LN(NDXT[[#This Row],[Close]]/E254),0)</f>
        <v>-2.9043495109274901E-3</v>
      </c>
    </row>
    <row r="256" spans="1:9">
      <c r="A256" s="3">
        <v>44357</v>
      </c>
      <c r="B256">
        <v>8076.7402339999999</v>
      </c>
      <c r="C256">
        <v>8194.0400389999995</v>
      </c>
      <c r="D256">
        <v>8065.7797849999997</v>
      </c>
      <c r="E256">
        <v>8190.75</v>
      </c>
      <c r="F256">
        <v>8190.75</v>
      </c>
      <c r="G256">
        <v>263900</v>
      </c>
      <c r="H256">
        <f>IFERROR((NDXT[[#This Row],[Close]]-E255)/E255,0)</f>
        <v>1.5068463340585612E-2</v>
      </c>
      <c r="I256">
        <f>IFERROR(LN(NDXT[[#This Row],[Close]]/E255),0)</f>
        <v>1.495606178607534E-2</v>
      </c>
    </row>
    <row r="257" spans="1:9">
      <c r="A257" s="3">
        <v>44358</v>
      </c>
      <c r="B257">
        <v>8189.8500979999999</v>
      </c>
      <c r="C257">
        <v>8241.4599610000005</v>
      </c>
      <c r="D257">
        <v>8180.7700199999999</v>
      </c>
      <c r="E257">
        <v>8240.8398440000001</v>
      </c>
      <c r="F257">
        <v>8240.8398440000001</v>
      </c>
      <c r="G257">
        <v>220600</v>
      </c>
      <c r="H257">
        <f>IFERROR((NDXT[[#This Row],[Close]]-E256)/E256,0)</f>
        <v>6.1154160485914089E-3</v>
      </c>
      <c r="I257">
        <f>IFERROR(LN(NDXT[[#This Row],[Close]]/E256),0)</f>
        <v>6.0967927793266902E-3</v>
      </c>
    </row>
    <row r="258" spans="1:9">
      <c r="A258" s="3">
        <v>44361</v>
      </c>
      <c r="B258">
        <v>8251.5302730000003</v>
      </c>
      <c r="C258">
        <v>8334.7900389999995</v>
      </c>
      <c r="D258">
        <v>8223.7099610000005</v>
      </c>
      <c r="E258">
        <v>8334.3798829999996</v>
      </c>
      <c r="F258">
        <v>8334.3798829999996</v>
      </c>
      <c r="G258">
        <v>269700</v>
      </c>
      <c r="H258">
        <f>IFERROR((NDXT[[#This Row],[Close]]-E257)/E257,0)</f>
        <v>1.1350789576150331E-2</v>
      </c>
      <c r="I258">
        <f>IFERROR(LN(NDXT[[#This Row],[Close]]/E257),0)</f>
        <v>1.128685273169755E-2</v>
      </c>
    </row>
    <row r="259" spans="1:9">
      <c r="A259" s="3">
        <v>44362</v>
      </c>
      <c r="B259">
        <v>8317.7001949999994</v>
      </c>
      <c r="C259">
        <v>8338.0097659999992</v>
      </c>
      <c r="D259">
        <v>8245.2597659999992</v>
      </c>
      <c r="E259">
        <v>8261.0195309999999</v>
      </c>
      <c r="F259">
        <v>8261.0195309999999</v>
      </c>
      <c r="G259">
        <v>233200</v>
      </c>
      <c r="H259">
        <f>IFERROR((NDXT[[#This Row],[Close]]-E258)/E258,0)</f>
        <v>-8.8021368151979754E-3</v>
      </c>
      <c r="I259">
        <f>IFERROR(LN(NDXT[[#This Row],[Close]]/E258),0)</f>
        <v>-8.841104455643815E-3</v>
      </c>
    </row>
    <row r="260" spans="1:9">
      <c r="A260" s="3">
        <v>44363</v>
      </c>
      <c r="B260">
        <v>8277.2900389999995</v>
      </c>
      <c r="C260">
        <v>8316.2998050000006</v>
      </c>
      <c r="D260">
        <v>8131.4599609999996</v>
      </c>
      <c r="E260">
        <v>8221.5703130000002</v>
      </c>
      <c r="F260">
        <v>8221.5703130000002</v>
      </c>
      <c r="G260">
        <v>286700</v>
      </c>
      <c r="H260">
        <f>IFERROR((NDXT[[#This Row],[Close]]-E259)/E259,0)</f>
        <v>-4.775344962200374E-3</v>
      </c>
      <c r="I260">
        <f>IFERROR(LN(NDXT[[#This Row],[Close]]/E259),0)</f>
        <v>-4.7867833513183782E-3</v>
      </c>
    </row>
    <row r="261" spans="1:9">
      <c r="A261" s="3">
        <v>44364</v>
      </c>
      <c r="B261">
        <v>8186.25</v>
      </c>
      <c r="C261">
        <v>8379.1503909999992</v>
      </c>
      <c r="D261">
        <v>8186.2001950000003</v>
      </c>
      <c r="E261">
        <v>8341.2099610000005</v>
      </c>
      <c r="F261">
        <v>8341.2099610000005</v>
      </c>
      <c r="G261">
        <v>356400</v>
      </c>
      <c r="H261">
        <f>IFERROR((NDXT[[#This Row],[Close]]-E260)/E260,0)</f>
        <v>1.4551921767405591E-2</v>
      </c>
      <c r="I261">
        <f>IFERROR(LN(NDXT[[#This Row],[Close]]/E260),0)</f>
        <v>1.4447058636400265E-2</v>
      </c>
    </row>
    <row r="262" spans="1:9">
      <c r="A262" s="3">
        <v>44365</v>
      </c>
      <c r="B262">
        <v>8322.1601559999999</v>
      </c>
      <c r="C262">
        <v>8347.9404300000006</v>
      </c>
      <c r="D262">
        <v>8241.0996090000008</v>
      </c>
      <c r="E262">
        <v>8268.3300780000009</v>
      </c>
      <c r="F262">
        <v>8268.3300780000009</v>
      </c>
      <c r="G262">
        <v>489300</v>
      </c>
      <c r="H262">
        <f>IFERROR((NDXT[[#This Row],[Close]]-E261)/E261,0)</f>
        <v>-8.7373274789575347E-3</v>
      </c>
      <c r="I262">
        <f>IFERROR(LN(NDXT[[#This Row],[Close]]/E261),0)</f>
        <v>-8.7757217303928055E-3</v>
      </c>
    </row>
    <row r="263" spans="1:9">
      <c r="A263" s="3">
        <v>44368</v>
      </c>
      <c r="B263">
        <v>8263.25</v>
      </c>
      <c r="C263">
        <v>8319.9101559999999</v>
      </c>
      <c r="D263">
        <v>8201.3798829999996</v>
      </c>
      <c r="E263">
        <v>8307.3398440000001</v>
      </c>
      <c r="F263">
        <v>8307.3398440000001</v>
      </c>
      <c r="G263">
        <v>286000</v>
      </c>
      <c r="H263">
        <f>IFERROR((NDXT[[#This Row],[Close]]-E262)/E262,0)</f>
        <v>4.7179739599166031E-3</v>
      </c>
      <c r="I263">
        <f>IFERROR(LN(NDXT[[#This Row],[Close]]/E262),0)</f>
        <v>4.7068792036019554E-3</v>
      </c>
    </row>
    <row r="264" spans="1:9">
      <c r="A264" s="3">
        <v>44369</v>
      </c>
      <c r="B264">
        <v>8325.8398440000001</v>
      </c>
      <c r="C264">
        <v>8397.7597659999992</v>
      </c>
      <c r="D264">
        <v>8314.0800780000009</v>
      </c>
      <c r="E264">
        <v>8393.8896480000003</v>
      </c>
      <c r="F264">
        <v>8393.8896480000003</v>
      </c>
      <c r="G264">
        <v>268200</v>
      </c>
      <c r="H264">
        <f>IFERROR((NDXT[[#This Row],[Close]]-E263)/E263,0)</f>
        <v>1.0418473979069373E-2</v>
      </c>
      <c r="I264">
        <f>IFERROR(LN(NDXT[[#This Row],[Close]]/E263),0)</f>
        <v>1.0364575714262969E-2</v>
      </c>
    </row>
    <row r="265" spans="1:9">
      <c r="A265" s="3">
        <v>44370</v>
      </c>
      <c r="B265">
        <v>8396.9404300000006</v>
      </c>
      <c r="C265">
        <v>8440.5703130000002</v>
      </c>
      <c r="D265">
        <v>8386.3203130000002</v>
      </c>
      <c r="E265">
        <v>8398.1796880000002</v>
      </c>
      <c r="F265">
        <v>8398.1796880000002</v>
      </c>
      <c r="G265">
        <v>223800</v>
      </c>
      <c r="H265">
        <f>IFERROR((NDXT[[#This Row],[Close]]-E264)/E264,0)</f>
        <v>5.1109082676849868E-4</v>
      </c>
      <c r="I265">
        <f>IFERROR(LN(NDXT[[#This Row],[Close]]/E264),0)</f>
        <v>5.1096026433615548E-4</v>
      </c>
    </row>
    <row r="266" spans="1:9">
      <c r="A266" s="3">
        <v>44371</v>
      </c>
      <c r="B266">
        <v>8468.5498050000006</v>
      </c>
      <c r="C266">
        <v>8540.0898440000001</v>
      </c>
      <c r="D266">
        <v>8468.4501949999994</v>
      </c>
      <c r="E266">
        <v>8510.6103519999997</v>
      </c>
      <c r="F266">
        <v>8510.6103519999997</v>
      </c>
      <c r="G266">
        <v>253700</v>
      </c>
      <c r="H266">
        <f>IFERROR((NDXT[[#This Row],[Close]]-E265)/E265,0)</f>
        <v>1.3387503980255337E-2</v>
      </c>
      <c r="I266">
        <f>IFERROR(LN(NDXT[[#This Row],[Close]]/E265),0)</f>
        <v>1.329868319645133E-2</v>
      </c>
    </row>
    <row r="267" spans="1:9">
      <c r="A267" s="3">
        <v>44372</v>
      </c>
      <c r="B267">
        <v>8536.7197269999997</v>
      </c>
      <c r="C267">
        <v>8551.0498050000006</v>
      </c>
      <c r="D267">
        <v>8496.2695309999999</v>
      </c>
      <c r="E267">
        <v>8508.8496090000008</v>
      </c>
      <c r="F267">
        <v>8508.8496090000008</v>
      </c>
      <c r="G267">
        <v>291900</v>
      </c>
      <c r="H267">
        <f>IFERROR((NDXT[[#This Row],[Close]]-E266)/E266,0)</f>
        <v>-2.0688798184552472E-4</v>
      </c>
      <c r="I267">
        <f>IFERROR(LN(NDXT[[#This Row],[Close]]/E266),0)</f>
        <v>-2.0690938611629613E-4</v>
      </c>
    </row>
    <row r="268" spans="1:9">
      <c r="A268" s="3">
        <v>44375</v>
      </c>
      <c r="B268">
        <v>8569.2402340000008</v>
      </c>
      <c r="C268">
        <v>8667.75</v>
      </c>
      <c r="D268">
        <v>8568.7695309999999</v>
      </c>
      <c r="E268">
        <v>8657.3896480000003</v>
      </c>
      <c r="F268">
        <v>8657.3896480000003</v>
      </c>
      <c r="G268">
        <v>266400</v>
      </c>
      <c r="H268">
        <f>IFERROR((NDXT[[#This Row],[Close]]-E267)/E267,0)</f>
        <v>1.7457123562612437E-2</v>
      </c>
      <c r="I268">
        <f>IFERROR(LN(NDXT[[#This Row],[Close]]/E267),0)</f>
        <v>1.7306498441936678E-2</v>
      </c>
    </row>
    <row r="269" spans="1:9">
      <c r="A269" s="3">
        <v>44376</v>
      </c>
      <c r="B269">
        <v>8649.3496090000008</v>
      </c>
      <c r="C269">
        <v>8724.4199219999991</v>
      </c>
      <c r="D269">
        <v>8619.7695309999999</v>
      </c>
      <c r="E269">
        <v>8721.4003909999992</v>
      </c>
      <c r="F269">
        <v>8721.4003909999992</v>
      </c>
      <c r="G269">
        <v>263800</v>
      </c>
      <c r="H269">
        <f>IFERROR((NDXT[[#This Row],[Close]]-E268)/E268,0)</f>
        <v>7.3937694388962203E-3</v>
      </c>
      <c r="I269">
        <f>IFERROR(LN(NDXT[[#This Row],[Close]]/E268),0)</f>
        <v>7.3665695166561752E-3</v>
      </c>
    </row>
    <row r="270" spans="1:9">
      <c r="A270" s="3">
        <v>44377</v>
      </c>
      <c r="B270">
        <v>8713.9101559999999</v>
      </c>
      <c r="C270">
        <v>8717.3398440000001</v>
      </c>
      <c r="D270">
        <v>8659.1699219999991</v>
      </c>
      <c r="E270">
        <v>8681.2099610000005</v>
      </c>
      <c r="F270">
        <v>8681.2099610000005</v>
      </c>
      <c r="G270">
        <v>312700</v>
      </c>
      <c r="H270">
        <f>IFERROR((NDXT[[#This Row],[Close]]-E269)/E269,0)</f>
        <v>-4.6082542020972955E-3</v>
      </c>
      <c r="I270">
        <f>IFERROR(LN(NDXT[[#This Row],[Close]]/E269),0)</f>
        <v>-4.6189049389579679E-3</v>
      </c>
    </row>
    <row r="271" spans="1:9">
      <c r="A271" s="3">
        <v>44378</v>
      </c>
      <c r="B271">
        <v>8651.6503909999992</v>
      </c>
      <c r="C271">
        <v>8673.1904300000006</v>
      </c>
      <c r="D271">
        <v>8571.2998050000006</v>
      </c>
      <c r="E271">
        <v>8607.3701170000004</v>
      </c>
      <c r="F271">
        <v>8607.3701170000004</v>
      </c>
      <c r="G271">
        <v>296100</v>
      </c>
      <c r="H271">
        <f>IFERROR((NDXT[[#This Row],[Close]]-E270)/E270,0)</f>
        <v>-8.5057088046162597E-3</v>
      </c>
      <c r="I271">
        <f>IFERROR(LN(NDXT[[#This Row],[Close]]/E270),0)</f>
        <v>-8.5420887843148195E-3</v>
      </c>
    </row>
    <row r="272" spans="1:9">
      <c r="A272" s="3">
        <v>44379</v>
      </c>
      <c r="B272">
        <v>8664.5</v>
      </c>
      <c r="C272">
        <v>8684.9404300000006</v>
      </c>
      <c r="D272">
        <v>8644.2099610000005</v>
      </c>
      <c r="E272">
        <v>8675.7597659999992</v>
      </c>
      <c r="F272">
        <v>8675.7597659999992</v>
      </c>
      <c r="G272">
        <v>270400</v>
      </c>
      <c r="H272">
        <f>IFERROR((NDXT[[#This Row],[Close]]-E271)/E271,0)</f>
        <v>7.9454755715599752E-3</v>
      </c>
      <c r="I272">
        <f>IFERROR(LN(NDXT[[#This Row],[Close]]/E271),0)</f>
        <v>7.9140764912874369E-3</v>
      </c>
    </row>
    <row r="273" spans="1:9">
      <c r="A273" s="3">
        <v>44383</v>
      </c>
      <c r="B273">
        <v>8693.3203130000002</v>
      </c>
      <c r="C273">
        <v>8715.0800780000009</v>
      </c>
      <c r="D273">
        <v>8591.9599610000005</v>
      </c>
      <c r="E273">
        <v>8675.6503909999992</v>
      </c>
      <c r="F273">
        <v>8675.6503909999992</v>
      </c>
      <c r="G273">
        <v>318800</v>
      </c>
      <c r="H273">
        <f>IFERROR((NDXT[[#This Row],[Close]]-E272)/E272,0)</f>
        <v>-1.260696503246169E-5</v>
      </c>
      <c r="I273">
        <f>IFERROR(LN(NDXT[[#This Row],[Close]]/E272),0)</f>
        <v>-1.2607044500920511E-5</v>
      </c>
    </row>
    <row r="274" spans="1:9">
      <c r="A274" s="3">
        <v>44384</v>
      </c>
      <c r="B274">
        <v>8742.1796880000002</v>
      </c>
      <c r="C274">
        <v>8742.25</v>
      </c>
      <c r="D274">
        <v>8581.4902340000008</v>
      </c>
      <c r="E274">
        <v>8612.6699219999991</v>
      </c>
      <c r="F274">
        <v>8612.6699219999991</v>
      </c>
      <c r="G274">
        <v>307600</v>
      </c>
      <c r="H274">
        <f>IFERROR((NDXT[[#This Row],[Close]]-E273)/E273,0)</f>
        <v>-7.2594521634176453E-3</v>
      </c>
      <c r="I274">
        <f>IFERROR(LN(NDXT[[#This Row],[Close]]/E273),0)</f>
        <v>-7.2859302081630913E-3</v>
      </c>
    </row>
    <row r="275" spans="1:9">
      <c r="A275" s="3">
        <v>44385</v>
      </c>
      <c r="B275">
        <v>8443.9296880000002</v>
      </c>
      <c r="C275">
        <v>8554.7695309999999</v>
      </c>
      <c r="D275">
        <v>8409.75</v>
      </c>
      <c r="E275">
        <v>8525.1796880000002</v>
      </c>
      <c r="F275">
        <v>8525.1796880000002</v>
      </c>
      <c r="G275">
        <v>318900</v>
      </c>
      <c r="H275">
        <f>IFERROR((NDXT[[#This Row],[Close]]-E274)/E274,0)</f>
        <v>-1.0158317315344454E-2</v>
      </c>
      <c r="I275">
        <f>IFERROR(LN(NDXT[[#This Row],[Close]]/E274),0)</f>
        <v>-1.0210265121651017E-2</v>
      </c>
    </row>
    <row r="276" spans="1:9">
      <c r="A276" s="3">
        <v>44386</v>
      </c>
      <c r="B276">
        <v>8520.0800780000009</v>
      </c>
      <c r="C276">
        <v>8637.4003909999992</v>
      </c>
      <c r="D276">
        <v>8483.3603519999997</v>
      </c>
      <c r="E276">
        <v>8628.1601559999999</v>
      </c>
      <c r="F276">
        <v>8628.1601559999999</v>
      </c>
      <c r="G276">
        <v>274800</v>
      </c>
      <c r="H276">
        <f>IFERROR((NDXT[[#This Row],[Close]]-E275)/E275,0)</f>
        <v>1.2079565682932706E-2</v>
      </c>
      <c r="I276">
        <f>IFERROR(LN(NDXT[[#This Row],[Close]]/E275),0)</f>
        <v>1.2007189991045971E-2</v>
      </c>
    </row>
    <row r="277" spans="1:9">
      <c r="A277" s="3">
        <v>44389</v>
      </c>
      <c r="B277">
        <v>8667.7900389999995</v>
      </c>
      <c r="C277">
        <v>8680.2695309999999</v>
      </c>
      <c r="D277">
        <v>8598.2197269999997</v>
      </c>
      <c r="E277">
        <v>8637.3701170000004</v>
      </c>
      <c r="F277">
        <v>8637.3701170000004</v>
      </c>
      <c r="G277">
        <v>231200</v>
      </c>
      <c r="H277">
        <f>IFERROR((NDXT[[#This Row],[Close]]-E276)/E276,0)</f>
        <v>1.0674304641408276E-3</v>
      </c>
      <c r="I277">
        <f>IFERROR(LN(NDXT[[#This Row],[Close]]/E276),0)</f>
        <v>1.0668611653316187E-3</v>
      </c>
    </row>
    <row r="278" spans="1:9">
      <c r="A278" s="3">
        <v>44390</v>
      </c>
      <c r="B278">
        <v>8626.5400389999995</v>
      </c>
      <c r="C278">
        <v>8678.2597659999992</v>
      </c>
      <c r="D278">
        <v>8593.1904300000006</v>
      </c>
      <c r="E278">
        <v>8622.1796880000002</v>
      </c>
      <c r="F278">
        <v>8622.1796880000002</v>
      </c>
      <c r="G278">
        <v>262900</v>
      </c>
      <c r="H278">
        <f>IFERROR((NDXT[[#This Row],[Close]]-E277)/E277,0)</f>
        <v>-1.7586868218258409E-3</v>
      </c>
      <c r="I278">
        <f>IFERROR(LN(NDXT[[#This Row],[Close]]/E277),0)</f>
        <v>-1.7602351270835268E-3</v>
      </c>
    </row>
    <row r="279" spans="1:9">
      <c r="A279" s="3">
        <v>44391</v>
      </c>
      <c r="B279">
        <v>8699.9003909999992</v>
      </c>
      <c r="C279">
        <v>8730.8300780000009</v>
      </c>
      <c r="D279">
        <v>8579.4804690000001</v>
      </c>
      <c r="E279">
        <v>8590.5703130000002</v>
      </c>
      <c r="F279">
        <v>8590.5703130000002</v>
      </c>
      <c r="G279">
        <v>294400</v>
      </c>
      <c r="H279">
        <f>IFERROR((NDXT[[#This Row],[Close]]-E278)/E278,0)</f>
        <v>-3.6660538452930463E-3</v>
      </c>
      <c r="I279">
        <f>IFERROR(LN(NDXT[[#This Row],[Close]]/E278),0)</f>
        <v>-3.6727902898433707E-3</v>
      </c>
    </row>
    <row r="280" spans="1:9">
      <c r="A280" s="3">
        <v>44392</v>
      </c>
      <c r="B280">
        <v>8577</v>
      </c>
      <c r="C280">
        <v>8586.3798829999996</v>
      </c>
      <c r="D280">
        <v>8437.0195309999999</v>
      </c>
      <c r="E280">
        <v>8497</v>
      </c>
      <c r="F280">
        <v>8497</v>
      </c>
      <c r="G280">
        <v>302200</v>
      </c>
      <c r="H280">
        <f>IFERROR((NDXT[[#This Row],[Close]]-E279)/E279,0)</f>
        <v>-1.089221199416777E-2</v>
      </c>
      <c r="I280">
        <f>IFERROR(LN(NDXT[[#This Row],[Close]]/E279),0)</f>
        <v>-1.0951966436754838E-2</v>
      </c>
    </row>
    <row r="281" spans="1:9">
      <c r="A281" s="3">
        <v>44393</v>
      </c>
      <c r="B281">
        <v>8529.5</v>
      </c>
      <c r="C281">
        <v>8550.1904300000006</v>
      </c>
      <c r="D281">
        <v>8388.3496090000008</v>
      </c>
      <c r="E281">
        <v>8395.5400389999995</v>
      </c>
      <c r="F281">
        <v>8395.5400389999995</v>
      </c>
      <c r="G281">
        <v>284700</v>
      </c>
      <c r="H281">
        <f>IFERROR((NDXT[[#This Row],[Close]]-E280)/E280,0)</f>
        <v>-1.1940680357773388E-2</v>
      </c>
      <c r="I281">
        <f>IFERROR(LN(NDXT[[#This Row],[Close]]/E280),0)</f>
        <v>-1.2012542912894194E-2</v>
      </c>
    </row>
    <row r="282" spans="1:9">
      <c r="A282" s="3">
        <v>44396</v>
      </c>
      <c r="B282">
        <v>8286.4902340000008</v>
      </c>
      <c r="C282">
        <v>8365.8896480000003</v>
      </c>
      <c r="D282">
        <v>8254.9804690000001</v>
      </c>
      <c r="E282">
        <v>8348.0400389999995</v>
      </c>
      <c r="F282">
        <v>8348.0400389999995</v>
      </c>
      <c r="G282">
        <v>354600</v>
      </c>
      <c r="H282">
        <f>IFERROR((NDXT[[#This Row],[Close]]-E281)/E281,0)</f>
        <v>-5.6577658827600286E-3</v>
      </c>
      <c r="I282">
        <f>IFERROR(LN(NDXT[[#This Row],[Close]]/E281),0)</f>
        <v>-5.6738316664377156E-3</v>
      </c>
    </row>
    <row r="283" spans="1:9">
      <c r="A283" s="3">
        <v>44397</v>
      </c>
      <c r="B283">
        <v>8375.9501949999994</v>
      </c>
      <c r="C283">
        <v>8535.2304690000001</v>
      </c>
      <c r="D283">
        <v>8319.9296880000002</v>
      </c>
      <c r="E283">
        <v>8480.4199219999991</v>
      </c>
      <c r="F283">
        <v>8480.4199219999991</v>
      </c>
      <c r="G283">
        <v>0</v>
      </c>
      <c r="H283">
        <f>IFERROR((NDXT[[#This Row],[Close]]-E282)/E282,0)</f>
        <v>1.58576003926135E-2</v>
      </c>
      <c r="I283">
        <f>IFERROR(LN(NDXT[[#This Row],[Close]]/E282),0)</f>
        <v>1.5733182239482384E-2</v>
      </c>
    </row>
    <row r="284" spans="1:9">
      <c r="A284" s="3">
        <v>44398</v>
      </c>
      <c r="B284">
        <v>8491.9199219999991</v>
      </c>
      <c r="C284">
        <v>8638.4804690000001</v>
      </c>
      <c r="D284">
        <v>8481</v>
      </c>
      <c r="E284">
        <v>8638.0898440000001</v>
      </c>
      <c r="F284">
        <v>8638.0898440000001</v>
      </c>
      <c r="G284">
        <v>0</v>
      </c>
      <c r="H284">
        <f>IFERROR((NDXT[[#This Row],[Close]]-E283)/E283,0)</f>
        <v>1.8592230508653457E-2</v>
      </c>
      <c r="I284">
        <f>IFERROR(LN(NDXT[[#This Row],[Close]]/E283),0)</f>
        <v>1.8421507821618648E-2</v>
      </c>
    </row>
    <row r="285" spans="1:9">
      <c r="A285" s="3">
        <v>44399</v>
      </c>
      <c r="B285">
        <v>8619.5800780000009</v>
      </c>
      <c r="C285">
        <v>8665.2001949999994</v>
      </c>
      <c r="D285">
        <v>8609.7597659999992</v>
      </c>
      <c r="E285">
        <v>8663.9599610000005</v>
      </c>
      <c r="F285">
        <v>8663.9599610000005</v>
      </c>
      <c r="G285">
        <v>0</v>
      </c>
      <c r="H285">
        <f>IFERROR((NDXT[[#This Row],[Close]]-E284)/E284,0)</f>
        <v>2.9948886232029322E-3</v>
      </c>
      <c r="I285">
        <f>IFERROR(LN(NDXT[[#This Row],[Close]]/E284),0)</f>
        <v>2.9904128782819324E-3</v>
      </c>
    </row>
    <row r="286" spans="1:9">
      <c r="A286" s="3">
        <v>44400</v>
      </c>
      <c r="B286">
        <v>8691.4404300000006</v>
      </c>
      <c r="C286">
        <v>8760.0996090000008</v>
      </c>
      <c r="D286">
        <v>8638.5400389999995</v>
      </c>
      <c r="E286">
        <v>8749.5195309999999</v>
      </c>
      <c r="F286">
        <v>8749.5195309999999</v>
      </c>
      <c r="G286">
        <v>0</v>
      </c>
      <c r="H286">
        <f>IFERROR((NDXT[[#This Row],[Close]]-E285)/E285,0)</f>
        <v>9.8753422667161184E-3</v>
      </c>
      <c r="I286">
        <f>IFERROR(LN(NDXT[[#This Row],[Close]]/E285),0)</f>
        <v>9.8268997375605075E-3</v>
      </c>
    </row>
    <row r="287" spans="1:9">
      <c r="A287" s="3">
        <v>44403</v>
      </c>
      <c r="B287">
        <v>8720.1796880000002</v>
      </c>
      <c r="C287">
        <v>8737.2402340000008</v>
      </c>
      <c r="D287">
        <v>8692.4003909999992</v>
      </c>
      <c r="E287">
        <v>8726.6201170000004</v>
      </c>
      <c r="F287">
        <v>8726.6201170000004</v>
      </c>
      <c r="G287">
        <v>259900</v>
      </c>
      <c r="H287">
        <f>IFERROR((NDXT[[#This Row],[Close]]-E286)/E286,0)</f>
        <v>-2.6172195991866431E-3</v>
      </c>
      <c r="I287">
        <f>IFERROR(LN(NDXT[[#This Row],[Close]]/E286),0)</f>
        <v>-2.620650506000259E-3</v>
      </c>
    </row>
    <row r="288" spans="1:9">
      <c r="A288" s="3">
        <v>44404</v>
      </c>
      <c r="B288">
        <v>8700.3300780000009</v>
      </c>
      <c r="C288">
        <v>8706.2900389999995</v>
      </c>
      <c r="D288">
        <v>8446.2998050000006</v>
      </c>
      <c r="E288">
        <v>8593.5097659999992</v>
      </c>
      <c r="F288">
        <v>8593.5097659999992</v>
      </c>
      <c r="G288">
        <v>383000</v>
      </c>
      <c r="H288">
        <f>IFERROR((NDXT[[#This Row],[Close]]-E287)/E287,0)</f>
        <v>-1.5253368339100026E-2</v>
      </c>
      <c r="I288">
        <f>IFERROR(LN(NDXT[[#This Row],[Close]]/E287),0)</f>
        <v>-1.5370897638723508E-2</v>
      </c>
    </row>
    <row r="289" spans="1:9">
      <c r="A289" s="3">
        <v>44405</v>
      </c>
      <c r="B289">
        <v>8647.1103519999997</v>
      </c>
      <c r="C289">
        <v>8735.6601559999999</v>
      </c>
      <c r="D289">
        <v>8600.0800780000009</v>
      </c>
      <c r="E289">
        <v>8710.0800780000009</v>
      </c>
      <c r="F289">
        <v>8710.0800780000009</v>
      </c>
      <c r="G289">
        <v>446400</v>
      </c>
      <c r="H289">
        <f>IFERROR((NDXT[[#This Row],[Close]]-E288)/E288,0)</f>
        <v>1.3564924597073142E-2</v>
      </c>
      <c r="I289">
        <f>IFERROR(LN(NDXT[[#This Row],[Close]]/E288),0)</f>
        <v>1.3473744648086216E-2</v>
      </c>
    </row>
    <row r="290" spans="1:9">
      <c r="A290" s="3">
        <v>44406</v>
      </c>
      <c r="B290">
        <v>8729.5195309999999</v>
      </c>
      <c r="C290">
        <v>8838.4599610000005</v>
      </c>
      <c r="D290">
        <v>8726.3701170000004</v>
      </c>
      <c r="E290">
        <v>8816.6904300000006</v>
      </c>
      <c r="F290">
        <v>8816.6904300000006</v>
      </c>
      <c r="G290">
        <v>404100</v>
      </c>
      <c r="H290">
        <f>IFERROR((NDXT[[#This Row],[Close]]-E289)/E289,0)</f>
        <v>1.2239881958063404E-2</v>
      </c>
      <c r="I290">
        <f>IFERROR(LN(NDXT[[#This Row],[Close]]/E289),0)</f>
        <v>1.2165580284290125E-2</v>
      </c>
    </row>
    <row r="291" spans="1:9">
      <c r="A291" s="3">
        <v>44407</v>
      </c>
      <c r="B291">
        <v>8785.3398440000001</v>
      </c>
      <c r="C291">
        <v>8917.4697269999997</v>
      </c>
      <c r="D291">
        <v>8785.3398440000001</v>
      </c>
      <c r="E291">
        <v>8886.1699219999991</v>
      </c>
      <c r="F291">
        <v>8886.1699219999991</v>
      </c>
      <c r="G291">
        <v>355300</v>
      </c>
      <c r="H291">
        <f>IFERROR((NDXT[[#This Row],[Close]]-E290)/E290,0)</f>
        <v>7.8804504424455062E-3</v>
      </c>
      <c r="I291">
        <f>IFERROR(LN(NDXT[[#This Row],[Close]]/E290),0)</f>
        <v>7.8495618640093967E-3</v>
      </c>
    </row>
    <row r="292" spans="1:9">
      <c r="A292" s="3">
        <v>44410</v>
      </c>
      <c r="B292">
        <v>8938.7099610000005</v>
      </c>
      <c r="C292">
        <v>8977.1503909999992</v>
      </c>
      <c r="D292">
        <v>8864.5097659999992</v>
      </c>
      <c r="E292">
        <v>8898.5800780000009</v>
      </c>
      <c r="F292">
        <v>8898.5800780000009</v>
      </c>
      <c r="G292">
        <v>337300</v>
      </c>
      <c r="H292">
        <f>IFERROR((NDXT[[#This Row],[Close]]-E291)/E291,0)</f>
        <v>1.3965697380237127E-3</v>
      </c>
      <c r="I292">
        <f>IFERROR(LN(NDXT[[#This Row],[Close]]/E291),0)</f>
        <v>1.3955954415170934E-3</v>
      </c>
    </row>
    <row r="293" spans="1:9">
      <c r="A293" s="3">
        <v>44411</v>
      </c>
      <c r="B293">
        <v>8917.5195309999999</v>
      </c>
      <c r="C293">
        <v>8956.2304690000001</v>
      </c>
      <c r="D293">
        <v>8832.4501949999994</v>
      </c>
      <c r="E293">
        <v>8942.2695309999999</v>
      </c>
      <c r="F293">
        <v>8942.2695309999999</v>
      </c>
      <c r="G293">
        <v>393900</v>
      </c>
      <c r="H293">
        <f>IFERROR((NDXT[[#This Row],[Close]]-E292)/E292,0)</f>
        <v>4.9097106074274342E-3</v>
      </c>
      <c r="I293">
        <f>IFERROR(LN(NDXT[[#This Row],[Close]]/E292),0)</f>
        <v>4.8976972835528048E-3</v>
      </c>
    </row>
    <row r="294" spans="1:9">
      <c r="A294" s="3">
        <v>44412</v>
      </c>
      <c r="B294">
        <v>8955.75</v>
      </c>
      <c r="C294">
        <v>9047.1699219999991</v>
      </c>
      <c r="D294">
        <v>8929.9599610000005</v>
      </c>
      <c r="E294">
        <v>9021.8203130000002</v>
      </c>
      <c r="F294">
        <v>9021.8203130000002</v>
      </c>
      <c r="G294">
        <v>473500</v>
      </c>
      <c r="H294">
        <f>IFERROR((NDXT[[#This Row],[Close]]-E293)/E293,0)</f>
        <v>8.896039391814688E-3</v>
      </c>
      <c r="I294">
        <f>IFERROR(LN(NDXT[[#This Row],[Close]]/E293),0)</f>
        <v>8.8567027547663598E-3</v>
      </c>
    </row>
    <row r="295" spans="1:9">
      <c r="A295" s="3">
        <v>44413</v>
      </c>
      <c r="B295">
        <v>9011.6904300000006</v>
      </c>
      <c r="C295">
        <v>9043.8603519999997</v>
      </c>
      <c r="D295">
        <v>8978.0498050000006</v>
      </c>
      <c r="E295">
        <v>9040.8398440000001</v>
      </c>
      <c r="F295">
        <v>9040.8398440000001</v>
      </c>
      <c r="G295">
        <v>330000</v>
      </c>
      <c r="H295">
        <f>IFERROR((NDXT[[#This Row],[Close]]-E294)/E294,0)</f>
        <v>2.1081700078412896E-3</v>
      </c>
      <c r="I295">
        <f>IFERROR(LN(NDXT[[#This Row],[Close]]/E294),0)</f>
        <v>2.1059509356906509E-3</v>
      </c>
    </row>
    <row r="296" spans="1:9">
      <c r="A296" s="3">
        <v>44414</v>
      </c>
      <c r="B296">
        <v>8987.5498050000006</v>
      </c>
      <c r="C296">
        <v>9026.8300780000009</v>
      </c>
      <c r="D296">
        <v>8962.1298829999996</v>
      </c>
      <c r="E296">
        <v>8990.1601559999999</v>
      </c>
      <c r="F296">
        <v>8990.1601559999999</v>
      </c>
      <c r="G296">
        <v>322800</v>
      </c>
      <c r="H296">
        <f>IFERROR((NDXT[[#This Row],[Close]]-E295)/E295,0)</f>
        <v>-5.6056393957287058E-3</v>
      </c>
      <c r="I296">
        <f>IFERROR(LN(NDXT[[#This Row],[Close]]/E295),0)</f>
        <v>-5.6214099559088945E-3</v>
      </c>
    </row>
    <row r="297" spans="1:9">
      <c r="A297" s="3">
        <v>44417</v>
      </c>
      <c r="B297">
        <v>9008.0898440000001</v>
      </c>
      <c r="C297">
        <v>9013.5302730000003</v>
      </c>
      <c r="D297">
        <v>8942.5302730000003</v>
      </c>
      <c r="E297">
        <v>8965.9501949999994</v>
      </c>
      <c r="F297">
        <v>8965.9501949999994</v>
      </c>
      <c r="G297">
        <v>281500</v>
      </c>
      <c r="H297">
        <f>IFERROR((NDXT[[#This Row],[Close]]-E296)/E296,0)</f>
        <v>-2.6929399009474639E-3</v>
      </c>
      <c r="I297">
        <f>IFERROR(LN(NDXT[[#This Row],[Close]]/E296),0)</f>
        <v>-2.6965723864448262E-3</v>
      </c>
    </row>
    <row r="298" spans="1:9">
      <c r="A298" s="3">
        <v>44418</v>
      </c>
      <c r="B298">
        <v>8992.2304690000001</v>
      </c>
      <c r="C298">
        <v>9004.25</v>
      </c>
      <c r="D298">
        <v>8845.7998050000006</v>
      </c>
      <c r="E298">
        <v>8861.8496090000008</v>
      </c>
      <c r="F298">
        <v>8861.8496090000008</v>
      </c>
      <c r="G298">
        <v>339700</v>
      </c>
      <c r="H298">
        <f>IFERROR((NDXT[[#This Row],[Close]]-E297)/E297,0)</f>
        <v>-1.1610658517604967E-2</v>
      </c>
      <c r="I298">
        <f>IFERROR(LN(NDXT[[#This Row],[Close]]/E297),0)</f>
        <v>-1.1678588533277004E-2</v>
      </c>
    </row>
    <row r="299" spans="1:9">
      <c r="A299" s="3">
        <v>44419</v>
      </c>
      <c r="B299">
        <v>8901.0703130000002</v>
      </c>
      <c r="C299">
        <v>8919.6601559999999</v>
      </c>
      <c r="D299">
        <v>8792.7001949999994</v>
      </c>
      <c r="E299">
        <v>8870.9003909999992</v>
      </c>
      <c r="F299">
        <v>8870.9003909999992</v>
      </c>
      <c r="G299">
        <v>295100</v>
      </c>
      <c r="H299">
        <f>IFERROR((NDXT[[#This Row],[Close]]-E298)/E298,0)</f>
        <v>1.0213197469303198E-3</v>
      </c>
      <c r="I299">
        <f>IFERROR(LN(NDXT[[#This Row],[Close]]/E298),0)</f>
        <v>1.0207985547567447E-3</v>
      </c>
    </row>
    <row r="300" spans="1:9">
      <c r="A300" s="3">
        <v>44420</v>
      </c>
      <c r="B300">
        <v>8818.0400389999995</v>
      </c>
      <c r="C300">
        <v>8869.7402340000008</v>
      </c>
      <c r="D300">
        <v>8781.4902340000008</v>
      </c>
      <c r="E300">
        <v>8849.5898440000001</v>
      </c>
      <c r="F300">
        <v>8849.5898440000001</v>
      </c>
      <c r="G300">
        <v>332300</v>
      </c>
      <c r="H300">
        <f>IFERROR((NDXT[[#This Row],[Close]]-E299)/E299,0)</f>
        <v>-2.4022980825734236E-3</v>
      </c>
      <c r="I300">
        <f>IFERROR(LN(NDXT[[#This Row],[Close]]/E299),0)</f>
        <v>-2.405188230204068E-3</v>
      </c>
    </row>
    <row r="301" spans="1:9">
      <c r="A301" s="3">
        <v>44421</v>
      </c>
      <c r="B301">
        <v>8842.9804690000001</v>
      </c>
      <c r="C301">
        <v>8896.2597659999992</v>
      </c>
      <c r="D301">
        <v>8826.4902340000008</v>
      </c>
      <c r="E301">
        <v>8877.3798829999996</v>
      </c>
      <c r="F301">
        <v>8877.3798829999996</v>
      </c>
      <c r="G301">
        <v>300800</v>
      </c>
      <c r="H301">
        <f>IFERROR((NDXT[[#This Row],[Close]]-E300)/E300,0)</f>
        <v>3.1402629375915205E-3</v>
      </c>
      <c r="I301">
        <f>IFERROR(LN(NDXT[[#This Row],[Close]]/E300),0)</f>
        <v>3.1353426099902035E-3</v>
      </c>
    </row>
    <row r="302" spans="1:9">
      <c r="A302" s="3">
        <v>44424</v>
      </c>
      <c r="B302">
        <v>8851.8300780000009</v>
      </c>
      <c r="C302">
        <v>8867.6503909999992</v>
      </c>
      <c r="D302">
        <v>8753.6103519999997</v>
      </c>
      <c r="E302">
        <v>8829.4404300000006</v>
      </c>
      <c r="F302">
        <v>8829.4404300000006</v>
      </c>
      <c r="G302">
        <v>328800</v>
      </c>
      <c r="H302">
        <f>IFERROR((NDXT[[#This Row],[Close]]-E301)/E301,0)</f>
        <v>-5.4001804171749049E-3</v>
      </c>
      <c r="I302">
        <f>IFERROR(LN(NDXT[[#This Row],[Close]]/E301),0)</f>
        <v>-5.4148140982325449E-3</v>
      </c>
    </row>
    <row r="303" spans="1:9">
      <c r="A303" s="3">
        <v>44425</v>
      </c>
      <c r="B303">
        <v>8754.0703130000002</v>
      </c>
      <c r="C303">
        <v>8764.9501949999994</v>
      </c>
      <c r="D303">
        <v>8661.5996090000008</v>
      </c>
      <c r="E303">
        <v>8720.5703130000002</v>
      </c>
      <c r="F303">
        <v>8720.5703130000002</v>
      </c>
      <c r="G303">
        <v>331000</v>
      </c>
      <c r="H303">
        <f>IFERROR((NDXT[[#This Row],[Close]]-E302)/E302,0)</f>
        <v>-1.2330352966660242E-2</v>
      </c>
      <c r="I303">
        <f>IFERROR(LN(NDXT[[#This Row],[Close]]/E302),0)</f>
        <v>-1.2407002497697743E-2</v>
      </c>
    </row>
    <row r="304" spans="1:9">
      <c r="A304" s="3">
        <v>44426</v>
      </c>
      <c r="B304">
        <v>8697.4599610000005</v>
      </c>
      <c r="C304">
        <v>8751.5595699999994</v>
      </c>
      <c r="D304">
        <v>8636.6796880000002</v>
      </c>
      <c r="E304">
        <v>8642.4599610000005</v>
      </c>
      <c r="F304">
        <v>8642.4599610000005</v>
      </c>
      <c r="G304">
        <v>311800</v>
      </c>
      <c r="H304">
        <f>IFERROR((NDXT[[#This Row],[Close]]-E303)/E303,0)</f>
        <v>-8.9570233593046535E-3</v>
      </c>
      <c r="I304">
        <f>IFERROR(LN(NDXT[[#This Row],[Close]]/E303),0)</f>
        <v>-8.9973786492838076E-3</v>
      </c>
    </row>
    <row r="305" spans="1:9">
      <c r="A305" s="3">
        <v>44427</v>
      </c>
      <c r="B305">
        <v>8597.8300780000009</v>
      </c>
      <c r="C305">
        <v>8747.1298829999996</v>
      </c>
      <c r="D305">
        <v>8585.3398440000001</v>
      </c>
      <c r="E305">
        <v>8716.8203130000002</v>
      </c>
      <c r="F305">
        <v>8716.8203130000002</v>
      </c>
      <c r="G305">
        <v>395800</v>
      </c>
      <c r="H305">
        <f>IFERROR((NDXT[[#This Row],[Close]]-E304)/E304,0)</f>
        <v>8.6040724904203805E-3</v>
      </c>
      <c r="I305">
        <f>IFERROR(LN(NDXT[[#This Row],[Close]]/E304),0)</f>
        <v>8.5672684179720383E-3</v>
      </c>
    </row>
    <row r="306" spans="1:9">
      <c r="A306" s="3">
        <v>44428</v>
      </c>
      <c r="B306">
        <v>8739.3095699999994</v>
      </c>
      <c r="C306">
        <v>8799.8798829999996</v>
      </c>
      <c r="D306">
        <v>8726.0800780000009</v>
      </c>
      <c r="E306">
        <v>8789.6396480000003</v>
      </c>
      <c r="F306">
        <v>8789.6396480000003</v>
      </c>
      <c r="G306">
        <v>345200</v>
      </c>
      <c r="H306">
        <f>IFERROR((NDXT[[#This Row],[Close]]-E305)/E305,0)</f>
        <v>8.3538873563103744E-3</v>
      </c>
      <c r="I306">
        <f>IFERROR(LN(NDXT[[#This Row],[Close]]/E305),0)</f>
        <v>8.3191867619594722E-3</v>
      </c>
    </row>
    <row r="307" spans="1:9">
      <c r="A307" s="3">
        <v>44431</v>
      </c>
      <c r="B307">
        <v>8853.6298829999996</v>
      </c>
      <c r="C307">
        <v>8982.3603519999997</v>
      </c>
      <c r="D307">
        <v>8853.6298829999996</v>
      </c>
      <c r="E307">
        <v>8970.5302730000003</v>
      </c>
      <c r="F307">
        <v>8970.5302730000003</v>
      </c>
      <c r="G307">
        <v>359800</v>
      </c>
      <c r="H307">
        <f>IFERROR((NDXT[[#This Row],[Close]]-E306)/E306,0)</f>
        <v>2.0579981915545303E-2</v>
      </c>
      <c r="I307">
        <f>IFERROR(LN(NDXT[[#This Row],[Close]]/E306),0)</f>
        <v>2.0371075420049279E-2</v>
      </c>
    </row>
    <row r="308" spans="1:9">
      <c r="A308" s="3">
        <v>44432</v>
      </c>
      <c r="B308">
        <v>9008.2197269999997</v>
      </c>
      <c r="C308">
        <v>9034.2695309999999</v>
      </c>
      <c r="D308">
        <v>9001.3896480000003</v>
      </c>
      <c r="E308">
        <v>9025.8398440000001</v>
      </c>
      <c r="F308">
        <v>9025.8398440000001</v>
      </c>
      <c r="G308">
        <v>282800</v>
      </c>
      <c r="H308">
        <f>IFERROR((NDXT[[#This Row],[Close]]-E307)/E307,0)</f>
        <v>6.1656969339341722E-3</v>
      </c>
      <c r="I308">
        <f>IFERROR(LN(NDXT[[#This Row],[Close]]/E307),0)</f>
        <v>6.1467667964048376E-3</v>
      </c>
    </row>
    <row r="309" spans="1:9">
      <c r="A309" s="3">
        <v>44433</v>
      </c>
      <c r="B309">
        <v>9063.4199219999991</v>
      </c>
      <c r="C309">
        <v>9093.3398440000001</v>
      </c>
      <c r="D309">
        <v>9027.6904300000006</v>
      </c>
      <c r="E309">
        <v>9063.5996090000008</v>
      </c>
      <c r="F309">
        <v>9063.5996090000008</v>
      </c>
      <c r="G309">
        <v>345300</v>
      </c>
      <c r="H309">
        <f>IFERROR((NDXT[[#This Row],[Close]]-E308)/E308,0)</f>
        <v>4.183518171453242E-3</v>
      </c>
      <c r="I309">
        <f>IFERROR(LN(NDXT[[#This Row],[Close]]/E308),0)</f>
        <v>4.1747915893848332E-3</v>
      </c>
    </row>
    <row r="310" spans="1:9">
      <c r="A310" s="3">
        <v>44434</v>
      </c>
      <c r="B310">
        <v>9041.8496090000008</v>
      </c>
      <c r="C310">
        <v>9079.8896480000003</v>
      </c>
      <c r="D310">
        <v>8993.2900389999995</v>
      </c>
      <c r="E310">
        <v>9026.6503909999992</v>
      </c>
      <c r="F310">
        <v>9026.6503909999992</v>
      </c>
      <c r="G310">
        <v>273400</v>
      </c>
      <c r="H310">
        <f>IFERROR((NDXT[[#This Row],[Close]]-E309)/E309,0)</f>
        <v>-4.0766604433090381E-3</v>
      </c>
      <c r="I310">
        <f>IFERROR(LN(NDXT[[#This Row],[Close]]/E309),0)</f>
        <v>-4.0849926763270065E-3</v>
      </c>
    </row>
    <row r="311" spans="1:9">
      <c r="A311" s="3">
        <v>44435</v>
      </c>
      <c r="B311">
        <v>9056.0703130000002</v>
      </c>
      <c r="C311">
        <v>9193.8701170000004</v>
      </c>
      <c r="D311">
        <v>9055.8203130000002</v>
      </c>
      <c r="E311">
        <v>9181.5800780000009</v>
      </c>
      <c r="F311">
        <v>9181.5800780000009</v>
      </c>
      <c r="G311">
        <v>301600</v>
      </c>
      <c r="H311">
        <f>IFERROR((NDXT[[#This Row],[Close]]-E310)/E310,0)</f>
        <v>1.716358563686857E-2</v>
      </c>
      <c r="I311">
        <f>IFERROR(LN(NDXT[[#This Row],[Close]]/E310),0)</f>
        <v>1.7017955298290102E-2</v>
      </c>
    </row>
    <row r="312" spans="1:9">
      <c r="A312" s="3">
        <v>44438</v>
      </c>
      <c r="B312">
        <v>9224.3300780000009</v>
      </c>
      <c r="C312">
        <v>9266.1904300000006</v>
      </c>
      <c r="D312">
        <v>9197.75</v>
      </c>
      <c r="E312">
        <v>9228.9599610000005</v>
      </c>
      <c r="F312">
        <v>9228.9599610000005</v>
      </c>
      <c r="G312">
        <v>297800</v>
      </c>
      <c r="H312">
        <f>IFERROR((NDXT[[#This Row],[Close]]-E311)/E311,0)</f>
        <v>5.1603190951333778E-3</v>
      </c>
      <c r="I312">
        <f>IFERROR(LN(NDXT[[#This Row],[Close]]/E311),0)</f>
        <v>5.1470502765345195E-3</v>
      </c>
    </row>
    <row r="313" spans="1:9">
      <c r="A313" s="3">
        <v>44439</v>
      </c>
      <c r="B313">
        <v>9185.7695309999999</v>
      </c>
      <c r="C313">
        <v>9186.4199219999991</v>
      </c>
      <c r="D313">
        <v>9105.4902340000008</v>
      </c>
      <c r="E313">
        <v>9139.0703130000002</v>
      </c>
      <c r="F313">
        <v>9139.0703130000002</v>
      </c>
      <c r="G313">
        <v>352400</v>
      </c>
      <c r="H313">
        <f>IFERROR((NDXT[[#This Row],[Close]]-E312)/E312,0)</f>
        <v>-9.7399542721886886E-3</v>
      </c>
      <c r="I313">
        <f>IFERROR(LN(NDXT[[#This Row],[Close]]/E312),0)</f>
        <v>-9.78769789353536E-3</v>
      </c>
    </row>
    <row r="314" spans="1:9">
      <c r="A314" s="3">
        <v>44440</v>
      </c>
      <c r="B314">
        <v>9164.6699219999991</v>
      </c>
      <c r="C314">
        <v>9193.5595699999994</v>
      </c>
      <c r="D314">
        <v>9126.4199219999991</v>
      </c>
      <c r="E314">
        <v>9131.8203130000002</v>
      </c>
      <c r="F314">
        <v>9131.8203130000002</v>
      </c>
      <c r="G314">
        <v>298700</v>
      </c>
      <c r="H314">
        <f>IFERROR((NDXT[[#This Row],[Close]]-E313)/E313,0)</f>
        <v>-7.9329732146683838E-4</v>
      </c>
      <c r="I314">
        <f>IFERROR(LN(NDXT[[#This Row],[Close]]/E313),0)</f>
        <v>-7.9361214829881373E-4</v>
      </c>
    </row>
    <row r="315" spans="1:9">
      <c r="A315" s="3">
        <v>44441</v>
      </c>
      <c r="B315">
        <v>9165.1601559999999</v>
      </c>
      <c r="C315">
        <v>9174.8798829999996</v>
      </c>
      <c r="D315">
        <v>9111.9599610000005</v>
      </c>
      <c r="E315">
        <v>9157.9804690000001</v>
      </c>
      <c r="F315">
        <v>9157.9804690000001</v>
      </c>
      <c r="G315">
        <v>271200</v>
      </c>
      <c r="H315">
        <f>IFERROR((NDXT[[#This Row],[Close]]-E314)/E314,0)</f>
        <v>2.8647252249103597E-3</v>
      </c>
      <c r="I315">
        <f>IFERROR(LN(NDXT[[#This Row],[Close]]/E314),0)</f>
        <v>2.8606297194040987E-3</v>
      </c>
    </row>
    <row r="316" spans="1:9">
      <c r="A316" s="3">
        <v>44442</v>
      </c>
      <c r="B316">
        <v>9139.3300780000009</v>
      </c>
      <c r="C316">
        <v>9242.3203130000002</v>
      </c>
      <c r="D316">
        <v>9136.2001949999994</v>
      </c>
      <c r="E316">
        <v>9209.9296880000002</v>
      </c>
      <c r="F316">
        <v>9209.9296880000002</v>
      </c>
      <c r="G316">
        <v>240900</v>
      </c>
      <c r="H316">
        <f>IFERROR((NDXT[[#This Row],[Close]]-E315)/E315,0)</f>
        <v>5.6725627637937781E-3</v>
      </c>
      <c r="I316">
        <f>IFERROR(LN(NDXT[[#This Row],[Close]]/E315),0)</f>
        <v>5.6565343658011415E-3</v>
      </c>
    </row>
    <row r="317" spans="1:9">
      <c r="A317" s="3">
        <v>44446</v>
      </c>
      <c r="B317">
        <v>9233.0703130000002</v>
      </c>
      <c r="C317">
        <v>9236.0498050000006</v>
      </c>
      <c r="D317">
        <v>9141.4501949999994</v>
      </c>
      <c r="E317">
        <v>9181.5195309999999</v>
      </c>
      <c r="F317">
        <v>9181.5195309999999</v>
      </c>
      <c r="G317">
        <v>266500</v>
      </c>
      <c r="H317">
        <f>IFERROR((NDXT[[#This Row],[Close]]-E316)/E316,0)</f>
        <v>-3.0847311502298466E-3</v>
      </c>
      <c r="I317">
        <f>IFERROR(LN(NDXT[[#This Row],[Close]]/E316),0)</f>
        <v>-3.0894987403782244E-3</v>
      </c>
    </row>
    <row r="318" spans="1:9">
      <c r="A318" s="3">
        <v>44447</v>
      </c>
      <c r="B318">
        <v>9166.7099610000005</v>
      </c>
      <c r="C318">
        <v>9169.6904300000006</v>
      </c>
      <c r="D318">
        <v>9059.0703130000002</v>
      </c>
      <c r="E318">
        <v>9111.5800780000009</v>
      </c>
      <c r="F318">
        <v>9111.5800780000009</v>
      </c>
      <c r="G318">
        <v>271500</v>
      </c>
      <c r="H318">
        <f>IFERROR((NDXT[[#This Row],[Close]]-E317)/E317,0)</f>
        <v>-7.6174159150736599E-3</v>
      </c>
      <c r="I318">
        <f>IFERROR(LN(NDXT[[#This Row],[Close]]/E317),0)</f>
        <v>-7.6465766081569289E-3</v>
      </c>
    </row>
    <row r="319" spans="1:9">
      <c r="A319" s="3">
        <v>44448</v>
      </c>
      <c r="B319">
        <v>9112.2900389999995</v>
      </c>
      <c r="C319">
        <v>9163.0400389999995</v>
      </c>
      <c r="D319">
        <v>9111.2099610000005</v>
      </c>
      <c r="E319">
        <v>9124.2998050000006</v>
      </c>
      <c r="F319">
        <v>9124.2998050000006</v>
      </c>
      <c r="G319">
        <v>227100</v>
      </c>
      <c r="H319">
        <f>IFERROR((NDXT[[#This Row],[Close]]-E318)/E318,0)</f>
        <v>1.3959957429021119E-3</v>
      </c>
      <c r="I319">
        <f>IFERROR(LN(NDXT[[#This Row],[Close]]/E318),0)</f>
        <v>1.3950222467374158E-3</v>
      </c>
    </row>
    <row r="320" spans="1:9">
      <c r="A320" s="3">
        <v>44449</v>
      </c>
      <c r="B320">
        <v>9193.0097659999992</v>
      </c>
      <c r="C320">
        <v>9242.8798829999996</v>
      </c>
      <c r="D320">
        <v>9115.75</v>
      </c>
      <c r="E320">
        <v>9119.4199219999991</v>
      </c>
      <c r="F320">
        <v>9119.4199219999991</v>
      </c>
      <c r="G320">
        <v>348600</v>
      </c>
      <c r="H320">
        <f>IFERROR((NDXT[[#This Row],[Close]]-E319)/E319,0)</f>
        <v>-5.3482273755705765E-4</v>
      </c>
      <c r="I320">
        <f>IFERROR(LN(NDXT[[#This Row],[Close]]/E319),0)</f>
        <v>-5.3496580625051078E-4</v>
      </c>
    </row>
    <row r="321" spans="1:9">
      <c r="A321" s="3">
        <v>44452</v>
      </c>
      <c r="B321">
        <v>9167.1201170000004</v>
      </c>
      <c r="C321">
        <v>9171.6601559999999</v>
      </c>
      <c r="D321">
        <v>9031.6298829999996</v>
      </c>
      <c r="E321">
        <v>9106.3701170000004</v>
      </c>
      <c r="F321">
        <v>9106.3701170000004</v>
      </c>
      <c r="G321">
        <v>314300</v>
      </c>
      <c r="H321">
        <f>IFERROR((NDXT[[#This Row],[Close]]-E320)/E320,0)</f>
        <v>-1.4309906892780481E-3</v>
      </c>
      <c r="I321">
        <f>IFERROR(LN(NDXT[[#This Row],[Close]]/E320),0)</f>
        <v>-1.4320155342669367E-3</v>
      </c>
    </row>
    <row r="322" spans="1:9">
      <c r="A322" s="3">
        <v>44453</v>
      </c>
      <c r="B322">
        <v>9142.2597659999992</v>
      </c>
      <c r="C322">
        <v>9169.1904300000006</v>
      </c>
      <c r="D322">
        <v>9078.8701170000004</v>
      </c>
      <c r="E322">
        <v>9101.3896480000003</v>
      </c>
      <c r="F322">
        <v>9101.3896480000003</v>
      </c>
      <c r="G322">
        <v>306500</v>
      </c>
      <c r="H322">
        <f>IFERROR((NDXT[[#This Row],[Close]]-E321)/E321,0)</f>
        <v>-5.4692143367887278E-4</v>
      </c>
      <c r="I322">
        <f>IFERROR(LN(NDXT[[#This Row],[Close]]/E321),0)</f>
        <v>-5.4707104976080571E-4</v>
      </c>
    </row>
    <row r="323" spans="1:9">
      <c r="A323" s="3">
        <v>44454</v>
      </c>
      <c r="B323">
        <v>9111.6699219999991</v>
      </c>
      <c r="C323">
        <v>9178.5</v>
      </c>
      <c r="D323">
        <v>9063.5498050000006</v>
      </c>
      <c r="E323">
        <v>9177.5195309999999</v>
      </c>
      <c r="F323">
        <v>9177.5195309999999</v>
      </c>
      <c r="G323">
        <v>290800</v>
      </c>
      <c r="H323">
        <f>IFERROR((NDXT[[#This Row],[Close]]-E322)/E322,0)</f>
        <v>8.3646438559774102E-3</v>
      </c>
      <c r="I323">
        <f>IFERROR(LN(NDXT[[#This Row],[Close]]/E322),0)</f>
        <v>8.3298540905934124E-3</v>
      </c>
    </row>
    <row r="324" spans="1:9">
      <c r="A324" s="3">
        <v>44455</v>
      </c>
      <c r="B324">
        <v>9131.0703130000002</v>
      </c>
      <c r="C324">
        <v>9230.8496090000008</v>
      </c>
      <c r="D324">
        <v>9103.6601559999999</v>
      </c>
      <c r="E324">
        <v>9213.7802730000003</v>
      </c>
      <c r="F324">
        <v>9213.7802730000003</v>
      </c>
      <c r="G324">
        <v>256100</v>
      </c>
      <c r="H324">
        <f>IFERROR((NDXT[[#This Row],[Close]]-E323)/E323,0)</f>
        <v>3.951039480495592E-3</v>
      </c>
      <c r="I324">
        <f>IFERROR(LN(NDXT[[#This Row],[Close]]/E323),0)</f>
        <v>3.9432546227901365E-3</v>
      </c>
    </row>
    <row r="325" spans="1:9">
      <c r="A325" s="3">
        <v>44456</v>
      </c>
      <c r="B325">
        <v>9188.1904300000006</v>
      </c>
      <c r="C325">
        <v>9191.5097659999992</v>
      </c>
      <c r="D325">
        <v>9053.9404300000006</v>
      </c>
      <c r="E325">
        <v>9090.1396480000003</v>
      </c>
      <c r="F325">
        <v>9090.1396480000003</v>
      </c>
      <c r="G325">
        <v>505300</v>
      </c>
      <c r="H325">
        <f>IFERROR((NDXT[[#This Row],[Close]]-E324)/E324,0)</f>
        <v>-1.3419098495577939E-2</v>
      </c>
      <c r="I325">
        <f>IFERROR(LN(NDXT[[#This Row],[Close]]/E324),0)</f>
        <v>-1.3509948261187269E-2</v>
      </c>
    </row>
    <row r="326" spans="1:9">
      <c r="A326" s="3">
        <v>44459</v>
      </c>
      <c r="B326">
        <v>8913.9296880000002</v>
      </c>
      <c r="C326">
        <v>8970.2695309999999</v>
      </c>
      <c r="D326">
        <v>8766.6699219999991</v>
      </c>
      <c r="E326">
        <v>8885.1201170000004</v>
      </c>
      <c r="F326">
        <v>8885.1201170000004</v>
      </c>
      <c r="G326">
        <v>413600</v>
      </c>
      <c r="H326">
        <f>IFERROR((NDXT[[#This Row],[Close]]-E325)/E325,0)</f>
        <v>-2.2554057356545455E-2</v>
      </c>
      <c r="I326">
        <f>IFERROR(LN(NDXT[[#This Row],[Close]]/E325),0)</f>
        <v>-2.2812290295333267E-2</v>
      </c>
    </row>
    <row r="327" spans="1:9">
      <c r="A327" s="3">
        <v>44460</v>
      </c>
      <c r="B327">
        <v>8942.0800780000009</v>
      </c>
      <c r="C327">
        <v>8954.0400389999995</v>
      </c>
      <c r="D327">
        <v>8846.7802730000003</v>
      </c>
      <c r="E327">
        <v>8898.1396480000003</v>
      </c>
      <c r="F327">
        <v>8898.1396480000003</v>
      </c>
      <c r="G327">
        <v>264000</v>
      </c>
      <c r="H327">
        <f>IFERROR((NDXT[[#This Row],[Close]]-E326)/E326,0)</f>
        <v>1.4653185132623588E-3</v>
      </c>
      <c r="I327">
        <f>IFERROR(LN(NDXT[[#This Row],[Close]]/E326),0)</f>
        <v>1.4642459816953401E-3</v>
      </c>
    </row>
    <row r="328" spans="1:9">
      <c r="A328" s="3">
        <v>44461</v>
      </c>
      <c r="B328">
        <v>8924.0800780000009</v>
      </c>
      <c r="C328">
        <v>9034.9404300000006</v>
      </c>
      <c r="D328">
        <v>8896.3896480000003</v>
      </c>
      <c r="E328">
        <v>9011.2402340000008</v>
      </c>
      <c r="F328">
        <v>9011.2402340000008</v>
      </c>
      <c r="G328">
        <v>302300</v>
      </c>
      <c r="H328">
        <f>IFERROR((NDXT[[#This Row],[Close]]-E327)/E327,0)</f>
        <v>1.2710587883999062E-2</v>
      </c>
      <c r="I328">
        <f>IFERROR(LN(NDXT[[#This Row],[Close]]/E327),0)</f>
        <v>1.2630486405624045E-2</v>
      </c>
    </row>
    <row r="329" spans="1:9">
      <c r="A329" s="3">
        <v>44462</v>
      </c>
      <c r="B329">
        <v>9054.6904300000006</v>
      </c>
      <c r="C329">
        <v>9132.5498050000006</v>
      </c>
      <c r="D329">
        <v>9021.9199219999991</v>
      </c>
      <c r="E329">
        <v>9107.7597659999992</v>
      </c>
      <c r="F329">
        <v>9107.7597659999992</v>
      </c>
      <c r="G329">
        <v>256400</v>
      </c>
      <c r="H329">
        <f>IFERROR((NDXT[[#This Row],[Close]]-E328)/E328,0)</f>
        <v>1.0711015297963526E-2</v>
      </c>
      <c r="I329">
        <f>IFERROR(LN(NDXT[[#This Row],[Close]]/E328),0)</f>
        <v>1.0654058721155001E-2</v>
      </c>
    </row>
    <row r="330" spans="1:9">
      <c r="A330" s="3">
        <v>44463</v>
      </c>
      <c r="B330">
        <v>9051</v>
      </c>
      <c r="C330">
        <v>9124.7001949999994</v>
      </c>
      <c r="D330">
        <v>9029.9003909999992</v>
      </c>
      <c r="E330">
        <v>9115.7304690000001</v>
      </c>
      <c r="F330">
        <v>9115.7304690000001</v>
      </c>
      <c r="G330">
        <v>214300</v>
      </c>
      <c r="H330">
        <f>IFERROR((NDXT[[#This Row],[Close]]-E329)/E329,0)</f>
        <v>8.7515516491290686E-4</v>
      </c>
      <c r="I330">
        <f>IFERROR(LN(NDXT[[#This Row],[Close]]/E329),0)</f>
        <v>8.7477243991110473E-4</v>
      </c>
    </row>
    <row r="331" spans="1:9">
      <c r="A331" s="3">
        <v>44466</v>
      </c>
      <c r="B331">
        <v>9024.4101559999999</v>
      </c>
      <c r="C331">
        <v>9059.0595699999994</v>
      </c>
      <c r="D331">
        <v>8950.1103519999997</v>
      </c>
      <c r="E331">
        <v>9032.0400389999995</v>
      </c>
      <c r="F331">
        <v>9032.0400389999995</v>
      </c>
      <c r="G331">
        <v>285100</v>
      </c>
      <c r="H331">
        <f>IFERROR((NDXT[[#This Row],[Close]]-E330)/E330,0)</f>
        <v>-9.1808802689601066E-3</v>
      </c>
      <c r="I331">
        <f>IFERROR(LN(NDXT[[#This Row],[Close]]/E330),0)</f>
        <v>-9.2232842872363822E-3</v>
      </c>
    </row>
    <row r="332" spans="1:9">
      <c r="A332" s="3">
        <v>44467</v>
      </c>
      <c r="B332">
        <v>8873.0703130000002</v>
      </c>
      <c r="C332">
        <v>8919.2998050000006</v>
      </c>
      <c r="D332">
        <v>8696.2402340000008</v>
      </c>
      <c r="E332">
        <v>8697.5996090000008</v>
      </c>
      <c r="F332">
        <v>8697.5996090000008</v>
      </c>
      <c r="G332">
        <v>429800</v>
      </c>
      <c r="H332">
        <f>IFERROR((NDXT[[#This Row],[Close]]-E331)/E331,0)</f>
        <v>-3.7028227128743658E-2</v>
      </c>
      <c r="I332">
        <f>IFERROR(LN(NDXT[[#This Row],[Close]]/E331),0)</f>
        <v>-3.773117927377654E-2</v>
      </c>
    </row>
    <row r="333" spans="1:9">
      <c r="A333" s="3">
        <v>44468</v>
      </c>
      <c r="B333">
        <v>8729.9296880000002</v>
      </c>
      <c r="C333">
        <v>8753.3603519999997</v>
      </c>
      <c r="D333">
        <v>8590.0097659999992</v>
      </c>
      <c r="E333">
        <v>8600.4599610000005</v>
      </c>
      <c r="F333">
        <v>8600.4599610000005</v>
      </c>
      <c r="G333">
        <v>321700</v>
      </c>
      <c r="H333">
        <f>IFERROR((NDXT[[#This Row],[Close]]-E332)/E332,0)</f>
        <v>-1.1168558265142865E-2</v>
      </c>
      <c r="I333">
        <f>IFERROR(LN(NDXT[[#This Row],[Close]]/E332),0)</f>
        <v>-1.1231394913239818E-2</v>
      </c>
    </row>
    <row r="334" spans="1:9">
      <c r="A334" s="3">
        <v>44469</v>
      </c>
      <c r="B334">
        <v>8660.7197269999997</v>
      </c>
      <c r="C334">
        <v>8719.5498050000006</v>
      </c>
      <c r="D334">
        <v>8604.5595699999994</v>
      </c>
      <c r="E334">
        <v>8606.6396480000003</v>
      </c>
      <c r="F334">
        <v>8606.6396480000003</v>
      </c>
      <c r="G334">
        <v>328000</v>
      </c>
      <c r="H334">
        <f>IFERROR((NDXT[[#This Row],[Close]]-E333)/E333,0)</f>
        <v>7.1852982608168556E-4</v>
      </c>
      <c r="I334">
        <f>IFERROR(LN(NDXT[[#This Row],[Close]]/E333),0)</f>
        <v>7.1827180711500399E-4</v>
      </c>
    </row>
    <row r="335" spans="1:9">
      <c r="A335" s="3">
        <v>44470</v>
      </c>
      <c r="B335">
        <v>8647.6201170000004</v>
      </c>
      <c r="C335">
        <v>8680.7099610000005</v>
      </c>
      <c r="D335">
        <v>8517.0097659999992</v>
      </c>
      <c r="E335">
        <v>8652.1396480000003</v>
      </c>
      <c r="F335">
        <v>8652.1396480000003</v>
      </c>
      <c r="G335">
        <v>315300</v>
      </c>
      <c r="H335">
        <f>IFERROR((NDXT[[#This Row],[Close]]-E334)/E334,0)</f>
        <v>5.2866161313693703E-3</v>
      </c>
      <c r="I335">
        <f>IFERROR(LN(NDXT[[#This Row],[Close]]/E334),0)</f>
        <v>5.2726910325167822E-3</v>
      </c>
    </row>
    <row r="336" spans="1:9">
      <c r="A336" s="3">
        <v>44473</v>
      </c>
      <c r="B336">
        <v>8584.7304690000001</v>
      </c>
      <c r="C336">
        <v>8585.4902340000008</v>
      </c>
      <c r="D336">
        <v>8360.5302730000003</v>
      </c>
      <c r="E336">
        <v>8413.3701170000004</v>
      </c>
      <c r="F336">
        <v>8413.3701170000004</v>
      </c>
      <c r="G336">
        <v>383000</v>
      </c>
      <c r="H336">
        <f>IFERROR((NDXT[[#This Row],[Close]]-E335)/E335,0)</f>
        <v>-2.7596587747539775E-2</v>
      </c>
      <c r="I336">
        <f>IFERROR(LN(NDXT[[#This Row],[Close]]/E335),0)</f>
        <v>-2.7984527442602707E-2</v>
      </c>
    </row>
    <row r="337" spans="1:9">
      <c r="A337" s="3">
        <v>44474</v>
      </c>
      <c r="B337">
        <v>8464.5097659999992</v>
      </c>
      <c r="C337">
        <v>8583.4101559999999</v>
      </c>
      <c r="D337">
        <v>8445.7802730000003</v>
      </c>
      <c r="E337">
        <v>8535.9501949999994</v>
      </c>
      <c r="F337">
        <v>8535.9501949999994</v>
      </c>
      <c r="G337">
        <v>299200</v>
      </c>
      <c r="H337">
        <f>IFERROR((NDXT[[#This Row],[Close]]-E336)/E336,0)</f>
        <v>1.4569676157752117E-2</v>
      </c>
      <c r="I337">
        <f>IFERROR(LN(NDXT[[#This Row],[Close]]/E336),0)</f>
        <v>1.4464558218845375E-2</v>
      </c>
    </row>
    <row r="338" spans="1:9">
      <c r="A338" s="3">
        <v>44475</v>
      </c>
      <c r="B338">
        <v>8434.6904300000006</v>
      </c>
      <c r="C338">
        <v>8597.0097659999992</v>
      </c>
      <c r="D338">
        <v>8424</v>
      </c>
      <c r="E338">
        <v>8591.0800780000009</v>
      </c>
      <c r="F338">
        <v>8591.0800780000009</v>
      </c>
      <c r="G338">
        <v>319500</v>
      </c>
      <c r="H338">
        <f>IFERROR((NDXT[[#This Row],[Close]]-E337)/E337,0)</f>
        <v>6.4585525618804799E-3</v>
      </c>
      <c r="I338">
        <f>IFERROR(LN(NDXT[[#This Row],[Close]]/E337),0)</f>
        <v>6.4377854801821906E-3</v>
      </c>
    </row>
    <row r="339" spans="1:9">
      <c r="A339" s="3">
        <v>44476</v>
      </c>
      <c r="B339">
        <v>8687.3798829999996</v>
      </c>
      <c r="C339">
        <v>8785.5800780000009</v>
      </c>
      <c r="D339">
        <v>8682.3603519999997</v>
      </c>
      <c r="E339">
        <v>8691.9599610000005</v>
      </c>
      <c r="F339">
        <v>8691.9599610000005</v>
      </c>
      <c r="G339">
        <v>284700</v>
      </c>
      <c r="H339">
        <f>IFERROR((NDXT[[#This Row],[Close]]-E338)/E338,0)</f>
        <v>1.1742398171602702E-2</v>
      </c>
      <c r="I339">
        <f>IFERROR(LN(NDXT[[#This Row],[Close]]/E338),0)</f>
        <v>1.1673991201358772E-2</v>
      </c>
    </row>
    <row r="340" spans="1:9">
      <c r="A340" s="3">
        <v>44477</v>
      </c>
      <c r="B340">
        <v>8730.7802730000003</v>
      </c>
      <c r="C340">
        <v>8733.6298829999996</v>
      </c>
      <c r="D340">
        <v>8616.0996090000008</v>
      </c>
      <c r="E340">
        <v>8626.5996090000008</v>
      </c>
      <c r="F340">
        <v>8626.5996090000008</v>
      </c>
      <c r="G340">
        <v>228400</v>
      </c>
      <c r="H340">
        <f>IFERROR((NDXT[[#This Row],[Close]]-E339)/E339,0)</f>
        <v>-7.5196333500459492E-3</v>
      </c>
      <c r="I340">
        <f>IFERROR(LN(NDXT[[#This Row],[Close]]/E339),0)</f>
        <v>-7.5480483293448378E-3</v>
      </c>
    </row>
    <row r="341" spans="1:9">
      <c r="A341" s="3">
        <v>44480</v>
      </c>
      <c r="B341">
        <v>8587.3095699999994</v>
      </c>
      <c r="C341">
        <v>8695.5898440000001</v>
      </c>
      <c r="D341">
        <v>8567.4404300000006</v>
      </c>
      <c r="E341">
        <v>8574.0800780000009</v>
      </c>
      <c r="F341">
        <v>8574.0800780000009</v>
      </c>
      <c r="G341">
        <v>221400</v>
      </c>
      <c r="H341">
        <f>IFERROR((NDXT[[#This Row],[Close]]-E340)/E340,0)</f>
        <v>-6.0880918763410652E-3</v>
      </c>
      <c r="I341">
        <f>IFERROR(LN(NDXT[[#This Row],[Close]]/E340),0)</f>
        <v>-6.1066998709172595E-3</v>
      </c>
    </row>
    <row r="342" spans="1:9">
      <c r="A342" s="3">
        <v>44481</v>
      </c>
      <c r="B342">
        <v>8616.0195309999999</v>
      </c>
      <c r="C342">
        <v>8632.6796880000002</v>
      </c>
      <c r="D342">
        <v>8535.0400389999995</v>
      </c>
      <c r="E342">
        <v>8555.1601559999999</v>
      </c>
      <c r="F342">
        <v>8555.1601559999999</v>
      </c>
      <c r="G342">
        <v>316200</v>
      </c>
      <c r="H342">
        <f>IFERROR((NDXT[[#This Row],[Close]]-E341)/E341,0)</f>
        <v>-2.2066416254435347E-3</v>
      </c>
      <c r="I342">
        <f>IFERROR(LN(NDXT[[#This Row],[Close]]/E341),0)</f>
        <v>-2.2090798465889206E-3</v>
      </c>
    </row>
    <row r="343" spans="1:9">
      <c r="A343" s="3">
        <v>44482</v>
      </c>
      <c r="B343">
        <v>8637.4599610000005</v>
      </c>
      <c r="C343">
        <v>8706.5302730000003</v>
      </c>
      <c r="D343">
        <v>8621.5302730000003</v>
      </c>
      <c r="E343">
        <v>8681.9404300000006</v>
      </c>
      <c r="F343">
        <v>8681.9404300000006</v>
      </c>
      <c r="G343">
        <v>306000</v>
      </c>
      <c r="H343">
        <f>IFERROR((NDXT[[#This Row],[Close]]-E342)/E342,0)</f>
        <v>1.4819158459714597E-2</v>
      </c>
      <c r="I343">
        <f>IFERROR(LN(NDXT[[#This Row],[Close]]/E342),0)</f>
        <v>1.4710427614560626E-2</v>
      </c>
    </row>
    <row r="344" spans="1:9">
      <c r="A344" s="3">
        <v>44483</v>
      </c>
      <c r="B344">
        <v>8807.6796880000002</v>
      </c>
      <c r="C344">
        <v>8887.4902340000008</v>
      </c>
      <c r="D344">
        <v>8794.5400389999995</v>
      </c>
      <c r="E344">
        <v>8876.3300780000009</v>
      </c>
      <c r="F344">
        <v>8876.3300780000009</v>
      </c>
      <c r="G344">
        <v>0</v>
      </c>
      <c r="H344">
        <f>IFERROR((NDXT[[#This Row],[Close]]-E343)/E343,0)</f>
        <v>2.2390115385760634E-2</v>
      </c>
      <c r="I344">
        <f>IFERROR(LN(NDXT[[#This Row],[Close]]/E343),0)</f>
        <v>2.2143136544476277E-2</v>
      </c>
    </row>
    <row r="345" spans="1:9">
      <c r="A345" s="3">
        <v>44484</v>
      </c>
      <c r="B345">
        <v>8905.8300780000009</v>
      </c>
      <c r="C345">
        <v>8919.3603519999997</v>
      </c>
      <c r="D345">
        <v>8868.2402340000008</v>
      </c>
      <c r="E345">
        <v>8910.6201170000004</v>
      </c>
      <c r="F345">
        <v>8910.6201170000004</v>
      </c>
      <c r="G345">
        <v>277100</v>
      </c>
      <c r="H345">
        <f>IFERROR((NDXT[[#This Row],[Close]]-E344)/E344,0)</f>
        <v>3.8630874132303218E-3</v>
      </c>
      <c r="I345">
        <f>IFERROR(LN(NDXT[[#This Row],[Close]]/E344),0)</f>
        <v>3.8556448524001636E-3</v>
      </c>
    </row>
    <row r="346" spans="1:9">
      <c r="A346" s="3">
        <v>44487</v>
      </c>
      <c r="B346">
        <v>8871.2998050000006</v>
      </c>
      <c r="C346">
        <v>9024.5498050000006</v>
      </c>
      <c r="D346">
        <v>8857.7597659999992</v>
      </c>
      <c r="E346">
        <v>9020.8701170000004</v>
      </c>
      <c r="F346">
        <v>9020.8701170000004</v>
      </c>
      <c r="G346">
        <v>289800</v>
      </c>
      <c r="H346">
        <f>IFERROR((NDXT[[#This Row],[Close]]-E345)/E345,0)</f>
        <v>1.2372876247934877E-2</v>
      </c>
      <c r="I346">
        <f>IFERROR(LN(NDXT[[#This Row],[Close]]/E345),0)</f>
        <v>1.2296957792926102E-2</v>
      </c>
    </row>
    <row r="347" spans="1:9">
      <c r="A347" s="3">
        <v>44488</v>
      </c>
      <c r="B347">
        <v>9043.0800780000009</v>
      </c>
      <c r="C347">
        <v>9120.3798829999996</v>
      </c>
      <c r="D347">
        <v>9009.2597659999992</v>
      </c>
      <c r="E347">
        <v>9118.5400389999995</v>
      </c>
      <c r="F347">
        <v>9118.5400389999995</v>
      </c>
      <c r="G347">
        <v>267000</v>
      </c>
      <c r="H347">
        <f>IFERROR((NDXT[[#This Row],[Close]]-E346)/E346,0)</f>
        <v>1.082710655770759E-2</v>
      </c>
      <c r="I347">
        <f>IFERROR(LN(NDXT[[#This Row],[Close]]/E346),0)</f>
        <v>1.0768913107146262E-2</v>
      </c>
    </row>
    <row r="348" spans="1:9">
      <c r="A348" s="3">
        <v>44489</v>
      </c>
      <c r="B348">
        <v>9139.3496090000008</v>
      </c>
      <c r="C348">
        <v>9154.1103519999997</v>
      </c>
      <c r="D348">
        <v>9078.7695309999999</v>
      </c>
      <c r="E348">
        <v>9109.3300780000009</v>
      </c>
      <c r="F348">
        <v>9109.3300780000009</v>
      </c>
      <c r="G348">
        <v>232100</v>
      </c>
      <c r="H348">
        <f>IFERROR((NDXT[[#This Row],[Close]]-E347)/E347,0)</f>
        <v>-1.0100258331495666E-3</v>
      </c>
      <c r="I348">
        <f>IFERROR(LN(NDXT[[#This Row],[Close]]/E347),0)</f>
        <v>-1.0105362529617974E-3</v>
      </c>
    </row>
    <row r="349" spans="1:9">
      <c r="A349" s="3">
        <v>44490</v>
      </c>
      <c r="B349">
        <v>9075.2001949999994</v>
      </c>
      <c r="C349">
        <v>9234.2900389999995</v>
      </c>
      <c r="D349">
        <v>9073.9501949999994</v>
      </c>
      <c r="E349">
        <v>9229.0800780000009</v>
      </c>
      <c r="F349">
        <v>9229.0800780000009</v>
      </c>
      <c r="G349">
        <v>251200</v>
      </c>
      <c r="H349">
        <f>IFERROR((NDXT[[#This Row],[Close]]-E348)/E348,0)</f>
        <v>1.3145862426174342E-2</v>
      </c>
      <c r="I349">
        <f>IFERROR(LN(NDXT[[#This Row],[Close]]/E348),0)</f>
        <v>1.3060205449939204E-2</v>
      </c>
    </row>
    <row r="350" spans="1:9">
      <c r="A350" s="3">
        <v>44491</v>
      </c>
      <c r="B350">
        <v>9213.25</v>
      </c>
      <c r="C350">
        <v>9277.8896480000003</v>
      </c>
      <c r="D350">
        <v>9142.9599610000005</v>
      </c>
      <c r="E350">
        <v>9177.4697269999997</v>
      </c>
      <c r="F350">
        <v>9177.4697269999997</v>
      </c>
      <c r="G350">
        <v>371500</v>
      </c>
      <c r="H350">
        <f>IFERROR((NDXT[[#This Row],[Close]]-E349)/E349,0)</f>
        <v>-5.5921446735550983E-3</v>
      </c>
      <c r="I350">
        <f>IFERROR(LN(NDXT[[#This Row],[Close]]/E349),0)</f>
        <v>-5.6078392528337339E-3</v>
      </c>
    </row>
    <row r="351" spans="1:9">
      <c r="A351" s="3">
        <v>44494</v>
      </c>
      <c r="B351">
        <v>9190.7197269999997</v>
      </c>
      <c r="C351">
        <v>9259.3496090000008</v>
      </c>
      <c r="D351">
        <v>9168.1796880000002</v>
      </c>
      <c r="E351">
        <v>9220.5898440000001</v>
      </c>
      <c r="F351">
        <v>9220.5898440000001</v>
      </c>
      <c r="G351">
        <v>294500</v>
      </c>
      <c r="H351">
        <f>IFERROR((NDXT[[#This Row],[Close]]-E350)/E350,0)</f>
        <v>4.6984755365786232E-3</v>
      </c>
      <c r="I351">
        <f>IFERROR(LN(NDXT[[#This Row],[Close]]/E350),0)</f>
        <v>4.6874721530192603E-3</v>
      </c>
    </row>
    <row r="352" spans="1:9">
      <c r="A352" s="3">
        <v>44495</v>
      </c>
      <c r="B352">
        <v>9288.8300780000009</v>
      </c>
      <c r="C352">
        <v>9307.25</v>
      </c>
      <c r="D352">
        <v>9179.2597659999992</v>
      </c>
      <c r="E352">
        <v>9192.8701170000004</v>
      </c>
      <c r="F352">
        <v>9192.8701170000004</v>
      </c>
      <c r="G352">
        <v>414100</v>
      </c>
      <c r="H352">
        <f>IFERROR((NDXT[[#This Row],[Close]]-E351)/E351,0)</f>
        <v>-3.0062856573147981E-3</v>
      </c>
      <c r="I352">
        <f>IFERROR(LN(NDXT[[#This Row],[Close]]/E351),0)</f>
        <v>-3.0108136112004524E-3</v>
      </c>
    </row>
    <row r="353" spans="1:9">
      <c r="A353" s="3">
        <v>44496</v>
      </c>
      <c r="B353">
        <v>9166.0703130000002</v>
      </c>
      <c r="C353">
        <v>9229.6298829999996</v>
      </c>
      <c r="D353">
        <v>9103.8398440000001</v>
      </c>
      <c r="E353">
        <v>9104.3095699999994</v>
      </c>
      <c r="F353">
        <v>9104.3095699999994</v>
      </c>
      <c r="G353">
        <v>400000</v>
      </c>
      <c r="H353">
        <f>IFERROR((NDXT[[#This Row],[Close]]-E352)/E352,0)</f>
        <v>-9.633612340092735E-3</v>
      </c>
      <c r="I353">
        <f>IFERROR(LN(NDXT[[#This Row],[Close]]/E352),0)</f>
        <v>-9.6803157740145123E-3</v>
      </c>
    </row>
    <row r="354" spans="1:9">
      <c r="A354" s="3">
        <v>44497</v>
      </c>
      <c r="B354">
        <v>9174.8095699999994</v>
      </c>
      <c r="C354">
        <v>9217.7695309999999</v>
      </c>
      <c r="D354">
        <v>9148.9902340000008</v>
      </c>
      <c r="E354">
        <v>9202.1396480000003</v>
      </c>
      <c r="F354">
        <v>9202.1396480000003</v>
      </c>
      <c r="G354">
        <v>363300</v>
      </c>
      <c r="H354">
        <f>IFERROR((NDXT[[#This Row],[Close]]-E353)/E353,0)</f>
        <v>1.0745469192124678E-2</v>
      </c>
      <c r="I354">
        <f>IFERROR(LN(NDXT[[#This Row],[Close]]/E353),0)</f>
        <v>1.068814690898286E-2</v>
      </c>
    </row>
    <row r="355" spans="1:9">
      <c r="A355" s="3">
        <v>44498</v>
      </c>
      <c r="B355">
        <v>9177.0996090000008</v>
      </c>
      <c r="C355">
        <v>9290.4404300000006</v>
      </c>
      <c r="D355">
        <v>9177.0595699999994</v>
      </c>
      <c r="E355">
        <v>9276.3300780000009</v>
      </c>
      <c r="F355">
        <v>9276.3300780000009</v>
      </c>
      <c r="G355">
        <v>384400</v>
      </c>
      <c r="H355">
        <f>IFERROR((NDXT[[#This Row],[Close]]-E354)/E354,0)</f>
        <v>8.0623021208035203E-3</v>
      </c>
      <c r="I355">
        <f>IFERROR(LN(NDXT[[#This Row],[Close]]/E354),0)</f>
        <v>8.0299753986894686E-3</v>
      </c>
    </row>
    <row r="356" spans="1:9">
      <c r="A356" s="3">
        <v>44501</v>
      </c>
      <c r="B356">
        <v>9271.0898440000001</v>
      </c>
      <c r="C356">
        <v>9318.7597659999992</v>
      </c>
      <c r="D356">
        <v>9253.6298829999996</v>
      </c>
      <c r="E356">
        <v>9316.9804690000001</v>
      </c>
      <c r="F356">
        <v>9316.9804690000001</v>
      </c>
      <c r="G356">
        <v>323800</v>
      </c>
      <c r="H356">
        <f>IFERROR((NDXT[[#This Row],[Close]]-E355)/E355,0)</f>
        <v>4.3821630599806703E-3</v>
      </c>
      <c r="I356">
        <f>IFERROR(LN(NDXT[[#This Row],[Close]]/E355),0)</f>
        <v>4.3725893423099448E-3</v>
      </c>
    </row>
    <row r="357" spans="1:9">
      <c r="A357" s="3">
        <v>44502</v>
      </c>
      <c r="B357">
        <v>9322.3701170000004</v>
      </c>
      <c r="C357">
        <v>9386.1298829999996</v>
      </c>
      <c r="D357">
        <v>9319.3095699999994</v>
      </c>
      <c r="E357">
        <v>9383.2998050000006</v>
      </c>
      <c r="F357">
        <v>9383.2998050000006</v>
      </c>
      <c r="G357">
        <v>310200</v>
      </c>
      <c r="H357">
        <f>IFERROR((NDXT[[#This Row],[Close]]-E356)/E356,0)</f>
        <v>7.1181147390683101E-3</v>
      </c>
      <c r="I357">
        <f>IFERROR(LN(NDXT[[#This Row],[Close]]/E356),0)</f>
        <v>7.0929005413442343E-3</v>
      </c>
    </row>
    <row r="358" spans="1:9">
      <c r="A358" s="3">
        <v>44503</v>
      </c>
      <c r="B358">
        <v>9396.4804690000001</v>
      </c>
      <c r="C358">
        <v>9460.4902340000008</v>
      </c>
      <c r="D358">
        <v>9331.7001949999994</v>
      </c>
      <c r="E358">
        <v>9454.4804690000001</v>
      </c>
      <c r="F358">
        <v>9454.4804690000001</v>
      </c>
      <c r="G358">
        <v>281000</v>
      </c>
      <c r="H358">
        <f>IFERROR((NDXT[[#This Row],[Close]]-E357)/E357,0)</f>
        <v>7.5858882780309419E-3</v>
      </c>
      <c r="I358">
        <f>IFERROR(LN(NDXT[[#This Row],[Close]]/E357),0)</f>
        <v>7.5572601164159486E-3</v>
      </c>
    </row>
    <row r="359" spans="1:9">
      <c r="A359" s="3">
        <v>44504</v>
      </c>
      <c r="B359">
        <v>9513.6103519999997</v>
      </c>
      <c r="C359">
        <v>9685.0097659999992</v>
      </c>
      <c r="D359">
        <v>9503.0595699999994</v>
      </c>
      <c r="E359">
        <v>9672.7695309999999</v>
      </c>
      <c r="F359">
        <v>9672.7695309999999</v>
      </c>
      <c r="G359">
        <v>470400</v>
      </c>
      <c r="H359">
        <f>IFERROR((NDXT[[#This Row],[Close]]-E358)/E358,0)</f>
        <v>2.3088424870699242E-2</v>
      </c>
      <c r="I359">
        <f>IFERROR(LN(NDXT[[#This Row],[Close]]/E358),0)</f>
        <v>2.28259200577954E-2</v>
      </c>
    </row>
    <row r="360" spans="1:9">
      <c r="A360" s="3">
        <v>44505</v>
      </c>
      <c r="B360">
        <v>9706.6298829999996</v>
      </c>
      <c r="C360">
        <v>9759.7099610000005</v>
      </c>
      <c r="D360">
        <v>9624.9804690000001</v>
      </c>
      <c r="E360">
        <v>9679.8095699999994</v>
      </c>
      <c r="F360">
        <v>9679.8095699999994</v>
      </c>
      <c r="G360">
        <v>419900</v>
      </c>
      <c r="H360">
        <f>IFERROR((NDXT[[#This Row],[Close]]-E359)/E359,0)</f>
        <v>7.2782040112059855E-4</v>
      </c>
      <c r="I360">
        <f>IFERROR(LN(NDXT[[#This Row],[Close]]/E359),0)</f>
        <v>7.2755566829655119E-4</v>
      </c>
    </row>
    <row r="361" spans="1:9">
      <c r="A361" s="3">
        <v>44508</v>
      </c>
      <c r="B361">
        <v>9722.3300780000009</v>
      </c>
      <c r="C361">
        <v>9807.7099610000005</v>
      </c>
      <c r="D361">
        <v>9695.5400389999995</v>
      </c>
      <c r="E361">
        <v>9772.1699219999991</v>
      </c>
      <c r="F361">
        <v>9772.1699219999991</v>
      </c>
      <c r="G361">
        <v>419500</v>
      </c>
      <c r="H361">
        <f>IFERROR((NDXT[[#This Row],[Close]]-E360)/E360,0)</f>
        <v>9.5415463839542969E-3</v>
      </c>
      <c r="I361">
        <f>IFERROR(LN(NDXT[[#This Row],[Close]]/E360),0)</f>
        <v>9.4963133314768765E-3</v>
      </c>
    </row>
    <row r="362" spans="1:9">
      <c r="A362" s="3">
        <v>44509</v>
      </c>
      <c r="B362">
        <v>9823.2402340000008</v>
      </c>
      <c r="C362">
        <v>9848.3203130000002</v>
      </c>
      <c r="D362">
        <v>9713.7998050000006</v>
      </c>
      <c r="E362">
        <v>9803.2099610000005</v>
      </c>
      <c r="F362">
        <v>9803.2099610000005</v>
      </c>
      <c r="G362">
        <v>370900</v>
      </c>
      <c r="H362">
        <f>IFERROR((NDXT[[#This Row],[Close]]-E361)/E361,0)</f>
        <v>3.1763711895882183E-3</v>
      </c>
      <c r="I362">
        <f>IFERROR(LN(NDXT[[#This Row],[Close]]/E361),0)</f>
        <v>3.1713371797269306E-3</v>
      </c>
    </row>
    <row r="363" spans="1:9">
      <c r="A363" s="3">
        <v>44510</v>
      </c>
      <c r="B363">
        <v>9686.8398440000001</v>
      </c>
      <c r="C363">
        <v>9766.6796880000002</v>
      </c>
      <c r="D363">
        <v>9515.1298829999996</v>
      </c>
      <c r="E363">
        <v>9545.3203130000002</v>
      </c>
      <c r="F363">
        <v>9545.3203130000002</v>
      </c>
      <c r="G363">
        <v>382000</v>
      </c>
      <c r="H363">
        <f>IFERROR((NDXT[[#This Row],[Close]]-E362)/E362,0)</f>
        <v>-2.6306653537561654E-2</v>
      </c>
      <c r="I363">
        <f>IFERROR(LN(NDXT[[#This Row],[Close]]/E362),0)</f>
        <v>-2.6658864272864981E-2</v>
      </c>
    </row>
    <row r="364" spans="1:9">
      <c r="A364" s="3">
        <v>44511</v>
      </c>
      <c r="B364">
        <v>9644.8300780000009</v>
      </c>
      <c r="C364">
        <v>9681.8798829999996</v>
      </c>
      <c r="D364">
        <v>9621.3203130000002</v>
      </c>
      <c r="E364">
        <v>9651.0195309999999</v>
      </c>
      <c r="F364">
        <v>9651.0195309999999</v>
      </c>
      <c r="G364">
        <v>266800</v>
      </c>
      <c r="H364">
        <f>IFERROR((NDXT[[#This Row],[Close]]-E363)/E363,0)</f>
        <v>1.1073407128731495E-2</v>
      </c>
      <c r="I364">
        <f>IFERROR(LN(NDXT[[#This Row],[Close]]/E363),0)</f>
        <v>1.1012545838405677E-2</v>
      </c>
    </row>
    <row r="365" spans="1:9">
      <c r="A365" s="3">
        <v>44512</v>
      </c>
      <c r="B365">
        <v>9696.9902340000008</v>
      </c>
      <c r="C365">
        <v>9798.2900389999995</v>
      </c>
      <c r="D365">
        <v>9683.7802730000003</v>
      </c>
      <c r="E365">
        <v>9786.5</v>
      </c>
      <c r="F365">
        <v>9786.5</v>
      </c>
      <c r="G365">
        <v>318400</v>
      </c>
      <c r="H365">
        <f>IFERROR((NDXT[[#This Row],[Close]]-E364)/E364,0)</f>
        <v>1.4037943718259385E-2</v>
      </c>
      <c r="I365">
        <f>IFERROR(LN(NDXT[[#This Row],[Close]]/E364),0)</f>
        <v>1.3940324309379153E-2</v>
      </c>
    </row>
    <row r="366" spans="1:9">
      <c r="A366" s="3">
        <v>44515</v>
      </c>
      <c r="B366">
        <v>9787.8300780000009</v>
      </c>
      <c r="C366">
        <v>9792.0195309999999</v>
      </c>
      <c r="D366">
        <v>9648.8203130000002</v>
      </c>
      <c r="E366">
        <v>9712.2001949999994</v>
      </c>
      <c r="F366">
        <v>9712.2001949999994</v>
      </c>
      <c r="G366">
        <v>310500</v>
      </c>
      <c r="H366">
        <f>IFERROR((NDXT[[#This Row],[Close]]-E365)/E365,0)</f>
        <v>-7.5920712205589909E-3</v>
      </c>
      <c r="I366">
        <f>IFERROR(LN(NDXT[[#This Row],[Close]]/E365),0)</f>
        <v>-7.6210376967686807E-3</v>
      </c>
    </row>
    <row r="367" spans="1:9">
      <c r="A367" s="3">
        <v>44516</v>
      </c>
      <c r="B367">
        <v>9698.4804690000001</v>
      </c>
      <c r="C367">
        <v>9866.3603519999997</v>
      </c>
      <c r="D367">
        <v>9686.7802730000003</v>
      </c>
      <c r="E367">
        <v>9855.4199219999991</v>
      </c>
      <c r="F367">
        <v>9855.4199219999991</v>
      </c>
      <c r="G367">
        <v>314400</v>
      </c>
      <c r="H367">
        <f>IFERROR((NDXT[[#This Row],[Close]]-E366)/E366,0)</f>
        <v>1.4746373028197212E-2</v>
      </c>
      <c r="I367">
        <f>IFERROR(LN(NDXT[[#This Row],[Close]]/E366),0)</f>
        <v>1.4638702478890533E-2</v>
      </c>
    </row>
    <row r="368" spans="1:9">
      <c r="A368" s="3">
        <v>44517</v>
      </c>
      <c r="B368">
        <v>9860.1796880000002</v>
      </c>
      <c r="C368">
        <v>9860.1796880000002</v>
      </c>
      <c r="D368">
        <v>9778.8398440000001</v>
      </c>
      <c r="E368">
        <v>9801.5498050000006</v>
      </c>
      <c r="F368">
        <v>9801.5498050000006</v>
      </c>
      <c r="G368">
        <v>328900</v>
      </c>
      <c r="H368">
        <f>IFERROR((NDXT[[#This Row],[Close]]-E367)/E367,0)</f>
        <v>-5.466039745272112E-3</v>
      </c>
      <c r="I368">
        <f>IFERROR(LN(NDXT[[#This Row],[Close]]/E367),0)</f>
        <v>-5.4810332020342632E-3</v>
      </c>
    </row>
    <row r="369" spans="1:9">
      <c r="A369" s="3">
        <v>44518</v>
      </c>
      <c r="B369">
        <v>9876.6201170000004</v>
      </c>
      <c r="C369">
        <v>9886.0595699999994</v>
      </c>
      <c r="D369">
        <v>9768.1298829999996</v>
      </c>
      <c r="E369">
        <v>9840.0498050000006</v>
      </c>
      <c r="F369">
        <v>9840.0498050000006</v>
      </c>
      <c r="G369">
        <v>447100</v>
      </c>
      <c r="H369">
        <f>IFERROR((NDXT[[#This Row],[Close]]-E368)/E368,0)</f>
        <v>3.9279502492922339E-3</v>
      </c>
      <c r="I369">
        <f>IFERROR(LN(NDXT[[#This Row],[Close]]/E368),0)</f>
        <v>3.9202559945634959E-3</v>
      </c>
    </row>
    <row r="370" spans="1:9">
      <c r="A370" s="3">
        <v>44519</v>
      </c>
      <c r="B370">
        <v>9888.5996090000008</v>
      </c>
      <c r="C370">
        <v>9926.8701170000004</v>
      </c>
      <c r="D370">
        <v>9836.7099610000005</v>
      </c>
      <c r="E370">
        <v>9846.5595699999994</v>
      </c>
      <c r="F370">
        <v>9846.5595699999994</v>
      </c>
      <c r="G370">
        <v>429800</v>
      </c>
      <c r="H370">
        <f>IFERROR((NDXT[[#This Row],[Close]]-E369)/E369,0)</f>
        <v>6.6155813527397878E-4</v>
      </c>
      <c r="I370">
        <f>IFERROR(LN(NDXT[[#This Row],[Close]]/E369),0)</f>
        <v>6.6133940215531344E-4</v>
      </c>
    </row>
    <row r="371" spans="1:9">
      <c r="A371" s="3">
        <v>44522</v>
      </c>
      <c r="B371">
        <v>9866.6298829999996</v>
      </c>
      <c r="C371">
        <v>9926.2304690000001</v>
      </c>
      <c r="D371">
        <v>9621.7900389999995</v>
      </c>
      <c r="E371">
        <v>9627.2402340000008</v>
      </c>
      <c r="F371">
        <v>9627.2402340000008</v>
      </c>
      <c r="G371">
        <v>478900</v>
      </c>
      <c r="H371">
        <f>IFERROR((NDXT[[#This Row],[Close]]-E370)/E370,0)</f>
        <v>-2.2273702245016597E-2</v>
      </c>
      <c r="I371">
        <f>IFERROR(LN(NDXT[[#This Row],[Close]]/E370),0)</f>
        <v>-2.2525507261432123E-2</v>
      </c>
    </row>
    <row r="372" spans="1:9">
      <c r="A372" s="3">
        <v>44523</v>
      </c>
      <c r="B372">
        <v>9552.3398440000001</v>
      </c>
      <c r="C372">
        <v>9631.2402340000008</v>
      </c>
      <c r="D372">
        <v>9394.5800780000009</v>
      </c>
      <c r="E372">
        <v>9539.6699219999991</v>
      </c>
      <c r="F372">
        <v>9539.6699219999991</v>
      </c>
      <c r="G372">
        <v>449500</v>
      </c>
      <c r="H372">
        <f>IFERROR((NDXT[[#This Row],[Close]]-E371)/E371,0)</f>
        <v>-9.0960971027537404E-3</v>
      </c>
      <c r="I372">
        <f>IFERROR(LN(NDXT[[#This Row],[Close]]/E371),0)</f>
        <v>-9.1377191852619437E-3</v>
      </c>
    </row>
    <row r="373" spans="1:9">
      <c r="A373" s="3">
        <v>44524</v>
      </c>
      <c r="B373">
        <v>9420.25</v>
      </c>
      <c r="C373">
        <v>9598.6503909999992</v>
      </c>
      <c r="D373">
        <v>9360.1699219999991</v>
      </c>
      <c r="E373">
        <v>9595.7001949999994</v>
      </c>
      <c r="F373">
        <v>9595.7001949999994</v>
      </c>
      <c r="G373">
        <v>340700</v>
      </c>
      <c r="H373">
        <f>IFERROR((NDXT[[#This Row],[Close]]-E372)/E372,0)</f>
        <v>5.8733974506587038E-3</v>
      </c>
      <c r="I373">
        <f>IFERROR(LN(NDXT[[#This Row],[Close]]/E372),0)</f>
        <v>5.8562162935368086E-3</v>
      </c>
    </row>
    <row r="374" spans="1:9">
      <c r="A374" s="3">
        <v>44526</v>
      </c>
      <c r="B374">
        <v>9511.5898440000001</v>
      </c>
      <c r="C374">
        <v>9572.6103519999997</v>
      </c>
      <c r="D374">
        <v>9371.9501949999994</v>
      </c>
      <c r="E374">
        <v>9402.5302730000003</v>
      </c>
      <c r="F374">
        <v>9402.5302730000003</v>
      </c>
      <c r="G374">
        <v>287500</v>
      </c>
      <c r="H374">
        <f>IFERROR((NDXT[[#This Row],[Close]]-E373)/E373,0)</f>
        <v>-2.0130883424291805E-2</v>
      </c>
      <c r="I374">
        <f>IFERROR(LN(NDXT[[#This Row],[Close]]/E373),0)</f>
        <v>-2.0336270751301254E-2</v>
      </c>
    </row>
    <row r="375" spans="1:9">
      <c r="A375" s="3">
        <v>44529</v>
      </c>
      <c r="B375">
        <v>9541.2304690000001</v>
      </c>
      <c r="C375">
        <v>9683.7402340000008</v>
      </c>
      <c r="D375">
        <v>9479.5996090000008</v>
      </c>
      <c r="E375">
        <v>9670.75</v>
      </c>
      <c r="F375">
        <v>9670.75</v>
      </c>
      <c r="G375">
        <v>382600</v>
      </c>
      <c r="H375">
        <f>IFERROR((NDXT[[#This Row],[Close]]-E374)/E374,0)</f>
        <v>2.8526334849483092E-2</v>
      </c>
      <c r="I375">
        <f>IFERROR(LN(NDXT[[#This Row],[Close]]/E374),0)</f>
        <v>2.812703488708828E-2</v>
      </c>
    </row>
    <row r="376" spans="1:9">
      <c r="A376" s="3">
        <v>44530</v>
      </c>
      <c r="B376">
        <v>9637.5703130000002</v>
      </c>
      <c r="C376">
        <v>9693.7304690000001</v>
      </c>
      <c r="D376">
        <v>9415.6396480000003</v>
      </c>
      <c r="E376">
        <v>9446.7802730000003</v>
      </c>
      <c r="F376">
        <v>9446.7802730000003</v>
      </c>
      <c r="G376">
        <v>586500</v>
      </c>
      <c r="H376">
        <f>IFERROR((NDXT[[#This Row],[Close]]-E375)/E375,0)</f>
        <v>-2.3159499211539921E-2</v>
      </c>
      <c r="I376">
        <f>IFERROR(LN(NDXT[[#This Row],[Close]]/E375),0)</f>
        <v>-2.343189432154837E-2</v>
      </c>
    </row>
    <row r="377" spans="1:9">
      <c r="A377" s="3">
        <v>44531</v>
      </c>
      <c r="B377">
        <v>9596.5498050000006</v>
      </c>
      <c r="C377">
        <v>9632.5595699999994</v>
      </c>
      <c r="D377">
        <v>9266.1699219999991</v>
      </c>
      <c r="E377">
        <v>9275.7802730000003</v>
      </c>
      <c r="F377">
        <v>9275.7802730000003</v>
      </c>
      <c r="G377">
        <v>516100</v>
      </c>
      <c r="H377">
        <f>IFERROR((NDXT[[#This Row],[Close]]-E376)/E376,0)</f>
        <v>-1.810140545861302E-2</v>
      </c>
      <c r="I377">
        <f>IFERROR(LN(NDXT[[#This Row],[Close]]/E376),0)</f>
        <v>-1.8267240174260815E-2</v>
      </c>
    </row>
    <row r="378" spans="1:9">
      <c r="A378" s="3">
        <v>44532</v>
      </c>
      <c r="B378">
        <v>9238.7597659999992</v>
      </c>
      <c r="C378">
        <v>9430.2001949999994</v>
      </c>
      <c r="D378">
        <v>9213.3095699999994</v>
      </c>
      <c r="E378">
        <v>9371.5498050000006</v>
      </c>
      <c r="F378">
        <v>9371.5498050000006</v>
      </c>
      <c r="G378">
        <v>470800</v>
      </c>
      <c r="H378">
        <f>IFERROR((NDXT[[#This Row],[Close]]-E377)/E377,0)</f>
        <v>1.0324687431284547E-2</v>
      </c>
      <c r="I378">
        <f>IFERROR(LN(NDXT[[#This Row],[Close]]/E377),0)</f>
        <v>1.0271751896131935E-2</v>
      </c>
    </row>
    <row r="379" spans="1:9">
      <c r="A379" s="3">
        <v>44533</v>
      </c>
      <c r="B379">
        <v>9389.6103519999997</v>
      </c>
      <c r="C379">
        <v>9429.3398440000001</v>
      </c>
      <c r="D379">
        <v>9057.0195309999999</v>
      </c>
      <c r="E379">
        <v>9175.6699219999991</v>
      </c>
      <c r="F379">
        <v>9175.6699219999991</v>
      </c>
      <c r="G379">
        <v>594000</v>
      </c>
      <c r="H379">
        <f>IFERROR((NDXT[[#This Row],[Close]]-E378)/E378,0)</f>
        <v>-2.0901546390490681E-2</v>
      </c>
      <c r="I379">
        <f>IFERROR(LN(NDXT[[#This Row],[Close]]/E378),0)</f>
        <v>-2.1123076023308276E-2</v>
      </c>
    </row>
    <row r="380" spans="1:9">
      <c r="A380" s="3">
        <v>44536</v>
      </c>
      <c r="B380">
        <v>9165.75</v>
      </c>
      <c r="C380">
        <v>9261.5195309999999</v>
      </c>
      <c r="D380">
        <v>9006.8603519999997</v>
      </c>
      <c r="E380">
        <v>9246.2597659999992</v>
      </c>
      <c r="F380">
        <v>9246.2597659999992</v>
      </c>
      <c r="G380">
        <v>469300</v>
      </c>
      <c r="H380">
        <f>IFERROR((NDXT[[#This Row],[Close]]-E379)/E379,0)</f>
        <v>7.6931542437845002E-3</v>
      </c>
      <c r="I380">
        <f>IFERROR(LN(NDXT[[#This Row],[Close]]/E379),0)</f>
        <v>7.6637128344681262E-3</v>
      </c>
    </row>
    <row r="381" spans="1:9">
      <c r="A381" s="3">
        <v>44537</v>
      </c>
      <c r="B381">
        <v>9452.4501949999994</v>
      </c>
      <c r="C381">
        <v>9641.8896480000003</v>
      </c>
      <c r="D381">
        <v>9452.4501949999994</v>
      </c>
      <c r="E381">
        <v>9612.7304690000001</v>
      </c>
      <c r="F381">
        <v>9612.7304690000001</v>
      </c>
      <c r="G381">
        <v>515400</v>
      </c>
      <c r="H381">
        <f>IFERROR((NDXT[[#This Row],[Close]]-E380)/E380,0)</f>
        <v>3.9634480565598346E-2</v>
      </c>
      <c r="I381">
        <f>IFERROR(LN(NDXT[[#This Row],[Close]]/E380),0)</f>
        <v>3.8869190381773777E-2</v>
      </c>
    </row>
    <row r="382" spans="1:9">
      <c r="A382" s="3">
        <v>44538</v>
      </c>
      <c r="B382">
        <v>9582.8798829999996</v>
      </c>
      <c r="C382">
        <v>9664.9804690000001</v>
      </c>
      <c r="D382">
        <v>9529</v>
      </c>
      <c r="E382">
        <v>9646.8896480000003</v>
      </c>
      <c r="F382">
        <v>9646.8896480000003</v>
      </c>
      <c r="G382">
        <v>399000</v>
      </c>
      <c r="H382">
        <f>IFERROR((NDXT[[#This Row],[Close]]-E381)/E381,0)</f>
        <v>3.5535355027543759E-3</v>
      </c>
      <c r="I382">
        <f>IFERROR(LN(NDXT[[#This Row],[Close]]/E381),0)</f>
        <v>3.5472366132773374E-3</v>
      </c>
    </row>
    <row r="383" spans="1:9">
      <c r="A383" s="3">
        <v>44539</v>
      </c>
      <c r="B383">
        <v>9601.9296880000002</v>
      </c>
      <c r="C383">
        <v>9684.0097659999992</v>
      </c>
      <c r="D383">
        <v>9442.0097659999992</v>
      </c>
      <c r="E383">
        <v>9448.0996090000008</v>
      </c>
      <c r="F383">
        <v>9448.0996090000008</v>
      </c>
      <c r="G383">
        <v>387700</v>
      </c>
      <c r="H383">
        <f>IFERROR((NDXT[[#This Row],[Close]]-E382)/E382,0)</f>
        <v>-2.0606645898682257E-2</v>
      </c>
      <c r="I383">
        <f>IFERROR(LN(NDXT[[#This Row],[Close]]/E382),0)</f>
        <v>-2.0821925420710746E-2</v>
      </c>
    </row>
    <row r="384" spans="1:9">
      <c r="A384" s="3">
        <v>44540</v>
      </c>
      <c r="B384">
        <v>9564.3896480000003</v>
      </c>
      <c r="C384">
        <v>9613.0400389999995</v>
      </c>
      <c r="D384">
        <v>9429.6396480000003</v>
      </c>
      <c r="E384">
        <v>9518.1396480000003</v>
      </c>
      <c r="F384">
        <v>9518.1396480000003</v>
      </c>
      <c r="G384">
        <v>367900</v>
      </c>
      <c r="H384">
        <f>IFERROR((NDXT[[#This Row],[Close]]-E383)/E383,0)</f>
        <v>7.4131351169584728E-3</v>
      </c>
      <c r="I384">
        <f>IFERROR(LN(NDXT[[#This Row],[Close]]/E383),0)</f>
        <v>7.3857928754992221E-3</v>
      </c>
    </row>
    <row r="385" spans="1:9">
      <c r="A385" s="3">
        <v>44543</v>
      </c>
      <c r="B385">
        <v>9522.7304690000001</v>
      </c>
      <c r="C385">
        <v>9540.5595699999994</v>
      </c>
      <c r="D385">
        <v>9368.4697269999997</v>
      </c>
      <c r="E385">
        <v>9373.7597659999992</v>
      </c>
      <c r="F385">
        <v>9373.7597659999992</v>
      </c>
      <c r="G385">
        <v>437800</v>
      </c>
      <c r="H385">
        <f>IFERROR((NDXT[[#This Row],[Close]]-E384)/E384,0)</f>
        <v>-1.5168918227664261E-2</v>
      </c>
      <c r="I385">
        <f>IFERROR(LN(NDXT[[#This Row],[Close]]/E384),0)</f>
        <v>-1.5285143102701359E-2</v>
      </c>
    </row>
    <row r="386" spans="1:9">
      <c r="A386" s="3">
        <v>44544</v>
      </c>
      <c r="B386">
        <v>9231.5800780000009</v>
      </c>
      <c r="C386">
        <v>9298.3603519999997</v>
      </c>
      <c r="D386">
        <v>9132.5097659999992</v>
      </c>
      <c r="E386">
        <v>9240.2099610000005</v>
      </c>
      <c r="F386">
        <v>9240.2099610000005</v>
      </c>
      <c r="G386">
        <v>449700</v>
      </c>
      <c r="H386">
        <f>IFERROR((NDXT[[#This Row],[Close]]-E385)/E385,0)</f>
        <v>-1.4247197318241872E-2</v>
      </c>
      <c r="I386">
        <f>IFERROR(LN(NDXT[[#This Row],[Close]]/E385),0)</f>
        <v>-1.4349663031122428E-2</v>
      </c>
    </row>
    <row r="387" spans="1:9">
      <c r="A387" s="3">
        <v>44545</v>
      </c>
      <c r="B387">
        <v>9250.6503909999992</v>
      </c>
      <c r="C387">
        <v>9528.7597659999992</v>
      </c>
      <c r="D387">
        <v>9141.6103519999997</v>
      </c>
      <c r="E387">
        <v>9521.5498050000006</v>
      </c>
      <c r="F387">
        <v>9521.5498050000006</v>
      </c>
      <c r="G387">
        <v>482900</v>
      </c>
      <c r="H387">
        <f>IFERROR((NDXT[[#This Row],[Close]]-E386)/E386,0)</f>
        <v>3.0447343208373667E-2</v>
      </c>
      <c r="I387">
        <f>IFERROR(LN(NDXT[[#This Row],[Close]]/E386),0)</f>
        <v>2.9993021749144918E-2</v>
      </c>
    </row>
    <row r="388" spans="1:9">
      <c r="A388" s="3">
        <v>44546</v>
      </c>
      <c r="B388">
        <v>9548.1503909999992</v>
      </c>
      <c r="C388">
        <v>9548.1503909999992</v>
      </c>
      <c r="D388">
        <v>9138.3603519999997</v>
      </c>
      <c r="E388">
        <v>9194.3300780000009</v>
      </c>
      <c r="F388">
        <v>9194.3300780000009</v>
      </c>
      <c r="G388">
        <v>521500</v>
      </c>
      <c r="H388">
        <f>IFERROR((NDXT[[#This Row],[Close]]-E387)/E387,0)</f>
        <v>-3.4366225425630663E-2</v>
      </c>
      <c r="I388">
        <f>IFERROR(LN(NDXT[[#This Row],[Close]]/E387),0)</f>
        <v>-3.4970631999454473E-2</v>
      </c>
    </row>
    <row r="389" spans="1:9">
      <c r="A389" s="3">
        <v>44547</v>
      </c>
      <c r="B389">
        <v>9096.7001949999994</v>
      </c>
      <c r="C389">
        <v>9312.5800780000009</v>
      </c>
      <c r="D389">
        <v>9065.0195309999999</v>
      </c>
      <c r="E389">
        <v>9219.3496090000008</v>
      </c>
      <c r="F389">
        <v>9219.3496090000008</v>
      </c>
      <c r="G389">
        <v>665200</v>
      </c>
      <c r="H389">
        <f>IFERROR((NDXT[[#This Row],[Close]]-E388)/E388,0)</f>
        <v>2.7211912980877337E-3</v>
      </c>
      <c r="I389">
        <f>IFERROR(LN(NDXT[[#This Row],[Close]]/E388),0)</f>
        <v>2.7174955600693259E-3</v>
      </c>
    </row>
    <row r="390" spans="1:9">
      <c r="A390" s="3">
        <v>44550</v>
      </c>
      <c r="B390">
        <v>9056.3203130000002</v>
      </c>
      <c r="C390">
        <v>9166.3398440000001</v>
      </c>
      <c r="D390">
        <v>9044.5595699999994</v>
      </c>
      <c r="E390">
        <v>9113.2402340000008</v>
      </c>
      <c r="F390">
        <v>9113.2402340000008</v>
      </c>
      <c r="G390">
        <v>376300</v>
      </c>
      <c r="H390">
        <f>IFERROR((NDXT[[#This Row],[Close]]-E389)/E389,0)</f>
        <v>-1.1509420891948299E-2</v>
      </c>
      <c r="I390">
        <f>IFERROR(LN(NDXT[[#This Row],[Close]]/E389),0)</f>
        <v>-1.1576166909494224E-2</v>
      </c>
    </row>
    <row r="391" spans="1:9">
      <c r="A391" s="3">
        <v>44551</v>
      </c>
      <c r="B391">
        <v>9263.6601559999999</v>
      </c>
      <c r="C391">
        <v>9439.3701170000004</v>
      </c>
      <c r="D391">
        <v>9136.5097659999992</v>
      </c>
      <c r="E391">
        <v>9431.2802730000003</v>
      </c>
      <c r="F391">
        <v>9431.2802730000003</v>
      </c>
      <c r="G391">
        <v>420300</v>
      </c>
      <c r="H391">
        <f>IFERROR((NDXT[[#This Row],[Close]]-E390)/E390,0)</f>
        <v>3.4898678278384943E-2</v>
      </c>
      <c r="I391">
        <f>IFERROR(LN(NDXT[[#This Row],[Close]]/E390),0)</f>
        <v>3.430352654206361E-2</v>
      </c>
    </row>
    <row r="392" spans="1:9">
      <c r="A392" s="3">
        <v>44552</v>
      </c>
      <c r="B392">
        <v>9391.7304690000001</v>
      </c>
      <c r="C392">
        <v>9510.2900389999995</v>
      </c>
      <c r="D392">
        <v>9354.3496090000008</v>
      </c>
      <c r="E392">
        <v>9508.1699219999991</v>
      </c>
      <c r="F392">
        <v>9508.1699219999991</v>
      </c>
      <c r="G392">
        <v>322800</v>
      </c>
      <c r="H392">
        <f>IFERROR((NDXT[[#This Row],[Close]]-E391)/E391,0)</f>
        <v>8.1526205111430716E-3</v>
      </c>
      <c r="I392">
        <f>IFERROR(LN(NDXT[[#This Row],[Close]]/E391),0)</f>
        <v>8.119567425200298E-3</v>
      </c>
    </row>
    <row r="393" spans="1:9">
      <c r="A393" s="3">
        <v>44553</v>
      </c>
      <c r="B393">
        <v>9523.2998050000006</v>
      </c>
      <c r="C393">
        <v>9619.4599610000005</v>
      </c>
      <c r="D393">
        <v>9509.7802730000003</v>
      </c>
      <c r="E393">
        <v>9584.75</v>
      </c>
      <c r="F393">
        <v>9584.75</v>
      </c>
      <c r="G393">
        <v>304500</v>
      </c>
      <c r="H393">
        <f>IFERROR((NDXT[[#This Row],[Close]]-E392)/E392,0)</f>
        <v>8.0541343526907231E-3</v>
      </c>
      <c r="I393">
        <f>IFERROR(LN(NDXT[[#This Row],[Close]]/E392),0)</f>
        <v>8.021872922101287E-3</v>
      </c>
    </row>
    <row r="394" spans="1:9">
      <c r="A394" s="3">
        <v>44557</v>
      </c>
      <c r="B394">
        <v>9620.2197269999997</v>
      </c>
      <c r="C394">
        <v>9766.7197269999997</v>
      </c>
      <c r="D394">
        <v>9620.2197269999997</v>
      </c>
      <c r="E394">
        <v>9764.9003909999992</v>
      </c>
      <c r="F394">
        <v>9764.9003909999992</v>
      </c>
      <c r="G394">
        <v>310700</v>
      </c>
      <c r="H394">
        <f>IFERROR((NDXT[[#This Row],[Close]]-E393)/E393,0)</f>
        <v>1.8795523200918044E-2</v>
      </c>
      <c r="I394">
        <f>IFERROR(LN(NDXT[[#This Row],[Close]]/E393),0)</f>
        <v>1.8621069925169272E-2</v>
      </c>
    </row>
    <row r="395" spans="1:9">
      <c r="A395" s="3">
        <v>44558</v>
      </c>
      <c r="B395">
        <v>9790.9296880000002</v>
      </c>
      <c r="C395">
        <v>9793.4199219999991</v>
      </c>
      <c r="D395">
        <v>9629.8603519999997</v>
      </c>
      <c r="E395">
        <v>9657.7304690000001</v>
      </c>
      <c r="F395">
        <v>9657.7304690000001</v>
      </c>
      <c r="G395">
        <v>0</v>
      </c>
      <c r="H395">
        <f>IFERROR((NDXT[[#This Row],[Close]]-E394)/E394,0)</f>
        <v>-1.0975014358443868E-2</v>
      </c>
      <c r="I395">
        <f>IFERROR(LN(NDXT[[#This Row],[Close]]/E394),0)</f>
        <v>-1.1035684138041119E-2</v>
      </c>
    </row>
    <row r="396" spans="1:9">
      <c r="A396" s="3">
        <v>44559</v>
      </c>
      <c r="B396">
        <v>9660.6601559999999</v>
      </c>
      <c r="C396">
        <v>9693.5</v>
      </c>
      <c r="D396">
        <v>9583.2802730000003</v>
      </c>
      <c r="E396">
        <v>9656.8896480000003</v>
      </c>
      <c r="F396">
        <v>9656.8896480000003</v>
      </c>
      <c r="G396">
        <v>272800</v>
      </c>
      <c r="H396">
        <f>IFERROR((NDXT[[#This Row],[Close]]-E395)/E395,0)</f>
        <v>-8.7061965820924375E-5</v>
      </c>
      <c r="I396">
        <f>IFERROR(LN(NDXT[[#This Row],[Close]]/E395),0)</f>
        <v>-8.7065755933909159E-5</v>
      </c>
    </row>
    <row r="397" spans="1:9">
      <c r="A397" s="3">
        <v>44560</v>
      </c>
      <c r="B397">
        <v>9658.5302730000003</v>
      </c>
      <c r="C397">
        <v>9739.1699219999991</v>
      </c>
      <c r="D397">
        <v>9626.7597659999992</v>
      </c>
      <c r="E397">
        <v>9637.1699219999991</v>
      </c>
      <c r="F397">
        <v>9637.1699219999991</v>
      </c>
      <c r="G397">
        <v>249600</v>
      </c>
      <c r="H397">
        <f>IFERROR((NDXT[[#This Row],[Close]]-E396)/E396,0)</f>
        <v>-2.0420370035071538E-3</v>
      </c>
      <c r="I397">
        <f>IFERROR(LN(NDXT[[#This Row],[Close]]/E396),0)</f>
        <v>-2.0441248037968048E-3</v>
      </c>
    </row>
    <row r="398" spans="1:9">
      <c r="A398" s="3">
        <v>44561</v>
      </c>
      <c r="B398">
        <v>9621.6503909999992</v>
      </c>
      <c r="C398">
        <v>9666.8798829999996</v>
      </c>
      <c r="D398">
        <v>9572.4599610000005</v>
      </c>
      <c r="E398">
        <v>9575.3896480000003</v>
      </c>
      <c r="F398">
        <v>9575.3896480000003</v>
      </c>
      <c r="G398">
        <v>245700</v>
      </c>
      <c r="H398">
        <f>IFERROR((NDXT[[#This Row],[Close]]-E397)/E397,0)</f>
        <v>-6.4106241251350258E-3</v>
      </c>
      <c r="I398">
        <f>IFERROR(LN(NDXT[[#This Row],[Close]]/E397),0)</f>
        <v>-6.4312604175915987E-3</v>
      </c>
    </row>
    <row r="399" spans="1:9">
      <c r="A399" s="3">
        <v>44564</v>
      </c>
      <c r="B399">
        <v>9596.4804690000001</v>
      </c>
      <c r="C399">
        <v>9649.7695309999999</v>
      </c>
      <c r="D399">
        <v>9450.4404300000006</v>
      </c>
      <c r="E399">
        <v>9565.4199219999991</v>
      </c>
      <c r="F399">
        <v>9565.4199219999991</v>
      </c>
      <c r="G399">
        <v>367400</v>
      </c>
      <c r="H399">
        <f>IFERROR((NDXT[[#This Row],[Close]]-E398)/E398,0)</f>
        <v>-1.0411822773273292E-3</v>
      </c>
      <c r="I399">
        <f>IFERROR(LN(NDXT[[#This Row],[Close]]/E398),0)</f>
        <v>-1.0417246841235256E-3</v>
      </c>
    </row>
    <row r="400" spans="1:9">
      <c r="A400" s="3">
        <v>44565</v>
      </c>
      <c r="B400">
        <v>9558.8398440000001</v>
      </c>
      <c r="C400">
        <v>9560.1904300000006</v>
      </c>
      <c r="D400">
        <v>9239.3701170000004</v>
      </c>
      <c r="E400">
        <v>9408.1601559999999</v>
      </c>
      <c r="F400">
        <v>9408.1601559999999</v>
      </c>
      <c r="G400">
        <v>452400</v>
      </c>
      <c r="H400">
        <f>IFERROR((NDXT[[#This Row],[Close]]-E399)/E399,0)</f>
        <v>-1.6440445613716281E-2</v>
      </c>
      <c r="I400">
        <f>IFERROR(LN(NDXT[[#This Row],[Close]]/E399),0)</f>
        <v>-1.6577089466960581E-2</v>
      </c>
    </row>
    <row r="401" spans="1:9">
      <c r="A401" s="3">
        <v>44566</v>
      </c>
      <c r="B401">
        <v>9304.3701170000004</v>
      </c>
      <c r="C401">
        <v>9384.9599610000005</v>
      </c>
      <c r="D401">
        <v>9039.4501949999994</v>
      </c>
      <c r="E401">
        <v>9044.6201170000004</v>
      </c>
      <c r="F401">
        <v>9044.6201170000004</v>
      </c>
      <c r="G401">
        <v>480800</v>
      </c>
      <c r="H401">
        <f>IFERROR((NDXT[[#This Row],[Close]]-E400)/E400,0)</f>
        <v>-3.864092797869241E-2</v>
      </c>
      <c r="I401">
        <f>IFERROR(LN(NDXT[[#This Row],[Close]]/E400),0)</f>
        <v>-3.9407295656554174E-2</v>
      </c>
    </row>
    <row r="402" spans="1:9">
      <c r="A402" s="3">
        <v>44567</v>
      </c>
      <c r="B402">
        <v>8995.1201170000004</v>
      </c>
      <c r="C402">
        <v>9195.2001949999994</v>
      </c>
      <c r="D402">
        <v>8952.4404300000006</v>
      </c>
      <c r="E402">
        <v>9117.75</v>
      </c>
      <c r="F402">
        <v>9117.75</v>
      </c>
      <c r="G402">
        <v>437700</v>
      </c>
      <c r="H402">
        <f>IFERROR((NDXT[[#This Row],[Close]]-E401)/E401,0)</f>
        <v>8.0854565536198526E-3</v>
      </c>
      <c r="I402">
        <f>IFERROR(LN(NDXT[[#This Row],[Close]]/E401),0)</f>
        <v>8.0529443827014949E-3</v>
      </c>
    </row>
    <row r="403" spans="1:9">
      <c r="A403" s="3">
        <v>44568</v>
      </c>
      <c r="B403">
        <v>9100.3603519999997</v>
      </c>
      <c r="C403">
        <v>9187.1298829999996</v>
      </c>
      <c r="D403">
        <v>8887.25</v>
      </c>
      <c r="E403">
        <v>8939.6396480000003</v>
      </c>
      <c r="F403">
        <v>8939.6396480000003</v>
      </c>
      <c r="G403">
        <v>377400</v>
      </c>
      <c r="H403">
        <f>IFERROR((NDXT[[#This Row],[Close]]-E402)/E402,0)</f>
        <v>-1.9534463217350737E-2</v>
      </c>
      <c r="I403">
        <f>IFERROR(LN(NDXT[[#This Row],[Close]]/E402),0)</f>
        <v>-1.9727782578813215E-2</v>
      </c>
    </row>
    <row r="404" spans="1:9">
      <c r="A404" s="3">
        <v>44571</v>
      </c>
      <c r="B404">
        <v>8771.7695309999999</v>
      </c>
      <c r="C404">
        <v>8998.4003909999992</v>
      </c>
      <c r="D404">
        <v>8632.1699219999991</v>
      </c>
      <c r="E404">
        <v>8991.2001949999994</v>
      </c>
      <c r="F404">
        <v>8991.2001949999994</v>
      </c>
      <c r="G404">
        <v>516600</v>
      </c>
      <c r="H404">
        <f>IFERROR((NDXT[[#This Row],[Close]]-E403)/E403,0)</f>
        <v>5.7676314739973211E-3</v>
      </c>
      <c r="I404">
        <f>IFERROR(LN(NDXT[[#This Row],[Close]]/E403),0)</f>
        <v>5.7510623667298699E-3</v>
      </c>
    </row>
    <row r="405" spans="1:9">
      <c r="A405" s="3">
        <v>44572</v>
      </c>
      <c r="B405">
        <v>8936.7900389999995</v>
      </c>
      <c r="C405">
        <v>9155.7402340000008</v>
      </c>
      <c r="D405">
        <v>8894.8603519999997</v>
      </c>
      <c r="E405">
        <v>9146.7802730000003</v>
      </c>
      <c r="F405">
        <v>9146.7802730000003</v>
      </c>
      <c r="G405">
        <v>393700</v>
      </c>
      <c r="H405">
        <f>IFERROR((NDXT[[#This Row],[Close]]-E404)/E404,0)</f>
        <v>1.7303594028138629E-2</v>
      </c>
      <c r="I405">
        <f>IFERROR(LN(NDXT[[#This Row],[Close]]/E404),0)</f>
        <v>1.7155591720140868E-2</v>
      </c>
    </row>
    <row r="406" spans="1:9">
      <c r="A406" s="3">
        <v>44573</v>
      </c>
      <c r="B406">
        <v>9240.9599610000005</v>
      </c>
      <c r="C406">
        <v>9301.3896480000003</v>
      </c>
      <c r="D406">
        <v>9093.1396480000003</v>
      </c>
      <c r="E406">
        <v>9167.6503909999992</v>
      </c>
      <c r="F406">
        <v>9167.6503909999992</v>
      </c>
      <c r="G406">
        <v>360400</v>
      </c>
      <c r="H406">
        <f>IFERROR((NDXT[[#This Row],[Close]]-E405)/E405,0)</f>
        <v>2.2816901004613114E-3</v>
      </c>
      <c r="I406">
        <f>IFERROR(LN(NDXT[[#This Row],[Close]]/E405),0)</f>
        <v>2.2790909984169308E-3</v>
      </c>
    </row>
    <row r="407" spans="1:9">
      <c r="A407" s="3">
        <v>44574</v>
      </c>
      <c r="B407">
        <v>9241.2802730000003</v>
      </c>
      <c r="C407">
        <v>9263.7001949999994</v>
      </c>
      <c r="D407">
        <v>8841.6904300000006</v>
      </c>
      <c r="E407">
        <v>8858.2197269999997</v>
      </c>
      <c r="F407">
        <v>8858.2197269999997</v>
      </c>
      <c r="G407">
        <v>443700</v>
      </c>
      <c r="H407">
        <f>IFERROR((NDXT[[#This Row],[Close]]-E406)/E406,0)</f>
        <v>-3.3752450279274565E-2</v>
      </c>
      <c r="I407">
        <f>IFERROR(LN(NDXT[[#This Row],[Close]]/E406),0)</f>
        <v>-3.4335214948429095E-2</v>
      </c>
    </row>
    <row r="408" spans="1:9">
      <c r="A408" s="3">
        <v>44575</v>
      </c>
      <c r="B408">
        <v>8793.5898440000001</v>
      </c>
      <c r="C408">
        <v>8985.8203130000002</v>
      </c>
      <c r="D408">
        <v>8793.0302730000003</v>
      </c>
      <c r="E408">
        <v>8983.2001949999994</v>
      </c>
      <c r="F408">
        <v>8983.2001949999994</v>
      </c>
      <c r="G408">
        <v>401200</v>
      </c>
      <c r="H408">
        <f>IFERROR((NDXT[[#This Row],[Close]]-E407)/E407,0)</f>
        <v>1.4108982600539612E-2</v>
      </c>
      <c r="I408">
        <f>IFERROR(LN(NDXT[[#This Row],[Close]]/E407),0)</f>
        <v>1.4010377303457061E-2</v>
      </c>
    </row>
    <row r="409" spans="1:9">
      <c r="A409" s="3">
        <v>44579</v>
      </c>
      <c r="B409">
        <v>8799.25</v>
      </c>
      <c r="C409">
        <v>8900.3203130000002</v>
      </c>
      <c r="D409">
        <v>8660.1904300000006</v>
      </c>
      <c r="E409">
        <v>8678.9902340000008</v>
      </c>
      <c r="F409">
        <v>8678.9902340000008</v>
      </c>
      <c r="G409">
        <v>428300</v>
      </c>
      <c r="H409">
        <f>IFERROR((NDXT[[#This Row],[Close]]-E408)/E408,0)</f>
        <v>-3.3864319440339345E-2</v>
      </c>
      <c r="I409">
        <f>IFERROR(LN(NDXT[[#This Row],[Close]]/E408),0)</f>
        <v>-3.4450998566747396E-2</v>
      </c>
    </row>
    <row r="410" spans="1:9">
      <c r="A410" s="3">
        <v>44580</v>
      </c>
      <c r="B410">
        <v>8739.9501949999994</v>
      </c>
      <c r="C410">
        <v>8847.8701170000004</v>
      </c>
      <c r="D410">
        <v>8571.4804690000001</v>
      </c>
      <c r="E410">
        <v>8575.2001949999994</v>
      </c>
      <c r="F410">
        <v>8575.2001949999994</v>
      </c>
      <c r="G410">
        <v>431000</v>
      </c>
      <c r="H410">
        <f>IFERROR((NDXT[[#This Row],[Close]]-E409)/E409,0)</f>
        <v>-1.1958768958329183E-2</v>
      </c>
      <c r="I410">
        <f>IFERROR(LN(NDXT[[#This Row],[Close]]/E409),0)</f>
        <v>-1.2030850281464065E-2</v>
      </c>
    </row>
    <row r="411" spans="1:9">
      <c r="A411" s="3">
        <v>44581</v>
      </c>
      <c r="B411">
        <v>8678.4199219999991</v>
      </c>
      <c r="C411">
        <v>8792.0996090000008</v>
      </c>
      <c r="D411">
        <v>8442.1396480000003</v>
      </c>
      <c r="E411">
        <v>8447.7001949999994</v>
      </c>
      <c r="F411">
        <v>8447.7001949999994</v>
      </c>
      <c r="G411">
        <v>430400</v>
      </c>
      <c r="H411">
        <f>IFERROR((NDXT[[#This Row],[Close]]-E410)/E410,0)</f>
        <v>-1.4868457540424805E-2</v>
      </c>
      <c r="I411">
        <f>IFERROR(LN(NDXT[[#This Row],[Close]]/E410),0)</f>
        <v>-1.4980101082235074E-2</v>
      </c>
    </row>
    <row r="412" spans="1:9">
      <c r="A412" s="3">
        <v>44582</v>
      </c>
      <c r="B412">
        <v>8387.4199219999991</v>
      </c>
      <c r="C412">
        <v>8547.8603519999997</v>
      </c>
      <c r="D412">
        <v>8221.0195309999999</v>
      </c>
      <c r="E412">
        <v>8235.0498050000006</v>
      </c>
      <c r="F412">
        <v>8235.0498050000006</v>
      </c>
      <c r="G412">
        <v>605300</v>
      </c>
      <c r="H412">
        <f>IFERROR((NDXT[[#This Row],[Close]]-E411)/E411,0)</f>
        <v>-2.517257775386747E-2</v>
      </c>
      <c r="I412">
        <f>IFERROR(LN(NDXT[[#This Row],[Close]]/E411),0)</f>
        <v>-2.5494826475618043E-2</v>
      </c>
    </row>
    <row r="413" spans="1:9">
      <c r="A413" s="3">
        <v>44585</v>
      </c>
      <c r="B413">
        <v>8052.330078</v>
      </c>
      <c r="C413">
        <v>8378.9199219999991</v>
      </c>
      <c r="D413">
        <v>7798.4702150000003</v>
      </c>
      <c r="E413">
        <v>8370.6601559999999</v>
      </c>
      <c r="F413">
        <v>8370.6601559999999</v>
      </c>
      <c r="G413">
        <v>777900</v>
      </c>
      <c r="H413">
        <f>IFERROR((NDXT[[#This Row],[Close]]-E412)/E412,0)</f>
        <v>1.6467459725339129E-2</v>
      </c>
      <c r="I413">
        <f>IFERROR(LN(NDXT[[#This Row],[Close]]/E412),0)</f>
        <v>1.6333341498450362E-2</v>
      </c>
    </row>
    <row r="414" spans="1:9">
      <c r="A414" s="3">
        <v>44586</v>
      </c>
      <c r="B414">
        <v>8167.5898440000001</v>
      </c>
      <c r="C414">
        <v>8226.7900389999995</v>
      </c>
      <c r="D414">
        <v>7995.5097660000001</v>
      </c>
      <c r="E414">
        <v>8029.5200199999999</v>
      </c>
      <c r="F414">
        <v>8029.5200199999999</v>
      </c>
      <c r="G414">
        <v>549200</v>
      </c>
      <c r="H414">
        <f>IFERROR((NDXT[[#This Row],[Close]]-E413)/E413,0)</f>
        <v>-4.0754269035217533E-2</v>
      </c>
      <c r="I414">
        <f>IFERROR(LN(NDXT[[#This Row],[Close]]/E413),0)</f>
        <v>-4.1608000253529252E-2</v>
      </c>
    </row>
    <row r="415" spans="1:9">
      <c r="A415" s="3">
        <v>44587</v>
      </c>
      <c r="B415">
        <v>8257.3896480000003</v>
      </c>
      <c r="C415">
        <v>8402.2900389999995</v>
      </c>
      <c r="D415">
        <v>7958.7299800000001</v>
      </c>
      <c r="E415">
        <v>8053.919922</v>
      </c>
      <c r="F415">
        <v>8053.919922</v>
      </c>
      <c r="G415">
        <v>617200</v>
      </c>
      <c r="H415">
        <f>IFERROR((NDXT[[#This Row],[Close]]-E414)/E414,0)</f>
        <v>3.0387746638933107E-3</v>
      </c>
      <c r="I415">
        <f>IFERROR(LN(NDXT[[#This Row],[Close]]/E414),0)</f>
        <v>3.0341669204005258E-3</v>
      </c>
    </row>
    <row r="416" spans="1:9">
      <c r="A416" s="3">
        <v>44588</v>
      </c>
      <c r="B416">
        <v>8179.5698240000002</v>
      </c>
      <c r="C416">
        <v>8200.6796880000002</v>
      </c>
      <c r="D416">
        <v>7852.3901370000003</v>
      </c>
      <c r="E416">
        <v>7868.5698240000002</v>
      </c>
      <c r="F416">
        <v>7868.5698240000002</v>
      </c>
      <c r="G416">
        <v>619800</v>
      </c>
      <c r="H416">
        <f>IFERROR((NDXT[[#This Row],[Close]]-E415)/E415,0)</f>
        <v>-2.3013650470213837E-2</v>
      </c>
      <c r="I416">
        <f>IFERROR(LN(NDXT[[#This Row],[Close]]/E415),0)</f>
        <v>-2.3282598859083813E-2</v>
      </c>
    </row>
    <row r="417" spans="1:9">
      <c r="A417" s="3">
        <v>44589</v>
      </c>
      <c r="B417">
        <v>7904.1899409999996</v>
      </c>
      <c r="C417">
        <v>8135.7597660000001</v>
      </c>
      <c r="D417">
        <v>7717.3598629999997</v>
      </c>
      <c r="E417">
        <v>8134.1899409999996</v>
      </c>
      <c r="F417">
        <v>8134.1899409999996</v>
      </c>
      <c r="G417">
        <v>612700</v>
      </c>
      <c r="H417">
        <f>IFERROR((NDXT[[#This Row],[Close]]-E416)/E416,0)</f>
        <v>3.375710236310403E-2</v>
      </c>
      <c r="I417">
        <f>IFERROR(LN(NDXT[[#This Row],[Close]]/E416),0)</f>
        <v>3.3199837816422599E-2</v>
      </c>
    </row>
    <row r="418" spans="1:9">
      <c r="A418" s="3">
        <v>44592</v>
      </c>
      <c r="B418">
        <v>8190.4902339999999</v>
      </c>
      <c r="C418">
        <v>8545.1904300000006</v>
      </c>
      <c r="D418">
        <v>8146.419922</v>
      </c>
      <c r="E418">
        <v>8542.9003909999992</v>
      </c>
      <c r="F418">
        <v>8542.9003909999992</v>
      </c>
      <c r="G418">
        <v>537500</v>
      </c>
      <c r="H418">
        <f>IFERROR((NDXT[[#This Row],[Close]]-E417)/E417,0)</f>
        <v>5.0245992897204661E-2</v>
      </c>
      <c r="I418">
        <f>IFERROR(LN(NDXT[[#This Row],[Close]]/E417),0)</f>
        <v>4.9024415680123203E-2</v>
      </c>
    </row>
    <row r="419" spans="1:9">
      <c r="A419" s="3">
        <v>44593</v>
      </c>
      <c r="B419">
        <v>8587.7197269999997</v>
      </c>
      <c r="C419">
        <v>8604.5595699999994</v>
      </c>
      <c r="D419">
        <v>8396.0498050000006</v>
      </c>
      <c r="E419">
        <v>8594.7304690000001</v>
      </c>
      <c r="F419">
        <v>8594.7304690000001</v>
      </c>
      <c r="G419">
        <v>454800</v>
      </c>
      <c r="H419">
        <f>IFERROR((NDXT[[#This Row],[Close]]-E418)/E418,0)</f>
        <v>6.0670352723068369E-3</v>
      </c>
      <c r="I419">
        <f>IFERROR(LN(NDXT[[#This Row],[Close]]/E418),0)</f>
        <v>6.0487049170534508E-3</v>
      </c>
    </row>
    <row r="420" spans="1:9">
      <c r="A420" s="3">
        <v>44594</v>
      </c>
      <c r="B420">
        <v>8710.2900389999995</v>
      </c>
      <c r="C420">
        <v>8721.9101559999999</v>
      </c>
      <c r="D420">
        <v>8534.7402340000008</v>
      </c>
      <c r="E420">
        <v>8670.1396480000003</v>
      </c>
      <c r="F420">
        <v>8670.1396480000003</v>
      </c>
      <c r="G420">
        <v>575500</v>
      </c>
      <c r="H420">
        <f>IFERROR((NDXT[[#This Row],[Close]]-E419)/E419,0)</f>
        <v>8.7738852628352522E-3</v>
      </c>
      <c r="I420">
        <f>IFERROR(LN(NDXT[[#This Row],[Close]]/E419),0)</f>
        <v>8.7356184013385428E-3</v>
      </c>
    </row>
    <row r="421" spans="1:9">
      <c r="A421" s="3">
        <v>44595</v>
      </c>
      <c r="B421">
        <v>8408.7099610000005</v>
      </c>
      <c r="C421">
        <v>8525.7597659999992</v>
      </c>
      <c r="D421">
        <v>8236.0898440000001</v>
      </c>
      <c r="E421">
        <v>8259.6103519999997</v>
      </c>
      <c r="F421">
        <v>8259.6103519999997</v>
      </c>
      <c r="G421">
        <v>654400</v>
      </c>
      <c r="H421">
        <f>IFERROR((NDXT[[#This Row],[Close]]-E420)/E420,0)</f>
        <v>-4.7349790507088332E-2</v>
      </c>
      <c r="I421">
        <f>IFERROR(LN(NDXT[[#This Row],[Close]]/E420),0)</f>
        <v>-4.8507484159633706E-2</v>
      </c>
    </row>
    <row r="422" spans="1:9">
      <c r="A422" s="3">
        <v>44596</v>
      </c>
      <c r="B422">
        <v>8249.5595699999994</v>
      </c>
      <c r="C422">
        <v>8464.3496090000008</v>
      </c>
      <c r="D422">
        <v>8183.1298829999996</v>
      </c>
      <c r="E422">
        <v>8389.0498050000006</v>
      </c>
      <c r="F422">
        <v>8389.0498050000006</v>
      </c>
      <c r="G422">
        <v>485400</v>
      </c>
      <c r="H422">
        <f>IFERROR((NDXT[[#This Row],[Close]]-E421)/E421,0)</f>
        <v>1.5671375220340525E-2</v>
      </c>
      <c r="I422">
        <f>IFERROR(LN(NDXT[[#This Row],[Close]]/E421),0)</f>
        <v>1.5549847248911284E-2</v>
      </c>
    </row>
    <row r="423" spans="1:9">
      <c r="A423" s="3">
        <v>44599</v>
      </c>
      <c r="B423">
        <v>8399.9804690000001</v>
      </c>
      <c r="C423">
        <v>8515.4296880000002</v>
      </c>
      <c r="D423">
        <v>8315.8603519999997</v>
      </c>
      <c r="E423">
        <v>8344.1201170000004</v>
      </c>
      <c r="F423">
        <v>8344.1201170000004</v>
      </c>
      <c r="G423">
        <v>434400</v>
      </c>
      <c r="H423">
        <f>IFERROR((NDXT[[#This Row],[Close]]-E422)/E422,0)</f>
        <v>-5.3557541133229889E-3</v>
      </c>
      <c r="I423">
        <f>IFERROR(LN(NDXT[[#This Row],[Close]]/E422),0)</f>
        <v>-5.3701475792965383E-3</v>
      </c>
    </row>
    <row r="424" spans="1:9">
      <c r="A424" s="3">
        <v>44600</v>
      </c>
      <c r="B424">
        <v>8295.1298829999996</v>
      </c>
      <c r="C424">
        <v>8509.9804690000001</v>
      </c>
      <c r="D424">
        <v>8288.2695309999999</v>
      </c>
      <c r="E424">
        <v>8487.9199219999991</v>
      </c>
      <c r="F424">
        <v>8487.9199219999991</v>
      </c>
      <c r="G424">
        <v>455700</v>
      </c>
      <c r="H424">
        <f>IFERROR((NDXT[[#This Row],[Close]]-E423)/E423,0)</f>
        <v>1.7233669096760287E-2</v>
      </c>
      <c r="I424">
        <f>IFERROR(LN(NDXT[[#This Row],[Close]]/E423),0)</f>
        <v>1.708685379857694E-2</v>
      </c>
    </row>
    <row r="425" spans="1:9">
      <c r="A425" s="3">
        <v>44601</v>
      </c>
      <c r="B425">
        <v>8626.6904300000006</v>
      </c>
      <c r="C425">
        <v>8778.5302730000003</v>
      </c>
      <c r="D425">
        <v>8551.4296880000002</v>
      </c>
      <c r="E425">
        <v>8776.5400389999995</v>
      </c>
      <c r="F425">
        <v>8776.5400389999995</v>
      </c>
      <c r="G425">
        <v>484300</v>
      </c>
      <c r="H425">
        <f>IFERROR((NDXT[[#This Row],[Close]]-E424)/E424,0)</f>
        <v>3.4003633358029271E-2</v>
      </c>
      <c r="I425">
        <f>IFERROR(LN(NDXT[[#This Row],[Close]]/E424),0)</f>
        <v>3.343828996597218E-2</v>
      </c>
    </row>
    <row r="426" spans="1:9">
      <c r="A426" s="3">
        <v>44602</v>
      </c>
      <c r="B426">
        <v>8594.1601559999999</v>
      </c>
      <c r="C426">
        <v>8858.1103519999997</v>
      </c>
      <c r="D426">
        <v>8540.8798829999996</v>
      </c>
      <c r="E426">
        <v>8586.0996090000008</v>
      </c>
      <c r="F426">
        <v>8586.0996090000008</v>
      </c>
      <c r="G426">
        <v>530700</v>
      </c>
      <c r="H426">
        <f>IFERROR((NDXT[[#This Row],[Close]]-E425)/E425,0)</f>
        <v>-2.1698804899623926E-2</v>
      </c>
      <c r="I426">
        <f>IFERROR(LN(NDXT[[#This Row],[Close]]/E425),0)</f>
        <v>-2.1937685910202259E-2</v>
      </c>
    </row>
    <row r="427" spans="1:9">
      <c r="A427" s="3">
        <v>44603</v>
      </c>
      <c r="B427">
        <v>8623.1396480000003</v>
      </c>
      <c r="C427">
        <v>8665.0703130000002</v>
      </c>
      <c r="D427">
        <v>8173.0600590000004</v>
      </c>
      <c r="E427">
        <v>8221.3798829999996</v>
      </c>
      <c r="F427">
        <v>8221.3798829999996</v>
      </c>
      <c r="G427">
        <v>613200</v>
      </c>
      <c r="H427">
        <f>IFERROR((NDXT[[#This Row],[Close]]-E426)/E426,0)</f>
        <v>-4.2477928583276599E-2</v>
      </c>
      <c r="I427">
        <f>IFERROR(LN(NDXT[[#This Row],[Close]]/E426),0)</f>
        <v>-4.3406507105046462E-2</v>
      </c>
    </row>
    <row r="428" spans="1:9">
      <c r="A428" s="3">
        <v>44606</v>
      </c>
      <c r="B428">
        <v>8232.9404300000006</v>
      </c>
      <c r="C428">
        <v>8364.4199219999991</v>
      </c>
      <c r="D428">
        <v>8146.4101559999999</v>
      </c>
      <c r="E428">
        <v>8235.9599610000005</v>
      </c>
      <c r="F428">
        <v>8235.9599610000005</v>
      </c>
      <c r="G428">
        <v>483100</v>
      </c>
      <c r="H428">
        <f>IFERROR((NDXT[[#This Row],[Close]]-E427)/E427,0)</f>
        <v>1.7734344121659253E-3</v>
      </c>
      <c r="I428">
        <f>IFERROR(LN(NDXT[[#This Row],[Close]]/E427),0)</f>
        <v>1.7718637340808909E-3</v>
      </c>
    </row>
    <row r="429" spans="1:9">
      <c r="A429" s="3">
        <v>44607</v>
      </c>
      <c r="B429">
        <v>8392.3896480000003</v>
      </c>
      <c r="C429">
        <v>8552.2695309999999</v>
      </c>
      <c r="D429">
        <v>8348.9599610000005</v>
      </c>
      <c r="E429">
        <v>8541.5898440000001</v>
      </c>
      <c r="F429">
        <v>8541.5898440000001</v>
      </c>
      <c r="G429">
        <v>504100</v>
      </c>
      <c r="H429">
        <f>IFERROR((NDXT[[#This Row],[Close]]-E428)/E428,0)</f>
        <v>3.7109199710447648E-2</v>
      </c>
      <c r="I429">
        <f>IFERROR(LN(NDXT[[#This Row],[Close]]/E428),0)</f>
        <v>3.6437227184995216E-2</v>
      </c>
    </row>
    <row r="430" spans="1:9">
      <c r="A430" s="3">
        <v>44608</v>
      </c>
      <c r="B430">
        <v>8438.9101559999999</v>
      </c>
      <c r="C430">
        <v>8512.7900389999995</v>
      </c>
      <c r="D430">
        <v>8342.9404300000006</v>
      </c>
      <c r="E430">
        <v>8488.1298829999996</v>
      </c>
      <c r="F430">
        <v>8488.1298829999996</v>
      </c>
      <c r="G430">
        <v>442700</v>
      </c>
      <c r="H430">
        <f>IFERROR((NDXT[[#This Row],[Close]]-E429)/E429,0)</f>
        <v>-6.2587834321678627E-3</v>
      </c>
      <c r="I430">
        <f>IFERROR(LN(NDXT[[#This Row],[Close]]/E429),0)</f>
        <v>-6.2784517265363545E-3</v>
      </c>
    </row>
    <row r="431" spans="1:9">
      <c r="A431" s="3">
        <v>44609</v>
      </c>
      <c r="B431">
        <v>8398.8701170000004</v>
      </c>
      <c r="C431">
        <v>8402.3095699999994</v>
      </c>
      <c r="D431">
        <v>8121.2900390000004</v>
      </c>
      <c r="E431">
        <v>8131.5400390000004</v>
      </c>
      <c r="F431">
        <v>8131.5400390000004</v>
      </c>
      <c r="G431">
        <v>477800</v>
      </c>
      <c r="H431">
        <f>IFERROR((NDXT[[#This Row],[Close]]-E430)/E430,0)</f>
        <v>-4.2010413237688109E-2</v>
      </c>
      <c r="I431">
        <f>IFERROR(LN(NDXT[[#This Row],[Close]]/E430),0)</f>
        <v>-4.2918370838294473E-2</v>
      </c>
    </row>
    <row r="432" spans="1:9">
      <c r="A432" s="3">
        <v>44610</v>
      </c>
      <c r="B432">
        <v>8142.8701170000004</v>
      </c>
      <c r="C432">
        <v>8162.5297849999997</v>
      </c>
      <c r="D432">
        <v>7925.4902339999999</v>
      </c>
      <c r="E432">
        <v>7985.25</v>
      </c>
      <c r="F432">
        <v>7985.25</v>
      </c>
      <c r="G432">
        <v>543600</v>
      </c>
      <c r="H432">
        <f>IFERROR((NDXT[[#This Row],[Close]]-E431)/E431,0)</f>
        <v>-1.7990446864723411E-2</v>
      </c>
      <c r="I432">
        <f>IFERROR(LN(NDXT[[#This Row],[Close]]/E431),0)</f>
        <v>-1.815424243132769E-2</v>
      </c>
    </row>
    <row r="433" spans="1:9">
      <c r="A433" s="3">
        <v>44614</v>
      </c>
      <c r="B433">
        <v>7912.7402339999999</v>
      </c>
      <c r="C433">
        <v>8109.5498049999997</v>
      </c>
      <c r="D433">
        <v>7861.5</v>
      </c>
      <c r="E433">
        <v>7951.8798829999996</v>
      </c>
      <c r="F433">
        <v>7951.8798829999996</v>
      </c>
      <c r="G433">
        <v>557200</v>
      </c>
      <c r="H433">
        <f>IFERROR((NDXT[[#This Row],[Close]]-E432)/E432,0)</f>
        <v>-4.1789696002004183E-3</v>
      </c>
      <c r="I433">
        <f>IFERROR(LN(NDXT[[#This Row],[Close]]/E432),0)</f>
        <v>-4.1877258970400367E-3</v>
      </c>
    </row>
    <row r="434" spans="1:9">
      <c r="A434" s="3">
        <v>44615</v>
      </c>
      <c r="B434">
        <v>8076.7001950000003</v>
      </c>
      <c r="C434">
        <v>8109.0600590000004</v>
      </c>
      <c r="D434">
        <v>7747.8500979999999</v>
      </c>
      <c r="E434">
        <v>7753.330078</v>
      </c>
      <c r="F434">
        <v>7753.330078</v>
      </c>
      <c r="G434">
        <v>511100</v>
      </c>
      <c r="H434">
        <f>IFERROR((NDXT[[#This Row],[Close]]-E433)/E433,0)</f>
        <v>-2.4968914007928011E-2</v>
      </c>
      <c r="I434">
        <f>IFERROR(LN(NDXT[[#This Row],[Close]]/E433),0)</f>
        <v>-2.5285925423752315E-2</v>
      </c>
    </row>
    <row r="435" spans="1:9">
      <c r="A435" s="3">
        <v>44616</v>
      </c>
      <c r="B435">
        <v>7478.7597660000001</v>
      </c>
      <c r="C435">
        <v>8168.169922</v>
      </c>
      <c r="D435">
        <v>7467.8100590000004</v>
      </c>
      <c r="E435">
        <v>8158.9702150000003</v>
      </c>
      <c r="F435">
        <v>8158.9702150000003</v>
      </c>
      <c r="G435">
        <v>713600</v>
      </c>
      <c r="H435">
        <f>IFERROR((NDXT[[#This Row],[Close]]-E434)/E434,0)</f>
        <v>5.2318182370566207E-2</v>
      </c>
      <c r="I435">
        <f>IFERROR(LN(NDXT[[#This Row],[Close]]/E434),0)</f>
        <v>5.0995523310181368E-2</v>
      </c>
    </row>
    <row r="436" spans="1:9">
      <c r="A436" s="3">
        <v>44617</v>
      </c>
      <c r="B436">
        <v>8105.1899409999996</v>
      </c>
      <c r="C436">
        <v>8245.1796880000002</v>
      </c>
      <c r="D436">
        <v>7989.4399409999996</v>
      </c>
      <c r="E436">
        <v>8242.1904300000006</v>
      </c>
      <c r="F436">
        <v>8242.1904300000006</v>
      </c>
      <c r="G436">
        <v>507900</v>
      </c>
      <c r="H436">
        <f>IFERROR((NDXT[[#This Row],[Close]]-E435)/E435,0)</f>
        <v>1.019984297123706E-2</v>
      </c>
      <c r="I436">
        <f>IFERROR(LN(NDXT[[#This Row],[Close]]/E435),0)</f>
        <v>1.014817560856124E-2</v>
      </c>
    </row>
    <row r="437" spans="1:9">
      <c r="A437" s="3">
        <v>44620</v>
      </c>
      <c r="B437">
        <v>8195.2597659999992</v>
      </c>
      <c r="C437">
        <v>8353</v>
      </c>
      <c r="D437">
        <v>8140.9799800000001</v>
      </c>
      <c r="E437">
        <v>8277.5595699999994</v>
      </c>
      <c r="F437">
        <v>8277.5595699999994</v>
      </c>
      <c r="G437">
        <v>518900</v>
      </c>
      <c r="H437">
        <f>IFERROR((NDXT[[#This Row],[Close]]-E436)/E436,0)</f>
        <v>4.2912306261769879E-3</v>
      </c>
      <c r="I437">
        <f>IFERROR(LN(NDXT[[#This Row],[Close]]/E436),0)</f>
        <v>4.2820495520667001E-3</v>
      </c>
    </row>
    <row r="438" spans="1:9">
      <c r="A438" s="3">
        <v>44621</v>
      </c>
      <c r="B438">
        <v>8298.7197269999997</v>
      </c>
      <c r="C438">
        <v>8350.8203130000002</v>
      </c>
      <c r="D438">
        <v>8062.6601559999999</v>
      </c>
      <c r="E438">
        <v>8123.3798829999996</v>
      </c>
      <c r="F438">
        <v>8123.3798829999996</v>
      </c>
      <c r="G438">
        <v>514000</v>
      </c>
      <c r="H438">
        <f>IFERROR((NDXT[[#This Row],[Close]]-E437)/E437,0)</f>
        <v>-1.8626224999791798E-2</v>
      </c>
      <c r="I438">
        <f>IFERROR(LN(NDXT[[#This Row],[Close]]/E437),0)</f>
        <v>-1.8801877712915121E-2</v>
      </c>
    </row>
    <row r="439" spans="1:9">
      <c r="A439" s="3">
        <v>44622</v>
      </c>
      <c r="B439">
        <v>8176.0698240000002</v>
      </c>
      <c r="C439">
        <v>8325.4697269999997</v>
      </c>
      <c r="D439">
        <v>8061.6298829999996</v>
      </c>
      <c r="E439">
        <v>8295.8496090000008</v>
      </c>
      <c r="F439">
        <v>8295.8496090000008</v>
      </c>
      <c r="G439">
        <v>478600</v>
      </c>
      <c r="H439">
        <f>IFERROR((NDXT[[#This Row],[Close]]-E438)/E438,0)</f>
        <v>2.123127669566862E-2</v>
      </c>
      <c r="I439">
        <f>IFERROR(LN(NDXT[[#This Row],[Close]]/E438),0)</f>
        <v>2.1009033311079416E-2</v>
      </c>
    </row>
    <row r="440" spans="1:9">
      <c r="A440" s="3">
        <v>44623</v>
      </c>
      <c r="B440">
        <v>8315.9501949999994</v>
      </c>
      <c r="C440">
        <v>8333.9599610000005</v>
      </c>
      <c r="D440">
        <v>8028.5200199999999</v>
      </c>
      <c r="E440">
        <v>8080.8901370000003</v>
      </c>
      <c r="F440">
        <v>8080.8901370000003</v>
      </c>
      <c r="G440">
        <v>463100</v>
      </c>
      <c r="H440">
        <f>IFERROR((NDXT[[#This Row],[Close]]-E439)/E439,0)</f>
        <v>-2.5911688631239799E-2</v>
      </c>
      <c r="I440">
        <f>IFERROR(LN(NDXT[[#This Row],[Close]]/E439),0)</f>
        <v>-2.6253310693337924E-2</v>
      </c>
    </row>
    <row r="441" spans="1:9">
      <c r="A441" s="3">
        <v>44624</v>
      </c>
      <c r="B441">
        <v>8052.5297849999997</v>
      </c>
      <c r="C441">
        <v>8104.0600590000004</v>
      </c>
      <c r="D441">
        <v>7820.4399409999996</v>
      </c>
      <c r="E441">
        <v>7883.9101559999999</v>
      </c>
      <c r="F441">
        <v>7883.9101559999999</v>
      </c>
      <c r="G441">
        <v>486300</v>
      </c>
      <c r="H441">
        <f>IFERROR((NDXT[[#This Row],[Close]]-E440)/E440,0)</f>
        <v>-2.4376025123530324E-2</v>
      </c>
      <c r="I441">
        <f>IFERROR(LN(NDXT[[#This Row],[Close]]/E440),0)</f>
        <v>-2.4678038448193405E-2</v>
      </c>
    </row>
    <row r="442" spans="1:9">
      <c r="A442" s="3">
        <v>44627</v>
      </c>
      <c r="B442">
        <v>7918.3398440000001</v>
      </c>
      <c r="C442">
        <v>7944.9301759999998</v>
      </c>
      <c r="D442">
        <v>7490.2402339999999</v>
      </c>
      <c r="E442">
        <v>7492.4399409999996</v>
      </c>
      <c r="F442">
        <v>7492.4399409999996</v>
      </c>
      <c r="G442">
        <v>525200</v>
      </c>
      <c r="H442">
        <f>IFERROR((NDXT[[#This Row],[Close]]-E441)/E441,0)</f>
        <v>-4.9654322189614804E-2</v>
      </c>
      <c r="I442">
        <f>IFERROR(LN(NDXT[[#This Row],[Close]]/E441),0)</f>
        <v>-5.0929489193333337E-2</v>
      </c>
    </row>
    <row r="443" spans="1:9">
      <c r="A443" s="3">
        <v>44628</v>
      </c>
      <c r="B443">
        <v>7460.9902339999999</v>
      </c>
      <c r="C443">
        <v>7723.7797849999997</v>
      </c>
      <c r="D443">
        <v>7353.2001950000003</v>
      </c>
      <c r="E443">
        <v>7489.3999020000001</v>
      </c>
      <c r="F443">
        <v>7489.3999020000001</v>
      </c>
      <c r="G443">
        <v>619600</v>
      </c>
      <c r="H443">
        <f>IFERROR((NDXT[[#This Row],[Close]]-E442)/E442,0)</f>
        <v>-4.0574753003542617E-4</v>
      </c>
      <c r="I443">
        <f>IFERROR(LN(NDXT[[#This Row],[Close]]/E442),0)</f>
        <v>-4.0582986783747432E-4</v>
      </c>
    </row>
    <row r="444" spans="1:9">
      <c r="A444" s="3">
        <v>44629</v>
      </c>
      <c r="B444">
        <v>7723.7001950000003</v>
      </c>
      <c r="C444">
        <v>7874.6601559999999</v>
      </c>
      <c r="D444">
        <v>7657.2700199999999</v>
      </c>
      <c r="E444">
        <v>7839.2700199999999</v>
      </c>
      <c r="F444">
        <v>7839.2700199999999</v>
      </c>
      <c r="G444">
        <v>486300</v>
      </c>
      <c r="H444">
        <f>IFERROR((NDXT[[#This Row],[Close]]-E443)/E443,0)</f>
        <v>4.6715374072436575E-2</v>
      </c>
      <c r="I444">
        <f>IFERROR(LN(NDXT[[#This Row],[Close]]/E443),0)</f>
        <v>4.5657045907295239E-2</v>
      </c>
    </row>
    <row r="445" spans="1:9">
      <c r="A445" s="3">
        <v>44630</v>
      </c>
      <c r="B445">
        <v>7711.830078</v>
      </c>
      <c r="C445">
        <v>7732.75</v>
      </c>
      <c r="D445">
        <v>7569.3500979999999</v>
      </c>
      <c r="E445">
        <v>7688.8100590000004</v>
      </c>
      <c r="F445">
        <v>7688.8100590000004</v>
      </c>
      <c r="G445">
        <v>469300</v>
      </c>
      <c r="H445">
        <f>IFERROR((NDXT[[#This Row],[Close]]-E444)/E444,0)</f>
        <v>-1.9193108620590614E-2</v>
      </c>
      <c r="I445">
        <f>IFERROR(LN(NDXT[[#This Row],[Close]]/E444),0)</f>
        <v>-1.9379687540810948E-2</v>
      </c>
    </row>
    <row r="446" spans="1:9">
      <c r="A446" s="3">
        <v>44631</v>
      </c>
      <c r="B446">
        <v>7744.4301759999998</v>
      </c>
      <c r="C446">
        <v>7748.5498049999997</v>
      </c>
      <c r="D446">
        <v>7431.7402339999999</v>
      </c>
      <c r="E446">
        <v>7440.1601559999999</v>
      </c>
      <c r="F446">
        <v>7440.1601559999999</v>
      </c>
      <c r="G446">
        <v>473600</v>
      </c>
      <c r="H446">
        <f>IFERROR((NDXT[[#This Row],[Close]]-E445)/E445,0)</f>
        <v>-3.2339191772457393E-2</v>
      </c>
      <c r="I446">
        <f>IFERROR(LN(NDXT[[#This Row],[Close]]/E445),0)</f>
        <v>-3.2873657835253256E-2</v>
      </c>
    </row>
    <row r="447" spans="1:9">
      <c r="A447" s="3">
        <v>44634</v>
      </c>
      <c r="B447">
        <v>7393.9799800000001</v>
      </c>
      <c r="C447">
        <v>7452.2099609999996</v>
      </c>
      <c r="D447">
        <v>7148.4599609999996</v>
      </c>
      <c r="E447">
        <v>7193.0600590000004</v>
      </c>
      <c r="F447">
        <v>7193.0600590000004</v>
      </c>
      <c r="G447">
        <v>0</v>
      </c>
      <c r="H447">
        <f>IFERROR((NDXT[[#This Row],[Close]]-E446)/E446,0)</f>
        <v>-3.3211663703331652E-2</v>
      </c>
      <c r="I447">
        <f>IFERROR(LN(NDXT[[#This Row],[Close]]/E446),0)</f>
        <v>-3.3775694461548267E-2</v>
      </c>
    </row>
    <row r="448" spans="1:9">
      <c r="A448" s="3">
        <v>44635</v>
      </c>
      <c r="B448">
        <v>7252.9902339999999</v>
      </c>
      <c r="C448">
        <v>7443.2099609999996</v>
      </c>
      <c r="D448">
        <v>7190.1899409999996</v>
      </c>
      <c r="E448">
        <v>7431.4902339999999</v>
      </c>
      <c r="F448">
        <v>7431.4902339999999</v>
      </c>
      <c r="G448">
        <v>0</v>
      </c>
      <c r="H448">
        <f>IFERROR((NDXT[[#This Row],[Close]]-E447)/E447,0)</f>
        <v>3.3147252079686759E-2</v>
      </c>
      <c r="I448">
        <f>IFERROR(LN(NDXT[[#This Row],[Close]]/E447),0)</f>
        <v>3.2609727974325868E-2</v>
      </c>
    </row>
    <row r="449" spans="1:9">
      <c r="A449" s="3">
        <v>44636</v>
      </c>
      <c r="B449">
        <v>7591.3901370000003</v>
      </c>
      <c r="C449">
        <v>7854.0297849999997</v>
      </c>
      <c r="D449">
        <v>7500.4501950000003</v>
      </c>
      <c r="E449">
        <v>7852.5</v>
      </c>
      <c r="F449">
        <v>7852.5</v>
      </c>
      <c r="G449">
        <v>0</v>
      </c>
      <c r="H449">
        <f>IFERROR((NDXT[[#This Row],[Close]]-E448)/E448,0)</f>
        <v>5.665213204127318E-2</v>
      </c>
      <c r="I449">
        <f>IFERROR(LN(NDXT[[#This Row],[Close]]/E448),0)</f>
        <v>5.5105543960488855E-2</v>
      </c>
    </row>
    <row r="450" spans="1:9">
      <c r="A450" s="3">
        <v>44637</v>
      </c>
      <c r="B450">
        <v>7768.169922</v>
      </c>
      <c r="C450">
        <v>7965.7700199999999</v>
      </c>
      <c r="D450">
        <v>7733.0200199999999</v>
      </c>
      <c r="E450">
        <v>7964.3999020000001</v>
      </c>
      <c r="F450">
        <v>7964.3999020000001</v>
      </c>
      <c r="G450">
        <v>0</v>
      </c>
      <c r="H450">
        <f>IFERROR((NDXT[[#This Row],[Close]]-E449)/E449,0)</f>
        <v>1.4250226297357544E-2</v>
      </c>
      <c r="I450">
        <f>IFERROR(LN(NDXT[[#This Row],[Close]]/E449),0)</f>
        <v>1.4149646222321826E-2</v>
      </c>
    </row>
    <row r="451" spans="1:9">
      <c r="A451" s="3">
        <v>44638</v>
      </c>
      <c r="B451">
        <v>7924.0498049999997</v>
      </c>
      <c r="C451">
        <v>8211.4599610000005</v>
      </c>
      <c r="D451">
        <v>7900.3999020000001</v>
      </c>
      <c r="E451">
        <v>8198.8398440000001</v>
      </c>
      <c r="F451">
        <v>8198.8398440000001</v>
      </c>
      <c r="G451">
        <v>0</v>
      </c>
      <c r="H451">
        <f>IFERROR((NDXT[[#This Row],[Close]]-E450)/E450,0)</f>
        <v>2.9435983235990951E-2</v>
      </c>
      <c r="I451">
        <f>IFERROR(LN(NDXT[[#This Row],[Close]]/E450),0)</f>
        <v>2.9011063168612326E-2</v>
      </c>
    </row>
    <row r="452" spans="1:9">
      <c r="A452" s="3">
        <v>44641</v>
      </c>
      <c r="B452">
        <v>8129.6499020000001</v>
      </c>
      <c r="C452">
        <v>8209.8496090000008</v>
      </c>
      <c r="D452">
        <v>7990.7402339999999</v>
      </c>
      <c r="E452">
        <v>8137.6801759999998</v>
      </c>
      <c r="F452">
        <v>8137.6801759999998</v>
      </c>
      <c r="G452">
        <v>0</v>
      </c>
      <c r="H452">
        <f>IFERROR((NDXT[[#This Row],[Close]]-E451)/E451,0)</f>
        <v>-7.4595514931002768E-3</v>
      </c>
      <c r="I452">
        <f>IFERROR(LN(NDXT[[#This Row],[Close]]/E451),0)</f>
        <v>-7.4875130880967854E-3</v>
      </c>
    </row>
    <row r="453" spans="1:9">
      <c r="A453" s="3">
        <v>44642</v>
      </c>
      <c r="B453">
        <v>8124.3598629999997</v>
      </c>
      <c r="C453">
        <v>8378.1396480000003</v>
      </c>
      <c r="D453">
        <v>8120.169922</v>
      </c>
      <c r="E453">
        <v>8307.6103519999997</v>
      </c>
      <c r="F453">
        <v>8307.6103519999997</v>
      </c>
      <c r="G453">
        <v>441300</v>
      </c>
      <c r="H453">
        <f>IFERROR((NDXT[[#This Row],[Close]]-E452)/E452,0)</f>
        <v>2.0881894142407476E-2</v>
      </c>
      <c r="I453">
        <f>IFERROR(LN(NDXT[[#This Row],[Close]]/E452),0)</f>
        <v>2.0666855843484114E-2</v>
      </c>
    </row>
    <row r="454" spans="1:9">
      <c r="A454" s="3">
        <v>44643</v>
      </c>
      <c r="B454">
        <v>8182.6499020000001</v>
      </c>
      <c r="C454">
        <v>8297.9101559999999</v>
      </c>
      <c r="D454">
        <v>8094.919922</v>
      </c>
      <c r="E454">
        <v>8112.2900390000004</v>
      </c>
      <c r="F454">
        <v>8112.2900390000004</v>
      </c>
      <c r="G454">
        <v>460300</v>
      </c>
      <c r="H454">
        <f>IFERROR((NDXT[[#This Row],[Close]]-E453)/E453,0)</f>
        <v>-2.3511010353654497E-2</v>
      </c>
      <c r="I454">
        <f>IFERROR(LN(NDXT[[#This Row],[Close]]/E453),0)</f>
        <v>-2.3791804052733349E-2</v>
      </c>
    </row>
    <row r="455" spans="1:9">
      <c r="A455" s="3">
        <v>44644</v>
      </c>
      <c r="B455">
        <v>8173.3500979999999</v>
      </c>
      <c r="C455">
        <v>8368.5195309999999</v>
      </c>
      <c r="D455">
        <v>8089.7402339999999</v>
      </c>
      <c r="E455">
        <v>8366.9101559999999</v>
      </c>
      <c r="F455">
        <v>8366.9101559999999</v>
      </c>
      <c r="G455">
        <v>534800</v>
      </c>
      <c r="H455">
        <f>IFERROR((NDXT[[#This Row],[Close]]-E454)/E454,0)</f>
        <v>3.1386959265005079E-2</v>
      </c>
      <c r="I455">
        <f>IFERROR(LN(NDXT[[#This Row],[Close]]/E454),0)</f>
        <v>3.090445883266869E-2</v>
      </c>
    </row>
    <row r="456" spans="1:9">
      <c r="A456" s="3">
        <v>44645</v>
      </c>
      <c r="B456">
        <v>8357.6699219999991</v>
      </c>
      <c r="C456">
        <v>8374.2802730000003</v>
      </c>
      <c r="D456">
        <v>8163.0297849999997</v>
      </c>
      <c r="E456">
        <v>8296.7197269999997</v>
      </c>
      <c r="F456">
        <v>8296.7197269999997</v>
      </c>
      <c r="G456">
        <v>439200</v>
      </c>
      <c r="H456">
        <f>IFERROR((NDXT[[#This Row],[Close]]-E455)/E455,0)</f>
        <v>-8.389050162044099E-3</v>
      </c>
      <c r="I456">
        <f>IFERROR(LN(NDXT[[#This Row],[Close]]/E455),0)</f>
        <v>-8.4244362863102919E-3</v>
      </c>
    </row>
    <row r="457" spans="1:9">
      <c r="A457" s="3">
        <v>44648</v>
      </c>
      <c r="B457">
        <v>8280.9101559999999</v>
      </c>
      <c r="C457">
        <v>8434.3896480000003</v>
      </c>
      <c r="D457">
        <v>8221.7001949999994</v>
      </c>
      <c r="E457">
        <v>8432.8896480000003</v>
      </c>
      <c r="F457">
        <v>8432.8896480000003</v>
      </c>
      <c r="G457">
        <v>414200</v>
      </c>
      <c r="H457">
        <f>IFERROR((NDXT[[#This Row],[Close]]-E456)/E456,0)</f>
        <v>1.6412501022164589E-2</v>
      </c>
      <c r="I457">
        <f>IFERROR(LN(NDXT[[#This Row],[Close]]/E456),0)</f>
        <v>1.6279271701660387E-2</v>
      </c>
    </row>
    <row r="458" spans="1:9">
      <c r="A458" s="3">
        <v>44649</v>
      </c>
      <c r="B458">
        <v>8561.9599610000005</v>
      </c>
      <c r="C458">
        <v>8646.9599610000005</v>
      </c>
      <c r="D458">
        <v>8456.8300780000009</v>
      </c>
      <c r="E458">
        <v>8625.3300780000009</v>
      </c>
      <c r="F458">
        <v>8625.3300780000009</v>
      </c>
      <c r="G458">
        <v>471200</v>
      </c>
      <c r="H458">
        <f>IFERROR((NDXT[[#This Row],[Close]]-E457)/E457,0)</f>
        <v>2.2820223912883884E-2</v>
      </c>
      <c r="I458">
        <f>IFERROR(LN(NDXT[[#This Row],[Close]]/E457),0)</f>
        <v>2.2563737325920995E-2</v>
      </c>
    </row>
    <row r="459" spans="1:9">
      <c r="A459" s="3">
        <v>44650</v>
      </c>
      <c r="B459">
        <v>8556.7998050000006</v>
      </c>
      <c r="C459">
        <v>8621.1796880000002</v>
      </c>
      <c r="D459">
        <v>8395.6201170000004</v>
      </c>
      <c r="E459">
        <v>8436.8496090000008</v>
      </c>
      <c r="F459">
        <v>8436.8496090000008</v>
      </c>
      <c r="G459">
        <v>473800</v>
      </c>
      <c r="H459">
        <f>IFERROR((NDXT[[#This Row],[Close]]-E458)/E458,0)</f>
        <v>-2.1851971726942188E-2</v>
      </c>
      <c r="I459">
        <f>IFERROR(LN(NDXT[[#This Row],[Close]]/E458),0)</f>
        <v>-2.2094262248398323E-2</v>
      </c>
    </row>
    <row r="460" spans="1:9">
      <c r="A460" s="3">
        <v>44651</v>
      </c>
      <c r="B460">
        <v>8430.5097659999992</v>
      </c>
      <c r="C460">
        <v>8486.1503909999992</v>
      </c>
      <c r="D460">
        <v>8317.9199219999991</v>
      </c>
      <c r="E460">
        <v>8320.0595699999994</v>
      </c>
      <c r="F460">
        <v>8320.0595699999994</v>
      </c>
      <c r="G460">
        <v>547300</v>
      </c>
      <c r="H460">
        <f>IFERROR((NDXT[[#This Row],[Close]]-E459)/E459,0)</f>
        <v>-1.3842849453594111E-2</v>
      </c>
      <c r="I460">
        <f>IFERROR(LN(NDXT[[#This Row],[Close]]/E459),0)</f>
        <v>-1.393955518653958E-2</v>
      </c>
    </row>
    <row r="461" spans="1:9">
      <c r="A461" s="3">
        <v>44652</v>
      </c>
      <c r="B461">
        <v>8367.5302730000003</v>
      </c>
      <c r="C461">
        <v>8385.1396480000003</v>
      </c>
      <c r="D461">
        <v>8204.5595699999994</v>
      </c>
      <c r="E461">
        <v>8302.1601559999999</v>
      </c>
      <c r="F461">
        <v>8302.1601559999999</v>
      </c>
      <c r="G461">
        <v>468100</v>
      </c>
      <c r="H461">
        <f>IFERROR((NDXT[[#This Row],[Close]]-E460)/E460,0)</f>
        <v>-2.151356471597898E-3</v>
      </c>
      <c r="I461">
        <f>IFERROR(LN(NDXT[[#This Row],[Close]]/E460),0)</f>
        <v>-2.1536739633623812E-3</v>
      </c>
    </row>
    <row r="462" spans="1:9">
      <c r="A462" s="3">
        <v>44655</v>
      </c>
      <c r="B462">
        <v>8354.2001949999994</v>
      </c>
      <c r="C462">
        <v>8498.6103519999997</v>
      </c>
      <c r="D462">
        <v>8339.4599610000005</v>
      </c>
      <c r="E462">
        <v>8495.5195309999999</v>
      </c>
      <c r="F462">
        <v>8495.5195309999999</v>
      </c>
      <c r="G462">
        <v>397100</v>
      </c>
      <c r="H462">
        <f>IFERROR((NDXT[[#This Row],[Close]]-E461)/E461,0)</f>
        <v>2.329024872644242E-2</v>
      </c>
      <c r="I462">
        <f>IFERROR(LN(NDXT[[#This Row],[Close]]/E461),0)</f>
        <v>2.302316982295512E-2</v>
      </c>
    </row>
    <row r="463" spans="1:9">
      <c r="A463" s="3">
        <v>44656</v>
      </c>
      <c r="B463">
        <v>8464.4697269999997</v>
      </c>
      <c r="C463">
        <v>8472.75</v>
      </c>
      <c r="D463">
        <v>8168.9702150000003</v>
      </c>
      <c r="E463">
        <v>8192.3798829999996</v>
      </c>
      <c r="F463">
        <v>8192.3798829999996</v>
      </c>
      <c r="G463">
        <v>411100</v>
      </c>
      <c r="H463">
        <f>IFERROR((NDXT[[#This Row],[Close]]-E462)/E462,0)</f>
        <v>-3.5682296638110136E-2</v>
      </c>
      <c r="I463">
        <f>IFERROR(LN(NDXT[[#This Row],[Close]]/E462),0)</f>
        <v>-3.633447086434044E-2</v>
      </c>
    </row>
    <row r="464" spans="1:9">
      <c r="A464" s="3">
        <v>44657</v>
      </c>
      <c r="B464">
        <v>8020.419922</v>
      </c>
      <c r="C464">
        <v>8080.5898440000001</v>
      </c>
      <c r="D464">
        <v>7904.8198240000002</v>
      </c>
      <c r="E464">
        <v>7972.080078</v>
      </c>
      <c r="F464">
        <v>7972.080078</v>
      </c>
      <c r="G464">
        <v>522900</v>
      </c>
      <c r="H464">
        <f>IFERROR((NDXT[[#This Row],[Close]]-E463)/E463,0)</f>
        <v>-2.6890819047239691E-2</v>
      </c>
      <c r="I464">
        <f>IFERROR(LN(NDXT[[#This Row],[Close]]/E463),0)</f>
        <v>-2.7258992451233491E-2</v>
      </c>
    </row>
    <row r="465" spans="1:9">
      <c r="A465" s="3">
        <v>44658</v>
      </c>
      <c r="B465">
        <v>7940.4101559999999</v>
      </c>
      <c r="C465">
        <v>8069.0498049999997</v>
      </c>
      <c r="D465">
        <v>7849.7299800000001</v>
      </c>
      <c r="E465">
        <v>7995.4501950000003</v>
      </c>
      <c r="F465">
        <v>7995.4501950000003</v>
      </c>
      <c r="G465">
        <v>410900</v>
      </c>
      <c r="H465">
        <f>IFERROR((NDXT[[#This Row],[Close]]-E464)/E464,0)</f>
        <v>2.9314955157679979E-3</v>
      </c>
      <c r="I465">
        <f>IFERROR(LN(NDXT[[#This Row],[Close]]/E464),0)</f>
        <v>2.9272070618000003E-3</v>
      </c>
    </row>
    <row r="466" spans="1:9">
      <c r="A466" s="3">
        <v>44659</v>
      </c>
      <c r="B466">
        <v>7911.6098629999997</v>
      </c>
      <c r="C466">
        <v>7957.669922</v>
      </c>
      <c r="D466">
        <v>7826.75</v>
      </c>
      <c r="E466">
        <v>7836.4101559999999</v>
      </c>
      <c r="F466">
        <v>7836.4101559999999</v>
      </c>
      <c r="G466">
        <v>400100</v>
      </c>
      <c r="H466">
        <f>IFERROR((NDXT[[#This Row],[Close]]-E465)/E465,0)</f>
        <v>-1.9891317577021117E-2</v>
      </c>
      <c r="I466">
        <f>IFERROR(LN(NDXT[[#This Row],[Close]]/E465),0)</f>
        <v>-2.0091813034906595E-2</v>
      </c>
    </row>
    <row r="467" spans="1:9">
      <c r="A467" s="3">
        <v>44662</v>
      </c>
      <c r="B467">
        <v>7720</v>
      </c>
      <c r="C467">
        <v>7779.5400390000004</v>
      </c>
      <c r="D467">
        <v>7668.3701170000004</v>
      </c>
      <c r="E467">
        <v>7694.5097660000001</v>
      </c>
      <c r="F467">
        <v>7694.5097660000001</v>
      </c>
      <c r="G467">
        <v>427000</v>
      </c>
      <c r="H467">
        <f>IFERROR((NDXT[[#This Row],[Close]]-E466)/E466,0)</f>
        <v>-1.8107830904097434E-2</v>
      </c>
      <c r="I467">
        <f>IFERROR(LN(NDXT[[#This Row],[Close]]/E466),0)</f>
        <v>-1.8273784094930318E-2</v>
      </c>
    </row>
    <row r="468" spans="1:9">
      <c r="A468" s="3">
        <v>44663</v>
      </c>
      <c r="B468">
        <v>7856.5297849999997</v>
      </c>
      <c r="C468">
        <v>7920.5400390000004</v>
      </c>
      <c r="D468">
        <v>7613.7998049999997</v>
      </c>
      <c r="E468">
        <v>7641.7998049999997</v>
      </c>
      <c r="F468">
        <v>7641.7998049999997</v>
      </c>
      <c r="G468">
        <v>428800</v>
      </c>
      <c r="H468">
        <f>IFERROR((NDXT[[#This Row],[Close]]-E467)/E467,0)</f>
        <v>-6.8503338877951431E-3</v>
      </c>
      <c r="I468">
        <f>IFERROR(LN(NDXT[[#This Row],[Close]]/E467),0)</f>
        <v>-6.8739051339301808E-3</v>
      </c>
    </row>
    <row r="469" spans="1:9">
      <c r="A469" s="3">
        <v>44664</v>
      </c>
      <c r="B469">
        <v>7662.6298829999996</v>
      </c>
      <c r="C469">
        <v>7886.7299800000001</v>
      </c>
      <c r="D469">
        <v>7641.5200199999999</v>
      </c>
      <c r="E469">
        <v>7856.5698240000002</v>
      </c>
      <c r="F469">
        <v>7856.5698240000002</v>
      </c>
      <c r="G469">
        <v>382400</v>
      </c>
      <c r="H469">
        <f>IFERROR((NDXT[[#This Row],[Close]]-E468)/E468,0)</f>
        <v>2.8104638237117559E-2</v>
      </c>
      <c r="I469">
        <f>IFERROR(LN(NDXT[[#This Row],[Close]]/E468),0)</f>
        <v>2.7716950021311505E-2</v>
      </c>
    </row>
    <row r="470" spans="1:9">
      <c r="A470" s="3">
        <v>44665</v>
      </c>
      <c r="B470">
        <v>7864.7700199999999</v>
      </c>
      <c r="C470">
        <v>7864.7700199999999</v>
      </c>
      <c r="D470">
        <v>7619.7797849999997</v>
      </c>
      <c r="E470">
        <v>7624.25</v>
      </c>
      <c r="F470">
        <v>7624.25</v>
      </c>
      <c r="G470">
        <v>394400</v>
      </c>
      <c r="H470">
        <f>IFERROR((NDXT[[#This Row],[Close]]-E469)/E469,0)</f>
        <v>-2.9570134193973169E-2</v>
      </c>
      <c r="I470">
        <f>IFERROR(LN(NDXT[[#This Row],[Close]]/E469),0)</f>
        <v>-3.0016145026606929E-2</v>
      </c>
    </row>
    <row r="471" spans="1:9">
      <c r="A471" s="3">
        <v>44669</v>
      </c>
      <c r="B471">
        <v>7584.8701170000004</v>
      </c>
      <c r="C471">
        <v>7679.6000979999999</v>
      </c>
      <c r="D471">
        <v>7522.0498049999997</v>
      </c>
      <c r="E471">
        <v>7615.6401370000003</v>
      </c>
      <c r="F471">
        <v>7615.6401370000003</v>
      </c>
      <c r="G471">
        <v>359400</v>
      </c>
      <c r="H471">
        <f>IFERROR((NDXT[[#This Row],[Close]]-E470)/E470,0)</f>
        <v>-1.1292734367314395E-3</v>
      </c>
      <c r="I471">
        <f>IFERROR(LN(NDXT[[#This Row],[Close]]/E470),0)</f>
        <v>-1.1299115464243217E-3</v>
      </c>
    </row>
    <row r="472" spans="1:9">
      <c r="A472" s="3">
        <v>44670</v>
      </c>
      <c r="B472">
        <v>7583.580078</v>
      </c>
      <c r="C472">
        <v>7833.7099609999996</v>
      </c>
      <c r="D472">
        <v>7549.330078</v>
      </c>
      <c r="E472">
        <v>7819.0400390000004</v>
      </c>
      <c r="F472">
        <v>7819.0400390000004</v>
      </c>
      <c r="G472">
        <v>362100</v>
      </c>
      <c r="H472">
        <f>IFERROR((NDXT[[#This Row],[Close]]-E471)/E471,0)</f>
        <v>2.6708181891604538E-2</v>
      </c>
      <c r="I472">
        <f>IFERROR(LN(NDXT[[#This Row],[Close]]/E471),0)</f>
        <v>2.6357744407230807E-2</v>
      </c>
    </row>
    <row r="473" spans="1:9">
      <c r="A473" s="3">
        <v>44671</v>
      </c>
      <c r="B473">
        <v>7892.2402339999999</v>
      </c>
      <c r="C473">
        <v>7921.4799800000001</v>
      </c>
      <c r="D473">
        <v>7690.6899409999996</v>
      </c>
      <c r="E473">
        <v>7702.7998049999997</v>
      </c>
      <c r="F473">
        <v>7702.7998049999997</v>
      </c>
      <c r="G473">
        <v>370400</v>
      </c>
      <c r="H473">
        <f>IFERROR((NDXT[[#This Row],[Close]]-E472)/E472,0)</f>
        <v>-1.4866304996548793E-2</v>
      </c>
      <c r="I473">
        <f>IFERROR(LN(NDXT[[#This Row],[Close]]/E472),0)</f>
        <v>-1.4977916052691848E-2</v>
      </c>
    </row>
    <row r="474" spans="1:9">
      <c r="A474" s="3">
        <v>44672</v>
      </c>
      <c r="B474">
        <v>7792.5297849999997</v>
      </c>
      <c r="C474">
        <v>7874.2900390000004</v>
      </c>
      <c r="D474">
        <v>7407.2700199999999</v>
      </c>
      <c r="E474">
        <v>7435.330078</v>
      </c>
      <c r="F474">
        <v>7435.330078</v>
      </c>
      <c r="G474">
        <v>445800</v>
      </c>
      <c r="H474">
        <f>IFERROR((NDXT[[#This Row],[Close]]-E473)/E473,0)</f>
        <v>-3.4723702260362678E-2</v>
      </c>
      <c r="I474">
        <f>IFERROR(LN(NDXT[[#This Row],[Close]]/E473),0)</f>
        <v>-3.5340899723406843E-2</v>
      </c>
    </row>
    <row r="475" spans="1:9">
      <c r="A475" s="3">
        <v>44673</v>
      </c>
      <c r="B475">
        <v>7436.2900390000004</v>
      </c>
      <c r="C475">
        <v>7482</v>
      </c>
      <c r="D475">
        <v>7240.2998049999997</v>
      </c>
      <c r="E475">
        <v>7245.1201170000004</v>
      </c>
      <c r="F475">
        <v>7245.1201170000004</v>
      </c>
      <c r="G475">
        <v>429500</v>
      </c>
      <c r="H475">
        <f>IFERROR((NDXT[[#This Row],[Close]]-E474)/E474,0)</f>
        <v>-2.5581912168607234E-2</v>
      </c>
      <c r="I475">
        <f>IFERROR(LN(NDXT[[#This Row],[Close]]/E474),0)</f>
        <v>-2.591481915344189E-2</v>
      </c>
    </row>
    <row r="476" spans="1:9">
      <c r="A476" s="3">
        <v>44676</v>
      </c>
      <c r="B476">
        <v>7192.4501950000003</v>
      </c>
      <c r="C476">
        <v>7425.8100590000004</v>
      </c>
      <c r="D476">
        <v>7192.4101559999999</v>
      </c>
      <c r="E476">
        <v>7420.7001950000003</v>
      </c>
      <c r="F476">
        <v>7420.7001950000003</v>
      </c>
      <c r="G476">
        <v>487000</v>
      </c>
      <c r="H476">
        <f>IFERROR((NDXT[[#This Row],[Close]]-E475)/E475,0)</f>
        <v>2.4234253561651469E-2</v>
      </c>
      <c r="I476">
        <f>IFERROR(LN(NDXT[[#This Row],[Close]]/E475),0)</f>
        <v>2.3945263698795429E-2</v>
      </c>
    </row>
    <row r="477" spans="1:9">
      <c r="A477" s="3">
        <v>44677</v>
      </c>
      <c r="B477">
        <v>7352.9702150000003</v>
      </c>
      <c r="C477">
        <v>7363.2900390000004</v>
      </c>
      <c r="D477">
        <v>7123.3798829999996</v>
      </c>
      <c r="E477">
        <v>7124.1401370000003</v>
      </c>
      <c r="F477">
        <v>7124.1401370000003</v>
      </c>
      <c r="G477">
        <v>486700</v>
      </c>
      <c r="H477">
        <f>IFERROR((NDXT[[#This Row],[Close]]-E476)/E476,0)</f>
        <v>-3.9963891574520079E-2</v>
      </c>
      <c r="I477">
        <f>IFERROR(LN(NDXT[[#This Row],[Close]]/E476),0)</f>
        <v>-4.0784382284395883E-2</v>
      </c>
    </row>
    <row r="478" spans="1:9">
      <c r="A478" s="3">
        <v>44678</v>
      </c>
      <c r="B478">
        <v>7082.0600590000004</v>
      </c>
      <c r="C478">
        <v>7269.3100590000004</v>
      </c>
      <c r="D478">
        <v>7067.9799800000001</v>
      </c>
      <c r="E478">
        <v>7102.0297849999997</v>
      </c>
      <c r="F478">
        <v>7102.0297849999997</v>
      </c>
      <c r="G478">
        <v>495000</v>
      </c>
      <c r="H478">
        <f>IFERROR((NDXT[[#This Row],[Close]]-E477)/E477,0)</f>
        <v>-3.1035818463435432E-3</v>
      </c>
      <c r="I478">
        <f>IFERROR(LN(NDXT[[#This Row],[Close]]/E477),0)</f>
        <v>-3.1084079445293138E-3</v>
      </c>
    </row>
    <row r="479" spans="1:9">
      <c r="A479" s="3">
        <v>44679</v>
      </c>
      <c r="B479">
        <v>7277.7700199999999</v>
      </c>
      <c r="C479">
        <v>7519.9799800000001</v>
      </c>
      <c r="D479">
        <v>7155.2402339999999</v>
      </c>
      <c r="E479">
        <v>7454.6601559999999</v>
      </c>
      <c r="F479">
        <v>7454.6601559999999</v>
      </c>
      <c r="G479">
        <v>578100</v>
      </c>
      <c r="H479">
        <f>IFERROR((NDXT[[#This Row],[Close]]-E478)/E478,0)</f>
        <v>4.9652054648486696E-2</v>
      </c>
      <c r="I479">
        <f>IFERROR(LN(NDXT[[#This Row],[Close]]/E478),0)</f>
        <v>4.8458732726847906E-2</v>
      </c>
    </row>
    <row r="480" spans="1:9">
      <c r="A480" s="3">
        <v>44680</v>
      </c>
      <c r="B480">
        <v>7350.6801759999998</v>
      </c>
      <c r="C480">
        <v>7486.4599609999996</v>
      </c>
      <c r="D480">
        <v>7092.8901370000003</v>
      </c>
      <c r="E480">
        <v>7102.0698240000002</v>
      </c>
      <c r="F480">
        <v>7102.0698240000002</v>
      </c>
      <c r="G480">
        <v>547400</v>
      </c>
      <c r="H480">
        <f>IFERROR((NDXT[[#This Row],[Close]]-E479)/E479,0)</f>
        <v>-4.7297975309607096E-2</v>
      </c>
      <c r="I480">
        <f>IFERROR(LN(NDXT[[#This Row],[Close]]/E479),0)</f>
        <v>-4.8453095058695432E-2</v>
      </c>
    </row>
    <row r="481" spans="1:9">
      <c r="A481" s="3">
        <v>44683</v>
      </c>
      <c r="B481">
        <v>7098.7998049999997</v>
      </c>
      <c r="C481">
        <v>7286.3198240000002</v>
      </c>
      <c r="D481">
        <v>7054.3100590000004</v>
      </c>
      <c r="E481">
        <v>7282.9399409999996</v>
      </c>
      <c r="F481">
        <v>7282.9399409999996</v>
      </c>
      <c r="G481">
        <v>524900</v>
      </c>
      <c r="H481">
        <f>IFERROR((NDXT[[#This Row],[Close]]-E480)/E480,0)</f>
        <v>2.5467240041598255E-2</v>
      </c>
      <c r="I481">
        <f>IFERROR(LN(NDXT[[#This Row],[Close]]/E480),0)</f>
        <v>2.5148352668107062E-2</v>
      </c>
    </row>
    <row r="482" spans="1:9">
      <c r="A482" s="3">
        <v>44684</v>
      </c>
      <c r="B482">
        <v>7240.830078</v>
      </c>
      <c r="C482">
        <v>7336.8798829999996</v>
      </c>
      <c r="D482">
        <v>7195.4501950000003</v>
      </c>
      <c r="E482">
        <v>7259.8398440000001</v>
      </c>
      <c r="F482">
        <v>7259.8398440000001</v>
      </c>
      <c r="G482">
        <v>459600</v>
      </c>
      <c r="H482">
        <f>IFERROR((NDXT[[#This Row],[Close]]-E481)/E481,0)</f>
        <v>-3.1718093499515723E-3</v>
      </c>
      <c r="I482">
        <f>IFERROR(LN(NDXT[[#This Row],[Close]]/E481),0)</f>
        <v>-3.1768501991249394E-3</v>
      </c>
    </row>
    <row r="483" spans="1:9">
      <c r="A483" s="3">
        <v>44685</v>
      </c>
      <c r="B483">
        <v>7251.4902339999999</v>
      </c>
      <c r="C483">
        <v>7506.8901370000003</v>
      </c>
      <c r="D483">
        <v>7026.2402339999999</v>
      </c>
      <c r="E483">
        <v>7501.6098629999997</v>
      </c>
      <c r="F483">
        <v>7501.6098629999997</v>
      </c>
      <c r="G483">
        <v>669200</v>
      </c>
      <c r="H483">
        <f>IFERROR((NDXT[[#This Row],[Close]]-E482)/E482,0)</f>
        <v>3.3302390162203641E-2</v>
      </c>
      <c r="I483">
        <f>IFERROR(LN(NDXT[[#This Row],[Close]]/E482),0)</f>
        <v>3.2759877370311177E-2</v>
      </c>
    </row>
    <row r="484" spans="1:9">
      <c r="A484" s="3">
        <v>44686</v>
      </c>
      <c r="B484">
        <v>7377.4399409999996</v>
      </c>
      <c r="C484">
        <v>7383.5297849999997</v>
      </c>
      <c r="D484">
        <v>6976.5</v>
      </c>
      <c r="E484">
        <v>7064.25</v>
      </c>
      <c r="F484">
        <v>7064.25</v>
      </c>
      <c r="G484">
        <v>637200</v>
      </c>
      <c r="H484">
        <f>IFERROR((NDXT[[#This Row],[Close]]-E483)/E483,0)</f>
        <v>-5.8302133940233106E-2</v>
      </c>
      <c r="I484">
        <f>IFERROR(LN(NDXT[[#This Row],[Close]]/E483),0)</f>
        <v>-6.0070792519693779E-2</v>
      </c>
    </row>
    <row r="485" spans="1:9">
      <c r="A485" s="3">
        <v>44687</v>
      </c>
      <c r="B485">
        <v>6987.2900390000004</v>
      </c>
      <c r="C485">
        <v>7063.8598629999997</v>
      </c>
      <c r="D485">
        <v>6776.1098629999997</v>
      </c>
      <c r="E485">
        <v>6879.3798829999996</v>
      </c>
      <c r="F485">
        <v>6879.3798829999996</v>
      </c>
      <c r="G485">
        <v>572400</v>
      </c>
      <c r="H485">
        <f>IFERROR((NDXT[[#This Row],[Close]]-E484)/E484,0)</f>
        <v>-2.6169815196234618E-2</v>
      </c>
      <c r="I485">
        <f>IFERROR(LN(NDXT[[#This Row],[Close]]/E484),0)</f>
        <v>-2.651833879077926E-2</v>
      </c>
    </row>
    <row r="486" spans="1:9">
      <c r="A486" s="3">
        <v>44690</v>
      </c>
      <c r="B486">
        <v>6708.1201170000004</v>
      </c>
      <c r="C486">
        <v>6779.8901370000003</v>
      </c>
      <c r="D486">
        <v>6452.7299800000001</v>
      </c>
      <c r="E486">
        <v>6484.0898440000001</v>
      </c>
      <c r="F486">
        <v>6484.0898440000001</v>
      </c>
      <c r="G486">
        <v>642400</v>
      </c>
      <c r="H486">
        <f>IFERROR((NDXT[[#This Row],[Close]]-E485)/E485,0)</f>
        <v>-5.7460126599029909E-2</v>
      </c>
      <c r="I486">
        <f>IFERROR(LN(NDXT[[#This Row],[Close]]/E485),0)</f>
        <v>-5.9177054559120361E-2</v>
      </c>
    </row>
    <row r="487" spans="1:9">
      <c r="A487" s="3">
        <v>44691</v>
      </c>
      <c r="B487">
        <v>6698.1601559999999</v>
      </c>
      <c r="C487">
        <v>6733.2001950000003</v>
      </c>
      <c r="D487">
        <v>6430.2299800000001</v>
      </c>
      <c r="E487">
        <v>6618.7597660000001</v>
      </c>
      <c r="F487">
        <v>6618.7597660000001</v>
      </c>
      <c r="G487">
        <v>603900</v>
      </c>
      <c r="H487">
        <f>IFERROR((NDXT[[#This Row],[Close]]-E486)/E486,0)</f>
        <v>2.0769286860609398E-2</v>
      </c>
      <c r="I487">
        <f>IFERROR(LN(NDXT[[#This Row],[Close]]/E486),0)</f>
        <v>2.0556545832684976E-2</v>
      </c>
    </row>
    <row r="488" spans="1:9">
      <c r="A488" s="3">
        <v>44692</v>
      </c>
      <c r="B488">
        <v>6536.1899409999996</v>
      </c>
      <c r="C488">
        <v>6722.3901370000003</v>
      </c>
      <c r="D488">
        <v>6365.2797849999997</v>
      </c>
      <c r="E488">
        <v>6379.419922</v>
      </c>
      <c r="F488">
        <v>6379.419922</v>
      </c>
      <c r="G488">
        <v>610700</v>
      </c>
      <c r="H488">
        <f>IFERROR((NDXT[[#This Row],[Close]]-E487)/E487,0)</f>
        <v>-3.6160829590683785E-2</v>
      </c>
      <c r="I488">
        <f>IFERROR(LN(NDXT[[#This Row],[Close]]/E487),0)</f>
        <v>-3.6830833965193946E-2</v>
      </c>
    </row>
    <row r="489" spans="1:9">
      <c r="A489" s="3">
        <v>44693</v>
      </c>
      <c r="B489">
        <v>6271.1201170000004</v>
      </c>
      <c r="C489">
        <v>6530.7099609999996</v>
      </c>
      <c r="D489">
        <v>6227.8701170000004</v>
      </c>
      <c r="E489">
        <v>6437.169922</v>
      </c>
      <c r="F489">
        <v>6437.169922</v>
      </c>
      <c r="G489">
        <v>674500</v>
      </c>
      <c r="H489">
        <f>IFERROR((NDXT[[#This Row],[Close]]-E488)/E488,0)</f>
        <v>9.0525472074418495E-3</v>
      </c>
      <c r="I489">
        <f>IFERROR(LN(NDXT[[#This Row],[Close]]/E488),0)</f>
        <v>9.0118185163673165E-3</v>
      </c>
    </row>
    <row r="490" spans="1:9">
      <c r="A490" s="3">
        <v>44694</v>
      </c>
      <c r="B490">
        <v>6576.1000979999999</v>
      </c>
      <c r="C490">
        <v>6834.4799800000001</v>
      </c>
      <c r="D490">
        <v>6562.5898440000001</v>
      </c>
      <c r="E490">
        <v>6802.1298829999996</v>
      </c>
      <c r="F490">
        <v>6802.1298829999996</v>
      </c>
      <c r="G490">
        <v>557300</v>
      </c>
      <c r="H490">
        <f>IFERROR((NDXT[[#This Row],[Close]]-E489)/E489,0)</f>
        <v>5.669571650620777E-2</v>
      </c>
      <c r="I490">
        <f>IFERROR(LN(NDXT[[#This Row],[Close]]/E489),0)</f>
        <v>5.514679080489341E-2</v>
      </c>
    </row>
    <row r="491" spans="1:9">
      <c r="A491" s="3">
        <v>44697</v>
      </c>
      <c r="B491">
        <v>6714.919922</v>
      </c>
      <c r="C491">
        <v>6780.080078</v>
      </c>
      <c r="D491">
        <v>6612.7202150000003</v>
      </c>
      <c r="E491">
        <v>6628.3701170000004</v>
      </c>
      <c r="F491">
        <v>6628.3701170000004</v>
      </c>
      <c r="G491">
        <v>455100</v>
      </c>
      <c r="H491">
        <f>IFERROR((NDXT[[#This Row],[Close]]-E490)/E490,0)</f>
        <v>-2.5544905638197623E-2</v>
      </c>
      <c r="I491">
        <f>IFERROR(LN(NDXT[[#This Row],[Close]]/E490),0)</f>
        <v>-2.5876841792213685E-2</v>
      </c>
    </row>
    <row r="492" spans="1:9">
      <c r="A492" s="3">
        <v>44698</v>
      </c>
      <c r="B492">
        <v>6813.0698240000002</v>
      </c>
      <c r="C492">
        <v>6860.5698240000002</v>
      </c>
      <c r="D492">
        <v>6656.3701170000004</v>
      </c>
      <c r="E492">
        <v>6829.8198240000002</v>
      </c>
      <c r="F492">
        <v>6829.8198240000002</v>
      </c>
      <c r="G492">
        <v>512800</v>
      </c>
      <c r="H492">
        <f>IFERROR((NDXT[[#This Row],[Close]]-E491)/E491,0)</f>
        <v>3.039204260536614E-2</v>
      </c>
      <c r="I492">
        <f>IFERROR(LN(NDXT[[#This Row],[Close]]/E491),0)</f>
        <v>2.9939353711352684E-2</v>
      </c>
    </row>
    <row r="493" spans="1:9">
      <c r="A493" s="3">
        <v>44699</v>
      </c>
      <c r="B493">
        <v>6705.9902339999999</v>
      </c>
      <c r="C493">
        <v>6765.9301759999998</v>
      </c>
      <c r="D493">
        <v>6460.669922</v>
      </c>
      <c r="E493">
        <v>6480.9501950000003</v>
      </c>
      <c r="F493">
        <v>6480.9501950000003</v>
      </c>
      <c r="G493">
        <v>545400</v>
      </c>
      <c r="H493">
        <f>IFERROR((NDXT[[#This Row],[Close]]-E492)/E492,0)</f>
        <v>-5.1080356142642482E-2</v>
      </c>
      <c r="I493">
        <f>IFERROR(LN(NDXT[[#This Row],[Close]]/E492),0)</f>
        <v>-5.2431158501708076E-2</v>
      </c>
    </row>
    <row r="494" spans="1:9">
      <c r="A494" s="3">
        <v>44700</v>
      </c>
      <c r="B494">
        <v>6494.5600590000004</v>
      </c>
      <c r="C494">
        <v>6698.2700199999999</v>
      </c>
      <c r="D494">
        <v>6456.3999020000001</v>
      </c>
      <c r="E494">
        <v>6570.1801759999998</v>
      </c>
      <c r="F494">
        <v>6570.1801759999998</v>
      </c>
      <c r="G494">
        <v>561800</v>
      </c>
      <c r="H494">
        <f>IFERROR((NDXT[[#This Row],[Close]]-E493)/E493,0)</f>
        <v>1.3768039919337706E-2</v>
      </c>
      <c r="I494">
        <f>IFERROR(LN(NDXT[[#This Row],[Close]]/E493),0)</f>
        <v>1.3674121524010626E-2</v>
      </c>
    </row>
    <row r="495" spans="1:9">
      <c r="A495" s="3">
        <v>44701</v>
      </c>
      <c r="B495">
        <v>6730.5097660000001</v>
      </c>
      <c r="C495">
        <v>6733.7099609999996</v>
      </c>
      <c r="D495">
        <v>6369.669922</v>
      </c>
      <c r="E495">
        <v>6614.2797849999997</v>
      </c>
      <c r="F495">
        <v>6614.2797849999997</v>
      </c>
      <c r="G495">
        <v>649400</v>
      </c>
      <c r="H495">
        <f>IFERROR((NDXT[[#This Row],[Close]]-E494)/E494,0)</f>
        <v>6.712085181634732E-3</v>
      </c>
      <c r="I495">
        <f>IFERROR(LN(NDXT[[#This Row],[Close]]/E494),0)</f>
        <v>6.6896594309950883E-3</v>
      </c>
    </row>
    <row r="496" spans="1:9">
      <c r="A496" s="3">
        <v>44704</v>
      </c>
      <c r="B496">
        <v>6595.1000979999999</v>
      </c>
      <c r="C496">
        <v>6677.1098629999997</v>
      </c>
      <c r="D496">
        <v>6521.3398440000001</v>
      </c>
      <c r="E496">
        <v>6664</v>
      </c>
      <c r="F496">
        <v>6664</v>
      </c>
      <c r="G496">
        <v>505400</v>
      </c>
      <c r="H496">
        <f>IFERROR((NDXT[[#This Row],[Close]]-E495)/E495,0)</f>
        <v>7.5171018789916945E-3</v>
      </c>
      <c r="I496">
        <f>IFERROR(LN(NDXT[[#This Row],[Close]]/E495),0)</f>
        <v>7.4889892643534095E-3</v>
      </c>
    </row>
    <row r="497" spans="1:9">
      <c r="A497" s="3">
        <v>44705</v>
      </c>
      <c r="B497">
        <v>6547.4301759999998</v>
      </c>
      <c r="C497">
        <v>6570</v>
      </c>
      <c r="D497">
        <v>6378.8999020000001</v>
      </c>
      <c r="E497">
        <v>6455.2299800000001</v>
      </c>
      <c r="F497">
        <v>6455.2299800000001</v>
      </c>
      <c r="G497">
        <v>543500</v>
      </c>
      <c r="H497">
        <f>IFERROR((NDXT[[#This Row],[Close]]-E496)/E496,0)</f>
        <v>-3.1328034213685463E-2</v>
      </c>
      <c r="I497">
        <f>IFERROR(LN(NDXT[[#This Row],[Close]]/E496),0)</f>
        <v>-3.1829253005407281E-2</v>
      </c>
    </row>
    <row r="498" spans="1:9">
      <c r="A498" s="3">
        <v>44706</v>
      </c>
      <c r="B498">
        <v>6430.5297849999997</v>
      </c>
      <c r="C498">
        <v>6677.5097660000001</v>
      </c>
      <c r="D498">
        <v>6420.5498049999997</v>
      </c>
      <c r="E498">
        <v>6619.6098629999997</v>
      </c>
      <c r="F498">
        <v>6619.6098629999997</v>
      </c>
      <c r="G498">
        <v>483300</v>
      </c>
      <c r="H498">
        <f>IFERROR((NDXT[[#This Row],[Close]]-E497)/E497,0)</f>
        <v>2.5464605213027531E-2</v>
      </c>
      <c r="I498">
        <f>IFERROR(LN(NDXT[[#This Row],[Close]]/E497),0)</f>
        <v>2.5145783271589322E-2</v>
      </c>
    </row>
    <row r="499" spans="1:9">
      <c r="A499" s="3">
        <v>44707</v>
      </c>
      <c r="B499">
        <v>6584.2299800000001</v>
      </c>
      <c r="C499">
        <v>6894.7099609999996</v>
      </c>
      <c r="D499">
        <v>6580.7099609999996</v>
      </c>
      <c r="E499">
        <v>6856.2900390000004</v>
      </c>
      <c r="F499">
        <v>6856.2900390000004</v>
      </c>
      <c r="G499">
        <v>539400</v>
      </c>
      <c r="H499">
        <f>IFERROR((NDXT[[#This Row],[Close]]-E498)/E498,0)</f>
        <v>3.5754399564076056E-2</v>
      </c>
      <c r="I499">
        <f>IFERROR(LN(NDXT[[#This Row],[Close]]/E498),0)</f>
        <v>3.5130049674849985E-2</v>
      </c>
    </row>
    <row r="500" spans="1:9">
      <c r="A500" s="3">
        <v>44708</v>
      </c>
      <c r="B500">
        <v>6973.2797849999997</v>
      </c>
      <c r="C500">
        <v>7138.8100590000004</v>
      </c>
      <c r="D500">
        <v>6971.6298829999996</v>
      </c>
      <c r="E500">
        <v>7137.7597660000001</v>
      </c>
      <c r="F500">
        <v>7137.7597660000001</v>
      </c>
      <c r="G500">
        <v>505500</v>
      </c>
      <c r="H500">
        <f>IFERROR((NDXT[[#This Row],[Close]]-E499)/E499,0)</f>
        <v>4.105277422614001E-2</v>
      </c>
      <c r="I500">
        <f>IFERROR(LN(NDXT[[#This Row],[Close]]/E499),0)</f>
        <v>4.0232484050191995E-2</v>
      </c>
    </row>
    <row r="501" spans="1:9">
      <c r="A501" s="3">
        <v>44712</v>
      </c>
      <c r="B501">
        <v>7136.2900390000004</v>
      </c>
      <c r="C501">
        <v>7136.2900390000004</v>
      </c>
      <c r="D501">
        <v>6974.8598629999997</v>
      </c>
      <c r="E501">
        <v>7042.3798829999996</v>
      </c>
      <c r="F501">
        <v>7042.3798829999996</v>
      </c>
      <c r="G501">
        <v>565100</v>
      </c>
      <c r="H501">
        <f>IFERROR((NDXT[[#This Row],[Close]]-E500)/E500,0)</f>
        <v>-1.3362719694536791E-2</v>
      </c>
      <c r="I501">
        <f>IFERROR(LN(NDXT[[#This Row],[Close]]/E500),0)</f>
        <v>-1.3452804249869905E-2</v>
      </c>
    </row>
    <row r="502" spans="1:9">
      <c r="A502" s="3">
        <v>44713</v>
      </c>
      <c r="B502">
        <v>7114.5</v>
      </c>
      <c r="C502">
        <v>7164.4101559999999</v>
      </c>
      <c r="D502">
        <v>6907.4301759999998</v>
      </c>
      <c r="E502">
        <v>6976.8100590000004</v>
      </c>
      <c r="F502">
        <v>6976.8100590000004</v>
      </c>
      <c r="G502">
        <v>429000</v>
      </c>
      <c r="H502">
        <f>IFERROR((NDXT[[#This Row],[Close]]-E501)/E501,0)</f>
        <v>-9.3107479416556279E-3</v>
      </c>
      <c r="I502">
        <f>IFERROR(LN(NDXT[[#This Row],[Close]]/E501),0)</f>
        <v>-9.3543638978303943E-3</v>
      </c>
    </row>
    <row r="503" spans="1:9">
      <c r="A503" s="3">
        <v>44714</v>
      </c>
      <c r="B503">
        <v>6963.5400390000004</v>
      </c>
      <c r="C503">
        <v>7285.6098629999997</v>
      </c>
      <c r="D503">
        <v>6956</v>
      </c>
      <c r="E503">
        <v>7280.7597660000001</v>
      </c>
      <c r="F503">
        <v>7280.7597660000001</v>
      </c>
      <c r="G503">
        <v>494200</v>
      </c>
      <c r="H503">
        <f>IFERROR((NDXT[[#This Row],[Close]]-E502)/E502,0)</f>
        <v>4.3565713331683485E-2</v>
      </c>
      <c r="I503">
        <f>IFERROR(LN(NDXT[[#This Row],[Close]]/E502),0)</f>
        <v>4.2643419516580718E-2</v>
      </c>
    </row>
    <row r="504" spans="1:9">
      <c r="A504" s="3">
        <v>44715</v>
      </c>
      <c r="B504">
        <v>7131.1899409999996</v>
      </c>
      <c r="C504">
        <v>7200.080078</v>
      </c>
      <c r="D504">
        <v>7043.3999020000001</v>
      </c>
      <c r="E504">
        <v>7075.8100590000004</v>
      </c>
      <c r="F504">
        <v>7075.8100590000004</v>
      </c>
      <c r="G504">
        <v>460700</v>
      </c>
      <c r="H504">
        <f>IFERROR((NDXT[[#This Row],[Close]]-E503)/E503,0)</f>
        <v>-2.814949450153301E-2</v>
      </c>
      <c r="I504">
        <f>IFERROR(LN(NDXT[[#This Row],[Close]]/E503),0)</f>
        <v>-2.8553287277776594E-2</v>
      </c>
    </row>
    <row r="505" spans="1:9">
      <c r="A505" s="3">
        <v>44718</v>
      </c>
      <c r="B505">
        <v>7211.5097660000001</v>
      </c>
      <c r="C505">
        <v>7240.3701170000004</v>
      </c>
      <c r="D505">
        <v>7048.669922</v>
      </c>
      <c r="E505">
        <v>7089.8999020000001</v>
      </c>
      <c r="F505">
        <v>7089.8999020000001</v>
      </c>
      <c r="G505">
        <v>375200</v>
      </c>
      <c r="H505">
        <f>IFERROR((NDXT[[#This Row],[Close]]-E504)/E504,0)</f>
        <v>1.9912692515082881E-3</v>
      </c>
      <c r="I505">
        <f>IFERROR(LN(NDXT[[#This Row],[Close]]/E504),0)</f>
        <v>1.9892893028638191E-3</v>
      </c>
    </row>
    <row r="506" spans="1:9">
      <c r="A506" s="3">
        <v>44719</v>
      </c>
      <c r="B506">
        <v>7001.8701170000004</v>
      </c>
      <c r="C506">
        <v>7220.9599609999996</v>
      </c>
      <c r="D506">
        <v>6978.8598629999997</v>
      </c>
      <c r="E506">
        <v>7205.8701170000004</v>
      </c>
      <c r="F506">
        <v>7205.8701170000004</v>
      </c>
      <c r="G506">
        <v>346500</v>
      </c>
      <c r="H506">
        <f>IFERROR((NDXT[[#This Row],[Close]]-E505)/E505,0)</f>
        <v>1.6357101877741049E-2</v>
      </c>
      <c r="I506">
        <f>IFERROR(LN(NDXT[[#This Row],[Close]]/E505),0)</f>
        <v>1.6224765628411249E-2</v>
      </c>
    </row>
    <row r="507" spans="1:9">
      <c r="A507" s="3">
        <v>44720</v>
      </c>
      <c r="B507">
        <v>7184</v>
      </c>
      <c r="C507">
        <v>7239.4101559999999</v>
      </c>
      <c r="D507">
        <v>7088.3100590000004</v>
      </c>
      <c r="E507">
        <v>7122.2797849999997</v>
      </c>
      <c r="F507">
        <v>7122.2797849999997</v>
      </c>
      <c r="G507">
        <v>383700</v>
      </c>
      <c r="H507">
        <f>IFERROR((NDXT[[#This Row],[Close]]-E506)/E506,0)</f>
        <v>-1.1600310669324359E-2</v>
      </c>
      <c r="I507">
        <f>IFERROR(LN(NDXT[[#This Row],[Close]]/E506),0)</f>
        <v>-1.1668119183114202E-2</v>
      </c>
    </row>
    <row r="508" spans="1:9">
      <c r="A508" s="3">
        <v>44721</v>
      </c>
      <c r="B508">
        <v>7061.25</v>
      </c>
      <c r="C508">
        <v>7158.6401370000003</v>
      </c>
      <c r="D508">
        <v>6912.6499020000001</v>
      </c>
      <c r="E508">
        <v>6913.9301759999998</v>
      </c>
      <c r="F508">
        <v>6913.9301759999998</v>
      </c>
      <c r="G508">
        <v>401000</v>
      </c>
      <c r="H508">
        <f>IFERROR((NDXT[[#This Row],[Close]]-E507)/E507,0)</f>
        <v>-2.9253218813279164E-2</v>
      </c>
      <c r="I508">
        <f>IFERROR(LN(NDXT[[#This Row],[Close]]/E507),0)</f>
        <v>-2.9689626176299704E-2</v>
      </c>
    </row>
    <row r="509" spans="1:9">
      <c r="A509" s="3">
        <v>44722</v>
      </c>
      <c r="B509">
        <v>6744.8999020000001</v>
      </c>
      <c r="C509">
        <v>6771.3901370000003</v>
      </c>
      <c r="D509">
        <v>6585.0400390000004</v>
      </c>
      <c r="E509">
        <v>6606.7700199999999</v>
      </c>
      <c r="F509">
        <v>6606.7700199999999</v>
      </c>
      <c r="G509">
        <v>517600</v>
      </c>
      <c r="H509">
        <f>IFERROR((NDXT[[#This Row],[Close]]-E508)/E508,0)</f>
        <v>-4.4426273939854134E-2</v>
      </c>
      <c r="I509">
        <f>IFERROR(LN(NDXT[[#This Row],[Close]]/E508),0)</f>
        <v>-4.544335861321367E-2</v>
      </c>
    </row>
    <row r="510" spans="1:9">
      <c r="A510" s="3">
        <v>44725</v>
      </c>
      <c r="B510">
        <v>6361.580078</v>
      </c>
      <c r="C510">
        <v>6426.1601559999999</v>
      </c>
      <c r="D510">
        <v>6191.830078</v>
      </c>
      <c r="E510">
        <v>6209.25</v>
      </c>
      <c r="F510">
        <v>6209.25</v>
      </c>
      <c r="G510">
        <v>576600</v>
      </c>
      <c r="H510">
        <f>IFERROR((NDXT[[#This Row],[Close]]-E509)/E509,0)</f>
        <v>-6.0168587493832568E-2</v>
      </c>
      <c r="I510">
        <f>IFERROR(LN(NDXT[[#This Row],[Close]]/E509),0)</f>
        <v>-6.2054768200628808E-2</v>
      </c>
    </row>
    <row r="511" spans="1:9">
      <c r="A511" s="3">
        <v>44726</v>
      </c>
      <c r="B511">
        <v>6285.75</v>
      </c>
      <c r="C511">
        <v>6312.830078</v>
      </c>
      <c r="D511">
        <v>6180.1201170000004</v>
      </c>
      <c r="E511">
        <v>6243.2900390000004</v>
      </c>
      <c r="F511">
        <v>6243.2900390000004</v>
      </c>
      <c r="G511">
        <v>414900</v>
      </c>
      <c r="H511">
        <f>IFERROR((NDXT[[#This Row],[Close]]-E510)/E510,0)</f>
        <v>5.4821498570681538E-3</v>
      </c>
      <c r="I511">
        <f>IFERROR(LN(NDXT[[#This Row],[Close]]/E510),0)</f>
        <v>5.4671775688330685E-3</v>
      </c>
    </row>
    <row r="512" spans="1:9">
      <c r="A512" s="3">
        <v>44727</v>
      </c>
      <c r="B512">
        <v>6336.2001950000003</v>
      </c>
      <c r="C512">
        <v>6509.7299800000001</v>
      </c>
      <c r="D512">
        <v>6256.5400390000004</v>
      </c>
      <c r="E512">
        <v>6407.7900390000004</v>
      </c>
      <c r="F512">
        <v>6407.7900390000004</v>
      </c>
      <c r="G512">
        <v>476100</v>
      </c>
      <c r="H512">
        <f>IFERROR((NDXT[[#This Row],[Close]]-E511)/E511,0)</f>
        <v>2.6348287356893044E-2</v>
      </c>
      <c r="I512">
        <f>IFERROR(LN(NDXT[[#This Row],[Close]]/E511),0)</f>
        <v>2.6007150506099801E-2</v>
      </c>
    </row>
    <row r="513" spans="1:9">
      <c r="A513" s="3">
        <v>44728</v>
      </c>
      <c r="B513">
        <v>6204.6000979999999</v>
      </c>
      <c r="C513">
        <v>6225.6601559999999</v>
      </c>
      <c r="D513">
        <v>6002.7900390000004</v>
      </c>
      <c r="E513">
        <v>6054.9702150000003</v>
      </c>
      <c r="F513">
        <v>6054.9702150000003</v>
      </c>
      <c r="G513">
        <v>534000</v>
      </c>
      <c r="H513">
        <f>IFERROR((NDXT[[#This Row],[Close]]-E512)/E512,0)</f>
        <v>-5.5061077509190863E-2</v>
      </c>
      <c r="I513">
        <f>IFERROR(LN(NDXT[[#This Row],[Close]]/E512),0)</f>
        <v>-5.6634985862008484E-2</v>
      </c>
    </row>
    <row r="514" spans="1:9">
      <c r="A514" s="3">
        <v>44729</v>
      </c>
      <c r="B514">
        <v>6095</v>
      </c>
      <c r="C514">
        <v>6195.8999020000001</v>
      </c>
      <c r="D514">
        <v>6016.1899409999996</v>
      </c>
      <c r="E514">
        <v>6144.5</v>
      </c>
      <c r="F514">
        <v>6144.5</v>
      </c>
      <c r="G514">
        <v>650700</v>
      </c>
      <c r="H514">
        <f>IFERROR((NDXT[[#This Row],[Close]]-E513)/E513,0)</f>
        <v>1.4786164394039007E-2</v>
      </c>
      <c r="I514">
        <f>IFERROR(LN(NDXT[[#This Row],[Close]]/E513),0)</f>
        <v>1.4677914824702449E-2</v>
      </c>
    </row>
    <row r="515" spans="1:9">
      <c r="A515" s="3">
        <v>44733</v>
      </c>
      <c r="B515">
        <v>6267.5898440000001</v>
      </c>
      <c r="C515">
        <v>6386.6098629999997</v>
      </c>
      <c r="D515">
        <v>6261.330078</v>
      </c>
      <c r="E515">
        <v>6298.5297849999997</v>
      </c>
      <c r="F515">
        <v>6298.5297849999997</v>
      </c>
      <c r="G515">
        <v>456400</v>
      </c>
      <c r="H515">
        <f>IFERROR((NDXT[[#This Row],[Close]]-E514)/E514,0)</f>
        <v>2.5067911953779758E-2</v>
      </c>
      <c r="I515">
        <f>IFERROR(LN(NDXT[[#This Row],[Close]]/E514),0)</f>
        <v>2.4758865960231718E-2</v>
      </c>
    </row>
    <row r="516" spans="1:9">
      <c r="A516" s="3">
        <v>44734</v>
      </c>
      <c r="B516">
        <v>6207.8598629999997</v>
      </c>
      <c r="C516">
        <v>6389.1401370000003</v>
      </c>
      <c r="D516">
        <v>6206.75</v>
      </c>
      <c r="E516">
        <v>6272.6401370000003</v>
      </c>
      <c r="F516">
        <v>6272.6401370000003</v>
      </c>
      <c r="G516">
        <v>422600</v>
      </c>
      <c r="H516">
        <f>IFERROR((NDXT[[#This Row],[Close]]-E515)/E515,0)</f>
        <v>-4.1104271764588309E-3</v>
      </c>
      <c r="I516">
        <f>IFERROR(LN(NDXT[[#This Row],[Close]]/E515),0)</f>
        <v>-4.1188982032398661E-3</v>
      </c>
    </row>
    <row r="517" spans="1:9">
      <c r="A517" s="3">
        <v>44735</v>
      </c>
      <c r="B517">
        <v>6343.1298829999996</v>
      </c>
      <c r="C517">
        <v>6429.3500979999999</v>
      </c>
      <c r="D517">
        <v>6258.5</v>
      </c>
      <c r="E517">
        <v>6408.3798829999996</v>
      </c>
      <c r="F517">
        <v>6408.3798829999996</v>
      </c>
      <c r="G517">
        <v>438000</v>
      </c>
      <c r="H517">
        <f>IFERROR((NDXT[[#This Row],[Close]]-E516)/E516,0)</f>
        <v>2.1639970257391363E-2</v>
      </c>
      <c r="I517">
        <f>IFERROR(LN(NDXT[[#This Row],[Close]]/E516),0)</f>
        <v>2.1409150124887116E-2</v>
      </c>
    </row>
    <row r="518" spans="1:9">
      <c r="A518" s="3">
        <v>44736</v>
      </c>
      <c r="B518">
        <v>6508.830078</v>
      </c>
      <c r="C518">
        <v>6708.2001950000003</v>
      </c>
      <c r="D518">
        <v>6497.830078</v>
      </c>
      <c r="E518">
        <v>6705.2900390000004</v>
      </c>
      <c r="F518">
        <v>6705.2900390000004</v>
      </c>
      <c r="G518">
        <v>538600</v>
      </c>
      <c r="H518">
        <f>IFERROR((NDXT[[#This Row],[Close]]-E517)/E517,0)</f>
        <v>4.6331547352184463E-2</v>
      </c>
      <c r="I518">
        <f>IFERROR(LN(NDXT[[#This Row],[Close]]/E517),0)</f>
        <v>4.5290282295236711E-2</v>
      </c>
    </row>
    <row r="519" spans="1:9">
      <c r="A519" s="3">
        <v>44739</v>
      </c>
      <c r="B519">
        <v>6737.0200199999999</v>
      </c>
      <c r="C519">
        <v>6755.8500979999999</v>
      </c>
      <c r="D519">
        <v>6599.3999020000001</v>
      </c>
      <c r="E519">
        <v>6627.7998049999997</v>
      </c>
      <c r="F519">
        <v>6627.7998049999997</v>
      </c>
      <c r="G519">
        <v>379700</v>
      </c>
      <c r="H519">
        <f>IFERROR((NDXT[[#This Row],[Close]]-E518)/E518,0)</f>
        <v>-1.1556581974723552E-2</v>
      </c>
      <c r="I519">
        <f>IFERROR(LN(NDXT[[#This Row],[Close]]/E518),0)</f>
        <v>-1.1623878247204619E-2</v>
      </c>
    </row>
    <row r="520" spans="1:9">
      <c r="A520" s="3">
        <v>44740</v>
      </c>
      <c r="B520">
        <v>6634.9101559999999</v>
      </c>
      <c r="C520">
        <v>6699.9399409999996</v>
      </c>
      <c r="D520">
        <v>6392.6801759999998</v>
      </c>
      <c r="E520">
        <v>6398.5898440000001</v>
      </c>
      <c r="F520">
        <v>6398.5898440000001</v>
      </c>
      <c r="G520">
        <v>438600</v>
      </c>
      <c r="H520">
        <f>IFERROR((NDXT[[#This Row],[Close]]-E519)/E519,0)</f>
        <v>-3.4583114720375834E-2</v>
      </c>
      <c r="I520">
        <f>IFERROR(LN(NDXT[[#This Row],[Close]]/E519),0)</f>
        <v>-3.5195265459535316E-2</v>
      </c>
    </row>
    <row r="521" spans="1:9">
      <c r="A521" s="3">
        <v>44741</v>
      </c>
      <c r="B521">
        <v>6363.169922</v>
      </c>
      <c r="C521">
        <v>6404.330078</v>
      </c>
      <c r="D521">
        <v>6290.2900390000004</v>
      </c>
      <c r="E521">
        <v>6358.3500979999999</v>
      </c>
      <c r="F521">
        <v>6358.3500979999999</v>
      </c>
      <c r="G521">
        <v>392800</v>
      </c>
      <c r="H521">
        <f>IFERROR((NDXT[[#This Row],[Close]]-E520)/E520,0)</f>
        <v>-6.2888459771699963E-3</v>
      </c>
      <c r="I521">
        <f>IFERROR(LN(NDXT[[#This Row],[Close]]/E520),0)</f>
        <v>-6.3087040691325192E-3</v>
      </c>
    </row>
    <row r="522" spans="1:9">
      <c r="A522" s="3">
        <v>44742</v>
      </c>
      <c r="B522">
        <v>6278.6098629999997</v>
      </c>
      <c r="C522">
        <v>6354.8798829999996</v>
      </c>
      <c r="D522">
        <v>6134.8901370000003</v>
      </c>
      <c r="E522">
        <v>6248.2998049999997</v>
      </c>
      <c r="F522">
        <v>6248.2998049999997</v>
      </c>
      <c r="G522">
        <v>508100</v>
      </c>
      <c r="H522">
        <f>IFERROR((NDXT[[#This Row],[Close]]-E521)/E521,0)</f>
        <v>-1.7307995203758319E-2</v>
      </c>
      <c r="I522">
        <f>IFERROR(LN(NDXT[[#This Row],[Close]]/E521),0)</f>
        <v>-1.7459529602646538E-2</v>
      </c>
    </row>
    <row r="523" spans="1:9">
      <c r="A523" s="3">
        <v>44743</v>
      </c>
      <c r="B523">
        <v>6219.6098629999997</v>
      </c>
      <c r="C523">
        <v>6267.9902339999999</v>
      </c>
      <c r="D523">
        <v>6137.4399409999996</v>
      </c>
      <c r="E523">
        <v>6252.3598629999997</v>
      </c>
      <c r="F523">
        <v>6252.3598629999997</v>
      </c>
      <c r="G523">
        <v>458400</v>
      </c>
      <c r="H523">
        <f>IFERROR((NDXT[[#This Row],[Close]]-E522)/E522,0)</f>
        <v>6.4978604207677367E-4</v>
      </c>
      <c r="I523">
        <f>IFERROR(LN(NDXT[[#This Row],[Close]]/E522),0)</f>
        <v>6.4957502253339865E-4</v>
      </c>
    </row>
    <row r="524" spans="1:9">
      <c r="A524" s="3">
        <v>44747</v>
      </c>
      <c r="B524">
        <v>6147.0898440000001</v>
      </c>
      <c r="C524">
        <v>6408.2700199999999</v>
      </c>
      <c r="D524">
        <v>6114.2402339999999</v>
      </c>
      <c r="E524">
        <v>6407.3500979999999</v>
      </c>
      <c r="F524">
        <v>6407.3500979999999</v>
      </c>
      <c r="G524">
        <v>467700</v>
      </c>
      <c r="H524">
        <f>IFERROR((NDXT[[#This Row],[Close]]-E523)/E523,0)</f>
        <v>2.478907778760402E-2</v>
      </c>
      <c r="I524">
        <f>IFERROR(LN(NDXT[[#This Row],[Close]]/E523),0)</f>
        <v>2.4486813647030457E-2</v>
      </c>
    </row>
    <row r="525" spans="1:9">
      <c r="A525" s="3">
        <v>44748</v>
      </c>
      <c r="B525">
        <v>6429.9301759999998</v>
      </c>
      <c r="C525">
        <v>6483.9799800000001</v>
      </c>
      <c r="D525">
        <v>6355.080078</v>
      </c>
      <c r="E525">
        <v>6428.3901370000003</v>
      </c>
      <c r="F525">
        <v>6428.3901370000003</v>
      </c>
      <c r="G525">
        <v>402100</v>
      </c>
      <c r="H525">
        <f>IFERROR((NDXT[[#This Row],[Close]]-E524)/E524,0)</f>
        <v>3.2837348791925547E-3</v>
      </c>
      <c r="I525">
        <f>IFERROR(LN(NDXT[[#This Row],[Close]]/E524),0)</f>
        <v>3.2783551955668905E-3</v>
      </c>
    </row>
    <row r="526" spans="1:9">
      <c r="A526" s="3">
        <v>44749</v>
      </c>
      <c r="B526">
        <v>6492.7998049999997</v>
      </c>
      <c r="C526">
        <v>6645.7001950000003</v>
      </c>
      <c r="D526">
        <v>6492.7998049999997</v>
      </c>
      <c r="E526">
        <v>6627.6000979999999</v>
      </c>
      <c r="F526">
        <v>6627.6000979999999</v>
      </c>
      <c r="G526">
        <v>402400</v>
      </c>
      <c r="H526">
        <f>IFERROR((NDXT[[#This Row],[Close]]-E525)/E525,0)</f>
        <v>3.0989090076130137E-2</v>
      </c>
      <c r="I526">
        <f>IFERROR(LN(NDXT[[#This Row],[Close]]/E525),0)</f>
        <v>3.051862309341245E-2</v>
      </c>
    </row>
    <row r="527" spans="1:9">
      <c r="A527" s="3">
        <v>44750</v>
      </c>
      <c r="B527">
        <v>6510.3100590000004</v>
      </c>
      <c r="C527">
        <v>6679.0200199999999</v>
      </c>
      <c r="D527">
        <v>6491.9101559999999</v>
      </c>
      <c r="E527">
        <v>6628.7998049999997</v>
      </c>
      <c r="F527">
        <v>6628.7998049999997</v>
      </c>
      <c r="G527">
        <v>354200</v>
      </c>
      <c r="H527">
        <f>IFERROR((NDXT[[#This Row],[Close]]-E526)/E526,0)</f>
        <v>1.8101680582112908E-4</v>
      </c>
      <c r="I527">
        <f>IFERROR(LN(NDXT[[#This Row],[Close]]/E526),0)</f>
        <v>1.8100042425603358E-4</v>
      </c>
    </row>
    <row r="528" spans="1:9">
      <c r="A528" s="3">
        <v>44753</v>
      </c>
      <c r="B528">
        <v>6529.9399409999996</v>
      </c>
      <c r="C528">
        <v>6550.3100590000004</v>
      </c>
      <c r="D528">
        <v>6406.7700199999999</v>
      </c>
      <c r="E528">
        <v>6450.5698240000002</v>
      </c>
      <c r="F528">
        <v>6450.5698240000002</v>
      </c>
      <c r="G528">
        <v>333900</v>
      </c>
      <c r="H528">
        <f>IFERROR((NDXT[[#This Row],[Close]]-E527)/E527,0)</f>
        <v>-2.688721733089049E-2</v>
      </c>
      <c r="I528">
        <f>IFERROR(LN(NDXT[[#This Row],[Close]]/E527),0)</f>
        <v>-2.7255291212200643E-2</v>
      </c>
    </row>
    <row r="529" spans="1:9">
      <c r="A529" s="3">
        <v>44754</v>
      </c>
      <c r="B529">
        <v>6507.2700199999999</v>
      </c>
      <c r="C529">
        <v>6551.1298829999996</v>
      </c>
      <c r="D529">
        <v>6290.75</v>
      </c>
      <c r="E529">
        <v>6329.9902339999999</v>
      </c>
      <c r="F529">
        <v>6329.9902339999999</v>
      </c>
      <c r="G529">
        <v>397100</v>
      </c>
      <c r="H529">
        <f>IFERROR((NDXT[[#This Row],[Close]]-E528)/E528,0)</f>
        <v>-1.8692858660543703E-2</v>
      </c>
      <c r="I529">
        <f>IFERROR(LN(NDXT[[#This Row],[Close]]/E528),0)</f>
        <v>-1.8869778368821789E-2</v>
      </c>
    </row>
    <row r="530" spans="1:9">
      <c r="A530" s="3">
        <v>44755</v>
      </c>
      <c r="B530">
        <v>6183.3798829999996</v>
      </c>
      <c r="C530">
        <v>6387.2700199999999</v>
      </c>
      <c r="D530">
        <v>6162.8901370000003</v>
      </c>
      <c r="E530">
        <v>6324.9501950000003</v>
      </c>
      <c r="F530">
        <v>6324.9501950000003</v>
      </c>
      <c r="G530">
        <v>376500</v>
      </c>
      <c r="H530">
        <f>IFERROR((NDXT[[#This Row],[Close]]-E529)/E529,0)</f>
        <v>-7.962159203545343E-4</v>
      </c>
      <c r="I530">
        <f>IFERROR(LN(NDXT[[#This Row],[Close]]/E529),0)</f>
        <v>-7.9653306860725018E-4</v>
      </c>
    </row>
    <row r="531" spans="1:9">
      <c r="A531" s="3">
        <v>44756</v>
      </c>
      <c r="B531">
        <v>6284.419922</v>
      </c>
      <c r="C531">
        <v>6351.8598629999997</v>
      </c>
      <c r="D531">
        <v>6151.6801759999998</v>
      </c>
      <c r="E531">
        <v>6316.8598629999997</v>
      </c>
      <c r="F531">
        <v>6316.8598629999997</v>
      </c>
      <c r="G531">
        <v>400300</v>
      </c>
      <c r="H531">
        <f>IFERROR((NDXT[[#This Row],[Close]]-E530)/E530,0)</f>
        <v>-1.2791139456554521E-3</v>
      </c>
      <c r="I531">
        <f>IFERROR(LN(NDXT[[#This Row],[Close]]/E530),0)</f>
        <v>-1.2799327101683598E-3</v>
      </c>
    </row>
    <row r="532" spans="1:9">
      <c r="A532" s="3">
        <v>44757</v>
      </c>
      <c r="B532">
        <v>6390.3398440000001</v>
      </c>
      <c r="C532">
        <v>6474.75</v>
      </c>
      <c r="D532">
        <v>6322.2402339999999</v>
      </c>
      <c r="E532">
        <v>6472.7202150000003</v>
      </c>
      <c r="F532">
        <v>6472.7202150000003</v>
      </c>
      <c r="G532">
        <v>400200</v>
      </c>
      <c r="H532">
        <f>IFERROR((NDXT[[#This Row],[Close]]-E531)/E531,0)</f>
        <v>2.4673707408474865E-2</v>
      </c>
      <c r="I532">
        <f>IFERROR(LN(NDXT[[#This Row],[Close]]/E531),0)</f>
        <v>2.4374227675638876E-2</v>
      </c>
    </row>
    <row r="533" spans="1:9">
      <c r="A533" s="3">
        <v>44760</v>
      </c>
      <c r="B533">
        <v>6561.75</v>
      </c>
      <c r="C533">
        <v>6591.580078</v>
      </c>
      <c r="D533">
        <v>6398.4101559999999</v>
      </c>
      <c r="E533">
        <v>6425.8500979999999</v>
      </c>
      <c r="F533">
        <v>6425.8500979999999</v>
      </c>
      <c r="G533">
        <v>491300</v>
      </c>
      <c r="H533">
        <f>IFERROR((NDXT[[#This Row],[Close]]-E532)/E532,0)</f>
        <v>-7.2411776568656137E-3</v>
      </c>
      <c r="I533">
        <f>IFERROR(LN(NDXT[[#This Row],[Close]]/E532),0)</f>
        <v>-7.2675222380302485E-3</v>
      </c>
    </row>
    <row r="534" spans="1:9">
      <c r="A534" s="3">
        <v>44761</v>
      </c>
      <c r="B534">
        <v>6534.7099609999996</v>
      </c>
      <c r="C534">
        <v>6673.8798829999996</v>
      </c>
      <c r="D534">
        <v>6483.5600590000004</v>
      </c>
      <c r="E534">
        <v>6668</v>
      </c>
      <c r="F534">
        <v>6668</v>
      </c>
      <c r="G534">
        <v>528900</v>
      </c>
      <c r="H534">
        <f>IFERROR((NDXT[[#This Row],[Close]]-E533)/E533,0)</f>
        <v>3.7683714731435697E-2</v>
      </c>
      <c r="I534">
        <f>IFERROR(LN(NDXT[[#This Row],[Close]]/E533),0)</f>
        <v>3.6991031886826217E-2</v>
      </c>
    </row>
    <row r="535" spans="1:9">
      <c r="A535" s="3">
        <v>44762</v>
      </c>
      <c r="B535">
        <v>6698.1000979999999</v>
      </c>
      <c r="C535">
        <v>6906.4501950000003</v>
      </c>
      <c r="D535">
        <v>6671.3798829999996</v>
      </c>
      <c r="E535">
        <v>6877.5698240000002</v>
      </c>
      <c r="F535">
        <v>6877.5698240000002</v>
      </c>
      <c r="G535">
        <v>492900</v>
      </c>
      <c r="H535">
        <f>IFERROR((NDXT[[#This Row],[Close]]-E534)/E534,0)</f>
        <v>3.1429187762447533E-2</v>
      </c>
      <c r="I535">
        <f>IFERROR(LN(NDXT[[#This Row],[Close]]/E534),0)</f>
        <v>3.0945401402862501E-2</v>
      </c>
    </row>
    <row r="536" spans="1:9">
      <c r="A536" s="3">
        <v>44763</v>
      </c>
      <c r="B536">
        <v>6879.5</v>
      </c>
      <c r="C536">
        <v>6989.1098629999997</v>
      </c>
      <c r="D536">
        <v>6819.5200199999999</v>
      </c>
      <c r="E536">
        <v>6988.7700199999999</v>
      </c>
      <c r="F536">
        <v>6988.7700199999999</v>
      </c>
      <c r="G536">
        <v>436500</v>
      </c>
      <c r="H536">
        <f>IFERROR((NDXT[[#This Row],[Close]]-E535)/E535,0)</f>
        <v>1.6168530286956164E-2</v>
      </c>
      <c r="I536">
        <f>IFERROR(LN(NDXT[[#This Row],[Close]]/E535),0)</f>
        <v>1.6039211667032451E-2</v>
      </c>
    </row>
    <row r="537" spans="1:9">
      <c r="A537" s="3">
        <v>44764</v>
      </c>
      <c r="B537">
        <v>6959.5297849999997</v>
      </c>
      <c r="C537">
        <v>7040.419922</v>
      </c>
      <c r="D537">
        <v>6776.0097660000001</v>
      </c>
      <c r="E537">
        <v>6818.3598629999997</v>
      </c>
      <c r="F537">
        <v>6818.3598629999997</v>
      </c>
      <c r="G537">
        <v>500600</v>
      </c>
      <c r="H537">
        <f>IFERROR((NDXT[[#This Row],[Close]]-E536)/E536,0)</f>
        <v>-2.4383426055276068E-2</v>
      </c>
      <c r="I537">
        <f>IFERROR(LN(NDXT[[#This Row],[Close]]/E536),0)</f>
        <v>-2.4685624321447514E-2</v>
      </c>
    </row>
    <row r="538" spans="1:9">
      <c r="A538" s="3">
        <v>44767</v>
      </c>
      <c r="B538">
        <v>6782.8701170000004</v>
      </c>
      <c r="C538">
        <v>6792.3598629999997</v>
      </c>
      <c r="D538">
        <v>6686.3901370000003</v>
      </c>
      <c r="E538">
        <v>6746.169922</v>
      </c>
      <c r="F538">
        <v>6746.169922</v>
      </c>
      <c r="G538">
        <v>389200</v>
      </c>
      <c r="H538">
        <f>IFERROR((NDXT[[#This Row],[Close]]-E537)/E537,0)</f>
        <v>-1.0587581537275579E-2</v>
      </c>
      <c r="I538">
        <f>IFERROR(LN(NDXT[[#This Row],[Close]]/E537),0)</f>
        <v>-1.0644028758581531E-2</v>
      </c>
    </row>
    <row r="539" spans="1:9">
      <c r="A539" s="3">
        <v>44768</v>
      </c>
      <c r="B539">
        <v>6712.2998049999997</v>
      </c>
      <c r="C539">
        <v>6720.0097660000001</v>
      </c>
      <c r="D539">
        <v>6526.0698240000002</v>
      </c>
      <c r="E539">
        <v>6549.7700199999999</v>
      </c>
      <c r="F539">
        <v>6549.7700199999999</v>
      </c>
      <c r="G539">
        <v>435700</v>
      </c>
      <c r="H539">
        <f>IFERROR((NDXT[[#This Row],[Close]]-E538)/E538,0)</f>
        <v>-2.9112800933092195E-2</v>
      </c>
      <c r="I539">
        <f>IFERROR(LN(NDXT[[#This Row],[Close]]/E538),0)</f>
        <v>-2.9544987298056147E-2</v>
      </c>
    </row>
    <row r="540" spans="1:9">
      <c r="A540" s="3">
        <v>44769</v>
      </c>
      <c r="B540">
        <v>6701.2900390000004</v>
      </c>
      <c r="C540">
        <v>6899.0898440000001</v>
      </c>
      <c r="D540">
        <v>6652.0498049999997</v>
      </c>
      <c r="E540">
        <v>6857.9101559999999</v>
      </c>
      <c r="F540">
        <v>6857.9101559999999</v>
      </c>
      <c r="G540">
        <v>566100</v>
      </c>
      <c r="H540">
        <f>IFERROR((NDXT[[#This Row],[Close]]-E539)/E539,0)</f>
        <v>4.704594742396772E-2</v>
      </c>
      <c r="I540">
        <f>IFERROR(LN(NDXT[[#This Row],[Close]]/E539),0)</f>
        <v>4.5972815762133926E-2</v>
      </c>
    </row>
    <row r="541" spans="1:9">
      <c r="A541" s="3">
        <v>44770</v>
      </c>
      <c r="B541">
        <v>6832.3798829999996</v>
      </c>
      <c r="C541">
        <v>6960.6801759999998</v>
      </c>
      <c r="D541">
        <v>6738.5600590000004</v>
      </c>
      <c r="E541">
        <v>6953.4599609999996</v>
      </c>
      <c r="F541">
        <v>6953.4599609999996</v>
      </c>
      <c r="G541">
        <v>510000</v>
      </c>
      <c r="H541">
        <f>IFERROR((NDXT[[#This Row],[Close]]-E540)/E540,0)</f>
        <v>1.39327875149258E-2</v>
      </c>
      <c r="I541">
        <f>IFERROR(LN(NDXT[[#This Row],[Close]]/E540),0)</f>
        <v>1.3836618470031143E-2</v>
      </c>
    </row>
    <row r="542" spans="1:9">
      <c r="A542" s="3">
        <v>44771</v>
      </c>
      <c r="B542">
        <v>6899.3500979999999</v>
      </c>
      <c r="C542">
        <v>7048.2299800000001</v>
      </c>
      <c r="D542">
        <v>6877.0698240000002</v>
      </c>
      <c r="E542">
        <v>7032.7900390000004</v>
      </c>
      <c r="F542">
        <v>7032.7900390000004</v>
      </c>
      <c r="G542">
        <v>605300</v>
      </c>
      <c r="H542">
        <f>IFERROR((NDXT[[#This Row],[Close]]-E541)/E541,0)</f>
        <v>1.1408720039367588E-2</v>
      </c>
      <c r="I542">
        <f>IFERROR(LN(NDXT[[#This Row],[Close]]/E541),0)</f>
        <v>1.1344131377980087E-2</v>
      </c>
    </row>
    <row r="543" spans="1:9">
      <c r="A543" s="3">
        <v>44774</v>
      </c>
      <c r="B543">
        <v>6956.9501950000003</v>
      </c>
      <c r="C543">
        <v>7139.1801759999998</v>
      </c>
      <c r="D543">
        <v>6923.8398440000001</v>
      </c>
      <c r="E543">
        <v>7061.7597660000001</v>
      </c>
      <c r="F543">
        <v>7061.7597660000001</v>
      </c>
      <c r="G543">
        <v>464700</v>
      </c>
      <c r="H543">
        <f>IFERROR((NDXT[[#This Row],[Close]]-E542)/E542,0)</f>
        <v>4.1192367238819102E-3</v>
      </c>
      <c r="I543">
        <f>IFERROR(LN(NDXT[[#This Row],[Close]]/E542),0)</f>
        <v>4.1107758951008941E-3</v>
      </c>
    </row>
    <row r="544" spans="1:9">
      <c r="A544" s="3">
        <v>44775</v>
      </c>
      <c r="B544">
        <v>6968.8198240000002</v>
      </c>
      <c r="C544">
        <v>7156.8100590000004</v>
      </c>
      <c r="D544">
        <v>6968.8198240000002</v>
      </c>
      <c r="E544">
        <v>7070.6000979999999</v>
      </c>
      <c r="F544">
        <v>7070.6000979999999</v>
      </c>
      <c r="G544">
        <v>446100</v>
      </c>
      <c r="H544">
        <f>IFERROR((NDXT[[#This Row],[Close]]-E543)/E543,0)</f>
        <v>1.2518596345578038E-3</v>
      </c>
      <c r="I544">
        <f>IFERROR(LN(NDXT[[#This Row],[Close]]/E543),0)</f>
        <v>1.251076711623848E-3</v>
      </c>
    </row>
    <row r="545" spans="1:9">
      <c r="A545" s="3">
        <v>44776</v>
      </c>
      <c r="B545">
        <v>7066.4702150000003</v>
      </c>
      <c r="C545">
        <v>7278.2001950000003</v>
      </c>
      <c r="D545">
        <v>7064.7797849999997</v>
      </c>
      <c r="E545">
        <v>7264.6601559999999</v>
      </c>
      <c r="F545">
        <v>7264.6601559999999</v>
      </c>
      <c r="G545">
        <v>551200</v>
      </c>
      <c r="H545">
        <f>IFERROR((NDXT[[#This Row],[Close]]-E544)/E544,0)</f>
        <v>2.7446052005528094E-2</v>
      </c>
      <c r="I545">
        <f>IFERROR(LN(NDXT[[#This Row],[Close]]/E544),0)</f>
        <v>2.7076161878989681E-2</v>
      </c>
    </row>
    <row r="546" spans="1:9">
      <c r="A546" s="3">
        <v>44777</v>
      </c>
      <c r="B546">
        <v>7213.6899409999996</v>
      </c>
      <c r="C546">
        <v>7279.8500979999999</v>
      </c>
      <c r="D546">
        <v>7151.1499020000001</v>
      </c>
      <c r="E546">
        <v>7277.5600590000004</v>
      </c>
      <c r="F546">
        <v>7277.5600590000004</v>
      </c>
      <c r="G546">
        <v>479300</v>
      </c>
      <c r="H546">
        <f>IFERROR((NDXT[[#This Row],[Close]]-E545)/E545,0)</f>
        <v>1.7757063266540022E-3</v>
      </c>
      <c r="I546">
        <f>IFERROR(LN(NDXT[[#This Row],[Close]]/E545),0)</f>
        <v>1.7741316240386664E-3</v>
      </c>
    </row>
    <row r="547" spans="1:9">
      <c r="A547" s="3">
        <v>44778</v>
      </c>
      <c r="B547">
        <v>7148.0498049999997</v>
      </c>
      <c r="C547">
        <v>7317.6098629999997</v>
      </c>
      <c r="D547">
        <v>7148.0498049999997</v>
      </c>
      <c r="E547">
        <v>7286.7099609999996</v>
      </c>
      <c r="F547">
        <v>7286.7099609999996</v>
      </c>
      <c r="G547">
        <v>410700</v>
      </c>
      <c r="H547">
        <f>IFERROR((NDXT[[#This Row],[Close]]-E546)/E546,0)</f>
        <v>1.2572760548617825E-3</v>
      </c>
      <c r="I547">
        <f>IFERROR(LN(NDXT[[#This Row],[Close]]/E546),0)</f>
        <v>1.2564863451753833E-3</v>
      </c>
    </row>
    <row r="548" spans="1:9">
      <c r="A548" s="3">
        <v>44781</v>
      </c>
      <c r="B548">
        <v>7255.2001950000003</v>
      </c>
      <c r="C548">
        <v>7400.5698240000002</v>
      </c>
      <c r="D548">
        <v>7225.3398440000001</v>
      </c>
      <c r="E548">
        <v>7261.8398440000001</v>
      </c>
      <c r="F548">
        <v>7261.8398440000001</v>
      </c>
      <c r="G548">
        <v>473300</v>
      </c>
      <c r="H548">
        <f>IFERROR((NDXT[[#This Row],[Close]]-E547)/E547,0)</f>
        <v>-3.4130790347234301E-3</v>
      </c>
      <c r="I548">
        <f>IFERROR(LN(NDXT[[#This Row],[Close]]/E547),0)</f>
        <v>-3.4189168760997233E-3</v>
      </c>
    </row>
    <row r="549" spans="1:9">
      <c r="A549" s="3">
        <v>44782</v>
      </c>
      <c r="B549">
        <v>7133.2099609999996</v>
      </c>
      <c r="C549">
        <v>7161.5498049999997</v>
      </c>
      <c r="D549">
        <v>6995.7700199999999</v>
      </c>
      <c r="E549">
        <v>7049.6801759999998</v>
      </c>
      <c r="F549">
        <v>7049.6801759999998</v>
      </c>
      <c r="G549">
        <v>481500</v>
      </c>
      <c r="H549">
        <f>IFERROR((NDXT[[#This Row],[Close]]-E548)/E548,0)</f>
        <v>-2.9215690865902859E-2</v>
      </c>
      <c r="I549">
        <f>IFERROR(LN(NDXT[[#This Row],[Close]]/E548),0)</f>
        <v>-2.9650968080564756E-2</v>
      </c>
    </row>
    <row r="550" spans="1:9">
      <c r="A550" s="3">
        <v>44783</v>
      </c>
      <c r="B550">
        <v>7273.5898440000001</v>
      </c>
      <c r="C550">
        <v>7339.5297849999997</v>
      </c>
      <c r="D550">
        <v>7217.4399409999996</v>
      </c>
      <c r="E550">
        <v>7328.3999020000001</v>
      </c>
      <c r="F550">
        <v>7328.3999020000001</v>
      </c>
      <c r="G550">
        <v>479800</v>
      </c>
      <c r="H550">
        <f>IFERROR((NDXT[[#This Row],[Close]]-E549)/E549,0)</f>
        <v>3.9536506485624186E-2</v>
      </c>
      <c r="I550">
        <f>IFERROR(LN(NDXT[[#This Row],[Close]]/E549),0)</f>
        <v>3.8774946973552965E-2</v>
      </c>
    </row>
    <row r="551" spans="1:9">
      <c r="A551" s="3">
        <v>44784</v>
      </c>
      <c r="B551">
        <v>7400.6000979999999</v>
      </c>
      <c r="C551">
        <v>7481.9599609999996</v>
      </c>
      <c r="D551">
        <v>7244.5898440000001</v>
      </c>
      <c r="E551">
        <v>7259.5</v>
      </c>
      <c r="F551">
        <v>7259.5</v>
      </c>
      <c r="G551">
        <v>0</v>
      </c>
      <c r="H551">
        <f>IFERROR((NDXT[[#This Row],[Close]]-E550)/E550,0)</f>
        <v>-9.401766131948746E-3</v>
      </c>
      <c r="I551">
        <f>IFERROR(LN(NDXT[[#This Row],[Close]]/E550),0)</f>
        <v>-9.4462417207144198E-3</v>
      </c>
    </row>
    <row r="552" spans="1:9">
      <c r="A552" s="3">
        <v>44785</v>
      </c>
      <c r="B552">
        <v>7325.5</v>
      </c>
      <c r="C552">
        <v>7443.2700199999999</v>
      </c>
      <c r="D552">
        <v>7287.7998049999997</v>
      </c>
      <c r="E552">
        <v>7442.3500979999999</v>
      </c>
      <c r="F552">
        <v>7442.3500979999999</v>
      </c>
      <c r="G552">
        <v>399600</v>
      </c>
      <c r="H552">
        <f>IFERROR((NDXT[[#This Row],[Close]]-E551)/E551,0)</f>
        <v>2.5187698601832068E-2</v>
      </c>
      <c r="I552">
        <f>IFERROR(LN(NDXT[[#This Row],[Close]]/E551),0)</f>
        <v>2.4875716412996549E-2</v>
      </c>
    </row>
    <row r="553" spans="1:9">
      <c r="A553" s="3">
        <v>44788</v>
      </c>
      <c r="B553">
        <v>7405.4599609999996</v>
      </c>
      <c r="C553">
        <v>7508.580078</v>
      </c>
      <c r="D553">
        <v>7395.5400390000004</v>
      </c>
      <c r="E553">
        <v>7489.9399409999996</v>
      </c>
      <c r="F553">
        <v>7489.9399409999996</v>
      </c>
      <c r="G553">
        <v>334100</v>
      </c>
      <c r="H553">
        <f>IFERROR((NDXT[[#This Row],[Close]]-E552)/E552,0)</f>
        <v>6.3944644330543752E-3</v>
      </c>
      <c r="I553">
        <f>IFERROR(LN(NDXT[[#This Row],[Close]]/E552),0)</f>
        <v>6.3741065842999522E-3</v>
      </c>
    </row>
    <row r="554" spans="1:9">
      <c r="A554" s="3">
        <v>44789</v>
      </c>
      <c r="B554">
        <v>7420.4101559999999</v>
      </c>
      <c r="C554">
        <v>7462</v>
      </c>
      <c r="D554">
        <v>7312.3598629999997</v>
      </c>
      <c r="E554">
        <v>7413.669922</v>
      </c>
      <c r="F554">
        <v>7413.669922</v>
      </c>
      <c r="G554">
        <v>345400</v>
      </c>
      <c r="H554">
        <f>IFERROR((NDXT[[#This Row],[Close]]-E553)/E553,0)</f>
        <v>-1.0182994737046798E-2</v>
      </c>
      <c r="I554">
        <f>IFERROR(LN(NDXT[[#This Row],[Close]]/E553),0)</f>
        <v>-1.0235196107839524E-2</v>
      </c>
    </row>
    <row r="555" spans="1:9">
      <c r="A555" s="3">
        <v>44790</v>
      </c>
      <c r="B555">
        <v>7300.6098629999997</v>
      </c>
      <c r="C555">
        <v>7310.3701170000004</v>
      </c>
      <c r="D555">
        <v>7175.5498049999997</v>
      </c>
      <c r="E555">
        <v>7242.75</v>
      </c>
      <c r="F555">
        <v>7242.75</v>
      </c>
      <c r="G555">
        <v>395200</v>
      </c>
      <c r="H555">
        <f>IFERROR((NDXT[[#This Row],[Close]]-E554)/E554,0)</f>
        <v>-2.3054698118241908E-2</v>
      </c>
      <c r="I555">
        <f>IFERROR(LN(NDXT[[#This Row],[Close]]/E554),0)</f>
        <v>-2.332461429806237E-2</v>
      </c>
    </row>
    <row r="556" spans="1:9">
      <c r="A556" s="3">
        <v>44791</v>
      </c>
      <c r="B556">
        <v>7238.330078</v>
      </c>
      <c r="C556">
        <v>7322.5400390000004</v>
      </c>
      <c r="D556">
        <v>7207.3500979999999</v>
      </c>
      <c r="E556">
        <v>7289.5698240000002</v>
      </c>
      <c r="F556">
        <v>7289.5698240000002</v>
      </c>
      <c r="G556">
        <v>366900</v>
      </c>
      <c r="H556">
        <f>IFERROR((NDXT[[#This Row],[Close]]-E555)/E555,0)</f>
        <v>6.4643711297504612E-3</v>
      </c>
      <c r="I556">
        <f>IFERROR(LN(NDXT[[#This Row],[Close]]/E555),0)</f>
        <v>6.4435666929663436E-3</v>
      </c>
    </row>
    <row r="557" spans="1:9">
      <c r="A557" s="3">
        <v>44792</v>
      </c>
      <c r="B557">
        <v>7178.1601559999999</v>
      </c>
      <c r="C557">
        <v>7206.0200199999999</v>
      </c>
      <c r="D557">
        <v>7047.580078</v>
      </c>
      <c r="E557">
        <v>7079.6298829999996</v>
      </c>
      <c r="F557">
        <v>7079.6298829999996</v>
      </c>
      <c r="G557">
        <v>405100</v>
      </c>
      <c r="H557">
        <f>IFERROR((NDXT[[#This Row],[Close]]-E556)/E556,0)</f>
        <v>-2.8800045279599278E-2</v>
      </c>
      <c r="I557">
        <f>IFERROR(LN(NDXT[[#This Row],[Close]]/E556),0)</f>
        <v>-2.9222905299226429E-2</v>
      </c>
    </row>
    <row r="558" spans="1:9">
      <c r="A558" s="3">
        <v>44795</v>
      </c>
      <c r="B558">
        <v>6942</v>
      </c>
      <c r="C558">
        <v>6979.1801759999998</v>
      </c>
      <c r="D558">
        <v>6837.6899409999996</v>
      </c>
      <c r="E558">
        <v>6858.1098629999997</v>
      </c>
      <c r="F558">
        <v>6858.1098629999997</v>
      </c>
      <c r="G558">
        <v>410200</v>
      </c>
      <c r="H558">
        <f>IFERROR((NDXT[[#This Row],[Close]]-E557)/E557,0)</f>
        <v>-3.1289774135216601E-2</v>
      </c>
      <c r="I558">
        <f>IFERROR(LN(NDXT[[#This Row],[Close]]/E557),0)</f>
        <v>-3.1789756329285553E-2</v>
      </c>
    </row>
    <row r="559" spans="1:9">
      <c r="A559" s="3">
        <v>44796</v>
      </c>
      <c r="B559">
        <v>6880.4599609999996</v>
      </c>
      <c r="C559">
        <v>6973.5498049999997</v>
      </c>
      <c r="D559">
        <v>6853.1298829999996</v>
      </c>
      <c r="E559">
        <v>6865.5400390000004</v>
      </c>
      <c r="F559">
        <v>6865.5400390000004</v>
      </c>
      <c r="G559">
        <v>360500</v>
      </c>
      <c r="H559">
        <f>IFERROR((NDXT[[#This Row],[Close]]-E558)/E558,0)</f>
        <v>1.0834145483855683E-3</v>
      </c>
      <c r="I559">
        <f>IFERROR(LN(NDXT[[#This Row],[Close]]/E558),0)</f>
        <v>1.0828280783989259E-3</v>
      </c>
    </row>
    <row r="560" spans="1:9">
      <c r="A560" s="3">
        <v>44797</v>
      </c>
      <c r="B560">
        <v>6881.5498049999997</v>
      </c>
      <c r="C560">
        <v>6943.5097660000001</v>
      </c>
      <c r="D560">
        <v>6849.6298829999996</v>
      </c>
      <c r="E560">
        <v>6896.5400390000004</v>
      </c>
      <c r="F560">
        <v>6896.5400390000004</v>
      </c>
      <c r="G560">
        <v>345700</v>
      </c>
      <c r="H560">
        <f>IFERROR((NDXT[[#This Row],[Close]]-E559)/E559,0)</f>
        <v>4.5153039417006012E-3</v>
      </c>
      <c r="I560">
        <f>IFERROR(LN(NDXT[[#This Row],[Close]]/E559),0)</f>
        <v>4.5051405392741561E-3</v>
      </c>
    </row>
    <row r="561" spans="1:9">
      <c r="A561" s="3">
        <v>44798</v>
      </c>
      <c r="B561">
        <v>6940.4101559999999</v>
      </c>
      <c r="C561">
        <v>7063.8798829999996</v>
      </c>
      <c r="D561">
        <v>6921.25</v>
      </c>
      <c r="E561">
        <v>7060.9702150000003</v>
      </c>
      <c r="F561">
        <v>7060.9702150000003</v>
      </c>
      <c r="G561">
        <v>395100</v>
      </c>
      <c r="H561">
        <f>IFERROR((NDXT[[#This Row],[Close]]-E560)/E560,0)</f>
        <v>2.3842415917278172E-2</v>
      </c>
      <c r="I561">
        <f>IFERROR(LN(NDXT[[#This Row],[Close]]/E560),0)</f>
        <v>2.3562624069143296E-2</v>
      </c>
    </row>
    <row r="562" spans="1:9">
      <c r="A562" s="3">
        <v>44799</v>
      </c>
      <c r="B562">
        <v>7060.8901370000003</v>
      </c>
      <c r="C562">
        <v>7068.3100590000004</v>
      </c>
      <c r="D562">
        <v>6736.7402339999999</v>
      </c>
      <c r="E562">
        <v>6739.0600590000004</v>
      </c>
      <c r="F562">
        <v>6739.0600590000004</v>
      </c>
      <c r="G562">
        <v>527100</v>
      </c>
      <c r="H562">
        <f>IFERROR((NDXT[[#This Row],[Close]]-E561)/E561,0)</f>
        <v>-4.5590074196340438E-2</v>
      </c>
      <c r="I562">
        <f>IFERROR(LN(NDXT[[#This Row],[Close]]/E561),0)</f>
        <v>-4.6662008206765221E-2</v>
      </c>
    </row>
    <row r="563" spans="1:9">
      <c r="A563" s="3">
        <v>44802</v>
      </c>
      <c r="B563">
        <v>6667.830078</v>
      </c>
      <c r="C563">
        <v>6755.419922</v>
      </c>
      <c r="D563">
        <v>6626.5600590000004</v>
      </c>
      <c r="E563">
        <v>6631.7797849999997</v>
      </c>
      <c r="F563">
        <v>6631.7797849999997</v>
      </c>
      <c r="G563">
        <v>397900</v>
      </c>
      <c r="H563">
        <f>IFERROR((NDXT[[#This Row],[Close]]-E562)/E562,0)</f>
        <v>-1.5919174641681383E-2</v>
      </c>
      <c r="I563">
        <f>IFERROR(LN(NDXT[[#This Row],[Close]]/E562),0)</f>
        <v>-1.6047245711367938E-2</v>
      </c>
    </row>
    <row r="564" spans="1:9">
      <c r="A564" s="3">
        <v>44803</v>
      </c>
      <c r="B564">
        <v>6694.0498049999997</v>
      </c>
      <c r="C564">
        <v>6710.4399409999996</v>
      </c>
      <c r="D564">
        <v>6499.2299800000001</v>
      </c>
      <c r="E564">
        <v>6579.5297849999997</v>
      </c>
      <c r="F564">
        <v>6579.5297849999997</v>
      </c>
      <c r="G564">
        <v>440200</v>
      </c>
      <c r="H564">
        <f>IFERROR((NDXT[[#This Row],[Close]]-E563)/E563,0)</f>
        <v>-7.8787296463282679E-3</v>
      </c>
      <c r="I564">
        <f>IFERROR(LN(NDXT[[#This Row],[Close]]/E563),0)</f>
        <v>-7.909930828588832E-3</v>
      </c>
    </row>
    <row r="565" spans="1:9">
      <c r="A565" s="3">
        <v>44804</v>
      </c>
      <c r="B565">
        <v>6647.75</v>
      </c>
      <c r="C565">
        <v>6676.5400390000004</v>
      </c>
      <c r="D565">
        <v>6498.2797849999997</v>
      </c>
      <c r="E565">
        <v>6534.080078</v>
      </c>
      <c r="F565">
        <v>6534.080078</v>
      </c>
      <c r="G565">
        <v>501700</v>
      </c>
      <c r="H565">
        <f>IFERROR((NDXT[[#This Row],[Close]]-E564)/E564,0)</f>
        <v>-6.9077439399417148E-3</v>
      </c>
      <c r="I565">
        <f>IFERROR(LN(NDXT[[#This Row],[Close]]/E564),0)</f>
        <v>-6.9317128476047134E-3</v>
      </c>
    </row>
    <row r="566" spans="1:9">
      <c r="A566" s="3">
        <v>44805</v>
      </c>
      <c r="B566">
        <v>6378.7900390000004</v>
      </c>
      <c r="C566">
        <v>6394.4399409999996</v>
      </c>
      <c r="D566">
        <v>6215.1201170000004</v>
      </c>
      <c r="E566">
        <v>6366.7900390000004</v>
      </c>
      <c r="F566">
        <v>6366.7900390000004</v>
      </c>
      <c r="G566">
        <v>612800</v>
      </c>
      <c r="H566">
        <f>IFERROR((NDXT[[#This Row],[Close]]-E565)/E565,0)</f>
        <v>-2.5602691886690943E-2</v>
      </c>
      <c r="I566">
        <f>IFERROR(LN(NDXT[[#This Row],[Close]]/E565),0)</f>
        <v>-2.5936144639814487E-2</v>
      </c>
    </row>
    <row r="567" spans="1:9">
      <c r="A567" s="3">
        <v>44806</v>
      </c>
      <c r="B567">
        <v>6444.9799800000001</v>
      </c>
      <c r="C567">
        <v>6495.3798829999996</v>
      </c>
      <c r="D567">
        <v>6271.9902339999999</v>
      </c>
      <c r="E567">
        <v>6304</v>
      </c>
      <c r="F567">
        <v>6304</v>
      </c>
      <c r="G567">
        <v>485300</v>
      </c>
      <c r="H567">
        <f>IFERROR((NDXT[[#This Row],[Close]]-E566)/E566,0)</f>
        <v>-9.8621186838858833E-3</v>
      </c>
      <c r="I567">
        <f>IFERROR(LN(NDXT[[#This Row],[Close]]/E566),0)</f>
        <v>-9.9110714945515131E-3</v>
      </c>
    </row>
    <row r="568" spans="1:9">
      <c r="A568" s="3">
        <v>44810</v>
      </c>
      <c r="B568">
        <v>6293.7299800000001</v>
      </c>
      <c r="C568">
        <v>6319.0898440000001</v>
      </c>
      <c r="D568">
        <v>6198.1401370000003</v>
      </c>
      <c r="E568">
        <v>6238.6899409999996</v>
      </c>
      <c r="F568">
        <v>6238.6899409999996</v>
      </c>
      <c r="G568">
        <v>434400</v>
      </c>
      <c r="H568">
        <f>IFERROR((NDXT[[#This Row],[Close]]-E567)/E567,0)</f>
        <v>-1.0360098191624423E-2</v>
      </c>
      <c r="I568">
        <f>IFERROR(LN(NDXT[[#This Row],[Close]]/E567),0)</f>
        <v>-1.0414137568416474E-2</v>
      </c>
    </row>
    <row r="569" spans="1:9">
      <c r="A569" s="3">
        <v>44811</v>
      </c>
      <c r="B569">
        <v>6259.0400390000004</v>
      </c>
      <c r="C569">
        <v>6399.3999020000001</v>
      </c>
      <c r="D569">
        <v>6214.8798829999996</v>
      </c>
      <c r="E569">
        <v>6368.4301759999998</v>
      </c>
      <c r="F569">
        <v>6368.4301759999998</v>
      </c>
      <c r="G569">
        <v>438600</v>
      </c>
      <c r="H569">
        <f>IFERROR((NDXT[[#This Row],[Close]]-E568)/E568,0)</f>
        <v>2.0796070365247891E-2</v>
      </c>
      <c r="I569">
        <f>IFERROR(LN(NDXT[[#This Row],[Close]]/E568),0)</f>
        <v>2.0582784037154231E-2</v>
      </c>
    </row>
    <row r="570" spans="1:9">
      <c r="A570" s="3">
        <v>44812</v>
      </c>
      <c r="B570">
        <v>6288.4101559999999</v>
      </c>
      <c r="C570">
        <v>6477.4101559999999</v>
      </c>
      <c r="D570">
        <v>6279.3701170000004</v>
      </c>
      <c r="E570">
        <v>6462.8198240000002</v>
      </c>
      <c r="F570">
        <v>6462.8198240000002</v>
      </c>
      <c r="G570">
        <v>473900</v>
      </c>
      <c r="H570">
        <f>IFERROR((NDXT[[#This Row],[Close]]-E569)/E569,0)</f>
        <v>1.482149374200822E-2</v>
      </c>
      <c r="I570">
        <f>IFERROR(LN(NDXT[[#This Row],[Close]]/E569),0)</f>
        <v>1.4712728792644549E-2</v>
      </c>
    </row>
    <row r="571" spans="1:9">
      <c r="A571" s="3">
        <v>44813</v>
      </c>
      <c r="B571">
        <v>6585.7900390000004</v>
      </c>
      <c r="C571">
        <v>6700.9399409999996</v>
      </c>
      <c r="D571">
        <v>6585.3198240000002</v>
      </c>
      <c r="E571">
        <v>6685.8500979999999</v>
      </c>
      <c r="F571">
        <v>6685.8500979999999</v>
      </c>
      <c r="G571">
        <v>457700</v>
      </c>
      <c r="H571">
        <f>IFERROR((NDXT[[#This Row],[Close]]-E570)/E570,0)</f>
        <v>3.4509746530727317E-2</v>
      </c>
      <c r="I571">
        <f>IFERROR(LN(NDXT[[#This Row],[Close]]/E570),0)</f>
        <v>3.3927639648423678E-2</v>
      </c>
    </row>
    <row r="572" spans="1:9">
      <c r="A572" s="3">
        <v>44816</v>
      </c>
      <c r="B572">
        <v>6716.4702150000003</v>
      </c>
      <c r="C572">
        <v>6772.830078</v>
      </c>
      <c r="D572">
        <v>6685.6401370000003</v>
      </c>
      <c r="E572">
        <v>6758.8398440000001</v>
      </c>
      <c r="F572">
        <v>6758.8398440000001</v>
      </c>
      <c r="G572">
        <v>453500</v>
      </c>
      <c r="H572">
        <f>IFERROR((NDXT[[#This Row],[Close]]-E571)/E571,0)</f>
        <v>1.0917047934089083E-2</v>
      </c>
      <c r="I572">
        <f>IFERROR(LN(NDXT[[#This Row],[Close]]/E571),0)</f>
        <v>1.0857887150910212E-2</v>
      </c>
    </row>
    <row r="573" spans="1:9">
      <c r="A573" s="3">
        <v>44817</v>
      </c>
      <c r="B573">
        <v>6477.2099609999996</v>
      </c>
      <c r="C573">
        <v>6530.4301759999998</v>
      </c>
      <c r="D573">
        <v>6348.0297849999997</v>
      </c>
      <c r="E573">
        <v>6361.6601559999999</v>
      </c>
      <c r="F573">
        <v>6361.6601559999999</v>
      </c>
      <c r="G573">
        <v>648300</v>
      </c>
      <c r="H573">
        <f>IFERROR((NDXT[[#This Row],[Close]]-E572)/E572,0)</f>
        <v>-5.8764476917231148E-2</v>
      </c>
      <c r="I573">
        <f>IFERROR(LN(NDXT[[#This Row],[Close]]/E572),0)</f>
        <v>-6.0561880509269958E-2</v>
      </c>
    </row>
    <row r="574" spans="1:9">
      <c r="A574" s="3">
        <v>44818</v>
      </c>
      <c r="B574">
        <v>6396.4702150000003</v>
      </c>
      <c r="C574">
        <v>6431.3100590000004</v>
      </c>
      <c r="D574">
        <v>6321.419922</v>
      </c>
      <c r="E574">
        <v>6395.7998049999997</v>
      </c>
      <c r="F574">
        <v>6395.7998049999997</v>
      </c>
      <c r="G574">
        <v>491900</v>
      </c>
      <c r="H574">
        <f>IFERROR((NDXT[[#This Row],[Close]]-E573)/E573,0)</f>
        <v>5.3664685259555908E-3</v>
      </c>
      <c r="I574">
        <f>IFERROR(LN(NDXT[[#This Row],[Close]]/E573),0)</f>
        <v>5.3521203435575575E-3</v>
      </c>
    </row>
    <row r="575" spans="1:9">
      <c r="A575" s="3">
        <v>44819</v>
      </c>
      <c r="B575">
        <v>6313.2202150000003</v>
      </c>
      <c r="C575">
        <v>6417.7001950000003</v>
      </c>
      <c r="D575">
        <v>6220.4599609999996</v>
      </c>
      <c r="E575">
        <v>6256.080078</v>
      </c>
      <c r="F575">
        <v>6256.080078</v>
      </c>
      <c r="G575">
        <v>541300</v>
      </c>
      <c r="H575">
        <f>IFERROR((NDXT[[#This Row],[Close]]-E574)/E574,0)</f>
        <v>-2.1845544147703306E-2</v>
      </c>
      <c r="I575">
        <f>IFERROR(LN(NDXT[[#This Row],[Close]]/E574),0)</f>
        <v>-2.2087691097677987E-2</v>
      </c>
    </row>
    <row r="576" spans="1:9">
      <c r="A576" s="3">
        <v>44820</v>
      </c>
      <c r="B576">
        <v>6156.5600590000004</v>
      </c>
      <c r="C576">
        <v>6191.1201170000004</v>
      </c>
      <c r="D576">
        <v>6088.8598629999997</v>
      </c>
      <c r="E576">
        <v>6181.0097660000001</v>
      </c>
      <c r="F576">
        <v>6181.0097660000001</v>
      </c>
      <c r="G576">
        <v>769900</v>
      </c>
      <c r="H576">
        <f>IFERROR((NDXT[[#This Row],[Close]]-E575)/E575,0)</f>
        <v>-1.1999576582146145E-2</v>
      </c>
      <c r="I576">
        <f>IFERROR(LN(NDXT[[#This Row],[Close]]/E575),0)</f>
        <v>-1.207215267378022E-2</v>
      </c>
    </row>
    <row r="577" spans="1:9">
      <c r="A577" s="3">
        <v>44823</v>
      </c>
      <c r="B577">
        <v>6119.8100590000004</v>
      </c>
      <c r="C577">
        <v>6232.0698240000002</v>
      </c>
      <c r="D577">
        <v>6119.669922</v>
      </c>
      <c r="E577">
        <v>6223.6201170000004</v>
      </c>
      <c r="F577">
        <v>6223.6201170000004</v>
      </c>
      <c r="G577">
        <v>435900</v>
      </c>
      <c r="H577">
        <f>IFERROR((NDXT[[#This Row],[Close]]-E576)/E576,0)</f>
        <v>6.8937524147571882E-3</v>
      </c>
      <c r="I577">
        <f>IFERROR(LN(NDXT[[#This Row],[Close]]/E576),0)</f>
        <v>6.8700991478686472E-3</v>
      </c>
    </row>
    <row r="578" spans="1:9">
      <c r="A578" s="3">
        <v>44824</v>
      </c>
      <c r="B578">
        <v>6166.75</v>
      </c>
      <c r="C578">
        <v>6205.2998049999997</v>
      </c>
      <c r="D578">
        <v>6107.5097660000001</v>
      </c>
      <c r="E578">
        <v>6142.5200199999999</v>
      </c>
      <c r="F578">
        <v>6142.5200199999999</v>
      </c>
      <c r="G578">
        <v>449100</v>
      </c>
      <c r="H578">
        <f>IFERROR((NDXT[[#This Row],[Close]]-E577)/E577,0)</f>
        <v>-1.3031016590886254E-2</v>
      </c>
      <c r="I578">
        <f>IFERROR(LN(NDXT[[#This Row],[Close]]/E577),0)</f>
        <v>-1.3116665159847414E-2</v>
      </c>
    </row>
    <row r="579" spans="1:9">
      <c r="A579" s="3">
        <v>44825</v>
      </c>
      <c r="B579">
        <v>6168.2797849999997</v>
      </c>
      <c r="C579">
        <v>6312.0400390000004</v>
      </c>
      <c r="D579">
        <v>6051.2202150000003</v>
      </c>
      <c r="E579">
        <v>6052.1201170000004</v>
      </c>
      <c r="F579">
        <v>6052.1201170000004</v>
      </c>
      <c r="G579">
        <v>556500</v>
      </c>
      <c r="H579">
        <f>IFERROR((NDXT[[#This Row],[Close]]-E578)/E578,0)</f>
        <v>-1.4717070958769059E-2</v>
      </c>
      <c r="I579">
        <f>IFERROR(LN(NDXT[[#This Row],[Close]]/E578),0)</f>
        <v>-1.4826441449560673E-2</v>
      </c>
    </row>
    <row r="580" spans="1:9">
      <c r="A580" s="3">
        <v>44826</v>
      </c>
      <c r="B580">
        <v>6011.2900390000004</v>
      </c>
      <c r="C580">
        <v>6042.1000979999999</v>
      </c>
      <c r="D580">
        <v>5901.8901370000003</v>
      </c>
      <c r="E580">
        <v>5917.3999020000001</v>
      </c>
      <c r="F580">
        <v>5917.3999020000001</v>
      </c>
      <c r="G580">
        <v>551800</v>
      </c>
      <c r="H580">
        <f>IFERROR((NDXT[[#This Row],[Close]]-E579)/E579,0)</f>
        <v>-2.2260003502174421E-2</v>
      </c>
      <c r="I580">
        <f>IFERROR(LN(NDXT[[#This Row],[Close]]/E579),0)</f>
        <v>-2.2511496544006138E-2</v>
      </c>
    </row>
    <row r="581" spans="1:9">
      <c r="A581" s="3">
        <v>44827</v>
      </c>
      <c r="B581">
        <v>5870</v>
      </c>
      <c r="C581">
        <v>5885.7797849999997</v>
      </c>
      <c r="D581">
        <v>5755.1499020000001</v>
      </c>
      <c r="E581">
        <v>5838.3598629999997</v>
      </c>
      <c r="F581">
        <v>5838.3598629999997</v>
      </c>
      <c r="G581">
        <v>555700</v>
      </c>
      <c r="H581">
        <f>IFERROR((NDXT[[#This Row],[Close]]-E580)/E580,0)</f>
        <v>-1.3357224508907363E-2</v>
      </c>
      <c r="I581">
        <f>IFERROR(LN(NDXT[[#This Row],[Close]]/E580),0)</f>
        <v>-1.3447234654603084E-2</v>
      </c>
    </row>
    <row r="582" spans="1:9">
      <c r="A582" s="3">
        <v>44830</v>
      </c>
      <c r="B582">
        <v>5847.0600590000004</v>
      </c>
      <c r="C582">
        <v>5937.3398440000001</v>
      </c>
      <c r="D582">
        <v>5772.6801759999998</v>
      </c>
      <c r="E582">
        <v>5776.5498049999997</v>
      </c>
      <c r="F582">
        <v>5776.5498049999997</v>
      </c>
      <c r="G582">
        <v>495800</v>
      </c>
      <c r="H582">
        <f>IFERROR((NDXT[[#This Row],[Close]]-E581)/E581,0)</f>
        <v>-1.0586887319453338E-2</v>
      </c>
      <c r="I582">
        <f>IFERROR(LN(NDXT[[#This Row],[Close]]/E581),0)</f>
        <v>-1.0643327112265268E-2</v>
      </c>
    </row>
    <row r="583" spans="1:9">
      <c r="A583" s="3">
        <v>44831</v>
      </c>
      <c r="B583">
        <v>5887.6899409999996</v>
      </c>
      <c r="C583">
        <v>5926.5698240000002</v>
      </c>
      <c r="D583">
        <v>5747.7700199999999</v>
      </c>
      <c r="E583">
        <v>5825</v>
      </c>
      <c r="F583">
        <v>5825</v>
      </c>
      <c r="G583">
        <v>497800</v>
      </c>
      <c r="H583">
        <f>IFERROR((NDXT[[#This Row],[Close]]-E582)/E582,0)</f>
        <v>8.3873932772229164E-3</v>
      </c>
      <c r="I583">
        <f>IFERROR(LN(NDXT[[#This Row],[Close]]/E582),0)</f>
        <v>8.352414545054412E-3</v>
      </c>
    </row>
    <row r="584" spans="1:9">
      <c r="A584" s="3">
        <v>44832</v>
      </c>
      <c r="B584">
        <v>5813.6201170000004</v>
      </c>
      <c r="C584">
        <v>5971.4599609999996</v>
      </c>
      <c r="D584">
        <v>5799.7597660000001</v>
      </c>
      <c r="E584">
        <v>5946.4301759999998</v>
      </c>
      <c r="F584">
        <v>5946.4301759999998</v>
      </c>
      <c r="G584">
        <v>554100</v>
      </c>
      <c r="H584">
        <f>IFERROR((NDXT[[#This Row],[Close]]-E583)/E583,0)</f>
        <v>2.0846382145922722E-2</v>
      </c>
      <c r="I584">
        <f>IFERROR(LN(NDXT[[#This Row],[Close]]/E583),0)</f>
        <v>2.063206963133184E-2</v>
      </c>
    </row>
    <row r="585" spans="1:9">
      <c r="A585" s="3">
        <v>44833</v>
      </c>
      <c r="B585">
        <v>5846.7998049999997</v>
      </c>
      <c r="C585">
        <v>5864.3398440000001</v>
      </c>
      <c r="D585">
        <v>5744.5600590000004</v>
      </c>
      <c r="E585">
        <v>5813.0698240000002</v>
      </c>
      <c r="F585">
        <v>5813.0698240000002</v>
      </c>
      <c r="G585">
        <v>575700</v>
      </c>
      <c r="H585">
        <f>IFERROR((NDXT[[#This Row],[Close]]-E584)/E584,0)</f>
        <v>-2.2426960050459643E-2</v>
      </c>
      <c r="I585">
        <f>IFERROR(LN(NDXT[[#This Row],[Close]]/E584),0)</f>
        <v>-2.2682268738103858E-2</v>
      </c>
    </row>
    <row r="586" spans="1:9">
      <c r="A586" s="3">
        <v>44834</v>
      </c>
      <c r="B586">
        <v>5786.2001950000003</v>
      </c>
      <c r="C586">
        <v>5916.5200199999999</v>
      </c>
      <c r="D586">
        <v>5721.7998049999997</v>
      </c>
      <c r="E586">
        <v>5723.830078</v>
      </c>
      <c r="F586">
        <v>5723.830078</v>
      </c>
      <c r="G586">
        <v>578200</v>
      </c>
      <c r="H586">
        <f>IFERROR((NDXT[[#This Row],[Close]]-E585)/E585,0)</f>
        <v>-1.5351569601239352E-2</v>
      </c>
      <c r="I586">
        <f>IFERROR(LN(NDXT[[#This Row],[Close]]/E585),0)</f>
        <v>-1.5470624975419494E-2</v>
      </c>
    </row>
    <row r="587" spans="1:9">
      <c r="A587" s="3">
        <v>44837</v>
      </c>
      <c r="B587">
        <v>5792.8999020000001</v>
      </c>
      <c r="C587">
        <v>5954.6499020000001</v>
      </c>
      <c r="D587">
        <v>5761.5200199999999</v>
      </c>
      <c r="E587">
        <v>5909.8598629999997</v>
      </c>
      <c r="F587">
        <v>5909.8598629999997</v>
      </c>
      <c r="G587">
        <v>540200</v>
      </c>
      <c r="H587">
        <f>IFERROR((NDXT[[#This Row],[Close]]-E586)/E586,0)</f>
        <v>3.2500927257610272E-2</v>
      </c>
      <c r="I587">
        <f>IFERROR(LN(NDXT[[#This Row],[Close]]/E586),0)</f>
        <v>3.1983943922972179E-2</v>
      </c>
    </row>
    <row r="588" spans="1:9">
      <c r="A588" s="3">
        <v>44838</v>
      </c>
      <c r="B588">
        <v>6087.419922</v>
      </c>
      <c r="C588">
        <v>6149.3701170000004</v>
      </c>
      <c r="D588">
        <v>6069.7998049999997</v>
      </c>
      <c r="E588">
        <v>6130.419922</v>
      </c>
      <c r="F588">
        <v>6130.419922</v>
      </c>
      <c r="G588">
        <v>522000</v>
      </c>
      <c r="H588">
        <f>IFERROR((NDXT[[#This Row],[Close]]-E587)/E587,0)</f>
        <v>3.7320691879830517E-2</v>
      </c>
      <c r="I588">
        <f>IFERROR(LN(NDXT[[#This Row],[Close]]/E587),0)</f>
        <v>3.664113108261368E-2</v>
      </c>
    </row>
    <row r="589" spans="1:9">
      <c r="A589" s="3">
        <v>44839</v>
      </c>
      <c r="B589">
        <v>6026.5600590000004</v>
      </c>
      <c r="C589">
        <v>6205.1899409999996</v>
      </c>
      <c r="D589">
        <v>5972.8999020000001</v>
      </c>
      <c r="E589">
        <v>6162.9599609999996</v>
      </c>
      <c r="F589">
        <v>6162.9599609999996</v>
      </c>
      <c r="G589">
        <v>451200</v>
      </c>
      <c r="H589">
        <f>IFERROR((NDXT[[#This Row],[Close]]-E588)/E588,0)</f>
        <v>5.307962490990927E-3</v>
      </c>
      <c r="I589">
        <f>IFERROR(LN(NDXT[[#This Row],[Close]]/E588),0)</f>
        <v>5.2939249101460603E-3</v>
      </c>
    </row>
    <row r="590" spans="1:9">
      <c r="A590" s="3">
        <v>44840</v>
      </c>
      <c r="B590">
        <v>6156.0097660000001</v>
      </c>
      <c r="C590">
        <v>6229.7299800000001</v>
      </c>
      <c r="D590">
        <v>6097.2099609999996</v>
      </c>
      <c r="E590">
        <v>6120.1801759999998</v>
      </c>
      <c r="F590">
        <v>6120.1801759999998</v>
      </c>
      <c r="G590">
        <v>464300</v>
      </c>
      <c r="H590">
        <f>IFERROR((NDXT[[#This Row],[Close]]-E589)/E589,0)</f>
        <v>-6.9414348414910503E-3</v>
      </c>
      <c r="I590">
        <f>IFERROR(LN(NDXT[[#This Row],[Close]]/E589),0)</f>
        <v>-6.965638671557816E-3</v>
      </c>
    </row>
    <row r="591" spans="1:9">
      <c r="A591" s="3">
        <v>44841</v>
      </c>
      <c r="B591">
        <v>5958.7797849999997</v>
      </c>
      <c r="C591">
        <v>5981.2099609999996</v>
      </c>
      <c r="D591">
        <v>5783.8598629999997</v>
      </c>
      <c r="E591">
        <v>5811.3398440000001</v>
      </c>
      <c r="F591">
        <v>5811.3398440000001</v>
      </c>
      <c r="G591">
        <v>639600</v>
      </c>
      <c r="H591">
        <f>IFERROR((NDXT[[#This Row],[Close]]-E590)/E590,0)</f>
        <v>-5.0462620890002988E-2</v>
      </c>
      <c r="I591">
        <f>IFERROR(LN(NDXT[[#This Row],[Close]]/E590),0)</f>
        <v>-5.1780382353533397E-2</v>
      </c>
    </row>
    <row r="592" spans="1:9">
      <c r="A592" s="3">
        <v>44844</v>
      </c>
      <c r="B592">
        <v>5805.3598629999997</v>
      </c>
      <c r="C592">
        <v>5808.9799800000001</v>
      </c>
      <c r="D592">
        <v>5578.6499020000001</v>
      </c>
      <c r="E592">
        <v>5636.4799800000001</v>
      </c>
      <c r="F592">
        <v>5636.4799800000001</v>
      </c>
      <c r="G592">
        <v>527500</v>
      </c>
      <c r="H592">
        <f>IFERROR((NDXT[[#This Row],[Close]]-E591)/E591,0)</f>
        <v>-3.008942321288206E-2</v>
      </c>
      <c r="I592">
        <f>IFERROR(LN(NDXT[[#This Row],[Close]]/E591),0)</f>
        <v>-3.0551400613624359E-2</v>
      </c>
    </row>
    <row r="593" spans="1:9">
      <c r="A593" s="3">
        <v>44845</v>
      </c>
      <c r="B593">
        <v>5574.2900390000004</v>
      </c>
      <c r="C593">
        <v>5598.3598629999997</v>
      </c>
      <c r="D593">
        <v>5431.0400390000004</v>
      </c>
      <c r="E593">
        <v>5484.9902339999999</v>
      </c>
      <c r="F593">
        <v>5484.9902339999999</v>
      </c>
      <c r="G593">
        <v>598900</v>
      </c>
      <c r="H593">
        <f>IFERROR((NDXT[[#This Row],[Close]]-E592)/E592,0)</f>
        <v>-2.6876658222424875E-2</v>
      </c>
      <c r="I593">
        <f>IFERROR(LN(NDXT[[#This Row],[Close]]/E592),0)</f>
        <v>-2.7244440413232252E-2</v>
      </c>
    </row>
    <row r="594" spans="1:9">
      <c r="A594" s="3">
        <v>44846</v>
      </c>
      <c r="B594">
        <v>5486.5097660000001</v>
      </c>
      <c r="C594">
        <v>5518.9702150000003</v>
      </c>
      <c r="D594">
        <v>5417.3100590000004</v>
      </c>
      <c r="E594">
        <v>5456.5</v>
      </c>
      <c r="F594">
        <v>5456.5</v>
      </c>
      <c r="G594">
        <v>468300</v>
      </c>
      <c r="H594">
        <f>IFERROR((NDXT[[#This Row],[Close]]-E593)/E593,0)</f>
        <v>-5.1942178170886191E-3</v>
      </c>
      <c r="I594">
        <f>IFERROR(LN(NDXT[[#This Row],[Close]]/E593),0)</f>
        <v>-5.2077546623494099E-3</v>
      </c>
    </row>
    <row r="595" spans="1:9">
      <c r="A595" s="3">
        <v>44847</v>
      </c>
      <c r="B595">
        <v>5240.4902339999999</v>
      </c>
      <c r="C595">
        <v>5610.080078</v>
      </c>
      <c r="D595">
        <v>5198.4301759999998</v>
      </c>
      <c r="E595">
        <v>5558.2402339999999</v>
      </c>
      <c r="F595">
        <v>5558.2402339999999</v>
      </c>
      <c r="G595">
        <v>0</v>
      </c>
      <c r="H595">
        <f>IFERROR((NDXT[[#This Row],[Close]]-E594)/E594,0)</f>
        <v>1.8645694859342046E-2</v>
      </c>
      <c r="I595">
        <f>IFERROR(LN(NDXT[[#This Row],[Close]]/E594),0)</f>
        <v>1.8473994917048372E-2</v>
      </c>
    </row>
    <row r="596" spans="1:9">
      <c r="A596" s="3">
        <v>44848</v>
      </c>
      <c r="B596">
        <v>5624.5600590000004</v>
      </c>
      <c r="C596">
        <v>5633.2998049999997</v>
      </c>
      <c r="D596">
        <v>5343.2299800000001</v>
      </c>
      <c r="E596">
        <v>5350.9301759999998</v>
      </c>
      <c r="F596">
        <v>5350.9301759999998</v>
      </c>
      <c r="G596">
        <v>0</v>
      </c>
      <c r="H596">
        <f>IFERROR((NDXT[[#This Row],[Close]]-E595)/E595,0)</f>
        <v>-3.7297786578542484E-2</v>
      </c>
      <c r="I596">
        <f>IFERROR(LN(NDXT[[#This Row],[Close]]/E595),0)</f>
        <v>-3.8011143019953952E-2</v>
      </c>
    </row>
    <row r="597" spans="1:9">
      <c r="A597" s="3">
        <v>44851</v>
      </c>
      <c r="B597">
        <v>5539.2797849999997</v>
      </c>
      <c r="C597">
        <v>5581.6000979999999</v>
      </c>
      <c r="D597">
        <v>5516.7299800000001</v>
      </c>
      <c r="E597">
        <v>5545.6000979999999</v>
      </c>
      <c r="F597">
        <v>5545.6000979999999</v>
      </c>
      <c r="G597">
        <v>509400</v>
      </c>
      <c r="H597">
        <f>IFERROR((NDXT[[#This Row],[Close]]-E596)/E596,0)</f>
        <v>3.6380576011463182E-2</v>
      </c>
      <c r="I597">
        <f>IFERROR(LN(NDXT[[#This Row],[Close]]/E596),0)</f>
        <v>3.5734427742715638E-2</v>
      </c>
    </row>
    <row r="598" spans="1:9">
      <c r="A598" s="3">
        <v>44852</v>
      </c>
      <c r="B598">
        <v>5737.0498049999997</v>
      </c>
      <c r="C598">
        <v>5751.3398440000001</v>
      </c>
      <c r="D598">
        <v>5536.0898440000001</v>
      </c>
      <c r="E598">
        <v>5610.1401370000003</v>
      </c>
      <c r="F598">
        <v>5610.1401370000003</v>
      </c>
      <c r="G598">
        <v>551600</v>
      </c>
      <c r="H598">
        <f>IFERROR((NDXT[[#This Row],[Close]]-E597)/E597,0)</f>
        <v>1.1638062222206855E-2</v>
      </c>
      <c r="I598">
        <f>IFERROR(LN(NDXT[[#This Row],[Close]]/E597),0)</f>
        <v>1.1570860869193627E-2</v>
      </c>
    </row>
    <row r="599" spans="1:9">
      <c r="A599" s="3">
        <v>44853</v>
      </c>
      <c r="B599">
        <v>5560.7700199999999</v>
      </c>
      <c r="C599">
        <v>5651.0097660000001</v>
      </c>
      <c r="D599">
        <v>5526.9902339999999</v>
      </c>
      <c r="E599">
        <v>5571.3798829999996</v>
      </c>
      <c r="F599">
        <v>5571.3798829999996</v>
      </c>
      <c r="G599">
        <v>430600</v>
      </c>
      <c r="H599">
        <f>IFERROR((NDXT[[#This Row],[Close]]-E598)/E598,0)</f>
        <v>-6.9089636004578672E-3</v>
      </c>
      <c r="I599">
        <f>IFERROR(LN(NDXT[[#This Row],[Close]]/E598),0)</f>
        <v>-6.9329409925808277E-3</v>
      </c>
    </row>
    <row r="600" spans="1:9">
      <c r="A600" s="3">
        <v>44854</v>
      </c>
      <c r="B600">
        <v>5600.0200199999999</v>
      </c>
      <c r="C600">
        <v>5750.0698240000002</v>
      </c>
      <c r="D600">
        <v>5563.2202150000003</v>
      </c>
      <c r="E600">
        <v>5598.3798829999996</v>
      </c>
      <c r="F600">
        <v>5598.3798829999996</v>
      </c>
      <c r="G600">
        <v>470000</v>
      </c>
      <c r="H600">
        <f>IFERROR((NDXT[[#This Row],[Close]]-E599)/E599,0)</f>
        <v>4.8461961968138878E-3</v>
      </c>
      <c r="I600">
        <f>IFERROR(LN(NDXT[[#This Row],[Close]]/E599),0)</f>
        <v>4.8344911893005672E-3</v>
      </c>
    </row>
    <row r="601" spans="1:9">
      <c r="A601" s="3">
        <v>44855</v>
      </c>
      <c r="B601">
        <v>5563.080078</v>
      </c>
      <c r="C601">
        <v>5745.2998049999997</v>
      </c>
      <c r="D601">
        <v>5521.1098629999997</v>
      </c>
      <c r="E601">
        <v>5734.3598629999997</v>
      </c>
      <c r="F601">
        <v>5734.3598629999997</v>
      </c>
      <c r="G601">
        <v>568600</v>
      </c>
      <c r="H601">
        <f>IFERROR((NDXT[[#This Row],[Close]]-E600)/E600,0)</f>
        <v>2.4289166302007462E-2</v>
      </c>
      <c r="I601">
        <f>IFERROR(LN(NDXT[[#This Row],[Close]]/E600),0)</f>
        <v>2.3998875719860601E-2</v>
      </c>
    </row>
    <row r="602" spans="1:9">
      <c r="A602" s="3">
        <v>44858</v>
      </c>
      <c r="B602">
        <v>5733.6000979999999</v>
      </c>
      <c r="C602">
        <v>5781.6601559999999</v>
      </c>
      <c r="D602">
        <v>5611.7402339999999</v>
      </c>
      <c r="E602">
        <v>5762.6201170000004</v>
      </c>
      <c r="F602">
        <v>5762.6201170000004</v>
      </c>
      <c r="G602">
        <v>520900</v>
      </c>
      <c r="H602">
        <f>IFERROR((NDXT[[#This Row],[Close]]-E601)/E601,0)</f>
        <v>4.9282316902267134E-3</v>
      </c>
      <c r="I602">
        <f>IFERROR(LN(NDXT[[#This Row],[Close]]/E601),0)</f>
        <v>4.916127707628247E-3</v>
      </c>
    </row>
    <row r="603" spans="1:9">
      <c r="A603" s="3">
        <v>44859</v>
      </c>
      <c r="B603">
        <v>5812.7099609999996</v>
      </c>
      <c r="C603">
        <v>5929.0498049999997</v>
      </c>
      <c r="D603">
        <v>5812.7099609999996</v>
      </c>
      <c r="E603">
        <v>5924.919922</v>
      </c>
      <c r="F603">
        <v>5924.919922</v>
      </c>
      <c r="G603">
        <v>506700</v>
      </c>
      <c r="H603">
        <f>IFERROR((NDXT[[#This Row],[Close]]-E602)/E602,0)</f>
        <v>2.8164238090449097E-2</v>
      </c>
      <c r="I603">
        <f>IFERROR(LN(NDXT[[#This Row],[Close]]/E602),0)</f>
        <v>2.7774918951381213E-2</v>
      </c>
    </row>
    <row r="604" spans="1:9">
      <c r="A604" s="3">
        <v>44860</v>
      </c>
      <c r="B604">
        <v>5775.6601559999999</v>
      </c>
      <c r="C604">
        <v>5972.1899409999996</v>
      </c>
      <c r="D604">
        <v>5757.8999020000001</v>
      </c>
      <c r="E604">
        <v>5810.7700199999999</v>
      </c>
      <c r="F604">
        <v>5810.7700199999999</v>
      </c>
      <c r="G604">
        <v>698700</v>
      </c>
      <c r="H604">
        <f>IFERROR((NDXT[[#This Row],[Close]]-E603)/E603,0)</f>
        <v>-1.9266066630900216E-2</v>
      </c>
      <c r="I604">
        <f>IFERROR(LN(NDXT[[#This Row],[Close]]/E603),0)</f>
        <v>-1.9454076010755331E-2</v>
      </c>
    </row>
    <row r="605" spans="1:9">
      <c r="A605" s="3">
        <v>44861</v>
      </c>
      <c r="B605">
        <v>5852.2402339999999</v>
      </c>
      <c r="C605">
        <v>5881.5498049999997</v>
      </c>
      <c r="D605">
        <v>5728.080078</v>
      </c>
      <c r="E605">
        <v>5734.7998049999997</v>
      </c>
      <c r="F605">
        <v>5734.7998049999997</v>
      </c>
      <c r="G605">
        <v>805300</v>
      </c>
      <c r="H605">
        <f>IFERROR((NDXT[[#This Row],[Close]]-E604)/E604,0)</f>
        <v>-1.3074035754042848E-2</v>
      </c>
      <c r="I605">
        <f>IFERROR(LN(NDXT[[#This Row],[Close]]/E604),0)</f>
        <v>-1.3160253257800195E-2</v>
      </c>
    </row>
    <row r="606" spans="1:9">
      <c r="A606" s="3">
        <v>44862</v>
      </c>
      <c r="B606">
        <v>5740.1801759999998</v>
      </c>
      <c r="C606">
        <v>5911.4301759999998</v>
      </c>
      <c r="D606">
        <v>5725.2700199999999</v>
      </c>
      <c r="E606">
        <v>5903.8598629999997</v>
      </c>
      <c r="F606">
        <v>5903.8598629999997</v>
      </c>
      <c r="G606">
        <v>731900</v>
      </c>
      <c r="H606">
        <f>IFERROR((NDXT[[#This Row],[Close]]-E605)/E605,0)</f>
        <v>2.947967910799635E-2</v>
      </c>
      <c r="I606">
        <f>IFERROR(LN(NDXT[[#This Row],[Close]]/E605),0)</f>
        <v>2.9053508687689276E-2</v>
      </c>
    </row>
    <row r="607" spans="1:9">
      <c r="A607" s="3">
        <v>44865</v>
      </c>
      <c r="B607">
        <v>5857.7402339999999</v>
      </c>
      <c r="C607">
        <v>5874.7402339999999</v>
      </c>
      <c r="D607">
        <v>5787.4799800000001</v>
      </c>
      <c r="E607">
        <v>5821.6201170000004</v>
      </c>
      <c r="F607">
        <v>5821.6201170000004</v>
      </c>
      <c r="G607">
        <v>601900</v>
      </c>
      <c r="H607">
        <f>IFERROR((NDXT[[#This Row],[Close]]-E606)/E606,0)</f>
        <v>-1.3929826911272553E-2</v>
      </c>
      <c r="I607">
        <f>IFERROR(LN(NDXT[[#This Row],[Close]]/E606),0)</f>
        <v>-1.4027757450743543E-2</v>
      </c>
    </row>
    <row r="608" spans="1:9">
      <c r="A608" s="3">
        <v>44866</v>
      </c>
      <c r="B608">
        <v>5946.5498049999997</v>
      </c>
      <c r="C608">
        <v>5957.2998049999997</v>
      </c>
      <c r="D608">
        <v>5789.5097660000001</v>
      </c>
      <c r="E608">
        <v>5796.6000979999999</v>
      </c>
      <c r="F608">
        <v>5796.6000979999999</v>
      </c>
      <c r="G608">
        <v>574700</v>
      </c>
      <c r="H608">
        <f>IFERROR((NDXT[[#This Row],[Close]]-E607)/E607,0)</f>
        <v>-4.2977759622168247E-3</v>
      </c>
      <c r="I608">
        <f>IFERROR(LN(NDXT[[#This Row],[Close]]/E607),0)</f>
        <v>-4.3070379481473017E-3</v>
      </c>
    </row>
    <row r="609" spans="1:9">
      <c r="A609" s="3">
        <v>44867</v>
      </c>
      <c r="B609">
        <v>5831.8701170000004</v>
      </c>
      <c r="C609">
        <v>5861.25</v>
      </c>
      <c r="D609">
        <v>5548.0097660000001</v>
      </c>
      <c r="E609">
        <v>5548.8198240000002</v>
      </c>
      <c r="F609">
        <v>5548.8198240000002</v>
      </c>
      <c r="G609">
        <v>732300</v>
      </c>
      <c r="H609">
        <f>IFERROR((NDXT[[#This Row],[Close]]-E608)/E608,0)</f>
        <v>-4.2745794053567938E-2</v>
      </c>
      <c r="I609">
        <f>IFERROR(LN(NDXT[[#This Row],[Close]]/E608),0)</f>
        <v>-4.3686294853835177E-2</v>
      </c>
    </row>
    <row r="610" spans="1:9">
      <c r="A610" s="3">
        <v>44868</v>
      </c>
      <c r="B610">
        <v>5430.3598629999997</v>
      </c>
      <c r="C610">
        <v>5507.5898440000001</v>
      </c>
      <c r="D610">
        <v>5366.0600590000004</v>
      </c>
      <c r="E610">
        <v>5392.9301759999998</v>
      </c>
      <c r="F610">
        <v>5392.9301759999998</v>
      </c>
      <c r="G610">
        <v>667600</v>
      </c>
      <c r="H610">
        <f>IFERROR((NDXT[[#This Row],[Close]]-E609)/E609,0)</f>
        <v>-2.8094198936815272E-2</v>
      </c>
      <c r="I610">
        <f>IFERROR(LN(NDXT[[#This Row],[Close]]/E609),0)</f>
        <v>-2.8496391704451913E-2</v>
      </c>
    </row>
    <row r="611" spans="1:9">
      <c r="A611" s="3">
        <v>44869</v>
      </c>
      <c r="B611">
        <v>5502.4101559999999</v>
      </c>
      <c r="C611">
        <v>5502.4101559999999</v>
      </c>
      <c r="D611">
        <v>5303.2700199999999</v>
      </c>
      <c r="E611">
        <v>5425</v>
      </c>
      <c r="F611">
        <v>5425</v>
      </c>
      <c r="G611">
        <v>714400</v>
      </c>
      <c r="H611">
        <f>IFERROR((NDXT[[#This Row],[Close]]-E610)/E610,0)</f>
        <v>5.9466417983157945E-3</v>
      </c>
      <c r="I611">
        <f>IFERROR(LN(NDXT[[#This Row],[Close]]/E610),0)</f>
        <v>5.9290303089662528E-3</v>
      </c>
    </row>
    <row r="612" spans="1:9">
      <c r="A612" s="3">
        <v>44872</v>
      </c>
      <c r="B612">
        <v>5473.8701170000004</v>
      </c>
      <c r="C612">
        <v>5548.5297849999997</v>
      </c>
      <c r="D612">
        <v>5401.6201170000004</v>
      </c>
      <c r="E612">
        <v>5534.6499020000001</v>
      </c>
      <c r="F612">
        <v>5534.6499020000001</v>
      </c>
      <c r="G612">
        <v>537700</v>
      </c>
      <c r="H612">
        <f>IFERROR((NDXT[[#This Row],[Close]]-E611)/E611,0)</f>
        <v>2.0211963502304166E-2</v>
      </c>
      <c r="I612">
        <f>IFERROR(LN(NDXT[[#This Row],[Close]]/E611),0)</f>
        <v>2.001041306242226E-2</v>
      </c>
    </row>
    <row r="613" spans="1:9">
      <c r="A613" s="3">
        <v>44873</v>
      </c>
      <c r="B613">
        <v>5605.1899409999996</v>
      </c>
      <c r="C613">
        <v>5720.5097660000001</v>
      </c>
      <c r="D613">
        <v>5530.1401370000003</v>
      </c>
      <c r="E613">
        <v>5629.2900390000004</v>
      </c>
      <c r="F613">
        <v>5629.2900390000004</v>
      </c>
      <c r="G613">
        <v>539000</v>
      </c>
      <c r="H613">
        <f>IFERROR((NDXT[[#This Row],[Close]]-E612)/E612,0)</f>
        <v>1.7099570645977297E-2</v>
      </c>
      <c r="I613">
        <f>IFERROR(LN(NDXT[[#This Row],[Close]]/E612),0)</f>
        <v>1.6955018513818854E-2</v>
      </c>
    </row>
    <row r="614" spans="1:9">
      <c r="A614" s="3">
        <v>44874</v>
      </c>
      <c r="B614">
        <v>5553.2597660000001</v>
      </c>
      <c r="C614">
        <v>5560.3798829999996</v>
      </c>
      <c r="D614">
        <v>5462.7797849999997</v>
      </c>
      <c r="E614">
        <v>5470.8500979999999</v>
      </c>
      <c r="F614">
        <v>5470.8500979999999</v>
      </c>
      <c r="G614">
        <v>536800</v>
      </c>
      <c r="H614">
        <f>IFERROR((NDXT[[#This Row],[Close]]-E613)/E613,0)</f>
        <v>-2.8145634689689246E-2</v>
      </c>
      <c r="I614">
        <f>IFERROR(LN(NDXT[[#This Row],[Close]]/E613),0)</f>
        <v>-2.8549315674986704E-2</v>
      </c>
    </row>
    <row r="615" spans="1:9">
      <c r="A615" s="3">
        <v>44875</v>
      </c>
      <c r="B615">
        <v>5845.8999020000001</v>
      </c>
      <c r="C615">
        <v>6051.3798829999996</v>
      </c>
      <c r="D615">
        <v>5797.6899409999996</v>
      </c>
      <c r="E615">
        <v>6045.3100590000004</v>
      </c>
      <c r="F615">
        <v>6045.3100590000004</v>
      </c>
      <c r="G615">
        <v>775700</v>
      </c>
      <c r="H615">
        <f>IFERROR((NDXT[[#This Row],[Close]]-E614)/E614,0)</f>
        <v>0.10500378381963126</v>
      </c>
      <c r="I615">
        <f>IFERROR(LN(NDXT[[#This Row],[Close]]/E614),0)</f>
        <v>9.9848759235012755E-2</v>
      </c>
    </row>
    <row r="616" spans="1:9">
      <c r="A616" s="3">
        <v>44876</v>
      </c>
      <c r="B616">
        <v>6048.919922</v>
      </c>
      <c r="C616">
        <v>6292.4301759999998</v>
      </c>
      <c r="D616">
        <v>6015.6899409999996</v>
      </c>
      <c r="E616">
        <v>6262.3100590000004</v>
      </c>
      <c r="F616">
        <v>6262.3100590000004</v>
      </c>
      <c r="G616">
        <v>632400</v>
      </c>
      <c r="H616">
        <f>IFERROR((NDXT[[#This Row],[Close]]-E615)/E615,0)</f>
        <v>3.5895594747359504E-2</v>
      </c>
      <c r="I616">
        <f>IFERROR(LN(NDXT[[#This Row],[Close]]/E615),0)</f>
        <v>3.5266361488032534E-2</v>
      </c>
    </row>
    <row r="617" spans="1:9">
      <c r="A617" s="3">
        <v>44879</v>
      </c>
      <c r="B617">
        <v>6217.330078</v>
      </c>
      <c r="C617">
        <v>6265.330078</v>
      </c>
      <c r="D617">
        <v>6143.7001950000003</v>
      </c>
      <c r="E617">
        <v>6165.0097660000001</v>
      </c>
      <c r="F617">
        <v>6165.0097660000001</v>
      </c>
      <c r="G617">
        <v>530600</v>
      </c>
      <c r="H617">
        <f>IFERROR((NDXT[[#This Row],[Close]]-E616)/E616,0)</f>
        <v>-1.5537444183263209E-2</v>
      </c>
      <c r="I617">
        <f>IFERROR(LN(NDXT[[#This Row],[Close]]/E616),0)</f>
        <v>-1.5659415331958113E-2</v>
      </c>
    </row>
    <row r="618" spans="1:9">
      <c r="A618" s="3">
        <v>44880</v>
      </c>
      <c r="B618">
        <v>6404.5200199999999</v>
      </c>
      <c r="C618">
        <v>6417.5200199999999</v>
      </c>
      <c r="D618">
        <v>6262.0898440000001</v>
      </c>
      <c r="E618">
        <v>6344.1401370000003</v>
      </c>
      <c r="F618">
        <v>6344.1401370000003</v>
      </c>
      <c r="G618">
        <v>595800</v>
      </c>
      <c r="H618">
        <f>IFERROR((NDXT[[#This Row],[Close]]-E617)/E617,0)</f>
        <v>2.9055975221305139E-2</v>
      </c>
      <c r="I618">
        <f>IFERROR(LN(NDXT[[#This Row],[Close]]/E617),0)</f>
        <v>2.8641853060755108E-2</v>
      </c>
    </row>
    <row r="619" spans="1:9">
      <c r="A619" s="3">
        <v>44881</v>
      </c>
      <c r="B619">
        <v>6221.1401370000003</v>
      </c>
      <c r="C619">
        <v>6235.3398440000001</v>
      </c>
      <c r="D619">
        <v>6097.0200199999999</v>
      </c>
      <c r="E619">
        <v>6121.2001950000003</v>
      </c>
      <c r="F619">
        <v>6121.2001950000003</v>
      </c>
      <c r="G619">
        <v>484800</v>
      </c>
      <c r="H619">
        <f>IFERROR((NDXT[[#This Row],[Close]]-E618)/E618,0)</f>
        <v>-3.5141080932273229E-2</v>
      </c>
      <c r="I619">
        <f>IFERROR(LN(NDXT[[#This Row],[Close]]/E618),0)</f>
        <v>-3.5773386188377498E-2</v>
      </c>
    </row>
    <row r="620" spans="1:9">
      <c r="A620" s="3">
        <v>44882</v>
      </c>
      <c r="B620">
        <v>5968.0400390000004</v>
      </c>
      <c r="C620">
        <v>6121.2597660000001</v>
      </c>
      <c r="D620">
        <v>5958.7998049999997</v>
      </c>
      <c r="E620">
        <v>6078.7099609999996</v>
      </c>
      <c r="F620">
        <v>6078.7099609999996</v>
      </c>
      <c r="G620">
        <v>486500</v>
      </c>
      <c r="H620">
        <f>IFERROR((NDXT[[#This Row],[Close]]-E619)/E619,0)</f>
        <v>-6.9414873956758051E-3</v>
      </c>
      <c r="I620">
        <f>IFERROR(LN(NDXT[[#This Row],[Close]]/E619),0)</f>
        <v>-6.9656915930953935E-3</v>
      </c>
    </row>
    <row r="621" spans="1:9">
      <c r="A621" s="3">
        <v>44883</v>
      </c>
      <c r="B621">
        <v>6184.919922</v>
      </c>
      <c r="C621">
        <v>6185.1801759999998</v>
      </c>
      <c r="D621">
        <v>6001.1801759999998</v>
      </c>
      <c r="E621">
        <v>6059.4399409999996</v>
      </c>
      <c r="F621">
        <v>6059.4399409999996</v>
      </c>
      <c r="G621">
        <v>466300</v>
      </c>
      <c r="H621">
        <f>IFERROR((NDXT[[#This Row],[Close]]-E620)/E620,0)</f>
        <v>-3.1700838045626788E-3</v>
      </c>
      <c r="I621">
        <f>IFERROR(LN(NDXT[[#This Row],[Close]]/E620),0)</f>
        <v>-3.175119164718404E-3</v>
      </c>
    </row>
    <row r="622" spans="1:9">
      <c r="A622" s="3">
        <v>44886</v>
      </c>
      <c r="B622">
        <v>5988.6899409999996</v>
      </c>
      <c r="C622">
        <v>6017.5600590000004</v>
      </c>
      <c r="D622">
        <v>5943.3100590000004</v>
      </c>
      <c r="E622">
        <v>5965.1499020000001</v>
      </c>
      <c r="F622">
        <v>5965.1499020000001</v>
      </c>
      <c r="G622">
        <v>0</v>
      </c>
      <c r="H622">
        <f>IFERROR((NDXT[[#This Row],[Close]]-E621)/E621,0)</f>
        <v>-1.5560850494119871E-2</v>
      </c>
      <c r="I622">
        <f>IFERROR(LN(NDXT[[#This Row],[Close]]/E621),0)</f>
        <v>-1.5683191339459605E-2</v>
      </c>
    </row>
    <row r="623" spans="1:9">
      <c r="A623" s="3">
        <v>44887</v>
      </c>
      <c r="B623">
        <v>5982.25</v>
      </c>
      <c r="C623">
        <v>6075.6298829999996</v>
      </c>
      <c r="D623">
        <v>5916.5297849999997</v>
      </c>
      <c r="E623">
        <v>6072.8500979999999</v>
      </c>
      <c r="F623">
        <v>6072.8500979999999</v>
      </c>
      <c r="G623">
        <v>0</v>
      </c>
      <c r="H623">
        <f>IFERROR((NDXT[[#This Row],[Close]]-E622)/E622,0)</f>
        <v>1.805490184980766E-2</v>
      </c>
      <c r="I623">
        <f>IFERROR(LN(NDXT[[#This Row],[Close]]/E622),0)</f>
        <v>1.7893847764286458E-2</v>
      </c>
    </row>
    <row r="624" spans="1:9">
      <c r="A624" s="3">
        <v>44888</v>
      </c>
      <c r="B624">
        <v>6051.3901370000003</v>
      </c>
      <c r="C624">
        <v>6174.0898440000001</v>
      </c>
      <c r="D624">
        <v>6050.2299800000001</v>
      </c>
      <c r="E624">
        <v>6150.5898440000001</v>
      </c>
      <c r="F624">
        <v>6150.5898440000001</v>
      </c>
      <c r="G624">
        <v>378500</v>
      </c>
      <c r="H624">
        <f>IFERROR((NDXT[[#This Row],[Close]]-E623)/E623,0)</f>
        <v>1.2801196266247802E-2</v>
      </c>
      <c r="I624">
        <f>IFERROR(LN(NDXT[[#This Row],[Close]]/E623),0)</f>
        <v>1.271995355463614E-2</v>
      </c>
    </row>
    <row r="625" spans="1:9">
      <c r="A625" s="3">
        <v>44890</v>
      </c>
      <c r="B625">
        <v>6104.9501950000003</v>
      </c>
      <c r="C625">
        <v>6129.7099609999996</v>
      </c>
      <c r="D625">
        <v>6092.7299800000001</v>
      </c>
      <c r="E625">
        <v>6092.7299800000001</v>
      </c>
      <c r="F625">
        <v>6092.7299800000001</v>
      </c>
      <c r="G625">
        <v>177100</v>
      </c>
      <c r="H625">
        <f>IFERROR((NDXT[[#This Row],[Close]]-E624)/E624,0)</f>
        <v>-9.4072057262025444E-3</v>
      </c>
      <c r="I625">
        <f>IFERROR(LN(NDXT[[#This Row],[Close]]/E624),0)</f>
        <v>-9.4517329572247361E-3</v>
      </c>
    </row>
    <row r="626" spans="1:9">
      <c r="A626" s="3">
        <v>44893</v>
      </c>
      <c r="B626">
        <v>6040.8198240000002</v>
      </c>
      <c r="C626">
        <v>6104.8798829999996</v>
      </c>
      <c r="D626">
        <v>5953.2099609999996</v>
      </c>
      <c r="E626">
        <v>5978.9399409999996</v>
      </c>
      <c r="F626">
        <v>5978.9399409999996</v>
      </c>
      <c r="G626">
        <v>383300</v>
      </c>
      <c r="H626">
        <f>IFERROR((NDXT[[#This Row],[Close]]-E625)/E625,0)</f>
        <v>-1.8676363366426495E-2</v>
      </c>
      <c r="I626">
        <f>IFERROR(LN(NDXT[[#This Row],[Close]]/E625),0)</f>
        <v>-1.8852968998151871E-2</v>
      </c>
    </row>
    <row r="627" spans="1:9">
      <c r="A627" s="3">
        <v>44894</v>
      </c>
      <c r="B627">
        <v>5994.2597660000001</v>
      </c>
      <c r="C627">
        <v>6009.3100590000004</v>
      </c>
      <c r="D627">
        <v>5916.3500979999999</v>
      </c>
      <c r="E627">
        <v>5940.8901370000003</v>
      </c>
      <c r="F627">
        <v>5940.8901370000003</v>
      </c>
      <c r="G627">
        <v>364300</v>
      </c>
      <c r="H627">
        <f>IFERROR((NDXT[[#This Row],[Close]]-E626)/E626,0)</f>
        <v>-6.3639716029051368E-3</v>
      </c>
      <c r="I627">
        <f>IFERROR(LN(NDXT[[#This Row],[Close]]/E626),0)</f>
        <v>-6.3843079962525922E-3</v>
      </c>
    </row>
    <row r="628" spans="1:9">
      <c r="A628" s="3">
        <v>44895</v>
      </c>
      <c r="B628">
        <v>5931.0097660000001</v>
      </c>
      <c r="C628">
        <v>6253.419922</v>
      </c>
      <c r="D628">
        <v>5912.3198240000002</v>
      </c>
      <c r="E628">
        <v>6252.4799800000001</v>
      </c>
      <c r="F628">
        <v>6252.4799800000001</v>
      </c>
      <c r="G628">
        <v>726000</v>
      </c>
      <c r="H628">
        <f>IFERROR((NDXT[[#This Row],[Close]]-E627)/E627,0)</f>
        <v>5.2448342893838595E-2</v>
      </c>
      <c r="I628">
        <f>IFERROR(LN(NDXT[[#This Row],[Close]]/E627),0)</f>
        <v>5.1119204984016203E-2</v>
      </c>
    </row>
    <row r="629" spans="1:9">
      <c r="A629" s="3">
        <v>44896</v>
      </c>
      <c r="B629">
        <v>6297.0898440000001</v>
      </c>
      <c r="C629">
        <v>6376.6601559999999</v>
      </c>
      <c r="D629">
        <v>6235.3798829999996</v>
      </c>
      <c r="E629">
        <v>6327.919922</v>
      </c>
      <c r="F629">
        <v>6327.919922</v>
      </c>
      <c r="G629">
        <v>482500</v>
      </c>
      <c r="H629">
        <f>IFERROR((NDXT[[#This Row],[Close]]-E628)/E628,0)</f>
        <v>1.2065603127289017E-2</v>
      </c>
      <c r="I629">
        <f>IFERROR(LN(NDXT[[#This Row],[Close]]/E628),0)</f>
        <v>1.1993393988803598E-2</v>
      </c>
    </row>
    <row r="630" spans="1:9">
      <c r="A630" s="3">
        <v>44897</v>
      </c>
      <c r="B630">
        <v>6152.0898440000001</v>
      </c>
      <c r="C630">
        <v>6251.0400390000004</v>
      </c>
      <c r="D630">
        <v>6133.9799800000001</v>
      </c>
      <c r="E630">
        <v>6233.7597660000001</v>
      </c>
      <c r="F630">
        <v>6233.7597660000001</v>
      </c>
      <c r="G630">
        <v>435700</v>
      </c>
      <c r="H630">
        <f>IFERROR((NDXT[[#This Row],[Close]]-E629)/E629,0)</f>
        <v>-1.4880111815675393E-2</v>
      </c>
      <c r="I630">
        <f>IFERROR(LN(NDXT[[#This Row],[Close]]/E629),0)</f>
        <v>-1.4991931323867691E-2</v>
      </c>
    </row>
    <row r="631" spans="1:9">
      <c r="A631" s="3">
        <v>44900</v>
      </c>
      <c r="B631">
        <v>6196.6499020000001</v>
      </c>
      <c r="C631">
        <v>6213.5898440000001</v>
      </c>
      <c r="D631">
        <v>6053.580078</v>
      </c>
      <c r="E631">
        <v>6094.4902339999999</v>
      </c>
      <c r="F631">
        <v>6094.4902339999999</v>
      </c>
      <c r="G631">
        <v>400300</v>
      </c>
      <c r="H631">
        <f>IFERROR((NDXT[[#This Row],[Close]]-E630)/E630,0)</f>
        <v>-2.2341177271475922E-2</v>
      </c>
      <c r="I631">
        <f>IFERROR(LN(NDXT[[#This Row],[Close]]/E630),0)</f>
        <v>-2.2594521826163408E-2</v>
      </c>
    </row>
    <row r="632" spans="1:9">
      <c r="A632" s="3">
        <v>44901</v>
      </c>
      <c r="B632">
        <v>6089.1201170000004</v>
      </c>
      <c r="C632">
        <v>6093.6201170000004</v>
      </c>
      <c r="D632">
        <v>5923.1201170000004</v>
      </c>
      <c r="E632">
        <v>5964.6899409999996</v>
      </c>
      <c r="F632">
        <v>5964.6899409999996</v>
      </c>
      <c r="G632">
        <v>412200</v>
      </c>
      <c r="H632">
        <f>IFERROR((NDXT[[#This Row],[Close]]-E631)/E631,0)</f>
        <v>-2.1297973746166519E-2</v>
      </c>
      <c r="I632">
        <f>IFERROR(LN(NDXT[[#This Row],[Close]]/E631),0)</f>
        <v>-2.1528048200168088E-2</v>
      </c>
    </row>
    <row r="633" spans="1:9">
      <c r="A633" s="3">
        <v>44902</v>
      </c>
      <c r="B633">
        <v>5935.580078</v>
      </c>
      <c r="C633">
        <v>5988.0400390000004</v>
      </c>
      <c r="D633">
        <v>5898.4501950000003</v>
      </c>
      <c r="E633">
        <v>5942.3798829999996</v>
      </c>
      <c r="F633">
        <v>5942.3798829999996</v>
      </c>
      <c r="G633">
        <v>393100</v>
      </c>
      <c r="H633">
        <f>IFERROR((NDXT[[#This Row],[Close]]-E632)/E632,0)</f>
        <v>-3.7403550261088129E-3</v>
      </c>
      <c r="I633">
        <f>IFERROR(LN(NDXT[[#This Row],[Close]]/E632),0)</f>
        <v>-3.7473676458892697E-3</v>
      </c>
    </row>
    <row r="634" spans="1:9">
      <c r="A634" s="3">
        <v>44903</v>
      </c>
      <c r="B634">
        <v>5972.5097660000001</v>
      </c>
      <c r="C634">
        <v>6107.169922</v>
      </c>
      <c r="D634">
        <v>5941.5600590000004</v>
      </c>
      <c r="E634">
        <v>6084.1899409999996</v>
      </c>
      <c r="F634">
        <v>6084.1899409999996</v>
      </c>
      <c r="G634">
        <v>428400</v>
      </c>
      <c r="H634">
        <f>IFERROR((NDXT[[#This Row],[Close]]-E633)/E633,0)</f>
        <v>2.3864185863595021E-2</v>
      </c>
      <c r="I634">
        <f>IFERROR(LN(NDXT[[#This Row],[Close]]/E633),0)</f>
        <v>2.3583886828465222E-2</v>
      </c>
    </row>
    <row r="635" spans="1:9">
      <c r="A635" s="3">
        <v>44904</v>
      </c>
      <c r="B635">
        <v>6072.2797849999997</v>
      </c>
      <c r="C635">
        <v>6141.2900390000004</v>
      </c>
      <c r="D635">
        <v>6034.9702150000003</v>
      </c>
      <c r="E635">
        <v>6057.0200199999999</v>
      </c>
      <c r="F635">
        <v>6057.0200199999999</v>
      </c>
      <c r="G635">
        <v>421000</v>
      </c>
      <c r="H635">
        <f>IFERROR((NDXT[[#This Row],[Close]]-E634)/E634,0)</f>
        <v>-4.4656595641282765E-3</v>
      </c>
      <c r="I635">
        <f>IFERROR(LN(NDXT[[#This Row],[Close]]/E634),0)</f>
        <v>-4.4756604064774752E-3</v>
      </c>
    </row>
    <row r="636" spans="1:9">
      <c r="A636" s="3">
        <v>44907</v>
      </c>
      <c r="B636">
        <v>6045.1801759999998</v>
      </c>
      <c r="C636">
        <v>6190.5498049999997</v>
      </c>
      <c r="D636">
        <v>6040.7299800000001</v>
      </c>
      <c r="E636">
        <v>6189.580078</v>
      </c>
      <c r="F636">
        <v>6189.580078</v>
      </c>
      <c r="G636">
        <v>449800</v>
      </c>
      <c r="H636">
        <f>IFERROR((NDXT[[#This Row],[Close]]-E635)/E635,0)</f>
        <v>2.1885359064736924E-2</v>
      </c>
      <c r="I636">
        <f>IFERROR(LN(NDXT[[#This Row],[Close]]/E635),0)</f>
        <v>2.1649312363156571E-2</v>
      </c>
    </row>
    <row r="637" spans="1:9">
      <c r="A637" s="3">
        <v>44908</v>
      </c>
      <c r="B637">
        <v>6494.25</v>
      </c>
      <c r="C637">
        <v>6509.4902339999999</v>
      </c>
      <c r="D637">
        <v>6234.0698240000002</v>
      </c>
      <c r="E637">
        <v>6309.9101559999999</v>
      </c>
      <c r="F637">
        <v>6309.9101559999999</v>
      </c>
      <c r="G637">
        <v>612000</v>
      </c>
      <c r="H637">
        <f>IFERROR((NDXT[[#This Row],[Close]]-E636)/E636,0)</f>
        <v>1.9440749854371615E-2</v>
      </c>
      <c r="I637">
        <f>IFERROR(LN(NDXT[[#This Row],[Close]]/E636),0)</f>
        <v>1.9254192476795069E-2</v>
      </c>
    </row>
    <row r="638" spans="1:9">
      <c r="A638" s="3">
        <v>44909</v>
      </c>
      <c r="B638">
        <v>6312.3798829999996</v>
      </c>
      <c r="C638">
        <v>6386.0200199999999</v>
      </c>
      <c r="D638">
        <v>6180.8901370000003</v>
      </c>
      <c r="E638">
        <v>6249.5297849999997</v>
      </c>
      <c r="F638">
        <v>6249.5297849999997</v>
      </c>
      <c r="G638">
        <v>491200</v>
      </c>
      <c r="H638">
        <f>IFERROR((NDXT[[#This Row],[Close]]-E637)/E637,0)</f>
        <v>-9.5691332375922016E-3</v>
      </c>
      <c r="I638">
        <f>IFERROR(LN(NDXT[[#This Row],[Close]]/E637),0)</f>
        <v>-9.6152115818723492E-3</v>
      </c>
    </row>
    <row r="639" spans="1:9">
      <c r="A639" s="3">
        <v>44910</v>
      </c>
      <c r="B639">
        <v>6142.1000979999999</v>
      </c>
      <c r="C639">
        <v>6161.8398440000001</v>
      </c>
      <c r="D639">
        <v>5985.3598629999997</v>
      </c>
      <c r="E639">
        <v>6006.0297849999997</v>
      </c>
      <c r="F639">
        <v>6006.0297849999997</v>
      </c>
      <c r="G639">
        <v>526900</v>
      </c>
      <c r="H639">
        <f>IFERROR((NDXT[[#This Row],[Close]]-E638)/E638,0)</f>
        <v>-3.8962931352762568E-2</v>
      </c>
      <c r="I639">
        <f>IFERROR(LN(NDXT[[#This Row],[Close]]/E638),0)</f>
        <v>-3.9742297761759741E-2</v>
      </c>
    </row>
    <row r="640" spans="1:9">
      <c r="A640" s="3">
        <v>44911</v>
      </c>
      <c r="B640">
        <v>5987.1801759999998</v>
      </c>
      <c r="C640">
        <v>6034.2099609999996</v>
      </c>
      <c r="D640">
        <v>5926.3999020000001</v>
      </c>
      <c r="E640">
        <v>5970.9702150000003</v>
      </c>
      <c r="F640">
        <v>5970.9702150000003</v>
      </c>
      <c r="G640">
        <v>841100</v>
      </c>
      <c r="H640">
        <f>IFERROR((NDXT[[#This Row],[Close]]-E639)/E639,0)</f>
        <v>-5.8373952935698668E-3</v>
      </c>
      <c r="I640">
        <f>IFERROR(LN(NDXT[[#This Row],[Close]]/E639),0)</f>
        <v>-5.854499480557507E-3</v>
      </c>
    </row>
    <row r="641" spans="1:9">
      <c r="A641" s="3">
        <v>44914</v>
      </c>
      <c r="B641">
        <v>5954.3198240000002</v>
      </c>
      <c r="C641">
        <v>5960.9399409999996</v>
      </c>
      <c r="D641">
        <v>5825.7597660000001</v>
      </c>
      <c r="E641">
        <v>5865.1298829999996</v>
      </c>
      <c r="F641">
        <v>5865.1298829999996</v>
      </c>
      <c r="G641">
        <v>436100</v>
      </c>
      <c r="H641">
        <f>IFERROR((NDXT[[#This Row],[Close]]-E640)/E640,0)</f>
        <v>-1.7725818114803754E-2</v>
      </c>
      <c r="I641">
        <f>IFERROR(LN(NDXT[[#This Row],[Close]]/E640),0)</f>
        <v>-1.7884801976466091E-2</v>
      </c>
    </row>
    <row r="642" spans="1:9">
      <c r="A642" s="3">
        <v>44915</v>
      </c>
      <c r="B642">
        <v>5801.4702150000003</v>
      </c>
      <c r="C642">
        <v>5899.830078</v>
      </c>
      <c r="D642">
        <v>5789.9501950000003</v>
      </c>
      <c r="E642">
        <v>5862.8198240000002</v>
      </c>
      <c r="F642">
        <v>5862.8198240000002</v>
      </c>
      <c r="G642">
        <v>420200</v>
      </c>
      <c r="H642">
        <f>IFERROR((NDXT[[#This Row],[Close]]-E641)/E641,0)</f>
        <v>-3.9386322998491994E-4</v>
      </c>
      <c r="I642">
        <f>IFERROR(LN(NDXT[[#This Row],[Close]]/E641),0)</f>
        <v>-3.9394081447933653E-4</v>
      </c>
    </row>
    <row r="643" spans="1:9">
      <c r="A643" s="3">
        <v>44916</v>
      </c>
      <c r="B643">
        <v>5868.5698240000002</v>
      </c>
      <c r="C643">
        <v>5977.3500979999999</v>
      </c>
      <c r="D643">
        <v>5839.6401370000003</v>
      </c>
      <c r="E643">
        <v>5949.4702150000003</v>
      </c>
      <c r="F643">
        <v>5949.4702150000003</v>
      </c>
      <c r="G643">
        <v>396300</v>
      </c>
      <c r="H643">
        <f>IFERROR((NDXT[[#This Row],[Close]]-E642)/E642,0)</f>
        <v>1.477964419873329E-2</v>
      </c>
      <c r="I643">
        <f>IFERROR(LN(NDXT[[#This Row],[Close]]/E642),0)</f>
        <v>1.4671489612691005E-2</v>
      </c>
    </row>
    <row r="644" spans="1:9">
      <c r="A644" s="3">
        <v>44917</v>
      </c>
      <c r="B644">
        <v>5838.1801759999998</v>
      </c>
      <c r="C644">
        <v>5843.3798829999996</v>
      </c>
      <c r="D644">
        <v>5637.8100590000004</v>
      </c>
      <c r="E644">
        <v>5737.919922</v>
      </c>
      <c r="F644">
        <v>5737.919922</v>
      </c>
      <c r="G644">
        <v>528100</v>
      </c>
      <c r="H644">
        <f>IFERROR((NDXT[[#This Row],[Close]]-E643)/E643,0)</f>
        <v>-3.5557837144328024E-2</v>
      </c>
      <c r="I644">
        <f>IFERROR(LN(NDXT[[#This Row],[Close]]/E643),0)</f>
        <v>-3.6205414369403131E-2</v>
      </c>
    </row>
    <row r="645" spans="1:9">
      <c r="A645" s="3">
        <v>44918</v>
      </c>
      <c r="B645">
        <v>5695.919922</v>
      </c>
      <c r="C645">
        <v>5739.6298829999996</v>
      </c>
      <c r="D645">
        <v>5645.419922</v>
      </c>
      <c r="E645">
        <v>5735.3198240000002</v>
      </c>
      <c r="F645">
        <v>5735.3198240000002</v>
      </c>
      <c r="G645">
        <v>332200</v>
      </c>
      <c r="H645">
        <f>IFERROR((NDXT[[#This Row],[Close]]-E644)/E644,0)</f>
        <v>-4.5314295691557908E-4</v>
      </c>
      <c r="I645">
        <f>IFERROR(LN(NDXT[[#This Row],[Close]]/E644),0)</f>
        <v>-4.5324565721171448E-4</v>
      </c>
    </row>
    <row r="646" spans="1:9">
      <c r="A646" s="3">
        <v>44922</v>
      </c>
      <c r="B646">
        <v>5698.1000979999999</v>
      </c>
      <c r="C646">
        <v>5706.0400390000004</v>
      </c>
      <c r="D646">
        <v>5628.580078</v>
      </c>
      <c r="E646">
        <v>5662.5698240000002</v>
      </c>
      <c r="F646">
        <v>5662.5698240000002</v>
      </c>
      <c r="G646">
        <v>334400</v>
      </c>
      <c r="H646">
        <f>IFERROR((NDXT[[#This Row],[Close]]-E645)/E645,0)</f>
        <v>-1.2684558530732776E-2</v>
      </c>
      <c r="I646">
        <f>IFERROR(LN(NDXT[[#This Row],[Close]]/E645),0)</f>
        <v>-1.2765694388519794E-2</v>
      </c>
    </row>
    <row r="647" spans="1:9">
      <c r="A647" s="3">
        <v>44923</v>
      </c>
      <c r="B647">
        <v>5638.6298829999996</v>
      </c>
      <c r="C647">
        <v>5691.8598629999997</v>
      </c>
      <c r="D647">
        <v>5567.6000979999999</v>
      </c>
      <c r="E647">
        <v>5582.5698240000002</v>
      </c>
      <c r="F647">
        <v>5582.5698240000002</v>
      </c>
      <c r="G647">
        <v>339600</v>
      </c>
      <c r="H647">
        <f>IFERROR((NDXT[[#This Row],[Close]]-E646)/E646,0)</f>
        <v>-1.4127861110150259E-2</v>
      </c>
      <c r="I647">
        <f>IFERROR(LN(NDXT[[#This Row],[Close]]/E646),0)</f>
        <v>-1.4228609370539118E-2</v>
      </c>
    </row>
    <row r="648" spans="1:9">
      <c r="A648" s="3">
        <v>44924</v>
      </c>
      <c r="B648">
        <v>5652.5898440000001</v>
      </c>
      <c r="C648">
        <v>5779.8598629999997</v>
      </c>
      <c r="D648">
        <v>5633.1499020000001</v>
      </c>
      <c r="E648">
        <v>5765.5600590000004</v>
      </c>
      <c r="F648">
        <v>5765.5600590000004</v>
      </c>
      <c r="G648">
        <v>355900</v>
      </c>
      <c r="H648">
        <f>IFERROR((NDXT[[#This Row],[Close]]-E647)/E647,0)</f>
        <v>3.2778852888379062E-2</v>
      </c>
      <c r="I648">
        <f>IFERROR(LN(NDXT[[#This Row],[Close]]/E647),0)</f>
        <v>3.225308482593188E-2</v>
      </c>
    </row>
    <row r="649" spans="1:9">
      <c r="A649" s="3">
        <v>44925</v>
      </c>
      <c r="B649">
        <v>5674.8500979999999</v>
      </c>
      <c r="C649">
        <v>5754.0097660000001</v>
      </c>
      <c r="D649">
        <v>5652.5297849999997</v>
      </c>
      <c r="E649">
        <v>5751.7597660000001</v>
      </c>
      <c r="F649">
        <v>5751.7597660000001</v>
      </c>
      <c r="G649">
        <v>334700</v>
      </c>
      <c r="H649">
        <f>IFERROR((NDXT[[#This Row],[Close]]-E648)/E648,0)</f>
        <v>-2.3935737133564455E-3</v>
      </c>
      <c r="I649">
        <f>IFERROR(LN(NDXT[[#This Row],[Close]]/E648),0)</f>
        <v>-2.3964428902223801E-3</v>
      </c>
    </row>
    <row r="650" spans="1:9">
      <c r="A650" s="3">
        <v>44929</v>
      </c>
      <c r="B650">
        <v>5855.0600590000004</v>
      </c>
      <c r="C650">
        <v>5880.4799800000001</v>
      </c>
      <c r="D650">
        <v>5666.9702150000003</v>
      </c>
      <c r="E650">
        <v>5713.330078</v>
      </c>
      <c r="F650">
        <v>5713.330078</v>
      </c>
      <c r="G650">
        <v>441800</v>
      </c>
      <c r="H650">
        <f>IFERROR((NDXT[[#This Row],[Close]]-E649)/E649,0)</f>
        <v>-6.6813791888818202E-3</v>
      </c>
      <c r="I650">
        <f>IFERROR(LN(NDXT[[#This Row],[Close]]/E649),0)</f>
        <v>-6.703799524459415E-3</v>
      </c>
    </row>
    <row r="651" spans="1:9">
      <c r="A651" s="3">
        <v>44930</v>
      </c>
      <c r="B651">
        <v>5811.7402339999999</v>
      </c>
      <c r="C651">
        <v>5844.7001950000003</v>
      </c>
      <c r="D651">
        <v>5728.25</v>
      </c>
      <c r="E651">
        <v>5801</v>
      </c>
      <c r="F651">
        <v>5801</v>
      </c>
      <c r="G651">
        <v>477300</v>
      </c>
      <c r="H651">
        <f>IFERROR((NDXT[[#This Row],[Close]]-E650)/E650,0)</f>
        <v>1.5344802558771407E-2</v>
      </c>
      <c r="I651">
        <f>IFERROR(LN(NDXT[[#This Row],[Close]]/E650),0)</f>
        <v>1.5228261760862005E-2</v>
      </c>
    </row>
    <row r="652" spans="1:9">
      <c r="A652" s="3">
        <v>44931</v>
      </c>
      <c r="B652">
        <v>5714.3100590000004</v>
      </c>
      <c r="C652">
        <v>5725.1899409999996</v>
      </c>
      <c r="D652">
        <v>5642.3100590000004</v>
      </c>
      <c r="E652">
        <v>5647.4902339999999</v>
      </c>
      <c r="F652">
        <v>5647.4902339999999</v>
      </c>
      <c r="G652">
        <v>441700</v>
      </c>
      <c r="H652">
        <f>IFERROR((NDXT[[#This Row],[Close]]-E651)/E651,0)</f>
        <v>-2.6462638510601641E-2</v>
      </c>
      <c r="I652">
        <f>IFERROR(LN(NDXT[[#This Row],[Close]]/E651),0)</f>
        <v>-2.6819076386135982E-2</v>
      </c>
    </row>
    <row r="653" spans="1:9">
      <c r="A653" s="3">
        <v>44932</v>
      </c>
      <c r="B653">
        <v>5705.3701170000004</v>
      </c>
      <c r="C653">
        <v>5855.1401370000003</v>
      </c>
      <c r="D653">
        <v>5615.7900390000004</v>
      </c>
      <c r="E653">
        <v>5828.4799800000001</v>
      </c>
      <c r="F653">
        <v>5828.4799800000001</v>
      </c>
      <c r="G653">
        <v>504900</v>
      </c>
      <c r="H653">
        <f>IFERROR((NDXT[[#This Row],[Close]]-E652)/E652,0)</f>
        <v>3.2047819208322725E-2</v>
      </c>
      <c r="I653">
        <f>IFERROR(LN(NDXT[[#This Row],[Close]]/E652),0)</f>
        <v>3.1545002428044346E-2</v>
      </c>
    </row>
    <row r="654" spans="1:9">
      <c r="A654" s="3">
        <v>44935</v>
      </c>
      <c r="B654">
        <v>5917.8701170000004</v>
      </c>
      <c r="C654">
        <v>6040.8999020000001</v>
      </c>
      <c r="D654">
        <v>5898.0600590000004</v>
      </c>
      <c r="E654">
        <v>5930.7998049999997</v>
      </c>
      <c r="F654">
        <v>5930.7998049999997</v>
      </c>
      <c r="G654">
        <v>455500</v>
      </c>
      <c r="H654">
        <f>IFERROR((NDXT[[#This Row],[Close]]-E653)/E653,0)</f>
        <v>1.7555147371373415E-2</v>
      </c>
      <c r="I654">
        <f>IFERROR(LN(NDXT[[#This Row],[Close]]/E653),0)</f>
        <v>1.7402835756690771E-2</v>
      </c>
    </row>
    <row r="655" spans="1:9">
      <c r="A655" s="3">
        <v>44936</v>
      </c>
      <c r="B655">
        <v>5899.8198240000002</v>
      </c>
      <c r="C655">
        <v>5973.4702150000003</v>
      </c>
      <c r="D655">
        <v>5867.2797849999997</v>
      </c>
      <c r="E655">
        <v>5970</v>
      </c>
      <c r="F655">
        <v>5970</v>
      </c>
      <c r="G655">
        <v>372500</v>
      </c>
      <c r="H655">
        <f>IFERROR((NDXT[[#This Row],[Close]]-E654)/E654,0)</f>
        <v>6.6095967304363179E-3</v>
      </c>
      <c r="I655">
        <f>IFERROR(LN(NDXT[[#This Row],[Close]]/E654),0)</f>
        <v>6.5878491219841439E-3</v>
      </c>
    </row>
    <row r="656" spans="1:9">
      <c r="A656" s="3">
        <v>44937</v>
      </c>
      <c r="B656">
        <v>5985.8500979999999</v>
      </c>
      <c r="C656">
        <v>6068.0297849999997</v>
      </c>
      <c r="D656">
        <v>5945.1401370000003</v>
      </c>
      <c r="E656">
        <v>6066.5</v>
      </c>
      <c r="F656">
        <v>6066.5</v>
      </c>
      <c r="G656">
        <v>386100</v>
      </c>
      <c r="H656">
        <f>IFERROR((NDXT[[#This Row],[Close]]-E655)/E655,0)</f>
        <v>1.6164154103852597E-2</v>
      </c>
      <c r="I656">
        <f>IFERROR(LN(NDXT[[#This Row],[Close]]/E655),0)</f>
        <v>1.6034905105279971E-2</v>
      </c>
    </row>
    <row r="657" spans="1:9">
      <c r="A657" s="3">
        <v>44938</v>
      </c>
      <c r="B657">
        <v>6077.6899409999996</v>
      </c>
      <c r="C657">
        <v>6137.2700199999999</v>
      </c>
      <c r="D657">
        <v>5959.3598629999997</v>
      </c>
      <c r="E657">
        <v>6111.5097660000001</v>
      </c>
      <c r="F657">
        <v>6111.5097660000001</v>
      </c>
      <c r="G657">
        <v>453600</v>
      </c>
      <c r="H657">
        <f>IFERROR((NDXT[[#This Row],[Close]]-E656)/E656,0)</f>
        <v>7.4193960273634101E-3</v>
      </c>
      <c r="I657">
        <f>IFERROR(LN(NDXT[[#This Row],[Close]]/E656),0)</f>
        <v>7.392007695151229E-3</v>
      </c>
    </row>
    <row r="658" spans="1:9">
      <c r="A658" s="3">
        <v>44939</v>
      </c>
      <c r="B658">
        <v>6044.3500979999999</v>
      </c>
      <c r="C658">
        <v>6155.7402339999999</v>
      </c>
      <c r="D658">
        <v>6044.3500979999999</v>
      </c>
      <c r="E658">
        <v>6150.8999020000001</v>
      </c>
      <c r="F658">
        <v>6150.8999020000001</v>
      </c>
      <c r="G658">
        <v>369000</v>
      </c>
      <c r="H658">
        <f>IFERROR((NDXT[[#This Row],[Close]]-E657)/E657,0)</f>
        <v>6.4452381667027808E-3</v>
      </c>
      <c r="I658">
        <f>IFERROR(LN(NDXT[[#This Row],[Close]]/E657),0)</f>
        <v>6.4245564374040606E-3</v>
      </c>
    </row>
    <row r="659" spans="1:9">
      <c r="A659" s="3">
        <v>44943</v>
      </c>
      <c r="B659">
        <v>6125.8798829999996</v>
      </c>
      <c r="C659">
        <v>6194.5</v>
      </c>
      <c r="D659">
        <v>6110.2700199999999</v>
      </c>
      <c r="E659">
        <v>6176.4799800000001</v>
      </c>
      <c r="F659">
        <v>6176.4799800000001</v>
      </c>
      <c r="G659">
        <v>405800</v>
      </c>
      <c r="H659">
        <f>IFERROR((NDXT[[#This Row],[Close]]-E658)/E658,0)</f>
        <v>4.1587537445833657E-3</v>
      </c>
      <c r="I659">
        <f>IFERROR(LN(NDXT[[#This Row],[Close]]/E658),0)</f>
        <v>4.1501300292338551E-3</v>
      </c>
    </row>
    <row r="660" spans="1:9">
      <c r="A660" s="3">
        <v>44944</v>
      </c>
      <c r="B660">
        <v>6239.8398440000001</v>
      </c>
      <c r="C660">
        <v>6284.7299800000001</v>
      </c>
      <c r="D660">
        <v>6088.0600590000004</v>
      </c>
      <c r="E660">
        <v>6091.2998049999997</v>
      </c>
      <c r="F660">
        <v>6091.2998049999997</v>
      </c>
      <c r="G660">
        <v>399300</v>
      </c>
      <c r="H660">
        <f>IFERROR((NDXT[[#This Row],[Close]]-E659)/E659,0)</f>
        <v>-1.3791054982096844E-2</v>
      </c>
      <c r="I660">
        <f>IFERROR(LN(NDXT[[#This Row],[Close]]/E659),0)</f>
        <v>-1.3887035046768706E-2</v>
      </c>
    </row>
    <row r="661" spans="1:9">
      <c r="A661" s="3">
        <v>44945</v>
      </c>
      <c r="B661">
        <v>6047.2797849999997</v>
      </c>
      <c r="C661">
        <v>6081.0400390000004</v>
      </c>
      <c r="D661">
        <v>5982.2700199999999</v>
      </c>
      <c r="E661">
        <v>6000.5097660000001</v>
      </c>
      <c r="F661">
        <v>6000.5097660000001</v>
      </c>
      <c r="G661">
        <v>409300</v>
      </c>
      <c r="H661">
        <f>IFERROR((NDXT[[#This Row],[Close]]-E660)/E660,0)</f>
        <v>-1.4904871194400114E-2</v>
      </c>
      <c r="I661">
        <f>IFERROR(LN(NDXT[[#This Row],[Close]]/E660),0)</f>
        <v>-1.5017065005737433E-2</v>
      </c>
    </row>
    <row r="662" spans="1:9">
      <c r="A662" s="3">
        <v>44946</v>
      </c>
      <c r="B662">
        <v>6045.7402339999999</v>
      </c>
      <c r="C662">
        <v>6211.7299800000001</v>
      </c>
      <c r="D662">
        <v>6030.8398440000001</v>
      </c>
      <c r="E662">
        <v>6206.2202150000003</v>
      </c>
      <c r="F662">
        <v>6206.2202150000003</v>
      </c>
      <c r="G662">
        <v>518400</v>
      </c>
      <c r="H662">
        <f>IFERROR((NDXT[[#This Row],[Close]]-E661)/E661,0)</f>
        <v>3.4282162186551828E-2</v>
      </c>
      <c r="I662">
        <f>IFERROR(LN(NDXT[[#This Row],[Close]]/E661),0)</f>
        <v>3.3707622986395409E-2</v>
      </c>
    </row>
    <row r="663" spans="1:9">
      <c r="A663" s="3">
        <v>44949</v>
      </c>
      <c r="B663">
        <v>6228.7597660000001</v>
      </c>
      <c r="C663">
        <v>6429.6201170000004</v>
      </c>
      <c r="D663">
        <v>6216.5297849999997</v>
      </c>
      <c r="E663">
        <v>6418.5698240000002</v>
      </c>
      <c r="F663">
        <v>6418.5698240000002</v>
      </c>
      <c r="G663">
        <v>530200</v>
      </c>
      <c r="H663">
        <f>IFERROR((NDXT[[#This Row],[Close]]-E662)/E662,0)</f>
        <v>3.4215609766273795E-2</v>
      </c>
      <c r="I663">
        <f>IFERROR(LN(NDXT[[#This Row],[Close]]/E662),0)</f>
        <v>3.3643274432383456E-2</v>
      </c>
    </row>
    <row r="664" spans="1:9">
      <c r="A664" s="3">
        <v>44950</v>
      </c>
      <c r="B664">
        <v>6363.0898440000001</v>
      </c>
      <c r="C664">
        <v>6428.2001950000003</v>
      </c>
      <c r="D664">
        <v>6343.8398440000001</v>
      </c>
      <c r="E664">
        <v>6372.9599609999996</v>
      </c>
      <c r="F664">
        <v>6372.9599609999996</v>
      </c>
      <c r="G664">
        <v>395000</v>
      </c>
      <c r="H664">
        <f>IFERROR((NDXT[[#This Row],[Close]]-E663)/E663,0)</f>
        <v>-7.1059230094309223E-3</v>
      </c>
      <c r="I664">
        <f>IFERROR(LN(NDXT[[#This Row],[Close]]/E663),0)</f>
        <v>-7.1312903238933316E-3</v>
      </c>
    </row>
    <row r="665" spans="1:9">
      <c r="A665" s="3">
        <v>44951</v>
      </c>
      <c r="B665">
        <v>6234</v>
      </c>
      <c r="C665">
        <v>6374.9301759999998</v>
      </c>
      <c r="D665">
        <v>6176.3398440000001</v>
      </c>
      <c r="E665">
        <v>6356.2099609999996</v>
      </c>
      <c r="F665">
        <v>6356.2099609999996</v>
      </c>
      <c r="G665">
        <v>460800</v>
      </c>
      <c r="H665">
        <f>IFERROR((NDXT[[#This Row],[Close]]-E664)/E664,0)</f>
        <v>-2.6282920499270967E-3</v>
      </c>
      <c r="I665">
        <f>IFERROR(LN(NDXT[[#This Row],[Close]]/E664),0)</f>
        <v>-2.6317520734415421E-3</v>
      </c>
    </row>
    <row r="666" spans="1:9">
      <c r="A666" s="3">
        <v>44952</v>
      </c>
      <c r="B666">
        <v>6461.9301759999998</v>
      </c>
      <c r="C666">
        <v>6528.8598629999997</v>
      </c>
      <c r="D666">
        <v>6381.7402339999999</v>
      </c>
      <c r="E666">
        <v>6525.3598629999997</v>
      </c>
      <c r="F666">
        <v>6525.3598629999997</v>
      </c>
      <c r="G666">
        <v>427300</v>
      </c>
      <c r="H666">
        <f>IFERROR((NDXT[[#This Row],[Close]]-E665)/E665,0)</f>
        <v>2.6611754966852662E-2</v>
      </c>
      <c r="I666">
        <f>IFERROR(LN(NDXT[[#This Row],[Close]]/E665),0)</f>
        <v>2.6263821465080557E-2</v>
      </c>
    </row>
    <row r="667" spans="1:9">
      <c r="A667" s="3">
        <v>44953</v>
      </c>
      <c r="B667">
        <v>6430.25</v>
      </c>
      <c r="C667">
        <v>6576.9799800000001</v>
      </c>
      <c r="D667">
        <v>6428.6298829999996</v>
      </c>
      <c r="E667">
        <v>6530.6000979999999</v>
      </c>
      <c r="F667">
        <v>6530.6000979999999</v>
      </c>
      <c r="G667">
        <v>567600</v>
      </c>
      <c r="H667">
        <f>IFERROR((NDXT[[#This Row],[Close]]-E666)/E666,0)</f>
        <v>8.0305685970107424E-4</v>
      </c>
      <c r="I667">
        <f>IFERROR(LN(NDXT[[#This Row],[Close]]/E666),0)</f>
        <v>8.0273458206773487E-4</v>
      </c>
    </row>
    <row r="668" spans="1:9">
      <c r="A668" s="3">
        <v>44956</v>
      </c>
      <c r="B668">
        <v>6434.2001950000003</v>
      </c>
      <c r="C668">
        <v>6466.6298829999996</v>
      </c>
      <c r="D668">
        <v>6362.6098629999997</v>
      </c>
      <c r="E668">
        <v>6363.2597660000001</v>
      </c>
      <c r="F668">
        <v>6363.2597660000001</v>
      </c>
      <c r="G668">
        <v>439900</v>
      </c>
      <c r="H668">
        <f>IFERROR((NDXT[[#This Row],[Close]]-E667)/E667,0)</f>
        <v>-2.562403599804677E-2</v>
      </c>
      <c r="I668">
        <f>IFERROR(LN(NDXT[[#This Row],[Close]]/E667),0)</f>
        <v>-2.5958049816432061E-2</v>
      </c>
    </row>
    <row r="669" spans="1:9">
      <c r="A669" s="3">
        <v>44957</v>
      </c>
      <c r="B669">
        <v>6368.1801759999998</v>
      </c>
      <c r="C669">
        <v>6485.5498049999997</v>
      </c>
      <c r="D669">
        <v>6359.7700199999999</v>
      </c>
      <c r="E669">
        <v>6484.2797849999997</v>
      </c>
      <c r="F669">
        <v>6484.2797849999997</v>
      </c>
      <c r="G669">
        <v>450600</v>
      </c>
      <c r="H669">
        <f>IFERROR((NDXT[[#This Row],[Close]]-E668)/E668,0)</f>
        <v>1.9018557068286059E-2</v>
      </c>
      <c r="I669">
        <f>IFERROR(LN(NDXT[[#This Row],[Close]]/E668),0)</f>
        <v>1.8839965132949166E-2</v>
      </c>
    </row>
    <row r="670" spans="1:9">
      <c r="A670" s="3">
        <v>44958</v>
      </c>
      <c r="B670">
        <v>6507.0898440000001</v>
      </c>
      <c r="C670">
        <v>6810.7299800000001</v>
      </c>
      <c r="D670">
        <v>6501.330078</v>
      </c>
      <c r="E670">
        <v>6759.0698240000002</v>
      </c>
      <c r="F670">
        <v>6759.0698240000002</v>
      </c>
      <c r="G670">
        <v>636500</v>
      </c>
      <c r="H670">
        <f>IFERROR((NDXT[[#This Row],[Close]]-E669)/E669,0)</f>
        <v>4.2377881293103464E-2</v>
      </c>
      <c r="I670">
        <f>IFERROR(LN(NDXT[[#This Row],[Close]]/E669),0)</f>
        <v>4.1504527582941445E-2</v>
      </c>
    </row>
    <row r="671" spans="1:9">
      <c r="A671" s="3">
        <v>44959</v>
      </c>
      <c r="B671">
        <v>6933.75</v>
      </c>
      <c r="C671">
        <v>7060.8999020000001</v>
      </c>
      <c r="D671">
        <v>6887.6000979999999</v>
      </c>
      <c r="E671">
        <v>6999.1098629999997</v>
      </c>
      <c r="F671">
        <v>6999.1098629999997</v>
      </c>
      <c r="G671">
        <v>779800</v>
      </c>
      <c r="H671">
        <f>IFERROR((NDXT[[#This Row],[Close]]-E670)/E670,0)</f>
        <v>3.5513768203380452E-2</v>
      </c>
      <c r="I671">
        <f>IFERROR(LN(NDXT[[#This Row],[Close]]/E670),0)</f>
        <v>3.489769795379042E-2</v>
      </c>
    </row>
    <row r="672" spans="1:9">
      <c r="A672" s="3">
        <v>44960</v>
      </c>
      <c r="B672">
        <v>6792.5</v>
      </c>
      <c r="C672">
        <v>6962.75</v>
      </c>
      <c r="D672">
        <v>6792.2202150000003</v>
      </c>
      <c r="E672">
        <v>6823.5297849999997</v>
      </c>
      <c r="F672">
        <v>6823.5297849999997</v>
      </c>
      <c r="G672">
        <v>653400</v>
      </c>
      <c r="H672">
        <f>IFERROR((NDXT[[#This Row],[Close]]-E671)/E671,0)</f>
        <v>-2.5086058289809698E-2</v>
      </c>
      <c r="I672">
        <f>IFERROR(LN(NDXT[[#This Row],[Close]]/E671),0)</f>
        <v>-2.5406076792491839E-2</v>
      </c>
    </row>
    <row r="673" spans="1:9">
      <c r="A673" s="3">
        <v>44963</v>
      </c>
      <c r="B673">
        <v>6714.5898440000001</v>
      </c>
      <c r="C673">
        <v>6805.9399409999996</v>
      </c>
      <c r="D673">
        <v>6687.5</v>
      </c>
      <c r="E673">
        <v>6710.1601559999999</v>
      </c>
      <c r="F673">
        <v>6710.1601559999999</v>
      </c>
      <c r="G673">
        <v>433200</v>
      </c>
      <c r="H673">
        <f>IFERROR((NDXT[[#This Row],[Close]]-E672)/E672,0)</f>
        <v>-1.6614513686042304E-2</v>
      </c>
      <c r="I673">
        <f>IFERROR(LN(NDXT[[#This Row],[Close]]/E672),0)</f>
        <v>-1.6754082793340917E-2</v>
      </c>
    </row>
    <row r="674" spans="1:9">
      <c r="A674" s="3">
        <v>44964</v>
      </c>
      <c r="B674">
        <v>6720.1899409999996</v>
      </c>
      <c r="C674">
        <v>6941.8398440000001</v>
      </c>
      <c r="D674">
        <v>6695.2202150000003</v>
      </c>
      <c r="E674">
        <v>6912.8100590000004</v>
      </c>
      <c r="F674">
        <v>6912.8100590000004</v>
      </c>
      <c r="G674">
        <v>567000</v>
      </c>
      <c r="H674">
        <f>IFERROR((NDXT[[#This Row],[Close]]-E673)/E673,0)</f>
        <v>3.0200456962088708E-2</v>
      </c>
      <c r="I674">
        <f>IFERROR(LN(NDXT[[#This Row],[Close]]/E673),0)</f>
        <v>2.9753401715633246E-2</v>
      </c>
    </row>
    <row r="675" spans="1:9">
      <c r="A675" s="3">
        <v>44965</v>
      </c>
      <c r="B675">
        <v>6915.8500979999999</v>
      </c>
      <c r="C675">
        <v>6952.0200199999999</v>
      </c>
      <c r="D675">
        <v>6783.830078</v>
      </c>
      <c r="E675">
        <v>6792.7299800000001</v>
      </c>
      <c r="F675">
        <v>6792.7299800000001</v>
      </c>
      <c r="G675">
        <v>580500</v>
      </c>
      <c r="H675">
        <f>IFERROR((NDXT[[#This Row],[Close]]-E674)/E674,0)</f>
        <v>-1.7370660841992083E-2</v>
      </c>
      <c r="I675">
        <f>IFERROR(LN(NDXT[[#This Row],[Close]]/E674),0)</f>
        <v>-1.7523300993974242E-2</v>
      </c>
    </row>
    <row r="676" spans="1:9">
      <c r="A676" s="3">
        <v>44966</v>
      </c>
      <c r="B676">
        <v>6907.8901370000003</v>
      </c>
      <c r="C676">
        <v>6935.3999020000001</v>
      </c>
      <c r="D676">
        <v>6730.3798829999996</v>
      </c>
      <c r="E676">
        <v>6763.830078</v>
      </c>
      <c r="F676">
        <v>6763.830078</v>
      </c>
      <c r="G676">
        <v>592100</v>
      </c>
      <c r="H676">
        <f>IFERROR((NDXT[[#This Row],[Close]]-E675)/E675,0)</f>
        <v>-4.2545341983401073E-3</v>
      </c>
      <c r="I676">
        <f>IFERROR(LN(NDXT[[#This Row],[Close]]/E675),0)</f>
        <v>-4.2636104816824467E-3</v>
      </c>
    </row>
    <row r="677" spans="1:9">
      <c r="A677" s="3">
        <v>44967</v>
      </c>
      <c r="B677">
        <v>6688.5600590000004</v>
      </c>
      <c r="C677">
        <v>6711.1499020000001</v>
      </c>
      <c r="D677">
        <v>6608.1098629999997</v>
      </c>
      <c r="E677">
        <v>6674.580078</v>
      </c>
      <c r="F677">
        <v>6674.580078</v>
      </c>
      <c r="G677">
        <v>444400</v>
      </c>
      <c r="H677">
        <f>IFERROR((NDXT[[#This Row],[Close]]-E676)/E676,0)</f>
        <v>-1.3195186598535955E-2</v>
      </c>
      <c r="I677">
        <f>IFERROR(LN(NDXT[[#This Row],[Close]]/E676),0)</f>
        <v>-1.3283016550562549E-2</v>
      </c>
    </row>
    <row r="678" spans="1:9">
      <c r="A678" s="3">
        <v>44970</v>
      </c>
      <c r="B678">
        <v>6716.2402339999999</v>
      </c>
      <c r="C678">
        <v>6799.3701170000004</v>
      </c>
      <c r="D678">
        <v>6668.3901370000003</v>
      </c>
      <c r="E678">
        <v>6784.2797849999997</v>
      </c>
      <c r="F678">
        <v>6784.2797849999997</v>
      </c>
      <c r="G678">
        <v>447100</v>
      </c>
      <c r="H678">
        <f>IFERROR((NDXT[[#This Row],[Close]]-E677)/E677,0)</f>
        <v>1.6435446982137437E-2</v>
      </c>
      <c r="I678">
        <f>IFERROR(LN(NDXT[[#This Row],[Close]]/E677),0)</f>
        <v>1.6301846887371144E-2</v>
      </c>
    </row>
    <row r="679" spans="1:9">
      <c r="A679" s="3">
        <v>44971</v>
      </c>
      <c r="B679">
        <v>6735.8100590000004</v>
      </c>
      <c r="C679">
        <v>6928.4399409999996</v>
      </c>
      <c r="D679">
        <v>6714.5</v>
      </c>
      <c r="E679">
        <v>6909.0698240000002</v>
      </c>
      <c r="F679">
        <v>6909.0698240000002</v>
      </c>
      <c r="G679">
        <v>470600</v>
      </c>
      <c r="H679">
        <f>IFERROR((NDXT[[#This Row],[Close]]-E678)/E678,0)</f>
        <v>1.8393999503957727E-2</v>
      </c>
      <c r="I679">
        <f>IFERROR(LN(NDXT[[#This Row],[Close]]/E678),0)</f>
        <v>1.8226876161963019E-2</v>
      </c>
    </row>
    <row r="680" spans="1:9">
      <c r="A680" s="3">
        <v>44972</v>
      </c>
      <c r="B680">
        <v>6882.4399409999996</v>
      </c>
      <c r="C680">
        <v>6983.419922</v>
      </c>
      <c r="D680">
        <v>6835.6899409999996</v>
      </c>
      <c r="E680">
        <v>6981.9599609999996</v>
      </c>
      <c r="F680">
        <v>6981.9599609999996</v>
      </c>
      <c r="G680">
        <v>416200</v>
      </c>
      <c r="H680">
        <f>IFERROR((NDXT[[#This Row],[Close]]-E679)/E679,0)</f>
        <v>1.054992044613608E-2</v>
      </c>
      <c r="I680">
        <f>IFERROR(LN(NDXT[[#This Row],[Close]]/E679),0)</f>
        <v>1.0494658369305672E-2</v>
      </c>
    </row>
    <row r="681" spans="1:9">
      <c r="A681" s="3">
        <v>44973</v>
      </c>
      <c r="B681">
        <v>6818.5400390000004</v>
      </c>
      <c r="C681">
        <v>6898.3500979999999</v>
      </c>
      <c r="D681">
        <v>6777.75</v>
      </c>
      <c r="E681">
        <v>6783.919922</v>
      </c>
      <c r="F681">
        <v>6783.919922</v>
      </c>
      <c r="G681">
        <v>440700</v>
      </c>
      <c r="H681">
        <f>IFERROR((NDXT[[#This Row],[Close]]-E680)/E680,0)</f>
        <v>-2.8364533756454684E-2</v>
      </c>
      <c r="I681">
        <f>IFERROR(LN(NDXT[[#This Row],[Close]]/E680),0)</f>
        <v>-2.8774579593672665E-2</v>
      </c>
    </row>
    <row r="682" spans="1:9">
      <c r="A682" s="3">
        <v>44974</v>
      </c>
      <c r="B682">
        <v>6721.2900390000004</v>
      </c>
      <c r="C682">
        <v>6740.0698240000002</v>
      </c>
      <c r="D682">
        <v>6620.6401370000003</v>
      </c>
      <c r="E682">
        <v>6682.6899409999996</v>
      </c>
      <c r="F682">
        <v>6682.6899409999996</v>
      </c>
      <c r="G682">
        <v>398500</v>
      </c>
      <c r="H682">
        <f>IFERROR((NDXT[[#This Row],[Close]]-E681)/E681,0)</f>
        <v>-1.4922048338412036E-2</v>
      </c>
      <c r="I682">
        <f>IFERROR(LN(NDXT[[#This Row],[Close]]/E681),0)</f>
        <v>-1.5034502198624376E-2</v>
      </c>
    </row>
    <row r="683" spans="1:9">
      <c r="A683" s="3">
        <v>44978</v>
      </c>
      <c r="B683">
        <v>6568.8901370000003</v>
      </c>
      <c r="C683">
        <v>6627.25</v>
      </c>
      <c r="D683">
        <v>6489.8500979999999</v>
      </c>
      <c r="E683">
        <v>6494.7900390000004</v>
      </c>
      <c r="F683">
        <v>6494.7900390000004</v>
      </c>
      <c r="G683">
        <v>458500</v>
      </c>
      <c r="H683">
        <f>IFERROR((NDXT[[#This Row],[Close]]-E682)/E682,0)</f>
        <v>-2.8117405365044035E-2</v>
      </c>
      <c r="I683">
        <f>IFERROR(LN(NDXT[[#This Row],[Close]]/E682),0)</f>
        <v>-2.8520269229681709E-2</v>
      </c>
    </row>
    <row r="684" spans="1:9">
      <c r="A684" s="3">
        <v>44979</v>
      </c>
      <c r="B684">
        <v>6539.419922</v>
      </c>
      <c r="C684">
        <v>6590.330078</v>
      </c>
      <c r="D684">
        <v>6493.580078</v>
      </c>
      <c r="E684">
        <v>6533.8398440000001</v>
      </c>
      <c r="F684">
        <v>6533.8398440000001</v>
      </c>
      <c r="G684">
        <v>452700</v>
      </c>
      <c r="H684">
        <f>IFERROR((NDXT[[#This Row],[Close]]-E683)/E683,0)</f>
        <v>6.0124815067943487E-3</v>
      </c>
      <c r="I684">
        <f>IFERROR(LN(NDXT[[#This Row],[Close]]/E683),0)</f>
        <v>5.9944786649883718E-3</v>
      </c>
    </row>
    <row r="685" spans="1:9">
      <c r="A685" s="3">
        <v>44980</v>
      </c>
      <c r="B685">
        <v>6695.8598629999997</v>
      </c>
      <c r="C685">
        <v>6697.2998049999997</v>
      </c>
      <c r="D685">
        <v>6557.1801759999998</v>
      </c>
      <c r="E685">
        <v>6669.8598629999997</v>
      </c>
      <c r="F685">
        <v>6669.8598629999997</v>
      </c>
      <c r="G685">
        <v>536900</v>
      </c>
      <c r="H685">
        <f>IFERROR((NDXT[[#This Row],[Close]]-E684)/E684,0)</f>
        <v>2.0817776720515463E-2</v>
      </c>
      <c r="I685">
        <f>IFERROR(LN(NDXT[[#This Row],[Close]]/E684),0)</f>
        <v>2.0604047955695398E-2</v>
      </c>
    </row>
    <row r="686" spans="1:9">
      <c r="A686" s="3">
        <v>44981</v>
      </c>
      <c r="B686">
        <v>6522.8798829999996</v>
      </c>
      <c r="C686">
        <v>6572.1401370000003</v>
      </c>
      <c r="D686">
        <v>6491.5097660000001</v>
      </c>
      <c r="E686">
        <v>6529.7700199999999</v>
      </c>
      <c r="F686">
        <v>6529.7700199999999</v>
      </c>
      <c r="G686">
        <v>422000</v>
      </c>
      <c r="H686">
        <f>IFERROR((NDXT[[#This Row],[Close]]-E685)/E685,0)</f>
        <v>-2.1003416245238698E-2</v>
      </c>
      <c r="I686">
        <f>IFERROR(LN(NDXT[[#This Row],[Close]]/E685),0)</f>
        <v>-2.122712598298445E-2</v>
      </c>
    </row>
    <row r="687" spans="1:9">
      <c r="A687" s="3">
        <v>44984</v>
      </c>
      <c r="B687">
        <v>6622.0600590000004</v>
      </c>
      <c r="C687">
        <v>6649.5097660000001</v>
      </c>
      <c r="D687">
        <v>6564.0498049999997</v>
      </c>
      <c r="E687">
        <v>6572.330078</v>
      </c>
      <c r="F687">
        <v>6572.330078</v>
      </c>
      <c r="G687">
        <v>352800</v>
      </c>
      <c r="H687">
        <f>IFERROR((NDXT[[#This Row],[Close]]-E686)/E686,0)</f>
        <v>6.5178494601866588E-3</v>
      </c>
      <c r="I687">
        <f>IFERROR(LN(NDXT[[#This Row],[Close]]/E686),0)</f>
        <v>6.4967001284252403E-3</v>
      </c>
    </row>
    <row r="688" spans="1:9">
      <c r="A688" s="3">
        <v>44985</v>
      </c>
      <c r="B688">
        <v>6575.1201170000004</v>
      </c>
      <c r="C688">
        <v>6658.6298829999996</v>
      </c>
      <c r="D688">
        <v>6567.8500979999999</v>
      </c>
      <c r="E688">
        <v>6594.1601559999999</v>
      </c>
      <c r="F688">
        <v>6594.1601559999999</v>
      </c>
      <c r="G688">
        <v>440000</v>
      </c>
      <c r="H688">
        <f>IFERROR((NDXT[[#This Row],[Close]]-E687)/E687,0)</f>
        <v>3.3215127269814455E-3</v>
      </c>
      <c r="I688">
        <f>IFERROR(LN(NDXT[[#This Row],[Close]]/E687),0)</f>
        <v>3.316008688039755E-3</v>
      </c>
    </row>
    <row r="689" spans="1:9">
      <c r="A689" s="3">
        <v>44986</v>
      </c>
      <c r="B689">
        <v>6606.3398440000001</v>
      </c>
      <c r="C689">
        <v>6651.4902339999999</v>
      </c>
      <c r="D689">
        <v>6542.8999020000001</v>
      </c>
      <c r="E689">
        <v>6552.7001950000003</v>
      </c>
      <c r="F689">
        <v>6552.7001950000003</v>
      </c>
      <c r="G689">
        <v>393400</v>
      </c>
      <c r="H689">
        <f>IFERROR((NDXT[[#This Row],[Close]]-E688)/E688,0)</f>
        <v>-6.2873754988003001E-3</v>
      </c>
      <c r="I689">
        <f>IFERROR(LN(NDXT[[#This Row],[Close]]/E688),0)</f>
        <v>-6.3072242857209332E-3</v>
      </c>
    </row>
    <row r="690" spans="1:9">
      <c r="A690" s="3">
        <v>44987</v>
      </c>
      <c r="B690">
        <v>6490.0498049999997</v>
      </c>
      <c r="C690">
        <v>6669.2001950000003</v>
      </c>
      <c r="D690">
        <v>6479.5698240000002</v>
      </c>
      <c r="E690">
        <v>6646.8398440000001</v>
      </c>
      <c r="F690">
        <v>6646.8398440000001</v>
      </c>
      <c r="G690">
        <v>405900</v>
      </c>
      <c r="H690">
        <f>IFERROR((NDXT[[#This Row],[Close]]-E689)/E689,0)</f>
        <v>1.436654298205684E-2</v>
      </c>
      <c r="I690">
        <f>IFERROR(LN(NDXT[[#This Row],[Close]]/E689),0)</f>
        <v>1.4264322080855639E-2</v>
      </c>
    </row>
    <row r="691" spans="1:9">
      <c r="A691" s="3">
        <v>44988</v>
      </c>
      <c r="B691">
        <v>6629.7797849999997</v>
      </c>
      <c r="C691">
        <v>6745.2597660000001</v>
      </c>
      <c r="D691">
        <v>6613.4599609999996</v>
      </c>
      <c r="E691">
        <v>6736.6899409999996</v>
      </c>
      <c r="F691">
        <v>6736.6899409999996</v>
      </c>
      <c r="G691">
        <v>484000</v>
      </c>
      <c r="H691">
        <f>IFERROR((NDXT[[#This Row],[Close]]-E690)/E690,0)</f>
        <v>1.351771655535011E-2</v>
      </c>
      <c r="I691">
        <f>IFERROR(LN(NDXT[[#This Row],[Close]]/E690),0)</f>
        <v>1.3427167324820733E-2</v>
      </c>
    </row>
    <row r="692" spans="1:9">
      <c r="A692" s="3">
        <v>44991</v>
      </c>
      <c r="B692">
        <v>6763.8500979999999</v>
      </c>
      <c r="C692">
        <v>6830.6801759999998</v>
      </c>
      <c r="D692">
        <v>6700.830078</v>
      </c>
      <c r="E692">
        <v>6707.6601559999999</v>
      </c>
      <c r="F692">
        <v>6707.6601559999999</v>
      </c>
      <c r="G692">
        <v>449500</v>
      </c>
      <c r="H692">
        <f>IFERROR((NDXT[[#This Row],[Close]]-E691)/E691,0)</f>
        <v>-4.3092060424693547E-3</v>
      </c>
      <c r="I692">
        <f>IFERROR(LN(NDXT[[#This Row],[Close]]/E691),0)</f>
        <v>-4.3185174302478643E-3</v>
      </c>
    </row>
    <row r="693" spans="1:9">
      <c r="A693" s="3">
        <v>44992</v>
      </c>
      <c r="B693">
        <v>6709.7402339999999</v>
      </c>
      <c r="C693">
        <v>6749.6401370000003</v>
      </c>
      <c r="D693">
        <v>6603.8798829999996</v>
      </c>
      <c r="E693">
        <v>6623.6401370000003</v>
      </c>
      <c r="F693">
        <v>6623.6401370000003</v>
      </c>
      <c r="G693">
        <v>427900</v>
      </c>
      <c r="H693">
        <f>IFERROR((NDXT[[#This Row],[Close]]-E692)/E692,0)</f>
        <v>-1.2525980304002687E-2</v>
      </c>
      <c r="I693">
        <f>IFERROR(LN(NDXT[[#This Row],[Close]]/E692),0)</f>
        <v>-1.2605091721562642E-2</v>
      </c>
    </row>
    <row r="694" spans="1:9">
      <c r="A694" s="3">
        <v>44993</v>
      </c>
      <c r="B694">
        <v>6654.9501950000003</v>
      </c>
      <c r="C694">
        <v>6723.9301759999998</v>
      </c>
      <c r="D694">
        <v>6626.8100590000004</v>
      </c>
      <c r="E694">
        <v>6713.3999020000001</v>
      </c>
      <c r="F694">
        <v>6713.3999020000001</v>
      </c>
      <c r="G694">
        <v>425100</v>
      </c>
      <c r="H694">
        <f>IFERROR((NDXT[[#This Row],[Close]]-E693)/E693,0)</f>
        <v>1.3551425370861717E-2</v>
      </c>
      <c r="I694">
        <f>IFERROR(LN(NDXT[[#This Row],[Close]]/E693),0)</f>
        <v>1.346042599845694E-2</v>
      </c>
    </row>
    <row r="695" spans="1:9">
      <c r="A695" s="3">
        <v>44994</v>
      </c>
      <c r="B695">
        <v>6699.2001950000003</v>
      </c>
      <c r="C695">
        <v>6790.3598629999997</v>
      </c>
      <c r="D695">
        <v>6553.3500979999999</v>
      </c>
      <c r="E695">
        <v>6562.7700199999999</v>
      </c>
      <c r="F695">
        <v>6562.7700199999999</v>
      </c>
      <c r="G695">
        <v>459500</v>
      </c>
      <c r="H695">
        <f>IFERROR((NDXT[[#This Row],[Close]]-E694)/E694,0)</f>
        <v>-2.2437197872738936E-2</v>
      </c>
      <c r="I695">
        <f>IFERROR(LN(NDXT[[#This Row],[Close]]/E694),0)</f>
        <v>-2.2692741485888467E-2</v>
      </c>
    </row>
    <row r="696" spans="1:9">
      <c r="A696" s="3">
        <v>44995</v>
      </c>
      <c r="B696">
        <v>6568.75</v>
      </c>
      <c r="C696">
        <v>6599.0200199999999</v>
      </c>
      <c r="D696">
        <v>6404.7998049999997</v>
      </c>
      <c r="E696">
        <v>6432.2900390000004</v>
      </c>
      <c r="F696">
        <v>6432.2900390000004</v>
      </c>
      <c r="G696">
        <v>518000</v>
      </c>
      <c r="H696">
        <f>IFERROR((NDXT[[#This Row],[Close]]-E695)/E695,0)</f>
        <v>-1.9881845714898219E-2</v>
      </c>
      <c r="I696">
        <f>IFERROR(LN(NDXT[[#This Row],[Close]]/E695),0)</f>
        <v>-2.0082148987924323E-2</v>
      </c>
    </row>
    <row r="697" spans="1:9">
      <c r="A697" s="3">
        <v>44998</v>
      </c>
      <c r="B697">
        <v>6361.6201170000004</v>
      </c>
      <c r="C697">
        <v>6544.4799800000001</v>
      </c>
      <c r="D697">
        <v>6320.7998049999997</v>
      </c>
      <c r="E697">
        <v>6466.7299800000001</v>
      </c>
      <c r="F697">
        <v>6466.7299800000001</v>
      </c>
      <c r="G697">
        <v>519400</v>
      </c>
      <c r="H697">
        <f>IFERROR((NDXT[[#This Row],[Close]]-E696)/E696,0)</f>
        <v>5.3542270002106219E-3</v>
      </c>
      <c r="I697">
        <f>IFERROR(LN(NDXT[[#This Row],[Close]]/E696),0)</f>
        <v>5.3399440867833081E-3</v>
      </c>
    </row>
    <row r="698" spans="1:9">
      <c r="A698" s="3">
        <v>44999</v>
      </c>
      <c r="B698">
        <v>6569.3901370000003</v>
      </c>
      <c r="C698">
        <v>6644.0498049999997</v>
      </c>
      <c r="D698">
        <v>6540.6801759999998</v>
      </c>
      <c r="E698">
        <v>6632.8398440000001</v>
      </c>
      <c r="F698">
        <v>6632.8398440000001</v>
      </c>
      <c r="G698">
        <v>501900</v>
      </c>
      <c r="H698">
        <f>IFERROR((NDXT[[#This Row],[Close]]-E697)/E697,0)</f>
        <v>2.5686840878424929E-2</v>
      </c>
      <c r="I698">
        <f>IFERROR(LN(NDXT[[#This Row],[Close]]/E697),0)</f>
        <v>2.5362476843085912E-2</v>
      </c>
    </row>
    <row r="699" spans="1:9">
      <c r="A699" s="3">
        <v>45000</v>
      </c>
      <c r="B699">
        <v>6557.5698240000002</v>
      </c>
      <c r="C699">
        <v>6623.5600590000004</v>
      </c>
      <c r="D699">
        <v>6499.669922</v>
      </c>
      <c r="E699">
        <v>6609.419922</v>
      </c>
      <c r="F699">
        <v>6609.419922</v>
      </c>
      <c r="G699">
        <v>568100</v>
      </c>
      <c r="H699">
        <f>IFERROR((NDXT[[#This Row],[Close]]-E698)/E698,0)</f>
        <v>-3.5309041904856889E-3</v>
      </c>
      <c r="I699">
        <f>IFERROR(LN(NDXT[[#This Row],[Close]]/E698),0)</f>
        <v>-3.5371525452508978E-3</v>
      </c>
    </row>
    <row r="700" spans="1:9">
      <c r="A700" s="3">
        <v>45001</v>
      </c>
      <c r="B700">
        <v>6590.5297849999997</v>
      </c>
      <c r="C700">
        <v>6841.6298829999996</v>
      </c>
      <c r="D700">
        <v>6589.4702150000003</v>
      </c>
      <c r="E700">
        <v>6831.419922</v>
      </c>
      <c r="F700">
        <v>6831.419922</v>
      </c>
      <c r="G700">
        <v>683800</v>
      </c>
      <c r="H700">
        <f>IFERROR((NDXT[[#This Row],[Close]]-E699)/E699,0)</f>
        <v>3.358842419151712E-2</v>
      </c>
      <c r="I700">
        <f>IFERROR(LN(NDXT[[#This Row],[Close]]/E699),0)</f>
        <v>3.3036654478374353E-2</v>
      </c>
    </row>
    <row r="701" spans="1:9">
      <c r="A701" s="3">
        <v>45002</v>
      </c>
      <c r="B701">
        <v>6823.75</v>
      </c>
      <c r="C701">
        <v>6883.4501950000003</v>
      </c>
      <c r="D701">
        <v>6746.2597660000001</v>
      </c>
      <c r="E701">
        <v>6785.4799800000001</v>
      </c>
      <c r="F701">
        <v>6785.4799800000001</v>
      </c>
      <c r="G701">
        <v>801900</v>
      </c>
      <c r="H701">
        <f>IFERROR((NDXT[[#This Row],[Close]]-E700)/E700,0)</f>
        <v>-6.7248013626060874E-3</v>
      </c>
      <c r="I701">
        <f>IFERROR(LN(NDXT[[#This Row],[Close]]/E700),0)</f>
        <v>-6.7475147251271558E-3</v>
      </c>
    </row>
    <row r="702" spans="1:9">
      <c r="A702" s="3">
        <v>45005</v>
      </c>
      <c r="B702">
        <v>6754.9599609999996</v>
      </c>
      <c r="C702">
        <v>6795.6298829999996</v>
      </c>
      <c r="D702">
        <v>6696.4301759999998</v>
      </c>
      <c r="E702">
        <v>6783.6201170000004</v>
      </c>
      <c r="F702">
        <v>6783.6201170000004</v>
      </c>
      <c r="G702">
        <v>502600</v>
      </c>
      <c r="H702">
        <f>IFERROR((NDXT[[#This Row],[Close]]-E701)/E701,0)</f>
        <v>-2.7409453796659457E-4</v>
      </c>
      <c r="I702">
        <f>IFERROR(LN(NDXT[[#This Row],[Close]]/E701),0)</f>
        <v>-2.741321087398869E-4</v>
      </c>
    </row>
    <row r="703" spans="1:9">
      <c r="A703" s="3">
        <v>45006</v>
      </c>
      <c r="B703">
        <v>6831.5600590000004</v>
      </c>
      <c r="C703">
        <v>6884.0297849999997</v>
      </c>
      <c r="D703">
        <v>6766.7597660000001</v>
      </c>
      <c r="E703">
        <v>6861.5698240000002</v>
      </c>
      <c r="F703">
        <v>6861.5698240000002</v>
      </c>
      <c r="G703">
        <v>525400</v>
      </c>
      <c r="H703">
        <f>IFERROR((NDXT[[#This Row],[Close]]-E702)/E702,0)</f>
        <v>1.1490871489789787E-2</v>
      </c>
      <c r="I703">
        <f>IFERROR(LN(NDXT[[#This Row],[Close]]/E702),0)</f>
        <v>1.142535285907733E-2</v>
      </c>
    </row>
    <row r="704" spans="1:9">
      <c r="A704" s="3">
        <v>45007</v>
      </c>
      <c r="B704">
        <v>6855.6601559999999</v>
      </c>
      <c r="C704">
        <v>6972.8701170000004</v>
      </c>
      <c r="D704">
        <v>6736.080078</v>
      </c>
      <c r="E704">
        <v>6738.6098629999997</v>
      </c>
      <c r="F704">
        <v>6738.6098629999997</v>
      </c>
      <c r="G704">
        <v>548000</v>
      </c>
      <c r="H704">
        <f>IFERROR((NDXT[[#This Row],[Close]]-E703)/E703,0)</f>
        <v>-1.7920091779860387E-2</v>
      </c>
      <c r="I704">
        <f>IFERROR(LN(NDXT[[#This Row],[Close]]/E703),0)</f>
        <v>-1.8082601005336318E-2</v>
      </c>
    </row>
    <row r="705" spans="1:9">
      <c r="A705" s="3">
        <v>45008</v>
      </c>
      <c r="B705">
        <v>6847.6801759999998</v>
      </c>
      <c r="C705">
        <v>6985.830078</v>
      </c>
      <c r="D705">
        <v>6812.3500979999999</v>
      </c>
      <c r="E705">
        <v>6900.7202150000003</v>
      </c>
      <c r="F705">
        <v>6900.7202150000003</v>
      </c>
      <c r="G705">
        <v>510200</v>
      </c>
      <c r="H705">
        <f>IFERROR((NDXT[[#This Row],[Close]]-E704)/E704,0)</f>
        <v>2.4056942796185234E-2</v>
      </c>
      <c r="I705">
        <f>IFERROR(LN(NDXT[[#This Row],[Close]]/E704),0)</f>
        <v>2.3772133270637045E-2</v>
      </c>
    </row>
    <row r="706" spans="1:9">
      <c r="A706" s="3">
        <v>45009</v>
      </c>
      <c r="B706">
        <v>6862.6899409999996</v>
      </c>
      <c r="C706">
        <v>6870.5600590000004</v>
      </c>
      <c r="D706">
        <v>6756.9599609999996</v>
      </c>
      <c r="E706">
        <v>6831.2299800000001</v>
      </c>
      <c r="F706">
        <v>6831.2299800000001</v>
      </c>
      <c r="G706">
        <v>444200</v>
      </c>
      <c r="H706">
        <f>IFERROR((NDXT[[#This Row],[Close]]-E705)/E705,0)</f>
        <v>-1.0069997454606296E-2</v>
      </c>
      <c r="I706">
        <f>IFERROR(LN(NDXT[[#This Row],[Close]]/E705),0)</f>
        <v>-1.0121042852784774E-2</v>
      </c>
    </row>
    <row r="707" spans="1:9">
      <c r="A707" s="3">
        <v>45012</v>
      </c>
      <c r="B707">
        <v>6847.7900390000004</v>
      </c>
      <c r="C707">
        <v>6880.6000979999999</v>
      </c>
      <c r="D707">
        <v>6753.169922</v>
      </c>
      <c r="E707">
        <v>6779.4301759999998</v>
      </c>
      <c r="F707">
        <v>6779.4301759999998</v>
      </c>
      <c r="G707">
        <v>379400</v>
      </c>
      <c r="H707">
        <f>IFERROR((NDXT[[#This Row],[Close]]-E706)/E706,0)</f>
        <v>-7.5827931648701748E-3</v>
      </c>
      <c r="I707">
        <f>IFERROR(LN(NDXT[[#This Row],[Close]]/E706),0)</f>
        <v>-7.6116887062482354E-3</v>
      </c>
    </row>
    <row r="708" spans="1:9">
      <c r="A708" s="3">
        <v>45013</v>
      </c>
      <c r="B708">
        <v>6767.0400390000004</v>
      </c>
      <c r="C708">
        <v>6767.0698240000002</v>
      </c>
      <c r="D708">
        <v>6673.7998049999997</v>
      </c>
      <c r="E708">
        <v>6737.3798829999996</v>
      </c>
      <c r="F708">
        <v>6737.3798829999996</v>
      </c>
      <c r="G708">
        <v>375700</v>
      </c>
      <c r="H708">
        <f>IFERROR((NDXT[[#This Row],[Close]]-E707)/E707,0)</f>
        <v>-6.2026294110769584E-3</v>
      </c>
      <c r="I708">
        <f>IFERROR(LN(NDXT[[#This Row],[Close]]/E707),0)</f>
        <v>-6.221945632547801E-3</v>
      </c>
    </row>
    <row r="709" spans="1:9">
      <c r="A709" s="3">
        <v>45014</v>
      </c>
      <c r="B709">
        <v>6834.0498049999997</v>
      </c>
      <c r="C709">
        <v>6929.7597660000001</v>
      </c>
      <c r="D709">
        <v>6818.7700199999999</v>
      </c>
      <c r="E709">
        <v>6907.4799800000001</v>
      </c>
      <c r="F709">
        <v>6907.4799800000001</v>
      </c>
      <c r="G709">
        <v>470000</v>
      </c>
      <c r="H709">
        <f>IFERROR((NDXT[[#This Row],[Close]]-E708)/E708,0)</f>
        <v>2.5247217754368161E-2</v>
      </c>
      <c r="I709">
        <f>IFERROR(LN(NDXT[[#This Row],[Close]]/E708),0)</f>
        <v>2.493377156225102E-2</v>
      </c>
    </row>
    <row r="710" spans="1:9">
      <c r="A710" s="3">
        <v>45015</v>
      </c>
      <c r="B710">
        <v>6983.9101559999999</v>
      </c>
      <c r="C710">
        <v>7040.8100590000004</v>
      </c>
      <c r="D710">
        <v>6965.25</v>
      </c>
      <c r="E710">
        <v>7006.7099609999996</v>
      </c>
      <c r="F710">
        <v>7006.7099609999996</v>
      </c>
      <c r="G710">
        <v>427200</v>
      </c>
      <c r="H710">
        <f>IFERROR((NDXT[[#This Row],[Close]]-E709)/E709,0)</f>
        <v>1.4365583582914633E-2</v>
      </c>
      <c r="I710">
        <f>IFERROR(LN(NDXT[[#This Row],[Close]]/E709),0)</f>
        <v>1.4263376269302141E-2</v>
      </c>
    </row>
    <row r="711" spans="1:9">
      <c r="A711" s="3">
        <v>45016</v>
      </c>
      <c r="B711">
        <v>6988.6401370000003</v>
      </c>
      <c r="C711">
        <v>7133.3500979999999</v>
      </c>
      <c r="D711">
        <v>6985.5698240000002</v>
      </c>
      <c r="E711">
        <v>7129.2001950000003</v>
      </c>
      <c r="F711">
        <v>7129.2001950000003</v>
      </c>
      <c r="G711">
        <v>472700</v>
      </c>
      <c r="H711">
        <f>IFERROR((NDXT[[#This Row],[Close]]-E710)/E710,0)</f>
        <v>1.7481847355148541E-2</v>
      </c>
      <c r="I711">
        <f>IFERROR(LN(NDXT[[#This Row],[Close]]/E710),0)</f>
        <v>1.7330797738270089E-2</v>
      </c>
    </row>
    <row r="712" spans="1:9">
      <c r="A712" s="3">
        <v>45019</v>
      </c>
      <c r="B712">
        <v>7065.4799800000001</v>
      </c>
      <c r="C712">
        <v>7086.9101559999999</v>
      </c>
      <c r="D712">
        <v>7002.2998049999997</v>
      </c>
      <c r="E712">
        <v>7064.5600590000004</v>
      </c>
      <c r="F712">
        <v>7064.5600590000004</v>
      </c>
      <c r="G712">
        <v>389100</v>
      </c>
      <c r="H712">
        <f>IFERROR((NDXT[[#This Row],[Close]]-E711)/E711,0)</f>
        <v>-9.0669548100689827E-3</v>
      </c>
      <c r="I712">
        <f>IFERROR(LN(NDXT[[#This Row],[Close]]/E711),0)</f>
        <v>-9.1083098105755739E-3</v>
      </c>
    </row>
    <row r="713" spans="1:9">
      <c r="A713" s="3">
        <v>45020</v>
      </c>
      <c r="B713">
        <v>7083.9902339999999</v>
      </c>
      <c r="C713">
        <v>7089.8798829999996</v>
      </c>
      <c r="D713">
        <v>6963.5698240000002</v>
      </c>
      <c r="E713">
        <v>6992.2900390000004</v>
      </c>
      <c r="F713">
        <v>6992.2900390000004</v>
      </c>
      <c r="G713">
        <v>367700</v>
      </c>
      <c r="H713">
        <f>IFERROR((NDXT[[#This Row],[Close]]-E712)/E712,0)</f>
        <v>-1.0229939217224216E-2</v>
      </c>
      <c r="I713">
        <f>IFERROR(LN(NDXT[[#This Row],[Close]]/E712),0)</f>
        <v>-1.0282624666038862E-2</v>
      </c>
    </row>
    <row r="714" spans="1:9">
      <c r="A714" s="3">
        <v>45021</v>
      </c>
      <c r="B714">
        <v>6937.2700199999999</v>
      </c>
      <c r="C714">
        <v>6941.3999020000001</v>
      </c>
      <c r="D714">
        <v>6794.1899409999996</v>
      </c>
      <c r="E714">
        <v>6843.2099609999996</v>
      </c>
      <c r="F714">
        <v>6843.2099609999996</v>
      </c>
      <c r="G714">
        <v>402600</v>
      </c>
      <c r="H714">
        <f>IFERROR((NDXT[[#This Row],[Close]]-E713)/E713,0)</f>
        <v>-2.1320637040010641E-2</v>
      </c>
      <c r="I714">
        <f>IFERROR(LN(NDXT[[#This Row],[Close]]/E713),0)</f>
        <v>-2.1551204948229603E-2</v>
      </c>
    </row>
    <row r="715" spans="1:9">
      <c r="A715" s="3">
        <v>45022</v>
      </c>
      <c r="B715">
        <v>6777.8500979999999</v>
      </c>
      <c r="C715">
        <v>6870.4501950000003</v>
      </c>
      <c r="D715">
        <v>6732.3701170000004</v>
      </c>
      <c r="E715">
        <v>6851.3798829999996</v>
      </c>
      <c r="F715">
        <v>6851.3798829999996</v>
      </c>
      <c r="G715">
        <v>394500</v>
      </c>
      <c r="H715">
        <f>IFERROR((NDXT[[#This Row],[Close]]-E714)/E714,0)</f>
        <v>1.1938727653485837E-3</v>
      </c>
      <c r="I715">
        <f>IFERROR(LN(NDXT[[#This Row],[Close]]/E714),0)</f>
        <v>1.1931606659730861E-3</v>
      </c>
    </row>
    <row r="716" spans="1:9">
      <c r="A716" s="3">
        <v>45026</v>
      </c>
      <c r="B716">
        <v>6786.9902339999999</v>
      </c>
      <c r="C716">
        <v>6916.8798829999996</v>
      </c>
      <c r="D716">
        <v>6772.2998049999997</v>
      </c>
      <c r="E716">
        <v>6913.7402339999999</v>
      </c>
      <c r="F716">
        <v>6913.7402339999999</v>
      </c>
      <c r="G716">
        <v>367200</v>
      </c>
      <c r="H716">
        <f>IFERROR((NDXT[[#This Row],[Close]]-E715)/E715,0)</f>
        <v>9.1018673705032787E-3</v>
      </c>
      <c r="I716">
        <f>IFERROR(LN(NDXT[[#This Row],[Close]]/E715),0)</f>
        <v>9.0606950173079005E-3</v>
      </c>
    </row>
    <row r="717" spans="1:9">
      <c r="A717" s="3">
        <v>45027</v>
      </c>
      <c r="B717">
        <v>6913.419922</v>
      </c>
      <c r="C717">
        <v>6931.9301759999998</v>
      </c>
      <c r="D717">
        <v>6870.830078</v>
      </c>
      <c r="E717">
        <v>6886.25</v>
      </c>
      <c r="F717">
        <v>6886.25</v>
      </c>
      <c r="G717">
        <v>334800</v>
      </c>
      <c r="H717">
        <f>IFERROR((NDXT[[#This Row],[Close]]-E716)/E716,0)</f>
        <v>-3.9761739766863034E-3</v>
      </c>
      <c r="I717">
        <f>IFERROR(LN(NDXT[[#This Row],[Close]]/E716),0)</f>
        <v>-3.9840999735040053E-3</v>
      </c>
    </row>
    <row r="718" spans="1:9">
      <c r="A718" s="3">
        <v>45028</v>
      </c>
      <c r="B718">
        <v>6947.419922</v>
      </c>
      <c r="C718">
        <v>6965.7700199999999</v>
      </c>
      <c r="D718">
        <v>6799.3100590000004</v>
      </c>
      <c r="E718">
        <v>6806.4702150000003</v>
      </c>
      <c r="F718">
        <v>6806.4702150000003</v>
      </c>
      <c r="G718">
        <v>375000</v>
      </c>
      <c r="H718">
        <f>IFERROR((NDXT[[#This Row],[Close]]-E717)/E717,0)</f>
        <v>-1.1585374478126661E-2</v>
      </c>
      <c r="I718">
        <f>IFERROR(LN(NDXT[[#This Row],[Close]]/E717),0)</f>
        <v>-1.1653007808124961E-2</v>
      </c>
    </row>
    <row r="719" spans="1:9">
      <c r="A719" s="3">
        <v>45029</v>
      </c>
      <c r="B719">
        <v>6835.7597660000001</v>
      </c>
      <c r="C719">
        <v>6932.8999020000001</v>
      </c>
      <c r="D719">
        <v>6833.5498049999997</v>
      </c>
      <c r="E719">
        <v>6912.8500979999999</v>
      </c>
      <c r="F719">
        <v>6912.8500979999999</v>
      </c>
      <c r="G719">
        <v>368200</v>
      </c>
      <c r="H719">
        <f>IFERROR((NDXT[[#This Row],[Close]]-E718)/E718,0)</f>
        <v>1.5629229195121015E-2</v>
      </c>
      <c r="I719">
        <f>IFERROR(LN(NDXT[[#This Row],[Close]]/E718),0)</f>
        <v>1.5508350657875961E-2</v>
      </c>
    </row>
    <row r="720" spans="1:9">
      <c r="A720" s="3">
        <v>45030</v>
      </c>
      <c r="B720">
        <v>6873.5097660000001</v>
      </c>
      <c r="C720">
        <v>6948.3999020000001</v>
      </c>
      <c r="D720">
        <v>6815.1298829999996</v>
      </c>
      <c r="E720">
        <v>6887.8701170000004</v>
      </c>
      <c r="F720">
        <v>6887.8701170000004</v>
      </c>
      <c r="G720">
        <v>323100</v>
      </c>
      <c r="H720">
        <f>IFERROR((NDXT[[#This Row],[Close]]-E719)/E719,0)</f>
        <v>-3.6135574539981146E-3</v>
      </c>
      <c r="I720">
        <f>IFERROR(LN(NDXT[[#This Row],[Close]]/E719),0)</f>
        <v>-3.6201021238520831E-3</v>
      </c>
    </row>
    <row r="721" spans="1:9">
      <c r="A721" s="3">
        <v>45033</v>
      </c>
      <c r="B721">
        <v>6842.9399409999996</v>
      </c>
      <c r="C721">
        <v>6889.0297849999997</v>
      </c>
      <c r="D721">
        <v>6821.6401370000003</v>
      </c>
      <c r="E721">
        <v>6886.9101559999999</v>
      </c>
      <c r="F721">
        <v>6886.9101559999999</v>
      </c>
      <c r="G721">
        <v>338500</v>
      </c>
      <c r="H721">
        <f>IFERROR((NDXT[[#This Row],[Close]]-E720)/E720,0)</f>
        <v>-1.3936978829365401E-4</v>
      </c>
      <c r="I721">
        <f>IFERROR(LN(NDXT[[#This Row],[Close]]/E720),0)</f>
        <v>-1.3937950116506176E-4</v>
      </c>
    </row>
    <row r="722" spans="1:9">
      <c r="A722" s="3">
        <v>45034</v>
      </c>
      <c r="B722">
        <v>6958.0297849999997</v>
      </c>
      <c r="C722">
        <v>6972.0200199999999</v>
      </c>
      <c r="D722">
        <v>6855.5898440000001</v>
      </c>
      <c r="E722">
        <v>6889.75</v>
      </c>
      <c r="F722">
        <v>6889.75</v>
      </c>
      <c r="G722">
        <v>339500</v>
      </c>
      <c r="H722">
        <f>IFERROR((NDXT[[#This Row],[Close]]-E721)/E721,0)</f>
        <v>4.1235386198932211E-4</v>
      </c>
      <c r="I722">
        <f>IFERROR(LN(NDXT[[#This Row],[Close]]/E721),0)</f>
        <v>4.122688674999977E-4</v>
      </c>
    </row>
    <row r="723" spans="1:9">
      <c r="A723" s="3">
        <v>45035</v>
      </c>
      <c r="B723">
        <v>6808.1401370000003</v>
      </c>
      <c r="C723">
        <v>6856.830078</v>
      </c>
      <c r="D723">
        <v>6795.0898440000001</v>
      </c>
      <c r="E723">
        <v>6836.0297849999997</v>
      </c>
      <c r="F723">
        <v>6836.0297849999997</v>
      </c>
      <c r="G723">
        <v>294800</v>
      </c>
      <c r="H723">
        <f>IFERROR((NDXT[[#This Row],[Close]]-E722)/E722,0)</f>
        <v>-7.7971210856707836E-3</v>
      </c>
      <c r="I723">
        <f>IFERROR(LN(NDXT[[#This Row],[Close]]/E722),0)</f>
        <v>-7.8276775730069283E-3</v>
      </c>
    </row>
    <row r="724" spans="1:9">
      <c r="A724" s="3">
        <v>45036</v>
      </c>
      <c r="B724">
        <v>6767.7001950000003</v>
      </c>
      <c r="C724">
        <v>6879.7998049999997</v>
      </c>
      <c r="D724">
        <v>6767.7001950000003</v>
      </c>
      <c r="E724">
        <v>6800.4902339999999</v>
      </c>
      <c r="F724">
        <v>6800.4902339999999</v>
      </c>
      <c r="G724">
        <v>362500</v>
      </c>
      <c r="H724">
        <f>IFERROR((NDXT[[#This Row],[Close]]-E723)/E723,0)</f>
        <v>-5.1988584189587243E-3</v>
      </c>
      <c r="I724">
        <f>IFERROR(LN(NDXT[[#This Row],[Close]]/E723),0)</f>
        <v>-5.2124195052534929E-3</v>
      </c>
    </row>
    <row r="725" spans="1:9">
      <c r="A725" s="3">
        <v>45037</v>
      </c>
      <c r="B725">
        <v>6780.0498049999997</v>
      </c>
      <c r="C725">
        <v>6798.7099609999996</v>
      </c>
      <c r="D725">
        <v>6719.2797849999997</v>
      </c>
      <c r="E725">
        <v>6773.2998049999997</v>
      </c>
      <c r="F725">
        <v>6773.2998049999997</v>
      </c>
      <c r="G725">
        <v>335300</v>
      </c>
      <c r="H725">
        <f>IFERROR((NDXT[[#This Row],[Close]]-E724)/E724,0)</f>
        <v>-3.9983042493110096E-3</v>
      </c>
      <c r="I725">
        <f>IFERROR(LN(NDXT[[#This Row],[Close]]/E724),0)</f>
        <v>-4.0063188380554671E-3</v>
      </c>
    </row>
    <row r="726" spans="1:9">
      <c r="A726" s="3">
        <v>45040</v>
      </c>
      <c r="B726">
        <v>6767.2998049999997</v>
      </c>
      <c r="C726">
        <v>6794.330078</v>
      </c>
      <c r="D726">
        <v>6688.4702150000003</v>
      </c>
      <c r="E726">
        <v>6734.7299800000001</v>
      </c>
      <c r="F726">
        <v>6734.7299800000001</v>
      </c>
      <c r="G726">
        <v>316500</v>
      </c>
      <c r="H726">
        <f>IFERROR((NDXT[[#This Row],[Close]]-E725)/E725,0)</f>
        <v>-5.6943921146864968E-3</v>
      </c>
      <c r="I726">
        <f>IFERROR(LN(NDXT[[#This Row],[Close]]/E725),0)</f>
        <v>-5.710666978509582E-3</v>
      </c>
    </row>
    <row r="727" spans="1:9">
      <c r="A727" s="3">
        <v>45041</v>
      </c>
      <c r="B727">
        <v>6659.3398440000001</v>
      </c>
      <c r="C727">
        <v>6661.9799800000001</v>
      </c>
      <c r="D727">
        <v>6493.5898440000001</v>
      </c>
      <c r="E727">
        <v>6494.2099609999996</v>
      </c>
      <c r="F727">
        <v>6494.2099609999996</v>
      </c>
      <c r="G727">
        <v>427200</v>
      </c>
      <c r="H727">
        <f>IFERROR((NDXT[[#This Row],[Close]]-E726)/E726,0)</f>
        <v>-3.5713387131224003E-2</v>
      </c>
      <c r="I727">
        <f>IFERROR(LN(NDXT[[#This Row],[Close]]/E726),0)</f>
        <v>-3.6366712307393141E-2</v>
      </c>
    </row>
    <row r="728" spans="1:9">
      <c r="A728" s="3">
        <v>45042</v>
      </c>
      <c r="B728">
        <v>6585.4301759999998</v>
      </c>
      <c r="C728">
        <v>6634.3598629999997</v>
      </c>
      <c r="D728">
        <v>6531.9501950000003</v>
      </c>
      <c r="E728">
        <v>6554.419922</v>
      </c>
      <c r="F728">
        <v>6554.419922</v>
      </c>
      <c r="G728">
        <v>480800</v>
      </c>
      <c r="H728">
        <f>IFERROR((NDXT[[#This Row],[Close]]-E727)/E727,0)</f>
        <v>9.2713295938354826E-3</v>
      </c>
      <c r="I728">
        <f>IFERROR(LN(NDXT[[#This Row],[Close]]/E727),0)</f>
        <v>9.228614630970456E-3</v>
      </c>
    </row>
    <row r="729" spans="1:9">
      <c r="A729" s="3">
        <v>45043</v>
      </c>
      <c r="B729">
        <v>6621.4599609999996</v>
      </c>
      <c r="C729">
        <v>6679.2099609999996</v>
      </c>
      <c r="D729">
        <v>6552.9501950000003</v>
      </c>
      <c r="E729">
        <v>6666.4902339999999</v>
      </c>
      <c r="F729">
        <v>6666.4902339999999</v>
      </c>
      <c r="G729">
        <v>530300</v>
      </c>
      <c r="H729">
        <f>IFERROR((NDXT[[#This Row],[Close]]-E728)/E728,0)</f>
        <v>1.7098433321892346E-2</v>
      </c>
      <c r="I729">
        <f>IFERROR(LN(NDXT[[#This Row],[Close]]/E728),0)</f>
        <v>1.6953900309904887E-2</v>
      </c>
    </row>
    <row r="730" spans="1:9">
      <c r="A730" s="3">
        <v>45044</v>
      </c>
      <c r="B730">
        <v>6660.7202150000003</v>
      </c>
      <c r="C730">
        <v>6715.0097660000001</v>
      </c>
      <c r="D730">
        <v>6623.1601559999999</v>
      </c>
      <c r="E730">
        <v>6714.2202150000003</v>
      </c>
      <c r="F730">
        <v>6714.2202150000003</v>
      </c>
      <c r="G730">
        <v>466300</v>
      </c>
      <c r="H730">
        <f>IFERROR((NDXT[[#This Row],[Close]]-E729)/E729,0)</f>
        <v>7.1596866303907658E-3</v>
      </c>
      <c r="I730">
        <f>IFERROR(LN(NDXT[[#This Row],[Close]]/E729),0)</f>
        <v>7.1341777587172472E-3</v>
      </c>
    </row>
    <row r="731" spans="1:9">
      <c r="A731" s="3">
        <v>45047</v>
      </c>
      <c r="B731">
        <v>6699.5898440000001</v>
      </c>
      <c r="C731">
        <v>6739.4501950000003</v>
      </c>
      <c r="D731">
        <v>6685.3901370000003</v>
      </c>
      <c r="E731">
        <v>6722.0898440000001</v>
      </c>
      <c r="F731">
        <v>6722.0898440000001</v>
      </c>
      <c r="G731">
        <v>391900</v>
      </c>
      <c r="H731">
        <f>IFERROR((NDXT[[#This Row],[Close]]-E730)/E730,0)</f>
        <v>1.172083838182511E-3</v>
      </c>
      <c r="I731">
        <f>IFERROR(LN(NDXT[[#This Row],[Close]]/E730),0)</f>
        <v>1.1713974841779783E-3</v>
      </c>
    </row>
    <row r="732" spans="1:9">
      <c r="A732" s="3">
        <v>45048</v>
      </c>
      <c r="B732">
        <v>6725.0400390000004</v>
      </c>
      <c r="C732">
        <v>6731.8999020000001</v>
      </c>
      <c r="D732">
        <v>6606.9101559999999</v>
      </c>
      <c r="E732">
        <v>6641.6098629999997</v>
      </c>
      <c r="F732">
        <v>6641.6098629999997</v>
      </c>
      <c r="G732">
        <v>391900</v>
      </c>
      <c r="H732">
        <f>IFERROR((NDXT[[#This Row],[Close]]-E731)/E731,0)</f>
        <v>-1.1972464347800289E-2</v>
      </c>
      <c r="I732">
        <f>IFERROR(LN(NDXT[[#This Row],[Close]]/E731),0)</f>
        <v>-1.2044711529313542E-2</v>
      </c>
    </row>
    <row r="733" spans="1:9">
      <c r="A733" s="3">
        <v>45049</v>
      </c>
      <c r="B733">
        <v>6634.080078</v>
      </c>
      <c r="C733">
        <v>6698.2797849999997</v>
      </c>
      <c r="D733">
        <v>6587.919922</v>
      </c>
      <c r="E733">
        <v>6591.669922</v>
      </c>
      <c r="F733">
        <v>6591.669922</v>
      </c>
      <c r="G733">
        <v>451700</v>
      </c>
      <c r="H733">
        <f>IFERROR((NDXT[[#This Row],[Close]]-E732)/E732,0)</f>
        <v>-7.5192524147213126E-3</v>
      </c>
      <c r="I733">
        <f>IFERROR(LN(NDXT[[#This Row],[Close]]/E732),0)</f>
        <v>-7.5476645078967645E-3</v>
      </c>
    </row>
    <row r="734" spans="1:9">
      <c r="A734" s="3">
        <v>45050</v>
      </c>
      <c r="B734">
        <v>6589.3198240000002</v>
      </c>
      <c r="C734">
        <v>6664.25</v>
      </c>
      <c r="D734">
        <v>6579.2900390000004</v>
      </c>
      <c r="E734">
        <v>6607.9599609999996</v>
      </c>
      <c r="F734">
        <v>6607.9599609999996</v>
      </c>
      <c r="G734">
        <v>479200</v>
      </c>
      <c r="H734">
        <f>IFERROR((NDXT[[#This Row],[Close]]-E733)/E733,0)</f>
        <v>2.4713068452700843E-3</v>
      </c>
      <c r="I734">
        <f>IFERROR(LN(NDXT[[#This Row],[Close]]/E733),0)</f>
        <v>2.4682581882533826E-3</v>
      </c>
    </row>
    <row r="735" spans="1:9">
      <c r="A735" s="3">
        <v>45051</v>
      </c>
      <c r="B735">
        <v>6614.4702150000003</v>
      </c>
      <c r="C735">
        <v>6732.25</v>
      </c>
      <c r="D735">
        <v>6610.6298829999996</v>
      </c>
      <c r="E735">
        <v>6712.3999020000001</v>
      </c>
      <c r="F735">
        <v>6712.3999020000001</v>
      </c>
      <c r="G735">
        <v>493000</v>
      </c>
      <c r="H735">
        <f>IFERROR((NDXT[[#This Row],[Close]]-E734)/E734,0)</f>
        <v>1.5805171583423969E-2</v>
      </c>
      <c r="I735">
        <f>IFERROR(LN(NDXT[[#This Row],[Close]]/E734),0)</f>
        <v>1.5681570515406664E-2</v>
      </c>
    </row>
    <row r="736" spans="1:9">
      <c r="A736" s="3">
        <v>45054</v>
      </c>
      <c r="B736">
        <v>6750.1098629999997</v>
      </c>
      <c r="C736">
        <v>6768.9902339999999</v>
      </c>
      <c r="D736">
        <v>6694.1000979999999</v>
      </c>
      <c r="E736">
        <v>6762.169922</v>
      </c>
      <c r="F736">
        <v>6762.169922</v>
      </c>
      <c r="G736">
        <v>396300</v>
      </c>
      <c r="H736">
        <f>IFERROR((NDXT[[#This Row],[Close]]-E735)/E735,0)</f>
        <v>7.4146386875982547E-3</v>
      </c>
      <c r="I736">
        <f>IFERROR(LN(NDXT[[#This Row],[Close]]/E735),0)</f>
        <v>7.3872853808729516E-3</v>
      </c>
    </row>
    <row r="737" spans="1:9">
      <c r="A737" s="3">
        <v>45055</v>
      </c>
      <c r="B737">
        <v>6709.6601559999999</v>
      </c>
      <c r="C737">
        <v>6735.0400390000004</v>
      </c>
      <c r="D737">
        <v>6690.7099609999996</v>
      </c>
      <c r="E737">
        <v>6702.6899409999996</v>
      </c>
      <c r="F737">
        <v>6702.6899409999996</v>
      </c>
      <c r="G737">
        <v>380400</v>
      </c>
      <c r="H737">
        <f>IFERROR((NDXT[[#This Row],[Close]]-E736)/E736,0)</f>
        <v>-8.7959902939570653E-3</v>
      </c>
      <c r="I737">
        <f>IFERROR(LN(NDXT[[#This Row],[Close]]/E736),0)</f>
        <v>-8.8349033706620651E-3</v>
      </c>
    </row>
    <row r="738" spans="1:9">
      <c r="A738" s="3">
        <v>45056</v>
      </c>
      <c r="B738">
        <v>6786.4501950000003</v>
      </c>
      <c r="C738">
        <v>6829.5097660000001</v>
      </c>
      <c r="D738">
        <v>6743.1201170000004</v>
      </c>
      <c r="E738">
        <v>6805.9101559999999</v>
      </c>
      <c r="F738">
        <v>6805.9101559999999</v>
      </c>
      <c r="G738">
        <v>497100</v>
      </c>
      <c r="H738">
        <f>IFERROR((NDXT[[#This Row],[Close]]-E737)/E737,0)</f>
        <v>1.5399819461826466E-2</v>
      </c>
      <c r="I738">
        <f>IFERROR(LN(NDXT[[#This Row],[Close]]/E737),0)</f>
        <v>1.5282445731088466E-2</v>
      </c>
    </row>
    <row r="739" spans="1:9">
      <c r="A739" s="3">
        <v>45057</v>
      </c>
      <c r="B739">
        <v>6814.2900390000004</v>
      </c>
      <c r="C739">
        <v>6816.3598629999997</v>
      </c>
      <c r="D739">
        <v>6739.0297849999997</v>
      </c>
      <c r="E739">
        <v>6784.0600590000004</v>
      </c>
      <c r="F739">
        <v>6784.0600590000004</v>
      </c>
      <c r="G739">
        <v>470400</v>
      </c>
      <c r="H739">
        <f>IFERROR((NDXT[[#This Row],[Close]]-E738)/E738,0)</f>
        <v>-3.2104592184098693E-3</v>
      </c>
      <c r="I739">
        <f>IFERROR(LN(NDXT[[#This Row],[Close]]/E738),0)</f>
        <v>-3.2156237993531535E-3</v>
      </c>
    </row>
    <row r="740" spans="1:9">
      <c r="A740" s="3">
        <v>45058</v>
      </c>
      <c r="B740">
        <v>6791.75</v>
      </c>
      <c r="C740">
        <v>6801.5698240000002</v>
      </c>
      <c r="D740">
        <v>6720.5297849999997</v>
      </c>
      <c r="E740">
        <v>6777.3598629999997</v>
      </c>
      <c r="F740">
        <v>6777.3598629999997</v>
      </c>
      <c r="G740">
        <v>344900</v>
      </c>
      <c r="H740">
        <f>IFERROR((NDXT[[#This Row],[Close]]-E739)/E739,0)</f>
        <v>-9.8763807244187703E-4</v>
      </c>
      <c r="I740">
        <f>IFERROR(LN(NDXT[[#This Row],[Close]]/E739),0)</f>
        <v>-9.8812610828455838E-4</v>
      </c>
    </row>
    <row r="741" spans="1:9">
      <c r="A741" s="3">
        <v>45061</v>
      </c>
      <c r="B741">
        <v>6781.0297849999997</v>
      </c>
      <c r="C741">
        <v>6928.7597660000001</v>
      </c>
      <c r="D741">
        <v>6775.2202150000003</v>
      </c>
      <c r="E741">
        <v>6928.5498049999997</v>
      </c>
      <c r="F741">
        <v>6928.5498049999997</v>
      </c>
      <c r="G741">
        <v>356800</v>
      </c>
      <c r="H741">
        <f>IFERROR((NDXT[[#This Row],[Close]]-E740)/E740,0)</f>
        <v>2.2308088260946456E-2</v>
      </c>
      <c r="I741">
        <f>IFERROR(LN(NDXT[[#This Row],[Close]]/E740),0)</f>
        <v>2.2062902576732973E-2</v>
      </c>
    </row>
    <row r="742" spans="1:9">
      <c r="A742" s="3">
        <v>45062</v>
      </c>
      <c r="B742">
        <v>6893.1899409999996</v>
      </c>
      <c r="C742">
        <v>6948.2597660000001</v>
      </c>
      <c r="D742">
        <v>6893.0698240000002</v>
      </c>
      <c r="E742">
        <v>6901.3398440000001</v>
      </c>
      <c r="F742">
        <v>6901.3398440000001</v>
      </c>
      <c r="G742">
        <v>412700</v>
      </c>
      <c r="H742">
        <f>IFERROR((NDXT[[#This Row],[Close]]-E741)/E741,0)</f>
        <v>-3.9272231225592766E-3</v>
      </c>
      <c r="I742">
        <f>IFERROR(LN(NDXT[[#This Row],[Close]]/E741),0)</f>
        <v>-3.9349549129025253E-3</v>
      </c>
    </row>
    <row r="743" spans="1:9">
      <c r="A743" s="3">
        <v>45063</v>
      </c>
      <c r="B743">
        <v>6937.4101559999999</v>
      </c>
      <c r="C743">
        <v>7049.8999020000001</v>
      </c>
      <c r="D743">
        <v>6901.0297849999997</v>
      </c>
      <c r="E743">
        <v>7035.5</v>
      </c>
      <c r="F743">
        <v>7035.5</v>
      </c>
      <c r="G743">
        <v>428700</v>
      </c>
      <c r="H743">
        <f>IFERROR((NDXT[[#This Row],[Close]]-E742)/E742,0)</f>
        <v>1.9439726057924572E-2</v>
      </c>
      <c r="I743">
        <f>IFERROR(LN(NDXT[[#This Row],[Close]]/E742),0)</f>
        <v>1.9253188203656898E-2</v>
      </c>
    </row>
    <row r="744" spans="1:9">
      <c r="A744" s="3">
        <v>45064</v>
      </c>
      <c r="B744">
        <v>7062.1401370000003</v>
      </c>
      <c r="C744">
        <v>7233.7299800000001</v>
      </c>
      <c r="D744">
        <v>7060.4399409999996</v>
      </c>
      <c r="E744">
        <v>7225.4599609999996</v>
      </c>
      <c r="F744">
        <v>7225.4599609999996</v>
      </c>
      <c r="G744">
        <v>507700</v>
      </c>
      <c r="H744">
        <f>IFERROR((NDXT[[#This Row],[Close]]-E743)/E743,0)</f>
        <v>2.7000207661146979E-2</v>
      </c>
      <c r="I744">
        <f>IFERROR(LN(NDXT[[#This Row],[Close]]/E743),0)</f>
        <v>2.6642133148101883E-2</v>
      </c>
    </row>
    <row r="745" spans="1:9">
      <c r="A745" s="3">
        <v>45065</v>
      </c>
      <c r="B745">
        <v>7225.919922</v>
      </c>
      <c r="C745">
        <v>7234.6298829999996</v>
      </c>
      <c r="D745">
        <v>7174.2797849999997</v>
      </c>
      <c r="E745">
        <v>7206.2402339999999</v>
      </c>
      <c r="F745">
        <v>7206.2402339999999</v>
      </c>
      <c r="G745">
        <v>437200</v>
      </c>
      <c r="H745">
        <f>IFERROR((NDXT[[#This Row],[Close]]-E744)/E744,0)</f>
        <v>-2.6600004849157994E-3</v>
      </c>
      <c r="I745">
        <f>IFERROR(LN(NDXT[[#This Row],[Close]]/E744),0)</f>
        <v>-2.6635445724504749E-3</v>
      </c>
    </row>
    <row r="746" spans="1:9">
      <c r="A746" s="3">
        <v>45068</v>
      </c>
      <c r="B746">
        <v>7187.2202150000003</v>
      </c>
      <c r="C746">
        <v>7290.4902339999999</v>
      </c>
      <c r="D746">
        <v>7178.7900390000004</v>
      </c>
      <c r="E746">
        <v>7267.8198240000002</v>
      </c>
      <c r="F746">
        <v>7267.8198240000002</v>
      </c>
      <c r="G746">
        <v>416400</v>
      </c>
      <c r="H746">
        <f>IFERROR((NDXT[[#This Row],[Close]]-E745)/E745,0)</f>
        <v>8.5453146162765403E-3</v>
      </c>
      <c r="I746">
        <f>IFERROR(LN(NDXT[[#This Row],[Close]]/E745),0)</f>
        <v>8.5090100911114023E-3</v>
      </c>
    </row>
    <row r="747" spans="1:9">
      <c r="A747" s="3">
        <v>45069</v>
      </c>
      <c r="B747">
        <v>7211.3901370000003</v>
      </c>
      <c r="C747">
        <v>7249.8701170000004</v>
      </c>
      <c r="D747">
        <v>7149.7998049999997</v>
      </c>
      <c r="E747">
        <v>7152.0097660000001</v>
      </c>
      <c r="F747">
        <v>7152.0097660000001</v>
      </c>
      <c r="G747">
        <v>418400</v>
      </c>
      <c r="H747">
        <f>IFERROR((NDXT[[#This Row],[Close]]-E746)/E746,0)</f>
        <v>-1.5934635255756998E-2</v>
      </c>
      <c r="I747">
        <f>IFERROR(LN(NDXT[[#This Row],[Close]]/E746),0)</f>
        <v>-1.6062956550485188E-2</v>
      </c>
    </row>
    <row r="748" spans="1:9">
      <c r="A748" s="3">
        <v>45070</v>
      </c>
      <c r="B748">
        <v>7058.9599609999996</v>
      </c>
      <c r="C748">
        <v>7115.7998049999997</v>
      </c>
      <c r="D748">
        <v>7035.8798829999996</v>
      </c>
      <c r="E748">
        <v>7082.2797849999997</v>
      </c>
      <c r="F748">
        <v>7082.2797849999997</v>
      </c>
      <c r="G748">
        <v>422200</v>
      </c>
      <c r="H748">
        <f>IFERROR((NDXT[[#This Row],[Close]]-E747)/E747,0)</f>
        <v>-9.7497043881973368E-3</v>
      </c>
      <c r="I748">
        <f>IFERROR(LN(NDXT[[#This Row],[Close]]/E747),0)</f>
        <v>-9.7975439577595545E-3</v>
      </c>
    </row>
    <row r="749" spans="1:9">
      <c r="A749" s="3">
        <v>45071</v>
      </c>
      <c r="B749">
        <v>7266.8100590000004</v>
      </c>
      <c r="C749">
        <v>7359.9599609999996</v>
      </c>
      <c r="D749">
        <v>7196.0297849999997</v>
      </c>
      <c r="E749">
        <v>7334.6601559999999</v>
      </c>
      <c r="F749">
        <v>7334.6601559999999</v>
      </c>
      <c r="G749">
        <v>725700</v>
      </c>
      <c r="H749">
        <f>IFERROR((NDXT[[#This Row],[Close]]-E748)/E748,0)</f>
        <v>3.5635470309226168E-2</v>
      </c>
      <c r="I749">
        <f>IFERROR(LN(NDXT[[#This Row],[Close]]/E748),0)</f>
        <v>3.5015219283227011E-2</v>
      </c>
    </row>
    <row r="750" spans="1:9">
      <c r="A750" s="3">
        <v>45072</v>
      </c>
      <c r="B750">
        <v>7463.2900390000004</v>
      </c>
      <c r="C750">
        <v>7725.9501950000003</v>
      </c>
      <c r="D750">
        <v>7459.7099609999996</v>
      </c>
      <c r="E750">
        <v>7700.7597660000001</v>
      </c>
      <c r="F750">
        <v>7700.7597660000001</v>
      </c>
      <c r="G750">
        <v>691900</v>
      </c>
      <c r="H750">
        <f>IFERROR((NDXT[[#This Row],[Close]]-E749)/E749,0)</f>
        <v>4.9913643197295021E-2</v>
      </c>
      <c r="I750">
        <f>IFERROR(LN(NDXT[[#This Row],[Close]]/E749),0)</f>
        <v>4.8707916213156885E-2</v>
      </c>
    </row>
    <row r="751" spans="1:9">
      <c r="A751" s="3">
        <v>45076</v>
      </c>
      <c r="B751">
        <v>7846.2099609999996</v>
      </c>
      <c r="C751">
        <v>7868.919922</v>
      </c>
      <c r="D751">
        <v>7678.0698240000002</v>
      </c>
      <c r="E751">
        <v>7716.5698240000002</v>
      </c>
      <c r="F751">
        <v>7716.5698240000002</v>
      </c>
      <c r="G751">
        <v>617700</v>
      </c>
      <c r="H751">
        <f>IFERROR((NDXT[[#This Row],[Close]]-E750)/E750,0)</f>
        <v>2.0530517092357281E-3</v>
      </c>
      <c r="I751">
        <f>IFERROR(LN(NDXT[[#This Row],[Close]]/E750),0)</f>
        <v>2.0509470786931687E-3</v>
      </c>
    </row>
    <row r="752" spans="1:9">
      <c r="A752" s="3">
        <v>45077</v>
      </c>
      <c r="B752">
        <v>7628.8500979999999</v>
      </c>
      <c r="C752">
        <v>7702.1098629999997</v>
      </c>
      <c r="D752">
        <v>7601.0498049999997</v>
      </c>
      <c r="E752">
        <v>7643.0498049999997</v>
      </c>
      <c r="F752">
        <v>7643.0498049999997</v>
      </c>
      <c r="G752">
        <v>787200</v>
      </c>
      <c r="H752">
        <f>IFERROR((NDXT[[#This Row],[Close]]-E751)/E751,0)</f>
        <v>-9.5275518367421829E-3</v>
      </c>
      <c r="I752">
        <f>IFERROR(LN(NDXT[[#This Row],[Close]]/E751),0)</f>
        <v>-9.5732293199993056E-3</v>
      </c>
    </row>
    <row r="753" spans="1:9">
      <c r="A753" s="3">
        <v>45078</v>
      </c>
      <c r="B753">
        <v>7604.7299800000001</v>
      </c>
      <c r="C753">
        <v>7792.7299800000001</v>
      </c>
      <c r="D753">
        <v>7577.0498049999997</v>
      </c>
      <c r="E753">
        <v>7727.9599609999996</v>
      </c>
      <c r="F753">
        <v>7727.9599609999996</v>
      </c>
      <c r="G753">
        <v>504800</v>
      </c>
      <c r="H753">
        <f>IFERROR((NDXT[[#This Row],[Close]]-E752)/E752,0)</f>
        <v>1.1109459988662199E-2</v>
      </c>
      <c r="I753">
        <f>IFERROR(LN(NDXT[[#This Row],[Close]]/E752),0)</f>
        <v>1.1048203207005594E-2</v>
      </c>
    </row>
    <row r="754" spans="1:9">
      <c r="A754" s="3">
        <v>45079</v>
      </c>
      <c r="B754">
        <v>7815.4902339999999</v>
      </c>
      <c r="C754">
        <v>7835.9599609999996</v>
      </c>
      <c r="D754">
        <v>7712.1201170000004</v>
      </c>
      <c r="E754">
        <v>7758.5200199999999</v>
      </c>
      <c r="F754">
        <v>7758.5200199999999</v>
      </c>
      <c r="G754">
        <v>419300</v>
      </c>
      <c r="H754">
        <f>IFERROR((NDXT[[#This Row],[Close]]-E753)/E753,0)</f>
        <v>3.9544794686081535E-3</v>
      </c>
      <c r="I754">
        <f>IFERROR(LN(NDXT[[#This Row],[Close]]/E753),0)</f>
        <v>3.9466810669929395E-3</v>
      </c>
    </row>
    <row r="755" spans="1:9">
      <c r="A755" s="3">
        <v>45082</v>
      </c>
      <c r="B755">
        <v>7735.5898440000001</v>
      </c>
      <c r="C755">
        <v>7780.919922</v>
      </c>
      <c r="D755">
        <v>7661.5698240000002</v>
      </c>
      <c r="E755">
        <v>7736.6401370000003</v>
      </c>
      <c r="F755">
        <v>7736.6401370000003</v>
      </c>
      <c r="G755">
        <v>485900</v>
      </c>
      <c r="H755">
        <f>IFERROR((NDXT[[#This Row],[Close]]-E754)/E754,0)</f>
        <v>-2.8201104003853054E-3</v>
      </c>
      <c r="I755">
        <f>IFERROR(LN(NDXT[[#This Row],[Close]]/E754),0)</f>
        <v>-2.8240944037028872E-3</v>
      </c>
    </row>
    <row r="756" spans="1:9">
      <c r="A756" s="3">
        <v>45083</v>
      </c>
      <c r="B756">
        <v>7713.4902339999999</v>
      </c>
      <c r="C756">
        <v>7836.9599609999996</v>
      </c>
      <c r="D756">
        <v>7697.1499020000001</v>
      </c>
      <c r="E756">
        <v>7791.7900390000004</v>
      </c>
      <c r="F756">
        <v>7791.7900390000004</v>
      </c>
      <c r="G756">
        <v>418600</v>
      </c>
      <c r="H756">
        <f>IFERROR((NDXT[[#This Row],[Close]]-E755)/E755,0)</f>
        <v>7.1284047110126182E-3</v>
      </c>
      <c r="I756">
        <f>IFERROR(LN(NDXT[[#This Row],[Close]]/E755),0)</f>
        <v>7.1031177335749256E-3</v>
      </c>
    </row>
    <row r="757" spans="1:9">
      <c r="A757" s="3">
        <v>45084</v>
      </c>
      <c r="B757">
        <v>7827.2402339999999</v>
      </c>
      <c r="C757">
        <v>7846.0200199999999</v>
      </c>
      <c r="D757">
        <v>7616.0200199999999</v>
      </c>
      <c r="E757">
        <v>7633.25</v>
      </c>
      <c r="F757">
        <v>7633.25</v>
      </c>
      <c r="G757">
        <v>521500</v>
      </c>
      <c r="H757">
        <f>IFERROR((NDXT[[#This Row],[Close]]-E756)/E756,0)</f>
        <v>-2.0347062511497999E-2</v>
      </c>
      <c r="I757">
        <f>IFERROR(LN(NDXT[[#This Row],[Close]]/E756),0)</f>
        <v>-2.0556915461714016E-2</v>
      </c>
    </row>
    <row r="758" spans="1:9">
      <c r="A758" s="3">
        <v>45085</v>
      </c>
      <c r="B758">
        <v>7634.8798829999996</v>
      </c>
      <c r="C758">
        <v>7743.2299800000001</v>
      </c>
      <c r="D758">
        <v>7629.419922</v>
      </c>
      <c r="E758">
        <v>7722.7998049999997</v>
      </c>
      <c r="F758">
        <v>7722.7998049999997</v>
      </c>
      <c r="G758">
        <v>405700</v>
      </c>
      <c r="H758">
        <f>IFERROR((NDXT[[#This Row],[Close]]-E757)/E757,0)</f>
        <v>1.1731543575803183E-2</v>
      </c>
      <c r="I758">
        <f>IFERROR(LN(NDXT[[#This Row],[Close]]/E757),0)</f>
        <v>1.1663262527689511E-2</v>
      </c>
    </row>
    <row r="759" spans="1:9">
      <c r="A759" s="3">
        <v>45086</v>
      </c>
      <c r="B759">
        <v>7791.669922</v>
      </c>
      <c r="C759">
        <v>7852.3500979999999</v>
      </c>
      <c r="D759">
        <v>7701.7797849999997</v>
      </c>
      <c r="E759">
        <v>7742.9501950000003</v>
      </c>
      <c r="F759">
        <v>7742.9501950000003</v>
      </c>
      <c r="G759">
        <v>0</v>
      </c>
      <c r="H759">
        <f>IFERROR((NDXT[[#This Row],[Close]]-E758)/E758,0)</f>
        <v>2.6092078661620441E-3</v>
      </c>
      <c r="I759">
        <f>IFERROR(LN(NDXT[[#This Row],[Close]]/E758),0)</f>
        <v>2.6058097928873007E-3</v>
      </c>
    </row>
    <row r="760" spans="1:9">
      <c r="A760" s="3">
        <v>45089</v>
      </c>
      <c r="B760">
        <v>7806.3198240000002</v>
      </c>
      <c r="C760">
        <v>7957.2099609999996</v>
      </c>
      <c r="D760">
        <v>7801.4399409999996</v>
      </c>
      <c r="E760">
        <v>7955.169922</v>
      </c>
      <c r="F760">
        <v>7955.169922</v>
      </c>
      <c r="G760">
        <v>451900</v>
      </c>
      <c r="H760">
        <f>IFERROR((NDXT[[#This Row],[Close]]-E759)/E759,0)</f>
        <v>2.7408122441112986E-2</v>
      </c>
      <c r="I760">
        <f>IFERROR(LN(NDXT[[#This Row],[Close]]/E759),0)</f>
        <v>2.7039244841380622E-2</v>
      </c>
    </row>
    <row r="761" spans="1:9">
      <c r="A761" s="3">
        <v>45090</v>
      </c>
      <c r="B761">
        <v>8067.7202150000003</v>
      </c>
      <c r="C761">
        <v>8078.1201170000004</v>
      </c>
      <c r="D761">
        <v>7960.419922</v>
      </c>
      <c r="E761">
        <v>8048.7597660000001</v>
      </c>
      <c r="F761">
        <v>8048.7597660000001</v>
      </c>
      <c r="G761">
        <v>500400</v>
      </c>
      <c r="H761">
        <f>IFERROR((NDXT[[#This Row],[Close]]-E760)/E760,0)</f>
        <v>1.1764656810306168E-2</v>
      </c>
      <c r="I761">
        <f>IFERROR(LN(NDXT[[#This Row],[Close]]/E760),0)</f>
        <v>1.1695991261748606E-2</v>
      </c>
    </row>
    <row r="762" spans="1:9">
      <c r="A762" s="3">
        <v>45091</v>
      </c>
      <c r="B762">
        <v>8019.1601559999999</v>
      </c>
      <c r="C762">
        <v>8102.1098629999997</v>
      </c>
      <c r="D762">
        <v>7962.6899409999996</v>
      </c>
      <c r="E762">
        <v>8101</v>
      </c>
      <c r="F762">
        <v>8101</v>
      </c>
      <c r="G762">
        <v>511800</v>
      </c>
      <c r="H762">
        <f>IFERROR((NDXT[[#This Row],[Close]]-E761)/E761,0)</f>
        <v>6.4904700250435913E-3</v>
      </c>
      <c r="I762">
        <f>IFERROR(LN(NDXT[[#This Row],[Close]]/E761),0)</f>
        <v>6.4694976227229568E-3</v>
      </c>
    </row>
    <row r="763" spans="1:9">
      <c r="A763" s="3">
        <v>45092</v>
      </c>
      <c r="B763">
        <v>8044.0698240000002</v>
      </c>
      <c r="C763">
        <v>8205.7998050000006</v>
      </c>
      <c r="D763">
        <v>8034.2402339999999</v>
      </c>
      <c r="E763">
        <v>8164.6401370000003</v>
      </c>
      <c r="F763">
        <v>8164.6401370000003</v>
      </c>
      <c r="G763">
        <v>519400</v>
      </c>
      <c r="H763">
        <f>IFERROR((NDXT[[#This Row],[Close]]-E762)/E762,0)</f>
        <v>7.8558371805950277E-3</v>
      </c>
      <c r="I763">
        <f>IFERROR(LN(NDXT[[#This Row],[Close]]/E762),0)</f>
        <v>7.8251407509870325E-3</v>
      </c>
    </row>
    <row r="764" spans="1:9">
      <c r="A764" s="3">
        <v>45093</v>
      </c>
      <c r="B764">
        <v>8227.4804690000001</v>
      </c>
      <c r="C764">
        <v>8232.25</v>
      </c>
      <c r="D764">
        <v>8077.5898440000001</v>
      </c>
      <c r="E764">
        <v>8081.7402339999999</v>
      </c>
      <c r="F764">
        <v>8081.7402339999999</v>
      </c>
      <c r="G764">
        <v>775200</v>
      </c>
      <c r="H764">
        <f>IFERROR((NDXT[[#This Row],[Close]]-E763)/E763,0)</f>
        <v>-1.0153528092967613E-2</v>
      </c>
      <c r="I764">
        <f>IFERROR(LN(NDXT[[#This Row],[Close]]/E763),0)</f>
        <v>-1.0205426761260072E-2</v>
      </c>
    </row>
    <row r="765" spans="1:9">
      <c r="A765" s="3">
        <v>45097</v>
      </c>
      <c r="B765">
        <v>8025.3100590000004</v>
      </c>
      <c r="C765">
        <v>8080.6801759999998</v>
      </c>
      <c r="D765">
        <v>7939.9399409999996</v>
      </c>
      <c r="E765">
        <v>8007.0898440000001</v>
      </c>
      <c r="F765">
        <v>8007.0898440000001</v>
      </c>
      <c r="G765">
        <v>426900</v>
      </c>
      <c r="H765">
        <f>IFERROR((NDXT[[#This Row],[Close]]-E764)/E764,0)</f>
        <v>-9.2369202471943475E-3</v>
      </c>
      <c r="I765">
        <f>IFERROR(LN(NDXT[[#This Row],[Close]]/E764),0)</f>
        <v>-9.2798451286324763E-3</v>
      </c>
    </row>
    <row r="766" spans="1:9">
      <c r="A766" s="3">
        <v>45098</v>
      </c>
      <c r="B766">
        <v>7978.0898440000001</v>
      </c>
      <c r="C766">
        <v>7990.5</v>
      </c>
      <c r="D766">
        <v>7814.2202150000003</v>
      </c>
      <c r="E766">
        <v>7818.080078</v>
      </c>
      <c r="F766">
        <v>7818.080078</v>
      </c>
      <c r="G766">
        <v>468200</v>
      </c>
      <c r="H766">
        <f>IFERROR((NDXT[[#This Row],[Close]]-E765)/E765,0)</f>
        <v>-2.3605301012281251E-2</v>
      </c>
      <c r="I766">
        <f>IFERROR(LN(NDXT[[#This Row],[Close]]/E765),0)</f>
        <v>-2.3888369618054722E-2</v>
      </c>
    </row>
    <row r="767" spans="1:9">
      <c r="A767" s="3">
        <v>45099</v>
      </c>
      <c r="B767">
        <v>7758.919922</v>
      </c>
      <c r="C767">
        <v>7885.1899409999996</v>
      </c>
      <c r="D767">
        <v>7754.6298829999996</v>
      </c>
      <c r="E767">
        <v>7876.4399409999996</v>
      </c>
      <c r="F767">
        <v>7876.4399409999996</v>
      </c>
      <c r="G767">
        <v>386700</v>
      </c>
      <c r="H767">
        <f>IFERROR((NDXT[[#This Row],[Close]]-E766)/E766,0)</f>
        <v>7.4647307801596653E-3</v>
      </c>
      <c r="I767">
        <f>IFERROR(LN(NDXT[[#This Row],[Close]]/E766),0)</f>
        <v>7.4370075561364891E-3</v>
      </c>
    </row>
    <row r="768" spans="1:9">
      <c r="A768" s="3">
        <v>45100</v>
      </c>
      <c r="B768">
        <v>7754.5698240000002</v>
      </c>
      <c r="C768">
        <v>7805.5698240000002</v>
      </c>
      <c r="D768">
        <v>7718.330078</v>
      </c>
      <c r="E768">
        <v>7763.6098629999997</v>
      </c>
      <c r="F768">
        <v>7763.6098629999997</v>
      </c>
      <c r="G768">
        <v>501600</v>
      </c>
      <c r="H768">
        <f>IFERROR((NDXT[[#This Row],[Close]]-E767)/E767,0)</f>
        <v>-1.4325009629372601E-2</v>
      </c>
      <c r="I768">
        <f>IFERROR(LN(NDXT[[#This Row],[Close]]/E767),0)</f>
        <v>-1.4428603088115961E-2</v>
      </c>
    </row>
    <row r="769" spans="1:9">
      <c r="A769" s="3">
        <v>45103</v>
      </c>
      <c r="B769">
        <v>7778.5</v>
      </c>
      <c r="C769">
        <v>7887.2700199999999</v>
      </c>
      <c r="D769">
        <v>7744.8500979999999</v>
      </c>
      <c r="E769">
        <v>7746.330078</v>
      </c>
      <c r="F769">
        <v>7746.330078</v>
      </c>
      <c r="G769">
        <v>415500</v>
      </c>
      <c r="H769">
        <f>IFERROR((NDXT[[#This Row],[Close]]-E768)/E768,0)</f>
        <v>-2.2257410283265441E-3</v>
      </c>
      <c r="I769">
        <f>IFERROR(LN(NDXT[[#This Row],[Close]]/E768),0)</f>
        <v>-2.2282216714186996E-3</v>
      </c>
    </row>
    <row r="770" spans="1:9">
      <c r="A770" s="3">
        <v>45104</v>
      </c>
      <c r="B770">
        <v>7785.8598629999997</v>
      </c>
      <c r="C770">
        <v>7987.7797849999997</v>
      </c>
      <c r="D770">
        <v>7773.9501950000003</v>
      </c>
      <c r="E770">
        <v>7970.2202150000003</v>
      </c>
      <c r="F770">
        <v>7970.2202150000003</v>
      </c>
      <c r="G770">
        <v>417400</v>
      </c>
      <c r="H770">
        <f>IFERROR((NDXT[[#This Row],[Close]]-E769)/E769,0)</f>
        <v>2.8902736488838829E-2</v>
      </c>
      <c r="I770">
        <f>IFERROR(LN(NDXT[[#This Row],[Close]]/E769),0)</f>
        <v>2.8492930021747992E-2</v>
      </c>
    </row>
    <row r="771" spans="1:9">
      <c r="A771" s="3">
        <v>45105</v>
      </c>
      <c r="B771">
        <v>7901.2099609999996</v>
      </c>
      <c r="C771">
        <v>8014</v>
      </c>
      <c r="D771">
        <v>7888.4101559999999</v>
      </c>
      <c r="E771">
        <v>7954.4399409999996</v>
      </c>
      <c r="F771">
        <v>7954.4399409999996</v>
      </c>
      <c r="G771">
        <v>406400</v>
      </c>
      <c r="H771">
        <f>IFERROR((NDXT[[#This Row],[Close]]-E770)/E770,0)</f>
        <v>-1.9799043908852202E-3</v>
      </c>
      <c r="I771">
        <f>IFERROR(LN(NDXT[[#This Row],[Close]]/E770),0)</f>
        <v>-1.9818669925206977E-3</v>
      </c>
    </row>
    <row r="772" spans="1:9">
      <c r="A772" s="3">
        <v>45106</v>
      </c>
      <c r="B772">
        <v>7966.1499020000001</v>
      </c>
      <c r="C772">
        <v>7966.25</v>
      </c>
      <c r="D772">
        <v>7887.1000979999999</v>
      </c>
      <c r="E772">
        <v>7937.7299800000001</v>
      </c>
      <c r="F772">
        <v>7937.7299800000001</v>
      </c>
      <c r="G772">
        <v>384400</v>
      </c>
      <c r="H772">
        <f>IFERROR((NDXT[[#This Row],[Close]]-E771)/E771,0)</f>
        <v>-2.1007086764047978E-3</v>
      </c>
      <c r="I772">
        <f>IFERROR(LN(NDXT[[#This Row],[Close]]/E771),0)</f>
        <v>-2.1029182598794388E-3</v>
      </c>
    </row>
    <row r="773" spans="1:9">
      <c r="A773" s="3">
        <v>45107</v>
      </c>
      <c r="B773">
        <v>8013.2797849999997</v>
      </c>
      <c r="C773">
        <v>8078.7402339999999</v>
      </c>
      <c r="D773">
        <v>8006.3999020000001</v>
      </c>
      <c r="E773">
        <v>8048.8999020000001</v>
      </c>
      <c r="F773">
        <v>8048.8999020000001</v>
      </c>
      <c r="G773">
        <v>439600</v>
      </c>
      <c r="H773">
        <f>IFERROR((NDXT[[#This Row],[Close]]-E772)/E772,0)</f>
        <v>1.4005253678331855E-2</v>
      </c>
      <c r="I773">
        <f>IFERROR(LN(NDXT[[#This Row],[Close]]/E772),0)</f>
        <v>1.3908086297908542E-2</v>
      </c>
    </row>
    <row r="774" spans="1:9">
      <c r="A774" s="3">
        <v>45110</v>
      </c>
      <c r="B774">
        <v>8056.1401370000003</v>
      </c>
      <c r="C774">
        <v>8079.9902339999999</v>
      </c>
      <c r="D774">
        <v>8009.8798829999996</v>
      </c>
      <c r="E774">
        <v>8073.7402339999999</v>
      </c>
      <c r="F774">
        <v>8073.7402339999999</v>
      </c>
      <c r="G774">
        <v>207900</v>
      </c>
      <c r="H774">
        <f>IFERROR((NDXT[[#This Row],[Close]]-E773)/E773,0)</f>
        <v>3.0861772791866138E-3</v>
      </c>
      <c r="I774">
        <f>IFERROR(LN(NDXT[[#This Row],[Close]]/E773),0)</f>
        <v>3.0814248095525887E-3</v>
      </c>
    </row>
    <row r="775" spans="1:9">
      <c r="A775" s="3">
        <v>45112</v>
      </c>
      <c r="B775">
        <v>8016.7700199999999</v>
      </c>
      <c r="C775">
        <v>8055.5400390000004</v>
      </c>
      <c r="D775">
        <v>7990.0097660000001</v>
      </c>
      <c r="E775">
        <v>7995.8500979999999</v>
      </c>
      <c r="F775">
        <v>7995.8500979999999</v>
      </c>
      <c r="G775">
        <v>355800</v>
      </c>
      <c r="H775">
        <f>IFERROR((NDXT[[#This Row],[Close]]-E774)/E774,0)</f>
        <v>-9.6473423397981459E-3</v>
      </c>
      <c r="I775">
        <f>IFERROR(LN(NDXT[[#This Row],[Close]]/E774),0)</f>
        <v>-9.6941794259423827E-3</v>
      </c>
    </row>
    <row r="776" spans="1:9">
      <c r="A776" s="3">
        <v>45113</v>
      </c>
      <c r="B776">
        <v>7872.4599609999996</v>
      </c>
      <c r="C776">
        <v>7888.2797849999997</v>
      </c>
      <c r="D776">
        <v>7795.2797849999997</v>
      </c>
      <c r="E776">
        <v>7882.2299800000001</v>
      </c>
      <c r="F776">
        <v>7882.2299800000001</v>
      </c>
      <c r="G776">
        <v>379900</v>
      </c>
      <c r="H776">
        <f>IFERROR((NDXT[[#This Row],[Close]]-E775)/E775,0)</f>
        <v>-1.4209885954267651E-2</v>
      </c>
      <c r="I776">
        <f>IFERROR(LN(NDXT[[#This Row],[Close]]/E775),0)</f>
        <v>-1.4311813118080099E-2</v>
      </c>
    </row>
    <row r="777" spans="1:9">
      <c r="A777" s="3">
        <v>45114</v>
      </c>
      <c r="B777">
        <v>7885.7202150000003</v>
      </c>
      <c r="C777">
        <v>7983.6899409999996</v>
      </c>
      <c r="D777">
        <v>7872.919922</v>
      </c>
      <c r="E777">
        <v>7884.1201170000004</v>
      </c>
      <c r="F777">
        <v>7884.1201170000004</v>
      </c>
      <c r="G777">
        <v>332200</v>
      </c>
      <c r="H777">
        <f>IFERROR((NDXT[[#This Row],[Close]]-E776)/E776,0)</f>
        <v>2.3979724072962439E-4</v>
      </c>
      <c r="I777">
        <f>IFERROR(LN(NDXT[[#This Row],[Close]]/E776),0)</f>
        <v>2.3976849396670715E-4</v>
      </c>
    </row>
    <row r="778" spans="1:9">
      <c r="A778" s="3">
        <v>45117</v>
      </c>
      <c r="B778">
        <v>7892.9301759999998</v>
      </c>
      <c r="C778">
        <v>8059.7797849999997</v>
      </c>
      <c r="D778">
        <v>7892.5297849999997</v>
      </c>
      <c r="E778">
        <v>8054.8500979999999</v>
      </c>
      <c r="F778">
        <v>8054.8500979999999</v>
      </c>
      <c r="G778">
        <v>434500</v>
      </c>
      <c r="H778">
        <f>IFERROR((NDXT[[#This Row],[Close]]-E777)/E777,0)</f>
        <v>2.1654918807219321E-2</v>
      </c>
      <c r="I778">
        <f>IFERROR(LN(NDXT[[#This Row],[Close]]/E777),0)</f>
        <v>2.1423781933451066E-2</v>
      </c>
    </row>
    <row r="779" spans="1:9">
      <c r="A779" s="3">
        <v>45118</v>
      </c>
      <c r="B779">
        <v>8084.0200199999999</v>
      </c>
      <c r="C779">
        <v>8095.7099609999996</v>
      </c>
      <c r="D779">
        <v>7981.4902339999999</v>
      </c>
      <c r="E779">
        <v>8075.3198240000002</v>
      </c>
      <c r="F779">
        <v>8075.3198240000002</v>
      </c>
      <c r="G779">
        <v>357100</v>
      </c>
      <c r="H779">
        <f>IFERROR((NDXT[[#This Row],[Close]]-E778)/E778,0)</f>
        <v>2.5412919856923036E-3</v>
      </c>
      <c r="I779">
        <f>IFERROR(LN(NDXT[[#This Row],[Close]]/E778),0)</f>
        <v>2.5380683635023858E-3</v>
      </c>
    </row>
    <row r="780" spans="1:9">
      <c r="A780" s="3">
        <v>45119</v>
      </c>
      <c r="B780">
        <v>8192.1396480000003</v>
      </c>
      <c r="C780">
        <v>8193.8896480000003</v>
      </c>
      <c r="D780">
        <v>8081.7900390000004</v>
      </c>
      <c r="E780">
        <v>8142.2900390000004</v>
      </c>
      <c r="F780">
        <v>8142.2900390000004</v>
      </c>
      <c r="G780">
        <v>460200</v>
      </c>
      <c r="H780">
        <f>IFERROR((NDXT[[#This Row],[Close]]-E779)/E779,0)</f>
        <v>8.2931966113544576E-3</v>
      </c>
      <c r="I780">
        <f>IFERROR(LN(NDXT[[#This Row],[Close]]/E779),0)</f>
        <v>8.2589970089217077E-3</v>
      </c>
    </row>
    <row r="781" spans="1:9">
      <c r="A781" s="3">
        <v>45120</v>
      </c>
      <c r="B781">
        <v>8223.0097659999992</v>
      </c>
      <c r="C781">
        <v>8340.9101559999999</v>
      </c>
      <c r="D781">
        <v>8215.7695309999999</v>
      </c>
      <c r="E781">
        <v>8326.9501949999994</v>
      </c>
      <c r="F781">
        <v>8326.9501949999994</v>
      </c>
      <c r="G781">
        <v>419100</v>
      </c>
      <c r="H781">
        <f>IFERROR((NDXT[[#This Row],[Close]]-E780)/E780,0)</f>
        <v>2.2679142491303116E-2</v>
      </c>
      <c r="I781">
        <f>IFERROR(LN(NDXT[[#This Row],[Close]]/E780),0)</f>
        <v>2.2425794069499971E-2</v>
      </c>
    </row>
    <row r="782" spans="1:9">
      <c r="A782" s="3">
        <v>45121</v>
      </c>
      <c r="B782">
        <v>8331.4902340000008</v>
      </c>
      <c r="C782">
        <v>8399.2197269999997</v>
      </c>
      <c r="D782">
        <v>8262.2099610000005</v>
      </c>
      <c r="E782">
        <v>8286.7099610000005</v>
      </c>
      <c r="F782">
        <v>8286.7099610000005</v>
      </c>
      <c r="G782">
        <v>447300</v>
      </c>
      <c r="H782">
        <f>IFERROR((NDXT[[#This Row],[Close]]-E781)/E781,0)</f>
        <v>-4.8325296846571291E-3</v>
      </c>
      <c r="I782">
        <f>IFERROR(LN(NDXT[[#This Row],[Close]]/E781),0)</f>
        <v>-4.8442441116822062E-3</v>
      </c>
    </row>
    <row r="783" spans="1:9">
      <c r="A783" s="3">
        <v>45124</v>
      </c>
      <c r="B783">
        <v>8283.0898440000001</v>
      </c>
      <c r="C783">
        <v>8474.6503909999992</v>
      </c>
      <c r="D783">
        <v>8265.5097659999992</v>
      </c>
      <c r="E783">
        <v>8442.1503909999992</v>
      </c>
      <c r="F783">
        <v>8442.1503909999992</v>
      </c>
      <c r="G783">
        <v>403700</v>
      </c>
      <c r="H783">
        <f>IFERROR((NDXT[[#This Row],[Close]]-E782)/E782,0)</f>
        <v>1.8757797815001712E-2</v>
      </c>
      <c r="I783">
        <f>IFERROR(LN(NDXT[[#This Row],[Close]]/E782),0)</f>
        <v>1.8584039840575668E-2</v>
      </c>
    </row>
    <row r="784" spans="1:9">
      <c r="A784" s="3">
        <v>45125</v>
      </c>
      <c r="B784">
        <v>8417.5302730000003</v>
      </c>
      <c r="C784">
        <v>8500.0195309999999</v>
      </c>
      <c r="D784">
        <v>8359.6201170000004</v>
      </c>
      <c r="E784">
        <v>8474.9501949999994</v>
      </c>
      <c r="F784">
        <v>8474.9501949999994</v>
      </c>
      <c r="G784">
        <v>426900</v>
      </c>
      <c r="H784">
        <f>IFERROR((NDXT[[#This Row],[Close]]-E783)/E783,0)</f>
        <v>3.8852427972578419E-3</v>
      </c>
      <c r="I784">
        <f>IFERROR(LN(NDXT[[#This Row],[Close]]/E783),0)</f>
        <v>3.8777147340630369E-3</v>
      </c>
    </row>
    <row r="785" spans="1:9">
      <c r="A785" s="3">
        <v>45126</v>
      </c>
      <c r="B785">
        <v>8516.1396480000003</v>
      </c>
      <c r="C785">
        <v>8537.6601559999999</v>
      </c>
      <c r="D785">
        <v>8413.8798829999996</v>
      </c>
      <c r="E785">
        <v>8441.7802730000003</v>
      </c>
      <c r="F785">
        <v>8441.7802730000003</v>
      </c>
      <c r="G785">
        <v>444700</v>
      </c>
      <c r="H785">
        <f>IFERROR((NDXT[[#This Row],[Close]]-E784)/E784,0)</f>
        <v>-3.9138781039171804E-3</v>
      </c>
      <c r="I785">
        <f>IFERROR(LN(NDXT[[#This Row],[Close]]/E784),0)</f>
        <v>-3.9215573685092977E-3</v>
      </c>
    </row>
    <row r="786" spans="1:9">
      <c r="A786" s="3">
        <v>45127</v>
      </c>
      <c r="B786">
        <v>8334.5898440000001</v>
      </c>
      <c r="C786">
        <v>8366.4199219999991</v>
      </c>
      <c r="D786">
        <v>8134.2700199999999</v>
      </c>
      <c r="E786">
        <v>8155.169922</v>
      </c>
      <c r="F786">
        <v>8155.169922</v>
      </c>
      <c r="G786">
        <v>477000</v>
      </c>
      <c r="H786">
        <f>IFERROR((NDXT[[#This Row],[Close]]-E785)/E785,0)</f>
        <v>-3.3951410926518467E-2</v>
      </c>
      <c r="I786">
        <f>IFERROR(LN(NDXT[[#This Row],[Close]]/E785),0)</f>
        <v>-3.4541146786673284E-2</v>
      </c>
    </row>
    <row r="787" spans="1:9">
      <c r="A787" s="3">
        <v>45128</v>
      </c>
      <c r="B787">
        <v>8236.7900389999995</v>
      </c>
      <c r="C787">
        <v>8289.4902340000008</v>
      </c>
      <c r="D787">
        <v>8188.9501950000003</v>
      </c>
      <c r="E787">
        <v>8212.5703130000002</v>
      </c>
      <c r="F787">
        <v>8212.5703130000002</v>
      </c>
      <c r="G787">
        <v>735000</v>
      </c>
      <c r="H787">
        <f>IFERROR((NDXT[[#This Row],[Close]]-E786)/E786,0)</f>
        <v>7.0385278969053132E-3</v>
      </c>
      <c r="I787">
        <f>IFERROR(LN(NDXT[[#This Row],[Close]]/E786),0)</f>
        <v>7.0138730808979926E-3</v>
      </c>
    </row>
    <row r="788" spans="1:9">
      <c r="A788" s="3">
        <v>45131</v>
      </c>
      <c r="B788">
        <v>8232.7695309999999</v>
      </c>
      <c r="C788">
        <v>8252.8300780000009</v>
      </c>
      <c r="D788">
        <v>8150.3701170000004</v>
      </c>
      <c r="E788">
        <v>8200.7197269999997</v>
      </c>
      <c r="F788">
        <v>8200.7197269999997</v>
      </c>
      <c r="G788">
        <v>347600</v>
      </c>
      <c r="H788">
        <f>IFERROR((NDXT[[#This Row],[Close]]-E787)/E787,0)</f>
        <v>-1.442981374691151E-3</v>
      </c>
      <c r="I788">
        <f>IFERROR(LN(NDXT[[#This Row],[Close]]/E787),0)</f>
        <v>-1.444023474923098E-3</v>
      </c>
    </row>
    <row r="789" spans="1:9">
      <c r="A789" s="3">
        <v>45132</v>
      </c>
      <c r="B789">
        <v>8250.75</v>
      </c>
      <c r="C789">
        <v>8361.5498050000006</v>
      </c>
      <c r="D789">
        <v>8250.75</v>
      </c>
      <c r="E789">
        <v>8323.0800780000009</v>
      </c>
      <c r="F789">
        <v>8323.0800780000009</v>
      </c>
      <c r="G789">
        <v>371000</v>
      </c>
      <c r="H789">
        <f>IFERROR((NDXT[[#This Row],[Close]]-E788)/E788,0)</f>
        <v>1.492068441226478E-2</v>
      </c>
      <c r="I789">
        <f>IFERROR(LN(NDXT[[#This Row],[Close]]/E788),0)</f>
        <v>1.4810466004200848E-2</v>
      </c>
    </row>
    <row r="790" spans="1:9">
      <c r="A790" s="3">
        <v>45133</v>
      </c>
      <c r="B790">
        <v>8242.9697269999997</v>
      </c>
      <c r="C790">
        <v>8321.8896480000003</v>
      </c>
      <c r="D790">
        <v>8204.8701170000004</v>
      </c>
      <c r="E790">
        <v>8271.0498050000006</v>
      </c>
      <c r="F790">
        <v>8271.0498050000006</v>
      </c>
      <c r="G790">
        <v>478100</v>
      </c>
      <c r="H790">
        <f>IFERROR((NDXT[[#This Row],[Close]]-E789)/E789,0)</f>
        <v>-6.2513243309444341E-3</v>
      </c>
      <c r="I790">
        <f>IFERROR(LN(NDXT[[#This Row],[Close]]/E789),0)</f>
        <v>-6.2709456745532665E-3</v>
      </c>
    </row>
    <row r="791" spans="1:9">
      <c r="A791" s="3">
        <v>45134</v>
      </c>
      <c r="B791">
        <v>8467.7695309999999</v>
      </c>
      <c r="C791">
        <v>8525.1796880000002</v>
      </c>
      <c r="D791">
        <v>8311.6103519999997</v>
      </c>
      <c r="E791">
        <v>8351.0195309999999</v>
      </c>
      <c r="F791">
        <v>8351.0195309999999</v>
      </c>
      <c r="G791">
        <v>534000</v>
      </c>
      <c r="H791">
        <f>IFERROR((NDXT[[#This Row],[Close]]-E790)/E790,0)</f>
        <v>9.6686306920381743E-3</v>
      </c>
      <c r="I791">
        <f>IFERROR(LN(NDXT[[#This Row],[Close]]/E790),0)</f>
        <v>9.6221885966616683E-3</v>
      </c>
    </row>
    <row r="792" spans="1:9">
      <c r="A792" s="3">
        <v>45135</v>
      </c>
      <c r="B792">
        <v>8480.5498050000006</v>
      </c>
      <c r="C792">
        <v>8535.5400389999995</v>
      </c>
      <c r="D792">
        <v>8443</v>
      </c>
      <c r="E792">
        <v>8522.9697269999997</v>
      </c>
      <c r="F792">
        <v>8522.9697269999997</v>
      </c>
      <c r="G792">
        <v>467700</v>
      </c>
      <c r="H792">
        <f>IFERROR((NDXT[[#This Row],[Close]]-E791)/E791,0)</f>
        <v>2.0590323775641971E-2</v>
      </c>
      <c r="I792">
        <f>IFERROR(LN(NDXT[[#This Row],[Close]]/E791),0)</f>
        <v>2.0381208685331449E-2</v>
      </c>
    </row>
    <row r="793" spans="1:9">
      <c r="A793" s="3">
        <v>45138</v>
      </c>
      <c r="B793">
        <v>8569.5800780000009</v>
      </c>
      <c r="C793">
        <v>8616.6904300000006</v>
      </c>
      <c r="D793">
        <v>8542.6904300000006</v>
      </c>
      <c r="E793">
        <v>8587.4101559999999</v>
      </c>
      <c r="F793">
        <v>8587.4101559999999</v>
      </c>
      <c r="G793">
        <v>370200</v>
      </c>
      <c r="H793">
        <f>IFERROR((NDXT[[#This Row],[Close]]-E792)/E792,0)</f>
        <v>7.560795246738793E-3</v>
      </c>
      <c r="I793">
        <f>IFERROR(LN(NDXT[[#This Row],[Close]]/E792),0)</f>
        <v>7.532355694818635E-3</v>
      </c>
    </row>
    <row r="794" spans="1:9">
      <c r="A794" s="3">
        <v>45139</v>
      </c>
      <c r="B794">
        <v>8523.7695309999999</v>
      </c>
      <c r="C794">
        <v>8615.0498050000006</v>
      </c>
      <c r="D794">
        <v>8496.2001949999994</v>
      </c>
      <c r="E794">
        <v>8597.3603519999997</v>
      </c>
      <c r="F794">
        <v>8597.3603519999997</v>
      </c>
      <c r="G794">
        <v>333300</v>
      </c>
      <c r="H794">
        <f>IFERROR((NDXT[[#This Row],[Close]]-E793)/E793,0)</f>
        <v>1.1586957906101181E-3</v>
      </c>
      <c r="I794">
        <f>IFERROR(LN(NDXT[[#This Row],[Close]]/E793),0)</f>
        <v>1.1580250207379053E-3</v>
      </c>
    </row>
    <row r="795" spans="1:9">
      <c r="A795" s="3">
        <v>45140</v>
      </c>
      <c r="B795">
        <v>8459.2304690000001</v>
      </c>
      <c r="C795">
        <v>8459.2304690000001</v>
      </c>
      <c r="D795">
        <v>8204.6503909999992</v>
      </c>
      <c r="E795">
        <v>8256.7402340000008</v>
      </c>
      <c r="F795">
        <v>8256.7402340000008</v>
      </c>
      <c r="G795">
        <v>0</v>
      </c>
      <c r="H795">
        <f>IFERROR((NDXT[[#This Row],[Close]]-E794)/E794,0)</f>
        <v>-3.9619151001476935E-2</v>
      </c>
      <c r="I795">
        <f>IFERROR(LN(NDXT[[#This Row],[Close]]/E794),0)</f>
        <v>-4.0425355485123451E-2</v>
      </c>
    </row>
    <row r="796" spans="1:9">
      <c r="A796" s="3">
        <v>45141</v>
      </c>
      <c r="B796">
        <v>8187.2202150000003</v>
      </c>
      <c r="C796">
        <v>8299</v>
      </c>
      <c r="D796">
        <v>8173.2299800000001</v>
      </c>
      <c r="E796">
        <v>8263.0595699999994</v>
      </c>
      <c r="F796">
        <v>8263.0595699999994</v>
      </c>
      <c r="G796">
        <v>395200</v>
      </c>
      <c r="H796">
        <f>IFERROR((NDXT[[#This Row],[Close]]-E795)/E795,0)</f>
        <v>7.6535482780196867E-4</v>
      </c>
      <c r="I796">
        <f>IFERROR(LN(NDXT[[#This Row],[Close]]/E795),0)</f>
        <v>7.6506209315011094E-4</v>
      </c>
    </row>
    <row r="797" spans="1:9">
      <c r="A797" s="3">
        <v>45142</v>
      </c>
      <c r="B797">
        <v>8248.5595699999994</v>
      </c>
      <c r="C797">
        <v>8294.2197269999997</v>
      </c>
      <c r="D797">
        <v>8135.6801759999998</v>
      </c>
      <c r="E797">
        <v>8171.3100590000004</v>
      </c>
      <c r="F797">
        <v>8171.3100590000004</v>
      </c>
      <c r="G797">
        <v>0</v>
      </c>
      <c r="H797">
        <f>IFERROR((NDXT[[#This Row],[Close]]-E796)/E796,0)</f>
        <v>-1.1103576129731216E-2</v>
      </c>
      <c r="I797">
        <f>IFERROR(LN(NDXT[[#This Row],[Close]]/E796),0)</f>
        <v>-1.1165680983062554E-2</v>
      </c>
    </row>
    <row r="798" spans="1:9">
      <c r="A798" s="3">
        <v>45145</v>
      </c>
      <c r="B798">
        <v>8222.0800780000009</v>
      </c>
      <c r="C798">
        <v>8239.7099610000005</v>
      </c>
      <c r="D798">
        <v>8147.8901370000003</v>
      </c>
      <c r="E798">
        <v>8226.7597659999992</v>
      </c>
      <c r="F798">
        <v>8226.7597659999992</v>
      </c>
      <c r="G798">
        <v>397500</v>
      </c>
      <c r="H798">
        <f>IFERROR((NDXT[[#This Row],[Close]]-E797)/E797,0)</f>
        <v>6.7859017219553102E-3</v>
      </c>
      <c r="I798">
        <f>IFERROR(LN(NDXT[[#This Row],[Close]]/E797),0)</f>
        <v>6.7629811237247331E-3</v>
      </c>
    </row>
    <row r="799" spans="1:9">
      <c r="A799" s="3">
        <v>45146</v>
      </c>
      <c r="B799">
        <v>8042.2597660000001</v>
      </c>
      <c r="C799">
        <v>8087.6098629999997</v>
      </c>
      <c r="D799">
        <v>7970.919922</v>
      </c>
      <c r="E799">
        <v>8075.6499020000001</v>
      </c>
      <c r="F799">
        <v>8075.6499020000001</v>
      </c>
      <c r="G799">
        <v>412600</v>
      </c>
      <c r="H799">
        <f>IFERROR((NDXT[[#This Row],[Close]]-E798)/E798,0)</f>
        <v>-1.8368090025493899E-2</v>
      </c>
      <c r="I799">
        <f>IFERROR(LN(NDXT[[#This Row],[Close]]/E798),0)</f>
        <v>-1.8538877989825502E-2</v>
      </c>
    </row>
    <row r="800" spans="1:9">
      <c r="A800" s="3">
        <v>45147</v>
      </c>
      <c r="B800">
        <v>8077.4101559999999</v>
      </c>
      <c r="C800">
        <v>8084.7597660000001</v>
      </c>
      <c r="D800">
        <v>7943.7900390000004</v>
      </c>
      <c r="E800">
        <v>7974.8598629999997</v>
      </c>
      <c r="F800">
        <v>7974.8598629999997</v>
      </c>
      <c r="G800">
        <v>385100</v>
      </c>
      <c r="H800">
        <f>IFERROR((NDXT[[#This Row],[Close]]-E799)/E799,0)</f>
        <v>-1.2480734086186544E-2</v>
      </c>
      <c r="I800">
        <f>IFERROR(LN(NDXT[[#This Row],[Close]]/E799),0)</f>
        <v>-1.2559272611033319E-2</v>
      </c>
    </row>
    <row r="801" spans="1:9">
      <c r="A801" s="3">
        <v>45148</v>
      </c>
      <c r="B801">
        <v>8070.8100590000004</v>
      </c>
      <c r="C801">
        <v>8165.580078</v>
      </c>
      <c r="D801">
        <v>7953.9301759999998</v>
      </c>
      <c r="E801">
        <v>8004.9301759999998</v>
      </c>
      <c r="F801">
        <v>8004.9301759999998</v>
      </c>
      <c r="G801">
        <v>367600</v>
      </c>
      <c r="H801">
        <f>IFERROR((NDXT[[#This Row],[Close]]-E800)/E800,0)</f>
        <v>3.7706384208095983E-3</v>
      </c>
      <c r="I801">
        <f>IFERROR(LN(NDXT[[#This Row],[Close]]/E800),0)</f>
        <v>3.7635473833284899E-3</v>
      </c>
    </row>
    <row r="802" spans="1:9">
      <c r="A802" s="3">
        <v>45149</v>
      </c>
      <c r="B802">
        <v>7903.169922</v>
      </c>
      <c r="C802">
        <v>7962.9501950000003</v>
      </c>
      <c r="D802">
        <v>7866.7597660000001</v>
      </c>
      <c r="E802">
        <v>7886.5698240000002</v>
      </c>
      <c r="F802">
        <v>7886.5698240000002</v>
      </c>
      <c r="G802">
        <v>356400</v>
      </c>
      <c r="H802">
        <f>IFERROR((NDXT[[#This Row],[Close]]-E801)/E801,0)</f>
        <v>-1.4785931844210466E-2</v>
      </c>
      <c r="I802">
        <f>IFERROR(LN(NDXT[[#This Row],[Close]]/E801),0)</f>
        <v>-1.4896333345430021E-2</v>
      </c>
    </row>
    <row r="803" spans="1:9">
      <c r="A803" s="3">
        <v>45152</v>
      </c>
      <c r="B803">
        <v>7839.5097660000001</v>
      </c>
      <c r="C803">
        <v>8034.9599609999996</v>
      </c>
      <c r="D803">
        <v>7834.3999020000001</v>
      </c>
      <c r="E803">
        <v>8034.4902339999999</v>
      </c>
      <c r="F803">
        <v>8034.4902339999999</v>
      </c>
      <c r="G803">
        <v>389200</v>
      </c>
      <c r="H803">
        <f>IFERROR((NDXT[[#This Row],[Close]]-E802)/E802,0)</f>
        <v>1.8755988129320302E-2</v>
      </c>
      <c r="I803">
        <f>IFERROR(LN(NDXT[[#This Row],[Close]]/E802),0)</f>
        <v>1.8582263474011658E-2</v>
      </c>
    </row>
    <row r="804" spans="1:9">
      <c r="A804" s="3">
        <v>45153</v>
      </c>
      <c r="B804">
        <v>7992.9501950000003</v>
      </c>
      <c r="C804">
        <v>8007.419922</v>
      </c>
      <c r="D804">
        <v>7889.6899409999996</v>
      </c>
      <c r="E804">
        <v>7905.4301759999998</v>
      </c>
      <c r="F804">
        <v>7905.4301759999998</v>
      </c>
      <c r="G804">
        <v>347600</v>
      </c>
      <c r="H804">
        <f>IFERROR((NDXT[[#This Row],[Close]]-E803)/E803,0)</f>
        <v>-1.6063254076014603E-2</v>
      </c>
      <c r="I804">
        <f>IFERROR(LN(NDXT[[#This Row],[Close]]/E803),0)</f>
        <v>-1.6193666593674175E-2</v>
      </c>
    </row>
    <row r="805" spans="1:9">
      <c r="A805" s="3">
        <v>45154</v>
      </c>
      <c r="B805">
        <v>7893.1801759999998</v>
      </c>
      <c r="C805">
        <v>7922.7001950000003</v>
      </c>
      <c r="D805">
        <v>7793.8100590000004</v>
      </c>
      <c r="E805">
        <v>7795.5498049999997</v>
      </c>
      <c r="F805">
        <v>7795.5498049999997</v>
      </c>
      <c r="G805">
        <v>360100</v>
      </c>
      <c r="H805">
        <f>IFERROR((NDXT[[#This Row],[Close]]-E804)/E804,0)</f>
        <v>-1.3899353805386162E-2</v>
      </c>
      <c r="I805">
        <f>IFERROR(LN(NDXT[[#This Row],[Close]]/E804),0)</f>
        <v>-1.3996854340738265E-2</v>
      </c>
    </row>
    <row r="806" spans="1:9">
      <c r="A806" s="3">
        <v>45155</v>
      </c>
      <c r="B806">
        <v>7842.5200199999999</v>
      </c>
      <c r="C806">
        <v>7842.7202150000003</v>
      </c>
      <c r="D806">
        <v>7695.5400390000004</v>
      </c>
      <c r="E806">
        <v>7705.6298829999996</v>
      </c>
      <c r="F806">
        <v>7705.6298829999996</v>
      </c>
      <c r="G806">
        <v>403400</v>
      </c>
      <c r="H806">
        <f>IFERROR((NDXT[[#This Row],[Close]]-E805)/E805,0)</f>
        <v>-1.1534776154252285E-2</v>
      </c>
      <c r="I806">
        <f>IFERROR(LN(NDXT[[#This Row],[Close]]/E805),0)</f>
        <v>-1.1601817722999985E-2</v>
      </c>
    </row>
    <row r="807" spans="1:9">
      <c r="A807" s="3">
        <v>45156</v>
      </c>
      <c r="B807">
        <v>7610.9799800000001</v>
      </c>
      <c r="C807">
        <v>7759.0698240000002</v>
      </c>
      <c r="D807">
        <v>7601.7998049999997</v>
      </c>
      <c r="E807">
        <v>7732.5200199999999</v>
      </c>
      <c r="F807">
        <v>7732.5200199999999</v>
      </c>
      <c r="G807">
        <v>420500</v>
      </c>
      <c r="H807">
        <f>IFERROR((NDXT[[#This Row],[Close]]-E806)/E806,0)</f>
        <v>3.4896740965102389E-3</v>
      </c>
      <c r="I807">
        <f>IFERROR(LN(NDXT[[#This Row],[Close]]/E806),0)</f>
        <v>3.4835993124358281E-3</v>
      </c>
    </row>
    <row r="808" spans="1:9">
      <c r="A808" s="3">
        <v>45159</v>
      </c>
      <c r="B808">
        <v>7805.919922</v>
      </c>
      <c r="C808">
        <v>7930.8598629999997</v>
      </c>
      <c r="D808">
        <v>7804.169922</v>
      </c>
      <c r="E808">
        <v>7915.8198240000002</v>
      </c>
      <c r="F808">
        <v>7915.8198240000002</v>
      </c>
      <c r="G808">
        <v>417200</v>
      </c>
      <c r="H808">
        <f>IFERROR((NDXT[[#This Row],[Close]]-E807)/E807,0)</f>
        <v>2.3705053918502524E-2</v>
      </c>
      <c r="I808">
        <f>IFERROR(LN(NDXT[[#This Row],[Close]]/E807),0)</f>
        <v>2.3428451845050477E-2</v>
      </c>
    </row>
    <row r="809" spans="1:9">
      <c r="A809" s="3">
        <v>45160</v>
      </c>
      <c r="B809">
        <v>7989.8500979999999</v>
      </c>
      <c r="C809">
        <v>7990</v>
      </c>
      <c r="D809">
        <v>7854.5400390000004</v>
      </c>
      <c r="E809">
        <v>7874.0498049999997</v>
      </c>
      <c r="F809">
        <v>7874.0498049999997</v>
      </c>
      <c r="G809">
        <v>351500</v>
      </c>
      <c r="H809">
        <f>IFERROR((NDXT[[#This Row],[Close]]-E808)/E808,0)</f>
        <v>-5.2767773810815958E-3</v>
      </c>
      <c r="I809">
        <f>IFERROR(LN(NDXT[[#This Row],[Close]]/E808),0)</f>
        <v>-5.2907487416928856E-3</v>
      </c>
    </row>
    <row r="810" spans="1:9">
      <c r="A810" s="3">
        <v>45161</v>
      </c>
      <c r="B810">
        <v>7868.0898440000001</v>
      </c>
      <c r="C810">
        <v>8046.330078</v>
      </c>
      <c r="D810">
        <v>7866.9902339999999</v>
      </c>
      <c r="E810">
        <v>8020.1401370000003</v>
      </c>
      <c r="F810">
        <v>8020.1401370000003</v>
      </c>
      <c r="G810">
        <v>392700</v>
      </c>
      <c r="H810">
        <f>IFERROR((NDXT[[#This Row],[Close]]-E809)/E809,0)</f>
        <v>1.8553391916220002E-2</v>
      </c>
      <c r="I810">
        <f>IFERROR(LN(NDXT[[#This Row],[Close]]/E809),0)</f>
        <v>1.8383377417968909E-2</v>
      </c>
    </row>
    <row r="811" spans="1:9">
      <c r="A811" s="3">
        <v>45162</v>
      </c>
      <c r="B811">
        <v>8135.169922</v>
      </c>
      <c r="C811">
        <v>8135.5</v>
      </c>
      <c r="D811">
        <v>7792.2900390000004</v>
      </c>
      <c r="E811">
        <v>7796.5698240000002</v>
      </c>
      <c r="F811">
        <v>7796.5698240000002</v>
      </c>
      <c r="G811">
        <v>534000</v>
      </c>
      <c r="H811">
        <f>IFERROR((NDXT[[#This Row],[Close]]-E810)/E810,0)</f>
        <v>-2.787611053933884E-2</v>
      </c>
      <c r="I811">
        <f>IFERROR(LN(NDXT[[#This Row],[Close]]/E810),0)</f>
        <v>-2.8272024350954727E-2</v>
      </c>
    </row>
    <row r="812" spans="1:9">
      <c r="A812" s="3">
        <v>45163</v>
      </c>
      <c r="B812">
        <v>7803.2597660000001</v>
      </c>
      <c r="C812">
        <v>7924.4902339999999</v>
      </c>
      <c r="D812">
        <v>7729.8100590000004</v>
      </c>
      <c r="E812">
        <v>7896.5200199999999</v>
      </c>
      <c r="F812">
        <v>7896.5200199999999</v>
      </c>
      <c r="G812">
        <v>455600</v>
      </c>
      <c r="H812">
        <f>IFERROR((NDXT[[#This Row],[Close]]-E811)/E811,0)</f>
        <v>1.2819765391226973E-2</v>
      </c>
      <c r="I812">
        <f>IFERROR(LN(NDXT[[#This Row],[Close]]/E811),0)</f>
        <v>1.2738287809001816E-2</v>
      </c>
    </row>
    <row r="813" spans="1:9">
      <c r="A813" s="3">
        <v>45166</v>
      </c>
      <c r="B813">
        <v>7952.4599609999996</v>
      </c>
      <c r="C813">
        <v>7984.080078</v>
      </c>
      <c r="D813">
        <v>7901.4101559999999</v>
      </c>
      <c r="E813">
        <v>7951</v>
      </c>
      <c r="F813">
        <v>7951</v>
      </c>
      <c r="G813">
        <v>341500</v>
      </c>
      <c r="H813">
        <f>IFERROR((NDXT[[#This Row],[Close]]-E812)/E812,0)</f>
        <v>6.8992391410412799E-3</v>
      </c>
      <c r="I813">
        <f>IFERROR(LN(NDXT[[#This Row],[Close]]/E812),0)</f>
        <v>6.8755482941383946E-3</v>
      </c>
    </row>
    <row r="814" spans="1:9">
      <c r="A814" s="3">
        <v>45167</v>
      </c>
      <c r="B814">
        <v>7946.2597660000001</v>
      </c>
      <c r="C814">
        <v>8175.4301759999998</v>
      </c>
      <c r="D814">
        <v>7940.3701170000004</v>
      </c>
      <c r="E814">
        <v>8163.8901370000003</v>
      </c>
      <c r="F814">
        <v>8163.8901370000003</v>
      </c>
      <c r="G814">
        <v>437800</v>
      </c>
      <c r="H814">
        <f>IFERROR((NDXT[[#This Row],[Close]]-E813)/E813,0)</f>
        <v>2.6775265626965201E-2</v>
      </c>
      <c r="I814">
        <f>IFERROR(LN(NDXT[[#This Row],[Close]]/E813),0)</f>
        <v>2.6423080931336333E-2</v>
      </c>
    </row>
    <row r="815" spans="1:9">
      <c r="A815" s="3">
        <v>45168</v>
      </c>
      <c r="B815">
        <v>8157.8999020000001</v>
      </c>
      <c r="C815">
        <v>8243.0898440000001</v>
      </c>
      <c r="D815">
        <v>8125.169922</v>
      </c>
      <c r="E815">
        <v>8231.3095699999994</v>
      </c>
      <c r="F815">
        <v>8231.3095699999994</v>
      </c>
      <c r="G815">
        <v>409500</v>
      </c>
      <c r="H815">
        <f>IFERROR((NDXT[[#This Row],[Close]]-E814)/E814,0)</f>
        <v>8.2582484414438547E-3</v>
      </c>
      <c r="I815">
        <f>IFERROR(LN(NDXT[[#This Row],[Close]]/E814),0)</f>
        <v>8.2243356864945601E-3</v>
      </c>
    </row>
    <row r="816" spans="1:9">
      <c r="A816" s="3">
        <v>45169</v>
      </c>
      <c r="B816">
        <v>8251.0800780000009</v>
      </c>
      <c r="C816">
        <v>8353.8203130000002</v>
      </c>
      <c r="D816">
        <v>8250.9501949999994</v>
      </c>
      <c r="E816">
        <v>8323.5</v>
      </c>
      <c r="F816">
        <v>8323.5</v>
      </c>
      <c r="G816">
        <v>465200</v>
      </c>
      <c r="H816">
        <f>IFERROR((NDXT[[#This Row],[Close]]-E815)/E815,0)</f>
        <v>1.1199971185144063E-2</v>
      </c>
      <c r="I816">
        <f>IFERROR(LN(NDXT[[#This Row],[Close]]/E815),0)</f>
        <v>1.1137715914751446E-2</v>
      </c>
    </row>
    <row r="817" spans="1:9">
      <c r="A817" s="3">
        <v>45170</v>
      </c>
      <c r="B817">
        <v>8378.3798829999996</v>
      </c>
      <c r="C817">
        <v>8405.9003909999992</v>
      </c>
      <c r="D817">
        <v>8317.2402340000008</v>
      </c>
      <c r="E817">
        <v>8373.5302730000003</v>
      </c>
      <c r="F817">
        <v>8373.5302730000003</v>
      </c>
      <c r="G817">
        <v>344900</v>
      </c>
      <c r="H817">
        <f>IFERROR((NDXT[[#This Row],[Close]]-E816)/E816,0)</f>
        <v>6.0107254159909064E-3</v>
      </c>
      <c r="I817">
        <f>IFERROR(LN(NDXT[[#This Row],[Close]]/E816),0)</f>
        <v>5.9927330680216986E-3</v>
      </c>
    </row>
    <row r="818" spans="1:9">
      <c r="A818" s="3">
        <v>45174</v>
      </c>
      <c r="B818">
        <v>8334.0800780000009</v>
      </c>
      <c r="C818">
        <v>8438.3701170000004</v>
      </c>
      <c r="D818">
        <v>8313.2695309999999</v>
      </c>
      <c r="E818">
        <v>8402.3095699999994</v>
      </c>
      <c r="F818">
        <v>8402.3095699999994</v>
      </c>
      <c r="G818">
        <v>355300</v>
      </c>
      <c r="H818">
        <f>IFERROR((NDXT[[#This Row],[Close]]-E817)/E817,0)</f>
        <v>3.4369371175257389E-3</v>
      </c>
      <c r="I818">
        <f>IFERROR(LN(NDXT[[#This Row],[Close]]/E817),0)</f>
        <v>3.4310443473445202E-3</v>
      </c>
    </row>
    <row r="819" spans="1:9">
      <c r="A819" s="3">
        <v>45175</v>
      </c>
      <c r="B819">
        <v>8368.4199219999991</v>
      </c>
      <c r="C819">
        <v>8444.3203130000002</v>
      </c>
      <c r="D819">
        <v>8307.1699219999991</v>
      </c>
      <c r="E819">
        <v>8376.8603519999997</v>
      </c>
      <c r="F819">
        <v>8376.8603519999997</v>
      </c>
      <c r="G819">
        <v>375900</v>
      </c>
      <c r="H819">
        <f>IFERROR((NDXT[[#This Row],[Close]]-E818)/E818,0)</f>
        <v>-3.0288360346618064E-3</v>
      </c>
      <c r="I819">
        <f>IFERROR(LN(NDXT[[#This Row],[Close]]/E818),0)</f>
        <v>-3.033432241642021E-3</v>
      </c>
    </row>
    <row r="820" spans="1:9">
      <c r="A820" s="3">
        <v>45176</v>
      </c>
      <c r="B820">
        <v>8229.8896480000003</v>
      </c>
      <c r="C820">
        <v>8300.6298829999996</v>
      </c>
      <c r="D820">
        <v>8181.9902339999999</v>
      </c>
      <c r="E820">
        <v>8280.9003909999992</v>
      </c>
      <c r="F820">
        <v>8280.9003909999992</v>
      </c>
      <c r="G820">
        <v>486100</v>
      </c>
      <c r="H820">
        <f>IFERROR((NDXT[[#This Row],[Close]]-E819)/E819,0)</f>
        <v>-1.1455361193539505E-2</v>
      </c>
      <c r="I820">
        <f>IFERROR(LN(NDXT[[#This Row],[Close]]/E819),0)</f>
        <v>-1.152147926616608E-2</v>
      </c>
    </row>
    <row r="821" spans="1:9">
      <c r="A821" s="3">
        <v>45177</v>
      </c>
      <c r="B821">
        <v>8269.1396480000003</v>
      </c>
      <c r="C821">
        <v>8319.5800780000009</v>
      </c>
      <c r="D821">
        <v>8240.2695309999999</v>
      </c>
      <c r="E821">
        <v>8264.2695309999999</v>
      </c>
      <c r="F821">
        <v>8264.2695309999999</v>
      </c>
      <c r="G821">
        <v>373700</v>
      </c>
      <c r="H821">
        <f>IFERROR((NDXT[[#This Row],[Close]]-E820)/E820,0)</f>
        <v>-2.0083395783958903E-3</v>
      </c>
      <c r="I821">
        <f>IFERROR(LN(NDXT[[#This Row],[Close]]/E820),0)</f>
        <v>-2.0103589965648839E-3</v>
      </c>
    </row>
    <row r="822" spans="1:9">
      <c r="A822" s="3">
        <v>45180</v>
      </c>
      <c r="B822">
        <v>8339.7001949999994</v>
      </c>
      <c r="C822">
        <v>8351.7001949999994</v>
      </c>
      <c r="D822">
        <v>8244.3798829999996</v>
      </c>
      <c r="E822">
        <v>8339.6298829999996</v>
      </c>
      <c r="F822">
        <v>8339.6298829999996</v>
      </c>
      <c r="G822">
        <v>363100</v>
      </c>
      <c r="H822">
        <f>IFERROR((NDXT[[#This Row],[Close]]-E821)/E821,0)</f>
        <v>9.118815851457459E-3</v>
      </c>
      <c r="I822">
        <f>IFERROR(LN(NDXT[[#This Row],[Close]]/E821),0)</f>
        <v>9.0774904858069924E-3</v>
      </c>
    </row>
    <row r="823" spans="1:9">
      <c r="A823" s="3">
        <v>45181</v>
      </c>
      <c r="B823">
        <v>8256.1796880000002</v>
      </c>
      <c r="C823">
        <v>8348.6904300000006</v>
      </c>
      <c r="D823">
        <v>8221.2998050000006</v>
      </c>
      <c r="E823">
        <v>8221.5996090000008</v>
      </c>
      <c r="F823">
        <v>8221.5996090000008</v>
      </c>
      <c r="G823">
        <v>375400</v>
      </c>
      <c r="H823">
        <f>IFERROR((NDXT[[#This Row],[Close]]-E822)/E822,0)</f>
        <v>-1.4152939117909633E-2</v>
      </c>
      <c r="I823">
        <f>IFERROR(LN(NDXT[[#This Row],[Close]]/E822),0)</f>
        <v>-1.4254047077656398E-2</v>
      </c>
    </row>
    <row r="824" spans="1:9">
      <c r="A824" s="3">
        <v>45182</v>
      </c>
      <c r="B824">
        <v>8221.8603519999997</v>
      </c>
      <c r="C824">
        <v>8303.2998050000006</v>
      </c>
      <c r="D824">
        <v>8211.6699219999991</v>
      </c>
      <c r="E824">
        <v>8243.2099610000005</v>
      </c>
      <c r="F824">
        <v>8243.2099610000005</v>
      </c>
      <c r="G824">
        <v>354800</v>
      </c>
      <c r="H824">
        <f>IFERROR((NDXT[[#This Row],[Close]]-E823)/E823,0)</f>
        <v>2.6284850914344363E-3</v>
      </c>
      <c r="I824">
        <f>IFERROR(LN(NDXT[[#This Row],[Close]]/E823),0)</f>
        <v>2.6250366659314097E-3</v>
      </c>
    </row>
    <row r="825" spans="1:9">
      <c r="A825" s="3">
        <v>45183</v>
      </c>
      <c r="B825">
        <v>8304.9501949999994</v>
      </c>
      <c r="C825">
        <v>8328.3701170000004</v>
      </c>
      <c r="D825">
        <v>8216.2099610000005</v>
      </c>
      <c r="E825">
        <v>8304</v>
      </c>
      <c r="F825">
        <v>8304</v>
      </c>
      <c r="G825">
        <v>344000</v>
      </c>
      <c r="H825">
        <f>IFERROR((NDXT[[#This Row],[Close]]-E824)/E824,0)</f>
        <v>7.3745590962267524E-3</v>
      </c>
      <c r="I825">
        <f>IFERROR(LN(NDXT[[#This Row],[Close]]/E824),0)</f>
        <v>7.3474999865292814E-3</v>
      </c>
    </row>
    <row r="826" spans="1:9">
      <c r="A826" s="3">
        <v>45184</v>
      </c>
      <c r="B826">
        <v>8244.2304690000001</v>
      </c>
      <c r="C826">
        <v>8252.2402340000008</v>
      </c>
      <c r="D826">
        <v>8054.0200199999999</v>
      </c>
      <c r="E826">
        <v>8087.2797849999997</v>
      </c>
      <c r="F826">
        <v>8087.2797849999997</v>
      </c>
      <c r="G826">
        <v>637000</v>
      </c>
      <c r="H826">
        <f>IFERROR((NDXT[[#This Row],[Close]]-E825)/E825,0)</f>
        <v>-2.6098291787090593E-2</v>
      </c>
      <c r="I826">
        <f>IFERROR(LN(NDXT[[#This Row],[Close]]/E825),0)</f>
        <v>-2.6444896024418393E-2</v>
      </c>
    </row>
    <row r="827" spans="1:9">
      <c r="A827" s="3">
        <v>45187</v>
      </c>
      <c r="B827">
        <v>8042.3198240000002</v>
      </c>
      <c r="C827">
        <v>8145.7998049999997</v>
      </c>
      <c r="D827">
        <v>8041.1098629999997</v>
      </c>
      <c r="E827">
        <v>8126.2001950000003</v>
      </c>
      <c r="F827">
        <v>8126.2001950000003</v>
      </c>
      <c r="G827">
        <v>340200</v>
      </c>
      <c r="H827">
        <f>IFERROR((NDXT[[#This Row],[Close]]-E826)/E826,0)</f>
        <v>4.812546497054402E-3</v>
      </c>
      <c r="I827">
        <f>IFERROR(LN(NDXT[[#This Row],[Close]]/E826),0)</f>
        <v>4.8010032153995496E-3</v>
      </c>
    </row>
    <row r="828" spans="1:9">
      <c r="A828" s="3">
        <v>45188</v>
      </c>
      <c r="B828">
        <v>8080.5097660000001</v>
      </c>
      <c r="C828">
        <v>8094.0698240000002</v>
      </c>
      <c r="D828">
        <v>7999.1499020000001</v>
      </c>
      <c r="E828">
        <v>8077.7998049999997</v>
      </c>
      <c r="F828">
        <v>8077.7998049999997</v>
      </c>
      <c r="G828">
        <v>327700</v>
      </c>
      <c r="H828">
        <f>IFERROR((NDXT[[#This Row],[Close]]-E827)/E827,0)</f>
        <v>-5.9560912651132015E-3</v>
      </c>
      <c r="I828">
        <f>IFERROR(LN(NDXT[[#This Row],[Close]]/E827),0)</f>
        <v>-5.9738995236434892E-3</v>
      </c>
    </row>
    <row r="829" spans="1:9">
      <c r="A829" s="3">
        <v>45189</v>
      </c>
      <c r="B829">
        <v>8095.8198240000002</v>
      </c>
      <c r="C829">
        <v>8138.3598629999997</v>
      </c>
      <c r="D829">
        <v>7954.7700199999999</v>
      </c>
      <c r="E829">
        <v>7955.8398440000001</v>
      </c>
      <c r="F829">
        <v>7955.8398440000001</v>
      </c>
      <c r="G829">
        <v>378100</v>
      </c>
      <c r="H829">
        <f>IFERROR((NDXT[[#This Row],[Close]]-E828)/E828,0)</f>
        <v>-1.5098165830317896E-2</v>
      </c>
      <c r="I829">
        <f>IFERROR(LN(NDXT[[#This Row],[Close]]/E828),0)</f>
        <v>-1.5213303517949299E-2</v>
      </c>
    </row>
    <row r="830" spans="1:9">
      <c r="A830" s="3">
        <v>45190</v>
      </c>
      <c r="B830">
        <v>7862.6098629999997</v>
      </c>
      <c r="C830">
        <v>7909.25</v>
      </c>
      <c r="D830">
        <v>7793.5097660000001</v>
      </c>
      <c r="E830">
        <v>7794.9399409999996</v>
      </c>
      <c r="F830">
        <v>7794.9399409999996</v>
      </c>
      <c r="G830">
        <v>0</v>
      </c>
      <c r="H830">
        <f>IFERROR((NDXT[[#This Row],[Close]]-E829)/E829,0)</f>
        <v>-2.022412544180929E-2</v>
      </c>
      <c r="I830">
        <f>IFERROR(LN(NDXT[[#This Row],[Close]]/E829),0)</f>
        <v>-2.043143290363977E-2</v>
      </c>
    </row>
    <row r="831" spans="1:9">
      <c r="A831" s="3">
        <v>45191</v>
      </c>
      <c r="B831">
        <v>7852.2001950000003</v>
      </c>
      <c r="C831">
        <v>7935.8100590000004</v>
      </c>
      <c r="D831">
        <v>7832.3500979999999</v>
      </c>
      <c r="E831">
        <v>7855.830078</v>
      </c>
      <c r="F831">
        <v>7855.830078</v>
      </c>
      <c r="G831">
        <v>0</v>
      </c>
      <c r="H831">
        <f>IFERROR((NDXT[[#This Row],[Close]]-E830)/E830,0)</f>
        <v>7.8114953368311427E-3</v>
      </c>
      <c r="I831">
        <f>IFERROR(LN(NDXT[[#This Row],[Close]]/E830),0)</f>
        <v>7.781143566475769E-3</v>
      </c>
    </row>
    <row r="832" spans="1:9">
      <c r="A832" s="3">
        <v>45194</v>
      </c>
      <c r="B832">
        <v>7810.830078</v>
      </c>
      <c r="C832">
        <v>7878.5200199999999</v>
      </c>
      <c r="D832">
        <v>7786.4799800000001</v>
      </c>
      <c r="E832">
        <v>7877.5097660000001</v>
      </c>
      <c r="F832">
        <v>7877.5097660000001</v>
      </c>
      <c r="G832">
        <v>296000</v>
      </c>
      <c r="H832">
        <f>IFERROR((NDXT[[#This Row],[Close]]-E831)/E831,0)</f>
        <v>2.7596941105833537E-3</v>
      </c>
      <c r="I832">
        <f>IFERROR(LN(NDXT[[#This Row],[Close]]/E831),0)</f>
        <v>2.7558931461849441E-3</v>
      </c>
    </row>
    <row r="833" spans="1:9">
      <c r="A833" s="3">
        <v>45195</v>
      </c>
      <c r="B833">
        <v>7822.5498049999997</v>
      </c>
      <c r="C833">
        <v>7835.2299800000001</v>
      </c>
      <c r="D833">
        <v>7723.1201170000004</v>
      </c>
      <c r="E833">
        <v>7753.669922</v>
      </c>
      <c r="F833">
        <v>7753.669922</v>
      </c>
      <c r="G833">
        <v>364600</v>
      </c>
      <c r="H833">
        <f>IFERROR((NDXT[[#This Row],[Close]]-E832)/E832,0)</f>
        <v>-1.5720684287121211E-2</v>
      </c>
      <c r="I833">
        <f>IFERROR(LN(NDXT[[#This Row],[Close]]/E832),0)</f>
        <v>-1.5845564777994758E-2</v>
      </c>
    </row>
    <row r="834" spans="1:9">
      <c r="A834" s="3">
        <v>45196</v>
      </c>
      <c r="B834">
        <v>7808.7998049999997</v>
      </c>
      <c r="C834">
        <v>7864.4301759999998</v>
      </c>
      <c r="D834">
        <v>7714.0200199999999</v>
      </c>
      <c r="E834">
        <v>7812.8901370000003</v>
      </c>
      <c r="F834">
        <v>7812.8901370000003</v>
      </c>
      <c r="G834">
        <v>396000</v>
      </c>
      <c r="H834">
        <f>IFERROR((NDXT[[#This Row],[Close]]-E833)/E833,0)</f>
        <v>7.6377013202446045E-3</v>
      </c>
      <c r="I834">
        <f>IFERROR(LN(NDXT[[#This Row],[Close]]/E833),0)</f>
        <v>7.608681747735325E-3</v>
      </c>
    </row>
    <row r="835" spans="1:9">
      <c r="A835" s="3">
        <v>45197</v>
      </c>
      <c r="B835">
        <v>7758.4101559999999</v>
      </c>
      <c r="C835">
        <v>7968.2700199999999</v>
      </c>
      <c r="D835">
        <v>7737.4599609999996</v>
      </c>
      <c r="E835">
        <v>7901.6601559999999</v>
      </c>
      <c r="F835">
        <v>7901.6601559999999</v>
      </c>
      <c r="G835">
        <v>416000</v>
      </c>
      <c r="H835">
        <f>IFERROR((NDXT[[#This Row],[Close]]-E834)/E834,0)</f>
        <v>1.1361995041963507E-2</v>
      </c>
      <c r="I835">
        <f>IFERROR(LN(NDXT[[#This Row],[Close]]/E834),0)</f>
        <v>1.1297932372760127E-2</v>
      </c>
    </row>
    <row r="836" spans="1:9">
      <c r="A836" s="3">
        <v>45198</v>
      </c>
      <c r="B836">
        <v>8021.2700199999999</v>
      </c>
      <c r="C836">
        <v>8061.9599609999996</v>
      </c>
      <c r="D836">
        <v>7923.8901370000003</v>
      </c>
      <c r="E836">
        <v>7939.2402339999999</v>
      </c>
      <c r="F836">
        <v>7939.2402339999999</v>
      </c>
      <c r="G836">
        <v>379100</v>
      </c>
      <c r="H836">
        <f>IFERROR((NDXT[[#This Row],[Close]]-E835)/E835,0)</f>
        <v>4.755972448582735E-3</v>
      </c>
      <c r="I836">
        <f>IFERROR(LN(NDXT[[#This Row],[Close]]/E835),0)</f>
        <v>4.7446985430750557E-3</v>
      </c>
    </row>
    <row r="837" spans="1:9">
      <c r="A837" s="3">
        <v>45201</v>
      </c>
      <c r="B837">
        <v>7955.8701170000004</v>
      </c>
      <c r="C837">
        <v>8046.1401370000003</v>
      </c>
      <c r="D837">
        <v>7925.2597660000001</v>
      </c>
      <c r="E837">
        <v>7997.330078</v>
      </c>
      <c r="F837">
        <v>7997.330078</v>
      </c>
      <c r="G837">
        <v>328000</v>
      </c>
      <c r="H837">
        <f>IFERROR((NDXT[[#This Row],[Close]]-E836)/E836,0)</f>
        <v>7.3168013925600638E-3</v>
      </c>
      <c r="I837">
        <f>IFERROR(LN(NDXT[[#This Row],[Close]]/E836),0)</f>
        <v>7.2901634586467132E-3</v>
      </c>
    </row>
    <row r="838" spans="1:9">
      <c r="A838" s="3">
        <v>45202</v>
      </c>
      <c r="B838">
        <v>7927.3798829999996</v>
      </c>
      <c r="C838">
        <v>8006.2001950000003</v>
      </c>
      <c r="D838">
        <v>7760.5297849999997</v>
      </c>
      <c r="E838">
        <v>7800.080078</v>
      </c>
      <c r="F838">
        <v>7800.080078</v>
      </c>
      <c r="G838">
        <v>368500</v>
      </c>
      <c r="H838">
        <f>IFERROR((NDXT[[#This Row],[Close]]-E837)/E837,0)</f>
        <v>-2.466448153023202E-2</v>
      </c>
      <c r="I838">
        <f>IFERROR(LN(NDXT[[#This Row],[Close]]/E837),0)</f>
        <v>-2.4973745673061432E-2</v>
      </c>
    </row>
    <row r="839" spans="1:9">
      <c r="A839" s="3">
        <v>45203</v>
      </c>
      <c r="B839">
        <v>7842.1201170000004</v>
      </c>
      <c r="C839">
        <v>7925.3598629999997</v>
      </c>
      <c r="D839">
        <v>7799.8598629999997</v>
      </c>
      <c r="E839">
        <v>7907.0200199999999</v>
      </c>
      <c r="F839">
        <v>7907.0200199999999</v>
      </c>
      <c r="G839">
        <v>355600</v>
      </c>
      <c r="H839">
        <f>IFERROR((NDXT[[#This Row],[Close]]-E838)/E838,0)</f>
        <v>1.3710108220763318E-2</v>
      </c>
      <c r="I839">
        <f>IFERROR(LN(NDXT[[#This Row],[Close]]/E838),0)</f>
        <v>1.3616974966211051E-2</v>
      </c>
    </row>
    <row r="840" spans="1:9">
      <c r="A840" s="3">
        <v>45204</v>
      </c>
      <c r="B840">
        <v>7904.4399409999996</v>
      </c>
      <c r="C840">
        <v>7911.0498049999997</v>
      </c>
      <c r="D840">
        <v>7784.669922</v>
      </c>
      <c r="E840">
        <v>7873.2900390000004</v>
      </c>
      <c r="F840">
        <v>7873.2900390000004</v>
      </c>
      <c r="G840">
        <v>322600</v>
      </c>
      <c r="H840">
        <f>IFERROR((NDXT[[#This Row],[Close]]-E839)/E839,0)</f>
        <v>-4.2658271908611531E-3</v>
      </c>
      <c r="I840">
        <f>IFERROR(LN(NDXT[[#This Row],[Close]]/E839),0)</f>
        <v>-4.274951790227288E-3</v>
      </c>
    </row>
    <row r="841" spans="1:9">
      <c r="A841" s="3">
        <v>45205</v>
      </c>
      <c r="B841">
        <v>7821.5</v>
      </c>
      <c r="C841">
        <v>8125.1098629999997</v>
      </c>
      <c r="D841">
        <v>7798.7900390000004</v>
      </c>
      <c r="E841">
        <v>8093.7001950000003</v>
      </c>
      <c r="F841">
        <v>8093.7001950000003</v>
      </c>
      <c r="G841">
        <v>406300</v>
      </c>
      <c r="H841">
        <f>IFERROR((NDXT[[#This Row],[Close]]-E840)/E840,0)</f>
        <v>2.7994669942070949E-2</v>
      </c>
      <c r="I841">
        <f>IFERROR(LN(NDXT[[#This Row],[Close]]/E840),0)</f>
        <v>2.7609982138277936E-2</v>
      </c>
    </row>
    <row r="842" spans="1:9">
      <c r="A842" s="3">
        <v>45208</v>
      </c>
      <c r="B842">
        <v>8028.0200199999999</v>
      </c>
      <c r="C842">
        <v>8145.2402339999999</v>
      </c>
      <c r="D842">
        <v>7998.1899409999996</v>
      </c>
      <c r="E842">
        <v>8126.1801759999998</v>
      </c>
      <c r="F842">
        <v>8126.1801759999998</v>
      </c>
      <c r="G842">
        <v>303100</v>
      </c>
      <c r="H842">
        <f>IFERROR((NDXT[[#This Row],[Close]]-E841)/E841,0)</f>
        <v>4.0129953195034915E-3</v>
      </c>
      <c r="I842">
        <f>IFERROR(LN(NDXT[[#This Row],[Close]]/E841),0)</f>
        <v>4.0049647310925925E-3</v>
      </c>
    </row>
    <row r="843" spans="1:9">
      <c r="A843" s="3">
        <v>45209</v>
      </c>
      <c r="B843">
        <v>8149.4501950000003</v>
      </c>
      <c r="C843">
        <v>8281.4902340000008</v>
      </c>
      <c r="D843">
        <v>8139.7597660000001</v>
      </c>
      <c r="E843">
        <v>8216.1298829999996</v>
      </c>
      <c r="F843">
        <v>8216.1298829999996</v>
      </c>
      <c r="G843">
        <v>333000</v>
      </c>
      <c r="H843">
        <f>IFERROR((NDXT[[#This Row],[Close]]-E842)/E842,0)</f>
        <v>1.1069125351866892E-2</v>
      </c>
      <c r="I843">
        <f>IFERROR(LN(NDXT[[#This Row],[Close]]/E842),0)</f>
        <v>1.100831094714964E-2</v>
      </c>
    </row>
    <row r="844" spans="1:9">
      <c r="A844" s="3">
        <v>45210</v>
      </c>
      <c r="B844">
        <v>8246.2998050000006</v>
      </c>
      <c r="C844">
        <v>8287.6796880000002</v>
      </c>
      <c r="D844">
        <v>8187.0400390000004</v>
      </c>
      <c r="E844">
        <v>8259.8095699999994</v>
      </c>
      <c r="F844">
        <v>8259.8095699999994</v>
      </c>
      <c r="G844">
        <v>335200</v>
      </c>
      <c r="H844">
        <f>IFERROR((NDXT[[#This Row],[Close]]-E843)/E843,0)</f>
        <v>5.3163335563106793E-3</v>
      </c>
      <c r="I844">
        <f>IFERROR(LN(NDXT[[#This Row],[Close]]/E843),0)</f>
        <v>5.3022517421020031E-3</v>
      </c>
    </row>
    <row r="845" spans="1:9">
      <c r="A845" s="3">
        <v>45211</v>
      </c>
      <c r="B845">
        <v>8274.3203130000002</v>
      </c>
      <c r="C845">
        <v>8341.2402340000008</v>
      </c>
      <c r="D845">
        <v>8162.2797849999997</v>
      </c>
      <c r="E845">
        <v>8223.8203130000002</v>
      </c>
      <c r="F845">
        <v>8223.8203130000002</v>
      </c>
      <c r="G845">
        <v>381000</v>
      </c>
      <c r="H845">
        <f>IFERROR((NDXT[[#This Row],[Close]]-E844)/E844,0)</f>
        <v>-4.3571533574713241E-3</v>
      </c>
      <c r="I845">
        <f>IFERROR(LN(NDXT[[#This Row],[Close]]/E844),0)</f>
        <v>-4.3666734137894616E-3</v>
      </c>
    </row>
    <row r="846" spans="1:9">
      <c r="A846" s="3">
        <v>45212</v>
      </c>
      <c r="B846">
        <v>8238.3496090000008</v>
      </c>
      <c r="C846">
        <v>8240.4501949999994</v>
      </c>
      <c r="D846">
        <v>8043.6401370000003</v>
      </c>
      <c r="E846">
        <v>8074.4101559999999</v>
      </c>
      <c r="F846">
        <v>8074.4101559999999</v>
      </c>
      <c r="G846">
        <v>365900</v>
      </c>
      <c r="H846">
        <f>IFERROR((NDXT[[#This Row],[Close]]-E845)/E845,0)</f>
        <v>-1.8167974410118932E-2</v>
      </c>
      <c r="I846">
        <f>IFERROR(LN(NDXT[[#This Row],[Close]]/E845),0)</f>
        <v>-1.8335038629760755E-2</v>
      </c>
    </row>
    <row r="847" spans="1:9">
      <c r="A847" s="3">
        <v>45215</v>
      </c>
      <c r="B847">
        <v>8102.4399409999996</v>
      </c>
      <c r="C847">
        <v>8211.4902340000008</v>
      </c>
      <c r="D847">
        <v>8099.3901370000003</v>
      </c>
      <c r="E847">
        <v>8179.3398440000001</v>
      </c>
      <c r="F847">
        <v>8179.3398440000001</v>
      </c>
      <c r="G847">
        <v>329000</v>
      </c>
      <c r="H847">
        <f>IFERROR((NDXT[[#This Row],[Close]]-E846)/E846,0)</f>
        <v>1.2995337860317653E-2</v>
      </c>
      <c r="I847">
        <f>IFERROR(LN(NDXT[[#This Row],[Close]]/E846),0)</f>
        <v>1.2911622946298799E-2</v>
      </c>
    </row>
    <row r="848" spans="1:9">
      <c r="A848" s="3">
        <v>45216</v>
      </c>
      <c r="B848">
        <v>8055.2202150000003</v>
      </c>
      <c r="C848">
        <v>8212.7099610000005</v>
      </c>
      <c r="D848">
        <v>8035.2900390000004</v>
      </c>
      <c r="E848">
        <v>8167.0698240000002</v>
      </c>
      <c r="F848">
        <v>8167.0698240000002</v>
      </c>
      <c r="G848">
        <v>379900</v>
      </c>
      <c r="H848">
        <f>IFERROR((NDXT[[#This Row],[Close]]-E847)/E847,0)</f>
        <v>-1.500123510456736E-3</v>
      </c>
      <c r="I848">
        <f>IFERROR(LN(NDXT[[#This Row],[Close]]/E847),0)</f>
        <v>-1.5012498222754939E-3</v>
      </c>
    </row>
    <row r="849" spans="1:9">
      <c r="A849" s="3">
        <v>45217</v>
      </c>
      <c r="B849">
        <v>8076.080078</v>
      </c>
      <c r="C849">
        <v>8136.330078</v>
      </c>
      <c r="D849">
        <v>8025.169922</v>
      </c>
      <c r="E849">
        <v>8048.3500979999999</v>
      </c>
      <c r="F849">
        <v>8048.3500979999999</v>
      </c>
      <c r="G849">
        <v>364300</v>
      </c>
      <c r="H849">
        <f>IFERROR((NDXT[[#This Row],[Close]]-E848)/E848,0)</f>
        <v>-1.4536391699643226E-2</v>
      </c>
      <c r="I849">
        <f>IFERROR(LN(NDXT[[#This Row],[Close]]/E848),0)</f>
        <v>-1.4643080214405855E-2</v>
      </c>
    </row>
    <row r="850" spans="1:9">
      <c r="A850" s="3">
        <v>45218</v>
      </c>
      <c r="B850">
        <v>8113.5</v>
      </c>
      <c r="C850">
        <v>8116.669922</v>
      </c>
      <c r="D850">
        <v>7923.4799800000001</v>
      </c>
      <c r="E850">
        <v>7946.5297849999997</v>
      </c>
      <c r="F850">
        <v>7946.5297849999997</v>
      </c>
      <c r="G850">
        <v>393800</v>
      </c>
      <c r="H850">
        <f>IFERROR((NDXT[[#This Row],[Close]]-E849)/E849,0)</f>
        <v>-1.2651079011250061E-2</v>
      </c>
      <c r="I850">
        <f>IFERROR(LN(NDXT[[#This Row],[Close]]/E849),0)</f>
        <v>-1.2731785315036265E-2</v>
      </c>
    </row>
    <row r="851" spans="1:9">
      <c r="A851" s="3">
        <v>45219</v>
      </c>
      <c r="B851">
        <v>7932.6000979999999</v>
      </c>
      <c r="C851">
        <v>7957.7299800000001</v>
      </c>
      <c r="D851">
        <v>7782.7202150000003</v>
      </c>
      <c r="E851">
        <v>7801</v>
      </c>
      <c r="F851">
        <v>7801</v>
      </c>
      <c r="G851">
        <v>407000</v>
      </c>
      <c r="H851">
        <f>IFERROR((NDXT[[#This Row],[Close]]-E850)/E850,0)</f>
        <v>-1.8313627323804177E-2</v>
      </c>
      <c r="I851">
        <f>IFERROR(LN(NDXT[[#This Row],[Close]]/E850),0)</f>
        <v>-1.848339773256413E-2</v>
      </c>
    </row>
    <row r="852" spans="1:9">
      <c r="A852" s="3">
        <v>45222</v>
      </c>
      <c r="B852">
        <v>7761.8598629999997</v>
      </c>
      <c r="C852">
        <v>7891.2998049999997</v>
      </c>
      <c r="D852">
        <v>7689.4599609999996</v>
      </c>
      <c r="E852">
        <v>7784.7299800000001</v>
      </c>
      <c r="F852">
        <v>7784.7299800000001</v>
      </c>
      <c r="G852">
        <v>382000</v>
      </c>
      <c r="H852">
        <f>IFERROR((NDXT[[#This Row],[Close]]-E851)/E851,0)</f>
        <v>-2.0856326112036832E-3</v>
      </c>
      <c r="I852">
        <f>IFERROR(LN(NDXT[[#This Row],[Close]]/E851),0)</f>
        <v>-2.087810571708652E-3</v>
      </c>
    </row>
    <row r="853" spans="1:9">
      <c r="A853" s="3">
        <v>45223</v>
      </c>
      <c r="B853">
        <v>7834.6098629999997</v>
      </c>
      <c r="C853">
        <v>7909.2402339999999</v>
      </c>
      <c r="D853">
        <v>7793.3701170000004</v>
      </c>
      <c r="E853">
        <v>7884.5200199999999</v>
      </c>
      <c r="F853">
        <v>7884.5200199999999</v>
      </c>
      <c r="G853">
        <v>389100</v>
      </c>
      <c r="H853">
        <f>IFERROR((NDXT[[#This Row],[Close]]-E852)/E852,0)</f>
        <v>1.2818689955383636E-2</v>
      </c>
      <c r="I853">
        <f>IFERROR(LN(NDXT[[#This Row],[Close]]/E852),0)</f>
        <v>1.2737225984923163E-2</v>
      </c>
    </row>
    <row r="854" spans="1:9">
      <c r="A854" s="3">
        <v>45224</v>
      </c>
      <c r="B854">
        <v>7800.580078</v>
      </c>
      <c r="C854">
        <v>7806.5400390000004</v>
      </c>
      <c r="D854">
        <v>7582.5600590000004</v>
      </c>
      <c r="E854">
        <v>7599.6298829999996</v>
      </c>
      <c r="F854">
        <v>7599.6298829999996</v>
      </c>
      <c r="G854">
        <v>539100</v>
      </c>
      <c r="H854">
        <f>IFERROR((NDXT[[#This Row],[Close]]-E853)/E853,0)</f>
        <v>-3.6132844647149533E-2</v>
      </c>
      <c r="I854">
        <f>IFERROR(LN(NDXT[[#This Row],[Close]]/E853),0)</f>
        <v>-3.6801799518232536E-2</v>
      </c>
    </row>
    <row r="855" spans="1:9">
      <c r="A855" s="3">
        <v>45225</v>
      </c>
      <c r="B855">
        <v>7623.7900390000004</v>
      </c>
      <c r="C855">
        <v>7691.1899409999996</v>
      </c>
      <c r="D855">
        <v>7485.8100590000004</v>
      </c>
      <c r="E855">
        <v>7528.8198240000002</v>
      </c>
      <c r="F855">
        <v>7528.8198240000002</v>
      </c>
      <c r="G855">
        <v>529700</v>
      </c>
      <c r="H855">
        <f>IFERROR((NDXT[[#This Row],[Close]]-E854)/E854,0)</f>
        <v>-9.3175667881403145E-3</v>
      </c>
      <c r="I855">
        <f>IFERROR(LN(NDXT[[#This Row],[Close]]/E854),0)</f>
        <v>-9.3612468532449679E-3</v>
      </c>
    </row>
    <row r="856" spans="1:9">
      <c r="A856" s="3">
        <v>45226</v>
      </c>
      <c r="B856">
        <v>7616.580078</v>
      </c>
      <c r="C856">
        <v>7648.5698240000002</v>
      </c>
      <c r="D856">
        <v>7553.419922</v>
      </c>
      <c r="E856">
        <v>7579.2202150000003</v>
      </c>
      <c r="F856">
        <v>7579.2202150000003</v>
      </c>
      <c r="G856">
        <v>466600</v>
      </c>
      <c r="H856">
        <f>IFERROR((NDXT[[#This Row],[Close]]-E855)/E855,0)</f>
        <v>6.6943282185258635E-3</v>
      </c>
      <c r="I856">
        <f>IFERROR(LN(NDXT[[#This Row],[Close]]/E855),0)</f>
        <v>6.672020703919348E-3</v>
      </c>
    </row>
    <row r="857" spans="1:9">
      <c r="A857" s="3">
        <v>45229</v>
      </c>
      <c r="B857">
        <v>7575.5600590000004</v>
      </c>
      <c r="C857">
        <v>7610.169922</v>
      </c>
      <c r="D857">
        <v>7494.6401370000003</v>
      </c>
      <c r="E857">
        <v>7548.6499020000001</v>
      </c>
      <c r="F857">
        <v>7548.6499020000001</v>
      </c>
      <c r="G857">
        <v>403400</v>
      </c>
      <c r="H857">
        <f>IFERROR((NDXT[[#This Row],[Close]]-E856)/E856,0)</f>
        <v>-4.0334377591376225E-3</v>
      </c>
      <c r="I857">
        <f>IFERROR(LN(NDXT[[#This Row],[Close]]/E856),0)</f>
        <v>-4.0415940084195905E-3</v>
      </c>
    </row>
    <row r="858" spans="1:9">
      <c r="A858" s="3">
        <v>45230</v>
      </c>
      <c r="B858">
        <v>7568.7700199999999</v>
      </c>
      <c r="C858">
        <v>7622.2998049999997</v>
      </c>
      <c r="D858">
        <v>7484.5498049999997</v>
      </c>
      <c r="E858">
        <v>7610.080078</v>
      </c>
      <c r="F858">
        <v>7610.080078</v>
      </c>
      <c r="G858">
        <v>397700</v>
      </c>
      <c r="H858">
        <f>IFERROR((NDXT[[#This Row],[Close]]-E857)/E857,0)</f>
        <v>8.1379023795664501E-3</v>
      </c>
      <c r="I858">
        <f>IFERROR(LN(NDXT[[#This Row],[Close]]/E857),0)</f>
        <v>8.1049682080639018E-3</v>
      </c>
    </row>
    <row r="859" spans="1:9">
      <c r="A859" s="3">
        <v>45231</v>
      </c>
      <c r="B859">
        <v>7632.1801759999998</v>
      </c>
      <c r="C859">
        <v>7720.8198240000002</v>
      </c>
      <c r="D859">
        <v>7584.5200199999999</v>
      </c>
      <c r="E859">
        <v>7715.4799800000001</v>
      </c>
      <c r="F859">
        <v>7715.4799800000001</v>
      </c>
      <c r="G859">
        <v>512200</v>
      </c>
      <c r="H859">
        <f>IFERROR((NDXT[[#This Row],[Close]]-E858)/E858,0)</f>
        <v>1.3850038491014169E-2</v>
      </c>
      <c r="I859">
        <f>IFERROR(LN(NDXT[[#This Row],[Close]]/E858),0)</f>
        <v>1.3755003197531158E-2</v>
      </c>
    </row>
    <row r="860" spans="1:9">
      <c r="A860" s="3">
        <v>45232</v>
      </c>
      <c r="B860">
        <v>7836.6401370000003</v>
      </c>
      <c r="C860">
        <v>7854.2299800000001</v>
      </c>
      <c r="D860">
        <v>7759.1098629999997</v>
      </c>
      <c r="E860">
        <v>7838.1899409999996</v>
      </c>
      <c r="F860">
        <v>7838.1899409999996</v>
      </c>
      <c r="G860">
        <v>451000</v>
      </c>
      <c r="H860">
        <f>IFERROR((NDXT[[#This Row],[Close]]-E859)/E859,0)</f>
        <v>1.5904384603172745E-2</v>
      </c>
      <c r="I860">
        <f>IFERROR(LN(NDXT[[#This Row],[Close]]/E859),0)</f>
        <v>1.5779235085153415E-2</v>
      </c>
    </row>
    <row r="861" spans="1:9">
      <c r="A861" s="3">
        <v>45233</v>
      </c>
      <c r="B861">
        <v>7825.1298829999996</v>
      </c>
      <c r="C861">
        <v>8019.4902339999999</v>
      </c>
      <c r="D861">
        <v>7820.8999020000001</v>
      </c>
      <c r="E861">
        <v>7976.9599609999996</v>
      </c>
      <c r="F861">
        <v>7976.9599609999996</v>
      </c>
      <c r="G861">
        <v>468000</v>
      </c>
      <c r="H861">
        <f>IFERROR((NDXT[[#This Row],[Close]]-E860)/E860,0)</f>
        <v>1.7704345141487551E-2</v>
      </c>
      <c r="I861">
        <f>IFERROR(LN(NDXT[[#This Row],[Close]]/E860),0)</f>
        <v>1.7549448776731067E-2</v>
      </c>
    </row>
    <row r="862" spans="1:9">
      <c r="A862" s="3">
        <v>45236</v>
      </c>
      <c r="B862">
        <v>7995.7299800000001</v>
      </c>
      <c r="C862">
        <v>8003.1201170000004</v>
      </c>
      <c r="D862">
        <v>7873.9702150000003</v>
      </c>
      <c r="E862">
        <v>7946.6601559999999</v>
      </c>
      <c r="F862">
        <v>7946.6601559999999</v>
      </c>
      <c r="G862">
        <v>360900</v>
      </c>
      <c r="H862">
        <f>IFERROR((NDXT[[#This Row],[Close]]-E861)/E861,0)</f>
        <v>-3.7984150789445903E-3</v>
      </c>
      <c r="I862">
        <f>IFERROR(LN(NDXT[[#This Row],[Close]]/E861),0)</f>
        <v>-3.8056473774906847E-3</v>
      </c>
    </row>
    <row r="863" spans="1:9">
      <c r="A863" s="3">
        <v>45237</v>
      </c>
      <c r="B863">
        <v>8037.2001950000003</v>
      </c>
      <c r="C863">
        <v>8148.669922</v>
      </c>
      <c r="D863">
        <v>7999.2998049999997</v>
      </c>
      <c r="E863">
        <v>8103.4501950000003</v>
      </c>
      <c r="F863">
        <v>8103.4501950000003</v>
      </c>
      <c r="G863">
        <v>406300</v>
      </c>
      <c r="H863">
        <f>IFERROR((NDXT[[#This Row],[Close]]-E862)/E862,0)</f>
        <v>1.9730306307564768E-2</v>
      </c>
      <c r="I863">
        <f>IFERROR(LN(NDXT[[#This Row],[Close]]/E862),0)</f>
        <v>1.9538186754042397E-2</v>
      </c>
    </row>
    <row r="864" spans="1:9">
      <c r="A864" s="3">
        <v>45238</v>
      </c>
      <c r="B864">
        <v>8107.6499020000001</v>
      </c>
      <c r="C864">
        <v>8156.3999020000001</v>
      </c>
      <c r="D864">
        <v>8070.7998049999997</v>
      </c>
      <c r="E864">
        <v>8121.1601559999999</v>
      </c>
      <c r="F864">
        <v>8121.1601559999999</v>
      </c>
      <c r="G864">
        <v>344800</v>
      </c>
      <c r="H864">
        <f>IFERROR((NDXT[[#This Row],[Close]]-E863)/E863,0)</f>
        <v>2.1854840313483984E-3</v>
      </c>
      <c r="I864">
        <f>IFERROR(LN(NDXT[[#This Row],[Close]]/E863),0)</f>
        <v>2.1830993349679908E-3</v>
      </c>
    </row>
    <row r="865" spans="1:9">
      <c r="A865" s="3">
        <v>45239</v>
      </c>
      <c r="B865">
        <v>8158.9799800000001</v>
      </c>
      <c r="C865">
        <v>8223.9199219999991</v>
      </c>
      <c r="D865">
        <v>8055.1298829999996</v>
      </c>
      <c r="E865">
        <v>8065.1401370000003</v>
      </c>
      <c r="F865">
        <v>8065.1401370000003</v>
      </c>
      <c r="G865">
        <v>423000</v>
      </c>
      <c r="H865">
        <f>IFERROR((NDXT[[#This Row],[Close]]-E864)/E864,0)</f>
        <v>-6.8980315526238458E-3</v>
      </c>
      <c r="I865">
        <f>IFERROR(LN(NDXT[[#This Row],[Close]]/E864),0)</f>
        <v>-6.921932950756572E-3</v>
      </c>
    </row>
    <row r="866" spans="1:9">
      <c r="A866" s="3">
        <v>45240</v>
      </c>
      <c r="B866">
        <v>8116.2998049999997</v>
      </c>
      <c r="C866">
        <v>8331.5800780000009</v>
      </c>
      <c r="D866">
        <v>8104.7597660000001</v>
      </c>
      <c r="E866">
        <v>8323.8300780000009</v>
      </c>
      <c r="F866">
        <v>8323.8300780000009</v>
      </c>
      <c r="G866">
        <v>427400</v>
      </c>
      <c r="H866">
        <f>IFERROR((NDXT[[#This Row],[Close]]-E865)/E865,0)</f>
        <v>3.2075070811630774E-2</v>
      </c>
      <c r="I866">
        <f>IFERROR(LN(NDXT[[#This Row],[Close]]/E865),0)</f>
        <v>3.1571407448250779E-2</v>
      </c>
    </row>
    <row r="867" spans="1:9">
      <c r="A867" s="3">
        <v>45243</v>
      </c>
      <c r="B867">
        <v>8272.1503909999992</v>
      </c>
      <c r="C867">
        <v>8314.1699219999991</v>
      </c>
      <c r="D867">
        <v>8232.0703130000002</v>
      </c>
      <c r="E867">
        <v>8289.8798829999996</v>
      </c>
      <c r="F867">
        <v>8289.8798829999996</v>
      </c>
      <c r="G867">
        <v>310100</v>
      </c>
      <c r="H867">
        <f>IFERROR((NDXT[[#This Row],[Close]]-E866)/E866,0)</f>
        <v>-4.0786746824316008E-3</v>
      </c>
      <c r="I867">
        <f>IFERROR(LN(NDXT[[#This Row],[Close]]/E866),0)</f>
        <v>-4.0870151624757779E-3</v>
      </c>
    </row>
    <row r="868" spans="1:9">
      <c r="A868" s="3">
        <v>45244</v>
      </c>
      <c r="B868">
        <v>8466.3603519999997</v>
      </c>
      <c r="C868">
        <v>8578.6103519999997</v>
      </c>
      <c r="D868">
        <v>8460</v>
      </c>
      <c r="E868">
        <v>8562.4697269999997</v>
      </c>
      <c r="F868">
        <v>8562.4697269999997</v>
      </c>
      <c r="G868">
        <v>432600</v>
      </c>
      <c r="H868">
        <f>IFERROR((NDXT[[#This Row],[Close]]-E867)/E867,0)</f>
        <v>3.288224290909187E-2</v>
      </c>
      <c r="I868">
        <f>IFERROR(LN(NDXT[[#This Row],[Close]]/E867),0)</f>
        <v>3.2353188391816411E-2</v>
      </c>
    </row>
    <row r="869" spans="1:9">
      <c r="A869" s="3">
        <v>45245</v>
      </c>
      <c r="B869">
        <v>8617.7695309999999</v>
      </c>
      <c r="C869">
        <v>8657.75</v>
      </c>
      <c r="D869">
        <v>8543.6396480000003</v>
      </c>
      <c r="E869">
        <v>8575.2998050000006</v>
      </c>
      <c r="F869">
        <v>8575.2998050000006</v>
      </c>
      <c r="G869">
        <v>399400</v>
      </c>
      <c r="H869">
        <f>IFERROR((NDXT[[#This Row],[Close]]-E868)/E868,0)</f>
        <v>1.4984085677458032E-3</v>
      </c>
      <c r="I869">
        <f>IFERROR(LN(NDXT[[#This Row],[Close]]/E868),0)</f>
        <v>1.4972870737922314E-3</v>
      </c>
    </row>
    <row r="870" spans="1:9">
      <c r="A870" s="3">
        <v>45246</v>
      </c>
      <c r="B870">
        <v>8513.5996090000008</v>
      </c>
      <c r="C870">
        <v>8600.9501949999994</v>
      </c>
      <c r="D870">
        <v>8510.2998050000006</v>
      </c>
      <c r="E870">
        <v>8579.0996090000008</v>
      </c>
      <c r="F870">
        <v>8579.0996090000008</v>
      </c>
      <c r="G870">
        <v>443700</v>
      </c>
      <c r="H870">
        <f>IFERROR((NDXT[[#This Row],[Close]]-E869)/E869,0)</f>
        <v>4.4311033857786174E-4</v>
      </c>
      <c r="I870">
        <f>IFERROR(LN(NDXT[[#This Row],[Close]]/E869),0)</f>
        <v>4.430121941831843E-4</v>
      </c>
    </row>
    <row r="871" spans="1:9">
      <c r="A871" s="3">
        <v>45247</v>
      </c>
      <c r="B871">
        <v>8549.1904300000006</v>
      </c>
      <c r="C871">
        <v>8637.6103519999997</v>
      </c>
      <c r="D871">
        <v>8549.1904300000006</v>
      </c>
      <c r="E871">
        <v>8619.8300780000009</v>
      </c>
      <c r="F871">
        <v>8619.8300780000009</v>
      </c>
      <c r="G871">
        <v>393600</v>
      </c>
      <c r="H871">
        <f>IFERROR((NDXT[[#This Row],[Close]]-E870)/E870,0)</f>
        <v>4.7476391295505332E-3</v>
      </c>
      <c r="I871">
        <f>IFERROR(LN(NDXT[[#This Row],[Close]]/E870),0)</f>
        <v>4.7364046350826371E-3</v>
      </c>
    </row>
    <row r="872" spans="1:9">
      <c r="A872" s="3">
        <v>45250</v>
      </c>
      <c r="B872">
        <v>8639.6298829999996</v>
      </c>
      <c r="C872">
        <v>8780.8603519999997</v>
      </c>
      <c r="D872">
        <v>8639.0898440000001</v>
      </c>
      <c r="E872">
        <v>8758.75</v>
      </c>
      <c r="F872">
        <v>8758.75</v>
      </c>
      <c r="G872">
        <v>395600</v>
      </c>
      <c r="H872">
        <f>IFERROR((NDXT[[#This Row],[Close]]-E871)/E871,0)</f>
        <v>1.6116317925402975E-2</v>
      </c>
      <c r="I872">
        <f>IFERROR(LN(NDXT[[#This Row],[Close]]/E871),0)</f>
        <v>1.5987828750301476E-2</v>
      </c>
    </row>
    <row r="873" spans="1:9">
      <c r="A873" s="3">
        <v>45251</v>
      </c>
      <c r="B873">
        <v>8684.9902340000008</v>
      </c>
      <c r="C873">
        <v>8709.2597659999992</v>
      </c>
      <c r="D873">
        <v>8631.9501949999994</v>
      </c>
      <c r="E873">
        <v>8671.4501949999994</v>
      </c>
      <c r="F873">
        <v>8671.4501949999994</v>
      </c>
      <c r="G873">
        <v>357900</v>
      </c>
      <c r="H873">
        <f>IFERROR((NDXT[[#This Row],[Close]]-E872)/E872,0)</f>
        <v>-9.9671534180106255E-3</v>
      </c>
      <c r="I873">
        <f>IFERROR(LN(NDXT[[#This Row],[Close]]/E872),0)</f>
        <v>-1.0017158038245358E-2</v>
      </c>
    </row>
    <row r="874" spans="1:9">
      <c r="A874" s="3">
        <v>45252</v>
      </c>
      <c r="B874">
        <v>8718.3701170000004</v>
      </c>
      <c r="C874">
        <v>8781.1103519999997</v>
      </c>
      <c r="D874">
        <v>8662.7900389999995</v>
      </c>
      <c r="E874">
        <v>8672.3798829999996</v>
      </c>
      <c r="F874">
        <v>8672.3798829999996</v>
      </c>
      <c r="G874">
        <v>372700</v>
      </c>
      <c r="H874">
        <f>IFERROR((NDXT[[#This Row],[Close]]-E873)/E873,0)</f>
        <v>1.0721251683325493E-4</v>
      </c>
      <c r="I874">
        <f>IFERROR(LN(NDXT[[#This Row],[Close]]/E873),0)</f>
        <v>1.0720676998219126E-4</v>
      </c>
    </row>
    <row r="875" spans="1:9">
      <c r="A875" s="3">
        <v>45254</v>
      </c>
      <c r="B875">
        <v>8653.8300780000009</v>
      </c>
      <c r="C875">
        <v>8693.0195309999999</v>
      </c>
      <c r="D875">
        <v>8643.5996090000008</v>
      </c>
      <c r="E875">
        <v>8692.0996090000008</v>
      </c>
      <c r="F875">
        <v>8692.0996090000008</v>
      </c>
      <c r="G875">
        <v>166700</v>
      </c>
      <c r="H875">
        <f>IFERROR((NDXT[[#This Row],[Close]]-E874)/E874,0)</f>
        <v>2.2738540361517943E-3</v>
      </c>
      <c r="I875">
        <f>IFERROR(LN(NDXT[[#This Row],[Close]]/E874),0)</f>
        <v>2.2712727423126163E-3</v>
      </c>
    </row>
    <row r="876" spans="1:9">
      <c r="A876" s="3">
        <v>45257</v>
      </c>
      <c r="B876">
        <v>8662.5498050000006</v>
      </c>
      <c r="C876">
        <v>8743.4804690000001</v>
      </c>
      <c r="D876">
        <v>8642.8603519999997</v>
      </c>
      <c r="E876">
        <v>8677.0302730000003</v>
      </c>
      <c r="F876">
        <v>8677.0302730000003</v>
      </c>
      <c r="G876">
        <v>334300</v>
      </c>
      <c r="H876">
        <f>IFERROR((NDXT[[#This Row],[Close]]-E875)/E875,0)</f>
        <v>-1.733681927022251E-3</v>
      </c>
      <c r="I876">
        <f>IFERROR(LN(NDXT[[#This Row],[Close]]/E875),0)</f>
        <v>-1.735186492744721E-3</v>
      </c>
    </row>
    <row r="877" spans="1:9">
      <c r="A877" s="3">
        <v>45258</v>
      </c>
      <c r="B877">
        <v>8661.8398440000001</v>
      </c>
      <c r="C877">
        <v>8753.1503909999992</v>
      </c>
      <c r="D877">
        <v>8661.1503909999992</v>
      </c>
      <c r="E877">
        <v>8739.9599610000005</v>
      </c>
      <c r="F877">
        <v>8739.9599610000005</v>
      </c>
      <c r="G877">
        <v>346600</v>
      </c>
      <c r="H877">
        <f>IFERROR((NDXT[[#This Row],[Close]]-E876)/E876,0)</f>
        <v>7.2524453666845201E-3</v>
      </c>
      <c r="I877">
        <f>IFERROR(LN(NDXT[[#This Row],[Close]]/E876),0)</f>
        <v>7.2262728517579903E-3</v>
      </c>
    </row>
    <row r="878" spans="1:9">
      <c r="A878" s="3">
        <v>45259</v>
      </c>
      <c r="B878">
        <v>8872.3203130000002</v>
      </c>
      <c r="C878">
        <v>8963.5097659999992</v>
      </c>
      <c r="D878">
        <v>8863.5898440000001</v>
      </c>
      <c r="E878">
        <v>8874.2695309999999</v>
      </c>
      <c r="F878">
        <v>8874.2695309999999</v>
      </c>
      <c r="G878">
        <v>380200</v>
      </c>
      <c r="H878">
        <f>IFERROR((NDXT[[#This Row],[Close]]-E877)/E877,0)</f>
        <v>1.5367298088243431E-2</v>
      </c>
      <c r="I878">
        <f>IFERROR(LN(NDXT[[#This Row],[Close]]/E877),0)</f>
        <v>1.5250417072258061E-2</v>
      </c>
    </row>
    <row r="879" spans="1:9">
      <c r="A879" s="3">
        <v>45260</v>
      </c>
      <c r="B879">
        <v>8898.3095699999994</v>
      </c>
      <c r="C879">
        <v>8924.8095699999994</v>
      </c>
      <c r="D879">
        <v>8765.4902340000008</v>
      </c>
      <c r="E879">
        <v>8850.4697269999997</v>
      </c>
      <c r="F879">
        <v>8850.4697269999997</v>
      </c>
      <c r="G879">
        <v>476800</v>
      </c>
      <c r="H879">
        <f>IFERROR((NDXT[[#This Row],[Close]]-E878)/E878,0)</f>
        <v>-2.6818887928591385E-3</v>
      </c>
      <c r="I879">
        <f>IFERROR(LN(NDXT[[#This Row],[Close]]/E878),0)</f>
        <v>-2.6854914994216502E-3</v>
      </c>
    </row>
    <row r="880" spans="1:9">
      <c r="A880" s="3">
        <v>45261</v>
      </c>
      <c r="B880">
        <v>8797.75</v>
      </c>
      <c r="C880">
        <v>8883.2402340000008</v>
      </c>
      <c r="D880">
        <v>8759.9199219999991</v>
      </c>
      <c r="E880">
        <v>8878.9404300000006</v>
      </c>
      <c r="F880">
        <v>8878.9404300000006</v>
      </c>
      <c r="G880">
        <v>381700</v>
      </c>
      <c r="H880">
        <f>IFERROR((NDXT[[#This Row],[Close]]-E879)/E879,0)</f>
        <v>3.216857848024236E-3</v>
      </c>
      <c r="I880">
        <f>IFERROR(LN(NDXT[[#This Row],[Close]]/E879),0)</f>
        <v>3.2116948303166403E-3</v>
      </c>
    </row>
    <row r="881" spans="1:9">
      <c r="A881" s="3">
        <v>45264</v>
      </c>
      <c r="B881">
        <v>8785.5898440000001</v>
      </c>
      <c r="C881">
        <v>8791.2402340000008</v>
      </c>
      <c r="D881">
        <v>8637.8798829999996</v>
      </c>
      <c r="E881">
        <v>8767.8203130000002</v>
      </c>
      <c r="F881">
        <v>8767.8203130000002</v>
      </c>
      <c r="G881">
        <v>406500</v>
      </c>
      <c r="H881">
        <f>IFERROR((NDXT[[#This Row],[Close]]-E880)/E880,0)</f>
        <v>-1.2515019993213356E-2</v>
      </c>
      <c r="I881">
        <f>IFERROR(LN(NDXT[[#This Row],[Close]]/E880),0)</f>
        <v>-1.2593992442244895E-2</v>
      </c>
    </row>
    <row r="882" spans="1:9">
      <c r="A882" s="3">
        <v>45265</v>
      </c>
      <c r="B882">
        <v>8690.5195309999999</v>
      </c>
      <c r="C882">
        <v>8750.9101559999999</v>
      </c>
      <c r="D882">
        <v>8665.5400389999995</v>
      </c>
      <c r="E882">
        <v>8749.0898440000001</v>
      </c>
      <c r="F882">
        <v>8749.0898440000001</v>
      </c>
      <c r="G882">
        <v>347800</v>
      </c>
      <c r="H882">
        <f>IFERROR((NDXT[[#This Row],[Close]]-E881)/E881,0)</f>
        <v>-2.1362742769977299E-3</v>
      </c>
      <c r="I882">
        <f>IFERROR(LN(NDXT[[#This Row],[Close]]/E881),0)</f>
        <v>-2.1385593658553577E-3</v>
      </c>
    </row>
    <row r="883" spans="1:9">
      <c r="A883" s="3">
        <v>45266</v>
      </c>
      <c r="B883">
        <v>8824.4101559999999</v>
      </c>
      <c r="C883">
        <v>8830.0302730000003</v>
      </c>
      <c r="D883">
        <v>8679.9003909999992</v>
      </c>
      <c r="E883">
        <v>8686.9404300000006</v>
      </c>
      <c r="F883">
        <v>8686.9404300000006</v>
      </c>
      <c r="G883">
        <v>332400</v>
      </c>
      <c r="H883">
        <f>IFERROR((NDXT[[#This Row],[Close]]-E882)/E882,0)</f>
        <v>-7.1035290650970622E-3</v>
      </c>
      <c r="I883">
        <f>IFERROR(LN(NDXT[[#This Row],[Close]]/E882),0)</f>
        <v>-7.1288792495366928E-3</v>
      </c>
    </row>
    <row r="884" spans="1:9">
      <c r="A884" s="3">
        <v>45267</v>
      </c>
      <c r="B884">
        <v>8740.3896480000003</v>
      </c>
      <c r="C884">
        <v>8861.9003909999992</v>
      </c>
      <c r="D884">
        <v>8719.4404300000006</v>
      </c>
      <c r="E884">
        <v>8847</v>
      </c>
      <c r="F884">
        <v>8847</v>
      </c>
      <c r="G884">
        <v>465800</v>
      </c>
      <c r="H884">
        <f>IFERROR((NDXT[[#This Row],[Close]]-E883)/E883,0)</f>
        <v>1.8425309956914188E-2</v>
      </c>
      <c r="I884">
        <f>IFERROR(LN(NDXT[[#This Row],[Close]]/E883),0)</f>
        <v>1.8257620620063548E-2</v>
      </c>
    </row>
    <row r="885" spans="1:9">
      <c r="A885" s="3">
        <v>45268</v>
      </c>
      <c r="B885">
        <v>8794.3398440000001</v>
      </c>
      <c r="C885">
        <v>8906.6396480000003</v>
      </c>
      <c r="D885">
        <v>8790.7998050000006</v>
      </c>
      <c r="E885">
        <v>8887.0703130000002</v>
      </c>
      <c r="F885">
        <v>8887.0703130000002</v>
      </c>
      <c r="G885">
        <v>405000</v>
      </c>
      <c r="H885">
        <f>IFERROR((NDXT[[#This Row],[Close]]-E884)/E884,0)</f>
        <v>4.5292543234995101E-3</v>
      </c>
      <c r="I885">
        <f>IFERROR(LN(NDXT[[#This Row],[Close]]/E884),0)</f>
        <v>4.5190281175679367E-3</v>
      </c>
    </row>
    <row r="886" spans="1:9">
      <c r="A886" s="3">
        <v>45271</v>
      </c>
      <c r="B886">
        <v>8930.9404300000006</v>
      </c>
      <c r="C886">
        <v>9119.7304690000001</v>
      </c>
      <c r="D886">
        <v>8927.9599610000005</v>
      </c>
      <c r="E886">
        <v>9095.4804690000001</v>
      </c>
      <c r="F886">
        <v>9095.4804690000001</v>
      </c>
      <c r="G886">
        <v>507100</v>
      </c>
      <c r="H886">
        <f>IFERROR((NDXT[[#This Row],[Close]]-E885)/E885,0)</f>
        <v>2.3450940372907559E-2</v>
      </c>
      <c r="I886">
        <f>IFERROR(LN(NDXT[[#This Row],[Close]]/E885),0)</f>
        <v>2.3180191773410935E-2</v>
      </c>
    </row>
    <row r="887" spans="1:9">
      <c r="A887" s="3">
        <v>45272</v>
      </c>
      <c r="B887">
        <v>9067.7402340000008</v>
      </c>
      <c r="C887">
        <v>9186.7900389999995</v>
      </c>
      <c r="D887">
        <v>9061.5498050000006</v>
      </c>
      <c r="E887">
        <v>9184.7304690000001</v>
      </c>
      <c r="F887">
        <v>9184.7304690000001</v>
      </c>
      <c r="G887">
        <v>437600</v>
      </c>
      <c r="H887">
        <f>IFERROR((NDXT[[#This Row],[Close]]-E886)/E886,0)</f>
        <v>9.8125657357178153E-3</v>
      </c>
      <c r="I887">
        <f>IFERROR(LN(NDXT[[#This Row],[Close]]/E886),0)</f>
        <v>9.7647351518639937E-3</v>
      </c>
    </row>
    <row r="888" spans="1:9">
      <c r="A888" s="3">
        <v>45273</v>
      </c>
      <c r="B888">
        <v>9205.5097659999992</v>
      </c>
      <c r="C888">
        <v>9336.3095699999994</v>
      </c>
      <c r="D888">
        <v>9161.5800780000009</v>
      </c>
      <c r="E888">
        <v>9311.25</v>
      </c>
      <c r="F888">
        <v>9311.25</v>
      </c>
      <c r="G888">
        <v>435300</v>
      </c>
      <c r="H888">
        <f>IFERROR((NDXT[[#This Row],[Close]]-E887)/E887,0)</f>
        <v>1.3774985714281379E-2</v>
      </c>
      <c r="I888">
        <f>IFERROR(LN(NDXT[[#This Row],[Close]]/E887),0)</f>
        <v>1.3680972964257351E-2</v>
      </c>
    </row>
    <row r="889" spans="1:9">
      <c r="A889" s="3">
        <v>45274</v>
      </c>
      <c r="B889">
        <v>9372.7998050000006</v>
      </c>
      <c r="C889">
        <v>9463.0400389999995</v>
      </c>
      <c r="D889">
        <v>9317.4199219999991</v>
      </c>
      <c r="E889">
        <v>9404.6796880000002</v>
      </c>
      <c r="F889">
        <v>9404.6796880000002</v>
      </c>
      <c r="G889">
        <v>561200</v>
      </c>
      <c r="H889">
        <f>IFERROR((NDXT[[#This Row],[Close]]-E888)/E888,0)</f>
        <v>1.0034065028862952E-2</v>
      </c>
      <c r="I889">
        <f>IFERROR(LN(NDXT[[#This Row],[Close]]/E888),0)</f>
        <v>9.9840580357498307E-3</v>
      </c>
    </row>
    <row r="890" spans="1:9">
      <c r="A890" s="3">
        <v>45275</v>
      </c>
      <c r="B890">
        <v>9461.7695309999999</v>
      </c>
      <c r="C890">
        <v>9544.6201170000004</v>
      </c>
      <c r="D890">
        <v>9439.6298829999996</v>
      </c>
      <c r="E890">
        <v>9483.8603519999997</v>
      </c>
      <c r="F890">
        <v>9483.8603519999997</v>
      </c>
      <c r="G890">
        <v>760500</v>
      </c>
      <c r="H890">
        <f>IFERROR((NDXT[[#This Row],[Close]]-E889)/E889,0)</f>
        <v>8.4192834447122025E-3</v>
      </c>
      <c r="I890">
        <f>IFERROR(LN(NDXT[[#This Row],[Close]]/E889),0)</f>
        <v>8.3840389618712579E-3</v>
      </c>
    </row>
    <row r="891" spans="1:9">
      <c r="A891" s="3">
        <v>45278</v>
      </c>
      <c r="B891">
        <v>9479.1103519999997</v>
      </c>
      <c r="C891">
        <v>9497.6904300000006</v>
      </c>
      <c r="D891">
        <v>9419.2597659999992</v>
      </c>
      <c r="E891">
        <v>9475.25</v>
      </c>
      <c r="F891">
        <v>9475.25</v>
      </c>
      <c r="G891">
        <v>381700</v>
      </c>
      <c r="H891">
        <f>IFERROR((NDXT[[#This Row],[Close]]-E890)/E890,0)</f>
        <v>-9.0789527475316557E-4</v>
      </c>
      <c r="I891">
        <f>IFERROR(LN(NDXT[[#This Row],[Close]]/E890),0)</f>
        <v>-9.0830766128959038E-4</v>
      </c>
    </row>
    <row r="892" spans="1:9">
      <c r="A892" s="3">
        <v>45279</v>
      </c>
      <c r="B892">
        <v>9481.4599610000005</v>
      </c>
      <c r="C892">
        <v>9528.8095699999994</v>
      </c>
      <c r="D892">
        <v>9481.4599610000005</v>
      </c>
      <c r="E892">
        <v>9514.8603519999997</v>
      </c>
      <c r="F892">
        <v>9514.8603519999997</v>
      </c>
      <c r="G892">
        <v>375500</v>
      </c>
      <c r="H892">
        <f>IFERROR((NDXT[[#This Row],[Close]]-E891)/E891,0)</f>
        <v>4.1804017835940684E-3</v>
      </c>
      <c r="I892">
        <f>IFERROR(LN(NDXT[[#This Row],[Close]]/E891),0)</f>
        <v>4.1716881798599323E-3</v>
      </c>
    </row>
    <row r="893" spans="1:9">
      <c r="A893" s="3">
        <v>45280</v>
      </c>
      <c r="B893">
        <v>9464.9804690000001</v>
      </c>
      <c r="C893">
        <v>9536.0097659999992</v>
      </c>
      <c r="D893">
        <v>9343.2597659999992</v>
      </c>
      <c r="E893">
        <v>9344.4199219999991</v>
      </c>
      <c r="F893">
        <v>9344.4199219999991</v>
      </c>
      <c r="G893">
        <v>433000</v>
      </c>
      <c r="H893">
        <f>IFERROR((NDXT[[#This Row],[Close]]-E892)/E892,0)</f>
        <v>-1.7913077406771862E-2</v>
      </c>
      <c r="I893">
        <f>IFERROR(LN(NDXT[[#This Row],[Close]]/E892),0)</f>
        <v>-1.8075458665919343E-2</v>
      </c>
    </row>
    <row r="894" spans="1:9">
      <c r="A894" s="3">
        <v>45281</v>
      </c>
      <c r="B894">
        <v>9483.7402340000008</v>
      </c>
      <c r="C894">
        <v>9533.6699219999991</v>
      </c>
      <c r="D894">
        <v>9438.0800780000009</v>
      </c>
      <c r="E894">
        <v>9523.1904300000006</v>
      </c>
      <c r="F894">
        <v>9523.1904300000006</v>
      </c>
      <c r="G894">
        <v>369100</v>
      </c>
      <c r="H894">
        <f>IFERROR((NDXT[[#This Row],[Close]]-E893)/E893,0)</f>
        <v>1.9131257958465004E-2</v>
      </c>
      <c r="I894">
        <f>IFERROR(LN(NDXT[[#This Row],[Close]]/E893),0)</f>
        <v>1.8950556503085796E-2</v>
      </c>
    </row>
    <row r="895" spans="1:9">
      <c r="A895" s="3">
        <v>45282</v>
      </c>
      <c r="B895">
        <v>9586.3300780000009</v>
      </c>
      <c r="C895">
        <v>9590.6601559999999</v>
      </c>
      <c r="D895">
        <v>9502.6298829999996</v>
      </c>
      <c r="E895">
        <v>9566.5595699999994</v>
      </c>
      <c r="F895">
        <v>9566.5595699999994</v>
      </c>
      <c r="G895">
        <v>294700</v>
      </c>
      <c r="H895">
        <f>IFERROR((NDXT[[#This Row],[Close]]-E894)/E894,0)</f>
        <v>4.5540557357098737E-3</v>
      </c>
      <c r="I895">
        <f>IFERROR(LN(NDXT[[#This Row],[Close]]/E894),0)</f>
        <v>4.5437173995775543E-3</v>
      </c>
    </row>
    <row r="896" spans="1:9">
      <c r="A896" s="3">
        <v>45286</v>
      </c>
      <c r="B896">
        <v>9599.4296880000002</v>
      </c>
      <c r="C896">
        <v>9678.7099610000005</v>
      </c>
      <c r="D896">
        <v>9595.7802730000003</v>
      </c>
      <c r="E896">
        <v>9661.8203130000002</v>
      </c>
      <c r="F896">
        <v>9661.8203130000002</v>
      </c>
      <c r="G896">
        <v>275100</v>
      </c>
      <c r="H896">
        <f>IFERROR((NDXT[[#This Row],[Close]]-E895)/E895,0)</f>
        <v>9.9576804286810854E-3</v>
      </c>
      <c r="I896">
        <f>IFERROR(LN(NDXT[[#This Row],[Close]]/E895),0)</f>
        <v>9.9084294096526519E-3</v>
      </c>
    </row>
    <row r="897" spans="1:9">
      <c r="A897" s="3">
        <v>45287</v>
      </c>
      <c r="B897">
        <v>9683.4501949999994</v>
      </c>
      <c r="C897">
        <v>9697.0898440000001</v>
      </c>
      <c r="D897">
        <v>9629.1103519999997</v>
      </c>
      <c r="E897">
        <v>9660.1601559999999</v>
      </c>
      <c r="F897">
        <v>9660.1601559999999</v>
      </c>
      <c r="G897">
        <v>302800</v>
      </c>
      <c r="H897">
        <f>IFERROR((NDXT[[#This Row],[Close]]-E896)/E896,0)</f>
        <v>-1.7182652401085424E-4</v>
      </c>
      <c r="I897">
        <f>IFERROR(LN(NDXT[[#This Row],[Close]]/E896),0)</f>
        <v>-1.7184128787923794E-4</v>
      </c>
    </row>
    <row r="898" spans="1:9">
      <c r="A898" s="3">
        <v>45288</v>
      </c>
      <c r="B898">
        <v>9680.6396480000003</v>
      </c>
      <c r="C898">
        <v>9681.9404300000006</v>
      </c>
      <c r="D898">
        <v>9645.9902340000008</v>
      </c>
      <c r="E898">
        <v>9650.4003909999992</v>
      </c>
      <c r="F898">
        <v>9650.4003909999992</v>
      </c>
      <c r="G898">
        <v>263400</v>
      </c>
      <c r="H898">
        <f>IFERROR((NDXT[[#This Row],[Close]]-E897)/E897,0)</f>
        <v>-1.0103108895082688E-3</v>
      </c>
      <c r="I898">
        <f>IFERROR(LN(NDXT[[#This Row],[Close]]/E897),0)</f>
        <v>-1.0108215975666291E-3</v>
      </c>
    </row>
    <row r="899" spans="1:9">
      <c r="A899" s="3">
        <v>45289</v>
      </c>
      <c r="B899">
        <v>9637.25</v>
      </c>
      <c r="C899">
        <v>9662.1699219999991</v>
      </c>
      <c r="D899">
        <v>9544.3203130000002</v>
      </c>
      <c r="E899">
        <v>9587.9199219999991</v>
      </c>
      <c r="F899">
        <v>9587.9199219999991</v>
      </c>
      <c r="G899">
        <v>304200</v>
      </c>
      <c r="H899">
        <f>IFERROR((NDXT[[#This Row],[Close]]-E898)/E898,0)</f>
        <v>-6.4743913691155874E-3</v>
      </c>
      <c r="I899">
        <f>IFERROR(LN(NDXT[[#This Row],[Close]]/E898),0)</f>
        <v>-6.4954411464367831E-3</v>
      </c>
    </row>
    <row r="900" spans="1:9">
      <c r="A900" s="3">
        <v>45293</v>
      </c>
      <c r="B900">
        <v>9446.3701170000004</v>
      </c>
      <c r="C900">
        <v>9462.1601559999999</v>
      </c>
      <c r="D900">
        <v>9231.6298829999996</v>
      </c>
      <c r="E900">
        <v>9286.9804690000001</v>
      </c>
      <c r="F900">
        <v>9286.9804690000001</v>
      </c>
      <c r="G900">
        <v>443100</v>
      </c>
      <c r="H900">
        <f>IFERROR((NDXT[[#This Row],[Close]]-E899)/E899,0)</f>
        <v>-3.1387355698442712E-2</v>
      </c>
      <c r="I900">
        <f>IFERROR(LN(NDXT[[#This Row],[Close]]/E899),0)</f>
        <v>-3.1890494894664993E-2</v>
      </c>
    </row>
    <row r="901" spans="1:9">
      <c r="A901" s="3">
        <v>45294</v>
      </c>
      <c r="B901">
        <v>9141.4199219999991</v>
      </c>
      <c r="C901">
        <v>9219.8300780000009</v>
      </c>
      <c r="D901">
        <v>9137.9296880000002</v>
      </c>
      <c r="E901">
        <v>9152.4902340000008</v>
      </c>
      <c r="F901">
        <v>9152.4902340000008</v>
      </c>
      <c r="G901">
        <v>372600</v>
      </c>
      <c r="H901">
        <f>IFERROR((NDXT[[#This Row],[Close]]-E900)/E900,0)</f>
        <v>-1.4481589085809814E-2</v>
      </c>
      <c r="I901">
        <f>IFERROR(LN(NDXT[[#This Row],[Close]]/E900),0)</f>
        <v>-1.4587470763570311E-2</v>
      </c>
    </row>
    <row r="902" spans="1:9">
      <c r="A902" s="3">
        <v>45295</v>
      </c>
      <c r="B902">
        <v>9066.8496090000008</v>
      </c>
      <c r="C902">
        <v>9168.7802730000003</v>
      </c>
      <c r="D902">
        <v>9066.8496090000008</v>
      </c>
      <c r="E902">
        <v>9098.9101559999999</v>
      </c>
      <c r="F902">
        <v>9098.9101559999999</v>
      </c>
      <c r="G902">
        <v>407200</v>
      </c>
      <c r="H902">
        <f>IFERROR((NDXT[[#This Row],[Close]]-E901)/E901,0)</f>
        <v>-5.8541529824265382E-3</v>
      </c>
      <c r="I902">
        <f>IFERROR(LN(NDXT[[#This Row],[Close]]/E901),0)</f>
        <v>-5.871355707107808E-3</v>
      </c>
    </row>
    <row r="903" spans="1:9">
      <c r="A903" s="3">
        <v>45296</v>
      </c>
      <c r="B903">
        <v>9096.9804690000001</v>
      </c>
      <c r="C903">
        <v>9197.6201170000004</v>
      </c>
      <c r="D903">
        <v>9090.3603519999997</v>
      </c>
      <c r="E903">
        <v>9122.2695309999999</v>
      </c>
      <c r="F903">
        <v>9122.2695309999999</v>
      </c>
      <c r="G903">
        <v>384600</v>
      </c>
      <c r="H903">
        <f>IFERROR((NDXT[[#This Row],[Close]]-E902)/E902,0)</f>
        <v>2.567271750078373E-3</v>
      </c>
      <c r="I903">
        <f>IFERROR(LN(NDXT[[#This Row],[Close]]/E902),0)</f>
        <v>2.56398193731834E-3</v>
      </c>
    </row>
    <row r="904" spans="1:9">
      <c r="A904" s="3">
        <v>45299</v>
      </c>
      <c r="B904">
        <v>9181.6904300000006</v>
      </c>
      <c r="C904">
        <v>9384.8496090000008</v>
      </c>
      <c r="D904">
        <v>9180.8496090000008</v>
      </c>
      <c r="E904">
        <v>9382.0400389999995</v>
      </c>
      <c r="F904">
        <v>9382.0400389999995</v>
      </c>
      <c r="G904">
        <v>435100</v>
      </c>
      <c r="H904">
        <f>IFERROR((NDXT[[#This Row],[Close]]-E903)/E903,0)</f>
        <v>2.8476521891534497E-2</v>
      </c>
      <c r="I904">
        <f>IFERROR(LN(NDXT[[#This Row],[Close]]/E903),0)</f>
        <v>2.8078602326292387E-2</v>
      </c>
    </row>
    <row r="905" spans="1:9">
      <c r="A905" s="3">
        <v>45300</v>
      </c>
      <c r="B905">
        <v>9299.1503909999992</v>
      </c>
      <c r="C905">
        <v>9472.5996090000008</v>
      </c>
      <c r="D905">
        <v>9298.8798829999996</v>
      </c>
      <c r="E905">
        <v>9431.2695309999999</v>
      </c>
      <c r="F905">
        <v>9431.2695309999999</v>
      </c>
      <c r="G905">
        <v>408400</v>
      </c>
      <c r="H905">
        <f>IFERROR((NDXT[[#This Row],[Close]]-E904)/E904,0)</f>
        <v>5.2472054899957129E-3</v>
      </c>
      <c r="I905">
        <f>IFERROR(LN(NDXT[[#This Row],[Close]]/E904),0)</f>
        <v>5.2334868759341688E-3</v>
      </c>
    </row>
    <row r="906" spans="1:9">
      <c r="A906" s="3">
        <v>45301</v>
      </c>
      <c r="B906">
        <v>9449.6503909999992</v>
      </c>
      <c r="C906">
        <v>9512.8896480000003</v>
      </c>
      <c r="D906">
        <v>9373.6796880000002</v>
      </c>
      <c r="E906">
        <v>9488.7197269999997</v>
      </c>
      <c r="F906">
        <v>9488.7197269999997</v>
      </c>
      <c r="G906">
        <v>381400</v>
      </c>
      <c r="H906">
        <f>IFERROR((NDXT[[#This Row],[Close]]-E905)/E905,0)</f>
        <v>6.0914594595313535E-3</v>
      </c>
      <c r="I906">
        <f>IFERROR(LN(NDXT[[#This Row],[Close]]/E905),0)</f>
        <v>6.072981520799753E-3</v>
      </c>
    </row>
    <row r="907" spans="1:9">
      <c r="A907" s="3">
        <v>45302</v>
      </c>
      <c r="B907">
        <v>9530.4902340000008</v>
      </c>
      <c r="C907">
        <v>9575.0595699999994</v>
      </c>
      <c r="D907">
        <v>9389.3095699999994</v>
      </c>
      <c r="E907">
        <v>9539.0595699999994</v>
      </c>
      <c r="F907">
        <v>9539.0595699999994</v>
      </c>
      <c r="G907">
        <v>400000</v>
      </c>
      <c r="H907">
        <f>IFERROR((NDXT[[#This Row],[Close]]-E906)/E906,0)</f>
        <v>5.3052302574348922E-3</v>
      </c>
      <c r="I907">
        <f>IFERROR(LN(NDXT[[#This Row],[Close]]/E906),0)</f>
        <v>5.2912070989172026E-3</v>
      </c>
    </row>
    <row r="908" spans="1:9">
      <c r="A908" s="3">
        <v>45303</v>
      </c>
      <c r="B908">
        <v>9558.3896480000003</v>
      </c>
      <c r="C908">
        <v>9601.1396480000003</v>
      </c>
      <c r="D908">
        <v>9498.5996090000008</v>
      </c>
      <c r="E908">
        <v>9534.1699219999991</v>
      </c>
      <c r="F908">
        <v>9534.1699219999991</v>
      </c>
      <c r="G908">
        <v>317800</v>
      </c>
      <c r="H908">
        <f>IFERROR((NDXT[[#This Row],[Close]]-E907)/E907,0)</f>
        <v>-5.1259224917496839E-4</v>
      </c>
      <c r="I908">
        <f>IFERROR(LN(NDXT[[#This Row],[Close]]/E907),0)</f>
        <v>-5.1272366949389292E-4</v>
      </c>
    </row>
    <row r="909" spans="1:9">
      <c r="A909" s="3">
        <v>45307</v>
      </c>
      <c r="B909">
        <v>9491.4199219999991</v>
      </c>
      <c r="C909">
        <v>9607.2099610000005</v>
      </c>
      <c r="D909">
        <v>9467.7304690000001</v>
      </c>
      <c r="E909">
        <v>9562.1396480000003</v>
      </c>
      <c r="F909">
        <v>9562.1396480000003</v>
      </c>
      <c r="G909">
        <v>470800</v>
      </c>
      <c r="H909">
        <f>IFERROR((NDXT[[#This Row],[Close]]-E908)/E908,0)</f>
        <v>2.933629904734687E-3</v>
      </c>
      <c r="I909">
        <f>IFERROR(LN(NDXT[[#This Row],[Close]]/E908),0)</f>
        <v>2.9293352098390987E-3</v>
      </c>
    </row>
    <row r="910" spans="1:9">
      <c r="A910" s="3">
        <v>45308</v>
      </c>
      <c r="B910">
        <v>9477.7402340000008</v>
      </c>
      <c r="C910">
        <v>9493.3603519999997</v>
      </c>
      <c r="D910">
        <v>9335.3203130000002</v>
      </c>
      <c r="E910">
        <v>9485.0097659999992</v>
      </c>
      <c r="F910">
        <v>9485.0097659999992</v>
      </c>
      <c r="G910">
        <v>424100</v>
      </c>
      <c r="H910">
        <f>IFERROR((NDXT[[#This Row],[Close]]-E909)/E909,0)</f>
        <v>-8.0661739777177829E-3</v>
      </c>
      <c r="I910">
        <f>IFERROR(LN(NDXT[[#This Row],[Close]]/E909),0)</f>
        <v>-8.0988815611461838E-3</v>
      </c>
    </row>
    <row r="911" spans="1:9">
      <c r="A911" s="3">
        <v>45309</v>
      </c>
      <c r="B911">
        <v>9648.5</v>
      </c>
      <c r="C911">
        <v>9668.9599610000005</v>
      </c>
      <c r="D911">
        <v>9548.1904300000006</v>
      </c>
      <c r="E911">
        <v>9658.9697269999997</v>
      </c>
      <c r="F911">
        <v>9658.9697269999997</v>
      </c>
      <c r="G911">
        <v>530500</v>
      </c>
      <c r="H911">
        <f>IFERROR((NDXT[[#This Row],[Close]]-E910)/E910,0)</f>
        <v>1.8340514695470107E-2</v>
      </c>
      <c r="I911">
        <f>IFERROR(LN(NDXT[[#This Row],[Close]]/E910),0)</f>
        <v>1.8174356004694532E-2</v>
      </c>
    </row>
    <row r="912" spans="1:9">
      <c r="A912" s="3">
        <v>45310</v>
      </c>
      <c r="B912">
        <v>9728.8701170000004</v>
      </c>
      <c r="C912">
        <v>9923.7802730000003</v>
      </c>
      <c r="D912">
        <v>9714.2695309999999</v>
      </c>
      <c r="E912">
        <v>9921.7695309999999</v>
      </c>
      <c r="F912">
        <v>9921.7695309999999</v>
      </c>
      <c r="G912">
        <v>588200</v>
      </c>
      <c r="H912">
        <f>IFERROR((NDXT[[#This Row],[Close]]-E911)/E911,0)</f>
        <v>2.7207850467259286E-2</v>
      </c>
      <c r="I912">
        <f>IFERROR(LN(NDXT[[#This Row],[Close]]/E911),0)</f>
        <v>2.6844296513197984E-2</v>
      </c>
    </row>
    <row r="913" spans="1:9">
      <c r="A913" s="3">
        <v>45313</v>
      </c>
      <c r="B913">
        <v>10029.820313</v>
      </c>
      <c r="C913">
        <v>10076.120117</v>
      </c>
      <c r="D913">
        <v>9957.4501949999994</v>
      </c>
      <c r="E913">
        <v>9994.5996090000008</v>
      </c>
      <c r="F913">
        <v>9994.5996090000008</v>
      </c>
      <c r="G913">
        <v>496800</v>
      </c>
      <c r="H913">
        <f>IFERROR((NDXT[[#This Row],[Close]]-E912)/E912,0)</f>
        <v>7.3404323465131359E-3</v>
      </c>
      <c r="I913">
        <f>IFERROR(LN(NDXT[[#This Row],[Close]]/E912),0)</f>
        <v>7.3136224903455373E-3</v>
      </c>
    </row>
    <row r="914" spans="1:9">
      <c r="A914" s="3">
        <v>45314</v>
      </c>
      <c r="B914">
        <v>10012.480469</v>
      </c>
      <c r="C914">
        <v>10040.709961</v>
      </c>
      <c r="D914">
        <v>9936.3300780000009</v>
      </c>
      <c r="E914">
        <v>10035.030273</v>
      </c>
      <c r="F914">
        <v>10035.030273</v>
      </c>
      <c r="G914">
        <v>369400</v>
      </c>
      <c r="H914">
        <f>IFERROR((NDXT[[#This Row],[Close]]-E913)/E913,0)</f>
        <v>4.045250993705867E-3</v>
      </c>
      <c r="I914">
        <f>IFERROR(LN(NDXT[[#This Row],[Close]]/E913),0)</f>
        <v>4.0370909647459274E-3</v>
      </c>
    </row>
    <row r="915" spans="1:9">
      <c r="A915" s="3">
        <v>45315</v>
      </c>
      <c r="B915">
        <v>10148.650390999999</v>
      </c>
      <c r="C915">
        <v>10224.120117</v>
      </c>
      <c r="D915">
        <v>10086.799805000001</v>
      </c>
      <c r="E915">
        <v>10103.120117</v>
      </c>
      <c r="F915">
        <v>10103.120117</v>
      </c>
      <c r="G915">
        <v>523700</v>
      </c>
      <c r="H915">
        <f>IFERROR((NDXT[[#This Row],[Close]]-E914)/E914,0)</f>
        <v>6.7852156045010549E-3</v>
      </c>
      <c r="I915">
        <f>IFERROR(LN(NDXT[[#This Row],[Close]]/E914),0)</f>
        <v>6.7622996305820244E-3</v>
      </c>
    </row>
    <row r="916" spans="1:9">
      <c r="A916" s="3">
        <v>45316</v>
      </c>
      <c r="B916">
        <v>10232.5</v>
      </c>
      <c r="C916">
        <v>10236.410156</v>
      </c>
      <c r="D916">
        <v>10044.75</v>
      </c>
      <c r="E916">
        <v>10092.349609000001</v>
      </c>
      <c r="F916">
        <v>10092.349609000001</v>
      </c>
      <c r="G916">
        <v>527400</v>
      </c>
      <c r="H916">
        <f>IFERROR((NDXT[[#This Row],[Close]]-E915)/E915,0)</f>
        <v>-1.0660576015400064E-3</v>
      </c>
      <c r="I916">
        <f>IFERROR(LN(NDXT[[#This Row],[Close]]/E915),0)</f>
        <v>-1.0666262451186905E-3</v>
      </c>
    </row>
    <row r="917" spans="1:9">
      <c r="A917" s="3">
        <v>45317</v>
      </c>
      <c r="B917">
        <v>9969.6298829999996</v>
      </c>
      <c r="C917">
        <v>10038.900390999999</v>
      </c>
      <c r="D917">
        <v>9935.5898440000001</v>
      </c>
      <c r="E917">
        <v>9947.7099610000005</v>
      </c>
      <c r="F917">
        <v>9947.7099610000005</v>
      </c>
      <c r="G917">
        <v>513900</v>
      </c>
      <c r="H917">
        <f>IFERROR((NDXT[[#This Row],[Close]]-E916)/E916,0)</f>
        <v>-1.4331612915095191E-2</v>
      </c>
      <c r="I917">
        <f>IFERROR(LN(NDXT[[#This Row],[Close]]/E916),0)</f>
        <v>-1.4435302363136438E-2</v>
      </c>
    </row>
    <row r="918" spans="1:9">
      <c r="A918" s="3">
        <v>45320</v>
      </c>
      <c r="B918">
        <v>9964.5703130000002</v>
      </c>
      <c r="C918">
        <v>10077.910156</v>
      </c>
      <c r="D918">
        <v>9949.5195309999999</v>
      </c>
      <c r="E918">
        <v>10077.290039</v>
      </c>
      <c r="F918">
        <v>10077.290039</v>
      </c>
      <c r="G918">
        <v>438500</v>
      </c>
      <c r="H918">
        <f>IFERROR((NDXT[[#This Row],[Close]]-E917)/E917,0)</f>
        <v>1.3026121439810547E-2</v>
      </c>
      <c r="I918">
        <f>IFERROR(LN(NDXT[[#This Row],[Close]]/E917),0)</f>
        <v>1.2942011153051601E-2</v>
      </c>
    </row>
    <row r="919" spans="1:9">
      <c r="A919" s="3">
        <v>45321</v>
      </c>
      <c r="B919">
        <v>10034.650390999999</v>
      </c>
      <c r="C919">
        <v>10065.830078000001</v>
      </c>
      <c r="D919">
        <v>9943.2597659999992</v>
      </c>
      <c r="E919">
        <v>9974.8203130000002</v>
      </c>
      <c r="F919">
        <v>9974.8203130000002</v>
      </c>
      <c r="G919">
        <v>468500</v>
      </c>
      <c r="H919">
        <f>IFERROR((NDXT[[#This Row],[Close]]-E918)/E918,0)</f>
        <v>-1.0168381142492921E-2</v>
      </c>
      <c r="I919">
        <f>IFERROR(LN(NDXT[[#This Row],[Close]]/E918),0)</f>
        <v>-1.0220432281192713E-2</v>
      </c>
    </row>
    <row r="920" spans="1:9">
      <c r="A920" s="3">
        <v>45322</v>
      </c>
      <c r="B920">
        <v>9801.8095699999994</v>
      </c>
      <c r="C920">
        <v>9950.5898440000001</v>
      </c>
      <c r="D920">
        <v>9758.0703130000002</v>
      </c>
      <c r="E920">
        <v>9797.6796880000002</v>
      </c>
      <c r="F920">
        <v>9797.6796880000002</v>
      </c>
      <c r="G920">
        <v>599900</v>
      </c>
      <c r="H920">
        <f>IFERROR((NDXT[[#This Row],[Close]]-E919)/E919,0)</f>
        <v>-1.7758778548535442E-2</v>
      </c>
      <c r="I920">
        <f>IFERROR(LN(NDXT[[#This Row],[Close]]/E919),0)</f>
        <v>-1.7918357767048133E-2</v>
      </c>
    </row>
    <row r="921" spans="1:9">
      <c r="A921" s="3">
        <v>45323</v>
      </c>
      <c r="B921">
        <v>9845.2304690000001</v>
      </c>
      <c r="C921">
        <v>9910.0800780000009</v>
      </c>
      <c r="D921">
        <v>9782.0898440000001</v>
      </c>
      <c r="E921">
        <v>9888.8603519999997</v>
      </c>
      <c r="F921">
        <v>9888.8603519999997</v>
      </c>
      <c r="G921">
        <v>0</v>
      </c>
      <c r="H921">
        <f>IFERROR((NDXT[[#This Row],[Close]]-E920)/E920,0)</f>
        <v>9.3063528206250457E-3</v>
      </c>
      <c r="I921">
        <f>IFERROR(LN(NDXT[[#This Row],[Close]]/E920),0)</f>
        <v>9.263315526653609E-3</v>
      </c>
    </row>
    <row r="922" spans="1:9">
      <c r="A922" s="3">
        <v>45324</v>
      </c>
      <c r="B922">
        <v>9876.6503909999992</v>
      </c>
      <c r="C922">
        <v>10044.389648</v>
      </c>
      <c r="D922">
        <v>9860.1103519999997</v>
      </c>
      <c r="E922">
        <v>10021.719727</v>
      </c>
      <c r="F922">
        <v>10021.719727</v>
      </c>
      <c r="G922">
        <v>0</v>
      </c>
      <c r="H922">
        <f>IFERROR((NDXT[[#This Row],[Close]]-E921)/E921,0)</f>
        <v>1.3435256467458304E-2</v>
      </c>
      <c r="I922">
        <f>IFERROR(LN(NDXT[[#This Row],[Close]]/E921),0)</f>
        <v>1.3345803732241236E-2</v>
      </c>
    </row>
    <row r="923" spans="1:9">
      <c r="A923" s="3">
        <v>45327</v>
      </c>
      <c r="B923">
        <v>10038.919921999999</v>
      </c>
      <c r="C923">
        <v>10055.419921999999</v>
      </c>
      <c r="D923">
        <v>9910.2197269999997</v>
      </c>
      <c r="E923">
        <v>10017.660156</v>
      </c>
      <c r="F923">
        <v>10017.660156</v>
      </c>
      <c r="G923">
        <v>0</v>
      </c>
      <c r="H923">
        <f>IFERROR((NDXT[[#This Row],[Close]]-E922)/E922,0)</f>
        <v>-4.0507728319947835E-4</v>
      </c>
      <c r="I923">
        <f>IFERROR(LN(NDXT[[#This Row],[Close]]/E922),0)</f>
        <v>-4.0515934916496462E-4</v>
      </c>
    </row>
    <row r="924" spans="1:9">
      <c r="A924" s="3">
        <v>45328</v>
      </c>
      <c r="B924">
        <v>10067.230469</v>
      </c>
      <c r="C924">
        <v>10068.780273</v>
      </c>
      <c r="D924">
        <v>9866.7900389999995</v>
      </c>
      <c r="E924">
        <v>9966.25</v>
      </c>
      <c r="F924">
        <v>9966.25</v>
      </c>
      <c r="G924">
        <v>0</v>
      </c>
      <c r="H924">
        <f>IFERROR((NDXT[[#This Row],[Close]]-E923)/E923,0)</f>
        <v>-5.1319524918409416E-3</v>
      </c>
      <c r="I924">
        <f>IFERROR(LN(NDXT[[#This Row],[Close]]/E923),0)</f>
        <v>-5.1451661874558526E-3</v>
      </c>
    </row>
    <row r="925" spans="1:9">
      <c r="A925" s="3">
        <v>45329</v>
      </c>
      <c r="B925">
        <v>10062.259765999999</v>
      </c>
      <c r="C925">
        <v>10167</v>
      </c>
      <c r="D925">
        <v>10016.589844</v>
      </c>
      <c r="E925">
        <v>10145.019531</v>
      </c>
      <c r="F925">
        <v>10145.019531</v>
      </c>
      <c r="G925">
        <v>0</v>
      </c>
      <c r="H925">
        <f>IFERROR((NDXT[[#This Row],[Close]]-E924)/E924,0)</f>
        <v>1.7937492135958851E-2</v>
      </c>
      <c r="I925">
        <f>IFERROR(LN(NDXT[[#This Row],[Close]]/E924),0)</f>
        <v>1.7778513626176745E-2</v>
      </c>
    </row>
    <row r="926" spans="1:9">
      <c r="A926" s="3">
        <v>45330</v>
      </c>
      <c r="B926">
        <v>10166.780273</v>
      </c>
      <c r="C926">
        <v>10296.259765999999</v>
      </c>
      <c r="D926">
        <v>10155.059569999999</v>
      </c>
      <c r="E926">
        <v>10256.299805000001</v>
      </c>
      <c r="F926">
        <v>10256.299805000001</v>
      </c>
      <c r="G926">
        <v>0</v>
      </c>
      <c r="H926">
        <f>IFERROR((NDXT[[#This Row],[Close]]-E925)/E925,0)</f>
        <v>1.0968956112894904E-2</v>
      </c>
      <c r="I926">
        <f>IFERROR(LN(NDXT[[#This Row],[Close]]/E925),0)</f>
        <v>1.0909233447104424E-2</v>
      </c>
    </row>
    <row r="927" spans="1:9">
      <c r="A927" s="3">
        <v>45331</v>
      </c>
      <c r="B927">
        <v>10332.929688</v>
      </c>
      <c r="C927">
        <v>10467.309569999999</v>
      </c>
      <c r="D927">
        <v>10304.280273</v>
      </c>
      <c r="E927">
        <v>10435.120117</v>
      </c>
      <c r="F927">
        <v>10435.120117</v>
      </c>
      <c r="G927">
        <v>0</v>
      </c>
      <c r="H927">
        <f>IFERROR((NDXT[[#This Row],[Close]]-E926)/E926,0)</f>
        <v>1.7435168179544047E-2</v>
      </c>
      <c r="I927">
        <f>IFERROR(LN(NDXT[[#This Row],[Close]]/E926),0)</f>
        <v>1.7284919527752168E-2</v>
      </c>
    </row>
    <row r="928" spans="1:9">
      <c r="A928" s="3">
        <v>45334</v>
      </c>
      <c r="B928">
        <v>10421.610352</v>
      </c>
      <c r="C928">
        <v>10506.299805000001</v>
      </c>
      <c r="D928">
        <v>10354.049805000001</v>
      </c>
      <c r="E928">
        <v>10371.709961</v>
      </c>
      <c r="F928">
        <v>10371.709961</v>
      </c>
      <c r="G928">
        <v>0</v>
      </c>
      <c r="H928">
        <f>IFERROR((NDXT[[#This Row],[Close]]-E927)/E927,0)</f>
        <v>-6.0766100714736903E-3</v>
      </c>
      <c r="I928">
        <f>IFERROR(LN(NDXT[[#This Row],[Close]]/E927),0)</f>
        <v>-6.0951478023139822E-3</v>
      </c>
    </row>
    <row r="929" spans="1:9">
      <c r="A929" s="3">
        <v>45335</v>
      </c>
      <c r="B929">
        <v>10027.360352</v>
      </c>
      <c r="C929">
        <v>10259.559569999999</v>
      </c>
      <c r="D929">
        <v>10027.360352</v>
      </c>
      <c r="E929">
        <v>10154.5</v>
      </c>
      <c r="F929">
        <v>10154.5</v>
      </c>
      <c r="G929">
        <v>0</v>
      </c>
      <c r="H929">
        <f>IFERROR((NDXT[[#This Row],[Close]]-E928)/E928,0)</f>
        <v>-2.0942540990517435E-2</v>
      </c>
      <c r="I929">
        <f>IFERROR(LN(NDXT[[#This Row],[Close]]/E928),0)</f>
        <v>-2.1164946642260034E-2</v>
      </c>
    </row>
    <row r="930" spans="1:9">
      <c r="A930" s="3">
        <v>45336</v>
      </c>
      <c r="B930">
        <v>10283.900390999999</v>
      </c>
      <c r="C930">
        <v>10351.120117</v>
      </c>
      <c r="D930">
        <v>10233.820313</v>
      </c>
      <c r="E930">
        <v>10347.870117</v>
      </c>
      <c r="F930">
        <v>10347.870117</v>
      </c>
      <c r="G930">
        <v>0</v>
      </c>
      <c r="H930">
        <f>IFERROR((NDXT[[#This Row],[Close]]-E929)/E929,0)</f>
        <v>1.904280043330547E-2</v>
      </c>
      <c r="I930">
        <f>IFERROR(LN(NDXT[[#This Row],[Close]]/E929),0)</f>
        <v>1.8863755746446824E-2</v>
      </c>
    </row>
    <row r="931" spans="1:9">
      <c r="A931" s="3">
        <v>45337</v>
      </c>
      <c r="B931">
        <v>10387.860352</v>
      </c>
      <c r="C931">
        <v>10399.650390999999</v>
      </c>
      <c r="D931">
        <v>10287.5</v>
      </c>
      <c r="E931">
        <v>10342.719727</v>
      </c>
      <c r="F931">
        <v>10342.719727</v>
      </c>
      <c r="G931">
        <v>0</v>
      </c>
      <c r="H931">
        <f>IFERROR((NDXT[[#This Row],[Close]]-E930)/E930,0)</f>
        <v>-4.9772464688548599E-4</v>
      </c>
      <c r="I931">
        <f>IFERROR(LN(NDXT[[#This Row],[Close]]/E930),0)</f>
        <v>-4.9784855291328716E-4</v>
      </c>
    </row>
    <row r="932" spans="1:9">
      <c r="A932" s="3">
        <v>45338</v>
      </c>
      <c r="B932">
        <v>10345.860352</v>
      </c>
      <c r="C932">
        <v>10373.459961</v>
      </c>
      <c r="D932">
        <v>10201.889648</v>
      </c>
      <c r="E932">
        <v>10225.030273</v>
      </c>
      <c r="F932">
        <v>10225.030273</v>
      </c>
      <c r="G932">
        <v>0</v>
      </c>
      <c r="H932">
        <f>IFERROR((NDXT[[#This Row],[Close]]-E931)/E931,0)</f>
        <v>-1.1378965794922135E-2</v>
      </c>
      <c r="I932">
        <f>IFERROR(LN(NDXT[[#This Row],[Close]]/E931),0)</f>
        <v>-1.1444201575481693E-2</v>
      </c>
    </row>
    <row r="933" spans="1:9">
      <c r="A933" s="3">
        <v>45342</v>
      </c>
      <c r="B933">
        <v>10150.830078000001</v>
      </c>
      <c r="C933">
        <v>10191.370117</v>
      </c>
      <c r="D933">
        <v>9987.2802730000003</v>
      </c>
      <c r="E933">
        <v>10122.299805000001</v>
      </c>
      <c r="F933">
        <v>10122.299805000001</v>
      </c>
      <c r="G933">
        <v>0</v>
      </c>
      <c r="H933">
        <f>IFERROR((NDXT[[#This Row],[Close]]-E932)/E932,0)</f>
        <v>-1.0046959789573207E-2</v>
      </c>
      <c r="I933">
        <f>IFERROR(LN(NDXT[[#This Row],[Close]]/E932),0)</f>
        <v>-1.0097771109417375E-2</v>
      </c>
    </row>
    <row r="934" spans="1:9">
      <c r="A934" s="3">
        <v>45343</v>
      </c>
      <c r="B934">
        <v>9850.4101559999999</v>
      </c>
      <c r="C934">
        <v>9940.7695309999999</v>
      </c>
      <c r="D934">
        <v>9826.7900389999995</v>
      </c>
      <c r="E934">
        <v>9939.3896480000003</v>
      </c>
      <c r="F934">
        <v>9939.3896480000003</v>
      </c>
      <c r="G934">
        <v>0</v>
      </c>
      <c r="H934">
        <f>IFERROR((NDXT[[#This Row],[Close]]-E933)/E933,0)</f>
        <v>-1.8070019711296254E-2</v>
      </c>
      <c r="I934">
        <f>IFERROR(LN(NDXT[[#This Row],[Close]]/E933),0)</f>
        <v>-1.8235276338189079E-2</v>
      </c>
    </row>
    <row r="935" spans="1:9">
      <c r="A935" s="3">
        <v>45344</v>
      </c>
      <c r="B935">
        <v>10292.080078000001</v>
      </c>
      <c r="C935">
        <v>10335.299805000001</v>
      </c>
      <c r="D935">
        <v>10217.740234000001</v>
      </c>
      <c r="E935">
        <v>10306.179688</v>
      </c>
      <c r="F935">
        <v>10306.179688</v>
      </c>
      <c r="G935">
        <v>0</v>
      </c>
      <c r="H935">
        <f>IFERROR((NDXT[[#This Row],[Close]]-E934)/E934,0)</f>
        <v>3.6902672396368442E-2</v>
      </c>
      <c r="I935">
        <f>IFERROR(LN(NDXT[[#This Row],[Close]]/E934),0)</f>
        <v>3.6238069872986139E-2</v>
      </c>
    </row>
    <row r="936" spans="1:9">
      <c r="A936" s="3">
        <v>45345</v>
      </c>
      <c r="B936">
        <v>10359.089844</v>
      </c>
      <c r="C936">
        <v>10384.919921999999</v>
      </c>
      <c r="D936">
        <v>10232.559569999999</v>
      </c>
      <c r="E936">
        <v>10265.709961</v>
      </c>
      <c r="F936">
        <v>10265.709961</v>
      </c>
      <c r="G936">
        <v>0</v>
      </c>
      <c r="H936">
        <f>IFERROR((NDXT[[#This Row],[Close]]-E935)/E935,0)</f>
        <v>-3.9267437814150107E-3</v>
      </c>
      <c r="I936">
        <f>IFERROR(LN(NDXT[[#This Row],[Close]]/E935),0)</f>
        <v>-3.9344736819722928E-3</v>
      </c>
    </row>
    <row r="937" spans="1:9">
      <c r="A937" s="3">
        <v>45348</v>
      </c>
      <c r="B937">
        <v>10313.870117</v>
      </c>
      <c r="C937">
        <v>10389.429688</v>
      </c>
      <c r="D937">
        <v>10282.669921999999</v>
      </c>
      <c r="E937">
        <v>10329.919921999999</v>
      </c>
      <c r="F937">
        <v>10329.919921999999</v>
      </c>
      <c r="G937">
        <v>0</v>
      </c>
      <c r="H937">
        <f>IFERROR((NDXT[[#This Row],[Close]]-E936)/E936,0)</f>
        <v>6.2547998379007246E-3</v>
      </c>
      <c r="I937">
        <f>IFERROR(LN(NDXT[[#This Row],[Close]]/E936),0)</f>
        <v>6.2353197645025529E-3</v>
      </c>
    </row>
    <row r="938" spans="1:9">
      <c r="A938" s="3">
        <v>45349</v>
      </c>
      <c r="B938">
        <v>10370.900390999999</v>
      </c>
      <c r="C938">
        <v>10422.419921999999</v>
      </c>
      <c r="D938">
        <v>10315.009765999999</v>
      </c>
      <c r="E938">
        <v>10347.509765999999</v>
      </c>
      <c r="F938">
        <v>10347.509765999999</v>
      </c>
      <c r="G938">
        <v>0</v>
      </c>
      <c r="H938">
        <f>IFERROR((NDXT[[#This Row],[Close]]-E937)/E937,0)</f>
        <v>1.7028054556878381E-3</v>
      </c>
      <c r="I938">
        <f>IFERROR(LN(NDXT[[#This Row],[Close]]/E937),0)</f>
        <v>1.7013573261666724E-3</v>
      </c>
    </row>
    <row r="939" spans="1:9">
      <c r="A939" s="3">
        <v>45350</v>
      </c>
      <c r="B939">
        <v>10260.099609000001</v>
      </c>
      <c r="C939">
        <v>10295.950194999999</v>
      </c>
      <c r="D939">
        <v>10228.160156</v>
      </c>
      <c r="E939">
        <v>10257.580078000001</v>
      </c>
      <c r="F939">
        <v>10257.580078000001</v>
      </c>
      <c r="G939">
        <v>0</v>
      </c>
      <c r="H939">
        <f>IFERROR((NDXT[[#This Row],[Close]]-E938)/E938,0)</f>
        <v>-8.6909498066375986E-3</v>
      </c>
      <c r="I939">
        <f>IFERROR(LN(NDXT[[#This Row],[Close]]/E938),0)</f>
        <v>-8.7289363638943726E-3</v>
      </c>
    </row>
    <row r="940" spans="1:9">
      <c r="A940" s="3">
        <v>45351</v>
      </c>
      <c r="B940">
        <v>10352.309569999999</v>
      </c>
      <c r="C940">
        <v>10427.280273</v>
      </c>
      <c r="D940">
        <v>10276.480469</v>
      </c>
      <c r="E940">
        <v>10411.780273</v>
      </c>
      <c r="F940">
        <v>10411.780273</v>
      </c>
      <c r="G940">
        <v>0</v>
      </c>
      <c r="H940">
        <f>IFERROR((NDXT[[#This Row],[Close]]-E939)/E939,0)</f>
        <v>1.5032804406832868E-2</v>
      </c>
      <c r="I940">
        <f>IFERROR(LN(NDXT[[#This Row],[Close]]/E939),0)</f>
        <v>1.4920931584126435E-2</v>
      </c>
    </row>
    <row r="941" spans="1:9">
      <c r="A941" s="3">
        <v>45352</v>
      </c>
      <c r="B941">
        <v>10452.330078000001</v>
      </c>
      <c r="C941">
        <v>10636.809569999999</v>
      </c>
      <c r="D941">
        <v>10422.440430000001</v>
      </c>
      <c r="E941">
        <v>10606.230469</v>
      </c>
      <c r="F941">
        <v>10606.230469</v>
      </c>
      <c r="G941">
        <v>0</v>
      </c>
      <c r="H941">
        <f>IFERROR((NDXT[[#This Row],[Close]]-E940)/E940,0)</f>
        <v>1.8675979602090838E-2</v>
      </c>
      <c r="I941">
        <f>IFERROR(LN(NDXT[[#This Row],[Close]]/E940),0)</f>
        <v>1.8503724873913358E-2</v>
      </c>
    </row>
    <row r="942" spans="1:9">
      <c r="A942" s="3">
        <v>45355</v>
      </c>
      <c r="B942">
        <v>10638.120117</v>
      </c>
      <c r="C942">
        <v>10670.769531</v>
      </c>
      <c r="D942">
        <v>10579.769531</v>
      </c>
      <c r="E942">
        <v>10606.419921999999</v>
      </c>
      <c r="F942">
        <v>10606.419921999999</v>
      </c>
      <c r="G942">
        <v>0</v>
      </c>
      <c r="H942">
        <f>IFERROR((NDXT[[#This Row],[Close]]-E941)/E941,0)</f>
        <v>1.7862425350154644E-5</v>
      </c>
      <c r="I942">
        <f>IFERROR(LN(NDXT[[#This Row],[Close]]/E941),0)</f>
        <v>1.7862265818959169E-5</v>
      </c>
    </row>
    <row r="943" spans="1:9">
      <c r="A943" s="3">
        <v>45356</v>
      </c>
      <c r="B943">
        <v>10480.400390999999</v>
      </c>
      <c r="C943">
        <v>10489.519531</v>
      </c>
      <c r="D943">
        <v>10255.240234000001</v>
      </c>
      <c r="E943">
        <v>10332.759765999999</v>
      </c>
      <c r="F943">
        <v>10332.759765999999</v>
      </c>
      <c r="G943">
        <v>0</v>
      </c>
      <c r="H943">
        <f>IFERROR((NDXT[[#This Row],[Close]]-E942)/E942,0)</f>
        <v>-2.5801369171926696E-2</v>
      </c>
      <c r="I943">
        <f>IFERROR(LN(NDXT[[#This Row],[Close]]/E942),0)</f>
        <v>-2.6140063042756557E-2</v>
      </c>
    </row>
    <row r="944" spans="1:9">
      <c r="A944" s="3">
        <v>45357</v>
      </c>
      <c r="B944">
        <v>10542.009765999999</v>
      </c>
      <c r="C944">
        <v>10566.629883</v>
      </c>
      <c r="D944">
        <v>10407.910156</v>
      </c>
      <c r="E944">
        <v>10475.540039</v>
      </c>
      <c r="F944">
        <v>10475.540039</v>
      </c>
      <c r="G944">
        <v>0</v>
      </c>
      <c r="H944">
        <f>IFERROR((NDXT[[#This Row],[Close]]-E943)/E943,0)</f>
        <v>1.3818212775043852E-2</v>
      </c>
      <c r="I944">
        <f>IFERROR(LN(NDXT[[#This Row],[Close]]/E943),0)</f>
        <v>1.3723611754722011E-2</v>
      </c>
    </row>
    <row r="945" spans="1:9">
      <c r="A945" s="3">
        <v>45358</v>
      </c>
      <c r="B945">
        <v>10568.570313</v>
      </c>
      <c r="C945">
        <v>10719.269531</v>
      </c>
      <c r="D945">
        <v>10530.219727</v>
      </c>
      <c r="E945">
        <v>10686.650390999999</v>
      </c>
      <c r="F945">
        <v>10686.650390999999</v>
      </c>
      <c r="G945">
        <v>0</v>
      </c>
      <c r="H945">
        <f>IFERROR((NDXT[[#This Row],[Close]]-E944)/E944,0)</f>
        <v>2.0152693914971889E-2</v>
      </c>
      <c r="I945">
        <f>IFERROR(LN(NDXT[[#This Row],[Close]]/E944),0)</f>
        <v>1.995231600890442E-2</v>
      </c>
    </row>
    <row r="946" spans="1:9">
      <c r="A946" s="3">
        <v>45359</v>
      </c>
      <c r="B946">
        <v>10672.330078000001</v>
      </c>
      <c r="C946">
        <v>10724.919921999999</v>
      </c>
      <c r="D946">
        <v>10408.530273</v>
      </c>
      <c r="E946">
        <v>10415.330078000001</v>
      </c>
      <c r="F946">
        <v>10415.330078000001</v>
      </c>
      <c r="G946">
        <v>0</v>
      </c>
      <c r="H946">
        <f>IFERROR((NDXT[[#This Row],[Close]]-E945)/E945,0)</f>
        <v>-2.538871424375376E-2</v>
      </c>
      <c r="I946">
        <f>IFERROR(LN(NDXT[[#This Row],[Close]]/E945),0)</f>
        <v>-2.5716568754443898E-2</v>
      </c>
    </row>
    <row r="947" spans="1:9">
      <c r="A947" s="3">
        <v>45362</v>
      </c>
      <c r="B947">
        <v>10335.139648</v>
      </c>
      <c r="C947">
        <v>10387.099609000001</v>
      </c>
      <c r="D947">
        <v>10254.669921999999</v>
      </c>
      <c r="E947">
        <v>10359.639648</v>
      </c>
      <c r="F947">
        <v>10359.639648</v>
      </c>
      <c r="G947">
        <v>0</v>
      </c>
      <c r="H947">
        <f>IFERROR((NDXT[[#This Row],[Close]]-E946)/E946,0)</f>
        <v>-5.3469673628139579E-3</v>
      </c>
      <c r="I947">
        <f>IFERROR(LN(NDXT[[#This Row],[Close]]/E946),0)</f>
        <v>-5.3613135547352026E-3</v>
      </c>
    </row>
    <row r="948" spans="1:9">
      <c r="A948" s="3">
        <v>45363</v>
      </c>
      <c r="B948">
        <v>10449.839844</v>
      </c>
      <c r="C948">
        <v>10532.879883</v>
      </c>
      <c r="D948">
        <v>10337.089844</v>
      </c>
      <c r="E948">
        <v>10530.349609000001</v>
      </c>
      <c r="F948">
        <v>10530.349609000001</v>
      </c>
      <c r="G948">
        <v>0</v>
      </c>
      <c r="H948">
        <f>IFERROR((NDXT[[#This Row],[Close]]-E947)/E947,0)</f>
        <v>1.6478368630607455E-2</v>
      </c>
      <c r="I948">
        <f>IFERROR(LN(NDXT[[#This Row],[Close]]/E947),0)</f>
        <v>1.6344073614492187E-2</v>
      </c>
    </row>
    <row r="949" spans="1:9">
      <c r="A949" s="3">
        <v>45364</v>
      </c>
      <c r="B949">
        <v>10466.629883</v>
      </c>
      <c r="C949">
        <v>10475.089844</v>
      </c>
      <c r="D949">
        <v>10361.190430000001</v>
      </c>
      <c r="E949">
        <v>10391.860352</v>
      </c>
      <c r="F949">
        <v>10391.860352</v>
      </c>
      <c r="G949">
        <v>0</v>
      </c>
      <c r="H949">
        <f>IFERROR((NDXT[[#This Row],[Close]]-E948)/E948,0)</f>
        <v>-1.3151439614278155E-2</v>
      </c>
      <c r="I949">
        <f>IFERROR(LN(NDXT[[#This Row],[Close]]/E948),0)</f>
        <v>-1.3238685580549291E-2</v>
      </c>
    </row>
    <row r="950" spans="1:9">
      <c r="A950" s="3">
        <v>45365</v>
      </c>
      <c r="B950">
        <v>10401.429688</v>
      </c>
      <c r="C950">
        <v>10418.419921999999</v>
      </c>
      <c r="D950">
        <v>10226.459961</v>
      </c>
      <c r="E950">
        <v>10298.419921999999</v>
      </c>
      <c r="F950">
        <v>10298.419921999999</v>
      </c>
      <c r="G950">
        <v>0</v>
      </c>
      <c r="H950">
        <f>IFERROR((NDXT[[#This Row],[Close]]-E949)/E949,0)</f>
        <v>-8.9916941562842665E-3</v>
      </c>
      <c r="I950">
        <f>IFERROR(LN(NDXT[[#This Row],[Close]]/E949),0)</f>
        <v>-9.032363412079334E-3</v>
      </c>
    </row>
    <row r="951" spans="1:9">
      <c r="A951" s="3">
        <v>45366</v>
      </c>
      <c r="B951">
        <v>10229.639648</v>
      </c>
      <c r="C951">
        <v>10242.540039</v>
      </c>
      <c r="D951">
        <v>10141.280273</v>
      </c>
      <c r="E951">
        <v>10146.990234000001</v>
      </c>
      <c r="F951">
        <v>10146.990234000001</v>
      </c>
      <c r="G951">
        <v>0</v>
      </c>
      <c r="H951">
        <f>IFERROR((NDXT[[#This Row],[Close]]-E950)/E950,0)</f>
        <v>-1.4704167158352776E-2</v>
      </c>
      <c r="I951">
        <f>IFERROR(LN(NDXT[[#This Row],[Close]]/E950),0)</f>
        <v>-1.4813344992148179E-2</v>
      </c>
    </row>
    <row r="952" spans="1:9">
      <c r="A952" s="3">
        <v>45369</v>
      </c>
      <c r="B952">
        <v>10277.080078000001</v>
      </c>
      <c r="C952">
        <v>10301.5</v>
      </c>
      <c r="D952">
        <v>10212.740234000001</v>
      </c>
      <c r="E952">
        <v>10221.209961</v>
      </c>
      <c r="F952">
        <v>10221.209961</v>
      </c>
      <c r="G952">
        <v>0</v>
      </c>
      <c r="H952">
        <f>IFERROR((NDXT[[#This Row],[Close]]-E951)/E951,0)</f>
        <v>7.3144573206849195E-3</v>
      </c>
      <c r="I952">
        <f>IFERROR(LN(NDXT[[#This Row],[Close]]/E951),0)</f>
        <v>7.2878364105927219E-3</v>
      </c>
    </row>
    <row r="953" spans="1:9">
      <c r="A953" s="3">
        <v>45370</v>
      </c>
      <c r="B953">
        <v>10127.839844</v>
      </c>
      <c r="C953">
        <v>10240.679688</v>
      </c>
      <c r="D953">
        <v>10067.280273</v>
      </c>
      <c r="E953">
        <v>10224.570313</v>
      </c>
      <c r="F953">
        <v>10224.570313</v>
      </c>
      <c r="G953">
        <v>0</v>
      </c>
      <c r="H953">
        <f>IFERROR((NDXT[[#This Row],[Close]]-E952)/E952,0)</f>
        <v>3.2876264285944972E-4</v>
      </c>
      <c r="I953">
        <f>IFERROR(LN(NDXT[[#This Row],[Close]]/E952),0)</f>
        <v>3.2870861226358145E-4</v>
      </c>
    </row>
    <row r="954" spans="1:9">
      <c r="A954" s="3">
        <v>45371</v>
      </c>
      <c r="B954">
        <v>10271.410156</v>
      </c>
      <c r="C954">
        <v>10390.139648</v>
      </c>
      <c r="D954">
        <v>10199.540039</v>
      </c>
      <c r="E954">
        <v>10372.620117</v>
      </c>
      <c r="F954">
        <v>10372.620117</v>
      </c>
      <c r="G954">
        <v>0</v>
      </c>
      <c r="H954">
        <f>IFERROR((NDXT[[#This Row],[Close]]-E953)/E953,0)</f>
        <v>1.4479806922718575E-2</v>
      </c>
      <c r="I954">
        <f>IFERROR(LN(NDXT[[#This Row],[Close]]/E953),0)</f>
        <v>1.4375975623061815E-2</v>
      </c>
    </row>
    <row r="955" spans="1:9">
      <c r="A955" s="3">
        <v>45372</v>
      </c>
      <c r="B955">
        <v>10563.240234000001</v>
      </c>
      <c r="C955">
        <v>10595.639648</v>
      </c>
      <c r="D955">
        <v>10465</v>
      </c>
      <c r="E955">
        <v>10472.440430000001</v>
      </c>
      <c r="F955">
        <v>10472.440430000001</v>
      </c>
      <c r="G955">
        <v>0</v>
      </c>
      <c r="H955">
        <f>IFERROR((NDXT[[#This Row],[Close]]-E954)/E954,0)</f>
        <v>9.6234424739417238E-3</v>
      </c>
      <c r="I955">
        <f>IFERROR(LN(NDXT[[#This Row],[Close]]/E954),0)</f>
        <v>9.5774321013487249E-3</v>
      </c>
    </row>
    <row r="956" spans="1:9">
      <c r="A956" s="3">
        <v>45373</v>
      </c>
      <c r="B956">
        <v>10443.190430000001</v>
      </c>
      <c r="C956">
        <v>10491.339844</v>
      </c>
      <c r="D956">
        <v>10377.049805000001</v>
      </c>
      <c r="E956">
        <v>10444.169921999999</v>
      </c>
      <c r="F956">
        <v>10444.169921999999</v>
      </c>
      <c r="G956">
        <v>0</v>
      </c>
      <c r="H956">
        <f>IFERROR((NDXT[[#This Row],[Close]]-E955)/E955,0)</f>
        <v>-2.6995148064071087E-3</v>
      </c>
      <c r="I956">
        <f>IFERROR(LN(NDXT[[#This Row],[Close]]/E955),0)</f>
        <v>-2.7031650672708603E-3</v>
      </c>
    </row>
    <row r="957" spans="1:9">
      <c r="A957" s="3">
        <v>45376</v>
      </c>
      <c r="B957">
        <v>10338.669921999999</v>
      </c>
      <c r="C957">
        <v>10441.830078000001</v>
      </c>
      <c r="D957">
        <v>10320.150390999999</v>
      </c>
      <c r="E957">
        <v>10388.219727</v>
      </c>
      <c r="F957">
        <v>10388.219727</v>
      </c>
      <c r="G957">
        <v>0</v>
      </c>
      <c r="H957">
        <f>IFERROR((NDXT[[#This Row],[Close]]-E956)/E956,0)</f>
        <v>-5.3570743695144033E-3</v>
      </c>
      <c r="I957">
        <f>IFERROR(LN(NDXT[[#This Row],[Close]]/E956),0)</f>
        <v>-5.3714749454106684E-3</v>
      </c>
    </row>
    <row r="958" spans="1:9">
      <c r="A958" s="3">
        <v>45377</v>
      </c>
      <c r="B958">
        <v>10426.540039</v>
      </c>
      <c r="C958">
        <v>10467.230469</v>
      </c>
      <c r="D958">
        <v>10372.070313</v>
      </c>
      <c r="E958">
        <v>10373.650390999999</v>
      </c>
      <c r="F958">
        <v>10373.650390999999</v>
      </c>
      <c r="G958">
        <v>0</v>
      </c>
      <c r="H958">
        <f>IFERROR((NDXT[[#This Row],[Close]]-E957)/E957,0)</f>
        <v>-1.402486314583176E-3</v>
      </c>
      <c r="I958">
        <f>IFERROR(LN(NDXT[[#This Row],[Close]]/E957),0)</f>
        <v>-1.4034707190313E-3</v>
      </c>
    </row>
    <row r="959" spans="1:9">
      <c r="A959" s="3">
        <v>45378</v>
      </c>
      <c r="B959">
        <v>10465.019531</v>
      </c>
      <c r="C959">
        <v>10465.769531</v>
      </c>
      <c r="D959">
        <v>10324.459961</v>
      </c>
      <c r="E959">
        <v>10427.400390999999</v>
      </c>
      <c r="F959">
        <v>10427.400390999999</v>
      </c>
      <c r="G959">
        <v>0</v>
      </c>
      <c r="H959">
        <f>IFERROR((NDXT[[#This Row],[Close]]-E958)/E958,0)</f>
        <v>5.1813969021582392E-3</v>
      </c>
      <c r="I959">
        <f>IFERROR(LN(NDXT[[#This Row],[Close]]/E958),0)</f>
        <v>5.16801965388733E-3</v>
      </c>
    </row>
    <row r="960" spans="1:9">
      <c r="A960" s="3">
        <v>45379</v>
      </c>
      <c r="B960">
        <v>10421.240234000001</v>
      </c>
      <c r="C960">
        <v>10470.009765999999</v>
      </c>
      <c r="D960">
        <v>10402.610352</v>
      </c>
      <c r="E960">
        <v>10420.330078000001</v>
      </c>
      <c r="F960">
        <v>10420.330078000001</v>
      </c>
      <c r="G960">
        <v>0</v>
      </c>
      <c r="H960">
        <f>IFERROR((NDXT[[#This Row],[Close]]-E959)/E959,0)</f>
        <v>-6.7805135842878084E-4</v>
      </c>
      <c r="I960">
        <f>IFERROR(LN(NDXT[[#This Row],[Close]]/E959),0)</f>
        <v>-6.7828133921619949E-4</v>
      </c>
    </row>
    <row r="961" spans="1:9">
      <c r="A961" s="3">
        <v>45383</v>
      </c>
      <c r="B961">
        <v>10449.150390999999</v>
      </c>
      <c r="C961">
        <v>10549.379883</v>
      </c>
      <c r="D961">
        <v>10422.839844</v>
      </c>
      <c r="E961">
        <v>10463.700194999999</v>
      </c>
      <c r="F961">
        <v>10463.700194999999</v>
      </c>
      <c r="G961">
        <v>0</v>
      </c>
      <c r="H961">
        <f>IFERROR((NDXT[[#This Row],[Close]]-E960)/E960,0)</f>
        <v>4.1620674849411968E-3</v>
      </c>
      <c r="I961">
        <f>IFERROR(LN(NDXT[[#This Row],[Close]]/E960),0)</f>
        <v>4.1534300401911339E-3</v>
      </c>
    </row>
    <row r="962" spans="1:9">
      <c r="A962" s="3">
        <v>45384</v>
      </c>
      <c r="B962">
        <v>10300.059569999999</v>
      </c>
      <c r="C962">
        <v>10361.969727</v>
      </c>
      <c r="D962">
        <v>10253.349609000001</v>
      </c>
      <c r="E962">
        <v>10348.490234000001</v>
      </c>
      <c r="F962">
        <v>10348.490234000001</v>
      </c>
      <c r="G962">
        <v>0</v>
      </c>
      <c r="H962">
        <f>IFERROR((NDXT[[#This Row],[Close]]-E961)/E961,0)</f>
        <v>-1.1010441703504738E-2</v>
      </c>
      <c r="I962">
        <f>IFERROR(LN(NDXT[[#This Row],[Close]]/E961),0)</f>
        <v>-1.1071505254901217E-2</v>
      </c>
    </row>
    <row r="963" spans="1:9">
      <c r="A963" s="3">
        <v>45385</v>
      </c>
      <c r="B963">
        <v>10281.75</v>
      </c>
      <c r="C963">
        <v>10434.530273</v>
      </c>
      <c r="D963">
        <v>10277.019531</v>
      </c>
      <c r="E963">
        <v>10372.259765999999</v>
      </c>
      <c r="F963">
        <v>10372.259765999999</v>
      </c>
      <c r="G963">
        <v>0</v>
      </c>
      <c r="H963">
        <f>IFERROR((NDXT[[#This Row],[Close]]-E962)/E962,0)</f>
        <v>2.2969081926466485E-3</v>
      </c>
      <c r="I963">
        <f>IFERROR(LN(NDXT[[#This Row],[Close]]/E962),0)</f>
        <v>2.2942743314112559E-3</v>
      </c>
    </row>
    <row r="964" spans="1:9">
      <c r="A964" s="3">
        <v>45386</v>
      </c>
      <c r="B964">
        <v>10500.740234000001</v>
      </c>
      <c r="C964">
        <v>10520.820313</v>
      </c>
      <c r="D964">
        <v>10170.709961</v>
      </c>
      <c r="E964">
        <v>10172.509765999999</v>
      </c>
      <c r="F964">
        <v>10172.509765999999</v>
      </c>
      <c r="G964">
        <v>0</v>
      </c>
      <c r="H964">
        <f>IFERROR((NDXT[[#This Row],[Close]]-E963)/E963,0)</f>
        <v>-1.9258098476744225E-2</v>
      </c>
      <c r="I964">
        <f>IFERROR(LN(NDXT[[#This Row],[Close]]/E963),0)</f>
        <v>-1.9445951358884179E-2</v>
      </c>
    </row>
    <row r="965" spans="1:9">
      <c r="A965" s="3">
        <v>45387</v>
      </c>
      <c r="B965">
        <v>10213.799805000001</v>
      </c>
      <c r="C965">
        <v>10360.459961</v>
      </c>
      <c r="D965">
        <v>10182.480469</v>
      </c>
      <c r="E965">
        <v>10306.570313</v>
      </c>
      <c r="F965">
        <v>10306.570313</v>
      </c>
      <c r="G965">
        <v>0</v>
      </c>
      <c r="H965">
        <f>IFERROR((NDXT[[#This Row],[Close]]-E964)/E964,0)</f>
        <v>1.3178709097736831E-2</v>
      </c>
      <c r="I965">
        <f>IFERROR(LN(NDXT[[#This Row],[Close]]/E964),0)</f>
        <v>1.3092625400846301E-2</v>
      </c>
    </row>
    <row r="966" spans="1:9">
      <c r="A966" s="3">
        <v>45390</v>
      </c>
      <c r="B966">
        <v>10330.400390999999</v>
      </c>
      <c r="C966">
        <v>10356.049805000001</v>
      </c>
      <c r="D966">
        <v>10249.679688</v>
      </c>
      <c r="E966">
        <v>10309.019531</v>
      </c>
      <c r="F966">
        <v>10309.019531</v>
      </c>
      <c r="G966">
        <v>0</v>
      </c>
      <c r="H966">
        <f>IFERROR((NDXT[[#This Row],[Close]]-E965)/E965,0)</f>
        <v>2.3763656828794643E-4</v>
      </c>
      <c r="I966">
        <f>IFERROR(LN(NDXT[[#This Row],[Close]]/E965),0)</f>
        <v>2.3760833719101385E-4</v>
      </c>
    </row>
    <row r="967" spans="1:9">
      <c r="A967" s="3">
        <v>45391</v>
      </c>
      <c r="B967">
        <v>10391.059569999999</v>
      </c>
      <c r="C967">
        <v>10416.740234000001</v>
      </c>
      <c r="D967">
        <v>10278.889648</v>
      </c>
      <c r="E967">
        <v>10400.320313</v>
      </c>
      <c r="F967">
        <v>10400.320313</v>
      </c>
      <c r="G967">
        <v>0</v>
      </c>
      <c r="H967">
        <f>IFERROR((NDXT[[#This Row],[Close]]-E966)/E966,0)</f>
        <v>8.8563981982429964E-3</v>
      </c>
      <c r="I967">
        <f>IFERROR(LN(NDXT[[#This Row],[Close]]/E966),0)</f>
        <v>8.8174103293545102E-3</v>
      </c>
    </row>
    <row r="968" spans="1:9">
      <c r="A968" s="3">
        <v>45392</v>
      </c>
      <c r="B968">
        <v>10241.299805000001</v>
      </c>
      <c r="C968">
        <v>10307.900390999999</v>
      </c>
      <c r="D968">
        <v>10193.320313</v>
      </c>
      <c r="E968">
        <v>10243.230469</v>
      </c>
      <c r="F968">
        <v>10243.230469</v>
      </c>
      <c r="G968">
        <v>0</v>
      </c>
      <c r="H968">
        <f>IFERROR((NDXT[[#This Row],[Close]]-E967)/E967,0)</f>
        <v>-1.5104327489187408E-2</v>
      </c>
      <c r="I968">
        <f>IFERROR(LN(NDXT[[#This Row],[Close]]/E967),0)</f>
        <v>-1.5219559652246044E-2</v>
      </c>
    </row>
    <row r="969" spans="1:9">
      <c r="A969" s="3">
        <v>45393</v>
      </c>
      <c r="B969">
        <v>10309.700194999999</v>
      </c>
      <c r="C969">
        <v>10435.469727</v>
      </c>
      <c r="D969">
        <v>10228.589844</v>
      </c>
      <c r="E969">
        <v>10419.719727</v>
      </c>
      <c r="F969">
        <v>10419.719727</v>
      </c>
      <c r="G969">
        <v>0</v>
      </c>
      <c r="H969">
        <f>IFERROR((NDXT[[#This Row],[Close]]-E968)/E968,0)</f>
        <v>1.7229843508268682E-2</v>
      </c>
      <c r="I969">
        <f>IFERROR(LN(NDXT[[#This Row],[Close]]/E968),0)</f>
        <v>1.708309301499164E-2</v>
      </c>
    </row>
    <row r="970" spans="1:9">
      <c r="A970" s="3">
        <v>45394</v>
      </c>
      <c r="B970">
        <v>10256.620117</v>
      </c>
      <c r="C970">
        <v>10284.490234000001</v>
      </c>
      <c r="D970">
        <v>10142.379883</v>
      </c>
      <c r="E970">
        <v>10162.059569999999</v>
      </c>
      <c r="F970">
        <v>10162.059569999999</v>
      </c>
      <c r="G970">
        <v>0</v>
      </c>
      <c r="H970">
        <f>IFERROR((NDXT[[#This Row],[Close]]-E969)/E969,0)</f>
        <v>-2.4728127411367967E-2</v>
      </c>
      <c r="I970">
        <f>IFERROR(LN(NDXT[[#This Row],[Close]]/E969),0)</f>
        <v>-2.5039003173315231E-2</v>
      </c>
    </row>
    <row r="971" spans="1:9">
      <c r="A971" s="3">
        <v>45397</v>
      </c>
      <c r="B971">
        <v>10254.209961</v>
      </c>
      <c r="C971">
        <v>10268.849609000001</v>
      </c>
      <c r="D971">
        <v>9941.5996090000008</v>
      </c>
      <c r="E971">
        <v>9976.7197269999997</v>
      </c>
      <c r="F971">
        <v>9976.7197269999997</v>
      </c>
      <c r="G971">
        <v>0</v>
      </c>
      <c r="H971">
        <f>IFERROR((NDXT[[#This Row],[Close]]-E970)/E970,0)</f>
        <v>-1.8238413357382018E-2</v>
      </c>
      <c r="I971">
        <f>IFERROR(LN(NDXT[[#This Row],[Close]]/E970),0)</f>
        <v>-1.8406783564002136E-2</v>
      </c>
    </row>
    <row r="972" spans="1:9">
      <c r="A972" s="3">
        <v>45398</v>
      </c>
      <c r="B972">
        <v>9971.4697269999997</v>
      </c>
      <c r="C972">
        <v>10066.929688</v>
      </c>
      <c r="D972">
        <v>9945.2099610000005</v>
      </c>
      <c r="E972">
        <v>10010.929688</v>
      </c>
      <c r="F972">
        <v>10010.929688</v>
      </c>
      <c r="G972">
        <v>0</v>
      </c>
      <c r="H972">
        <f>IFERROR((NDXT[[#This Row],[Close]]-E971)/E971,0)</f>
        <v>3.4289788563888436E-3</v>
      </c>
      <c r="I972">
        <f>IFERROR(LN(NDXT[[#This Row],[Close]]/E971),0)</f>
        <v>3.4231133131148068E-3</v>
      </c>
    </row>
    <row r="973" spans="1:9">
      <c r="A973" s="3">
        <v>45399</v>
      </c>
      <c r="B973">
        <v>10017.080078000001</v>
      </c>
      <c r="C973">
        <v>10031.660156</v>
      </c>
      <c r="D973">
        <v>9813.7304690000001</v>
      </c>
      <c r="E973">
        <v>9816.7802730000003</v>
      </c>
      <c r="F973">
        <v>9816.7802730000003</v>
      </c>
      <c r="G973">
        <v>0</v>
      </c>
      <c r="H973">
        <f>IFERROR((NDXT[[#This Row],[Close]]-E972)/E972,0)</f>
        <v>-1.9393744742081727E-2</v>
      </c>
      <c r="I973">
        <f>IFERROR(LN(NDXT[[#This Row],[Close]]/E972),0)</f>
        <v>-1.9584270774623661E-2</v>
      </c>
    </row>
    <row r="974" spans="1:9">
      <c r="A974" s="3">
        <v>45400</v>
      </c>
      <c r="B974">
        <v>9796.75</v>
      </c>
      <c r="C974">
        <v>9848.7597659999992</v>
      </c>
      <c r="D974">
        <v>9702.0595699999994</v>
      </c>
      <c r="E974">
        <v>9716.7001949999994</v>
      </c>
      <c r="F974">
        <v>9716.7001949999994</v>
      </c>
      <c r="G974">
        <v>0</v>
      </c>
      <c r="H974">
        <f>IFERROR((NDXT[[#This Row],[Close]]-E973)/E973,0)</f>
        <v>-1.0194796584707145E-2</v>
      </c>
      <c r="I974">
        <f>IFERROR(LN(NDXT[[#This Row],[Close]]/E973),0)</f>
        <v>-1.0247119441098535E-2</v>
      </c>
    </row>
    <row r="975" spans="1:9">
      <c r="A975" s="3">
        <v>45401</v>
      </c>
      <c r="B975">
        <v>9669.9697269999997</v>
      </c>
      <c r="C975">
        <v>9716.7402340000008</v>
      </c>
      <c r="D975">
        <v>9458.7001949999994</v>
      </c>
      <c r="E975">
        <v>9500.5498050000006</v>
      </c>
      <c r="F975">
        <v>9500.5498050000006</v>
      </c>
      <c r="G975">
        <v>0</v>
      </c>
      <c r="H975">
        <f>IFERROR((NDXT[[#This Row],[Close]]-E974)/E974,0)</f>
        <v>-2.2245246396634232E-2</v>
      </c>
      <c r="I975">
        <f>IFERROR(LN(NDXT[[#This Row],[Close]]/E974),0)</f>
        <v>-2.2496403580407411E-2</v>
      </c>
    </row>
    <row r="976" spans="1:9">
      <c r="A976" s="3">
        <v>45404</v>
      </c>
      <c r="B976">
        <v>9594.1904300000006</v>
      </c>
      <c r="C976">
        <v>9681.2001949999994</v>
      </c>
      <c r="D976">
        <v>9474.0498050000006</v>
      </c>
      <c r="E976">
        <v>9631.7304690000001</v>
      </c>
      <c r="F976">
        <v>9631.7304690000001</v>
      </c>
      <c r="G976">
        <v>0</v>
      </c>
      <c r="H976">
        <f>IFERROR((NDXT[[#This Row],[Close]]-E975)/E975,0)</f>
        <v>1.3807691838104048E-2</v>
      </c>
      <c r="I976">
        <f>IFERROR(LN(NDXT[[#This Row],[Close]]/E975),0)</f>
        <v>1.3713234162962081E-2</v>
      </c>
    </row>
    <row r="977" spans="1:9">
      <c r="A977" s="3">
        <v>45405</v>
      </c>
      <c r="B977">
        <v>9693.75</v>
      </c>
      <c r="C977">
        <v>9871.0996090000008</v>
      </c>
      <c r="D977">
        <v>9675.5898440000001</v>
      </c>
      <c r="E977">
        <v>9828.8203130000002</v>
      </c>
      <c r="F977">
        <v>9828.8203130000002</v>
      </c>
      <c r="G977">
        <v>0</v>
      </c>
      <c r="H977">
        <f>IFERROR((NDXT[[#This Row],[Close]]-E976)/E976,0)</f>
        <v>2.0462558066210362E-2</v>
      </c>
      <c r="I977">
        <f>IFERROR(LN(NDXT[[#This Row],[Close]]/E976),0)</f>
        <v>2.0256012801643013E-2</v>
      </c>
    </row>
    <row r="978" spans="1:9">
      <c r="A978" s="3">
        <v>45406</v>
      </c>
      <c r="B978">
        <v>9978.2197269999997</v>
      </c>
      <c r="C978">
        <v>10001.530273</v>
      </c>
      <c r="D978">
        <v>9829.1699219999991</v>
      </c>
      <c r="E978">
        <v>9895.3300780000009</v>
      </c>
      <c r="F978">
        <v>9895.3300780000009</v>
      </c>
      <c r="G978">
        <v>0</v>
      </c>
      <c r="H978">
        <f>IFERROR((NDXT[[#This Row],[Close]]-E977)/E977,0)</f>
        <v>6.7668105512145912E-3</v>
      </c>
      <c r="I978">
        <f>IFERROR(LN(NDXT[[#This Row],[Close]]/E977),0)</f>
        <v>6.7440184508084176E-3</v>
      </c>
    </row>
    <row r="979" spans="1:9">
      <c r="A979" s="3">
        <v>45407</v>
      </c>
      <c r="B979">
        <v>9775.9501949999994</v>
      </c>
      <c r="C979">
        <v>9930.6601559999999</v>
      </c>
      <c r="D979">
        <v>9742.3300780000009</v>
      </c>
      <c r="E979">
        <v>9893.9296880000002</v>
      </c>
      <c r="F979">
        <v>9893.9296880000002</v>
      </c>
      <c r="G979">
        <v>0</v>
      </c>
      <c r="H979">
        <f>IFERROR((NDXT[[#This Row],[Close]]-E978)/E978,0)</f>
        <v>-1.4152029179038142E-4</v>
      </c>
      <c r="I979">
        <f>IFERROR(LN(NDXT[[#This Row],[Close]]/E978),0)</f>
        <v>-1.4153030673175939E-4</v>
      </c>
    </row>
    <row r="980" spans="1:9">
      <c r="A980" s="3">
        <v>45408</v>
      </c>
      <c r="B980">
        <v>9937.8701170000004</v>
      </c>
      <c r="C980">
        <v>10090.740234000001</v>
      </c>
      <c r="D980">
        <v>9911.5097659999992</v>
      </c>
      <c r="E980">
        <v>10055.629883</v>
      </c>
      <c r="F980">
        <v>10055.629883</v>
      </c>
      <c r="G980">
        <v>0</v>
      </c>
      <c r="H980">
        <f>IFERROR((NDXT[[#This Row],[Close]]-E979)/E979,0)</f>
        <v>1.6343374179838766E-2</v>
      </c>
      <c r="I980">
        <f>IFERROR(LN(NDXT[[#This Row],[Close]]/E979),0)</f>
        <v>1.6211258770844849E-2</v>
      </c>
    </row>
    <row r="981" spans="1:9">
      <c r="A981" s="3">
        <v>45411</v>
      </c>
      <c r="B981">
        <v>10061.980469</v>
      </c>
      <c r="C981">
        <v>10091.759765999999</v>
      </c>
      <c r="D981">
        <v>9984.8203130000002</v>
      </c>
      <c r="E981">
        <v>10039.639648</v>
      </c>
      <c r="F981">
        <v>10039.639648</v>
      </c>
      <c r="G981">
        <v>0</v>
      </c>
      <c r="H981">
        <f>IFERROR((NDXT[[#This Row],[Close]]-E980)/E980,0)</f>
        <v>-1.5901773619405302E-3</v>
      </c>
      <c r="I981">
        <f>IFERROR(LN(NDXT[[#This Row],[Close]]/E980),0)</f>
        <v>-1.5914430359037835E-3</v>
      </c>
    </row>
    <row r="982" spans="1:9">
      <c r="A982" s="3">
        <v>45412</v>
      </c>
      <c r="B982">
        <v>10006.059569999999</v>
      </c>
      <c r="C982">
        <v>10056.669921999999</v>
      </c>
      <c r="D982">
        <v>9843.4003909999992</v>
      </c>
      <c r="E982">
        <v>9845.6796880000002</v>
      </c>
      <c r="F982">
        <v>9845.6796880000002</v>
      </c>
      <c r="G982">
        <v>0</v>
      </c>
      <c r="H982">
        <f>IFERROR((NDXT[[#This Row],[Close]]-E981)/E981,0)</f>
        <v>-1.9319414520882625E-2</v>
      </c>
      <c r="I982">
        <f>IFERROR(LN(NDXT[[#This Row],[Close]]/E981),0)</f>
        <v>-1.9508473374986967E-2</v>
      </c>
    </row>
    <row r="983" spans="1:9">
      <c r="A983" s="3">
        <v>45413</v>
      </c>
      <c r="B983">
        <v>9779.7900389999995</v>
      </c>
      <c r="C983">
        <v>9948.7802730000003</v>
      </c>
      <c r="D983">
        <v>9663.9501949999994</v>
      </c>
      <c r="E983">
        <v>9692.1201170000004</v>
      </c>
      <c r="F983">
        <v>9692.1201170000004</v>
      </c>
      <c r="G983">
        <v>0</v>
      </c>
      <c r="H983">
        <f>IFERROR((NDXT[[#This Row],[Close]]-E982)/E982,0)</f>
        <v>-1.559664501244739E-2</v>
      </c>
      <c r="I983">
        <f>IFERROR(LN(NDXT[[#This Row],[Close]]/E982),0)</f>
        <v>-1.571955231627703E-2</v>
      </c>
    </row>
    <row r="984" spans="1:9">
      <c r="A984" s="3">
        <v>45414</v>
      </c>
      <c r="B984">
        <v>9814.4404300000006</v>
      </c>
      <c r="C984">
        <v>9866.8896480000003</v>
      </c>
      <c r="D984">
        <v>9649.7998050000006</v>
      </c>
      <c r="E984">
        <v>9840.5</v>
      </c>
      <c r="F984">
        <v>9840.5</v>
      </c>
      <c r="G984">
        <v>0</v>
      </c>
      <c r="H984">
        <f>IFERROR((NDXT[[#This Row],[Close]]-E983)/E983,0)</f>
        <v>1.53093318292394E-2</v>
      </c>
      <c r="I984">
        <f>IFERROR(LN(NDXT[[#This Row],[Close]]/E983),0)</f>
        <v>1.5193326486622086E-2</v>
      </c>
    </row>
    <row r="985" spans="1:9">
      <c r="A985" s="3">
        <v>45415</v>
      </c>
      <c r="B985">
        <v>9976.7099610000005</v>
      </c>
      <c r="C985">
        <v>10033.730469</v>
      </c>
      <c r="D985">
        <v>9927.3095699999994</v>
      </c>
      <c r="E985">
        <v>9982.2001949999994</v>
      </c>
      <c r="F985">
        <v>9982.2001949999994</v>
      </c>
      <c r="G985">
        <v>0</v>
      </c>
      <c r="H985">
        <f>IFERROR((NDXT[[#This Row],[Close]]-E984)/E984,0)</f>
        <v>1.4399694629337883E-2</v>
      </c>
      <c r="I985">
        <f>IFERROR(LN(NDXT[[#This Row],[Close]]/E984),0)</f>
        <v>1.4297003665031754E-2</v>
      </c>
    </row>
    <row r="986" spans="1:9">
      <c r="A986" s="3">
        <v>45418</v>
      </c>
      <c r="B986">
        <v>10029.740234000001</v>
      </c>
      <c r="C986">
        <v>10112.980469</v>
      </c>
      <c r="D986">
        <v>10002.870117</v>
      </c>
      <c r="E986">
        <v>10112.969727</v>
      </c>
      <c r="F986">
        <v>10112.969727</v>
      </c>
      <c r="G986">
        <v>0</v>
      </c>
      <c r="H986">
        <f>IFERROR((NDXT[[#This Row],[Close]]-E985)/E985,0)</f>
        <v>1.3100271427686015E-2</v>
      </c>
      <c r="I986">
        <f>IFERROR(LN(NDXT[[#This Row],[Close]]/E985),0)</f>
        <v>1.3015204995419472E-2</v>
      </c>
    </row>
    <row r="987" spans="1:9">
      <c r="A987" s="3">
        <v>45419</v>
      </c>
      <c r="B987">
        <v>10084.589844</v>
      </c>
      <c r="C987">
        <v>10150.389648</v>
      </c>
      <c r="D987">
        <v>10072.950194999999</v>
      </c>
      <c r="E987">
        <v>10076.019531</v>
      </c>
      <c r="F987">
        <v>10076.019531</v>
      </c>
      <c r="G987">
        <v>0</v>
      </c>
      <c r="H987">
        <f>IFERROR((NDXT[[#This Row],[Close]]-E986)/E986,0)</f>
        <v>-3.6537433609979777E-3</v>
      </c>
      <c r="I987">
        <f>IFERROR(LN(NDXT[[#This Row],[Close]]/E986),0)</f>
        <v>-3.6604345849209634E-3</v>
      </c>
    </row>
    <row r="988" spans="1:9">
      <c r="A988" s="3">
        <v>45420</v>
      </c>
      <c r="B988">
        <v>10009.259765999999</v>
      </c>
      <c r="C988">
        <v>10069.120117</v>
      </c>
      <c r="D988">
        <v>9997.6796880000002</v>
      </c>
      <c r="E988">
        <v>10061.809569999999</v>
      </c>
      <c r="F988">
        <v>10061.809569999999</v>
      </c>
      <c r="G988">
        <v>0</v>
      </c>
      <c r="H988">
        <f>IFERROR((NDXT[[#This Row],[Close]]-E987)/E987,0)</f>
        <v>-1.4102752536636063E-3</v>
      </c>
      <c r="I988">
        <f>IFERROR(LN(NDXT[[#This Row],[Close]]/E987),0)</f>
        <v>-1.4112706277534617E-3</v>
      </c>
    </row>
    <row r="989" spans="1:9">
      <c r="A989" s="3">
        <v>45421</v>
      </c>
      <c r="B989">
        <v>10069.950194999999</v>
      </c>
      <c r="C989">
        <v>10083.030273</v>
      </c>
      <c r="D989">
        <v>10005.309569999999</v>
      </c>
      <c r="E989">
        <v>10038.429688</v>
      </c>
      <c r="F989">
        <v>10038.429688</v>
      </c>
      <c r="G989">
        <v>0</v>
      </c>
      <c r="H989">
        <f>IFERROR((NDXT[[#This Row],[Close]]-E988)/E988,0)</f>
        <v>-2.3236259678088176E-3</v>
      </c>
      <c r="I989">
        <f>IFERROR(LN(NDXT[[#This Row],[Close]]/E988),0)</f>
        <v>-2.3263297758656875E-3</v>
      </c>
    </row>
    <row r="990" spans="1:9">
      <c r="A990" s="3">
        <v>45422</v>
      </c>
      <c r="B990">
        <v>10098.769531</v>
      </c>
      <c r="C990">
        <v>10171.790039</v>
      </c>
      <c r="D990">
        <v>10061.480469</v>
      </c>
      <c r="E990">
        <v>10090.339844</v>
      </c>
      <c r="F990">
        <v>10090.339844</v>
      </c>
      <c r="G990">
        <v>0</v>
      </c>
      <c r="H990">
        <f>IFERROR((NDXT[[#This Row],[Close]]-E989)/E989,0)</f>
        <v>5.1711430585655877E-3</v>
      </c>
      <c r="I990">
        <f>IFERROR(LN(NDXT[[#This Row],[Close]]/E989),0)</f>
        <v>5.157818613633243E-3</v>
      </c>
    </row>
    <row r="991" spans="1:9">
      <c r="A991" s="3">
        <v>45425</v>
      </c>
      <c r="B991">
        <v>10144.429688</v>
      </c>
      <c r="C991">
        <v>10161.5</v>
      </c>
      <c r="D991">
        <v>10116.120117</v>
      </c>
      <c r="E991">
        <v>10140.589844</v>
      </c>
      <c r="F991">
        <v>10140.589844</v>
      </c>
      <c r="G991">
        <v>0</v>
      </c>
      <c r="H991">
        <f>IFERROR((NDXT[[#This Row],[Close]]-E990)/E990,0)</f>
        <v>4.9800106613733198E-3</v>
      </c>
      <c r="I991">
        <f>IFERROR(LN(NDXT[[#This Row],[Close]]/E990),0)</f>
        <v>4.9676514240518327E-3</v>
      </c>
    </row>
    <row r="992" spans="1:9">
      <c r="A992" s="3">
        <v>45426</v>
      </c>
      <c r="B992">
        <v>10128.299805000001</v>
      </c>
      <c r="C992">
        <v>10221.070313</v>
      </c>
      <c r="D992">
        <v>10124.290039</v>
      </c>
      <c r="E992">
        <v>10213.480469</v>
      </c>
      <c r="F992">
        <v>10213.480469</v>
      </c>
      <c r="G992">
        <v>0</v>
      </c>
      <c r="H992">
        <f>IFERROR((NDXT[[#This Row],[Close]]-E991)/E991,0)</f>
        <v>7.1880064297372244E-3</v>
      </c>
      <c r="I992">
        <f>IFERROR(LN(NDXT[[#This Row],[Close]]/E991),0)</f>
        <v>7.1622958432424871E-3</v>
      </c>
    </row>
    <row r="993" spans="1:9">
      <c r="A993" s="3">
        <v>45427</v>
      </c>
      <c r="B993">
        <v>10305.700194999999</v>
      </c>
      <c r="C993">
        <v>10456.719727</v>
      </c>
      <c r="D993">
        <v>10280.259765999999</v>
      </c>
      <c r="E993">
        <v>10454.290039</v>
      </c>
      <c r="F993">
        <v>10454.290039</v>
      </c>
      <c r="G993">
        <v>0</v>
      </c>
      <c r="H993">
        <f>IFERROR((NDXT[[#This Row],[Close]]-E992)/E992,0)</f>
        <v>2.3577620844422789E-2</v>
      </c>
      <c r="I993">
        <f>IFERROR(LN(NDXT[[#This Row],[Close]]/E992),0)</f>
        <v>2.3303961880068939E-2</v>
      </c>
    </row>
    <row r="994" spans="1:9">
      <c r="A994" s="3">
        <v>45428</v>
      </c>
      <c r="B994">
        <v>10449.959961</v>
      </c>
      <c r="C994">
        <v>10501.019531</v>
      </c>
      <c r="D994">
        <v>10433.349609000001</v>
      </c>
      <c r="E994">
        <v>10436.75</v>
      </c>
      <c r="F994">
        <v>10436.75</v>
      </c>
      <c r="G994">
        <v>0</v>
      </c>
      <c r="H994">
        <f>IFERROR((NDXT[[#This Row],[Close]]-E993)/E993,0)</f>
        <v>-1.6777838508943174E-3</v>
      </c>
      <c r="I994">
        <f>IFERROR(LN(NDXT[[#This Row],[Close]]/E993),0)</f>
        <v>-1.6791929065005529E-3</v>
      </c>
    </row>
    <row r="995" spans="1:9">
      <c r="A995" s="3">
        <v>45429</v>
      </c>
      <c r="B995">
        <v>10461.639648</v>
      </c>
      <c r="C995">
        <v>10471.490234000001</v>
      </c>
      <c r="D995">
        <v>10364.849609000001</v>
      </c>
      <c r="E995">
        <v>10419.299805000001</v>
      </c>
      <c r="F995">
        <v>10419.299805000001</v>
      </c>
      <c r="G995">
        <v>0</v>
      </c>
      <c r="H995">
        <f>IFERROR((NDXT[[#This Row],[Close]]-E994)/E994,0)</f>
        <v>-1.6719951134212699E-3</v>
      </c>
      <c r="I995">
        <f>IFERROR(LN(NDXT[[#This Row],[Close]]/E994),0)</f>
        <v>-1.6733944572658672E-3</v>
      </c>
    </row>
    <row r="996" spans="1:9">
      <c r="A996" s="3">
        <v>45432</v>
      </c>
      <c r="B996">
        <v>10432.059569999999</v>
      </c>
      <c r="C996">
        <v>10568.809569999999</v>
      </c>
      <c r="D996">
        <v>10424.559569999999</v>
      </c>
      <c r="E996">
        <v>10554.509765999999</v>
      </c>
      <c r="F996">
        <v>10554.509765999999</v>
      </c>
      <c r="G996">
        <v>0</v>
      </c>
      <c r="H996">
        <f>IFERROR((NDXT[[#This Row],[Close]]-E995)/E995,0)</f>
        <v>1.297687594468817E-2</v>
      </c>
      <c r="I996">
        <f>IFERROR(LN(NDXT[[#This Row],[Close]]/E995),0)</f>
        <v>1.2893397705593041E-2</v>
      </c>
    </row>
    <row r="997" spans="1:9">
      <c r="A997" s="3">
        <v>45433</v>
      </c>
      <c r="B997">
        <v>10454.120117</v>
      </c>
      <c r="C997">
        <v>10515.099609000001</v>
      </c>
      <c r="D997">
        <v>10437.740234000001</v>
      </c>
      <c r="E997">
        <v>10507.099609000001</v>
      </c>
      <c r="F997">
        <v>10507.099609000001</v>
      </c>
      <c r="G997">
        <v>0</v>
      </c>
      <c r="H997">
        <f>IFERROR((NDXT[[#This Row],[Close]]-E996)/E996,0)</f>
        <v>-4.4919335953171585E-3</v>
      </c>
      <c r="I997">
        <f>IFERROR(LN(NDXT[[#This Row],[Close]]/E996),0)</f>
        <v>-4.5020526431271716E-3</v>
      </c>
    </row>
    <row r="998" spans="1:9">
      <c r="A998" s="3">
        <v>45434</v>
      </c>
      <c r="B998">
        <v>10566.259765999999</v>
      </c>
      <c r="C998">
        <v>10595.299805000001</v>
      </c>
      <c r="D998">
        <v>10489.320313</v>
      </c>
      <c r="E998">
        <v>10568.799805000001</v>
      </c>
      <c r="F998">
        <v>10568.799805000001</v>
      </c>
      <c r="G998">
        <v>0</v>
      </c>
      <c r="H998">
        <f>IFERROR((NDXT[[#This Row],[Close]]-E997)/E997,0)</f>
        <v>5.8722386097063003E-3</v>
      </c>
      <c r="I998">
        <f>IFERROR(LN(NDXT[[#This Row],[Close]]/E997),0)</f>
        <v>5.8550642185114807E-3</v>
      </c>
    </row>
    <row r="999" spans="1:9">
      <c r="A999" s="3">
        <v>45435</v>
      </c>
      <c r="B999">
        <v>10698.179688</v>
      </c>
      <c r="C999">
        <v>10704.389648</v>
      </c>
      <c r="D999">
        <v>10444.490234000001</v>
      </c>
      <c r="E999">
        <v>10495.820313</v>
      </c>
      <c r="F999">
        <v>10495.820313</v>
      </c>
      <c r="G999">
        <v>0</v>
      </c>
      <c r="H999">
        <f>IFERROR((NDXT[[#This Row],[Close]]-E998)/E998,0)</f>
        <v>-6.9051825511421338E-3</v>
      </c>
      <c r="I999">
        <f>IFERROR(LN(NDXT[[#This Row],[Close]]/E998),0)</f>
        <v>-6.9291336456415347E-3</v>
      </c>
    </row>
    <row r="1000" spans="1:9">
      <c r="A1000" s="3">
        <v>45436</v>
      </c>
      <c r="B1000">
        <v>10494.5</v>
      </c>
      <c r="C1000">
        <v>10616.849609000001</v>
      </c>
      <c r="D1000">
        <v>10480.599609000001</v>
      </c>
      <c r="E1000">
        <v>10549.219727</v>
      </c>
      <c r="F1000">
        <v>10549.219727</v>
      </c>
      <c r="G1000">
        <v>0</v>
      </c>
      <c r="H1000">
        <f>IFERROR((NDXT[[#This Row],[Close]]-E999)/E999,0)</f>
        <v>5.0876837071857674E-3</v>
      </c>
      <c r="I1000">
        <f>IFERROR(LN(NDXT[[#This Row],[Close]]/E999),0)</f>
        <v>5.0747851750365782E-3</v>
      </c>
    </row>
    <row r="1001" spans="1:9">
      <c r="A1001" s="3">
        <v>45440</v>
      </c>
      <c r="B1001">
        <v>10592.650390999999</v>
      </c>
      <c r="C1001">
        <v>10594.290039</v>
      </c>
      <c r="D1001">
        <v>10462.570313</v>
      </c>
      <c r="E1001">
        <v>10526.849609000001</v>
      </c>
      <c r="F1001">
        <v>10526.849609000001</v>
      </c>
      <c r="G1001">
        <v>0</v>
      </c>
      <c r="H1001">
        <f>IFERROR((NDXT[[#This Row],[Close]]-E1000)/E1000,0)</f>
        <v>-2.1205471664168807E-3</v>
      </c>
      <c r="I1001">
        <f>IFERROR(LN(NDXT[[#This Row],[Close]]/E1000),0)</f>
        <v>-2.1227987101255525E-3</v>
      </c>
    </row>
    <row r="1002" spans="1:9">
      <c r="A1002" s="3">
        <v>45441</v>
      </c>
      <c r="B1002">
        <v>10386.549805000001</v>
      </c>
      <c r="C1002">
        <v>10451.019531</v>
      </c>
      <c r="D1002">
        <v>10386.549805000001</v>
      </c>
      <c r="E1002">
        <v>10396.400390999999</v>
      </c>
      <c r="F1002">
        <v>10396.400390999999</v>
      </c>
      <c r="G1002">
        <v>0</v>
      </c>
      <c r="H1002">
        <f>IFERROR((NDXT[[#This Row],[Close]]-E1001)/E1001,0)</f>
        <v>-1.2392047273903592E-2</v>
      </c>
      <c r="I1002">
        <f>IFERROR(LN(NDXT[[#This Row],[Close]]/E1001),0)</f>
        <v>-1.2469468965470088E-2</v>
      </c>
    </row>
    <row r="1003" spans="1:9">
      <c r="A1003" s="3">
        <v>45442</v>
      </c>
      <c r="B1003">
        <v>10332.570313</v>
      </c>
      <c r="C1003">
        <v>10348.389648</v>
      </c>
      <c r="D1003">
        <v>10174.339844</v>
      </c>
      <c r="E1003">
        <v>10205.240234000001</v>
      </c>
      <c r="F1003">
        <v>10205.240234000001</v>
      </c>
      <c r="G1003">
        <v>0</v>
      </c>
      <c r="H1003">
        <f>IFERROR((NDXT[[#This Row],[Close]]-E1002)/E1002,0)</f>
        <v>-1.8387148417781485E-2</v>
      </c>
      <c r="I1003">
        <f>IFERROR(LN(NDXT[[#This Row],[Close]]/E1002),0)</f>
        <v>-1.8558293187218453E-2</v>
      </c>
    </row>
    <row r="1004" spans="1:9">
      <c r="A1004" s="3">
        <v>45443</v>
      </c>
      <c r="B1004">
        <v>10188.309569999999</v>
      </c>
      <c r="C1004">
        <v>10200.25</v>
      </c>
      <c r="D1004">
        <v>9887.2695309999999</v>
      </c>
      <c r="E1004">
        <v>10121.719727</v>
      </c>
      <c r="F1004">
        <v>10121.719727</v>
      </c>
      <c r="G1004">
        <v>0</v>
      </c>
      <c r="H1004">
        <f>IFERROR((NDXT[[#This Row],[Close]]-E1003)/E1003,0)</f>
        <v>-8.1840804415110532E-3</v>
      </c>
      <c r="I1004">
        <f>IFERROR(LN(NDXT[[#This Row],[Close]]/E1003),0)</f>
        <v>-8.2177538777725989E-3</v>
      </c>
    </row>
    <row r="1005" spans="1:9">
      <c r="A1005" s="3">
        <v>45446</v>
      </c>
      <c r="B1005">
        <v>10226.280273</v>
      </c>
      <c r="C1005">
        <v>10236.700194999999</v>
      </c>
      <c r="D1005">
        <v>9986.2900389999995</v>
      </c>
      <c r="E1005">
        <v>10119.990234000001</v>
      </c>
      <c r="F1005">
        <v>10119.990234000001</v>
      </c>
      <c r="G1005">
        <v>0</v>
      </c>
      <c r="H1005">
        <f>IFERROR((NDXT[[#This Row],[Close]]-E1004)/E1004,0)</f>
        <v>-1.7086948133778442E-4</v>
      </c>
      <c r="I1005">
        <f>IFERROR(LN(NDXT[[#This Row],[Close]]/E1004),0)</f>
        <v>-1.7088408119078375E-4</v>
      </c>
    </row>
    <row r="1006" spans="1:9">
      <c r="A1006" s="3">
        <v>45447</v>
      </c>
      <c r="B1006">
        <v>10113.040039</v>
      </c>
      <c r="C1006">
        <v>10113.040039</v>
      </c>
      <c r="D1006">
        <v>10023.820313</v>
      </c>
      <c r="E1006">
        <v>10076.179688</v>
      </c>
      <c r="F1006">
        <v>10076.179688</v>
      </c>
      <c r="G1006">
        <v>0</v>
      </c>
      <c r="H1006">
        <f>IFERROR((NDXT[[#This Row],[Close]]-E1005)/E1005,0)</f>
        <v>-4.3291095136446757E-3</v>
      </c>
      <c r="I1006">
        <f>IFERROR(LN(NDXT[[#This Row],[Close]]/E1005),0)</f>
        <v>-4.3385072405685643E-3</v>
      </c>
    </row>
    <row r="1007" spans="1:9">
      <c r="A1007" s="3">
        <v>45448</v>
      </c>
      <c r="B1007">
        <v>10213.099609000001</v>
      </c>
      <c r="C1007">
        <v>10373.190430000001</v>
      </c>
      <c r="D1007">
        <v>10192.139648</v>
      </c>
      <c r="E1007">
        <v>10372.080078000001</v>
      </c>
      <c r="F1007">
        <v>10372.080078000001</v>
      </c>
      <c r="G1007">
        <v>0</v>
      </c>
      <c r="H1007">
        <f>IFERROR((NDXT[[#This Row],[Close]]-E1006)/E1006,0)</f>
        <v>2.9366327235350577E-2</v>
      </c>
      <c r="I1007">
        <f>IFERROR(LN(NDXT[[#This Row],[Close]]/E1006),0)</f>
        <v>2.8943396641998624E-2</v>
      </c>
    </row>
    <row r="1008" spans="1:9">
      <c r="A1008" s="3">
        <v>45449</v>
      </c>
      <c r="B1008">
        <v>10364.700194999999</v>
      </c>
      <c r="C1008">
        <v>10388.559569999999</v>
      </c>
      <c r="D1008">
        <v>10320.830078000001</v>
      </c>
      <c r="E1008">
        <v>10342.540039</v>
      </c>
      <c r="F1008">
        <v>10342.540039</v>
      </c>
      <c r="G1008">
        <v>0</v>
      </c>
      <c r="H1008">
        <f>IFERROR((NDXT[[#This Row],[Close]]-E1007)/E1007,0)</f>
        <v>-2.8480342205087768E-3</v>
      </c>
      <c r="I1008">
        <f>IFERROR(LN(NDXT[[#This Row],[Close]]/E1007),0)</f>
        <v>-2.8520975868741409E-3</v>
      </c>
    </row>
    <row r="1009" spans="1:9">
      <c r="A1009" s="3">
        <v>45450</v>
      </c>
      <c r="B1009">
        <v>10332.190430000001</v>
      </c>
      <c r="C1009">
        <v>10390.459961</v>
      </c>
      <c r="D1009">
        <v>10301.019531</v>
      </c>
      <c r="E1009">
        <v>10336.929688</v>
      </c>
      <c r="F1009">
        <v>10336.929688</v>
      </c>
      <c r="G1009">
        <v>0</v>
      </c>
      <c r="H1009">
        <f>IFERROR((NDXT[[#This Row],[Close]]-E1008)/E1008,0)</f>
        <v>-5.4245388259012331E-4</v>
      </c>
      <c r="I1009">
        <f>IFERROR(LN(NDXT[[#This Row],[Close]]/E1008),0)</f>
        <v>-5.4260106392594373E-4</v>
      </c>
    </row>
  </sheetData>
  <phoneticPr fontId="3"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F2676-5C0B-A34B-A336-49D13C92B6FE}">
  <sheetPr>
    <tabColor theme="8" tint="-0.249977111117893"/>
  </sheetPr>
  <dimension ref="A1:S84"/>
  <sheetViews>
    <sheetView topLeftCell="G1" zoomScale="141" zoomScaleNormal="110" workbookViewId="0">
      <pane ySplit="17" topLeftCell="A76" activePane="bottomLeft" state="frozen"/>
      <selection pane="bottomLeft" activeCell="Q5" sqref="Q5"/>
    </sheetView>
  </sheetViews>
  <sheetFormatPr baseColWidth="10" defaultRowHeight="16"/>
  <cols>
    <col min="1" max="1" width="11" style="7" customWidth="1"/>
    <col min="2" max="2" width="12" style="7" bestFit="1" customWidth="1"/>
    <col min="3" max="3" width="15" style="7" bestFit="1" customWidth="1"/>
    <col min="4" max="4" width="13.33203125" style="7" customWidth="1"/>
    <col min="5" max="5" width="12" style="7" customWidth="1"/>
    <col min="6" max="6" width="12.83203125" style="7" customWidth="1"/>
    <col min="7" max="7" width="13.83203125" style="7" customWidth="1"/>
    <col min="8" max="12" width="10.83203125" style="7"/>
    <col min="13" max="13" width="14" style="7" customWidth="1"/>
    <col min="14" max="14" width="12.6640625" style="7" customWidth="1"/>
    <col min="15" max="16384" width="10.83203125" style="7"/>
  </cols>
  <sheetData>
    <row r="1" spans="1:19">
      <c r="A1" s="15">
        <v>255</v>
      </c>
      <c r="B1" s="95" t="s">
        <v>45</v>
      </c>
      <c r="C1" s="95"/>
      <c r="D1" s="95"/>
      <c r="E1" s="95"/>
      <c r="M1" s="12" t="s">
        <v>525</v>
      </c>
    </row>
    <row r="2" spans="1:19">
      <c r="A2" s="9" t="s">
        <v>11</v>
      </c>
      <c r="B2" s="9" t="s">
        <v>12</v>
      </c>
      <c r="C2" s="9" t="s">
        <v>13</v>
      </c>
      <c r="D2" s="9" t="s">
        <v>27</v>
      </c>
      <c r="E2" s="9" t="s">
        <v>14</v>
      </c>
      <c r="G2" s="9"/>
      <c r="H2" s="9" t="s">
        <v>36</v>
      </c>
      <c r="I2" s="9" t="s">
        <v>38</v>
      </c>
      <c r="J2" s="9" t="s">
        <v>37</v>
      </c>
      <c r="K2" s="9" t="s">
        <v>14</v>
      </c>
      <c r="N2" s="9" t="s">
        <v>520</v>
      </c>
      <c r="O2" s="9" t="s">
        <v>521</v>
      </c>
      <c r="P2" s="9" t="s">
        <v>523</v>
      </c>
      <c r="Q2" s="9" t="s">
        <v>554</v>
      </c>
      <c r="R2" s="9" t="s">
        <v>522</v>
      </c>
      <c r="S2" s="9" t="s">
        <v>524</v>
      </c>
    </row>
    <row r="3" spans="1:19">
      <c r="A3" s="9" t="s">
        <v>306</v>
      </c>
      <c r="B3" s="36">
        <f>(AVERAGE(PG[Arith.Ret])+1)^$A$1-1</f>
        <v>0.10510572220411318</v>
      </c>
      <c r="C3" s="36">
        <f>STDEV(PG[Arith.Ret])*SQRT($A$1)</f>
        <v>0.16856263116323184</v>
      </c>
      <c r="D3" s="37">
        <f>INDEX(INFO[Unlev.  BETA],MATCH(A3,INFO[STICKER],0))*$B$14+$B$13</f>
        <v>0.14947933111682943</v>
      </c>
      <c r="E3" s="10">
        <f>(D3-$B$13)/C3</f>
        <v>0.65660657022878532</v>
      </c>
      <c r="G3" s="9" t="s">
        <v>40</v>
      </c>
      <c r="H3" s="9" t="str">
        <f>"PTF Nº " &amp; INDEX(A18:A84,MATCH(I3,E18:E84,0))</f>
        <v>PTF Nº 2</v>
      </c>
      <c r="I3" s="16">
        <f>MAX(E18:E84)</f>
        <v>0.18028697998440052</v>
      </c>
      <c r="J3" s="16">
        <f>INDEX(G19:G84,MATCH(I3,E19:E84,0))</f>
        <v>0.41238116514110529</v>
      </c>
      <c r="K3" s="10">
        <f>INDEX(H19:H84,MATCH(I3,E19:E84,0))</f>
        <v>0.34309758045323829</v>
      </c>
      <c r="M3" s="9" t="s">
        <v>306</v>
      </c>
      <c r="N3" s="37">
        <f>D3</f>
        <v>0.14947933111682943</v>
      </c>
      <c r="O3" s="16">
        <v>5.3499999999999999E-2</v>
      </c>
      <c r="P3" s="82">
        <f>'Standard BS'!L71</f>
        <v>0.42943907672538156</v>
      </c>
      <c r="Q3" s="82">
        <f>'Standard BS'!L72</f>
        <v>0.7526612132157654</v>
      </c>
      <c r="R3" s="83">
        <v>0.21</v>
      </c>
      <c r="S3" s="84">
        <f>N3*(1-P3)+O3*P3*(1-R3)</f>
        <v>0.10343730775028886</v>
      </c>
    </row>
    <row r="4" spans="1:19">
      <c r="A4" s="9" t="s">
        <v>0</v>
      </c>
      <c r="B4" s="36">
        <f>(AVERAGE(AAPL_1[Arith.Ret])+1)^$A$1-1</f>
        <v>0.29775038019096511</v>
      </c>
      <c r="C4" s="36">
        <f>STDEV(AAPL_1[Arith.Ret])*SQRT($A$1)</f>
        <v>0.29384904024384256</v>
      </c>
      <c r="D4" s="37">
        <f>INDEX(INFO[Unlev.  BETA],MATCH(A4,INFO[STICKER],0))*$B$14+$B$13</f>
        <v>0.1688767396630779</v>
      </c>
      <c r="E4" s="10">
        <f>(D4-$B$13)/C4</f>
        <v>0.44266518466467436</v>
      </c>
      <c r="G4" s="9" t="s">
        <v>39</v>
      </c>
      <c r="H4" s="9" t="str">
        <f>"PTF Nº " &amp; INDEX(A19:A85,MATCH(I4,E19:E85,0))</f>
        <v>PTF Nº 63</v>
      </c>
      <c r="I4" s="16">
        <f>INDEX(E19:E85,MATCH(J4,G19:G85,0))</f>
        <v>0.15449983685821142</v>
      </c>
      <c r="J4" s="16">
        <f>MIN(G19:G84)</f>
        <v>0.15963662267157916</v>
      </c>
      <c r="K4" s="10">
        <f>INDEX(H19:H85,MATCH(J4,G19:G85,0))</f>
        <v>0.72477001155456033</v>
      </c>
      <c r="M4" s="9" t="s">
        <v>0</v>
      </c>
      <c r="N4" s="37">
        <f>D4</f>
        <v>0.1688767396630779</v>
      </c>
      <c r="O4" s="37">
        <v>5.0900000000000001E-2</v>
      </c>
      <c r="P4" s="82">
        <f>'Standard BS'!B71</f>
        <v>0.64125979888474549</v>
      </c>
      <c r="Q4" s="82">
        <f>'Standard BS'!B72</f>
        <v>1.7875325845589418</v>
      </c>
      <c r="R4" s="83">
        <v>0.21</v>
      </c>
      <c r="S4" s="84">
        <f t="shared" ref="S4:S5" si="0">N4*(1-P4)+O4*P4*(1-R4)</f>
        <v>8.6368573323375553E-2</v>
      </c>
    </row>
    <row r="5" spans="1:19">
      <c r="A5" s="9" t="s">
        <v>30</v>
      </c>
      <c r="B5" s="36">
        <f>(AVERAGE(F[Arith.Ret])+1)^$A$1-1</f>
        <v>0.22889602187026248</v>
      </c>
      <c r="C5" s="36">
        <f>STDEV(F[Arith.Ret])*SQRT($A$1)</f>
        <v>0.41258587161444299</v>
      </c>
      <c r="D5" s="37">
        <f>INDEX(INFO[Unlev.  BETA],MATCH(A5,INFO[STICKER],0))*$B$14+$B$13</f>
        <v>0.18028697998440052</v>
      </c>
      <c r="E5" s="10">
        <f>(D5-$B$13)/C5</f>
        <v>0.34292735093124704</v>
      </c>
      <c r="G5" s="9" t="s">
        <v>41</v>
      </c>
      <c r="H5" s="9" t="str">
        <f>"PTF Nº " &amp; INDEX(A20:A86,MATCH(I5,E20:E86,0))</f>
        <v>PTF Nº 60</v>
      </c>
      <c r="I5" s="16">
        <f>INDEX(E19:E85,MATCH(K5,H19:H85,0))</f>
        <v>0.15643957771283623</v>
      </c>
      <c r="J5" s="16">
        <f>INDEX(G19:G85,MATCH(K5,H19:H85,0))</f>
        <v>0.16179677827621616</v>
      </c>
      <c r="K5" s="10">
        <f>MAX(H19:H84)</f>
        <v>0.72708232491505076</v>
      </c>
      <c r="M5" s="9" t="s">
        <v>30</v>
      </c>
      <c r="N5" s="37">
        <f>D5</f>
        <v>0.18028697998440052</v>
      </c>
      <c r="O5" s="37">
        <v>5.3499999999999999E-2</v>
      </c>
      <c r="P5" s="82">
        <f>'Standard BS'!G71</f>
        <v>0.77928366983832287</v>
      </c>
      <c r="Q5" s="82">
        <f>'Standard BS'!G72</f>
        <v>3.530702369269592</v>
      </c>
      <c r="R5" s="83">
        <v>0.21</v>
      </c>
      <c r="S5" s="84">
        <f t="shared" si="0"/>
        <v>7.2728704903805341E-2</v>
      </c>
    </row>
    <row r="6" spans="1:19">
      <c r="A6" s="9" t="s">
        <v>21</v>
      </c>
      <c r="B6" s="36">
        <f>(AVERAGE(GSPC[Arith.Ret])+1)^$A$1-1</f>
        <v>0.15290240321322623</v>
      </c>
      <c r="C6" s="36">
        <f>STDEV(GSPC[Arith.Ret])*SQRT($A$1)</f>
        <v>0.17286715746959538</v>
      </c>
      <c r="D6" s="37"/>
      <c r="E6" s="9"/>
    </row>
    <row r="7" spans="1:19">
      <c r="A7" s="9" t="s">
        <v>16</v>
      </c>
      <c r="B7" s="36">
        <f>(AVERAGE(NDXT[Arith.Ret])+1)^$A$1-1</f>
        <v>0.20248360321621406</v>
      </c>
      <c r="C7" s="36">
        <f>STDEV(NDXT[Arith.Ret])*SQRT($A$1)</f>
        <v>0.29677576576523618</v>
      </c>
      <c r="D7" s="37"/>
      <c r="E7" s="9"/>
    </row>
    <row r="10" spans="1:19">
      <c r="A10" s="11" t="s">
        <v>19</v>
      </c>
    </row>
    <row r="11" spans="1:19">
      <c r="A11" s="12" t="s">
        <v>20</v>
      </c>
    </row>
    <row r="12" spans="1:19">
      <c r="A12" s="7" t="s">
        <v>22</v>
      </c>
      <c r="B12" s="14">
        <v>5.9450936124219284E-2</v>
      </c>
      <c r="C12" s="7" t="s">
        <v>23</v>
      </c>
    </row>
    <row r="13" spans="1:19">
      <c r="A13" s="7" t="s">
        <v>24</v>
      </c>
      <c r="B13" s="14">
        <v>3.8800000000000001E-2</v>
      </c>
      <c r="C13" s="7" t="s">
        <v>25</v>
      </c>
    </row>
    <row r="14" spans="1:19">
      <c r="A14" s="7" t="s">
        <v>26</v>
      </c>
      <c r="B14" s="17">
        <f>B6-B13</f>
        <v>0.11410240321322623</v>
      </c>
    </row>
    <row r="17" spans="1:9">
      <c r="A17" s="20" t="s">
        <v>43</v>
      </c>
      <c r="B17" s="95" t="s">
        <v>35</v>
      </c>
      <c r="C17" s="95"/>
      <c r="D17" s="95"/>
      <c r="E17" s="95"/>
      <c r="F17" s="95"/>
      <c r="G17" s="95"/>
      <c r="H17" s="20"/>
    </row>
    <row r="18" spans="1:9">
      <c r="A18" s="21">
        <v>1</v>
      </c>
      <c r="B18" s="18" t="s">
        <v>306</v>
      </c>
      <c r="C18" s="18" t="s">
        <v>0</v>
      </c>
      <c r="D18" s="18" t="s">
        <v>30</v>
      </c>
      <c r="E18" s="18" t="s">
        <v>29</v>
      </c>
      <c r="F18" s="18" t="s">
        <v>33</v>
      </c>
      <c r="G18" s="18" t="s">
        <v>34</v>
      </c>
      <c r="H18" s="18" t="s">
        <v>42</v>
      </c>
      <c r="I18" s="23" t="s">
        <v>44</v>
      </c>
    </row>
    <row r="19" spans="1:9">
      <c r="A19" s="21">
        <v>2</v>
      </c>
      <c r="B19" s="13">
        <v>0</v>
      </c>
      <c r="C19" s="13">
        <v>0</v>
      </c>
      <c r="D19" s="13">
        <v>1</v>
      </c>
      <c r="E19" s="19">
        <f>$D$3*B19+$D$4*C19+$D$5*D19</f>
        <v>0.18028697998440052</v>
      </c>
      <c r="F19" s="22" cm="1">
        <f t="array" ref="F19">MMULT(MMULT(B19:D19,CORR!$G$7:$I$9),TRANSPOSE(B19:D19))</f>
        <v>6.6689500142406088E-4</v>
      </c>
      <c r="G19" s="14">
        <f>SQRT(F19*$A$1)</f>
        <v>0.41238116514110529</v>
      </c>
      <c r="H19" s="8">
        <f>(E19-$B$13)/G19</f>
        <v>0.34309758045323829</v>
      </c>
      <c r="I19" s="23">
        <f>IFERROR(IF(MATCH(H19,$K$3:$K$5,0)&lt;&gt;0,1,0),0)</f>
        <v>1</v>
      </c>
    </row>
    <row r="20" spans="1:9">
      <c r="A20" s="21">
        <v>3</v>
      </c>
      <c r="B20" s="13">
        <v>0</v>
      </c>
      <c r="C20" s="13">
        <v>0.1</v>
      </c>
      <c r="D20" s="13">
        <v>0.9</v>
      </c>
      <c r="E20" s="19">
        <f t="shared" ref="E20:E83" si="1">$D$3*B20+$D$4*C20+$D$5*D20</f>
        <v>0.17914595595226829</v>
      </c>
      <c r="F20" s="22">
        <f t="array" ref="F20">MMULT(MMULT(B20:D20,CORR!$G$7:$I$9),TRANSPOSE(B20:D20))</f>
        <v>5.6965140421414513E-4</v>
      </c>
      <c r="G20" s="14">
        <f t="shared" ref="G20:G83" si="2">SQRT(F20*$A$1)</f>
        <v>0.38113135278353449</v>
      </c>
      <c r="H20" s="8">
        <f t="shared" ref="H20:H83" si="3">(E20-$B$13)/G20</f>
        <v>0.36823513711814332</v>
      </c>
      <c r="I20" s="23">
        <f t="shared" ref="I20:I83" si="4">IFERROR(IF(MATCH(H20,$K$3:$K$5,0)&lt;&gt;0,1,0),0)</f>
        <v>0</v>
      </c>
    </row>
    <row r="21" spans="1:9">
      <c r="A21" s="21">
        <v>4</v>
      </c>
      <c r="B21" s="13">
        <v>0</v>
      </c>
      <c r="C21" s="13">
        <v>0.2</v>
      </c>
      <c r="D21" s="13">
        <v>0.8</v>
      </c>
      <c r="E21" s="19">
        <f t="shared" si="1"/>
        <v>0.178004931920136</v>
      </c>
      <c r="F21" s="22" cm="1">
        <f t="array" ref="F21">MMULT(MMULT(B21:D21,CORR!$G$7:$I$9),TRANSPOSE(B21:D21))</f>
        <v>4.8670751474553516E-4</v>
      </c>
      <c r="G21" s="14">
        <f t="shared" si="2"/>
        <v>0.35229308290131311</v>
      </c>
      <c r="H21" s="8">
        <f t="shared" si="3"/>
        <v>0.39513955475285639</v>
      </c>
      <c r="I21" s="23">
        <f t="shared" si="4"/>
        <v>0</v>
      </c>
    </row>
    <row r="22" spans="1:9">
      <c r="A22" s="21">
        <v>5</v>
      </c>
      <c r="B22" s="13">
        <v>0</v>
      </c>
      <c r="C22" s="13">
        <v>0.3</v>
      </c>
      <c r="D22" s="13">
        <v>0.7</v>
      </c>
      <c r="E22" s="19">
        <f t="shared" si="1"/>
        <v>0.17686390788800371</v>
      </c>
      <c r="F22" s="22" cm="1">
        <f t="array" ref="F22">MMULT(MMULT(B22:D22,CORR!$G$7:$I$9),TRANSPOSE(B22:D22))</f>
        <v>4.1806333301823125E-4</v>
      </c>
      <c r="G22" s="14">
        <f t="shared" si="2"/>
        <v>0.3265059722572452</v>
      </c>
      <c r="H22" s="8">
        <f t="shared" si="3"/>
        <v>0.42285262635020626</v>
      </c>
      <c r="I22" s="23">
        <f t="shared" si="4"/>
        <v>0</v>
      </c>
    </row>
    <row r="23" spans="1:9">
      <c r="A23" s="21">
        <v>6</v>
      </c>
      <c r="B23" s="13">
        <v>0</v>
      </c>
      <c r="C23" s="13">
        <v>0.4</v>
      </c>
      <c r="D23" s="13">
        <v>0.6</v>
      </c>
      <c r="E23" s="19">
        <f t="shared" si="1"/>
        <v>0.17572288385587148</v>
      </c>
      <c r="F23" s="22" cm="1">
        <f t="array" ref="F23">MMULT(MMULT(B23:D23,CORR!$G$7:$I$9),TRANSPOSE(B23:D23))</f>
        <v>3.6371885903223338E-4</v>
      </c>
      <c r="G23" s="14">
        <f t="shared" si="2"/>
        <v>0.30454607049380805</v>
      </c>
      <c r="H23" s="8">
        <f t="shared" si="3"/>
        <v>0.44959661976218263</v>
      </c>
      <c r="I23" s="23">
        <f t="shared" si="4"/>
        <v>0</v>
      </c>
    </row>
    <row r="24" spans="1:9">
      <c r="A24" s="21">
        <v>7</v>
      </c>
      <c r="B24" s="13">
        <v>0</v>
      </c>
      <c r="C24" s="13">
        <v>0.5</v>
      </c>
      <c r="D24" s="13">
        <v>0.5</v>
      </c>
      <c r="E24" s="19">
        <f t="shared" si="1"/>
        <v>0.17458185982373919</v>
      </c>
      <c r="F24" s="22" cm="1">
        <f t="array" ref="F24">MMULT(MMULT(B24:D24,CORR!$G$7:$I$9),TRANSPOSE(B24:D24))</f>
        <v>3.2367409278754146E-4</v>
      </c>
      <c r="G24" s="14">
        <f t="shared" si="2"/>
        <v>0.28729234876832882</v>
      </c>
      <c r="H24" s="8">
        <f t="shared" si="3"/>
        <v>0.47262609117805998</v>
      </c>
      <c r="I24" s="23">
        <f t="shared" si="4"/>
        <v>0</v>
      </c>
    </row>
    <row r="25" spans="1:9">
      <c r="A25" s="21">
        <v>8</v>
      </c>
      <c r="B25" s="13">
        <v>0</v>
      </c>
      <c r="C25" s="13">
        <v>0.6</v>
      </c>
      <c r="D25" s="13">
        <v>0.4</v>
      </c>
      <c r="E25" s="19">
        <f t="shared" si="1"/>
        <v>0.17344083579160696</v>
      </c>
      <c r="F25" s="22" cm="1">
        <f t="array" ref="F25">MMULT(MMULT(B25:D25,CORR!$G$7:$I$9),TRANSPOSE(B25:D25))</f>
        <v>2.9792903428415554E-4</v>
      </c>
      <c r="G25" s="14">
        <f t="shared" si="2"/>
        <v>0.27563001241239976</v>
      </c>
      <c r="H25" s="8">
        <f t="shared" si="3"/>
        <v>0.48848394488389857</v>
      </c>
      <c r="I25" s="23">
        <f t="shared" si="4"/>
        <v>0</v>
      </c>
    </row>
    <row r="26" spans="1:9">
      <c r="A26" s="21">
        <v>9</v>
      </c>
      <c r="B26" s="13">
        <v>0</v>
      </c>
      <c r="C26" s="13">
        <v>0.7</v>
      </c>
      <c r="D26" s="13">
        <v>0.3</v>
      </c>
      <c r="E26" s="19">
        <f t="shared" si="1"/>
        <v>0.17229981175947467</v>
      </c>
      <c r="F26" s="22" cm="1">
        <f t="array" ref="F26">MMULT(MMULT(B26:D26,CORR!$G$7:$I$9),TRANSPOSE(B26:D26))</f>
        <v>2.8648368352207556E-4</v>
      </c>
      <c r="G26" s="14">
        <f t="shared" si="2"/>
        <v>0.27028381249739925</v>
      </c>
      <c r="H26" s="8">
        <f t="shared" si="3"/>
        <v>0.4939245548075849</v>
      </c>
      <c r="I26" s="23">
        <f t="shared" si="4"/>
        <v>0</v>
      </c>
    </row>
    <row r="27" spans="1:9">
      <c r="A27" s="21">
        <v>10</v>
      </c>
      <c r="B27" s="13">
        <v>0</v>
      </c>
      <c r="C27" s="13">
        <v>0.8</v>
      </c>
      <c r="D27" s="13">
        <v>0.2</v>
      </c>
      <c r="E27" s="19">
        <f t="shared" si="1"/>
        <v>0.17115878772734242</v>
      </c>
      <c r="F27" s="22" cm="1">
        <f t="array" ref="F27">MMULT(MMULT(B27:D27,CORR!$G$7:$I$9),TRANSPOSE(B27:D27))</f>
        <v>2.8933804050130163E-4</v>
      </c>
      <c r="G27" s="14">
        <f t="shared" si="2"/>
        <v>0.27162695066548886</v>
      </c>
      <c r="H27" s="8">
        <f t="shared" si="3"/>
        <v>0.48728149914086949</v>
      </c>
      <c r="I27" s="23">
        <f t="shared" si="4"/>
        <v>0</v>
      </c>
    </row>
    <row r="28" spans="1:9">
      <c r="A28" s="21">
        <v>11</v>
      </c>
      <c r="B28" s="13">
        <v>0</v>
      </c>
      <c r="C28" s="13">
        <v>0.9</v>
      </c>
      <c r="D28" s="13">
        <v>0.1</v>
      </c>
      <c r="E28" s="19">
        <f t="shared" si="1"/>
        <v>0.17001776369521018</v>
      </c>
      <c r="F28" s="22" cm="1">
        <f t="array" ref="F28">MMULT(MMULT(B28:D28,CORR!$G$7:$I$9),TRANSPOSE(B28:D28))</f>
        <v>3.0649210522183364E-4</v>
      </c>
      <c r="G28" s="14">
        <f t="shared" si="2"/>
        <v>0.27956302837029001</v>
      </c>
      <c r="H28" s="8">
        <f t="shared" si="3"/>
        <v>0.4693673711439702</v>
      </c>
      <c r="I28" s="23">
        <f t="shared" si="4"/>
        <v>0</v>
      </c>
    </row>
    <row r="29" spans="1:9">
      <c r="A29" s="21">
        <v>12</v>
      </c>
      <c r="B29" s="13">
        <v>0</v>
      </c>
      <c r="C29" s="13">
        <v>1</v>
      </c>
      <c r="D29" s="13">
        <v>0</v>
      </c>
      <c r="E29" s="19">
        <f t="shared" si="1"/>
        <v>0.1688767396630779</v>
      </c>
      <c r="F29" s="22" cm="1">
        <f t="array" ref="F29">MMULT(MMULT(B29:D29,CORR!$G$7:$I$9),TRANSPOSE(B29:D29))</f>
        <v>3.3794587768367159E-4</v>
      </c>
      <c r="G29" s="14">
        <f t="shared" si="2"/>
        <v>0.2935578287311314</v>
      </c>
      <c r="H29" s="8">
        <f t="shared" si="3"/>
        <v>0.44310431176480303</v>
      </c>
      <c r="I29" s="23">
        <f t="shared" si="4"/>
        <v>0</v>
      </c>
    </row>
    <row r="30" spans="1:9">
      <c r="A30" s="21">
        <v>13</v>
      </c>
      <c r="B30" s="13">
        <v>0.1</v>
      </c>
      <c r="C30" s="13">
        <v>0</v>
      </c>
      <c r="D30" s="13">
        <v>0.9</v>
      </c>
      <c r="E30" s="19">
        <f t="shared" si="1"/>
        <v>0.17720621509764342</v>
      </c>
      <c r="F30" s="22" cm="1">
        <f t="array" ref="F30">MMULT(MMULT(B30:D30,CORR!$G$7:$I$9),TRANSPOSE(B30:D30))</f>
        <v>5.48277225235297E-4</v>
      </c>
      <c r="G30" s="14">
        <f t="shared" si="2"/>
        <v>0.37391268022761776</v>
      </c>
      <c r="H30" s="8">
        <f t="shared" si="3"/>
        <v>0.37015651625772422</v>
      </c>
      <c r="I30" s="23">
        <f t="shared" si="4"/>
        <v>0</v>
      </c>
    </row>
    <row r="31" spans="1:9">
      <c r="A31" s="21">
        <v>14</v>
      </c>
      <c r="B31" s="13">
        <v>0.1</v>
      </c>
      <c r="C31" s="13">
        <v>0.1</v>
      </c>
      <c r="D31" s="13">
        <v>0.8</v>
      </c>
      <c r="E31" s="19">
        <f t="shared" si="1"/>
        <v>0.17606519106551116</v>
      </c>
      <c r="F31" s="22" cm="1">
        <f t="array" ref="F31">MMULT(MMULT(B31:D31,CORR!$G$7:$I$9),TRANSPOSE(B31:D31))</f>
        <v>4.618906166092294E-4</v>
      </c>
      <c r="G31" s="14">
        <f t="shared" si="2"/>
        <v>0.34319397901966969</v>
      </c>
      <c r="H31" s="8">
        <f t="shared" si="3"/>
        <v>0.3999638672496757</v>
      </c>
      <c r="I31" s="23">
        <f t="shared" si="4"/>
        <v>0</v>
      </c>
    </row>
    <row r="32" spans="1:9">
      <c r="A32" s="21">
        <v>15</v>
      </c>
      <c r="B32" s="13">
        <v>0.1</v>
      </c>
      <c r="C32" s="13">
        <v>0.2</v>
      </c>
      <c r="D32" s="13">
        <v>0.7</v>
      </c>
      <c r="E32" s="19">
        <f t="shared" si="1"/>
        <v>0.17492416703337887</v>
      </c>
      <c r="F32" s="22" cm="1">
        <f t="array" ref="F32">MMULT(MMULT(B32:D32,CORR!$G$7:$I$9),TRANSPOSE(B32:D32))</f>
        <v>3.898037157244679E-4</v>
      </c>
      <c r="G32" s="14">
        <f t="shared" si="2"/>
        <v>0.31527757216417934</v>
      </c>
      <c r="H32" s="8">
        <f t="shared" si="3"/>
        <v>0.4317597541080177</v>
      </c>
      <c r="I32" s="23">
        <f t="shared" si="4"/>
        <v>0</v>
      </c>
    </row>
    <row r="33" spans="1:9">
      <c r="A33" s="21">
        <v>16</v>
      </c>
      <c r="B33" s="13">
        <v>0.1</v>
      </c>
      <c r="C33" s="13">
        <v>0.3</v>
      </c>
      <c r="D33" s="13">
        <v>0.6</v>
      </c>
      <c r="E33" s="19">
        <f t="shared" si="1"/>
        <v>0.17378314300124664</v>
      </c>
      <c r="F33" s="22" cm="1">
        <f t="array" ref="F33">MMULT(MMULT(B33:D33,CORR!$G$7:$I$9),TRANSPOSE(B33:D33))</f>
        <v>3.3201652258101229E-4</v>
      </c>
      <c r="G33" s="14">
        <f t="shared" si="2"/>
        <v>0.29097115537138407</v>
      </c>
      <c r="H33" s="8">
        <f t="shared" si="3"/>
        <v>0.46390558139331545</v>
      </c>
      <c r="I33" s="23">
        <f t="shared" si="4"/>
        <v>0</v>
      </c>
    </row>
    <row r="34" spans="1:9">
      <c r="A34" s="21">
        <v>17</v>
      </c>
      <c r="B34" s="13">
        <v>0.1</v>
      </c>
      <c r="C34" s="13">
        <v>0.4</v>
      </c>
      <c r="D34" s="13">
        <v>0.5</v>
      </c>
      <c r="E34" s="19">
        <f t="shared" si="1"/>
        <v>0.17264211896911436</v>
      </c>
      <c r="F34" s="22" cm="1">
        <f t="array" ref="F34">MMULT(MMULT(B34:D34,CORR!$G$7:$I$9),TRANSPOSE(B34:D34))</f>
        <v>2.8852903717886268E-4</v>
      </c>
      <c r="G34" s="14">
        <f t="shared" si="2"/>
        <v>0.27124694372584179</v>
      </c>
      <c r="H34" s="8">
        <f t="shared" si="3"/>
        <v>0.49343272639559393</v>
      </c>
      <c r="I34" s="23">
        <f t="shared" si="4"/>
        <v>0</v>
      </c>
    </row>
    <row r="35" spans="1:9">
      <c r="A35" s="21">
        <v>18</v>
      </c>
      <c r="B35" s="13">
        <v>0.1</v>
      </c>
      <c r="C35" s="13">
        <v>0.5</v>
      </c>
      <c r="D35" s="13">
        <v>0.4</v>
      </c>
      <c r="E35" s="19">
        <f t="shared" si="1"/>
        <v>0.17150109493698212</v>
      </c>
      <c r="F35" s="22" cm="1">
        <f t="array" ref="F35">MMULT(MMULT(B35:D35,CORR!$G$7:$I$9),TRANSPOSE(B35:D35))</f>
        <v>2.5934125951801906E-4</v>
      </c>
      <c r="G35" s="14">
        <f t="shared" si="2"/>
        <v>0.2571614690755496</v>
      </c>
      <c r="H35" s="8">
        <f t="shared" si="3"/>
        <v>0.5160224640729395</v>
      </c>
      <c r="I35" s="23">
        <f t="shared" si="4"/>
        <v>0</v>
      </c>
    </row>
    <row r="36" spans="1:9">
      <c r="A36" s="21">
        <v>19</v>
      </c>
      <c r="B36" s="13">
        <v>0.1</v>
      </c>
      <c r="C36" s="13">
        <v>0.6</v>
      </c>
      <c r="D36" s="13">
        <v>0.3</v>
      </c>
      <c r="E36" s="19">
        <f t="shared" si="1"/>
        <v>0.17036007090484984</v>
      </c>
      <c r="F36" s="22" cm="1">
        <f t="array" ref="F36">MMULT(MMULT(B36:D36,CORR!$G$7:$I$9),TRANSPOSE(B36:D36))</f>
        <v>2.4445318959848139E-4</v>
      </c>
      <c r="G36" s="14">
        <f t="shared" si="2"/>
        <v>0.24967091009489423</v>
      </c>
      <c r="H36" s="8">
        <f t="shared" si="3"/>
        <v>0.52693391815188584</v>
      </c>
      <c r="I36" s="23">
        <f t="shared" si="4"/>
        <v>0</v>
      </c>
    </row>
    <row r="37" spans="1:9">
      <c r="A37" s="21">
        <v>20</v>
      </c>
      <c r="B37" s="13">
        <v>0.1</v>
      </c>
      <c r="C37" s="13">
        <v>0.7</v>
      </c>
      <c r="D37" s="13">
        <v>0.2</v>
      </c>
      <c r="E37" s="19">
        <f t="shared" si="1"/>
        <v>0.16921904687271755</v>
      </c>
      <c r="F37" s="22" cm="1">
        <f t="array" ref="F37">MMULT(MMULT(B37:D37,CORR!$G$7:$I$9),TRANSPOSE(B37:D37))</f>
        <v>2.4386482742024972E-4</v>
      </c>
      <c r="G37" s="14">
        <f t="shared" si="2"/>
        <v>0.24937026886171432</v>
      </c>
      <c r="H37" s="8">
        <f t="shared" si="3"/>
        <v>0.52299356883253822</v>
      </c>
      <c r="I37" s="23">
        <f t="shared" si="4"/>
        <v>0</v>
      </c>
    </row>
    <row r="38" spans="1:9">
      <c r="A38" s="21">
        <v>21</v>
      </c>
      <c r="B38" s="13">
        <v>0.1</v>
      </c>
      <c r="C38" s="13">
        <v>0.8</v>
      </c>
      <c r="D38" s="13">
        <v>0.1</v>
      </c>
      <c r="E38" s="19">
        <f t="shared" si="1"/>
        <v>0.16807802284058532</v>
      </c>
      <c r="F38" s="22" cm="1">
        <f t="array" ref="F38">MMULT(MMULT(B38:D38,CORR!$G$7:$I$9),TRANSPOSE(B38:D38))</f>
        <v>2.5757617298332404E-4</v>
      </c>
      <c r="G38" s="14">
        <f t="shared" si="2"/>
        <v>0.2562848495536707</v>
      </c>
      <c r="H38" s="8">
        <f t="shared" si="3"/>
        <v>0.50443099959177318</v>
      </c>
      <c r="I38" s="23">
        <f t="shared" si="4"/>
        <v>0</v>
      </c>
    </row>
    <row r="39" spans="1:9">
      <c r="A39" s="21">
        <v>22</v>
      </c>
      <c r="B39" s="13">
        <v>0.1</v>
      </c>
      <c r="C39" s="13">
        <v>0.9</v>
      </c>
      <c r="D39" s="13">
        <v>0</v>
      </c>
      <c r="E39" s="19">
        <f t="shared" si="1"/>
        <v>0.16693699880845306</v>
      </c>
      <c r="F39" s="22" cm="1">
        <f t="array" ref="F39">MMULT(MMULT(B39:D39,CORR!$G$7:$I$9),TRANSPOSE(B39:D39))</f>
        <v>2.8558722628770436E-4</v>
      </c>
      <c r="G39" s="14">
        <f t="shared" si="2"/>
        <v>0.26986059864931117</v>
      </c>
      <c r="H39" s="8">
        <f t="shared" si="3"/>
        <v>0.47482663067448927</v>
      </c>
      <c r="I39" s="23">
        <f t="shared" si="4"/>
        <v>0</v>
      </c>
    </row>
    <row r="40" spans="1:9">
      <c r="A40" s="21">
        <v>23</v>
      </c>
      <c r="B40" s="13">
        <v>0.2</v>
      </c>
      <c r="C40" s="13">
        <v>0</v>
      </c>
      <c r="D40" s="13">
        <v>0.8</v>
      </c>
      <c r="E40" s="19">
        <f t="shared" si="1"/>
        <v>0.17412545021088632</v>
      </c>
      <c r="F40" s="22" cm="1">
        <f t="array" ref="F40">MMULT(MMULT(B40:D40,CORR!$G$7:$I$9),TRANSPOSE(B40:D40))</f>
        <v>4.4367271934589014E-4</v>
      </c>
      <c r="G40" s="14">
        <f t="shared" si="2"/>
        <v>0.33635776107175225</v>
      </c>
      <c r="H40" s="8">
        <f t="shared" si="3"/>
        <v>0.40232593349323231</v>
      </c>
      <c r="I40" s="23">
        <f t="shared" si="4"/>
        <v>0</v>
      </c>
    </row>
    <row r="41" spans="1:9">
      <c r="A41" s="21">
        <v>24</v>
      </c>
      <c r="B41" s="13">
        <v>0.2</v>
      </c>
      <c r="C41" s="13">
        <v>0.1</v>
      </c>
      <c r="D41" s="13">
        <v>0.7</v>
      </c>
      <c r="E41" s="19">
        <f t="shared" si="1"/>
        <v>0.17298442617875404</v>
      </c>
      <c r="F41" s="22" cm="1">
        <f t="array" ref="F41">MMULT(MMULT(B41:D41,CORR!$G$7:$I$9),TRANSPOSE(B41:D41))</f>
        <v>3.6814309930367089E-4</v>
      </c>
      <c r="G41" s="14">
        <f t="shared" si="2"/>
        <v>0.30639270605292823</v>
      </c>
      <c r="H41" s="8">
        <f t="shared" si="3"/>
        <v>0.43794915325293077</v>
      </c>
      <c r="I41" s="23">
        <f t="shared" si="4"/>
        <v>0</v>
      </c>
    </row>
    <row r="42" spans="1:9">
      <c r="A42" s="21">
        <v>25</v>
      </c>
      <c r="B42" s="13">
        <v>0.2</v>
      </c>
      <c r="C42" s="13">
        <v>0.2</v>
      </c>
      <c r="D42" s="13">
        <v>0.6</v>
      </c>
      <c r="E42" s="19">
        <f t="shared" si="1"/>
        <v>0.17184340214662178</v>
      </c>
      <c r="F42" s="22" cm="1">
        <f t="array" ref="F42">MMULT(MMULT(B42:D42,CORR!$G$7:$I$9),TRANSPOSE(B42:D42))</f>
        <v>3.0691318700275759E-4</v>
      </c>
      <c r="G42" s="14">
        <f t="shared" si="2"/>
        <v>0.27975500475541665</v>
      </c>
      <c r="H42" s="8">
        <f t="shared" si="3"/>
        <v>0.47557112432336485</v>
      </c>
      <c r="I42" s="23">
        <f t="shared" si="4"/>
        <v>0</v>
      </c>
    </row>
    <row r="43" spans="1:9">
      <c r="A43" s="21">
        <v>26</v>
      </c>
      <c r="B43" s="13">
        <v>0.2</v>
      </c>
      <c r="C43" s="13">
        <v>0.3</v>
      </c>
      <c r="D43" s="13">
        <v>0.5</v>
      </c>
      <c r="E43" s="19">
        <f t="shared" si="1"/>
        <v>0.17070237811448952</v>
      </c>
      <c r="F43" s="22" cm="1">
        <f t="array" ref="F43">MMULT(MMULT(B43:D43,CORR!$G$7:$I$9),TRANSPOSE(B43:D43))</f>
        <v>2.5998298244315029E-4</v>
      </c>
      <c r="G43" s="14">
        <f t="shared" si="2"/>
        <v>0.25747943708770865</v>
      </c>
      <c r="H43" s="8">
        <f t="shared" si="3"/>
        <v>0.51228315397302138</v>
      </c>
      <c r="I43" s="23">
        <f t="shared" si="4"/>
        <v>0</v>
      </c>
    </row>
    <row r="44" spans="1:9">
      <c r="A44" s="21">
        <v>27</v>
      </c>
      <c r="B44" s="13">
        <v>0.2</v>
      </c>
      <c r="C44" s="13">
        <v>0.4</v>
      </c>
      <c r="D44" s="13">
        <v>0.4</v>
      </c>
      <c r="E44" s="19">
        <f t="shared" si="1"/>
        <v>0.16956135408235726</v>
      </c>
      <c r="F44" s="22" cm="1">
        <f t="array" ref="F44">MMULT(MMULT(B44:D44,CORR!$G$7:$I$9),TRANSPOSE(B44:D44))</f>
        <v>2.2735248562484898E-4</v>
      </c>
      <c r="G44" s="14">
        <f t="shared" si="2"/>
        <v>0.24077974132874322</v>
      </c>
      <c r="H44" s="8">
        <f t="shared" si="3"/>
        <v>0.54307456832020251</v>
      </c>
      <c r="I44" s="23">
        <f t="shared" si="4"/>
        <v>0</v>
      </c>
    </row>
    <row r="45" spans="1:9">
      <c r="A45" s="21">
        <v>28</v>
      </c>
      <c r="B45" s="13">
        <v>0.2</v>
      </c>
      <c r="C45" s="13">
        <v>0.5</v>
      </c>
      <c r="D45" s="13">
        <v>0.3</v>
      </c>
      <c r="E45" s="19">
        <f t="shared" si="1"/>
        <v>0.168420330050225</v>
      </c>
      <c r="F45" s="22" cm="1">
        <f t="array" ref="F45">MMULT(MMULT(B45:D45,CORR!$G$7:$I$9),TRANSPOSE(B45:D45))</f>
        <v>2.0902169654785362E-4</v>
      </c>
      <c r="G45" s="14">
        <f t="shared" si="2"/>
        <v>0.23086908112543497</v>
      </c>
      <c r="H45" s="8">
        <f t="shared" si="3"/>
        <v>0.56144516805089262</v>
      </c>
      <c r="I45" s="23">
        <f t="shared" si="4"/>
        <v>0</v>
      </c>
    </row>
    <row r="46" spans="1:9">
      <c r="A46" s="21">
        <v>29</v>
      </c>
      <c r="B46" s="13">
        <v>0.2</v>
      </c>
      <c r="C46" s="13">
        <v>0.6</v>
      </c>
      <c r="D46" s="13">
        <v>0.2</v>
      </c>
      <c r="E46" s="19">
        <f t="shared" si="1"/>
        <v>0.16727930601809274</v>
      </c>
      <c r="F46" s="22" cm="1">
        <f t="array" ref="F46">MMULT(MMULT(B46:D46,CORR!$G$7:$I$9),TRANSPOSE(B46:D46))</f>
        <v>2.0499061521216425E-4</v>
      </c>
      <c r="G46" s="14">
        <f t="shared" si="2"/>
        <v>0.22863203379907612</v>
      </c>
      <c r="H46" s="8">
        <f t="shared" si="3"/>
        <v>0.56194796452277329</v>
      </c>
      <c r="I46" s="23">
        <f t="shared" si="4"/>
        <v>0</v>
      </c>
    </row>
    <row r="47" spans="1:9">
      <c r="A47" s="21">
        <v>30</v>
      </c>
      <c r="B47" s="13">
        <v>0.2</v>
      </c>
      <c r="C47" s="13">
        <v>0.7</v>
      </c>
      <c r="D47" s="13">
        <v>0.1</v>
      </c>
      <c r="E47" s="19">
        <f t="shared" si="1"/>
        <v>0.16613828198596045</v>
      </c>
      <c r="F47" s="22" cm="1">
        <f t="array" ref="F47">MMULT(MMULT(B47:D47,CORR!$G$7:$I$9),TRANSPOSE(B47:D47))</f>
        <v>2.1525924161778086E-4</v>
      </c>
      <c r="G47" s="14">
        <f t="shared" si="2"/>
        <v>0.23428851148217686</v>
      </c>
      <c r="H47" s="8">
        <f t="shared" si="3"/>
        <v>0.54351056814686161</v>
      </c>
      <c r="I47" s="23">
        <f t="shared" si="4"/>
        <v>0</v>
      </c>
    </row>
    <row r="48" spans="1:9">
      <c r="A48" s="21">
        <v>31</v>
      </c>
      <c r="B48" s="13">
        <v>0.2</v>
      </c>
      <c r="C48" s="13">
        <v>0.8</v>
      </c>
      <c r="D48" s="13">
        <v>0</v>
      </c>
      <c r="E48" s="19">
        <f t="shared" si="1"/>
        <v>0.16499725795382819</v>
      </c>
      <c r="F48" s="22" cm="1">
        <f t="array" ref="F48">MMULT(MMULT(B48:D48,CORR!$G$7:$I$9),TRANSPOSE(B48:D48))</f>
        <v>2.3982757576470354E-4</v>
      </c>
      <c r="G48" s="14">
        <f t="shared" si="2"/>
        <v>0.24729745615351445</v>
      </c>
      <c r="H48" s="8">
        <f t="shared" si="3"/>
        <v>0.51030552403049756</v>
      </c>
      <c r="I48" s="23">
        <f t="shared" si="4"/>
        <v>0</v>
      </c>
    </row>
    <row r="49" spans="1:9">
      <c r="A49" s="21">
        <v>32</v>
      </c>
      <c r="B49" s="13">
        <v>0.3</v>
      </c>
      <c r="C49" s="13">
        <v>0</v>
      </c>
      <c r="D49" s="13">
        <v>0.7</v>
      </c>
      <c r="E49" s="19">
        <f t="shared" si="1"/>
        <v>0.1710446853241292</v>
      </c>
      <c r="F49" s="22" cm="1">
        <f t="array" ref="F49">MMULT(MMULT(B49:D49,CORR!$G$7:$I$9),TRANSPOSE(B49:D49))</f>
        <v>3.5308148375584023E-4</v>
      </c>
      <c r="G49" s="14">
        <f t="shared" si="2"/>
        <v>0.30005962467106306</v>
      </c>
      <c r="H49" s="8">
        <f t="shared" si="3"/>
        <v>0.44072802353565871</v>
      </c>
      <c r="I49" s="23">
        <f t="shared" si="4"/>
        <v>0</v>
      </c>
    </row>
    <row r="50" spans="1:9">
      <c r="A50" s="21">
        <v>33</v>
      </c>
      <c r="B50" s="13">
        <v>0.3</v>
      </c>
      <c r="C50" s="13">
        <v>0.1</v>
      </c>
      <c r="D50" s="13">
        <v>0.6</v>
      </c>
      <c r="E50" s="19">
        <f t="shared" si="1"/>
        <v>0.16990366129199691</v>
      </c>
      <c r="F50" s="22" cm="1">
        <f t="array" ref="F50">MMULT(MMULT(B50:D50,CORR!$G$7:$I$9),TRANSPOSE(B50:D50))</f>
        <v>2.8840885229746929E-4</v>
      </c>
      <c r="G50" s="14">
        <f t="shared" si="2"/>
        <v>0.27119044477240467</v>
      </c>
      <c r="H50" s="8">
        <f t="shared" si="3"/>
        <v>0.48343761301038851</v>
      </c>
      <c r="I50" s="23">
        <f t="shared" si="4"/>
        <v>0</v>
      </c>
    </row>
    <row r="51" spans="1:9">
      <c r="A51" s="21">
        <v>34</v>
      </c>
      <c r="B51" s="13">
        <v>0.3</v>
      </c>
      <c r="C51" s="13">
        <v>0.2</v>
      </c>
      <c r="D51" s="13">
        <v>0.5</v>
      </c>
      <c r="E51" s="19">
        <f t="shared" si="1"/>
        <v>0.16876263725986468</v>
      </c>
      <c r="F51" s="22" cm="1">
        <f t="array" ref="F51">MMULT(MMULT(B51:D51,CORR!$G$7:$I$9),TRANSPOSE(B51:D51))</f>
        <v>2.3803592858040429E-4</v>
      </c>
      <c r="G51" s="14">
        <f t="shared" si="2"/>
        <v>0.24637199879045324</v>
      </c>
      <c r="H51" s="8">
        <f t="shared" si="3"/>
        <v>0.52750571452075523</v>
      </c>
      <c r="I51" s="23">
        <f t="shared" si="4"/>
        <v>0</v>
      </c>
    </row>
    <row r="52" spans="1:9">
      <c r="A52" s="21">
        <v>35</v>
      </c>
      <c r="B52" s="13">
        <v>0.3</v>
      </c>
      <c r="C52" s="13">
        <v>0.3</v>
      </c>
      <c r="D52" s="13">
        <v>0.4</v>
      </c>
      <c r="E52" s="19">
        <f t="shared" si="1"/>
        <v>0.16762161322773239</v>
      </c>
      <c r="F52" s="22" cm="1">
        <f t="array" ref="F52">MMULT(MMULT(B52:D52,CORR!$G$7:$I$9),TRANSPOSE(B52:D52))</f>
        <v>2.0196271260464527E-4</v>
      </c>
      <c r="G52" s="14">
        <f t="shared" si="2"/>
        <v>0.22693719773140883</v>
      </c>
      <c r="H52" s="8">
        <f t="shared" si="3"/>
        <v>0.56765314155416258</v>
      </c>
      <c r="I52" s="23">
        <f t="shared" si="4"/>
        <v>0</v>
      </c>
    </row>
    <row r="53" spans="1:9">
      <c r="A53" s="21">
        <v>36</v>
      </c>
      <c r="B53" s="13">
        <v>0.3</v>
      </c>
      <c r="C53" s="13">
        <v>0.4</v>
      </c>
      <c r="D53" s="13">
        <v>0.3</v>
      </c>
      <c r="E53" s="19">
        <f t="shared" si="1"/>
        <v>0.16648058919560013</v>
      </c>
      <c r="F53" s="22" cm="1">
        <f t="array" ref="F53">MMULT(MMULT(B53:D53,CORR!$G$7:$I$9),TRANSPOSE(B53:D53))</f>
        <v>1.8018920437019224E-4</v>
      </c>
      <c r="G53" s="14">
        <f t="shared" si="2"/>
        <v>0.21435542240493713</v>
      </c>
      <c r="H53" s="8">
        <f t="shared" si="3"/>
        <v>0.59564898225154173</v>
      </c>
      <c r="I53" s="23">
        <f t="shared" si="4"/>
        <v>0</v>
      </c>
    </row>
    <row r="54" spans="1:9">
      <c r="A54" s="21">
        <v>37</v>
      </c>
      <c r="B54" s="13">
        <v>0.3</v>
      </c>
      <c r="C54" s="13">
        <v>0.5</v>
      </c>
      <c r="D54" s="13">
        <v>0.2</v>
      </c>
      <c r="E54" s="19">
        <f t="shared" si="1"/>
        <v>0.16533956516346787</v>
      </c>
      <c r="F54" s="22" cm="1">
        <f t="array" ref="F54">MMULT(MMULT(B54:D54,CORR!$G$7:$I$9),TRANSPOSE(B54:D54))</f>
        <v>1.7271540387704519E-4</v>
      </c>
      <c r="G54" s="14">
        <f t="shared" si="2"/>
        <v>0.2098628790154336</v>
      </c>
      <c r="H54" s="8">
        <f t="shared" si="3"/>
        <v>0.60296306691838519</v>
      </c>
      <c r="I54" s="23">
        <f t="shared" si="4"/>
        <v>0</v>
      </c>
    </row>
    <row r="55" spans="1:9">
      <c r="A55" s="21">
        <v>38</v>
      </c>
      <c r="B55" s="13">
        <v>0.3</v>
      </c>
      <c r="C55" s="13">
        <v>0.6</v>
      </c>
      <c r="D55" s="13">
        <v>0.1</v>
      </c>
      <c r="E55" s="19">
        <f t="shared" si="1"/>
        <v>0.16419854113133561</v>
      </c>
      <c r="F55" s="22" cm="1">
        <f t="array" ref="F55">MMULT(MMULT(B55:D55,CORR!$G$7:$I$9),TRANSPOSE(B55:D55))</f>
        <v>1.795413111252041E-4</v>
      </c>
      <c r="G55" s="14">
        <f t="shared" si="2"/>
        <v>0.21396970425022099</v>
      </c>
      <c r="H55" s="8">
        <f t="shared" si="3"/>
        <v>0.58605745879188453</v>
      </c>
      <c r="I55" s="23">
        <f t="shared" si="4"/>
        <v>0</v>
      </c>
    </row>
    <row r="56" spans="1:9">
      <c r="A56" s="21">
        <v>39</v>
      </c>
      <c r="B56" s="13">
        <v>0.3</v>
      </c>
      <c r="C56" s="13">
        <v>0.7</v>
      </c>
      <c r="D56" s="13">
        <v>0</v>
      </c>
      <c r="E56" s="19">
        <f t="shared" si="1"/>
        <v>0.16305751709920335</v>
      </c>
      <c r="F56" s="22" cm="1">
        <f t="array" ref="F56">MMULT(MMULT(B56:D56,CORR!$G$7:$I$9),TRANSPOSE(B56:D56))</f>
        <v>2.0066692611466901E-4</v>
      </c>
      <c r="G56" s="14">
        <f t="shared" si="2"/>
        <v>0.22620801524092951</v>
      </c>
      <c r="H56" s="8">
        <f t="shared" si="3"/>
        <v>0.54930642915928163</v>
      </c>
      <c r="I56" s="23">
        <f t="shared" si="4"/>
        <v>0</v>
      </c>
    </row>
    <row r="57" spans="1:9">
      <c r="A57" s="21">
        <v>40</v>
      </c>
      <c r="B57" s="13">
        <v>0.4</v>
      </c>
      <c r="C57" s="13">
        <v>0</v>
      </c>
      <c r="D57" s="13">
        <v>0.6</v>
      </c>
      <c r="E57" s="19">
        <f t="shared" si="1"/>
        <v>0.16796392043737207</v>
      </c>
      <c r="F57" s="22" cm="1">
        <f t="array" ref="F57">MMULT(MMULT(B57:D57,CORR!$G$7:$I$9),TRANSPOSE(B57:D57))</f>
        <v>2.7650351846514738E-4</v>
      </c>
      <c r="G57" s="14">
        <f t="shared" si="2"/>
        <v>0.26553417333483198</v>
      </c>
      <c r="H57" s="8">
        <f t="shared" si="3"/>
        <v>0.48643049900209862</v>
      </c>
      <c r="I57" s="23">
        <f t="shared" si="4"/>
        <v>0</v>
      </c>
    </row>
    <row r="58" spans="1:9">
      <c r="A58" s="21">
        <v>41</v>
      </c>
      <c r="B58" s="13">
        <v>0.4</v>
      </c>
      <c r="C58" s="13">
        <v>0.1</v>
      </c>
      <c r="D58" s="13">
        <v>0.5</v>
      </c>
      <c r="E58" s="19">
        <f t="shared" si="1"/>
        <v>0.16682289640523984</v>
      </c>
      <c r="F58" s="22" cm="1">
        <f t="array" ref="F58">MMULT(MMULT(B58:D58,CORR!$G$7:$I$9),TRANSPOSE(B58:D58))</f>
        <v>2.2268787559062469E-4</v>
      </c>
      <c r="G58" s="14">
        <f t="shared" si="2"/>
        <v>0.2382968910321939</v>
      </c>
      <c r="H58" s="8">
        <f t="shared" si="3"/>
        <v>0.53724115262562933</v>
      </c>
      <c r="I58" s="23">
        <f t="shared" si="4"/>
        <v>0</v>
      </c>
    </row>
    <row r="59" spans="1:9">
      <c r="A59" s="21">
        <v>42</v>
      </c>
      <c r="B59" s="13">
        <v>0.4</v>
      </c>
      <c r="C59" s="13">
        <v>0.2</v>
      </c>
      <c r="D59" s="13">
        <v>0.4</v>
      </c>
      <c r="E59" s="19">
        <f t="shared" si="1"/>
        <v>0.16568187237310755</v>
      </c>
      <c r="F59" s="22" cm="1">
        <f t="array" ref="F59">MMULT(MMULT(B59:D59,CORR!$G$7:$I$9),TRANSPOSE(B59:D59))</f>
        <v>1.8317194045740798E-4</v>
      </c>
      <c r="G59" s="14">
        <f t="shared" si="2"/>
        <v>0.21612229134598548</v>
      </c>
      <c r="H59" s="8">
        <f t="shared" si="3"/>
        <v>0.58708369036299513</v>
      </c>
      <c r="I59" s="23">
        <f t="shared" si="4"/>
        <v>0</v>
      </c>
    </row>
    <row r="60" spans="1:9">
      <c r="A60" s="21">
        <v>43</v>
      </c>
      <c r="B60" s="13">
        <v>0.4</v>
      </c>
      <c r="C60" s="13">
        <v>0.3</v>
      </c>
      <c r="D60" s="13">
        <v>0.3</v>
      </c>
      <c r="E60" s="19">
        <f t="shared" si="1"/>
        <v>0.16454084834097529</v>
      </c>
      <c r="F60" s="22" cm="1">
        <f t="array" ref="F60">MMULT(MMULT(B60:D60,CORR!$G$7:$I$9),TRANSPOSE(B60:D60))</f>
        <v>1.5795571306549726E-4</v>
      </c>
      <c r="G60" s="14">
        <f t="shared" si="2"/>
        <v>0.20069555757839236</v>
      </c>
      <c r="H60" s="8">
        <f t="shared" si="3"/>
        <v>0.62652531953459156</v>
      </c>
      <c r="I60" s="23">
        <f t="shared" si="4"/>
        <v>0</v>
      </c>
    </row>
    <row r="61" spans="1:9">
      <c r="A61" s="21">
        <v>44</v>
      </c>
      <c r="B61" s="13">
        <v>0.4</v>
      </c>
      <c r="C61" s="13">
        <v>0.4</v>
      </c>
      <c r="D61" s="13">
        <v>0.2</v>
      </c>
      <c r="E61" s="19">
        <f t="shared" si="1"/>
        <v>0.16339982430884303</v>
      </c>
      <c r="F61" s="22" cm="1">
        <f t="array" ref="F61">MMULT(MMULT(B61:D61,CORR!$G$7:$I$9),TRANSPOSE(B61:D61))</f>
        <v>1.4703919341489254E-4</v>
      </c>
      <c r="G61" s="14">
        <f t="shared" si="2"/>
        <v>0.19363624227090753</v>
      </c>
      <c r="H61" s="8">
        <f t="shared" si="3"/>
        <v>0.643473674388502</v>
      </c>
      <c r="I61" s="23">
        <f t="shared" si="4"/>
        <v>0</v>
      </c>
    </row>
    <row r="62" spans="1:9">
      <c r="A62" s="21">
        <v>45</v>
      </c>
      <c r="B62" s="13">
        <v>0.4</v>
      </c>
      <c r="C62" s="13">
        <v>0.5</v>
      </c>
      <c r="D62" s="13">
        <v>0.1</v>
      </c>
      <c r="E62" s="19">
        <f t="shared" si="1"/>
        <v>0.16225880027671077</v>
      </c>
      <c r="F62" s="22" cm="1">
        <f t="array" ref="F62">MMULT(MMULT(B62:D62,CORR!$G$7:$I$9),TRANSPOSE(B62:D62))</f>
        <v>1.5042238150559376E-4</v>
      </c>
      <c r="G62" s="14">
        <f t="shared" si="2"/>
        <v>0.19585123763695345</v>
      </c>
      <c r="H62" s="8">
        <f t="shared" si="3"/>
        <v>0.63037028392725569</v>
      </c>
      <c r="I62" s="23">
        <f t="shared" si="4"/>
        <v>0</v>
      </c>
    </row>
    <row r="63" spans="1:9">
      <c r="A63" s="21">
        <v>46</v>
      </c>
      <c r="B63" s="13">
        <v>0.4</v>
      </c>
      <c r="C63" s="13">
        <v>0.6</v>
      </c>
      <c r="D63" s="13">
        <v>0</v>
      </c>
      <c r="E63" s="19">
        <f t="shared" si="1"/>
        <v>0.16111777624457851</v>
      </c>
      <c r="F63" s="22" cm="1">
        <f t="array" ref="F63">MMULT(MMULT(B63:D63,CORR!$G$7:$I$9),TRANSPOSE(B63:D63))</f>
        <v>1.6810527733760095E-4</v>
      </c>
      <c r="G63" s="14">
        <f t="shared" si="2"/>
        <v>0.20704310111927962</v>
      </c>
      <c r="H63" s="8">
        <f t="shared" si="3"/>
        <v>0.59078411974765588</v>
      </c>
      <c r="I63" s="23">
        <f t="shared" si="4"/>
        <v>0</v>
      </c>
    </row>
    <row r="64" spans="1:9">
      <c r="A64" s="21">
        <v>47</v>
      </c>
      <c r="B64" s="13">
        <v>0.5</v>
      </c>
      <c r="C64" s="13">
        <v>0</v>
      </c>
      <c r="D64" s="13">
        <v>0.5</v>
      </c>
      <c r="E64" s="19">
        <f t="shared" si="1"/>
        <v>0.16488315555061497</v>
      </c>
      <c r="F64" s="22" cm="1">
        <f t="array" ref="F64">MMULT(MMULT(B64:D64,CORR!$G$7:$I$9),TRANSPOSE(B64:D64))</f>
        <v>2.1393882347381146E-4</v>
      </c>
      <c r="G64" s="14">
        <f t="shared" si="2"/>
        <v>0.23356883350700264</v>
      </c>
      <c r="H64" s="8">
        <f t="shared" si="3"/>
        <v>0.53981155643710854</v>
      </c>
      <c r="I64" s="23">
        <f t="shared" si="4"/>
        <v>0</v>
      </c>
    </row>
    <row r="65" spans="1:9">
      <c r="A65" s="21">
        <v>48</v>
      </c>
      <c r="B65" s="13">
        <v>0.5</v>
      </c>
      <c r="C65" s="13">
        <v>0.1</v>
      </c>
      <c r="D65" s="13">
        <v>0.4</v>
      </c>
      <c r="E65" s="19">
        <f t="shared" si="1"/>
        <v>0.16374213151848271</v>
      </c>
      <c r="F65" s="22" cm="1">
        <f t="array" ref="F65">MMULT(MMULT(B65:D65,CORR!$G$7:$I$9),TRANSPOSE(B65:D65))</f>
        <v>1.7098016918313708E-4</v>
      </c>
      <c r="G65" s="14">
        <f t="shared" si="2"/>
        <v>0.20880599402723082</v>
      </c>
      <c r="H65" s="8">
        <f t="shared" si="3"/>
        <v>0.59836467866046383</v>
      </c>
      <c r="I65" s="23">
        <f t="shared" si="4"/>
        <v>0</v>
      </c>
    </row>
    <row r="66" spans="1:9">
      <c r="A66" s="21">
        <v>49</v>
      </c>
      <c r="B66" s="13">
        <v>0.5</v>
      </c>
      <c r="C66" s="13">
        <v>0.2</v>
      </c>
      <c r="D66" s="13">
        <v>0.3</v>
      </c>
      <c r="E66" s="19">
        <f t="shared" si="1"/>
        <v>0.16260110748635045</v>
      </c>
      <c r="F66" s="22" cm="1">
        <f t="array" ref="F66">MMULT(MMULT(B66:D66,CORR!$G$7:$I$9),TRANSPOSE(B66:D66))</f>
        <v>1.4232122263376867E-4</v>
      </c>
      <c r="G66" s="14">
        <f t="shared" si="2"/>
        <v>0.19050436155534869</v>
      </c>
      <c r="H66" s="8">
        <f t="shared" si="3"/>
        <v>0.64985970124564085</v>
      </c>
      <c r="I66" s="23">
        <f t="shared" si="4"/>
        <v>0</v>
      </c>
    </row>
    <row r="67" spans="1:9">
      <c r="A67" s="21">
        <v>50</v>
      </c>
      <c r="B67" s="13">
        <v>0.5</v>
      </c>
      <c r="C67" s="13">
        <v>0.3</v>
      </c>
      <c r="D67" s="13">
        <v>0.2</v>
      </c>
      <c r="E67" s="19">
        <f t="shared" si="1"/>
        <v>0.16146008345421817</v>
      </c>
      <c r="F67" s="22" cm="1">
        <f t="array" ref="F67">MMULT(MMULT(B67:D67,CORR!$G$7:$I$9),TRANSPOSE(B67:D67))</f>
        <v>1.2796198382570624E-4</v>
      </c>
      <c r="G67" s="14">
        <f t="shared" si="2"/>
        <v>0.18063860571747969</v>
      </c>
      <c r="H67" s="8">
        <f t="shared" si="3"/>
        <v>0.6790358183236842</v>
      </c>
      <c r="I67" s="23">
        <f t="shared" si="4"/>
        <v>0</v>
      </c>
    </row>
    <row r="68" spans="1:9">
      <c r="A68" s="21">
        <v>51</v>
      </c>
      <c r="B68" s="13">
        <v>0.5</v>
      </c>
      <c r="C68" s="13">
        <v>0.4</v>
      </c>
      <c r="D68" s="13">
        <v>0.1</v>
      </c>
      <c r="E68" s="19">
        <f t="shared" si="1"/>
        <v>0.16031905942208594</v>
      </c>
      <c r="F68" s="22" cm="1">
        <f t="array" ref="F68">MMULT(MMULT(B68:D68,CORR!$G$7:$I$9),TRANSPOSE(B68:D68))</f>
        <v>1.2790245275894979E-4</v>
      </c>
      <c r="G68" s="14">
        <f t="shared" si="2"/>
        <v>0.18059658206492227</v>
      </c>
      <c r="H68" s="8">
        <f t="shared" si="3"/>
        <v>0.67287574345344647</v>
      </c>
      <c r="I68" s="23">
        <f t="shared" si="4"/>
        <v>0</v>
      </c>
    </row>
    <row r="69" spans="1:9">
      <c r="A69" s="21">
        <v>52</v>
      </c>
      <c r="B69" s="13">
        <v>0.5</v>
      </c>
      <c r="C69" s="13">
        <v>0.5</v>
      </c>
      <c r="D69" s="13">
        <v>0</v>
      </c>
      <c r="E69" s="19">
        <f t="shared" si="1"/>
        <v>0.15917803538995368</v>
      </c>
      <c r="F69" s="22" cm="1">
        <f t="array" ref="F69">MMULT(MMULT(B69:D69,CORR!$G$7:$I$9),TRANSPOSE(B69:D69))</f>
        <v>1.4214262943349929E-4</v>
      </c>
      <c r="G69" s="14">
        <f t="shared" si="2"/>
        <v>0.19038479588859591</v>
      </c>
      <c r="H69" s="8">
        <f t="shared" si="3"/>
        <v>0.63228807126170494</v>
      </c>
      <c r="I69" s="23">
        <f t="shared" si="4"/>
        <v>0</v>
      </c>
    </row>
    <row r="70" spans="1:9">
      <c r="A70" s="21">
        <v>53</v>
      </c>
      <c r="B70" s="13">
        <v>0.6</v>
      </c>
      <c r="C70" s="13">
        <v>0</v>
      </c>
      <c r="D70" s="13">
        <v>0.4</v>
      </c>
      <c r="E70" s="19">
        <f t="shared" si="1"/>
        <v>0.16180239066385788</v>
      </c>
      <c r="F70" s="22" cm="1">
        <f t="array" ref="F70">MMULT(MMULT(B70:D70,CORR!$G$7:$I$9),TRANSPOSE(B70:D70))</f>
        <v>1.6538739878183258E-4</v>
      </c>
      <c r="G70" s="14">
        <f t="shared" si="2"/>
        <v>0.20536257373087072</v>
      </c>
      <c r="H70" s="8">
        <f t="shared" si="3"/>
        <v>0.59895232334326642</v>
      </c>
      <c r="I70" s="23">
        <f t="shared" si="4"/>
        <v>0</v>
      </c>
    </row>
    <row r="71" spans="1:9">
      <c r="A71" s="21">
        <v>54</v>
      </c>
      <c r="B71" s="13">
        <v>0.6</v>
      </c>
      <c r="C71" s="13">
        <v>0.1</v>
      </c>
      <c r="D71" s="13">
        <v>0.3</v>
      </c>
      <c r="E71" s="19">
        <f t="shared" si="1"/>
        <v>0.16066136663172559</v>
      </c>
      <c r="F71" s="22" cm="1">
        <f t="array" ref="F71">MMULT(MMULT(B71:D71,CORR!$G$7:$I$9),TRANSPOSE(B71:D71))</f>
        <v>1.3328573307500646E-4</v>
      </c>
      <c r="G71" s="14">
        <f t="shared" si="2"/>
        <v>0.18435797225541034</v>
      </c>
      <c r="H71" s="8">
        <f t="shared" si="3"/>
        <v>0.66100405174178378</v>
      </c>
      <c r="I71" s="23">
        <f t="shared" si="4"/>
        <v>0</v>
      </c>
    </row>
    <row r="72" spans="1:9">
      <c r="A72" s="21">
        <v>55</v>
      </c>
      <c r="B72" s="13">
        <v>0.6</v>
      </c>
      <c r="C72" s="13">
        <v>0.2</v>
      </c>
      <c r="D72" s="13">
        <v>0.2</v>
      </c>
      <c r="E72" s="19">
        <f t="shared" si="1"/>
        <v>0.15952034259959333</v>
      </c>
      <c r="F72" s="22" cm="1">
        <f t="array" ref="F72">MMULT(MMULT(B72:D72,CORR!$G$7:$I$9),TRANSPOSE(B72:D72))</f>
        <v>1.1548377510948635E-4</v>
      </c>
      <c r="G72" s="14">
        <f t="shared" si="2"/>
        <v>0.17160525240481136</v>
      </c>
      <c r="H72" s="8">
        <f t="shared" si="3"/>
        <v>0.70347696767939161</v>
      </c>
      <c r="I72" s="23">
        <f t="shared" si="4"/>
        <v>0</v>
      </c>
    </row>
    <row r="73" spans="1:9">
      <c r="A73" s="21">
        <v>56</v>
      </c>
      <c r="B73" s="13">
        <v>0.6</v>
      </c>
      <c r="C73" s="13">
        <v>0.3</v>
      </c>
      <c r="D73" s="13">
        <v>0.1</v>
      </c>
      <c r="E73" s="19">
        <f t="shared" si="1"/>
        <v>0.1583793185674611</v>
      </c>
      <c r="F73" s="22" cm="1">
        <f t="array" ref="F73">MMULT(MMULT(B73:D73,CORR!$G$7:$I$9),TRANSPOSE(B73:D73))</f>
        <v>1.1198152488527219E-4</v>
      </c>
      <c r="G73" s="14">
        <f t="shared" si="2"/>
        <v>0.16898310224914329</v>
      </c>
      <c r="H73" s="8">
        <f t="shared" si="3"/>
        <v>0.70764068700287663</v>
      </c>
      <c r="I73" s="23">
        <f t="shared" si="4"/>
        <v>0</v>
      </c>
    </row>
    <row r="74" spans="1:9">
      <c r="A74" s="21">
        <v>57</v>
      </c>
      <c r="B74" s="13">
        <v>0.6</v>
      </c>
      <c r="C74" s="13">
        <v>0.4</v>
      </c>
      <c r="D74" s="13">
        <v>0</v>
      </c>
      <c r="E74" s="19">
        <f t="shared" si="1"/>
        <v>0.15723829453532881</v>
      </c>
      <c r="F74" s="22" cm="1">
        <f t="array" ref="F74">MMULT(MMULT(B74:D74,CORR!$G$7:$I$9),TRANSPOSE(B74:D74))</f>
        <v>1.2277898240236403E-4</v>
      </c>
      <c r="G74" s="14">
        <f t="shared" si="2"/>
        <v>0.17694247797689178</v>
      </c>
      <c r="H74" s="8">
        <f t="shared" si="3"/>
        <v>0.66936043786386068</v>
      </c>
      <c r="I74" s="23">
        <f t="shared" si="4"/>
        <v>0</v>
      </c>
    </row>
    <row r="75" spans="1:9">
      <c r="A75" s="21">
        <v>58</v>
      </c>
      <c r="B75" s="13">
        <v>0.7</v>
      </c>
      <c r="C75" s="13">
        <v>0</v>
      </c>
      <c r="D75" s="13">
        <v>0.3</v>
      </c>
      <c r="E75" s="19">
        <f t="shared" si="1"/>
        <v>0.15872162577710075</v>
      </c>
      <c r="F75" s="22" cm="1">
        <f t="array" ref="F75">MMULT(MMULT(B75:D75,CORR!$G$7:$I$9),TRANSPOSE(B75:D75))</f>
        <v>1.3084924438921066E-4</v>
      </c>
      <c r="G75" s="14">
        <f t="shared" si="2"/>
        <v>0.18266515080673904</v>
      </c>
      <c r="H75" s="8">
        <f t="shared" si="3"/>
        <v>0.65651069866073486</v>
      </c>
      <c r="I75" s="23">
        <f t="shared" si="4"/>
        <v>0</v>
      </c>
    </row>
    <row r="76" spans="1:9">
      <c r="A76" s="21">
        <v>59</v>
      </c>
      <c r="B76" s="13">
        <v>0.7</v>
      </c>
      <c r="C76" s="13">
        <v>0.1</v>
      </c>
      <c r="D76" s="13">
        <v>0.2</v>
      </c>
      <c r="E76" s="19">
        <f t="shared" si="1"/>
        <v>0.15758060174496849</v>
      </c>
      <c r="F76" s="22" cm="1">
        <f t="array" ref="F76">MMULT(MMULT(B76:D76,CORR!$G$7:$I$9),TRANSPOSE(B76:D76))</f>
        <v>1.0960456726623284E-4</v>
      </c>
      <c r="G76" s="14">
        <f t="shared" si="2"/>
        <v>0.16718003664579503</v>
      </c>
      <c r="H76" s="8">
        <f t="shared" si="3"/>
        <v>0.71049512925176228</v>
      </c>
      <c r="I76" s="23">
        <f t="shared" si="4"/>
        <v>0</v>
      </c>
    </row>
    <row r="77" spans="1:9">
      <c r="A77" s="21">
        <v>60</v>
      </c>
      <c r="B77" s="13">
        <v>0.7</v>
      </c>
      <c r="C77" s="13">
        <v>0.2</v>
      </c>
      <c r="D77" s="13">
        <v>0.1</v>
      </c>
      <c r="E77" s="19">
        <f t="shared" si="1"/>
        <v>0.15643957771283623</v>
      </c>
      <c r="F77" s="22" cm="1">
        <f t="array" ref="F77">MMULT(MMULT(B77:D77,CORR!$G$7:$I$9),TRANSPOSE(B77:D77))</f>
        <v>1.02659597884561E-4</v>
      </c>
      <c r="G77" s="14">
        <f t="shared" si="2"/>
        <v>0.16179677827621616</v>
      </c>
      <c r="H77" s="8">
        <f t="shared" si="3"/>
        <v>0.72708232491505076</v>
      </c>
      <c r="I77" s="23">
        <f t="shared" si="4"/>
        <v>1</v>
      </c>
    </row>
    <row r="78" spans="1:9">
      <c r="A78" s="21">
        <v>61</v>
      </c>
      <c r="B78" s="13">
        <v>0.7</v>
      </c>
      <c r="C78" s="13">
        <v>0.3</v>
      </c>
      <c r="D78" s="13">
        <v>0</v>
      </c>
      <c r="E78" s="19">
        <f t="shared" si="1"/>
        <v>0.15529855368070394</v>
      </c>
      <c r="F78" s="22" cm="1">
        <f t="array" ref="F78">MMULT(MMULT(B78:D78,CORR!$G$7:$I$9),TRANSPOSE(B78:D78))</f>
        <v>1.1001433624419515E-4</v>
      </c>
      <c r="G78" s="14">
        <f t="shared" si="2"/>
        <v>0.16749225576804966</v>
      </c>
      <c r="H78" s="8">
        <f t="shared" si="3"/>
        <v>0.69554591134073718</v>
      </c>
      <c r="I78" s="23">
        <f t="shared" si="4"/>
        <v>0</v>
      </c>
    </row>
    <row r="79" spans="1:9">
      <c r="A79" s="21">
        <v>62</v>
      </c>
      <c r="B79" s="13">
        <v>0.8</v>
      </c>
      <c r="C79" s="13">
        <v>0</v>
      </c>
      <c r="D79" s="13">
        <v>0.2</v>
      </c>
      <c r="E79" s="19">
        <f t="shared" si="1"/>
        <v>0.15564086089034365</v>
      </c>
      <c r="F79" s="22" cm="1">
        <f t="array" ref="F79">MMULT(MMULT(B79:D79,CORR!$G$7:$I$9),TRANSPOSE(B79:D79))</f>
        <v>1.1032436029594577E-4</v>
      </c>
      <c r="G79" s="14">
        <f t="shared" si="2"/>
        <v>0.1677280891069417</v>
      </c>
      <c r="H79" s="8">
        <f t="shared" si="3"/>
        <v>0.69660878814309468</v>
      </c>
      <c r="I79" s="23">
        <f t="shared" si="4"/>
        <v>0</v>
      </c>
    </row>
    <row r="80" spans="1:9">
      <c r="A80" s="21">
        <v>63</v>
      </c>
      <c r="B80" s="13">
        <v>0.8</v>
      </c>
      <c r="C80" s="13">
        <v>0.1</v>
      </c>
      <c r="D80" s="13">
        <v>0.1</v>
      </c>
      <c r="E80" s="19">
        <f t="shared" si="1"/>
        <v>0.15449983685821142</v>
      </c>
      <c r="F80" s="22" cm="1">
        <f t="array" ref="F80">MMULT(MMULT(B80:D80,CORR!$G$7:$I$9),TRANSPOSE(B80:D80))</f>
        <v>9.9936671756816243E-5</v>
      </c>
      <c r="G80" s="14">
        <f t="shared" si="2"/>
        <v>0.15963662267157916</v>
      </c>
      <c r="H80" s="8">
        <f t="shared" si="3"/>
        <v>0.72477001155456033</v>
      </c>
      <c r="I80" s="23">
        <f t="shared" si="4"/>
        <v>1</v>
      </c>
    </row>
    <row r="81" spans="1:9">
      <c r="A81" s="21">
        <v>64</v>
      </c>
      <c r="B81" s="13">
        <v>0.8</v>
      </c>
      <c r="C81" s="13">
        <v>0.2</v>
      </c>
      <c r="D81" s="13">
        <v>0</v>
      </c>
      <c r="E81" s="19">
        <f t="shared" si="1"/>
        <v>0.15335881282607913</v>
      </c>
      <c r="F81" s="22" cm="1">
        <f t="array" ref="F81">MMULT(MMULT(B81:D81,CORR!$G$7:$I$9),TRANSPOSE(B81:D81))</f>
        <v>1.0384869095899268E-4</v>
      </c>
      <c r="G81" s="14">
        <f t="shared" si="2"/>
        <v>0.16273111624561276</v>
      </c>
      <c r="H81" s="8">
        <f t="shared" si="3"/>
        <v>0.7039760770347917</v>
      </c>
      <c r="I81" s="23">
        <f t="shared" si="4"/>
        <v>0</v>
      </c>
    </row>
    <row r="82" spans="1:9">
      <c r="A82" s="21">
        <v>65</v>
      </c>
      <c r="B82" s="13">
        <v>0.9</v>
      </c>
      <c r="C82" s="13">
        <v>0</v>
      </c>
      <c r="D82" s="13">
        <v>0.1</v>
      </c>
      <c r="E82" s="19">
        <f t="shared" si="1"/>
        <v>0.15256009600358655</v>
      </c>
      <c r="F82" s="22" cm="1">
        <f t="array" ref="F82">MMULT(MMULT(B82:D82,CORR!$G$7:$I$9),TRANSPOSE(B82:D82))</f>
        <v>1.0381274650203784E-4</v>
      </c>
      <c r="G82" s="14">
        <f t="shared" si="2"/>
        <v>0.16270295128859724</v>
      </c>
      <c r="H82" s="8">
        <f t="shared" si="3"/>
        <v>0.6991888905678334</v>
      </c>
      <c r="I82" s="23">
        <f t="shared" si="4"/>
        <v>0</v>
      </c>
    </row>
    <row r="83" spans="1:9">
      <c r="A83" s="21">
        <v>66</v>
      </c>
      <c r="B83" s="13">
        <v>0.9</v>
      </c>
      <c r="C83" s="13">
        <v>0.1</v>
      </c>
      <c r="D83" s="13">
        <v>0</v>
      </c>
      <c r="E83" s="19">
        <f t="shared" si="1"/>
        <v>0.15141907197145427</v>
      </c>
      <c r="F83" s="22" cm="1">
        <f t="array" ref="F83">MMULT(MMULT(B83:D83,CORR!$G$7:$I$9),TRANSPOSE(B83:D83))</f>
        <v>1.042820465467566E-4</v>
      </c>
      <c r="G83" s="14">
        <f t="shared" si="2"/>
        <v>0.16307029732426115</v>
      </c>
      <c r="H83" s="8">
        <f t="shared" si="3"/>
        <v>0.69061670837279521</v>
      </c>
      <c r="I83" s="23">
        <f t="shared" si="4"/>
        <v>0</v>
      </c>
    </row>
    <row r="84" spans="1:9">
      <c r="A84" s="21">
        <v>67</v>
      </c>
      <c r="B84" s="13">
        <v>1</v>
      </c>
      <c r="C84" s="13">
        <v>0</v>
      </c>
      <c r="D84" s="13">
        <v>0</v>
      </c>
      <c r="E84" s="19">
        <f t="shared" ref="E84" si="5">$D$3*B84+$D$4*C84+$D$5*D84</f>
        <v>0.14947933111682943</v>
      </c>
      <c r="F84" s="22" cm="1">
        <f t="array" ref="F84">MMULT(MMULT(B84:D84,CORR!$G$7:$I$9),TRANSPOSE(B84:D84))</f>
        <v>1.113144030074869E-4</v>
      </c>
      <c r="G84" s="14">
        <f t="shared" ref="G84" si="6">SQRT(F84*$A$1)</f>
        <v>0.16847899799948113</v>
      </c>
      <c r="H84" s="8">
        <f t="shared" ref="H84" si="7">(E84-$B$13)/G84</f>
        <v>0.65693251046738943</v>
      </c>
      <c r="I84" s="23">
        <f t="shared" ref="I84" si="8">IFERROR(IF(MATCH(H84,$K$3:$K$5,0)&lt;&gt;0,1,0),0)</f>
        <v>0</v>
      </c>
    </row>
  </sheetData>
  <mergeCells count="2">
    <mergeCell ref="B17:G17"/>
    <mergeCell ref="B1:E1"/>
  </mergeCells>
  <conditionalFormatting sqref="E19:E84">
    <cfRule type="expression" dxfId="0" priority="1">
      <formula>I19&gt;0</formula>
    </cfRule>
  </conditionalFormatting>
  <hyperlinks>
    <hyperlink ref="A11" r:id="rId1" xr:uid="{1BB95F55-3118-454E-A66E-24FAF722634F}"/>
    <hyperlink ref="M1" r:id="rId2" xr:uid="{F98D74A7-1906-A043-B119-4FE57CF9A82B}"/>
  </hyperlinks>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B1EC4-644A-4348-9C44-448814F0FCDB}">
  <dimension ref="A2:D45"/>
  <sheetViews>
    <sheetView zoomScale="130" zoomScaleNormal="130" workbookViewId="0">
      <selection activeCell="F8" sqref="F8"/>
    </sheetView>
  </sheetViews>
  <sheetFormatPr baseColWidth="10" defaultRowHeight="16" outlineLevelCol="1"/>
  <cols>
    <col min="1" max="1" width="94.5" style="7" customWidth="1"/>
    <col min="2" max="2" width="74.6640625" style="7" hidden="1" customWidth="1" outlineLevel="1"/>
    <col min="3" max="3" width="9.33203125" style="7" customWidth="1" collapsed="1"/>
    <col min="4" max="4" width="10" style="7" customWidth="1"/>
    <col min="5" max="16384" width="10.83203125" style="7"/>
  </cols>
  <sheetData>
    <row r="2" spans="1:4" ht="19">
      <c r="A2" s="43" t="s">
        <v>357</v>
      </c>
      <c r="B2" s="43"/>
    </row>
    <row r="3" spans="1:4" ht="19">
      <c r="A3" s="43"/>
      <c r="B3" s="43"/>
      <c r="C3" s="56" t="s">
        <v>358</v>
      </c>
    </row>
    <row r="4" spans="1:4" ht="19">
      <c r="A4" s="43" t="s">
        <v>381</v>
      </c>
      <c r="B4" s="43" t="s">
        <v>382</v>
      </c>
      <c r="C4" s="60">
        <f>AVERAGE(C6,C16,C22,C26,C31)</f>
        <v>1</v>
      </c>
    </row>
    <row r="5" spans="1:4">
      <c r="A5" s="53"/>
      <c r="B5" s="54"/>
      <c r="C5" s="54"/>
    </row>
    <row r="6" spans="1:4">
      <c r="A6" s="48" t="s">
        <v>345</v>
      </c>
      <c r="B6" s="55"/>
      <c r="C6" s="58">
        <f>SUM(C7:C14)/54</f>
        <v>1</v>
      </c>
    </row>
    <row r="7" spans="1:4" ht="34">
      <c r="A7" s="50" t="s">
        <v>365</v>
      </c>
      <c r="B7" s="52" t="s">
        <v>372</v>
      </c>
      <c r="C7" s="9">
        <v>1</v>
      </c>
    </row>
    <row r="8" spans="1:4" ht="34">
      <c r="A8" s="9" t="s">
        <v>369</v>
      </c>
      <c r="B8" s="45" t="s">
        <v>368</v>
      </c>
      <c r="C8" s="9">
        <v>10</v>
      </c>
    </row>
    <row r="9" spans="1:4">
      <c r="A9" s="9" t="s">
        <v>366</v>
      </c>
      <c r="B9" s="9" t="s">
        <v>370</v>
      </c>
      <c r="C9" s="9">
        <v>10</v>
      </c>
    </row>
    <row r="10" spans="1:4">
      <c r="A10" s="9" t="s">
        <v>346</v>
      </c>
      <c r="B10" s="9" t="s">
        <v>371</v>
      </c>
      <c r="C10" s="9">
        <v>10</v>
      </c>
    </row>
    <row r="11" spans="1:4" ht="34">
      <c r="A11" s="45" t="s">
        <v>364</v>
      </c>
      <c r="B11" s="45" t="s">
        <v>373</v>
      </c>
      <c r="C11" s="45">
        <v>2</v>
      </c>
      <c r="D11" s="41"/>
    </row>
    <row r="12" spans="1:4">
      <c r="A12" s="9" t="s">
        <v>347</v>
      </c>
      <c r="B12" s="9" t="s">
        <v>374</v>
      </c>
      <c r="C12" s="9">
        <v>10</v>
      </c>
    </row>
    <row r="13" spans="1:4">
      <c r="A13" s="9" t="s">
        <v>359</v>
      </c>
      <c r="B13" s="9" t="s">
        <v>375</v>
      </c>
      <c r="C13" s="9">
        <v>1</v>
      </c>
    </row>
    <row r="14" spans="1:4">
      <c r="A14" s="9" t="s">
        <v>348</v>
      </c>
      <c r="B14" s="9" t="s">
        <v>376</v>
      </c>
      <c r="C14" s="9">
        <v>10</v>
      </c>
    </row>
    <row r="15" spans="1:4">
      <c r="A15" s="46"/>
      <c r="B15" s="46"/>
      <c r="C15" s="47"/>
    </row>
    <row r="16" spans="1:4">
      <c r="A16" s="48" t="s">
        <v>339</v>
      </c>
      <c r="B16" s="51"/>
      <c r="C16" s="57">
        <f>SUM(C17:C20,C13:C14)/33</f>
        <v>1</v>
      </c>
      <c r="D16" s="49"/>
    </row>
    <row r="17" spans="1:4">
      <c r="A17" s="9" t="s">
        <v>360</v>
      </c>
      <c r="B17" s="9" t="s">
        <v>377</v>
      </c>
      <c r="C17" s="9">
        <v>1</v>
      </c>
    </row>
    <row r="18" spans="1:4">
      <c r="A18" s="9" t="s">
        <v>367</v>
      </c>
      <c r="B18" s="9" t="s">
        <v>378</v>
      </c>
      <c r="C18" s="9">
        <v>10</v>
      </c>
    </row>
    <row r="19" spans="1:4">
      <c r="A19" s="9" t="s">
        <v>349</v>
      </c>
      <c r="B19" s="9" t="s">
        <v>379</v>
      </c>
      <c r="C19" s="9">
        <v>10</v>
      </c>
    </row>
    <row r="20" spans="1:4">
      <c r="A20" s="9" t="s">
        <v>363</v>
      </c>
      <c r="B20" s="9" t="s">
        <v>380</v>
      </c>
      <c r="C20" s="9">
        <v>1</v>
      </c>
    </row>
    <row r="21" spans="1:4">
      <c r="C21" s="47"/>
    </row>
    <row r="22" spans="1:4">
      <c r="A22" s="28" t="s">
        <v>340</v>
      </c>
      <c r="B22" s="28"/>
      <c r="C22" s="58">
        <f>SUM(C23:C24)/11</f>
        <v>1</v>
      </c>
      <c r="D22" s="49"/>
    </row>
    <row r="23" spans="1:4">
      <c r="A23" s="9" t="s">
        <v>350</v>
      </c>
      <c r="B23" s="9" t="s">
        <v>383</v>
      </c>
      <c r="C23" s="9">
        <v>10</v>
      </c>
    </row>
    <row r="24" spans="1:4">
      <c r="A24" s="9" t="s">
        <v>361</v>
      </c>
      <c r="B24" s="9" t="s">
        <v>384</v>
      </c>
      <c r="C24" s="9">
        <v>1</v>
      </c>
    </row>
    <row r="25" spans="1:4">
      <c r="C25" s="47"/>
    </row>
    <row r="26" spans="1:4">
      <c r="A26" s="44" t="s">
        <v>341</v>
      </c>
      <c r="B26" s="44"/>
      <c r="C26" s="59">
        <f>SUM(C27:C29,C24)/31</f>
        <v>1</v>
      </c>
      <c r="D26" s="42"/>
    </row>
    <row r="27" spans="1:4">
      <c r="A27" s="9" t="s">
        <v>352</v>
      </c>
      <c r="B27" s="9" t="s">
        <v>385</v>
      </c>
      <c r="C27" s="9">
        <v>10</v>
      </c>
    </row>
    <row r="28" spans="1:4">
      <c r="A28" s="9" t="s">
        <v>353</v>
      </c>
      <c r="B28" s="9" t="s">
        <v>386</v>
      </c>
      <c r="C28" s="9">
        <v>10</v>
      </c>
    </row>
    <row r="29" spans="1:4">
      <c r="A29" s="9" t="s">
        <v>351</v>
      </c>
      <c r="B29" s="9"/>
      <c r="C29" s="9">
        <v>10</v>
      </c>
    </row>
    <row r="30" spans="1:4">
      <c r="C30" s="47"/>
    </row>
    <row r="31" spans="1:4">
      <c r="A31" s="44" t="s">
        <v>342</v>
      </c>
      <c r="B31" s="44"/>
      <c r="C31" s="59">
        <f>SUM(C32:C35)/31</f>
        <v>1</v>
      </c>
      <c r="D31" s="42"/>
    </row>
    <row r="32" spans="1:4">
      <c r="A32" s="9" t="s">
        <v>362</v>
      </c>
      <c r="B32" s="9"/>
      <c r="C32" s="9">
        <v>1</v>
      </c>
    </row>
    <row r="33" spans="1:4">
      <c r="A33" s="9" t="s">
        <v>354</v>
      </c>
      <c r="B33" s="9"/>
      <c r="C33" s="9">
        <v>10</v>
      </c>
    </row>
    <row r="34" spans="1:4">
      <c r="A34" s="9" t="s">
        <v>356</v>
      </c>
      <c r="B34" s="9"/>
      <c r="C34" s="9">
        <v>10</v>
      </c>
    </row>
    <row r="35" spans="1:4">
      <c r="A35" s="9" t="s">
        <v>355</v>
      </c>
      <c r="B35" s="9"/>
      <c r="C35" s="9">
        <v>10</v>
      </c>
    </row>
    <row r="37" spans="1:4">
      <c r="A37" s="7" t="s">
        <v>343</v>
      </c>
    </row>
    <row r="45" spans="1:4">
      <c r="A45" s="42" t="s">
        <v>344</v>
      </c>
      <c r="B45" s="42"/>
      <c r="C45" s="42"/>
      <c r="D45" s="4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3FB8A-1F6A-A748-AC1A-D454212F01CF}">
  <sheetPr>
    <tabColor theme="9" tint="-0.249977111117893"/>
  </sheetPr>
  <dimension ref="A1:S201"/>
  <sheetViews>
    <sheetView tabSelected="1" zoomScaleNormal="100" workbookViewId="0">
      <pane xSplit="2" ySplit="2" topLeftCell="C167" activePane="bottomRight" state="frozen"/>
      <selection pane="topRight" activeCell="C1" sqref="C1"/>
      <selection pane="bottomLeft" activeCell="A2" sqref="A2"/>
      <selection pane="bottomRight" activeCell="C164" sqref="C164"/>
    </sheetView>
  </sheetViews>
  <sheetFormatPr baseColWidth="10" defaultRowHeight="16" outlineLevelRow="1"/>
  <cols>
    <col min="1" max="1" width="8.1640625" style="7" customWidth="1"/>
    <col min="2" max="2" width="43" style="7" customWidth="1"/>
    <col min="3" max="3" width="17.83203125" style="7" customWidth="1"/>
    <col min="4" max="4" width="15.83203125" style="7" customWidth="1"/>
    <col min="5" max="5" width="15" style="7" customWidth="1"/>
    <col min="6" max="6" width="14.1640625" style="7" customWidth="1"/>
    <col min="7" max="7" width="15.1640625" style="7" customWidth="1"/>
    <col min="8" max="8" width="11" style="7" bestFit="1" customWidth="1"/>
    <col min="9" max="9" width="14.83203125" style="7" customWidth="1"/>
    <col min="10" max="13" width="15.5" style="7" bestFit="1" customWidth="1"/>
    <col min="14" max="14" width="11" style="7" bestFit="1" customWidth="1"/>
    <col min="15" max="15" width="15.83203125" style="7" bestFit="1" customWidth="1"/>
    <col min="16" max="19" width="16.33203125" style="7" customWidth="1"/>
    <col min="20" max="16384" width="10.83203125" style="7"/>
  </cols>
  <sheetData>
    <row r="1" spans="2:19">
      <c r="E1" s="97" t="s">
        <v>285</v>
      </c>
      <c r="F1" s="97"/>
      <c r="K1" s="97" t="s">
        <v>286</v>
      </c>
      <c r="L1" s="97"/>
      <c r="Q1" s="97" t="s">
        <v>307</v>
      </c>
      <c r="R1" s="97"/>
    </row>
    <row r="2" spans="2:19">
      <c r="B2" s="28" t="s">
        <v>290</v>
      </c>
      <c r="C2" s="7">
        <v>0</v>
      </c>
      <c r="D2" s="20">
        <v>1</v>
      </c>
      <c r="E2" s="20">
        <v>2</v>
      </c>
      <c r="F2" s="20">
        <v>3</v>
      </c>
      <c r="G2" s="20">
        <v>4</v>
      </c>
      <c r="I2" s="7">
        <v>0</v>
      </c>
      <c r="J2" s="20">
        <v>1</v>
      </c>
      <c r="K2" s="20">
        <v>2</v>
      </c>
      <c r="L2" s="20">
        <v>3</v>
      </c>
      <c r="M2" s="20">
        <v>4</v>
      </c>
      <c r="O2" s="7">
        <v>0</v>
      </c>
      <c r="P2" s="20">
        <v>1</v>
      </c>
      <c r="Q2" s="20">
        <v>2</v>
      </c>
      <c r="R2" s="20">
        <v>3</v>
      </c>
      <c r="S2" s="20">
        <v>4</v>
      </c>
    </row>
    <row r="3" spans="2:19" outlineLevel="1">
      <c r="B3" s="7" t="s">
        <v>291</v>
      </c>
      <c r="D3" s="14">
        <f>('AAPL-fs'!B39/'AAPL-fs'!E39)^(1/4)-1</f>
        <v>8.7023506890428148E-2</v>
      </c>
      <c r="E3" s="19">
        <f t="shared" ref="E3:E10" si="0">D3</f>
        <v>8.7023506890428148E-2</v>
      </c>
      <c r="F3" s="19">
        <f t="shared" ref="F3:G3" si="1">E3</f>
        <v>8.7023506890428148E-2</v>
      </c>
      <c r="G3" s="19">
        <f t="shared" si="1"/>
        <v>8.7023506890428148E-2</v>
      </c>
      <c r="J3" s="14">
        <f>(('F-fs'!B46/'F-fs'!E46)^(1/4)-1)*1+'F-fs'!E49*0</f>
        <v>8.4980574201866776E-2</v>
      </c>
      <c r="K3" s="19">
        <f t="shared" ref="K3:K10" si="2">J3</f>
        <v>8.4980574201866776E-2</v>
      </c>
      <c r="L3" s="19">
        <f t="shared" ref="L3:M3" si="3">K3</f>
        <v>8.4980574201866776E-2</v>
      </c>
      <c r="M3" s="19">
        <f t="shared" si="3"/>
        <v>8.4980574201866776E-2</v>
      </c>
      <c r="P3" s="14">
        <f>('PG-fs'!B46/'PG-fs'!E46)^(1/4)-1</f>
        <v>3.6867608108901884E-2</v>
      </c>
      <c r="Q3" s="19">
        <f t="shared" ref="Q3:Q10" si="4">P3</f>
        <v>3.6867608108901884E-2</v>
      </c>
      <c r="R3" s="19">
        <f t="shared" ref="R3:S3" si="5">Q3</f>
        <v>3.6867608108901884E-2</v>
      </c>
      <c r="S3" s="19">
        <f t="shared" si="5"/>
        <v>3.6867608108901884E-2</v>
      </c>
    </row>
    <row r="4" spans="2:19" outlineLevel="1">
      <c r="B4" s="7" t="s">
        <v>292</v>
      </c>
      <c r="D4" s="32">
        <f>AVERAGE('AAPL-fs'!G38:J38)</f>
        <v>0.58136658127113416</v>
      </c>
      <c r="E4" s="32">
        <f t="shared" si="0"/>
        <v>0.58136658127113416</v>
      </c>
      <c r="F4" s="32">
        <f t="shared" ref="F4:G5" si="6">E4</f>
        <v>0.58136658127113416</v>
      </c>
      <c r="G4" s="32">
        <f t="shared" si="6"/>
        <v>0.58136658127113416</v>
      </c>
      <c r="J4" s="32">
        <f>AVERAGE('F-fs'!G45:J45)</f>
        <v>0.9084056700976928</v>
      </c>
      <c r="K4" s="32">
        <f>J4-0.01</f>
        <v>0.89840567009769279</v>
      </c>
      <c r="L4" s="32">
        <f>K4-0.01</f>
        <v>0.88840567009769278</v>
      </c>
      <c r="M4" s="32">
        <f>L4-0.01</f>
        <v>0.87840567009769277</v>
      </c>
      <c r="P4" s="32">
        <f>AVERAGE('PG-fs'!G45:J45)</f>
        <v>0.50787346305884229</v>
      </c>
      <c r="Q4" s="32">
        <f t="shared" si="4"/>
        <v>0.50787346305884229</v>
      </c>
      <c r="R4" s="32">
        <f t="shared" ref="R4:S5" si="7">Q4</f>
        <v>0.50787346305884229</v>
      </c>
      <c r="S4" s="32">
        <f t="shared" si="7"/>
        <v>0.50787346305884229</v>
      </c>
    </row>
    <row r="5" spans="2:19" outlineLevel="1">
      <c r="B5" s="7" t="s">
        <v>388</v>
      </c>
      <c r="D5" s="32">
        <f>AVERAGE('AAPL-fs'!G34:J34)</f>
        <v>0.13353379737256127</v>
      </c>
      <c r="E5" s="32">
        <f>D5</f>
        <v>0.13353379737256127</v>
      </c>
      <c r="F5" s="32">
        <f t="shared" si="6"/>
        <v>0.13353379737256127</v>
      </c>
      <c r="G5" s="32">
        <f t="shared" si="6"/>
        <v>0.13353379737256127</v>
      </c>
      <c r="J5" s="32">
        <f>AVERAGE('F-fs'!G41:I41)</f>
        <v>7.2339538344315404E-2</v>
      </c>
      <c r="K5" s="32">
        <f>J5-($J$5-0.06)/3</f>
        <v>6.8226358896210273E-2</v>
      </c>
      <c r="L5" s="32">
        <f>K5-($J$5-0.06)/3</f>
        <v>6.4113179448105143E-2</v>
      </c>
      <c r="M5" s="32">
        <f>L5-($J$5-0.06)/3</f>
        <v>6.0000000000000005E-2</v>
      </c>
      <c r="P5" s="32">
        <f>AVERAGE('PG-fs'!G42:J42)</f>
        <v>0.26689364114362363</v>
      </c>
      <c r="Q5" s="32">
        <f>P5</f>
        <v>0.26689364114362363</v>
      </c>
      <c r="R5" s="32">
        <f t="shared" si="7"/>
        <v>0.26689364114362363</v>
      </c>
      <c r="S5" s="32">
        <f t="shared" si="7"/>
        <v>0.26689364114362363</v>
      </c>
    </row>
    <row r="6" spans="2:19" outlineLevel="1">
      <c r="B6" s="7" t="s">
        <v>389</v>
      </c>
      <c r="D6" s="32">
        <f>AVERAGE('AAPL-fs'!G36:J36)</f>
        <v>0.24742772985025521</v>
      </c>
      <c r="E6" s="32">
        <f t="shared" si="0"/>
        <v>0.24742772985025521</v>
      </c>
      <c r="F6" s="32">
        <f t="shared" ref="F6:G6" si="8">E6</f>
        <v>0.24742772985025521</v>
      </c>
      <c r="G6" s="32">
        <f t="shared" si="8"/>
        <v>0.24742772985025521</v>
      </c>
      <c r="J6" s="32">
        <f>AVERAGE('F-fs'!G43:I43)</f>
        <v>0.43131111339433242</v>
      </c>
      <c r="K6" s="32">
        <f t="shared" si="2"/>
        <v>0.43131111339433242</v>
      </c>
      <c r="L6" s="32">
        <f t="shared" ref="L6:M6" si="9">K6</f>
        <v>0.43131111339433242</v>
      </c>
      <c r="M6" s="32">
        <f t="shared" si="9"/>
        <v>0.43131111339433242</v>
      </c>
      <c r="P6" s="32">
        <f>AVERAGE('PG-fs'!G43:J43)</f>
        <v>0.8629548350784394</v>
      </c>
      <c r="Q6" s="32">
        <f t="shared" si="4"/>
        <v>0.8629548350784394</v>
      </c>
      <c r="R6" s="32">
        <f t="shared" ref="R6:S6" si="10">Q6</f>
        <v>0.8629548350784394</v>
      </c>
      <c r="S6" s="32">
        <f t="shared" si="10"/>
        <v>0.8629548350784394</v>
      </c>
    </row>
    <row r="7" spans="2:19" outlineLevel="1">
      <c r="B7" s="7" t="s">
        <v>390</v>
      </c>
      <c r="D7" s="32">
        <f>AVERAGE('AAPL-fs'!G35:J35)</f>
        <v>0.51024247544828283</v>
      </c>
      <c r="E7" s="32">
        <f t="shared" si="0"/>
        <v>0.51024247544828283</v>
      </c>
      <c r="F7" s="32">
        <f t="shared" ref="F7:G7" si="11">E7</f>
        <v>0.51024247544828283</v>
      </c>
      <c r="G7" s="32">
        <f t="shared" si="11"/>
        <v>0.51024247544828283</v>
      </c>
      <c r="J7" s="32">
        <v>0</v>
      </c>
      <c r="K7" s="32">
        <f t="shared" si="2"/>
        <v>0</v>
      </c>
      <c r="L7" s="32">
        <f t="shared" ref="L7:M7" si="12">K7</f>
        <v>0</v>
      </c>
      <c r="M7" s="32">
        <f t="shared" si="12"/>
        <v>0</v>
      </c>
      <c r="P7" s="32">
        <v>0</v>
      </c>
      <c r="Q7" s="32">
        <f t="shared" si="4"/>
        <v>0</v>
      </c>
      <c r="R7" s="32">
        <f t="shared" ref="R7:S7" si="13">Q7</f>
        <v>0</v>
      </c>
      <c r="S7" s="32">
        <f t="shared" si="13"/>
        <v>0</v>
      </c>
    </row>
    <row r="8" spans="2:19" outlineLevel="1">
      <c r="B8" s="7" t="s">
        <v>387</v>
      </c>
      <c r="D8" s="32">
        <f>AVERAGE('AAPL-fs'!G6:J6)</f>
        <v>0.24232979470146199</v>
      </c>
      <c r="E8" s="32">
        <f t="shared" si="0"/>
        <v>0.24232979470146199</v>
      </c>
      <c r="F8" s="32">
        <f t="shared" ref="F8:G8" si="14">E8</f>
        <v>0.24232979470146199</v>
      </c>
      <c r="G8" s="32">
        <f t="shared" si="14"/>
        <v>0.24232979470146199</v>
      </c>
      <c r="J8" s="32">
        <f>AVERAGE('F-fs'!G8:I8)</f>
        <v>0.56868888660566752</v>
      </c>
      <c r="K8" s="32">
        <f t="shared" si="2"/>
        <v>0.56868888660566752</v>
      </c>
      <c r="L8" s="32">
        <f t="shared" ref="L8:M8" si="15">K8</f>
        <v>0.56868888660566752</v>
      </c>
      <c r="M8" s="32">
        <f t="shared" si="15"/>
        <v>0.56868888660566752</v>
      </c>
      <c r="P8" s="32">
        <f>AVERAGE('PG-fs'!G8:J8)</f>
        <v>0.13704516492156063</v>
      </c>
      <c r="Q8" s="32">
        <f t="shared" si="4"/>
        <v>0.13704516492156063</v>
      </c>
      <c r="R8" s="32">
        <f t="shared" ref="R8:S8" si="16">Q8</f>
        <v>0.13704516492156063</v>
      </c>
      <c r="S8" s="32">
        <f t="shared" si="16"/>
        <v>0.13704516492156063</v>
      </c>
    </row>
    <row r="9" spans="2:19" outlineLevel="1">
      <c r="B9" s="7" t="s">
        <v>294</v>
      </c>
      <c r="D9" s="31">
        <f>AVERAGE('AAPL-fs'!G32:J32)</f>
        <v>9.6068466013691945E-3</v>
      </c>
      <c r="E9" s="32">
        <f t="shared" si="0"/>
        <v>9.6068466013691945E-3</v>
      </c>
      <c r="F9" s="32">
        <f t="shared" ref="F9:G9" si="17">E9</f>
        <v>9.6068466013691945E-3</v>
      </c>
      <c r="G9" s="32">
        <f t="shared" si="17"/>
        <v>9.6068466013691945E-3</v>
      </c>
      <c r="J9" s="31">
        <f>'F-fs'!G39</f>
        <v>8.8937573428835744E-3</v>
      </c>
      <c r="K9" s="32">
        <f t="shared" si="2"/>
        <v>8.8937573428835744E-3</v>
      </c>
      <c r="L9" s="32">
        <f t="shared" ref="L9:M9" si="18">K9</f>
        <v>8.8937573428835744E-3</v>
      </c>
      <c r="M9" s="32">
        <f t="shared" si="18"/>
        <v>8.8937573428835744E-3</v>
      </c>
      <c r="P9" s="31">
        <f>AVERAGE('PG-fs'!G40:J40)</f>
        <v>1.7888665672986745E-3</v>
      </c>
      <c r="Q9" s="32">
        <f t="shared" si="4"/>
        <v>1.7888665672986745E-3</v>
      </c>
      <c r="R9" s="32">
        <f t="shared" ref="R9:S9" si="19">Q9</f>
        <v>1.7888665672986745E-3</v>
      </c>
      <c r="S9" s="32">
        <f t="shared" si="19"/>
        <v>1.7888665672986745E-3</v>
      </c>
    </row>
    <row r="10" spans="2:19" outlineLevel="1">
      <c r="B10" s="7" t="s">
        <v>295</v>
      </c>
      <c r="D10" s="31">
        <f>-AVERAGE('AAPL-fs'!G31:J31)</f>
        <v>-8.8475784845023862E-3</v>
      </c>
      <c r="E10" s="32">
        <f t="shared" si="0"/>
        <v>-8.8475784845023862E-3</v>
      </c>
      <c r="F10" s="32">
        <f t="shared" ref="F10:G12" si="20">E10</f>
        <v>-8.8475784845023862E-3</v>
      </c>
      <c r="G10" s="32">
        <f t="shared" si="20"/>
        <v>-8.8475784845023862E-3</v>
      </c>
      <c r="J10" s="31">
        <f>-AVERAGE('F-fs'!G38:J38)</f>
        <v>-1.0450246996383489E-2</v>
      </c>
      <c r="K10" s="32">
        <f t="shared" si="2"/>
        <v>-1.0450246996383489E-2</v>
      </c>
      <c r="L10" s="32">
        <f t="shared" ref="L10:M12" si="21">K10</f>
        <v>-1.0450246996383489E-2</v>
      </c>
      <c r="M10" s="32">
        <f t="shared" si="21"/>
        <v>-1.0450246996383489E-2</v>
      </c>
      <c r="P10" s="31">
        <f>-AVERAGE('PG-fs'!G39:J39)</f>
        <v>-6.9606188123082242E-3</v>
      </c>
      <c r="Q10" s="32">
        <f t="shared" si="4"/>
        <v>-6.9606188123082242E-3</v>
      </c>
      <c r="R10" s="32">
        <f t="shared" ref="R10:S12" si="22">Q10</f>
        <v>-6.9606188123082242E-3</v>
      </c>
      <c r="S10" s="32">
        <f t="shared" si="22"/>
        <v>-6.9606188123082242E-3</v>
      </c>
    </row>
    <row r="11" spans="2:19" outlineLevel="1">
      <c r="B11" s="7" t="s">
        <v>447</v>
      </c>
      <c r="D11" s="31">
        <f>AVERAGE('AAPL-fs'!G28:J28)</f>
        <v>5.1394631754610642E-4</v>
      </c>
      <c r="E11" s="31">
        <f>D11</f>
        <v>5.1394631754610642E-4</v>
      </c>
      <c r="F11" s="31">
        <f t="shared" si="20"/>
        <v>5.1394631754610642E-4</v>
      </c>
      <c r="G11" s="31">
        <f t="shared" si="20"/>
        <v>5.1394631754610642E-4</v>
      </c>
      <c r="J11" s="31">
        <f>AVERAGE('F-fs'!G32:J32)</f>
        <v>1.9496575135531338E-2</v>
      </c>
      <c r="K11" s="31">
        <f>J11</f>
        <v>1.9496575135531338E-2</v>
      </c>
      <c r="L11" s="31">
        <f t="shared" si="21"/>
        <v>1.9496575135531338E-2</v>
      </c>
      <c r="M11" s="31">
        <f t="shared" si="21"/>
        <v>1.9496575135531338E-2</v>
      </c>
      <c r="P11" s="67">
        <f>AVERAGE('PG-fs'!G34:J34)</f>
        <v>5.6393289633234348E-3</v>
      </c>
      <c r="Q11" s="67">
        <f>P11</f>
        <v>5.6393289633234348E-3</v>
      </c>
      <c r="R11" s="67">
        <f t="shared" si="22"/>
        <v>5.6393289633234348E-3</v>
      </c>
      <c r="S11" s="67">
        <f t="shared" si="22"/>
        <v>5.6393289633234348E-3</v>
      </c>
    </row>
    <row r="12" spans="2:19" outlineLevel="1">
      <c r="B12" s="7" t="s">
        <v>516</v>
      </c>
      <c r="D12" s="31">
        <f>AVERAGE('Standard BS'!B76:D76)</f>
        <v>0.15213557945638703</v>
      </c>
      <c r="E12" s="31">
        <f>D12</f>
        <v>0.15213557945638703</v>
      </c>
      <c r="F12" s="31">
        <f t="shared" si="20"/>
        <v>0.15213557945638703</v>
      </c>
      <c r="G12" s="31">
        <f t="shared" si="20"/>
        <v>0.15213557945638703</v>
      </c>
      <c r="J12" s="31">
        <f>'Standard BS'!I76</f>
        <v>2.250139586823004E-2</v>
      </c>
      <c r="K12" s="31">
        <f>J12</f>
        <v>2.250139586823004E-2</v>
      </c>
      <c r="L12" s="31">
        <f t="shared" si="21"/>
        <v>2.250139586823004E-2</v>
      </c>
      <c r="M12" s="31">
        <f t="shared" si="21"/>
        <v>2.250139586823004E-2</v>
      </c>
      <c r="P12" s="67">
        <f>AVERAGE('Standard BS'!L76:N76)</f>
        <v>0.59306166487789647</v>
      </c>
      <c r="Q12" s="67">
        <f>P12</f>
        <v>0.59306166487789647</v>
      </c>
      <c r="R12" s="67">
        <f t="shared" si="22"/>
        <v>0.59306166487789647</v>
      </c>
      <c r="S12" s="67">
        <f t="shared" si="22"/>
        <v>0.59306166487789647</v>
      </c>
    </row>
    <row r="13" spans="2:19" outlineLevel="1">
      <c r="B13" s="7" t="s">
        <v>448</v>
      </c>
      <c r="D13" s="70">
        <f>AVERAGE('Standard BS'!B50:E50)</f>
        <v>1.0236747355597826</v>
      </c>
      <c r="E13" s="70">
        <f>D13</f>
        <v>1.0236747355597826</v>
      </c>
      <c r="F13" s="70">
        <f t="shared" ref="F13:G13" si="23">E13</f>
        <v>1.0236747355597826</v>
      </c>
      <c r="G13" s="70">
        <f t="shared" si="23"/>
        <v>1.0236747355597826</v>
      </c>
      <c r="J13" s="70">
        <f>AVERAGE('Standard BS'!G50:J50)</f>
        <v>0.56712837616155831</v>
      </c>
      <c r="K13" s="70">
        <f>J13</f>
        <v>0.56712837616155831</v>
      </c>
      <c r="L13" s="70">
        <f t="shared" ref="L13:M13" si="24">K13</f>
        <v>0.56712837616155831</v>
      </c>
      <c r="M13" s="70">
        <f t="shared" si="24"/>
        <v>0.56712837616155831</v>
      </c>
      <c r="P13" s="70">
        <f>AVERAGE('Standard BS'!L50:O50)</f>
        <v>0.64716489297998969</v>
      </c>
      <c r="Q13" s="70">
        <f>AVERAGE('Standard BS'!M50:O50)</f>
        <v>0.63665496256560006</v>
      </c>
      <c r="R13" s="70">
        <f>AVERAGE('Standard BS'!N50:P50)</f>
        <v>0.61291108353169821</v>
      </c>
      <c r="S13" s="70">
        <f>AVERAGE('Standard BS'!O50:Q50)</f>
        <v>0.58782104391052192</v>
      </c>
    </row>
    <row r="14" spans="2:19" outlineLevel="1">
      <c r="B14" s="7" t="s">
        <v>449</v>
      </c>
      <c r="D14" s="70">
        <f>AVERAGE('Standard BS'!B51:E51)</f>
        <v>8.7180796216458898</v>
      </c>
      <c r="E14" s="70">
        <f t="shared" ref="E14:G30" si="25">D14</f>
        <v>8.7180796216458898</v>
      </c>
      <c r="F14" s="70">
        <f t="shared" si="25"/>
        <v>8.7180796216458898</v>
      </c>
      <c r="G14" s="70">
        <f t="shared" si="25"/>
        <v>8.7180796216458898</v>
      </c>
      <c r="J14" s="70">
        <f>AVERAGE('Standard BS'!G51:J51)</f>
        <v>2.3918065427259574</v>
      </c>
      <c r="K14" s="70">
        <f t="shared" ref="K14:M30" si="26">J14</f>
        <v>2.3918065427259574</v>
      </c>
      <c r="L14" s="70">
        <f t="shared" si="26"/>
        <v>2.3918065427259574</v>
      </c>
      <c r="M14" s="70">
        <f t="shared" si="26"/>
        <v>2.3918065427259574</v>
      </c>
      <c r="P14" s="70">
        <f>AVERAGE('Standard BS'!L51:O51)</f>
        <v>3.6162984446211937</v>
      </c>
      <c r="Q14" s="70">
        <f>AVERAGE('Standard BS'!M51:O51)</f>
        <v>3.5740552663718552</v>
      </c>
      <c r="R14" s="70">
        <f>AVERAGE('Standard BS'!N51:P51)</f>
        <v>3.4694339257432039</v>
      </c>
      <c r="S14" s="70">
        <f>AVERAGE('Standard BS'!O51:Q51)</f>
        <v>3.4288613957084864</v>
      </c>
    </row>
    <row r="15" spans="2:19" outlineLevel="1">
      <c r="B15" s="7" t="s">
        <v>452</v>
      </c>
      <c r="D15" s="70">
        <f>AVERAGE('Standard BS'!B54:E54)</f>
        <v>93.07828279252989</v>
      </c>
      <c r="E15" s="70">
        <f t="shared" si="25"/>
        <v>93.07828279252989</v>
      </c>
      <c r="F15" s="70">
        <f t="shared" si="25"/>
        <v>93.07828279252989</v>
      </c>
      <c r="G15" s="70">
        <f t="shared" si="25"/>
        <v>93.07828279252989</v>
      </c>
      <c r="J15" s="70">
        <f>AVERAGE('Standard BS'!G54:I54)</f>
        <v>123.93090660813232</v>
      </c>
      <c r="K15" s="70">
        <f>J15-2</f>
        <v>121.93090660813232</v>
      </c>
      <c r="L15" s="70">
        <f>K15-2</f>
        <v>119.93090660813232</v>
      </c>
      <c r="M15" s="70">
        <f>L15-2</f>
        <v>117.93090660813232</v>
      </c>
      <c r="P15" s="70">
        <f>AVERAGE('Standard BS'!L54:O54)</f>
        <v>22.977974793746235</v>
      </c>
      <c r="Q15" s="70">
        <f>AVERAGE('Standard BS'!M54:O54)</f>
        <v>22.520352997519755</v>
      </c>
      <c r="R15" s="70">
        <f>AVERAGE('Standard BS'!N54:P54)</f>
        <v>22.075421436369673</v>
      </c>
      <c r="S15" s="70">
        <f>AVERAGE('Standard BS'!O54:Q54)</f>
        <v>21.493587033121916</v>
      </c>
    </row>
    <row r="16" spans="2:19" outlineLevel="1">
      <c r="B16" s="7" t="s">
        <v>454</v>
      </c>
      <c r="D16" s="70">
        <f>AVERAGE('Standard BS'!B56:E56)</f>
        <v>9.7213666652211366</v>
      </c>
      <c r="E16" s="70">
        <f t="shared" si="25"/>
        <v>9.7213666652211366</v>
      </c>
      <c r="F16" s="70">
        <f t="shared" si="25"/>
        <v>9.7213666652211366</v>
      </c>
      <c r="G16" s="70">
        <f t="shared" si="25"/>
        <v>9.7213666652211366</v>
      </c>
      <c r="J16" s="70">
        <f>AVERAGE('Standard BS'!G56:I56)-1</f>
        <v>35.300077010361584</v>
      </c>
      <c r="K16" s="70">
        <f t="shared" si="26"/>
        <v>35.300077010361584</v>
      </c>
      <c r="L16" s="70">
        <f t="shared" si="26"/>
        <v>35.300077010361584</v>
      </c>
      <c r="M16" s="70">
        <f t="shared" si="26"/>
        <v>35.300077010361584</v>
      </c>
      <c r="P16" s="70">
        <f>AVERAGE('Standard BS'!L56:O56)</f>
        <v>59.025837792161944</v>
      </c>
      <c r="Q16" s="70">
        <f>AVERAGE('Standard BS'!M56:O56)</f>
        <v>58.576039101741344</v>
      </c>
      <c r="R16" s="70">
        <f>AVERAGE('Standard BS'!N56:P56)</f>
        <v>57.889677173854039</v>
      </c>
      <c r="S16" s="70">
        <f>AVERAGE('Standard BS'!O56:Q56)</f>
        <v>56.929645390070924</v>
      </c>
    </row>
    <row r="17" spans="2:19" outlineLevel="1">
      <c r="B17" s="7" t="s">
        <v>456</v>
      </c>
      <c r="D17" s="70">
        <f>AVERAGE('Standard BS'!B58:E58)</f>
        <v>99.076501568310718</v>
      </c>
      <c r="E17" s="70">
        <f t="shared" si="25"/>
        <v>99.076501568310718</v>
      </c>
      <c r="F17" s="70">
        <f t="shared" si="25"/>
        <v>99.076501568310718</v>
      </c>
      <c r="G17" s="70">
        <f t="shared" si="25"/>
        <v>99.076501568310718</v>
      </c>
      <c r="J17" s="70">
        <f>AVERAGE('Standard BS'!G58:I58)+1</f>
        <v>65.549583418694951</v>
      </c>
      <c r="K17" s="70">
        <f>J17+2</f>
        <v>67.549583418694951</v>
      </c>
      <c r="L17" s="70">
        <f>K17+1</f>
        <v>68.549583418694951</v>
      </c>
      <c r="M17" s="70">
        <f>L17+1</f>
        <v>69.549583418694951</v>
      </c>
      <c r="P17" s="70">
        <f>AVERAGE('Standard BS'!L58:O58)</f>
        <v>134.74819859644046</v>
      </c>
      <c r="Q17" s="70">
        <f>AVERAGE('Standard BS'!M58:O58)</f>
        <v>135.77207583360754</v>
      </c>
      <c r="R17" s="70">
        <f>AVERAGE('Standard BS'!N58:P58)</f>
        <v>136.69195154721851</v>
      </c>
      <c r="S17" s="70">
        <f>AVERAGE('Standard BS'!O58:Q58)</f>
        <v>132.16624113475177</v>
      </c>
    </row>
    <row r="18" spans="2:19" outlineLevel="1">
      <c r="B18" s="7" t="s">
        <v>478</v>
      </c>
      <c r="D18" s="13">
        <f>AVERAGE('Standard BS'!B80:E80)</f>
        <v>0.10336770615543006</v>
      </c>
      <c r="E18" s="13">
        <f t="shared" si="25"/>
        <v>0.10336770615543006</v>
      </c>
      <c r="F18" s="13">
        <f t="shared" si="25"/>
        <v>0.10336770615543006</v>
      </c>
      <c r="G18" s="13">
        <f t="shared" si="25"/>
        <v>0.10336770615543006</v>
      </c>
      <c r="J18" s="13">
        <f>'Standard BS'!$K$80</f>
        <v>-0.11287795054393179</v>
      </c>
      <c r="K18" s="13">
        <f>J18</f>
        <v>-0.11287795054393179</v>
      </c>
      <c r="L18" s="13">
        <f t="shared" si="26"/>
        <v>-0.11287795054393179</v>
      </c>
      <c r="M18" s="13">
        <f t="shared" si="26"/>
        <v>-0.11287795054393179</v>
      </c>
      <c r="P18" s="13">
        <f>AVERAGE('Standard BS'!L80:O80)</f>
        <v>0</v>
      </c>
      <c r="Q18" s="13">
        <f>P18</f>
        <v>0</v>
      </c>
      <c r="R18" s="13">
        <f t="shared" ref="R18:S18" si="27">Q18</f>
        <v>0</v>
      </c>
      <c r="S18" s="13">
        <f t="shared" si="27"/>
        <v>0</v>
      </c>
    </row>
    <row r="19" spans="2:19" outlineLevel="1">
      <c r="B19" s="7" t="s">
        <v>474</v>
      </c>
      <c r="D19" s="13">
        <f>AVERAGE('Standard BS'!B81:E81)</f>
        <v>0</v>
      </c>
      <c r="E19" s="13">
        <f t="shared" si="25"/>
        <v>0</v>
      </c>
      <c r="F19" s="13">
        <f t="shared" si="25"/>
        <v>0</v>
      </c>
      <c r="G19" s="13">
        <f t="shared" si="25"/>
        <v>0</v>
      </c>
      <c r="J19" s="13">
        <f>AVERAGE('Standard BS'!G81:I81)</f>
        <v>0</v>
      </c>
      <c r="K19" s="13">
        <f t="shared" si="26"/>
        <v>0</v>
      </c>
      <c r="L19" s="13">
        <f t="shared" si="26"/>
        <v>0</v>
      </c>
      <c r="M19" s="13">
        <f t="shared" si="26"/>
        <v>0</v>
      </c>
      <c r="P19" s="13">
        <f>AVERAGE('Standard BS'!L81:O81)</f>
        <v>2.7445482868336632E-2</v>
      </c>
      <c r="Q19" s="13">
        <f t="shared" ref="Q19:S30" si="28">P19</f>
        <v>2.7445482868336632E-2</v>
      </c>
      <c r="R19" s="13">
        <f t="shared" si="28"/>
        <v>2.7445482868336632E-2</v>
      </c>
      <c r="S19" s="13">
        <f t="shared" si="28"/>
        <v>2.7445482868336632E-2</v>
      </c>
    </row>
    <row r="20" spans="2:19" outlineLevel="1">
      <c r="B20" s="7" t="s">
        <v>475</v>
      </c>
      <c r="C20" s="31"/>
      <c r="D20" s="13">
        <f>AVERAGE('Standard BS'!B82:E82)</f>
        <v>0</v>
      </c>
      <c r="E20" s="13">
        <f t="shared" si="25"/>
        <v>0</v>
      </c>
      <c r="F20" s="13">
        <f t="shared" si="25"/>
        <v>0</v>
      </c>
      <c r="G20" s="13">
        <f t="shared" si="25"/>
        <v>0</v>
      </c>
      <c r="J20" s="13">
        <f>AVERAGE('Standard BS'!G82:I82)</f>
        <v>6.4585583199687205E-3</v>
      </c>
      <c r="K20" s="13">
        <f t="shared" si="26"/>
        <v>6.4585583199687205E-3</v>
      </c>
      <c r="L20" s="13">
        <f t="shared" si="26"/>
        <v>6.4585583199687205E-3</v>
      </c>
      <c r="M20" s="13">
        <f t="shared" si="26"/>
        <v>6.4585583199687205E-3</v>
      </c>
      <c r="P20" s="13">
        <f>AVERAGE('Standard BS'!L82:O82)</f>
        <v>5.0000740992604167E-2</v>
      </c>
      <c r="Q20" s="13">
        <f t="shared" si="28"/>
        <v>5.0000740992604167E-2</v>
      </c>
      <c r="R20" s="13">
        <f t="shared" si="28"/>
        <v>5.0000740992604167E-2</v>
      </c>
      <c r="S20" s="13">
        <f t="shared" si="28"/>
        <v>5.0000740992604167E-2</v>
      </c>
    </row>
    <row r="21" spans="2:19" outlineLevel="1">
      <c r="B21" s="7" t="s">
        <v>513</v>
      </c>
      <c r="C21" s="31"/>
      <c r="D21" s="13">
        <f>AVERAGE('Standard BS'!B83:E83)</f>
        <v>4.2941647971179497E-2</v>
      </c>
      <c r="E21" s="13">
        <f t="shared" si="25"/>
        <v>4.2941647971179497E-2</v>
      </c>
      <c r="F21" s="13">
        <f t="shared" si="25"/>
        <v>4.2941647971179497E-2</v>
      </c>
      <c r="G21" s="13">
        <f t="shared" si="25"/>
        <v>4.2941647971179497E-2</v>
      </c>
      <c r="J21" s="13">
        <f>AVERAGE('Standard BS'!G83:I83)</f>
        <v>2.3423210240733291E-2</v>
      </c>
      <c r="K21" s="13">
        <f t="shared" si="26"/>
        <v>2.3423210240733291E-2</v>
      </c>
      <c r="L21" s="13">
        <f t="shared" si="26"/>
        <v>2.3423210240733291E-2</v>
      </c>
      <c r="M21" s="13">
        <f t="shared" si="26"/>
        <v>2.3423210240733291E-2</v>
      </c>
      <c r="P21" s="13">
        <f>AVERAGE('Standard BS'!L83:O83)</f>
        <v>0</v>
      </c>
      <c r="Q21" s="13">
        <f t="shared" si="28"/>
        <v>0</v>
      </c>
      <c r="R21" s="13">
        <f t="shared" si="28"/>
        <v>0</v>
      </c>
      <c r="S21" s="13">
        <f t="shared" si="28"/>
        <v>0</v>
      </c>
    </row>
    <row r="22" spans="2:19" outlineLevel="1">
      <c r="B22" s="7" t="s">
        <v>515</v>
      </c>
      <c r="C22" s="31"/>
      <c r="D22" s="13">
        <f>AVERAGE('Standard BS'!B84:E84)</f>
        <v>0.44918769369066452</v>
      </c>
      <c r="E22" s="13">
        <f t="shared" si="25"/>
        <v>0.44918769369066452</v>
      </c>
      <c r="F22" s="13">
        <f t="shared" si="25"/>
        <v>0.44918769369066452</v>
      </c>
      <c r="G22" s="13">
        <f t="shared" si="25"/>
        <v>0.44918769369066452</v>
      </c>
      <c r="J22" s="13">
        <f>AVERAGE('Standard BS'!G84:I84)</f>
        <v>0.12503295905772663</v>
      </c>
      <c r="K22" s="13">
        <f t="shared" si="26"/>
        <v>0.12503295905772663</v>
      </c>
      <c r="L22" s="13">
        <f t="shared" si="26"/>
        <v>0.12503295905772663</v>
      </c>
      <c r="M22" s="13">
        <f t="shared" si="26"/>
        <v>0.12503295905772663</v>
      </c>
      <c r="P22" s="13">
        <f>AVERAGE('Standard BS'!L84:O84)</f>
        <v>0.15124988055803609</v>
      </c>
      <c r="Q22" s="13">
        <f t="shared" si="28"/>
        <v>0.15124988055803609</v>
      </c>
      <c r="R22" s="13">
        <f t="shared" si="28"/>
        <v>0.15124988055803609</v>
      </c>
      <c r="S22" s="13">
        <f t="shared" si="28"/>
        <v>0.15124988055803609</v>
      </c>
    </row>
    <row r="23" spans="2:19" outlineLevel="1">
      <c r="B23" s="7" t="s">
        <v>535</v>
      </c>
      <c r="C23" s="31"/>
      <c r="D23" s="13">
        <f>AVERAGE('Standard BS'!B85:E85)</f>
        <v>0.11565118871556825</v>
      </c>
      <c r="E23" s="13">
        <f t="shared" si="25"/>
        <v>0.11565118871556825</v>
      </c>
      <c r="F23" s="13">
        <f t="shared" si="25"/>
        <v>0.11565118871556825</v>
      </c>
      <c r="G23" s="13">
        <f t="shared" si="25"/>
        <v>0.11565118871556825</v>
      </c>
      <c r="J23" s="13">
        <f>'Standard BS'!$K$100</f>
        <v>-1.1057122559467336E-2</v>
      </c>
      <c r="K23" s="13">
        <f>J23</f>
        <v>-1.1057122559467336E-2</v>
      </c>
      <c r="L23" s="13">
        <f t="shared" ref="L23:M23" si="29">K23</f>
        <v>-1.1057122559467336E-2</v>
      </c>
      <c r="M23" s="13">
        <f t="shared" si="29"/>
        <v>-1.1057122559467336E-2</v>
      </c>
      <c r="P23" s="13">
        <f>AVERAGE('Standard BS'!L85:O85)</f>
        <v>0.27700619835198592</v>
      </c>
      <c r="Q23" s="13">
        <f t="shared" si="28"/>
        <v>0.27700619835198592</v>
      </c>
      <c r="R23" s="13">
        <f t="shared" si="28"/>
        <v>0.27700619835198592</v>
      </c>
      <c r="S23" s="13">
        <f t="shared" si="28"/>
        <v>0.27700619835198592</v>
      </c>
    </row>
    <row r="24" spans="2:19" outlineLevel="1">
      <c r="B24" s="7" t="s">
        <v>479</v>
      </c>
      <c r="C24" s="31"/>
      <c r="D24" s="13">
        <f>AVERAGE('Standard BS'!B86:E86)</f>
        <v>0</v>
      </c>
      <c r="E24" s="13">
        <f t="shared" si="25"/>
        <v>0</v>
      </c>
      <c r="F24" s="13">
        <f t="shared" si="25"/>
        <v>0</v>
      </c>
      <c r="G24" s="13">
        <f t="shared" si="25"/>
        <v>0</v>
      </c>
      <c r="J24" s="13">
        <f>AVERAGE('Standard BS'!G86:I86)</f>
        <v>1.006575508188548E-2</v>
      </c>
      <c r="K24" s="13">
        <f t="shared" si="26"/>
        <v>1.006575508188548E-2</v>
      </c>
      <c r="L24" s="13">
        <f t="shared" si="26"/>
        <v>1.006575508188548E-2</v>
      </c>
      <c r="M24" s="13">
        <f t="shared" si="26"/>
        <v>1.006575508188548E-2</v>
      </c>
      <c r="P24" s="13">
        <f>AVERAGE('Standard BS'!L86:O86)</f>
        <v>0.83054071230650406</v>
      </c>
      <c r="Q24" s="13">
        <f t="shared" si="28"/>
        <v>0.83054071230650406</v>
      </c>
      <c r="R24" s="13">
        <f t="shared" si="28"/>
        <v>0.83054071230650406</v>
      </c>
      <c r="S24" s="13">
        <f t="shared" si="28"/>
        <v>0.83054071230650406</v>
      </c>
    </row>
    <row r="25" spans="2:19" outlineLevel="1">
      <c r="B25" s="7" t="s">
        <v>536</v>
      </c>
      <c r="C25" s="31"/>
      <c r="D25" s="13">
        <f>AVERAGE('Standard BS'!B87:E87)</f>
        <v>0.12746209264850389</v>
      </c>
      <c r="E25" s="13">
        <f t="shared" si="25"/>
        <v>0.12746209264850389</v>
      </c>
      <c r="F25" s="13">
        <f t="shared" si="25"/>
        <v>0.12746209264850389</v>
      </c>
      <c r="G25" s="13">
        <f t="shared" si="25"/>
        <v>0.12746209264850389</v>
      </c>
      <c r="J25" s="13">
        <f>'Standard BS'!$K$87</f>
        <v>-2.1496575155562248E-2</v>
      </c>
      <c r="K25" s="13">
        <f>J25</f>
        <v>-2.1496575155562248E-2</v>
      </c>
      <c r="L25" s="13">
        <f t="shared" ref="L25:M25" si="30">K25</f>
        <v>-2.1496575155562248E-2</v>
      </c>
      <c r="M25" s="13">
        <f t="shared" si="30"/>
        <v>-2.1496575155562248E-2</v>
      </c>
      <c r="P25" s="13">
        <f>AVERAGE('Standard BS'!L87:O87)</f>
        <v>0.13237014761260604</v>
      </c>
      <c r="Q25" s="13">
        <f t="shared" si="28"/>
        <v>0.13237014761260604</v>
      </c>
      <c r="R25" s="13">
        <f t="shared" si="28"/>
        <v>0.13237014761260604</v>
      </c>
      <c r="S25" s="13">
        <f t="shared" si="28"/>
        <v>0.13237014761260604</v>
      </c>
    </row>
    <row r="26" spans="2:19" outlineLevel="1">
      <c r="B26" s="7" t="s">
        <v>480</v>
      </c>
      <c r="C26" s="31"/>
      <c r="D26" s="13">
        <f>AVERAGE('Standard BS'!B88:E88)</f>
        <v>0.32143846834548462</v>
      </c>
      <c r="E26" s="13">
        <f t="shared" si="25"/>
        <v>0.32143846834548462</v>
      </c>
      <c r="F26" s="13">
        <f t="shared" si="25"/>
        <v>0.32143846834548462</v>
      </c>
      <c r="G26" s="13">
        <f t="shared" si="25"/>
        <v>0.32143846834548462</v>
      </c>
      <c r="J26" s="13">
        <f>AVERAGE('Standard BS'!G88:I88)</f>
        <v>2.7508854385467785E-2</v>
      </c>
      <c r="K26" s="13">
        <f t="shared" si="26"/>
        <v>2.7508854385467785E-2</v>
      </c>
      <c r="L26" s="13">
        <f t="shared" si="26"/>
        <v>2.7508854385467785E-2</v>
      </c>
      <c r="M26" s="13">
        <f t="shared" si="26"/>
        <v>2.7508854385467785E-2</v>
      </c>
      <c r="P26" s="13">
        <f>AVERAGE('Standard BS'!L88:O88)</f>
        <v>0</v>
      </c>
      <c r="Q26" s="13">
        <f t="shared" si="28"/>
        <v>0</v>
      </c>
      <c r="R26" s="13">
        <f t="shared" si="28"/>
        <v>0</v>
      </c>
      <c r="S26" s="13">
        <f t="shared" si="28"/>
        <v>0</v>
      </c>
    </row>
    <row r="27" spans="2:19" outlineLevel="1">
      <c r="B27" s="7" t="s">
        <v>481</v>
      </c>
      <c r="C27" s="31"/>
      <c r="D27" s="13">
        <f>AVERAGE('Standard BS'!B89:E89)</f>
        <v>0</v>
      </c>
      <c r="E27" s="13">
        <f t="shared" si="25"/>
        <v>0</v>
      </c>
      <c r="F27" s="13">
        <f t="shared" si="25"/>
        <v>0</v>
      </c>
      <c r="G27" s="13">
        <f t="shared" si="25"/>
        <v>0</v>
      </c>
      <c r="J27" s="13">
        <f>AVERAGE('Standard BS'!G89:I89)</f>
        <v>0.3358393406639788</v>
      </c>
      <c r="K27" s="13">
        <f t="shared" si="26"/>
        <v>0.3358393406639788</v>
      </c>
      <c r="L27" s="13">
        <f t="shared" si="26"/>
        <v>0.3358393406639788</v>
      </c>
      <c r="M27" s="13">
        <f t="shared" si="26"/>
        <v>0.3358393406639788</v>
      </c>
      <c r="P27" s="13">
        <f>AVERAGE('Standard BS'!L89:O89)</f>
        <v>0</v>
      </c>
      <c r="Q27" s="13">
        <f t="shared" si="28"/>
        <v>0</v>
      </c>
      <c r="R27" s="13">
        <f t="shared" si="28"/>
        <v>0</v>
      </c>
      <c r="S27" s="13">
        <f t="shared" si="28"/>
        <v>0</v>
      </c>
    </row>
    <row r="28" spans="2:19" outlineLevel="1">
      <c r="B28" s="7" t="s">
        <v>482</v>
      </c>
      <c r="C28" s="31"/>
      <c r="D28" s="13">
        <f>AVERAGE('Standard BS'!B90:E90)</f>
        <v>0.10718834729937687</v>
      </c>
      <c r="E28" s="13">
        <f t="shared" si="25"/>
        <v>0.10718834729937687</v>
      </c>
      <c r="F28" s="13">
        <f t="shared" si="25"/>
        <v>0.10718834729937687</v>
      </c>
      <c r="G28" s="13">
        <f t="shared" si="25"/>
        <v>0.10718834729937687</v>
      </c>
      <c r="J28" s="13">
        <f>AVERAGE('Standard BS'!G90:I90)</f>
        <v>0</v>
      </c>
      <c r="K28" s="13">
        <f t="shared" si="26"/>
        <v>0</v>
      </c>
      <c r="L28" s="13">
        <f t="shared" si="26"/>
        <v>0</v>
      </c>
      <c r="M28" s="13">
        <f t="shared" si="26"/>
        <v>0</v>
      </c>
      <c r="P28" s="13">
        <f>AVERAGE('Standard BS'!L90:O90)</f>
        <v>6.1938260258209206E-2</v>
      </c>
      <c r="Q28" s="13">
        <f t="shared" si="28"/>
        <v>6.1938260258209206E-2</v>
      </c>
      <c r="R28" s="13">
        <f t="shared" si="28"/>
        <v>6.1938260258209206E-2</v>
      </c>
      <c r="S28" s="13">
        <f t="shared" si="28"/>
        <v>6.1938260258209206E-2</v>
      </c>
    </row>
    <row r="29" spans="2:19" outlineLevel="1">
      <c r="B29" s="7" t="s">
        <v>487</v>
      </c>
      <c r="C29" s="31"/>
      <c r="D29" s="13">
        <f>AVERAGE('Standard BS'!B91:E91)</f>
        <v>0.14143859101909262</v>
      </c>
      <c r="E29" s="13">
        <f t="shared" si="25"/>
        <v>0.14143859101909262</v>
      </c>
      <c r="F29" s="13">
        <f t="shared" si="25"/>
        <v>0.14143859101909262</v>
      </c>
      <c r="G29" s="13">
        <f t="shared" si="25"/>
        <v>0.14143859101909262</v>
      </c>
      <c r="J29" s="13">
        <f>AVERAGE('Standard BS'!G91:I91)</f>
        <v>0.35019732683191096</v>
      </c>
      <c r="K29" s="13">
        <f t="shared" si="26"/>
        <v>0.35019732683191096</v>
      </c>
      <c r="L29" s="13">
        <f t="shared" si="26"/>
        <v>0.35019732683191096</v>
      </c>
      <c r="M29" s="13">
        <f t="shared" si="26"/>
        <v>0.35019732683191096</v>
      </c>
      <c r="P29" s="13">
        <f>AVERAGE('Standard BS'!L91:O91)</f>
        <v>0.29179608880418295</v>
      </c>
      <c r="Q29" s="13">
        <f t="shared" si="28"/>
        <v>0.29179608880418295</v>
      </c>
      <c r="R29" s="13">
        <f t="shared" si="28"/>
        <v>0.29179608880418295</v>
      </c>
      <c r="S29" s="13">
        <f t="shared" si="28"/>
        <v>0.29179608880418295</v>
      </c>
    </row>
    <row r="30" spans="2:19" outlineLevel="1">
      <c r="B30" s="7" t="s">
        <v>477</v>
      </c>
      <c r="C30" s="31"/>
      <c r="D30" s="13">
        <f>AVERAGE('Standard BS'!B92:E92)</f>
        <v>0.3468789891375037</v>
      </c>
      <c r="E30" s="13">
        <f t="shared" si="25"/>
        <v>0.3468789891375037</v>
      </c>
      <c r="F30" s="13">
        <f t="shared" si="25"/>
        <v>0.3468789891375037</v>
      </c>
      <c r="G30" s="13">
        <f t="shared" si="25"/>
        <v>0.3468789891375037</v>
      </c>
      <c r="J30" s="13">
        <f>'Standard BS'!G92-0.01</f>
        <v>0.40166193492028829</v>
      </c>
      <c r="K30" s="13">
        <f t="shared" si="26"/>
        <v>0.40166193492028829</v>
      </c>
      <c r="L30" s="13">
        <f t="shared" si="26"/>
        <v>0.40166193492028829</v>
      </c>
      <c r="M30" s="13">
        <f t="shared" si="26"/>
        <v>0.40166193492028829</v>
      </c>
      <c r="P30" s="13">
        <f>AVERAGE('Standard BS'!L92:O92)</f>
        <v>0.6290657622828677</v>
      </c>
      <c r="Q30" s="13">
        <f t="shared" si="28"/>
        <v>0.6290657622828677</v>
      </c>
      <c r="R30" s="13">
        <f t="shared" si="28"/>
        <v>0.6290657622828677</v>
      </c>
      <c r="S30" s="13">
        <f t="shared" si="28"/>
        <v>0.6290657622828677</v>
      </c>
    </row>
    <row r="31" spans="2:19" outlineLevel="1">
      <c r="B31" s="7" t="s">
        <v>483</v>
      </c>
      <c r="C31" s="31"/>
      <c r="D31" s="13">
        <f>AVERAGE('Standard BS'!B93:E93)</f>
        <v>2.1391672771869048E-2</v>
      </c>
      <c r="E31" s="13">
        <f t="shared" ref="E31:G31" si="31">D31</f>
        <v>2.1391672771869048E-2</v>
      </c>
      <c r="F31" s="13">
        <f t="shared" si="31"/>
        <v>2.1391672771869048E-2</v>
      </c>
      <c r="G31" s="13">
        <f t="shared" si="31"/>
        <v>2.1391672771869048E-2</v>
      </c>
      <c r="J31" s="13">
        <f>AVERAGE('Standard BS'!G93:I93)</f>
        <v>9.8661137132653953E-2</v>
      </c>
      <c r="K31" s="13">
        <f t="shared" ref="K31:M31" si="32">J31</f>
        <v>9.8661137132653953E-2</v>
      </c>
      <c r="L31" s="13">
        <f t="shared" si="32"/>
        <v>9.8661137132653953E-2</v>
      </c>
      <c r="M31" s="13">
        <f t="shared" si="32"/>
        <v>9.8661137132653953E-2</v>
      </c>
      <c r="P31" s="13">
        <f>AVERAGE('Standard BS'!L93:O93)</f>
        <v>0</v>
      </c>
      <c r="Q31" s="13">
        <f t="shared" ref="Q31:S31" si="33">P31</f>
        <v>0</v>
      </c>
      <c r="R31" s="13">
        <f t="shared" si="33"/>
        <v>0</v>
      </c>
      <c r="S31" s="13">
        <f t="shared" si="33"/>
        <v>0</v>
      </c>
    </row>
    <row r="32" spans="2:19" outlineLevel="1">
      <c r="B32" s="7" t="s">
        <v>484</v>
      </c>
      <c r="C32" s="31"/>
      <c r="D32" s="13">
        <f>AVERAGE('Standard BS'!B94:E94)</f>
        <v>0</v>
      </c>
      <c r="E32" s="13">
        <f t="shared" ref="E32:G32" si="34">D32</f>
        <v>0</v>
      </c>
      <c r="F32" s="13">
        <f t="shared" si="34"/>
        <v>0</v>
      </c>
      <c r="G32" s="13">
        <f t="shared" si="34"/>
        <v>0</v>
      </c>
      <c r="J32" s="13">
        <f>AVERAGE('Standard BS'!G94:I94)</f>
        <v>9.0334079834885547E-3</v>
      </c>
      <c r="K32" s="13">
        <f t="shared" ref="K32:M32" si="35">J32</f>
        <v>9.0334079834885547E-3</v>
      </c>
      <c r="L32" s="13">
        <f t="shared" si="35"/>
        <v>9.0334079834885547E-3</v>
      </c>
      <c r="M32" s="13">
        <f t="shared" si="35"/>
        <v>9.0334079834885547E-3</v>
      </c>
      <c r="P32" s="13">
        <f>AVERAGE('Standard BS'!L94:O94)</f>
        <v>8.302866026058181E-2</v>
      </c>
      <c r="Q32" s="13">
        <f t="shared" ref="Q32:S32" si="36">P32</f>
        <v>8.302866026058181E-2</v>
      </c>
      <c r="R32" s="13">
        <f t="shared" si="36"/>
        <v>8.302866026058181E-2</v>
      </c>
      <c r="S32" s="13">
        <f t="shared" si="36"/>
        <v>8.302866026058181E-2</v>
      </c>
    </row>
    <row r="33" spans="2:19" outlineLevel="1">
      <c r="B33" s="7" t="s">
        <v>485</v>
      </c>
      <c r="C33" s="31"/>
      <c r="D33" s="13">
        <f>AVERAGE('Standard BS'!B95:E95)</f>
        <v>2.1525780628606855E-2</v>
      </c>
      <c r="E33" s="13">
        <f t="shared" ref="E33:G33" si="37">D33</f>
        <v>2.1525780628606855E-2</v>
      </c>
      <c r="F33" s="13">
        <f t="shared" si="37"/>
        <v>2.1525780628606855E-2</v>
      </c>
      <c r="G33" s="13">
        <f t="shared" si="37"/>
        <v>2.1525780628606855E-2</v>
      </c>
      <c r="J33" s="13">
        <f>AVERAGE('Standard BS'!G95:I95)</f>
        <v>4.6874072350514079E-2</v>
      </c>
      <c r="K33" s="13">
        <f t="shared" ref="K33:M33" si="38">J33</f>
        <v>4.6874072350514079E-2</v>
      </c>
      <c r="L33" s="13">
        <f t="shared" si="38"/>
        <v>4.6874072350514079E-2</v>
      </c>
      <c r="M33" s="13">
        <f t="shared" si="38"/>
        <v>4.6874072350514079E-2</v>
      </c>
      <c r="P33" s="13">
        <f>AVERAGE('Standard BS'!L95:O95)</f>
        <v>0</v>
      </c>
      <c r="Q33" s="13">
        <f t="shared" ref="Q33:S33" si="39">P33</f>
        <v>0</v>
      </c>
      <c r="R33" s="13">
        <f t="shared" si="39"/>
        <v>0</v>
      </c>
      <c r="S33" s="13">
        <f t="shared" si="39"/>
        <v>0</v>
      </c>
    </row>
    <row r="34" spans="2:19" outlineLevel="1">
      <c r="B34" s="30" t="s">
        <v>488</v>
      </c>
      <c r="C34" s="31"/>
      <c r="D34" s="32">
        <f>'Standard BS'!F96</f>
        <v>0</v>
      </c>
      <c r="E34" s="32">
        <f>D34</f>
        <v>0</v>
      </c>
      <c r="F34" s="32">
        <f t="shared" ref="F34:G35" si="40">E34</f>
        <v>0</v>
      </c>
      <c r="G34" s="32">
        <f t="shared" si="40"/>
        <v>0</v>
      </c>
      <c r="J34" s="67">
        <f>'Standard BS'!K96</f>
        <v>-0.10490993041040209</v>
      </c>
      <c r="K34" s="67">
        <f>J34</f>
        <v>-0.10490993041040209</v>
      </c>
      <c r="L34" s="67">
        <f t="shared" ref="L34:M34" si="41">K34</f>
        <v>-0.10490993041040209</v>
      </c>
      <c r="M34" s="67">
        <f t="shared" si="41"/>
        <v>-0.10490993041040209</v>
      </c>
      <c r="P34" s="67">
        <f>'Standard BS'!P96</f>
        <v>-0.1469682836091103</v>
      </c>
      <c r="Q34" s="67">
        <f>P34</f>
        <v>-0.1469682836091103</v>
      </c>
      <c r="R34" s="67">
        <f t="shared" ref="R34:S34" si="42">Q34</f>
        <v>-0.1469682836091103</v>
      </c>
      <c r="S34" s="67">
        <f t="shared" si="42"/>
        <v>-0.1469682836091103</v>
      </c>
    </row>
    <row r="35" spans="2:19" outlineLevel="1">
      <c r="B35" s="30" t="s">
        <v>489</v>
      </c>
      <c r="D35" s="32">
        <f>'Standard BS'!F97</f>
        <v>6.915268217213244E-2</v>
      </c>
      <c r="E35" s="32">
        <f>D35</f>
        <v>6.915268217213244E-2</v>
      </c>
      <c r="F35" s="32">
        <f t="shared" si="40"/>
        <v>6.915268217213244E-2</v>
      </c>
      <c r="G35" s="32">
        <f t="shared" si="40"/>
        <v>6.915268217213244E-2</v>
      </c>
      <c r="J35" s="67">
        <f>'Standard BS'!K97</f>
        <v>0.21395063767797096</v>
      </c>
      <c r="K35" s="67">
        <f>J35</f>
        <v>0.21395063767797096</v>
      </c>
      <c r="L35" s="67">
        <f t="shared" ref="L35:M35" si="43">K35</f>
        <v>0.21395063767797096</v>
      </c>
      <c r="M35" s="67">
        <f t="shared" si="43"/>
        <v>0.21395063767797096</v>
      </c>
      <c r="P35" s="67">
        <f>'Standard BS'!P97</f>
        <v>0.14412397771913166</v>
      </c>
      <c r="Q35" s="67">
        <f>P35</f>
        <v>0.14412397771913166</v>
      </c>
      <c r="R35" s="67">
        <f t="shared" ref="R35:S35" si="44">Q35</f>
        <v>0.14412397771913166</v>
      </c>
      <c r="S35" s="67">
        <f t="shared" si="44"/>
        <v>0.14412397771913166</v>
      </c>
    </row>
    <row r="36" spans="2:19" outlineLevel="1">
      <c r="B36" s="7" t="s">
        <v>518</v>
      </c>
      <c r="D36" s="31"/>
      <c r="E36" s="32"/>
      <c r="F36" s="32"/>
      <c r="G36" s="32"/>
      <c r="J36" s="13"/>
      <c r="K36" s="67"/>
      <c r="L36" s="67"/>
      <c r="M36" s="67"/>
      <c r="P36" s="13"/>
      <c r="Q36" s="67"/>
      <c r="R36" s="67"/>
      <c r="S36" s="67"/>
    </row>
    <row r="37" spans="2:19" outlineLevel="1">
      <c r="B37" s="7" t="s">
        <v>499</v>
      </c>
      <c r="D37" s="31"/>
      <c r="E37" s="32"/>
      <c r="F37" s="32"/>
      <c r="G37" s="32"/>
      <c r="J37" s="72"/>
      <c r="K37" s="70"/>
      <c r="L37" s="70"/>
      <c r="M37" s="70"/>
      <c r="P37" s="72"/>
      <c r="Q37" s="72"/>
      <c r="R37" s="72"/>
      <c r="S37" s="72"/>
    </row>
    <row r="39" spans="2:19">
      <c r="B39" s="49" t="s">
        <v>504</v>
      </c>
    </row>
    <row r="41" spans="2:19" hidden="1" outlineLevel="1">
      <c r="E41" s="15" t="s">
        <v>285</v>
      </c>
      <c r="K41" s="15" t="s">
        <v>286</v>
      </c>
      <c r="Q41" s="15" t="s">
        <v>307</v>
      </c>
    </row>
    <row r="42" spans="2:19" hidden="1" outlineLevel="1">
      <c r="C42" s="97" t="s">
        <v>260</v>
      </c>
      <c r="D42" s="97"/>
      <c r="E42" s="97"/>
      <c r="F42" s="97"/>
      <c r="G42" s="97"/>
      <c r="I42" s="97" t="s">
        <v>260</v>
      </c>
      <c r="J42" s="97"/>
      <c r="K42" s="97"/>
      <c r="L42" s="97"/>
      <c r="M42" s="97"/>
      <c r="O42" s="97" t="s">
        <v>260</v>
      </c>
      <c r="P42" s="97"/>
      <c r="Q42" s="97"/>
      <c r="R42" s="97"/>
      <c r="S42" s="97"/>
    </row>
    <row r="43" spans="2:19" hidden="1" outlineLevel="1">
      <c r="C43" s="20">
        <v>0</v>
      </c>
      <c r="D43" s="20">
        <v>1</v>
      </c>
      <c r="E43" s="20">
        <v>2</v>
      </c>
      <c r="F43" s="20">
        <v>3</v>
      </c>
      <c r="G43" s="20">
        <v>4</v>
      </c>
      <c r="I43" s="20">
        <v>0</v>
      </c>
      <c r="J43" s="20">
        <v>1</v>
      </c>
      <c r="K43" s="20">
        <v>2</v>
      </c>
      <c r="L43" s="20">
        <v>3</v>
      </c>
      <c r="M43" s="20">
        <v>4</v>
      </c>
      <c r="O43" s="20">
        <v>0</v>
      </c>
      <c r="P43" s="20">
        <v>1</v>
      </c>
      <c r="Q43" s="20">
        <v>2</v>
      </c>
      <c r="R43" s="20">
        <v>3</v>
      </c>
      <c r="S43" s="20">
        <v>4</v>
      </c>
    </row>
    <row r="44" spans="2:19" hidden="1" outlineLevel="1">
      <c r="B44" s="7" t="s">
        <v>259</v>
      </c>
      <c r="C44" s="77">
        <f>'AAPL-fs'!B39</f>
        <v>383285000</v>
      </c>
      <c r="D44" s="77">
        <f>C44*(1+D3)</f>
        <v>416639804.83849776</v>
      </c>
      <c r="E44" s="77">
        <f>D44*(1+E3)</f>
        <v>452897261.76568741</v>
      </c>
      <c r="F44" s="77">
        <f>E44*(1+F3)</f>
        <v>492309969.74560976</v>
      </c>
      <c r="G44" s="77">
        <f>F44*(1+G3)</f>
        <v>535152509.78999329</v>
      </c>
      <c r="H44" s="78"/>
      <c r="I44" s="77">
        <f>'F-fs'!B46</f>
        <v>176191000</v>
      </c>
      <c r="J44" s="77">
        <f>I44*(1+J3)</f>
        <v>191163812.34920111</v>
      </c>
      <c r="K44" s="77">
        <f>J44*(1+K3)</f>
        <v>207409022.88925412</v>
      </c>
      <c r="L44" s="77">
        <f>K44*(1+L3)</f>
        <v>225034760.74903107</v>
      </c>
      <c r="M44" s="77">
        <f>L44*(1+M3)</f>
        <v>244158343.93286344</v>
      </c>
      <c r="N44" s="78"/>
      <c r="O44" s="77">
        <f>'PG-fs'!B46</f>
        <v>82006000</v>
      </c>
      <c r="P44" s="77">
        <f>O44*(1+P3)</f>
        <v>85029365.070578605</v>
      </c>
      <c r="Q44" s="77">
        <f>P44*(1+Q3)</f>
        <v>88164194.379749447</v>
      </c>
      <c r="R44" s="77">
        <f>Q44*(1+R3)</f>
        <v>91414597.347379103</v>
      </c>
      <c r="S44" s="77">
        <f>R44*(1+S3)</f>
        <v>94784834.897815332</v>
      </c>
    </row>
    <row r="45" spans="2:19" hidden="1" outlineLevel="1">
      <c r="B45" s="7" t="s">
        <v>289</v>
      </c>
      <c r="C45" s="79"/>
      <c r="D45" s="79">
        <f>D44*D4</f>
        <v>242220458.96043</v>
      </c>
      <c r="E45" s="79">
        <f>E44*E4</f>
        <v>263299332.73977563</v>
      </c>
      <c r="F45" s="79">
        <f>F44*F4</f>
        <v>286212564.03670067</v>
      </c>
      <c r="G45" s="79">
        <f>G44*G4</f>
        <v>311119785.07527554</v>
      </c>
      <c r="H45" s="78"/>
      <c r="I45" s="79"/>
      <c r="J45" s="79">
        <f>J44*J4</f>
        <v>173654291.05550563</v>
      </c>
      <c r="K45" s="79">
        <f>K44*K4</f>
        <v>186337442.19312805</v>
      </c>
      <c r="L45" s="79">
        <f>L44*L4</f>
        <v>199922157.4185169</v>
      </c>
      <c r="M45" s="79">
        <f>M44*M4</f>
        <v>214470073.71228984</v>
      </c>
      <c r="N45" s="78"/>
      <c r="O45" s="79"/>
      <c r="P45" s="79">
        <f>P44*P4</f>
        <v>43184158.100089319</v>
      </c>
      <c r="Q45" s="79">
        <f>Q44*Q4</f>
        <v>44776254.717436269</v>
      </c>
      <c r="R45" s="79">
        <f>R44*R4</f>
        <v>46427048.128943086</v>
      </c>
      <c r="S45" s="79">
        <f>S44*S4</f>
        <v>48138702.34501408</v>
      </c>
    </row>
    <row r="46" spans="2:19" hidden="1" outlineLevel="1">
      <c r="B46" s="7" t="s">
        <v>279</v>
      </c>
      <c r="C46" s="77"/>
      <c r="D46" s="77">
        <f>D44-D45</f>
        <v>174419345.87806776</v>
      </c>
      <c r="E46" s="77">
        <f t="shared" ref="E46:G46" si="45">E44-E45</f>
        <v>189597929.02591178</v>
      </c>
      <c r="F46" s="77">
        <f t="shared" si="45"/>
        <v>206097405.70890909</v>
      </c>
      <c r="G46" s="77">
        <f t="shared" si="45"/>
        <v>224032724.71471775</v>
      </c>
      <c r="H46" s="78"/>
      <c r="I46" s="77"/>
      <c r="J46" s="77">
        <f>J44-J45</f>
        <v>17509521.29369548</v>
      </c>
      <c r="K46" s="77">
        <f t="shared" ref="K46:M46" si="46">K44-K45</f>
        <v>21071580.696126074</v>
      </c>
      <c r="L46" s="77">
        <f t="shared" si="46"/>
        <v>25112603.330514163</v>
      </c>
      <c r="M46" s="77">
        <f t="shared" si="46"/>
        <v>29688270.220573604</v>
      </c>
      <c r="N46" s="78"/>
      <c r="O46" s="77"/>
      <c r="P46" s="77">
        <f t="shared" ref="P46" si="47">P44-P45</f>
        <v>41845206.970489286</v>
      </c>
      <c r="Q46" s="77">
        <f t="shared" ref="Q46:R46" si="48">Q44-Q45</f>
        <v>43387939.662313178</v>
      </c>
      <c r="R46" s="77">
        <f t="shared" si="48"/>
        <v>44987549.218436018</v>
      </c>
      <c r="S46" s="77">
        <f t="shared" ref="S46" si="49">S44-S45</f>
        <v>46646132.552801251</v>
      </c>
    </row>
    <row r="47" spans="2:19" hidden="1" outlineLevel="1">
      <c r="C47" s="77"/>
      <c r="D47" s="77"/>
      <c r="E47" s="77"/>
      <c r="F47" s="77"/>
      <c r="G47" s="77"/>
      <c r="H47" s="78"/>
      <c r="I47" s="77"/>
      <c r="J47" s="77"/>
      <c r="K47" s="77"/>
      <c r="L47" s="77"/>
      <c r="M47" s="77"/>
      <c r="N47" s="78"/>
      <c r="O47" s="77"/>
      <c r="P47" s="77"/>
      <c r="Q47" s="77"/>
      <c r="R47" s="77"/>
      <c r="S47" s="77"/>
    </row>
    <row r="48" spans="2:19" hidden="1" outlineLevel="1">
      <c r="B48" s="20" t="s">
        <v>391</v>
      </c>
      <c r="C48" s="79"/>
      <c r="D48" s="79">
        <f>C44*D5</f>
        <v>51181501.525942147</v>
      </c>
      <c r="E48" s="79">
        <f t="shared" ref="E48:G48" si="50">D44*E5</f>
        <v>55635495.276647434</v>
      </c>
      <c r="F48" s="79">
        <f t="shared" si="50"/>
        <v>60477091.183207139</v>
      </c>
      <c r="G48" s="79">
        <f t="shared" si="50"/>
        <v>65740019.744502023</v>
      </c>
      <c r="H48" s="78"/>
      <c r="I48" s="79"/>
      <c r="J48" s="79">
        <f t="shared" ref="J48:K48" si="51">I44*J5</f>
        <v>12745575.600423275</v>
      </c>
      <c r="K48" s="79">
        <f t="shared" si="51"/>
        <v>13042410.869304389</v>
      </c>
      <c r="L48" s="79">
        <f>K44*L5</f>
        <v>13297651.903654896</v>
      </c>
      <c r="M48" s="79">
        <f t="shared" ref="M48" si="52">L44*M5</f>
        <v>13502085.644941865</v>
      </c>
      <c r="N48" s="78"/>
      <c r="O48" s="79"/>
      <c r="P48" s="79">
        <f t="shared" ref="P48:R48" si="53">O44*P5</f>
        <v>21886879.935624</v>
      </c>
      <c r="Q48" s="79">
        <f t="shared" si="53"/>
        <v>22693796.847817171</v>
      </c>
      <c r="R48" s="79">
        <f t="shared" si="53"/>
        <v>23530462.856505528</v>
      </c>
      <c r="S48" s="79">
        <f>R44*S5</f>
        <v>24397974.739720248</v>
      </c>
    </row>
    <row r="49" spans="1:19" ht="16" hidden="1" customHeight="1" outlineLevel="1">
      <c r="A49" s="96" t="s">
        <v>280</v>
      </c>
      <c r="B49" s="7" t="s">
        <v>277</v>
      </c>
      <c r="C49" s="77"/>
      <c r="D49" s="77">
        <f>D48*D6</f>
        <v>12663722.732891239</v>
      </c>
      <c r="E49" s="77">
        <f t="shared" ref="E49:G49" si="54">E48*E6</f>
        <v>13765764.295395471</v>
      </c>
      <c r="F49" s="77">
        <f t="shared" si="54"/>
        <v>14963709.379407827</v>
      </c>
      <c r="G49" s="77">
        <f t="shared" si="54"/>
        <v>16265903.845693091</v>
      </c>
      <c r="H49" s="78"/>
      <c r="I49" s="77"/>
      <c r="J49" s="77">
        <f t="shared" ref="J49" si="55">J48*J6</f>
        <v>5497308.4030701993</v>
      </c>
      <c r="K49" s="77">
        <f t="shared" ref="K49" si="56">K48*K6</f>
        <v>5625336.7533860188</v>
      </c>
      <c r="L49" s="77">
        <f>L48*L6</f>
        <v>5735425.0480956575</v>
      </c>
      <c r="M49" s="77">
        <f t="shared" ref="M49" si="57">M48*M6</f>
        <v>5823599.5926655084</v>
      </c>
      <c r="N49" s="78"/>
      <c r="O49" s="77"/>
      <c r="P49" s="77">
        <f t="shared" ref="P49" si="58">P48*P6</f>
        <v>18887388.865228012</v>
      </c>
      <c r="Q49" s="77">
        <f t="shared" ref="Q49" si="59">Q48*Q6</f>
        <v>19583721.716111675</v>
      </c>
      <c r="R49" s="77">
        <f t="shared" ref="R49" si="60">R48*R6</f>
        <v>20305726.693655074</v>
      </c>
      <c r="S49" s="77">
        <f>S48*S6</f>
        <v>21054350.267763216</v>
      </c>
    </row>
    <row r="50" spans="1:19" hidden="1" outlineLevel="1">
      <c r="A50" s="96"/>
      <c r="B50" s="7" t="s">
        <v>278</v>
      </c>
      <c r="C50" s="77"/>
      <c r="D50" s="77">
        <f>D48*D7</f>
        <v>26114976.035756785</v>
      </c>
      <c r="E50" s="77">
        <f t="shared" ref="E50:G50" si="61">E48*E7</f>
        <v>28387592.832747832</v>
      </c>
      <c r="F50" s="77">
        <f t="shared" si="61"/>
        <v>30857980.713231131</v>
      </c>
      <c r="G50" s="77">
        <f t="shared" si="61"/>
        <v>33543350.410453703</v>
      </c>
      <c r="H50" s="78"/>
      <c r="I50" s="77"/>
      <c r="J50" s="77">
        <f t="shared" ref="J50:K50" si="62">J48*J7</f>
        <v>0</v>
      </c>
      <c r="K50" s="77">
        <f t="shared" si="62"/>
        <v>0</v>
      </c>
      <c r="L50" s="77">
        <f>L48*L7</f>
        <v>0</v>
      </c>
      <c r="M50" s="77">
        <f t="shared" ref="M50" si="63">M48*M7</f>
        <v>0</v>
      </c>
      <c r="N50" s="78"/>
      <c r="O50" s="77"/>
      <c r="P50" s="77">
        <f t="shared" ref="P50:R50" si="64">P48*P7</f>
        <v>0</v>
      </c>
      <c r="Q50" s="77">
        <f t="shared" si="64"/>
        <v>0</v>
      </c>
      <c r="R50" s="77">
        <f t="shared" si="64"/>
        <v>0</v>
      </c>
      <c r="S50" s="77">
        <f>S48*S7</f>
        <v>0</v>
      </c>
    </row>
    <row r="51" spans="1:19" hidden="1" outlineLevel="1">
      <c r="A51" s="96"/>
      <c r="B51" s="20" t="s">
        <v>276</v>
      </c>
      <c r="C51" s="79"/>
      <c r="D51" s="79">
        <f>D48*D8</f>
        <v>12402802.757294124</v>
      </c>
      <c r="E51" s="79">
        <f t="shared" ref="E51:G51" si="65">E48*E8</f>
        <v>13482138.148504131</v>
      </c>
      <c r="F51" s="79">
        <f t="shared" si="65"/>
        <v>14655401.090568183</v>
      </c>
      <c r="G51" s="79">
        <f t="shared" si="65"/>
        <v>15930765.488355232</v>
      </c>
      <c r="H51" s="78"/>
      <c r="I51" s="79"/>
      <c r="J51" s="79">
        <f t="shared" ref="J51:K51" si="66">J48*J8</f>
        <v>7248267.1973530743</v>
      </c>
      <c r="K51" s="79">
        <f t="shared" si="66"/>
        <v>7417074.115918369</v>
      </c>
      <c r="L51" s="79">
        <f>L48*L8</f>
        <v>7562226.8555592382</v>
      </c>
      <c r="M51" s="79">
        <f t="shared" ref="M51" si="67">M48*M8</f>
        <v>7678486.0522763552</v>
      </c>
      <c r="N51" s="78"/>
      <c r="O51" s="79"/>
      <c r="P51" s="79">
        <f t="shared" ref="P51:R51" si="68">P48*P8</f>
        <v>2999491.0703959875</v>
      </c>
      <c r="Q51" s="79">
        <f t="shared" si="68"/>
        <v>3110075.1317054969</v>
      </c>
      <c r="R51" s="79">
        <f t="shared" si="68"/>
        <v>3224736.1628504568</v>
      </c>
      <c r="S51" s="79">
        <f>S48*S8</f>
        <v>3343624.4719570316</v>
      </c>
    </row>
    <row r="52" spans="1:19" hidden="1" outlineLevel="1">
      <c r="A52" s="74"/>
      <c r="B52" s="7" t="s">
        <v>167</v>
      </c>
      <c r="C52" s="77"/>
      <c r="D52" s="77">
        <f>D46-SUM(D49:D51)</f>
        <v>123237844.35212561</v>
      </c>
      <c r="E52" s="77">
        <f>E46-SUM(E49:E51)</f>
        <v>133962433.74926434</v>
      </c>
      <c r="F52" s="77">
        <f>F46-SUM(F49:F51)</f>
        <v>145620314.52570194</v>
      </c>
      <c r="G52" s="77">
        <f>G46-SUM(G49:G51)</f>
        <v>158292704.97021571</v>
      </c>
      <c r="H52" s="78"/>
      <c r="I52" s="77"/>
      <c r="J52" s="77">
        <f>J46-SUM(J49:J51)</f>
        <v>4763945.6932722069</v>
      </c>
      <c r="K52" s="77">
        <f>K46-SUM(K49:K51)</f>
        <v>8029169.8268216848</v>
      </c>
      <c r="L52" s="77">
        <f>L46-SUM(L49:L51)</f>
        <v>11814951.426859267</v>
      </c>
      <c r="M52" s="77">
        <f>M46-SUM(M49:M51)</f>
        <v>16186184.575631741</v>
      </c>
      <c r="N52" s="78"/>
      <c r="O52" s="77"/>
      <c r="P52" s="77">
        <f>P46-SUM(P49:P51)</f>
        <v>19958327.034865286</v>
      </c>
      <c r="Q52" s="77">
        <f>Q46-SUM(Q49:Q51)</f>
        <v>20694142.814496007</v>
      </c>
      <c r="R52" s="77">
        <f>R46-SUM(R49:R51)</f>
        <v>21457086.361930486</v>
      </c>
      <c r="S52" s="77">
        <f>S46-SUM(S49:S51)</f>
        <v>22248157.813081004</v>
      </c>
    </row>
    <row r="53" spans="1:19" ht="13" hidden="1" customHeight="1" outlineLevel="1">
      <c r="C53" s="77"/>
      <c r="D53" s="77"/>
      <c r="E53" s="77"/>
      <c r="F53" s="77"/>
      <c r="G53" s="77"/>
      <c r="H53" s="78"/>
      <c r="I53" s="77"/>
      <c r="J53" s="77"/>
      <c r="K53" s="77"/>
      <c r="L53" s="77"/>
      <c r="M53" s="77"/>
      <c r="N53" s="78"/>
      <c r="O53" s="77"/>
      <c r="P53" s="77"/>
      <c r="Q53" s="77"/>
      <c r="R53" s="77"/>
      <c r="S53" s="77"/>
    </row>
    <row r="54" spans="1:19" hidden="1" outlineLevel="1">
      <c r="A54" s="96" t="s">
        <v>491</v>
      </c>
      <c r="C54" s="77"/>
      <c r="D54" s="77"/>
      <c r="E54" s="77"/>
      <c r="F54" s="77"/>
      <c r="G54" s="77"/>
      <c r="H54" s="78"/>
      <c r="I54" s="77"/>
      <c r="J54" s="77"/>
      <c r="K54" s="77"/>
      <c r="L54" s="77"/>
      <c r="M54" s="77"/>
      <c r="N54" s="78"/>
      <c r="O54" s="77"/>
      <c r="P54" s="77"/>
      <c r="Q54" s="77"/>
      <c r="R54" s="77"/>
      <c r="S54" s="77"/>
    </row>
    <row r="55" spans="1:19" ht="16" hidden="1" customHeight="1" outlineLevel="1">
      <c r="A55" s="96"/>
      <c r="B55" s="7" t="s">
        <v>293</v>
      </c>
      <c r="C55" s="77"/>
      <c r="D55" s="77">
        <f>D44*D9</f>
        <v>4002594.6931078467</v>
      </c>
      <c r="E55" s="77">
        <f>E44*E9</f>
        <v>4350914.5199631089</v>
      </c>
      <c r="F55" s="77">
        <f>F44*F9</f>
        <v>4729546.3596707825</v>
      </c>
      <c r="G55" s="77">
        <f>G44*G9</f>
        <v>5141128.0698901918</v>
      </c>
      <c r="H55" s="78"/>
      <c r="I55" s="77"/>
      <c r="J55" s="77">
        <f>J44*J9</f>
        <v>1700164.559774325</v>
      </c>
      <c r="K55" s="77">
        <f>K44*K9</f>
        <v>1844645.5203016112</v>
      </c>
      <c r="L55" s="77">
        <f>L44*L9</f>
        <v>2001404.5558157435</v>
      </c>
      <c r="M55" s="77">
        <f>M44*M9</f>
        <v>2171485.0641791974</v>
      </c>
      <c r="N55" s="78"/>
      <c r="O55" s="77"/>
      <c r="P55" s="77">
        <f>P44*P9</f>
        <v>152106.18841339176</v>
      </c>
      <c r="Q55" s="77">
        <f>Q44*Q9</f>
        <v>157713.97975875548</v>
      </c>
      <c r="R55" s="77">
        <f>R44*R9</f>
        <v>163528.51695779656</v>
      </c>
      <c r="S55" s="77">
        <f>S44*S9</f>
        <v>169557.42223562652</v>
      </c>
    </row>
    <row r="56" spans="1:19" hidden="1" outlineLevel="1">
      <c r="A56" s="96"/>
      <c r="B56" s="7" t="s">
        <v>281</v>
      </c>
      <c r="C56" s="77"/>
      <c r="D56" s="77">
        <f>D44*D10</f>
        <v>-3686253.3730763658</v>
      </c>
      <c r="E56" s="77">
        <f>E44*E10</f>
        <v>-4007044.0688881408</v>
      </c>
      <c r="F56" s="77">
        <f>F44*F10</f>
        <v>-4355751.0960272774</v>
      </c>
      <c r="G56" s="77">
        <f>G44*G10</f>
        <v>-4734803.8315453976</v>
      </c>
      <c r="H56" s="78"/>
      <c r="I56" s="77"/>
      <c r="J56" s="77">
        <f>J44*J10</f>
        <v>-1997709.055819456</v>
      </c>
      <c r="K56" s="77">
        <f>K44*K10</f>
        <v>-2167475.5184712624</v>
      </c>
      <c r="L56" s="77">
        <f>L44*L10</f>
        <v>-2351668.8325994392</v>
      </c>
      <c r="M56" s="77">
        <f>M44*M10</f>
        <v>-2551515.0003263731</v>
      </c>
      <c r="N56" s="78"/>
      <c r="O56" s="77"/>
      <c r="P56" s="77">
        <f>P44*P10</f>
        <v>-591856.99810889328</v>
      </c>
      <c r="Q56" s="77">
        <f>Q44*Q10</f>
        <v>-613677.349971683</v>
      </c>
      <c r="R56" s="77">
        <f>R44*R10</f>
        <v>-636302.16601574852</v>
      </c>
      <c r="S56" s="77">
        <f>S44*S10</f>
        <v>-659761.10491126252</v>
      </c>
    </row>
    <row r="57" spans="1:19" hidden="1" outlineLevel="1">
      <c r="A57" s="96"/>
      <c r="B57" s="20" t="s">
        <v>446</v>
      </c>
      <c r="C57" s="79"/>
      <c r="D57" s="79">
        <f>-D11*D44</f>
        <v>-214130.49343987438</v>
      </c>
      <c r="E57" s="79">
        <f>-E11*E44</f>
        <v>-232764.87991119007</v>
      </c>
      <c r="F57" s="79">
        <f>-F11*F44</f>
        <v>-253020.89604199119</v>
      </c>
      <c r="G57" s="79">
        <f>-G11*G44</f>
        <v>-275039.6617321237</v>
      </c>
      <c r="H57" s="78"/>
      <c r="I57" s="79"/>
      <c r="J57" s="79">
        <f>-J11*J44</f>
        <v>-3727039.6306608128</v>
      </c>
      <c r="K57" s="79">
        <f>-K11*K44</f>
        <v>-4043765.5985474819</v>
      </c>
      <c r="L57" s="79">
        <f>-L11*L44</f>
        <v>-4387407.1210498028</v>
      </c>
      <c r="M57" s="79">
        <f>-M11*M44</f>
        <v>-4760251.4974539746</v>
      </c>
      <c r="N57" s="78"/>
      <c r="O57" s="79"/>
      <c r="P57" s="79">
        <f>-P11*P44</f>
        <v>-479508.56117551593</v>
      </c>
      <c r="Q57" s="79">
        <f>-Q11*Q44</f>
        <v>-497186.89489379822</v>
      </c>
      <c r="R57" s="79">
        <f>-R11*R44</f>
        <v>-515516.98649162462</v>
      </c>
      <c r="S57" s="79">
        <f>-S11*S44</f>
        <v>-534522.86472307984</v>
      </c>
    </row>
    <row r="58" spans="1:19" hidden="1" outlineLevel="1">
      <c r="B58" s="7" t="s">
        <v>282</v>
      </c>
      <c r="C58" s="77"/>
      <c r="D58" s="77">
        <f>D52+SUM(D55:D57)</f>
        <v>123340055.17871723</v>
      </c>
      <c r="E58" s="77">
        <f t="shared" ref="E58:G58" si="69">E52+SUM(E55:E57)</f>
        <v>134073539.32042812</v>
      </c>
      <c r="F58" s="77">
        <f t="shared" si="69"/>
        <v>145741088.89330345</v>
      </c>
      <c r="G58" s="77">
        <f t="shared" si="69"/>
        <v>158423989.54682839</v>
      </c>
      <c r="H58" s="78"/>
      <c r="I58" s="77"/>
      <c r="J58" s="77">
        <f>J52+SUM(J55:J57)</f>
        <v>739361.56656626333</v>
      </c>
      <c r="K58" s="77">
        <f t="shared" ref="K58:M58" si="70">K52+SUM(K55:K57)</f>
        <v>3662574.2301045517</v>
      </c>
      <c r="L58" s="77">
        <f t="shared" si="70"/>
        <v>7077280.0290257689</v>
      </c>
      <c r="M58" s="77">
        <f t="shared" si="70"/>
        <v>11045903.142030591</v>
      </c>
      <c r="N58" s="78"/>
      <c r="O58" s="77"/>
      <c r="P58" s="77">
        <f>P52+SUM(P55:P57)</f>
        <v>19039067.663994268</v>
      </c>
      <c r="Q58" s="77">
        <f t="shared" ref="Q58:S58" si="71">Q52+SUM(Q55:Q57)</f>
        <v>19740992.54938928</v>
      </c>
      <c r="R58" s="77">
        <f t="shared" si="71"/>
        <v>20468795.726380911</v>
      </c>
      <c r="S58" s="77">
        <f t="shared" si="71"/>
        <v>21223431.265682288</v>
      </c>
    </row>
    <row r="59" spans="1:19" hidden="1" outlineLevel="1">
      <c r="B59" s="20" t="s">
        <v>284</v>
      </c>
      <c r="C59" s="79"/>
      <c r="D59" s="79">
        <f>D58*0.21</f>
        <v>25901411.587530617</v>
      </c>
      <c r="E59" s="79">
        <f t="shared" ref="E59:G59" si="72">E58*0.21</f>
        <v>28155443.257289905</v>
      </c>
      <c r="F59" s="79">
        <f t="shared" si="72"/>
        <v>30605628.667593725</v>
      </c>
      <c r="G59" s="79">
        <f t="shared" si="72"/>
        <v>33269037.80483396</v>
      </c>
      <c r="H59" s="78"/>
      <c r="I59" s="79"/>
      <c r="J59" s="79">
        <f>J58*0.21</f>
        <v>155265.9289789153</v>
      </c>
      <c r="K59" s="79">
        <f t="shared" ref="K59:M59" si="73">K58*0.21</f>
        <v>769140.58832195587</v>
      </c>
      <c r="L59" s="79">
        <f t="shared" si="73"/>
        <v>1486228.8060954113</v>
      </c>
      <c r="M59" s="79">
        <f t="shared" si="73"/>
        <v>2319639.659826424</v>
      </c>
      <c r="N59" s="78"/>
      <c r="O59" s="79"/>
      <c r="P59" s="79">
        <f>P58*0.21</f>
        <v>3998204.2094387962</v>
      </c>
      <c r="Q59" s="79">
        <f t="shared" ref="Q59" si="74">Q58*0.21</f>
        <v>4145608.4353717486</v>
      </c>
      <c r="R59" s="79">
        <f t="shared" ref="R59" si="75">R58*0.21</f>
        <v>4298447.102539991</v>
      </c>
      <c r="S59" s="79">
        <f t="shared" ref="S59" si="76">S58*0.21</f>
        <v>4456920.5657932805</v>
      </c>
    </row>
    <row r="60" spans="1:19" hidden="1" outlineLevel="1">
      <c r="B60" s="7" t="s">
        <v>283</v>
      </c>
      <c r="C60" s="77"/>
      <c r="D60" s="77">
        <f>D58-D59</f>
        <v>97438643.591186613</v>
      </c>
      <c r="E60" s="77">
        <f t="shared" ref="E60:G60" si="77">E58-E59</f>
        <v>105918096.06313822</v>
      </c>
      <c r="F60" s="77">
        <f t="shared" si="77"/>
        <v>115135460.22570974</v>
      </c>
      <c r="G60" s="77">
        <f t="shared" si="77"/>
        <v>125154951.74199443</v>
      </c>
      <c r="H60" s="78"/>
      <c r="I60" s="77"/>
      <c r="J60" s="77">
        <f>J58-J59</f>
        <v>584095.637587348</v>
      </c>
      <c r="K60" s="77">
        <f t="shared" ref="K60:M60" si="78">K58-K59</f>
        <v>2893433.6417825958</v>
      </c>
      <c r="L60" s="77">
        <f t="shared" si="78"/>
        <v>5591051.2229303578</v>
      </c>
      <c r="M60" s="77">
        <f t="shared" si="78"/>
        <v>8726263.4822041672</v>
      </c>
      <c r="N60" s="78"/>
      <c r="O60" s="77"/>
      <c r="P60" s="77">
        <f t="shared" ref="P60" si="79">P58-P59</f>
        <v>15040863.45455547</v>
      </c>
      <c r="Q60" s="77">
        <f t="shared" ref="Q60" si="80">Q58-Q59</f>
        <v>15595384.114017531</v>
      </c>
      <c r="R60" s="77">
        <f t="shared" ref="R60" si="81">R58-R59</f>
        <v>16170348.623840921</v>
      </c>
      <c r="S60" s="77">
        <f t="shared" ref="S60" si="82">S58-S59</f>
        <v>16766510.699889008</v>
      </c>
    </row>
    <row r="61" spans="1:19" hidden="1" outlineLevel="1">
      <c r="C61" s="77"/>
      <c r="D61" s="14">
        <f>D60/D44</f>
        <v>0.23386782170022566</v>
      </c>
      <c r="E61" s="14">
        <f>E60/E44</f>
        <v>0.23386782170022569</v>
      </c>
      <c r="F61" s="14">
        <f>F60/F44</f>
        <v>0.23386782170022563</v>
      </c>
      <c r="G61" s="14">
        <f>G60/G44</f>
        <v>0.23386782170022569</v>
      </c>
      <c r="H61" s="86"/>
      <c r="I61" s="14"/>
      <c r="J61" s="14">
        <f>J60/J44</f>
        <v>3.0554717988170994E-3</v>
      </c>
      <c r="K61" s="14">
        <f>K60/K44</f>
        <v>1.3950374971524467E-2</v>
      </c>
      <c r="L61" s="14">
        <f>L60/L44</f>
        <v>2.4845278144231906E-2</v>
      </c>
      <c r="M61" s="14">
        <f>M60/M44</f>
        <v>3.5740181316939304E-2</v>
      </c>
      <c r="N61" s="86"/>
      <c r="O61" s="14"/>
      <c r="P61" s="14">
        <f>P60/P44</f>
        <v>0.17689022424277548</v>
      </c>
      <c r="Q61" s="14">
        <f>Q60/Q44</f>
        <v>0.17689022424277553</v>
      </c>
      <c r="R61" s="14">
        <f>R60/R44</f>
        <v>0.17689022424277551</v>
      </c>
      <c r="S61" s="14">
        <f>S60/S44</f>
        <v>0.17689022424277551</v>
      </c>
    </row>
    <row r="62" spans="1:19" hidden="1" outlineLevel="1">
      <c r="B62" s="7" t="s">
        <v>315</v>
      </c>
      <c r="C62" s="77"/>
      <c r="D62" s="77">
        <f>D60+D89</f>
        <v>82614759.086997062</v>
      </c>
      <c r="E62" s="77">
        <f t="shared" ref="E62:S62" si="83">E60+E89</f>
        <v>89804185.143655419</v>
      </c>
      <c r="F62" s="77">
        <f t="shared" si="83"/>
        <v>97619260.268293589</v>
      </c>
      <c r="G62" s="77">
        <f t="shared" si="83"/>
        <v>106114430.63688995</v>
      </c>
      <c r="H62" s="77"/>
      <c r="I62" s="77"/>
      <c r="J62" s="77">
        <f t="shared" si="83"/>
        <v>570952.67042108881</v>
      </c>
      <c r="K62" s="77">
        <f t="shared" si="83"/>
        <v>2828327.345990391</v>
      </c>
      <c r="L62" s="77">
        <f t="shared" si="83"/>
        <v>5465244.76604365</v>
      </c>
      <c r="M62" s="77">
        <f t="shared" si="83"/>
        <v>8529910.3731406108</v>
      </c>
      <c r="N62" s="77"/>
      <c r="O62" s="77"/>
      <c r="P62" s="77">
        <f t="shared" si="83"/>
        <v>6120703.9329956938</v>
      </c>
      <c r="Q62" s="77">
        <f t="shared" si="83"/>
        <v>6346359.6469479967</v>
      </c>
      <c r="R62" s="77">
        <f t="shared" si="83"/>
        <v>6580334.7473298218</v>
      </c>
      <c r="S62" s="77">
        <f t="shared" si="83"/>
        <v>6822935.9500197675</v>
      </c>
    </row>
    <row r="63" spans="1:19" collapsed="1">
      <c r="C63" s="80"/>
      <c r="D63" s="80"/>
      <c r="E63" s="80"/>
      <c r="F63" s="80"/>
      <c r="G63" s="80"/>
      <c r="H63" s="80"/>
      <c r="I63" s="80"/>
      <c r="J63" s="80"/>
      <c r="K63" s="80"/>
      <c r="L63" s="80"/>
      <c r="M63" s="80"/>
      <c r="N63" s="80"/>
      <c r="O63" s="80"/>
      <c r="P63" s="80"/>
      <c r="Q63" s="80"/>
      <c r="R63" s="80"/>
      <c r="S63" s="80"/>
    </row>
    <row r="64" spans="1:19">
      <c r="B64" s="49" t="s">
        <v>506</v>
      </c>
      <c r="C64" s="80"/>
      <c r="D64" s="80"/>
      <c r="E64" s="80"/>
      <c r="F64" s="80"/>
      <c r="G64" s="80"/>
      <c r="H64" s="80"/>
      <c r="I64" s="80"/>
      <c r="J64" s="80"/>
      <c r="K64" s="80"/>
      <c r="L64" s="80"/>
      <c r="M64" s="80"/>
      <c r="N64" s="80"/>
      <c r="O64" s="80"/>
      <c r="P64" s="80"/>
      <c r="Q64" s="80"/>
      <c r="R64" s="80"/>
      <c r="S64" s="80"/>
    </row>
    <row r="65" spans="2:19">
      <c r="C65" s="80"/>
      <c r="D65" s="80"/>
      <c r="E65" s="80"/>
      <c r="F65" s="80"/>
      <c r="G65" s="80"/>
      <c r="H65" s="80"/>
      <c r="I65" s="80"/>
      <c r="J65" s="80"/>
      <c r="K65" s="80"/>
      <c r="L65" s="80"/>
      <c r="M65" s="80"/>
      <c r="N65" s="80"/>
      <c r="O65" s="80"/>
      <c r="P65" s="80"/>
      <c r="Q65" s="80"/>
      <c r="R65" s="80"/>
      <c r="S65" s="80"/>
    </row>
    <row r="66" spans="2:19" outlineLevel="1">
      <c r="B66" s="7" t="s">
        <v>470</v>
      </c>
      <c r="C66" s="80"/>
      <c r="D66" s="77">
        <f>D52</f>
        <v>123237844.35212561</v>
      </c>
      <c r="E66" s="77">
        <f t="shared" ref="E66:G66" si="84">E52</f>
        <v>133962433.74926434</v>
      </c>
      <c r="F66" s="77">
        <f t="shared" si="84"/>
        <v>145620314.52570194</v>
      </c>
      <c r="G66" s="77">
        <f t="shared" si="84"/>
        <v>158292704.97021571</v>
      </c>
      <c r="H66" s="78"/>
      <c r="I66" s="77"/>
      <c r="J66" s="77">
        <f>J52</f>
        <v>4763945.6932722069</v>
      </c>
      <c r="K66" s="77">
        <f t="shared" ref="K66:M66" si="85">K52</f>
        <v>8029169.8268216848</v>
      </c>
      <c r="L66" s="77">
        <f t="shared" si="85"/>
        <v>11814951.426859267</v>
      </c>
      <c r="M66" s="77">
        <f t="shared" si="85"/>
        <v>16186184.575631741</v>
      </c>
      <c r="N66" s="78"/>
      <c r="O66" s="77"/>
      <c r="P66" s="77">
        <f t="shared" ref="P66" si="86">P52</f>
        <v>19958327.034865286</v>
      </c>
      <c r="Q66" s="77">
        <f t="shared" ref="Q66:S66" si="87">Q52</f>
        <v>20694142.814496007</v>
      </c>
      <c r="R66" s="77">
        <f t="shared" si="87"/>
        <v>21457086.361930486</v>
      </c>
      <c r="S66" s="77">
        <f t="shared" si="87"/>
        <v>22248157.813081004</v>
      </c>
    </row>
    <row r="67" spans="2:19" outlineLevel="1">
      <c r="B67" s="40" t="s">
        <v>415</v>
      </c>
      <c r="C67" s="81"/>
      <c r="D67" s="79">
        <f>D66*-0.21</f>
        <v>-25879947.313946377</v>
      </c>
      <c r="E67" s="79">
        <f t="shared" ref="E67:G67" si="88">E66*-0.21</f>
        <v>-28132111.087345511</v>
      </c>
      <c r="F67" s="79">
        <f t="shared" si="88"/>
        <v>-30580266.050397407</v>
      </c>
      <c r="G67" s="79">
        <f t="shared" si="88"/>
        <v>-33241468.043745298</v>
      </c>
      <c r="H67" s="78"/>
      <c r="I67" s="79"/>
      <c r="J67" s="79">
        <f>J66*-0.21</f>
        <v>-1000428.5955871635</v>
      </c>
      <c r="K67" s="79">
        <f t="shared" ref="K67" si="89">K66*-0.21</f>
        <v>-1686125.6636325538</v>
      </c>
      <c r="L67" s="79">
        <f t="shared" ref="L67" si="90">L66*-0.21</f>
        <v>-2481139.799640446</v>
      </c>
      <c r="M67" s="79">
        <f t="shared" ref="M67" si="91">M66*-0.21</f>
        <v>-3399098.7608826654</v>
      </c>
      <c r="N67" s="78"/>
      <c r="O67" s="79"/>
      <c r="P67" s="79">
        <f t="shared" ref="P67" si="92">P66*-0.21</f>
        <v>-4191248.6773217102</v>
      </c>
      <c r="Q67" s="79">
        <f t="shared" ref="Q67" si="93">Q66*-0.21</f>
        <v>-4345769.9910441609</v>
      </c>
      <c r="R67" s="79">
        <f t="shared" ref="R67" si="94">R66*-0.21</f>
        <v>-4505988.1360054016</v>
      </c>
      <c r="S67" s="79">
        <f t="shared" ref="S67" si="95">S66*-0.21</f>
        <v>-4672113.1407470107</v>
      </c>
    </row>
    <row r="68" spans="2:19" outlineLevel="1">
      <c r="B68" s="11" t="s">
        <v>323</v>
      </c>
      <c r="C68" s="80"/>
      <c r="D68" s="77">
        <f>SUM(D66:D67)</f>
        <v>97357897.038179234</v>
      </c>
      <c r="E68" s="77">
        <f t="shared" ref="E68:G68" si="96">SUM(E66:E67)</f>
        <v>105830322.66191883</v>
      </c>
      <c r="F68" s="77">
        <f t="shared" si="96"/>
        <v>115040048.47530453</v>
      </c>
      <c r="G68" s="77">
        <f t="shared" si="96"/>
        <v>125051236.92647041</v>
      </c>
      <c r="H68" s="78"/>
      <c r="I68" s="77"/>
      <c r="J68" s="77">
        <f>SUM(J66:J67)</f>
        <v>3763517.0976850437</v>
      </c>
      <c r="K68" s="77">
        <f t="shared" ref="K68" si="97">SUM(K66:K67)</f>
        <v>6343044.1631891308</v>
      </c>
      <c r="L68" s="77">
        <f t="shared" ref="L68" si="98">SUM(L66:L67)</f>
        <v>9333811.6272188202</v>
      </c>
      <c r="M68" s="77">
        <f t="shared" ref="M68" si="99">SUM(M66:M67)</f>
        <v>12787085.814749077</v>
      </c>
      <c r="N68" s="78"/>
      <c r="O68" s="77"/>
      <c r="P68" s="77">
        <f t="shared" ref="P68" si="100">SUM(P66:P67)</f>
        <v>15767078.357543577</v>
      </c>
      <c r="Q68" s="77">
        <f t="shared" ref="Q68" si="101">SUM(Q66:Q67)</f>
        <v>16348372.823451847</v>
      </c>
      <c r="R68" s="77">
        <f t="shared" ref="R68" si="102">SUM(R66:R67)</f>
        <v>16951098.225925084</v>
      </c>
      <c r="S68" s="77">
        <f t="shared" ref="S68" si="103">SUM(S66:S67)</f>
        <v>17576044.672333993</v>
      </c>
    </row>
    <row r="69" spans="2:19" outlineLevel="1">
      <c r="B69" s="11" t="s">
        <v>321</v>
      </c>
      <c r="C69" s="80"/>
      <c r="D69" s="77">
        <f>D51</f>
        <v>12402802.757294124</v>
      </c>
      <c r="E69" s="77">
        <f t="shared" ref="E69:G69" si="104">E51</f>
        <v>13482138.148504131</v>
      </c>
      <c r="F69" s="77">
        <f t="shared" si="104"/>
        <v>14655401.090568183</v>
      </c>
      <c r="G69" s="77">
        <f t="shared" si="104"/>
        <v>15930765.488355232</v>
      </c>
      <c r="H69" s="78"/>
      <c r="I69" s="77"/>
      <c r="J69" s="77">
        <f>J51</f>
        <v>7248267.1973530743</v>
      </c>
      <c r="K69" s="77">
        <f t="shared" ref="K69:M69" si="105">K51</f>
        <v>7417074.115918369</v>
      </c>
      <c r="L69" s="77">
        <f t="shared" si="105"/>
        <v>7562226.8555592382</v>
      </c>
      <c r="M69" s="77">
        <f t="shared" si="105"/>
        <v>7678486.0522763552</v>
      </c>
      <c r="N69" s="78"/>
      <c r="O69" s="77"/>
      <c r="P69" s="77">
        <f t="shared" ref="P69" si="106">P51</f>
        <v>2999491.0703959875</v>
      </c>
      <c r="Q69" s="77">
        <f>Q51</f>
        <v>3110075.1317054969</v>
      </c>
      <c r="R69" s="77">
        <f t="shared" ref="R69:S69" si="107">R51</f>
        <v>3224736.1628504568</v>
      </c>
      <c r="S69" s="77">
        <f t="shared" si="107"/>
        <v>3343624.4719570316</v>
      </c>
    </row>
    <row r="70" spans="2:19" outlineLevel="1">
      <c r="B70" s="11" t="s">
        <v>492</v>
      </c>
      <c r="C70" s="80"/>
      <c r="D70" s="77">
        <f>(C109+C110-C125)-(D109+D110-D125)</f>
        <v>-42244248.74160181</v>
      </c>
      <c r="E70" s="77">
        <f t="shared" ref="E70:G70" si="108">(D109+D110-D125)-(E109+E110-E125)</f>
        <v>-4085688.2713652104</v>
      </c>
      <c r="F70" s="77">
        <f t="shared" si="108"/>
        <v>-4441239.192800492</v>
      </c>
      <c r="G70" s="77">
        <f t="shared" si="108"/>
        <v>-4827731.4022971988</v>
      </c>
      <c r="H70" s="78"/>
      <c r="I70" s="77"/>
      <c r="J70" s="77">
        <f>(I109+I110-I125)-(J109+J110-J125)</f>
        <v>1169526.0685335025</v>
      </c>
      <c r="K70" s="77">
        <f>(J109+J110-J125)-(K109+K110-K125)</f>
        <v>-2307210.0780510232</v>
      </c>
      <c r="L70" s="77">
        <f>(K109+K110-K125)-(L109+L110-L125)</f>
        <v>-2906931.9376622885</v>
      </c>
      <c r="M70" s="77">
        <f>(L109+L110-L125)-(M109+M110-M125)</f>
        <v>-3032906.4964858666</v>
      </c>
      <c r="N70" s="78"/>
      <c r="O70" s="77"/>
      <c r="P70" s="77">
        <f t="shared" ref="P70" si="109">(O109+O110-O125)-(P109+P110-P125)</f>
        <v>724037.79003827088</v>
      </c>
      <c r="Q70" s="77">
        <f>(P109+P110-P125)-(Q109+Q110-Q125)</f>
        <v>424265.29135543294</v>
      </c>
      <c r="R70" s="77">
        <f t="shared" ref="R70:S70" si="110">(Q109+Q110-Q125)-(R109+R110-R125)</f>
        <v>464330.40661433712</v>
      </c>
      <c r="S70" s="77">
        <f t="shared" si="110"/>
        <v>-153466.39291472919</v>
      </c>
    </row>
    <row r="71" spans="2:19" outlineLevel="1">
      <c r="B71" s="11" t="s">
        <v>493</v>
      </c>
      <c r="C71" s="80"/>
      <c r="D71" s="77">
        <f>C107-D107</f>
        <v>-11477100.919201568</v>
      </c>
      <c r="E71" s="77">
        <f t="shared" ref="E71:G71" si="111">D107-E107</f>
        <v>-3747850.1535928994</v>
      </c>
      <c r="F71" s="77">
        <f t="shared" si="111"/>
        <v>-4074001.2172583863</v>
      </c>
      <c r="G71" s="77">
        <f t="shared" si="111"/>
        <v>-4428535.090260081</v>
      </c>
      <c r="H71" s="78"/>
      <c r="I71" s="77"/>
      <c r="J71" s="77">
        <f t="shared" ref="J71:M72" si="112">I107-J107</f>
        <v>1728048.5448770523</v>
      </c>
      <c r="K71" s="77">
        <f t="shared" si="112"/>
        <v>1532989.9666909073</v>
      </c>
      <c r="L71" s="77">
        <f t="shared" si="112"/>
        <v>1359949.2010464258</v>
      </c>
      <c r="M71" s="77">
        <f t="shared" si="112"/>
        <v>1206440.9223884493</v>
      </c>
      <c r="N71" s="78"/>
      <c r="O71" s="77"/>
      <c r="P71" s="77">
        <f t="shared" ref="P71" si="113">O107-P107</f>
        <v>0</v>
      </c>
      <c r="Q71" s="77">
        <f>P107-Q107</f>
        <v>0</v>
      </c>
      <c r="R71" s="77">
        <f t="shared" ref="R71:S71" si="114">Q107-R107</f>
        <v>0</v>
      </c>
      <c r="S71" s="77">
        <f t="shared" si="114"/>
        <v>0</v>
      </c>
    </row>
    <row r="72" spans="2:19" outlineLevel="1">
      <c r="B72" s="11" t="s">
        <v>494</v>
      </c>
      <c r="C72" s="80"/>
      <c r="D72" s="77">
        <f>C108-D108</f>
        <v>0</v>
      </c>
      <c r="E72" s="77">
        <f t="shared" ref="E72:G72" si="115">D108-E108</f>
        <v>0</v>
      </c>
      <c r="F72" s="77">
        <f t="shared" si="115"/>
        <v>0</v>
      </c>
      <c r="G72" s="77">
        <f t="shared" si="115"/>
        <v>0</v>
      </c>
      <c r="H72" s="78"/>
      <c r="I72" s="77"/>
      <c r="J72" s="77">
        <f t="shared" si="112"/>
        <v>0</v>
      </c>
      <c r="K72" s="77">
        <f t="shared" si="112"/>
        <v>0</v>
      </c>
      <c r="L72" s="77">
        <f t="shared" si="112"/>
        <v>0</v>
      </c>
      <c r="M72" s="77">
        <f t="shared" si="112"/>
        <v>0</v>
      </c>
      <c r="N72" s="78"/>
      <c r="O72" s="77"/>
      <c r="P72" s="77">
        <f t="shared" ref="P72" si="116">O108-P108</f>
        <v>-475671.98235010635</v>
      </c>
      <c r="Q72" s="77">
        <f>P108-Q108</f>
        <v>-86036.904100007843</v>
      </c>
      <c r="R72" s="77">
        <f t="shared" ref="R72:S72" si="117">Q108-R108</f>
        <v>-89208.878963270225</v>
      </c>
      <c r="S72" s="77">
        <f t="shared" si="117"/>
        <v>-92497.796952722594</v>
      </c>
    </row>
    <row r="73" spans="2:19" outlineLevel="1">
      <c r="B73" s="11" t="s">
        <v>495</v>
      </c>
      <c r="C73" s="80"/>
      <c r="D73" s="77">
        <f>C111-D111</f>
        <v>-3196199.8301557004</v>
      </c>
      <c r="E73" s="77">
        <f>D111-E111</f>
        <v>-1556954.9516975805</v>
      </c>
      <c r="F73" s="77">
        <f>E111-F111</f>
        <v>-1692446.6316647232</v>
      </c>
      <c r="G73" s="77">
        <f>F111-G111</f>
        <v>-1839729.2727770768</v>
      </c>
      <c r="H73" s="78"/>
      <c r="I73" s="77"/>
      <c r="J73" s="77">
        <f>I111-J111</f>
        <v>-844670.16707542446</v>
      </c>
      <c r="K73" s="77">
        <f>J111-K111</f>
        <v>-380514.98188463785</v>
      </c>
      <c r="L73" s="77">
        <f>K111-L111</f>
        <v>-412851.36353760771</v>
      </c>
      <c r="M73" s="77">
        <f>L111-M111</f>
        <v>-447935.7094710581</v>
      </c>
      <c r="N73" s="78"/>
      <c r="O73" s="77"/>
      <c r="P73" s="77">
        <f>O111-P111</f>
        <v>0</v>
      </c>
      <c r="Q73" s="77">
        <f>P111-Q111</f>
        <v>0</v>
      </c>
      <c r="R73" s="77">
        <f t="shared" ref="R73:S73" si="118">Q111-R111</f>
        <v>0</v>
      </c>
      <c r="S73" s="77">
        <f t="shared" si="118"/>
        <v>0</v>
      </c>
    </row>
    <row r="74" spans="2:19" outlineLevel="1">
      <c r="B74" s="11" t="s">
        <v>322</v>
      </c>
      <c r="C74" s="80"/>
      <c r="D74" s="77">
        <f>D126-C126</f>
        <v>0</v>
      </c>
      <c r="E74" s="77">
        <f t="shared" ref="E74:G74" si="119">E126-D126</f>
        <v>0</v>
      </c>
      <c r="F74" s="77">
        <f t="shared" si="119"/>
        <v>0</v>
      </c>
      <c r="G74" s="77">
        <f t="shared" si="119"/>
        <v>0</v>
      </c>
      <c r="H74" s="78"/>
      <c r="I74" s="77"/>
      <c r="J74" s="77">
        <f>J126-I126</f>
        <v>10642.630724871997</v>
      </c>
      <c r="K74" s="77">
        <f>K126-J126</f>
        <v>104920.63969310303</v>
      </c>
      <c r="L74" s="77">
        <f>L126-K126</f>
        <v>113836.85589984991</v>
      </c>
      <c r="M74" s="77">
        <f>M126-L126</f>
        <v>123510.77727955463</v>
      </c>
      <c r="N74" s="78"/>
      <c r="O74" s="77"/>
      <c r="P74" s="77">
        <f t="shared" ref="P74" si="120">P126-O126</f>
        <v>357531.25965958461</v>
      </c>
      <c r="Q74" s="77">
        <f>Q126-P126</f>
        <v>156743.78834387567</v>
      </c>
      <c r="R74" s="77">
        <f t="shared" ref="R74:S74" si="121">R126-Q126</f>
        <v>162522.55690604262</v>
      </c>
      <c r="S74" s="77">
        <f t="shared" si="121"/>
        <v>168514.3748429101</v>
      </c>
    </row>
    <row r="75" spans="2:19" outlineLevel="1">
      <c r="B75" s="11" t="s">
        <v>497</v>
      </c>
      <c r="C75" s="80"/>
      <c r="D75" s="78">
        <f>D127-C127</f>
        <v>907497.04009907506</v>
      </c>
      <c r="E75" s="78">
        <f t="shared" ref="E75:G75" si="122">E127-D127</f>
        <v>780470.06396584772</v>
      </c>
      <c r="F75" s="78">
        <f t="shared" si="122"/>
        <v>848389.3059551511</v>
      </c>
      <c r="G75" s="78">
        <f t="shared" si="122"/>
        <v>922219.11856770329</v>
      </c>
      <c r="H75" s="78"/>
      <c r="I75" s="78"/>
      <c r="J75" s="78">
        <f>SUM(J127,J134)-SUM(I127,I134)</f>
        <v>1394626.3708565496</v>
      </c>
      <c r="K75" s="78">
        <f>K127-J127</f>
        <v>761479.17420377955</v>
      </c>
      <c r="L75" s="78">
        <f>L127-K127</f>
        <v>826190.1116703786</v>
      </c>
      <c r="M75" s="78">
        <f>M127-L127</f>
        <v>896400.2217600327</v>
      </c>
      <c r="N75" s="78"/>
      <c r="O75" s="78"/>
      <c r="P75" s="78">
        <f t="shared" ref="P75" si="123">P127-O127</f>
        <v>0</v>
      </c>
      <c r="Q75" s="78">
        <f>Q127-P127</f>
        <v>0</v>
      </c>
      <c r="R75" s="78">
        <f t="shared" ref="R75:S75" si="124">R127-Q127</f>
        <v>0</v>
      </c>
      <c r="S75" s="78">
        <f t="shared" si="124"/>
        <v>0</v>
      </c>
    </row>
    <row r="76" spans="2:19" outlineLevel="1">
      <c r="B76" s="40" t="s">
        <v>514</v>
      </c>
      <c r="C76" s="81"/>
      <c r="D76" s="79">
        <f>D129-C129</f>
        <v>3567569.7023684606</v>
      </c>
      <c r="E76" s="79">
        <f t="shared" ref="E76:Q76" si="125">E129-D129</f>
        <v>5429968.313433148</v>
      </c>
      <c r="F76" s="79">
        <f t="shared" si="125"/>
        <v>5902503.1983720213</v>
      </c>
      <c r="G76" s="79">
        <f t="shared" si="125"/>
        <v>6416159.7261262685</v>
      </c>
      <c r="H76" s="78"/>
      <c r="I76" s="79"/>
      <c r="J76" s="79">
        <f>J129-I129</f>
        <v>-2500372.3122353591</v>
      </c>
      <c r="K76" s="79">
        <f t="shared" si="125"/>
        <v>-211739.78031178564</v>
      </c>
      <c r="L76" s="79">
        <f t="shared" si="125"/>
        <v>-209398.54761015624</v>
      </c>
      <c r="M76" s="79">
        <f t="shared" si="125"/>
        <v>-207083.20220546424</v>
      </c>
      <c r="N76" s="78"/>
      <c r="O76" s="79"/>
      <c r="P76" s="79">
        <f t="shared" si="125"/>
        <v>-147858.47850473784</v>
      </c>
      <c r="Q76" s="79">
        <f t="shared" si="125"/>
        <v>208786.48227973655</v>
      </c>
      <c r="R76" s="79">
        <f t="shared" ref="R76:S76" si="126">R129-Q129</f>
        <v>216483.94048686419</v>
      </c>
      <c r="S76" s="79">
        <f t="shared" si="126"/>
        <v>224465.18556660321</v>
      </c>
    </row>
    <row r="77" spans="2:19" outlineLevel="1">
      <c r="B77" s="7" t="s">
        <v>324</v>
      </c>
      <c r="C77" s="80"/>
      <c r="D77" s="77">
        <f>SUM(D68:D76)</f>
        <v>57318217.046981812</v>
      </c>
      <c r="E77" s="77">
        <f t="shared" ref="E77:G77" si="127">SUM(E68:E76)</f>
        <v>116132405.81116626</v>
      </c>
      <c r="F77" s="77">
        <f t="shared" si="127"/>
        <v>126238655.0284763</v>
      </c>
      <c r="G77" s="77">
        <f t="shared" si="127"/>
        <v>137224385.49418527</v>
      </c>
      <c r="H77" s="78"/>
      <c r="I77" s="77"/>
      <c r="J77" s="77">
        <f>SUM(J68:J76)</f>
        <v>11969585.43071931</v>
      </c>
      <c r="K77" s="77">
        <f t="shared" ref="K77:M77" si="128">SUM(K68:K76)</f>
        <v>13260043.219447844</v>
      </c>
      <c r="L77" s="77">
        <f t="shared" si="128"/>
        <v>15666832.802584659</v>
      </c>
      <c r="M77" s="77">
        <f t="shared" si="128"/>
        <v>19003998.380291082</v>
      </c>
      <c r="N77" s="78"/>
      <c r="O77" s="77"/>
      <c r="P77" s="77">
        <f>SUM(P68:P76)</f>
        <v>19224608.016782574</v>
      </c>
      <c r="Q77" s="77">
        <f t="shared" ref="Q77" si="129">SUM(Q68:Q76)</f>
        <v>20162206.613036383</v>
      </c>
      <c r="R77" s="77">
        <f t="shared" ref="R77" si="130">SUM(R68:R76)</f>
        <v>20929962.413819514</v>
      </c>
      <c r="S77" s="77">
        <f t="shared" ref="S77" si="131">SUM(S68:S76)</f>
        <v>21066684.514833085</v>
      </c>
    </row>
    <row r="78" spans="2:19" outlineLevel="1">
      <c r="C78" s="80"/>
      <c r="D78" s="77"/>
      <c r="E78" s="77"/>
      <c r="F78" s="77"/>
      <c r="G78" s="77"/>
      <c r="H78" s="78"/>
      <c r="I78" s="77"/>
      <c r="J78" s="77"/>
      <c r="K78" s="77"/>
      <c r="L78" s="77"/>
      <c r="M78" s="77"/>
      <c r="N78" s="78"/>
      <c r="O78" s="77"/>
      <c r="P78" s="77"/>
      <c r="Q78" s="77"/>
      <c r="R78" s="77"/>
      <c r="S78" s="77"/>
    </row>
    <row r="79" spans="2:19" outlineLevel="1">
      <c r="B79" s="7" t="s">
        <v>326</v>
      </c>
      <c r="C79" s="80"/>
      <c r="D79" s="77">
        <f>C114-D114-D69</f>
        <v>-16872691.453088753</v>
      </c>
      <c r="E79" s="77">
        <f t="shared" ref="E79:G79" si="132">D114-E114-E69</f>
        <v>-17675356.141937129</v>
      </c>
      <c r="F79" s="77">
        <f t="shared" si="132"/>
        <v>-19213527.61894577</v>
      </c>
      <c r="G79" s="77">
        <f t="shared" si="132"/>
        <v>-20885556.172082521</v>
      </c>
      <c r="H79" s="78"/>
      <c r="I79" s="77"/>
      <c r="J79" s="77">
        <f>I114-J114-J69</f>
        <v>-6560458.8885414097</v>
      </c>
      <c r="K79" s="77">
        <f>J114-K114-K69</f>
        <v>-6736870.9878746504</v>
      </c>
      <c r="L79" s="77">
        <f>K114-L114-L69</f>
        <v>-6889544.8168676356</v>
      </c>
      <c r="M79" s="77">
        <f>L114-M114-M69</f>
        <v>-7013241.9413301172</v>
      </c>
      <c r="N79" s="78"/>
      <c r="O79" s="77"/>
      <c r="P79" s="77">
        <f t="shared" ref="P79" si="133">O114-P114-P69</f>
        <v>-4644152.2368801087</v>
      </c>
      <c r="Q79" s="77">
        <f>P114-Q114-Q69</f>
        <v>-3978442.2811212917</v>
      </c>
      <c r="R79" s="77">
        <f>Q114-R114-R69</f>
        <v>-4125117.9320255616</v>
      </c>
      <c r="S79" s="77">
        <f>R114-S114-S69</f>
        <v>-4277201.1633464806</v>
      </c>
    </row>
    <row r="80" spans="2:19" outlineLevel="1">
      <c r="B80" s="40" t="s">
        <v>327</v>
      </c>
      <c r="C80" s="81"/>
      <c r="D80" s="79">
        <f>SUM(C115:C119)-SUM(D115:D119)</f>
        <v>-30640464.493268043</v>
      </c>
      <c r="E80" s="79">
        <f t="shared" ref="E80:G80" si="134">SUM(D115:D119)-SUM(E115:E119)</f>
        <v>-17051600.408957392</v>
      </c>
      <c r="F80" s="79">
        <f t="shared" si="134"/>
        <v>-18535490.474639148</v>
      </c>
      <c r="G80" s="79">
        <f t="shared" si="134"/>
        <v>-20148513.857676297</v>
      </c>
      <c r="H80" s="78"/>
      <c r="I80" s="79"/>
      <c r="J80" s="79">
        <f>SUM(I115:I119)-SUM(J115:J119)</f>
        <v>-11814731.08011058</v>
      </c>
      <c r="K80" s="79">
        <f t="shared" ref="K80:M80" si="135">SUM(J115:J119)-SUM(K115:K119)</f>
        <v>-7428303.7844500095</v>
      </c>
      <c r="L80" s="79">
        <f t="shared" si="135"/>
        <v>-8085189.6062473506</v>
      </c>
      <c r="M80" s="79">
        <f t="shared" si="135"/>
        <v>-8797347.1276571006</v>
      </c>
      <c r="N80" s="78"/>
      <c r="O80" s="79"/>
      <c r="P80" s="79">
        <f t="shared" ref="P80" si="136">SUM(O115:O119)-SUM(P115:P119)</f>
        <v>-5603699.0384867936</v>
      </c>
      <c r="Q80" s="79">
        <f>SUM(P115:P119)-SUM(Q115:Q119)</f>
        <v>-3018561.1857933253</v>
      </c>
      <c r="R80" s="79">
        <f>SUM(Q115:Q119)-SUM(R115:R119)</f>
        <v>-3129848.3166438937</v>
      </c>
      <c r="S80" s="79">
        <f>SUM(R115:R119)-SUM(S115:S119)</f>
        <v>-3245238.3378222287</v>
      </c>
    </row>
    <row r="81" spans="2:19" outlineLevel="1">
      <c r="B81" s="7" t="s">
        <v>325</v>
      </c>
      <c r="C81" s="80"/>
      <c r="D81" s="77">
        <f>SUM(D79:D80)</f>
        <v>-47513155.946356796</v>
      </c>
      <c r="E81" s="77">
        <f t="shared" ref="E81:G81" si="137">SUM(E79:E80)</f>
        <v>-34726956.550894521</v>
      </c>
      <c r="F81" s="77">
        <f t="shared" si="137"/>
        <v>-37749018.093584917</v>
      </c>
      <c r="G81" s="77">
        <f t="shared" si="137"/>
        <v>-41034070.029758818</v>
      </c>
      <c r="H81" s="78"/>
      <c r="I81" s="77"/>
      <c r="J81" s="77">
        <f t="shared" ref="J81" si="138">SUM(J79:J80)</f>
        <v>-18375189.968651988</v>
      </c>
      <c r="K81" s="77">
        <f t="shared" ref="K81" si="139">SUM(K79:K80)</f>
        <v>-14165174.772324659</v>
      </c>
      <c r="L81" s="77">
        <f t="shared" ref="L81" si="140">SUM(L79:L80)</f>
        <v>-14974734.423114985</v>
      </c>
      <c r="M81" s="77">
        <f t="shared" ref="M81" si="141">SUM(M79:M80)</f>
        <v>-15810589.068987217</v>
      </c>
      <c r="N81" s="78"/>
      <c r="O81" s="77"/>
      <c r="P81" s="77">
        <f t="shared" ref="P81" si="142">SUM(P79:P80)</f>
        <v>-10247851.275366902</v>
      </c>
      <c r="Q81" s="77">
        <f t="shared" ref="Q81" si="143">SUM(Q79:Q80)</f>
        <v>-6997003.4669146165</v>
      </c>
      <c r="R81" s="77">
        <f t="shared" ref="R81" si="144">SUM(R79:R80)</f>
        <v>-7254966.2486694548</v>
      </c>
      <c r="S81" s="77">
        <f t="shared" ref="S81" si="145">SUM(S79:S80)</f>
        <v>-7522439.5011687092</v>
      </c>
    </row>
    <row r="82" spans="2:19" outlineLevel="1">
      <c r="C82" s="80"/>
      <c r="D82" s="77"/>
      <c r="E82" s="77"/>
      <c r="F82" s="77"/>
      <c r="G82" s="77"/>
      <c r="H82" s="78"/>
      <c r="I82" s="77"/>
      <c r="J82" s="77"/>
      <c r="K82" s="77"/>
      <c r="L82" s="77"/>
      <c r="M82" s="77"/>
      <c r="N82" s="78"/>
      <c r="O82" s="77"/>
      <c r="P82" s="77"/>
      <c r="Q82" s="77"/>
      <c r="R82" s="77"/>
      <c r="S82" s="77"/>
    </row>
    <row r="83" spans="2:19" outlineLevel="1">
      <c r="B83" s="11" t="s">
        <v>408</v>
      </c>
      <c r="C83" s="80"/>
      <c r="D83" s="77">
        <f>D133-C133</f>
        <v>10506210.678065032</v>
      </c>
      <c r="E83" s="77">
        <f t="shared" ref="E83:G83" si="146">E133-D133</f>
        <v>2259409.64334023</v>
      </c>
      <c r="F83" s="77">
        <f t="shared" si="146"/>
        <v>2456031.3940057531</v>
      </c>
      <c r="G83" s="77">
        <f t="shared" si="146"/>
        <v>2669763.858945109</v>
      </c>
      <c r="H83" s="78"/>
      <c r="I83" s="77"/>
      <c r="J83" s="77">
        <f>J133-I133</f>
        <v>0</v>
      </c>
      <c r="K83" s="77">
        <f t="shared" ref="K83:M83" si="147">K133-J133</f>
        <v>0</v>
      </c>
      <c r="L83" s="77">
        <f t="shared" si="147"/>
        <v>0</v>
      </c>
      <c r="M83" s="77">
        <f t="shared" si="147"/>
        <v>0</v>
      </c>
      <c r="N83" s="78"/>
      <c r="O83" s="77"/>
      <c r="P83" s="77">
        <f t="shared" ref="P83" si="148">P133-O133</f>
        <v>898751.62343498552</v>
      </c>
      <c r="Q83" s="77">
        <f>Q133-P133</f>
        <v>98611.694641449954</v>
      </c>
      <c r="R83" s="77">
        <f>R133-Q133</f>
        <v>102247.2719544461</v>
      </c>
      <c r="S83" s="77">
        <f>S133-R133</f>
        <v>106016.88430706644</v>
      </c>
    </row>
    <row r="84" spans="2:19" outlineLevel="1">
      <c r="B84" s="11" t="s">
        <v>496</v>
      </c>
      <c r="C84" s="80"/>
      <c r="D84" s="77">
        <f>SUM(D124,D132)-SUM(C124,C132)</f>
        <v>27821793.342063785</v>
      </c>
      <c r="E84" s="77">
        <f t="shared" ref="E84:G84" si="149">SUM(E124,E132)-SUM(D124,D132)</f>
        <v>12088417.358051062</v>
      </c>
      <c r="F84" s="77">
        <f t="shared" si="149"/>
        <v>13140393.829303801</v>
      </c>
      <c r="G84" s="77">
        <f t="shared" si="149"/>
        <v>14283916.982251078</v>
      </c>
      <c r="H84" s="78"/>
      <c r="I84" s="77"/>
      <c r="J84" s="77">
        <f>SUM(J124,J132)-SUM(I124,I132)</f>
        <v>2049638.3142498136</v>
      </c>
      <c r="K84" s="77">
        <f t="shared" ref="K84:M84" si="150">SUM(K124,K132)-SUM(J124,J132)</f>
        <v>-1693471.7206366956</v>
      </c>
      <c r="L84" s="77">
        <f t="shared" si="150"/>
        <v>-1674746.7962705791</v>
      </c>
      <c r="M84" s="77">
        <f t="shared" si="150"/>
        <v>-1656228.9156881869</v>
      </c>
      <c r="N84" s="78"/>
      <c r="O84" s="77"/>
      <c r="P84" s="77">
        <f t="shared" ref="P84" si="151">SUM(P124,P132)-SUM(O124,O132)</f>
        <v>2018287.5614917129</v>
      </c>
      <c r="Q84" s="77">
        <f>SUM(Q124,Q132)-SUM(P124,P132)</f>
        <v>1380407.5845178813</v>
      </c>
      <c r="R84" s="77">
        <f>SUM(R124,R132)-SUM(Q124,Q132)</f>
        <v>1431299.9103744552</v>
      </c>
      <c r="S84" s="77">
        <f>SUM(S124,S132)-SUM(R124,R132)</f>
        <v>1484068.5145564377</v>
      </c>
    </row>
    <row r="85" spans="2:19" outlineLevel="1">
      <c r="B85" s="11" t="s">
        <v>409</v>
      </c>
      <c r="C85" s="80"/>
      <c r="D85" s="77">
        <f>SUM(D134:D137)-SUM(C134:C137)</f>
        <v>2378229.8925818056</v>
      </c>
      <c r="E85" s="77">
        <f t="shared" ref="E85:G85" si="152">SUM(E134:E137)-SUM(D134:D137)</f>
        <v>2542690.8684757799</v>
      </c>
      <c r="F85" s="77">
        <f t="shared" si="152"/>
        <v>2718524.7619654685</v>
      </c>
      <c r="G85" s="77">
        <f t="shared" si="152"/>
        <v>2906518.0408067405</v>
      </c>
      <c r="H85" s="78"/>
      <c r="I85" s="77"/>
      <c r="J85" s="77">
        <f>SUM(J135:J137)-SUM(I135:I137)</f>
        <v>1727928.6358352453</v>
      </c>
      <c r="K85" s="77">
        <f>SUM(K134:K137)-SUM(J134:J137)</f>
        <v>1755603.6658665091</v>
      </c>
      <c r="L85" s="77">
        <f>SUM(L134:L137)-SUM(K134:K137)</f>
        <v>2459170.6262051649</v>
      </c>
      <c r="M85" s="77">
        <f>SUM(M134:M137)-SUM(L134:L137)</f>
        <v>3275266.5832374357</v>
      </c>
      <c r="N85" s="78"/>
      <c r="O85" s="77"/>
      <c r="P85" s="77">
        <f t="shared" ref="P85" si="153">SUM(P134:P137)-SUM(O134:O137)</f>
        <v>163033.85547793284</v>
      </c>
      <c r="Q85" s="77">
        <f>SUM(Q134:Q137)-SUM(P134:P137)</f>
        <v>-56098.935195364058</v>
      </c>
      <c r="R85" s="77">
        <f>SUM(R134:R137)-SUM(Q134:Q137)</f>
        <v>46794.624766677618</v>
      </c>
      <c r="S85" s="77">
        <f>SUM(S134:S137)-SUM(R134:R137)</f>
        <v>143075.1531826742</v>
      </c>
    </row>
    <row r="86" spans="2:19" outlineLevel="1">
      <c r="B86" s="11" t="s">
        <v>411</v>
      </c>
      <c r="C86" s="80"/>
      <c r="D86" s="77">
        <f>D55</f>
        <v>4002594.6931078467</v>
      </c>
      <c r="E86" s="77">
        <f t="shared" ref="E86:G86" si="154">E55</f>
        <v>4350914.5199631089</v>
      </c>
      <c r="F86" s="77">
        <f t="shared" si="154"/>
        <v>4729546.3596707825</v>
      </c>
      <c r="G86" s="77">
        <f t="shared" si="154"/>
        <v>5141128.0698901918</v>
      </c>
      <c r="H86" s="78"/>
      <c r="I86" s="77"/>
      <c r="J86" s="77">
        <f t="shared" ref="J86:M86" si="155">J55</f>
        <v>1700164.559774325</v>
      </c>
      <c r="K86" s="77">
        <f t="shared" si="155"/>
        <v>1844645.5203016112</v>
      </c>
      <c r="L86" s="77">
        <f t="shared" si="155"/>
        <v>2001404.5558157435</v>
      </c>
      <c r="M86" s="77">
        <f t="shared" si="155"/>
        <v>2171485.0641791974</v>
      </c>
      <c r="N86" s="78"/>
      <c r="O86" s="77"/>
      <c r="P86" s="77">
        <f t="shared" ref="P86" si="156">P55</f>
        <v>152106.18841339176</v>
      </c>
      <c r="Q86" s="77">
        <f t="shared" ref="Q86:S86" si="157">Q55</f>
        <v>157713.97975875548</v>
      </c>
      <c r="R86" s="77">
        <f t="shared" si="157"/>
        <v>163528.51695779656</v>
      </c>
      <c r="S86" s="77">
        <f t="shared" si="157"/>
        <v>169557.42223562652</v>
      </c>
    </row>
    <row r="87" spans="2:19" outlineLevel="1">
      <c r="B87" s="11" t="s">
        <v>410</v>
      </c>
      <c r="C87" s="80"/>
      <c r="D87" s="77">
        <f>D56+D57</f>
        <v>-3900383.8665162399</v>
      </c>
      <c r="E87" s="77">
        <f t="shared" ref="E87:G87" si="158">E56+E57</f>
        <v>-4239808.9487993307</v>
      </c>
      <c r="F87" s="77">
        <f t="shared" si="158"/>
        <v>-4608771.9920692686</v>
      </c>
      <c r="G87" s="77">
        <f t="shared" si="158"/>
        <v>-5009843.4932775218</v>
      </c>
      <c r="H87" s="78"/>
      <c r="I87" s="77"/>
      <c r="J87" s="77">
        <f>J56+J57</f>
        <v>-5724748.6864802688</v>
      </c>
      <c r="K87" s="77">
        <f t="shared" ref="K87:M87" si="159">K56+K57</f>
        <v>-6211241.1170187443</v>
      </c>
      <c r="L87" s="77">
        <f t="shared" si="159"/>
        <v>-6739075.9536492415</v>
      </c>
      <c r="M87" s="77">
        <f t="shared" si="159"/>
        <v>-7311766.4977803472</v>
      </c>
      <c r="N87" s="78"/>
      <c r="O87" s="77"/>
      <c r="P87" s="77">
        <f t="shared" ref="P87" si="160">P56+P57</f>
        <v>-1071365.5592844093</v>
      </c>
      <c r="Q87" s="77">
        <f t="shared" ref="Q87:S87" si="161">Q56+Q57</f>
        <v>-1110864.2448654813</v>
      </c>
      <c r="R87" s="77">
        <f t="shared" si="161"/>
        <v>-1151819.1525073731</v>
      </c>
      <c r="S87" s="77">
        <f t="shared" si="161"/>
        <v>-1194283.9696343425</v>
      </c>
    </row>
    <row r="88" spans="2:19" outlineLevel="1">
      <c r="B88" s="11" t="s">
        <v>498</v>
      </c>
      <c r="C88" s="80"/>
      <c r="D88" s="77">
        <f>-0.21*(D86+D87)</f>
        <v>-21464.27358423741</v>
      </c>
      <c r="E88" s="77">
        <f t="shared" ref="E88:G88" si="162">-0.21*(E86+E87)</f>
        <v>-23332.169944393419</v>
      </c>
      <c r="F88" s="77">
        <f t="shared" si="162"/>
        <v>-25362.617196317911</v>
      </c>
      <c r="G88" s="77">
        <f t="shared" si="162"/>
        <v>-27569.761088660693</v>
      </c>
      <c r="H88" s="78"/>
      <c r="I88" s="77"/>
      <c r="J88" s="77">
        <f>-0.21*(J86+J87)</f>
        <v>845162.66660824814</v>
      </c>
      <c r="K88" s="77">
        <f t="shared" ref="K88" si="163">-0.21*(K86+K87)</f>
        <v>916985.07531059789</v>
      </c>
      <c r="L88" s="77">
        <f t="shared" ref="L88" si="164">-0.21*(L86+L87)</f>
        <v>994910.99354503455</v>
      </c>
      <c r="M88" s="77">
        <f t="shared" ref="M88" si="165">-0.21*(M86+M87)</f>
        <v>1079459.1010562414</v>
      </c>
      <c r="N88" s="78"/>
      <c r="O88" s="77"/>
      <c r="P88" s="77">
        <f t="shared" ref="P88" si="166">-0.21*(P86+P87)</f>
        <v>193044.46788291365</v>
      </c>
      <c r="Q88" s="77">
        <f t="shared" ref="Q88" si="167">-0.21*(Q86+Q87)</f>
        <v>200161.55567241239</v>
      </c>
      <c r="R88" s="77">
        <f t="shared" ref="R88" si="168">-0.21*(R86+R87)</f>
        <v>207541.03346541108</v>
      </c>
      <c r="S88" s="77">
        <f t="shared" ref="S88" si="169">-0.21*(S86+S87)</f>
        <v>215192.57495373033</v>
      </c>
    </row>
    <row r="89" spans="2:19" outlineLevel="1">
      <c r="B89" s="11" t="s">
        <v>328</v>
      </c>
      <c r="C89" s="80"/>
      <c r="D89" s="77">
        <f>-D12*D60</f>
        <v>-14823884.504189547</v>
      </c>
      <c r="E89" s="77">
        <f>-E12*E60</f>
        <v>-16113910.919482799</v>
      </c>
      <c r="F89" s="77">
        <f>-F12*F60</f>
        <v>-17516199.957416151</v>
      </c>
      <c r="G89" s="77">
        <f>-G12*G60</f>
        <v>-19040521.105104476</v>
      </c>
      <c r="H89" s="77"/>
      <c r="I89" s="77"/>
      <c r="J89" s="77">
        <f>-J12*J60</f>
        <v>-13142.967166259143</v>
      </c>
      <c r="K89" s="77">
        <f>-K12*K60</f>
        <v>-65106.295792204699</v>
      </c>
      <c r="L89" s="77">
        <f>-L12*L60</f>
        <v>-125806.45688670767</v>
      </c>
      <c r="M89" s="77">
        <f>-M12*M60</f>
        <v>-196353.10906355554</v>
      </c>
      <c r="N89" s="77"/>
      <c r="O89" s="77"/>
      <c r="P89" s="77">
        <f>-P12*P60</f>
        <v>-8920159.5215597767</v>
      </c>
      <c r="Q89" s="77">
        <f>-Q12*Q60</f>
        <v>-9249024.4670695346</v>
      </c>
      <c r="R89" s="77">
        <f>-R12*R60</f>
        <v>-9590013.8765110988</v>
      </c>
      <c r="S89" s="77">
        <f>-S12*S60</f>
        <v>-9943574.7498692404</v>
      </c>
    </row>
    <row r="90" spans="2:19" outlineLevel="1">
      <c r="B90" s="11" t="s">
        <v>500</v>
      </c>
      <c r="C90" s="80"/>
      <c r="D90" s="77"/>
      <c r="E90" s="77"/>
      <c r="F90" s="77"/>
      <c r="G90" s="77"/>
      <c r="H90" s="78"/>
      <c r="I90" s="77"/>
      <c r="J90" s="77">
        <f>J141</f>
        <v>0</v>
      </c>
      <c r="K90" s="77">
        <f t="shared" ref="K90:M90" si="170">K141</f>
        <v>0</v>
      </c>
      <c r="L90" s="77">
        <f t="shared" si="170"/>
        <v>0</v>
      </c>
      <c r="M90" s="77">
        <f t="shared" si="170"/>
        <v>0</v>
      </c>
      <c r="N90" s="78"/>
      <c r="O90" s="77"/>
      <c r="P90" s="77">
        <f>P141</f>
        <v>0</v>
      </c>
      <c r="Q90" s="77">
        <f t="shared" ref="Q90:S90" si="171">Q141</f>
        <v>0</v>
      </c>
      <c r="R90" s="77">
        <f t="shared" si="171"/>
        <v>0</v>
      </c>
      <c r="S90" s="77">
        <f t="shared" si="171"/>
        <v>0</v>
      </c>
    </row>
    <row r="91" spans="2:19" outlineLevel="1">
      <c r="B91" s="11" t="s">
        <v>503</v>
      </c>
      <c r="C91" s="80"/>
      <c r="D91" s="77"/>
      <c r="E91" s="77"/>
      <c r="F91" s="77"/>
      <c r="G91" s="77"/>
      <c r="H91" s="78"/>
      <c r="I91" s="77"/>
      <c r="J91" s="77"/>
      <c r="K91" s="77"/>
      <c r="L91" s="77"/>
      <c r="M91" s="77"/>
      <c r="N91" s="78"/>
      <c r="O91" s="77"/>
      <c r="P91" s="77">
        <f>P144</f>
        <v>0</v>
      </c>
      <c r="Q91" s="77">
        <f t="shared" ref="Q91:S91" si="172">Q144</f>
        <v>0</v>
      </c>
      <c r="R91" s="77">
        <f t="shared" si="172"/>
        <v>0</v>
      </c>
      <c r="S91" s="77">
        <f t="shared" si="172"/>
        <v>0</v>
      </c>
    </row>
    <row r="92" spans="2:19" outlineLevel="1">
      <c r="B92" s="40" t="s">
        <v>329</v>
      </c>
      <c r="C92" s="81"/>
      <c r="D92" s="79">
        <f>D143</f>
        <v>0</v>
      </c>
      <c r="E92" s="79">
        <f>E143</f>
        <v>0</v>
      </c>
      <c r="F92" s="79">
        <f>F143</f>
        <v>0</v>
      </c>
      <c r="G92" s="79">
        <f>G143</f>
        <v>0</v>
      </c>
      <c r="H92" s="78"/>
      <c r="I92" s="79"/>
      <c r="J92" s="79">
        <f>J143</f>
        <v>0</v>
      </c>
      <c r="K92" s="79">
        <f>K143</f>
        <v>0</v>
      </c>
      <c r="L92" s="79">
        <f>L143</f>
        <v>0</v>
      </c>
      <c r="M92" s="79">
        <f>M143</f>
        <v>0</v>
      </c>
      <c r="N92" s="78"/>
      <c r="O92" s="79"/>
      <c r="P92" s="79">
        <f>P143</f>
        <v>0</v>
      </c>
      <c r="Q92" s="79">
        <f>Q143</f>
        <v>0</v>
      </c>
      <c r="R92" s="79">
        <f>R143</f>
        <v>0</v>
      </c>
      <c r="S92" s="79">
        <f>S143</f>
        <v>0</v>
      </c>
    </row>
    <row r="93" spans="2:19" outlineLevel="1">
      <c r="B93" s="7" t="s">
        <v>330</v>
      </c>
      <c r="C93" s="80"/>
      <c r="D93" s="77">
        <f>SUM(D83:D92)</f>
        <v>25963095.961528439</v>
      </c>
      <c r="E93" s="77">
        <f t="shared" ref="E93:G93" si="173">SUM(E83:E92)</f>
        <v>864380.35160365514</v>
      </c>
      <c r="F93" s="77">
        <f t="shared" si="173"/>
        <v>894161.77826406807</v>
      </c>
      <c r="G93" s="77">
        <f t="shared" si="173"/>
        <v>923392.592422463</v>
      </c>
      <c r="H93" s="78"/>
      <c r="I93" s="77"/>
      <c r="J93" s="77">
        <f>SUM(J83:J92)</f>
        <v>585002.52282110415</v>
      </c>
      <c r="K93" s="77">
        <f t="shared" ref="K93" si="174">SUM(K83:K92)</f>
        <v>-3452584.8719689264</v>
      </c>
      <c r="L93" s="77">
        <f t="shared" ref="L93" si="175">SUM(L83:L92)</f>
        <v>-3084143.0312405857</v>
      </c>
      <c r="M93" s="77">
        <f t="shared" ref="M93" si="176">SUM(M83:M92)</f>
        <v>-2638137.7740592151</v>
      </c>
      <c r="N93" s="78"/>
      <c r="O93" s="77"/>
      <c r="P93" s="77">
        <f>SUM(P83:P92)</f>
        <v>-6566301.3841432491</v>
      </c>
      <c r="Q93" s="77">
        <f t="shared" ref="Q93" si="177">SUM(Q83:Q92)</f>
        <v>-8579092.8325398806</v>
      </c>
      <c r="R93" s="77">
        <f t="shared" ref="R93" si="178">SUM(R83:R92)</f>
        <v>-8790421.6714996845</v>
      </c>
      <c r="S93" s="77">
        <f t="shared" ref="S93" si="179">SUM(S83:S92)</f>
        <v>-9019948.1702680476</v>
      </c>
    </row>
    <row r="94" spans="2:19" outlineLevel="1">
      <c r="C94" s="80"/>
      <c r="D94" s="77"/>
      <c r="E94" s="77"/>
      <c r="F94" s="77"/>
      <c r="G94" s="77"/>
      <c r="H94" s="78"/>
      <c r="I94" s="77"/>
      <c r="J94" s="77"/>
      <c r="K94" s="77"/>
      <c r="L94" s="77"/>
      <c r="M94" s="77"/>
      <c r="N94" s="78"/>
      <c r="O94" s="77"/>
      <c r="P94" s="77"/>
      <c r="Q94" s="77"/>
      <c r="R94" s="77"/>
      <c r="S94" s="77"/>
    </row>
    <row r="95" spans="2:19" outlineLevel="1">
      <c r="B95" s="11" t="s">
        <v>412</v>
      </c>
      <c r="C95" s="80"/>
      <c r="D95" s="77">
        <f>D93+D81+D77</f>
        <v>35768157.062153459</v>
      </c>
      <c r="E95" s="77">
        <f t="shared" ref="E95:G95" si="180">E93+E81+E77</f>
        <v>82269829.611875385</v>
      </c>
      <c r="F95" s="77">
        <f t="shared" si="180"/>
        <v>89383798.713155448</v>
      </c>
      <c r="G95" s="77">
        <f t="shared" si="180"/>
        <v>97113708.056848913</v>
      </c>
      <c r="H95" s="78"/>
      <c r="I95" s="77"/>
      <c r="J95" s="77">
        <f>J93+J81+J77</f>
        <v>-5820602.0151115712</v>
      </c>
      <c r="K95" s="77">
        <f t="shared" ref="K95:M95" si="181">K93+K81+K77</f>
        <v>-4357716.4248457402</v>
      </c>
      <c r="L95" s="77">
        <f t="shared" si="181"/>
        <v>-2392044.6517709121</v>
      </c>
      <c r="M95" s="77">
        <f t="shared" si="181"/>
        <v>555271.53724465147</v>
      </c>
      <c r="N95" s="78"/>
      <c r="O95" s="77"/>
      <c r="P95" s="77">
        <f t="shared" ref="P95" si="182">P93+P81+P77</f>
        <v>2410455.3572724238</v>
      </c>
      <c r="Q95" s="77">
        <f>Q93+Q81+Q77</f>
        <v>4586110.3135818858</v>
      </c>
      <c r="R95" s="77">
        <f>R93+R81+R77</f>
        <v>4884574.4936503749</v>
      </c>
      <c r="S95" s="77">
        <f>S93+S81+S77</f>
        <v>4524296.8433963284</v>
      </c>
    </row>
    <row r="96" spans="2:19" outlineLevel="1">
      <c r="B96" s="11" t="s">
        <v>413</v>
      </c>
      <c r="C96" s="81"/>
      <c r="D96" s="79">
        <f>C106</f>
        <v>29965000</v>
      </c>
      <c r="E96" s="79">
        <f t="shared" ref="E96:G96" si="183">D106</f>
        <v>65733157.062153459</v>
      </c>
      <c r="F96" s="79">
        <f t="shared" si="183"/>
        <v>148002986.67402884</v>
      </c>
      <c r="G96" s="79">
        <f t="shared" si="183"/>
        <v>237386785.38718429</v>
      </c>
      <c r="H96" s="78"/>
      <c r="I96" s="79"/>
      <c r="J96" s="79">
        <f t="shared" ref="J96:M96" si="184">I106</f>
        <v>24862000</v>
      </c>
      <c r="K96" s="79">
        <f t="shared" si="184"/>
        <v>19041397.984888427</v>
      </c>
      <c r="L96" s="79">
        <f t="shared" si="184"/>
        <v>14683681.560042687</v>
      </c>
      <c r="M96" s="79">
        <f t="shared" si="184"/>
        <v>12291636.908271775</v>
      </c>
      <c r="N96" s="78"/>
      <c r="O96" s="79"/>
      <c r="P96" s="79">
        <f t="shared" ref="P96" si="185">O106</f>
        <v>8246000</v>
      </c>
      <c r="Q96" s="79">
        <f t="shared" ref="Q96:S96" si="186">P106</f>
        <v>10656455.357272424</v>
      </c>
      <c r="R96" s="79">
        <f t="shared" si="186"/>
        <v>15242565.67085431</v>
      </c>
      <c r="S96" s="79">
        <f t="shared" si="186"/>
        <v>20127140.164504685</v>
      </c>
    </row>
    <row r="97" spans="2:19" outlineLevel="1">
      <c r="B97" s="11" t="s">
        <v>414</v>
      </c>
      <c r="C97" s="80"/>
      <c r="D97" s="77">
        <f>D95+D96</f>
        <v>65733157.062153459</v>
      </c>
      <c r="E97" s="77">
        <f t="shared" ref="E97:G97" si="187">E95+E96</f>
        <v>148002986.67402884</v>
      </c>
      <c r="F97" s="77">
        <f t="shared" si="187"/>
        <v>237386785.38718429</v>
      </c>
      <c r="G97" s="77">
        <f t="shared" si="187"/>
        <v>334500493.44403321</v>
      </c>
      <c r="H97" s="78"/>
      <c r="I97" s="77"/>
      <c r="J97" s="77">
        <f t="shared" ref="J97" si="188">J95+J96</f>
        <v>19041397.984888427</v>
      </c>
      <c r="K97" s="77">
        <f t="shared" ref="K97" si="189">K95+K96</f>
        <v>14683681.560042687</v>
      </c>
      <c r="L97" s="77">
        <f t="shared" ref="L97" si="190">L95+L96</f>
        <v>12291636.908271775</v>
      </c>
      <c r="M97" s="77">
        <f t="shared" ref="M97" si="191">M95+M96</f>
        <v>12846908.445516426</v>
      </c>
      <c r="N97" s="78"/>
      <c r="O97" s="77"/>
      <c r="P97" s="77">
        <f t="shared" ref="P97" si="192">P95+P96</f>
        <v>10656455.357272424</v>
      </c>
      <c r="Q97" s="77">
        <f t="shared" ref="Q97" si="193">Q95+Q96</f>
        <v>15242565.67085431</v>
      </c>
      <c r="R97" s="77">
        <f t="shared" ref="R97" si="194">R95+R96</f>
        <v>20127140.164504685</v>
      </c>
      <c r="S97" s="77">
        <f t="shared" ref="S97" si="195">S95+S96</f>
        <v>24651437.007901013</v>
      </c>
    </row>
    <row r="98" spans="2:19" outlineLevel="1"/>
    <row r="100" spans="2:19">
      <c r="B100" s="49" t="s">
        <v>505</v>
      </c>
    </row>
    <row r="101" spans="2:19">
      <c r="B101" s="49"/>
    </row>
    <row r="102" spans="2:19" outlineLevel="1">
      <c r="E102" s="15" t="s">
        <v>285</v>
      </c>
      <c r="K102" s="15" t="s">
        <v>286</v>
      </c>
      <c r="Q102" s="15" t="s">
        <v>307</v>
      </c>
    </row>
    <row r="103" spans="2:19" outlineLevel="1">
      <c r="C103" s="97" t="s">
        <v>260</v>
      </c>
      <c r="D103" s="97"/>
      <c r="E103" s="97"/>
      <c r="F103" s="97"/>
      <c r="G103" s="97"/>
      <c r="I103" s="97" t="s">
        <v>260</v>
      </c>
      <c r="J103" s="97"/>
      <c r="K103" s="97"/>
      <c r="L103" s="97"/>
      <c r="M103" s="97"/>
      <c r="O103" s="97" t="s">
        <v>260</v>
      </c>
      <c r="P103" s="97"/>
      <c r="Q103" s="97"/>
      <c r="R103" s="97"/>
      <c r="S103" s="97"/>
    </row>
    <row r="104" spans="2:19" outlineLevel="1">
      <c r="C104" s="20">
        <v>0</v>
      </c>
      <c r="D104" s="20">
        <v>1</v>
      </c>
      <c r="E104" s="20">
        <v>2</v>
      </c>
      <c r="F104" s="20">
        <v>3</v>
      </c>
      <c r="G104" s="20">
        <v>4</v>
      </c>
      <c r="I104" s="20">
        <v>0</v>
      </c>
      <c r="J104" s="20">
        <v>1</v>
      </c>
      <c r="K104" s="20">
        <v>2</v>
      </c>
      <c r="L104" s="20">
        <v>3</v>
      </c>
      <c r="M104" s="20">
        <v>4</v>
      </c>
      <c r="O104" s="20">
        <v>0</v>
      </c>
      <c r="P104" s="20">
        <v>1</v>
      </c>
      <c r="Q104" s="20">
        <v>2</v>
      </c>
      <c r="R104" s="20">
        <v>3</v>
      </c>
      <c r="S104" s="20">
        <v>4</v>
      </c>
    </row>
    <row r="105" spans="2:19" outlineLevel="1"/>
    <row r="106" spans="2:19" outlineLevel="1">
      <c r="B106" s="7" t="s">
        <v>416</v>
      </c>
      <c r="C106" s="78">
        <f>'Standard BS'!B3</f>
        <v>29965000</v>
      </c>
      <c r="D106" s="78">
        <f>D97</f>
        <v>65733157.062153459</v>
      </c>
      <c r="E106" s="78">
        <f>E97</f>
        <v>148002986.67402884</v>
      </c>
      <c r="F106" s="78">
        <f>F97</f>
        <v>237386785.38718429</v>
      </c>
      <c r="G106" s="78">
        <f>G97</f>
        <v>334500493.44403321</v>
      </c>
      <c r="H106" s="78"/>
      <c r="I106" s="78">
        <f>'Standard BS'!G3</f>
        <v>24862000</v>
      </c>
      <c r="J106" s="78">
        <f>J97</f>
        <v>19041397.984888427</v>
      </c>
      <c r="K106" s="78">
        <f t="shared" ref="K106:M106" si="196">K97</f>
        <v>14683681.560042687</v>
      </c>
      <c r="L106" s="78">
        <f t="shared" si="196"/>
        <v>12291636.908271775</v>
      </c>
      <c r="M106" s="78">
        <f t="shared" si="196"/>
        <v>12846908.445516426</v>
      </c>
      <c r="N106" s="78"/>
      <c r="O106" s="78">
        <f>'Standard BS'!L3</f>
        <v>8246000</v>
      </c>
      <c r="P106" s="78">
        <f>P97</f>
        <v>10656455.357272424</v>
      </c>
      <c r="Q106" s="78">
        <f t="shared" ref="Q106:S106" si="197">Q97</f>
        <v>15242565.67085431</v>
      </c>
      <c r="R106" s="78">
        <f t="shared" si="197"/>
        <v>20127140.164504685</v>
      </c>
      <c r="S106" s="80">
        <f t="shared" si="197"/>
        <v>24651437.007901013</v>
      </c>
    </row>
    <row r="107" spans="2:19" outlineLevel="1">
      <c r="B107" s="7" t="s">
        <v>309</v>
      </c>
      <c r="C107" s="78">
        <f>'Standard BS'!B4</f>
        <v>31590000</v>
      </c>
      <c r="D107" s="78">
        <f>D18*D44</f>
        <v>43067100.919201568</v>
      </c>
      <c r="E107" s="78">
        <f>E18*E44</f>
        <v>46814951.072794467</v>
      </c>
      <c r="F107" s="78">
        <f>F18*F44</f>
        <v>50888952.290052854</v>
      </c>
      <c r="G107" s="78">
        <f>G18*G44</f>
        <v>55317487.380312935</v>
      </c>
      <c r="H107" s="78"/>
      <c r="I107" s="78">
        <f>'Standard BS'!G4</f>
        <v>15309000</v>
      </c>
      <c r="J107" s="78">
        <f>(1+J18)*I107</f>
        <v>13580951.455122948</v>
      </c>
      <c r="K107" s="78">
        <f t="shared" ref="K107:M107" si="198">(1+K18)*J107</f>
        <v>12047961.48843204</v>
      </c>
      <c r="L107" s="78">
        <f t="shared" si="198"/>
        <v>10688012.287385615</v>
      </c>
      <c r="M107" s="78">
        <f t="shared" si="198"/>
        <v>9481571.3649971653</v>
      </c>
      <c r="N107" s="78"/>
      <c r="O107" s="78">
        <f>'Standard BS'!L4</f>
        <v>0</v>
      </c>
      <c r="P107" s="78">
        <f>P18*P44</f>
        <v>0</v>
      </c>
      <c r="Q107" s="78">
        <f t="shared" ref="Q107:S107" si="199">Q18*Q44</f>
        <v>0</v>
      </c>
      <c r="R107" s="78">
        <f t="shared" si="199"/>
        <v>0</v>
      </c>
      <c r="S107" s="80">
        <f t="shared" si="199"/>
        <v>0</v>
      </c>
    </row>
    <row r="108" spans="2:19" outlineLevel="1">
      <c r="B108" s="7" t="s">
        <v>417</v>
      </c>
      <c r="C108" s="78">
        <f>'Standard BS'!B5</f>
        <v>0</v>
      </c>
      <c r="D108" s="78">
        <f>D19*D44</f>
        <v>0</v>
      </c>
      <c r="E108" s="78">
        <f>E19*E44</f>
        <v>0</v>
      </c>
      <c r="F108" s="78">
        <f>F19*F44</f>
        <v>0</v>
      </c>
      <c r="G108" s="78">
        <f>G19*G44</f>
        <v>0</v>
      </c>
      <c r="H108" s="78"/>
      <c r="I108" s="78">
        <f>'Standard BS'!G5</f>
        <v>0</v>
      </c>
      <c r="J108" s="78">
        <f>J19*J44</f>
        <v>0</v>
      </c>
      <c r="K108" s="78">
        <f t="shared" ref="K108:M108" si="200">K19*K44</f>
        <v>0</v>
      </c>
      <c r="L108" s="78">
        <f t="shared" si="200"/>
        <v>0</v>
      </c>
      <c r="M108" s="78">
        <f t="shared" si="200"/>
        <v>0</v>
      </c>
      <c r="N108" s="78"/>
      <c r="O108" s="78">
        <f>'Standard BS'!L5</f>
        <v>1858000</v>
      </c>
      <c r="P108" s="78">
        <f>P19*P44</f>
        <v>2333671.9823501064</v>
      </c>
      <c r="Q108" s="78">
        <f t="shared" ref="Q108:S108" si="201">Q19*Q44</f>
        <v>2419708.8864501142</v>
      </c>
      <c r="R108" s="78">
        <f t="shared" si="201"/>
        <v>2508917.7654133844</v>
      </c>
      <c r="S108" s="80">
        <f t="shared" si="201"/>
        <v>2601415.562366107</v>
      </c>
    </row>
    <row r="109" spans="2:19" outlineLevel="1">
      <c r="B109" s="7" t="s">
        <v>99</v>
      </c>
      <c r="C109" s="78">
        <f>'Standard BS'!B6</f>
        <v>60985000</v>
      </c>
      <c r="D109" s="78">
        <f t="shared" ref="D109:G110" si="202">D15/365*D44</f>
        <v>106246897.47227988</v>
      </c>
      <c r="E109" s="78">
        <f t="shared" si="202"/>
        <v>115492875.08654544</v>
      </c>
      <c r="F109" s="78">
        <f t="shared" si="202"/>
        <v>125543470.09743479</v>
      </c>
      <c r="G109" s="78">
        <f t="shared" si="202"/>
        <v>136468703.13250715</v>
      </c>
      <c r="H109" s="78"/>
      <c r="I109" s="78">
        <f>'Standard BS'!G6</f>
        <v>62026000</v>
      </c>
      <c r="J109" s="78">
        <f>J15/365*J44</f>
        <v>64907135.822201028</v>
      </c>
      <c r="K109" s="78">
        <f t="shared" ref="K109:M109" si="203">K15/365*K44</f>
        <v>69286493.697516784</v>
      </c>
      <c r="L109" s="78">
        <f t="shared" si="203"/>
        <v>73941432.5341793</v>
      </c>
      <c r="M109" s="78">
        <f t="shared" si="203"/>
        <v>78887163.9888843</v>
      </c>
      <c r="N109" s="78"/>
      <c r="O109" s="78">
        <f>'Standard BS'!L6</f>
        <v>5471000</v>
      </c>
      <c r="P109" s="78">
        <f>P15/365*P44</f>
        <v>5352883.8556712372</v>
      </c>
      <c r="Q109" s="78">
        <f t="shared" ref="Q109:S109" si="204">Q15/365*Q44</f>
        <v>5439695.2854079586</v>
      </c>
      <c r="R109" s="78">
        <f t="shared" si="204"/>
        <v>5528810.3065189999</v>
      </c>
      <c r="S109" s="80">
        <f t="shared" si="204"/>
        <v>5581550.9542363985</v>
      </c>
    </row>
    <row r="110" spans="2:19" outlineLevel="1">
      <c r="B110" s="7" t="s">
        <v>310</v>
      </c>
      <c r="C110" s="78">
        <f>'Standard BS'!B7</f>
        <v>6331000</v>
      </c>
      <c r="D110" s="78">
        <f t="shared" si="202"/>
        <v>6451270.9462259961</v>
      </c>
      <c r="E110" s="78">
        <f t="shared" si="202"/>
        <v>7012683.1678669117</v>
      </c>
      <c r="F110" s="78">
        <f t="shared" si="202"/>
        <v>7622951.449846169</v>
      </c>
      <c r="G110" s="78">
        <f t="shared" si="202"/>
        <v>8286327.4178672545</v>
      </c>
      <c r="H110" s="78"/>
      <c r="I110" s="78">
        <f>'Standard BS'!G7</f>
        <v>15651000</v>
      </c>
      <c r="J110" s="78">
        <f>J16/365*J45</f>
        <v>16794547.527230393</v>
      </c>
      <c r="K110" s="78">
        <f t="shared" ref="K110:M110" si="205">K16/365*K45</f>
        <v>18021167.285838958</v>
      </c>
      <c r="L110" s="78">
        <f t="shared" si="205"/>
        <v>19334979.597126789</v>
      </c>
      <c r="M110" s="78">
        <f t="shared" si="205"/>
        <v>20741945.53003221</v>
      </c>
      <c r="N110" s="78"/>
      <c r="O110" s="78">
        <f>'Standard BS'!L7</f>
        <v>7073000</v>
      </c>
      <c r="P110" s="78">
        <f>P16/365*P45</f>
        <v>6983509.8937176662</v>
      </c>
      <c r="Q110" s="78">
        <f t="shared" ref="Q110:S110" si="206">Q16/365*Q45</f>
        <v>7185796.2935837731</v>
      </c>
      <c r="R110" s="78">
        <f t="shared" si="206"/>
        <v>7363415.9679986285</v>
      </c>
      <c r="S110" s="80">
        <f t="shared" si="206"/>
        <v>7508271.9288762389</v>
      </c>
    </row>
    <row r="111" spans="2:19" outlineLevel="1">
      <c r="B111" s="20" t="s">
        <v>311</v>
      </c>
      <c r="C111" s="79">
        <f>'Standard BS'!B8</f>
        <v>14695000</v>
      </c>
      <c r="D111" s="79">
        <f>D21*D44</f>
        <v>17891199.8301557</v>
      </c>
      <c r="E111" s="79">
        <f>E21*E44</f>
        <v>19448154.781853281</v>
      </c>
      <c r="F111" s="79">
        <f>F21*F44</f>
        <v>21140601.413518004</v>
      </c>
      <c r="G111" s="79">
        <f>G21*G44</f>
        <v>22980330.686295081</v>
      </c>
      <c r="H111" s="78"/>
      <c r="I111" s="79">
        <f>'Standard BS'!G8</f>
        <v>3633000</v>
      </c>
      <c r="J111" s="79">
        <f>J21*J44</f>
        <v>4477670.1670754245</v>
      </c>
      <c r="K111" s="79">
        <f>K21*K44</f>
        <v>4858185.1489600623</v>
      </c>
      <c r="L111" s="79">
        <f>L21*L44</f>
        <v>5271036.51249767</v>
      </c>
      <c r="M111" s="79">
        <f>M21*M44</f>
        <v>5718972.2219687281</v>
      </c>
      <c r="N111" s="78"/>
      <c r="O111" s="79">
        <f>'Standard BS'!L8</f>
        <v>0</v>
      </c>
      <c r="P111" s="79">
        <f>P21*P44</f>
        <v>0</v>
      </c>
      <c r="Q111" s="79">
        <f>Q21*Q44</f>
        <v>0</v>
      </c>
      <c r="R111" s="79">
        <f>R21*R44</f>
        <v>0</v>
      </c>
      <c r="S111" s="81">
        <f>S21*S44</f>
        <v>0</v>
      </c>
    </row>
    <row r="112" spans="2:19" outlineLevel="1">
      <c r="B112" s="7" t="s">
        <v>420</v>
      </c>
      <c r="C112" s="78">
        <f>'Standard BS'!B9</f>
        <v>143566000</v>
      </c>
      <c r="D112" s="78">
        <f>SUM(D106:D111)</f>
        <v>239389626.23001662</v>
      </c>
      <c r="E112" s="78">
        <f>SUM(E106:E111)</f>
        <v>336771650.78308892</v>
      </c>
      <c r="F112" s="78">
        <f>SUM(F106:F111)</f>
        <v>442582760.63803607</v>
      </c>
      <c r="G112" s="78">
        <f>SUM(G106:G111)</f>
        <v>557553342.06101561</v>
      </c>
      <c r="H112" s="78"/>
      <c r="I112" s="78">
        <f>'Standard BS'!G9</f>
        <v>121481000</v>
      </c>
      <c r="J112" s="78">
        <f>SUM(J106:J111)</f>
        <v>118801702.95651822</v>
      </c>
      <c r="K112" s="78">
        <f t="shared" ref="K112:M112" si="207">SUM(K106:K111)</f>
        <v>118897489.18079054</v>
      </c>
      <c r="L112" s="78">
        <f t="shared" si="207"/>
        <v>121527097.83946115</v>
      </c>
      <c r="M112" s="78">
        <f t="shared" si="207"/>
        <v>127676561.55139883</v>
      </c>
      <c r="N112" s="78"/>
      <c r="O112" s="78">
        <f>'Standard BS'!L9</f>
        <v>22648000</v>
      </c>
      <c r="P112" s="78">
        <f>SUM(P106:P111)</f>
        <v>25326521.089011434</v>
      </c>
      <c r="Q112" s="78">
        <f t="shared" ref="Q112:S112" si="208">SUM(Q106:Q111)</f>
        <v>30287766.136296153</v>
      </c>
      <c r="R112" s="78">
        <f t="shared" si="208"/>
        <v>35528284.204435699</v>
      </c>
      <c r="S112" s="80">
        <f t="shared" si="208"/>
        <v>40342675.453379758</v>
      </c>
    </row>
    <row r="113" spans="2:19" outlineLevel="1">
      <c r="C113" s="78"/>
      <c r="D113" s="78"/>
      <c r="E113" s="78"/>
      <c r="F113" s="78"/>
      <c r="G113" s="78"/>
      <c r="H113" s="78"/>
      <c r="I113" s="78"/>
      <c r="J113" s="78"/>
      <c r="K113" s="78"/>
      <c r="L113" s="78"/>
      <c r="M113" s="78"/>
      <c r="N113" s="78"/>
      <c r="O113" s="78"/>
      <c r="P113" s="78"/>
      <c r="Q113" s="78"/>
      <c r="R113" s="78"/>
      <c r="S113" s="80"/>
    </row>
    <row r="114" spans="2:19" outlineLevel="1">
      <c r="B114" s="7" t="s">
        <v>89</v>
      </c>
      <c r="C114" s="78">
        <f>'Standard BS'!B11</f>
        <v>43715000</v>
      </c>
      <c r="D114" s="78">
        <f>D23*D44</f>
        <v>48184888.695794627</v>
      </c>
      <c r="E114" s="78">
        <f>E23*E44</f>
        <v>52378106.689227626</v>
      </c>
      <c r="F114" s="78">
        <f>F23*F44</f>
        <v>56936233.217605211</v>
      </c>
      <c r="G114" s="78">
        <f>G23*G44</f>
        <v>61891023.901332498</v>
      </c>
      <c r="H114" s="78"/>
      <c r="I114" s="78">
        <f>'Standard BS'!G11</f>
        <v>62205000</v>
      </c>
      <c r="J114" s="78">
        <f>(1+J23)*I114</f>
        <v>61517191.691188335</v>
      </c>
      <c r="K114" s="78">
        <f t="shared" ref="K114:M114" si="209">(1+K23)*J114</f>
        <v>60836988.563144617</v>
      </c>
      <c r="L114" s="78">
        <f t="shared" si="209"/>
        <v>60164306.524453014</v>
      </c>
      <c r="M114" s="78">
        <f t="shared" si="209"/>
        <v>59499062.413506776</v>
      </c>
      <c r="N114" s="78"/>
      <c r="O114" s="78">
        <f>'Standard BS'!L11</f>
        <v>21909000</v>
      </c>
      <c r="P114" s="78">
        <f>P23*P44</f>
        <v>23553661.166484121</v>
      </c>
      <c r="Q114" s="78">
        <f t="shared" ref="Q114:S114" si="210">Q23*Q44</f>
        <v>24422028.315899916</v>
      </c>
      <c r="R114" s="78">
        <f t="shared" si="210"/>
        <v>25322410.085075021</v>
      </c>
      <c r="S114" s="80">
        <f t="shared" si="210"/>
        <v>26255986.77646447</v>
      </c>
    </row>
    <row r="115" spans="2:19" outlineLevel="1">
      <c r="B115" s="7" t="s">
        <v>418</v>
      </c>
      <c r="C115" s="78">
        <f>'Standard BS'!B12</f>
        <v>0</v>
      </c>
      <c r="D115" s="78">
        <f>D24*D44</f>
        <v>0</v>
      </c>
      <c r="E115" s="78">
        <f>E24*E44</f>
        <v>0</v>
      </c>
      <c r="F115" s="78">
        <f>F24*F44</f>
        <v>0</v>
      </c>
      <c r="G115" s="78">
        <f>G24*G44</f>
        <v>0</v>
      </c>
      <c r="H115" s="78"/>
      <c r="I115" s="78">
        <f>'Standard BS'!G12</f>
        <v>0</v>
      </c>
      <c r="J115" s="78">
        <f>J24*J44</f>
        <v>1924208.1156265733</v>
      </c>
      <c r="K115" s="78">
        <f t="shared" ref="K115:M115" si="211">K24*K44</f>
        <v>2087728.4261764116</v>
      </c>
      <c r="L115" s="78">
        <f t="shared" si="211"/>
        <v>2265144.7866104427</v>
      </c>
      <c r="M115" s="78">
        <f t="shared" si="211"/>
        <v>2457638.0912269633</v>
      </c>
      <c r="N115" s="78"/>
      <c r="O115" s="78">
        <f>'Standard BS'!L12</f>
        <v>64442000</v>
      </c>
      <c r="P115" s="78">
        <f>P24*P44</f>
        <v>70620349.432688132</v>
      </c>
      <c r="Q115" s="78">
        <f t="shared" ref="Q115:S115" si="212">Q24*Q44</f>
        <v>73223952.800086185</v>
      </c>
      <c r="R115" s="78">
        <f t="shared" si="212"/>
        <v>75923544.796104491</v>
      </c>
      <c r="S115" s="80">
        <f t="shared" si="212"/>
        <v>78722664.291885927</v>
      </c>
    </row>
    <row r="116" spans="2:19" outlineLevel="1">
      <c r="B116" s="7" t="s">
        <v>419</v>
      </c>
      <c r="C116" s="78">
        <f>'Standard BS'!B13</f>
        <v>100544000</v>
      </c>
      <c r="D116" s="78">
        <f>D26*D44</f>
        <v>133924060.71904835</v>
      </c>
      <c r="E116" s="78">
        <f>E26*E44</f>
        <v>145578602.13982657</v>
      </c>
      <c r="F116" s="78">
        <f>F26*F44</f>
        <v>158247362.62624067</v>
      </c>
      <c r="G116" s="78">
        <f>G26*G44</f>
        <v>172018603.0781374</v>
      </c>
      <c r="H116" s="78"/>
      <c r="I116" s="78">
        <f>'Standard BS'!G13</f>
        <v>5548000</v>
      </c>
      <c r="J116" s="78">
        <f>J26*J44</f>
        <v>5258697.4776850622</v>
      </c>
      <c r="K116" s="78">
        <f t="shared" ref="K116:M116" si="213">K26*K44</f>
        <v>5705584.6088926466</v>
      </c>
      <c r="L116" s="78">
        <f t="shared" si="213"/>
        <v>6190448.4651136771</v>
      </c>
      <c r="M116" s="78">
        <f t="shared" si="213"/>
        <v>6716516.3302461021</v>
      </c>
      <c r="N116" s="78"/>
      <c r="O116" s="78">
        <f>'Standard BS'!L13</f>
        <v>0</v>
      </c>
      <c r="P116" s="78">
        <f>P26*P44</f>
        <v>0</v>
      </c>
      <c r="Q116" s="78">
        <f t="shared" ref="Q116:S116" si="214">Q26*Q44</f>
        <v>0</v>
      </c>
      <c r="R116" s="78">
        <f t="shared" si="214"/>
        <v>0</v>
      </c>
      <c r="S116" s="80">
        <f t="shared" si="214"/>
        <v>0</v>
      </c>
    </row>
    <row r="117" spans="2:19" outlineLevel="1">
      <c r="B117" s="7" t="s">
        <v>427</v>
      </c>
      <c r="C117" s="78">
        <f>'Standard BS'!B14</f>
        <v>17852000</v>
      </c>
      <c r="D117" s="78">
        <f>D31*D44</f>
        <v>8912622.3688405268</v>
      </c>
      <c r="E117" s="78">
        <f>E31*E44</f>
        <v>9688230.0229671039</v>
      </c>
      <c r="F117" s="78">
        <f>F31*F44</f>
        <v>10531333.775126835</v>
      </c>
      <c r="G117" s="78">
        <f>G31*G44</f>
        <v>11447807.372471984</v>
      </c>
      <c r="H117" s="78"/>
      <c r="I117" s="78">
        <f>'Standard BS'!G14</f>
        <v>16985000</v>
      </c>
      <c r="J117" s="78">
        <f>J31*J44</f>
        <v>18860439.104985457</v>
      </c>
      <c r="K117" s="78">
        <f t="shared" ref="K117:M117" si="215">K31*K44</f>
        <v>20463210.049826462</v>
      </c>
      <c r="L117" s="78">
        <f t="shared" si="215"/>
        <v>22202185.389874127</v>
      </c>
      <c r="M117" s="78">
        <f t="shared" si="215"/>
        <v>24088939.852841929</v>
      </c>
      <c r="N117" s="78"/>
      <c r="O117" s="78">
        <f>'Standard BS'!L14</f>
        <v>0</v>
      </c>
      <c r="P117" s="78">
        <f>P31*P44</f>
        <v>0</v>
      </c>
      <c r="Q117" s="78">
        <f t="shared" ref="Q117:S117" si="216">Q31*Q44</f>
        <v>0</v>
      </c>
      <c r="R117" s="78">
        <f t="shared" si="216"/>
        <v>0</v>
      </c>
      <c r="S117" s="80">
        <f t="shared" si="216"/>
        <v>0</v>
      </c>
    </row>
    <row r="118" spans="2:19" outlineLevel="1">
      <c r="B118" s="7" t="s">
        <v>405</v>
      </c>
      <c r="C118" s="78">
        <f>'Standard BS'!B15</f>
        <v>0</v>
      </c>
      <c r="D118" s="78">
        <f>D27*D44</f>
        <v>0</v>
      </c>
      <c r="E118" s="78">
        <f>E27*E44</f>
        <v>0</v>
      </c>
      <c r="F118" s="78">
        <f>F27*F44</f>
        <v>0</v>
      </c>
      <c r="G118" s="78">
        <f>G27*G44</f>
        <v>0</v>
      </c>
      <c r="H118" s="78"/>
      <c r="I118" s="78">
        <f>'Standard BS'!G15</f>
        <v>55650000</v>
      </c>
      <c r="J118" s="78">
        <f>J27*J44</f>
        <v>64200328.69816827</v>
      </c>
      <c r="K118" s="78">
        <f t="shared" ref="K118:M118" si="217">K27*K44</f>
        <v>69656109.494887188</v>
      </c>
      <c r="L118" s="78">
        <f t="shared" si="217"/>
        <v>75575525.676430807</v>
      </c>
      <c r="M118" s="78">
        <f t="shared" si="217"/>
        <v>81997977.244021833</v>
      </c>
      <c r="N118" s="78"/>
      <c r="O118" s="78">
        <f>'Standard BS'!L15</f>
        <v>0</v>
      </c>
      <c r="P118" s="78">
        <f>P27*P44</f>
        <v>0</v>
      </c>
      <c r="Q118" s="78">
        <f t="shared" ref="Q118:S118" si="218">Q27*Q44</f>
        <v>0</v>
      </c>
      <c r="R118" s="78">
        <f t="shared" si="218"/>
        <v>0</v>
      </c>
      <c r="S118" s="80">
        <f t="shared" si="218"/>
        <v>0</v>
      </c>
    </row>
    <row r="119" spans="2:19" outlineLevel="1">
      <c r="B119" s="20" t="s">
        <v>437</v>
      </c>
      <c r="C119" s="79">
        <f>'Standard BS'!B16</f>
        <v>46906000</v>
      </c>
      <c r="D119" s="79">
        <f>D25*D44</f>
        <v>53105781.405379184</v>
      </c>
      <c r="E119" s="79">
        <f>E25*E44</f>
        <v>57727232.739431769</v>
      </c>
      <c r="F119" s="79">
        <f>F25*F44</f>
        <v>62750858.97549706</v>
      </c>
      <c r="G119" s="79">
        <f>G25*G44</f>
        <v>68211658.783931509</v>
      </c>
      <c r="H119" s="78"/>
      <c r="I119" s="79">
        <f>'Standard BS'!G16</f>
        <v>11441000</v>
      </c>
      <c r="J119" s="79">
        <f>(1+J25)*I119</f>
        <v>11195057.683645213</v>
      </c>
      <c r="K119" s="79">
        <f t="shared" ref="K119:M119" si="219">(1+K25)*J119</f>
        <v>10954402.28477788</v>
      </c>
      <c r="L119" s="79">
        <f t="shared" si="219"/>
        <v>10718920.15277889</v>
      </c>
      <c r="M119" s="79">
        <f t="shared" si="219"/>
        <v>10488500.080128208</v>
      </c>
      <c r="N119" s="78"/>
      <c r="O119" s="78">
        <f>'Standard BS'!L16</f>
        <v>11830000</v>
      </c>
      <c r="P119" s="79">
        <f>P25*P44</f>
        <v>11255349.605798658</v>
      </c>
      <c r="Q119" s="79">
        <f>Q25*Q44</f>
        <v>11670307.424193926</v>
      </c>
      <c r="R119" s="79">
        <f>R25*R44</f>
        <v>12100563.744819516</v>
      </c>
      <c r="S119" s="81">
        <f>S25*S44</f>
        <v>12546682.586860308</v>
      </c>
    </row>
    <row r="120" spans="2:19" outlineLevel="1">
      <c r="B120" s="7" t="s">
        <v>421</v>
      </c>
      <c r="C120" s="78">
        <f>'Standard BS'!B17</f>
        <v>209017000</v>
      </c>
      <c r="D120" s="78">
        <f>SUM(D114:D119)</f>
        <v>244127353.18906265</v>
      </c>
      <c r="E120" s="78">
        <f>SUM(E114:E119)</f>
        <v>265372171.59145305</v>
      </c>
      <c r="F120" s="78">
        <f>SUM(F114:F119)</f>
        <v>288465788.59446979</v>
      </c>
      <c r="G120" s="78">
        <f>SUM(G114:G119)</f>
        <v>313569093.13587338</v>
      </c>
      <c r="H120" s="78"/>
      <c r="I120" s="78">
        <f>'Standard BS'!G17</f>
        <v>151829000</v>
      </c>
      <c r="J120" s="78">
        <f>SUM(J114:J119)</f>
        <v>162955922.77129892</v>
      </c>
      <c r="K120" s="78">
        <f t="shared" ref="K120:M120" si="220">SUM(K114:K119)</f>
        <v>169704023.4277052</v>
      </c>
      <c r="L120" s="78">
        <f t="shared" si="220"/>
        <v>177116530.99526098</v>
      </c>
      <c r="M120" s="78">
        <f t="shared" si="220"/>
        <v>185248634.01197183</v>
      </c>
      <c r="N120" s="78"/>
      <c r="O120" s="78">
        <f>'Standard BS'!L17</f>
        <v>98181000</v>
      </c>
      <c r="P120" s="78">
        <f>SUM(P114:P119)</f>
        <v>105429360.20497091</v>
      </c>
      <c r="Q120" s="78">
        <f t="shared" ref="Q120:S120" si="221">SUM(Q114:Q119)</f>
        <v>109316288.54018003</v>
      </c>
      <c r="R120" s="78">
        <f t="shared" si="221"/>
        <v>113346518.62599903</v>
      </c>
      <c r="S120" s="80">
        <f t="shared" si="221"/>
        <v>117525333.65521072</v>
      </c>
    </row>
    <row r="121" spans="2:19" outlineLevel="1">
      <c r="C121" s="78"/>
      <c r="D121" s="78"/>
      <c r="E121" s="78"/>
      <c r="F121" s="78"/>
      <c r="G121" s="78"/>
      <c r="H121" s="78"/>
      <c r="I121" s="78"/>
      <c r="J121" s="78"/>
      <c r="K121" s="78"/>
      <c r="L121" s="78"/>
      <c r="M121" s="78"/>
      <c r="N121" s="78"/>
      <c r="O121" s="78"/>
      <c r="P121" s="78"/>
      <c r="Q121" s="78"/>
      <c r="R121" s="78"/>
      <c r="S121" s="80"/>
    </row>
    <row r="122" spans="2:19" outlineLevel="1">
      <c r="B122" s="7" t="s">
        <v>406</v>
      </c>
      <c r="C122" s="78">
        <f>'Standard BS'!B19</f>
        <v>352583000</v>
      </c>
      <c r="D122" s="78">
        <f>D120+D112</f>
        <v>483516979.4190793</v>
      </c>
      <c r="E122" s="78">
        <f>E120+E112</f>
        <v>602143822.374542</v>
      </c>
      <c r="F122" s="78">
        <f>F120+F112</f>
        <v>731048549.2325058</v>
      </c>
      <c r="G122" s="78">
        <f>G120+G112</f>
        <v>871122435.19688892</v>
      </c>
      <c r="H122" s="78"/>
      <c r="I122" s="78">
        <f>'Standard BS'!G19</f>
        <v>273310000</v>
      </c>
      <c r="J122" s="78">
        <f>J120+J112</f>
        <v>281757625.72781712</v>
      </c>
      <c r="K122" s="78">
        <f t="shared" ref="K122:M122" si="222">K120+K112</f>
        <v>288601512.60849571</v>
      </c>
      <c r="L122" s="78">
        <f t="shared" si="222"/>
        <v>298643628.83472216</v>
      </c>
      <c r="M122" s="78">
        <f t="shared" si="222"/>
        <v>312925195.56337065</v>
      </c>
      <c r="N122" s="78"/>
      <c r="O122" s="78">
        <f>'Standard BS'!L19</f>
        <v>120829000</v>
      </c>
      <c r="P122" s="78">
        <f>P120+P112</f>
        <v>130755881.29398234</v>
      </c>
      <c r="Q122" s="78">
        <f t="shared" ref="Q122:S122" si="223">Q120+Q112</f>
        <v>139604054.67647618</v>
      </c>
      <c r="R122" s="78">
        <f t="shared" si="223"/>
        <v>148874802.83043474</v>
      </c>
      <c r="S122" s="80">
        <f t="shared" si="223"/>
        <v>157868009.10859048</v>
      </c>
    </row>
    <row r="123" spans="2:19" outlineLevel="1">
      <c r="C123" s="78"/>
      <c r="D123" s="78"/>
      <c r="E123" s="78"/>
      <c r="F123" s="78"/>
      <c r="G123" s="78"/>
      <c r="H123" s="78"/>
      <c r="I123" s="78"/>
      <c r="J123" s="78"/>
      <c r="K123" s="78"/>
      <c r="L123" s="78"/>
      <c r="M123" s="78"/>
      <c r="N123" s="78"/>
      <c r="O123" s="78"/>
      <c r="P123" s="78"/>
      <c r="Q123" s="78"/>
      <c r="R123" s="78"/>
      <c r="S123" s="80"/>
    </row>
    <row r="124" spans="2:19" outlineLevel="1">
      <c r="B124" s="7" t="s">
        <v>422</v>
      </c>
      <c r="C124" s="78">
        <f>'Standard BS'!B21</f>
        <v>15807000</v>
      </c>
      <c r="D124" s="78">
        <f>1/D30*D114*D29</f>
        <v>19647205.449054834</v>
      </c>
      <c r="E124" s="78">
        <f t="shared" ref="E124:G124" si="224">1/E30*E114*E29</f>
        <v>21356974.167828318</v>
      </c>
      <c r="F124" s="78">
        <f t="shared" si="224"/>
        <v>23215532.956481025</v>
      </c>
      <c r="G124" s="78">
        <f t="shared" si="224"/>
        <v>25235830.04868431</v>
      </c>
      <c r="H124" s="78"/>
      <c r="I124" s="78">
        <f>'Standard BS'!G21</f>
        <v>50150000</v>
      </c>
      <c r="J124" s="78">
        <f>1/J30*J114*J29</f>
        <v>53635045.324212119</v>
      </c>
      <c r="K124" s="78">
        <f t="shared" ref="K124:M124" si="225">1/K30*K114*K29</f>
        <v>53041996.054579712</v>
      </c>
      <c r="L124" s="78">
        <f t="shared" si="225"/>
        <v>52455504.203405447</v>
      </c>
      <c r="M124" s="78">
        <f t="shared" si="225"/>
        <v>51875497.26450973</v>
      </c>
      <c r="N124" s="78"/>
      <c r="O124" s="78">
        <f>'Standard BS'!L21</f>
        <v>10451000</v>
      </c>
      <c r="P124" s="78">
        <f t="shared" ref="P124:S124" si="226">1/P30*P114*P29</f>
        <v>10925513.066324791</v>
      </c>
      <c r="Q124" s="78">
        <f t="shared" si="226"/>
        <v>11328310.600442737</v>
      </c>
      <c r="R124" s="78">
        <f t="shared" si="226"/>
        <v>11745958.316195782</v>
      </c>
      <c r="S124" s="78">
        <f t="shared" si="226"/>
        <v>12179003.704260783</v>
      </c>
    </row>
    <row r="125" spans="2:19" outlineLevel="1">
      <c r="B125" s="7" t="s">
        <v>79</v>
      </c>
      <c r="C125" s="78">
        <f>'Standard BS'!B22</f>
        <v>62611000</v>
      </c>
      <c r="D125" s="78">
        <f>D17/365*D45</f>
        <v>65748919.676904067</v>
      </c>
      <c r="E125" s="78">
        <f>E17/365*E45</f>
        <v>71470621.241445333</v>
      </c>
      <c r="F125" s="78">
        <f>F17/365*F45</f>
        <v>77690245.34151344</v>
      </c>
      <c r="G125" s="78">
        <f>G17/365*G45</f>
        <v>84451122.942309678</v>
      </c>
      <c r="H125" s="78"/>
      <c r="I125" s="78">
        <f>'Standard BS'!G22</f>
        <v>25992000</v>
      </c>
      <c r="J125" s="78">
        <f>J17/365*J45</f>
        <v>31186209.417964928</v>
      </c>
      <c r="K125" s="78">
        <f t="shared" ref="K125:M125" si="227">K17/365*K45</f>
        <v>34484976.973838225</v>
      </c>
      <c r="L125" s="78">
        <f t="shared" si="227"/>
        <v>37546796.184126273</v>
      </c>
      <c r="M125" s="78">
        <f t="shared" si="227"/>
        <v>40866587.075250842</v>
      </c>
      <c r="N125" s="78"/>
      <c r="O125" s="78">
        <f>'Standard BS'!L22</f>
        <v>15426000</v>
      </c>
      <c r="P125" s="78">
        <f>P17/365*P45</f>
        <v>15942431.539427174</v>
      </c>
      <c r="Q125" s="78">
        <f t="shared" ref="Q125:S125" si="228">Q17/365*Q45</f>
        <v>16655794.660385435</v>
      </c>
      <c r="R125" s="78">
        <f t="shared" si="228"/>
        <v>17386859.76252567</v>
      </c>
      <c r="S125" s="80">
        <f t="shared" si="228"/>
        <v>17430989.978205949</v>
      </c>
    </row>
    <row r="126" spans="2:19" outlineLevel="1">
      <c r="B126" s="7" t="s">
        <v>314</v>
      </c>
      <c r="C126" s="78">
        <f>'Standard BS'!B23</f>
        <v>0</v>
      </c>
      <c r="D126" s="78">
        <f>D20*D44</f>
        <v>0</v>
      </c>
      <c r="E126" s="78">
        <f>E20*E44</f>
        <v>0</v>
      </c>
      <c r="F126" s="78">
        <f>F20*F44</f>
        <v>0</v>
      </c>
      <c r="G126" s="78">
        <f>G20*G44</f>
        <v>0</v>
      </c>
      <c r="H126" s="78"/>
      <c r="I126" s="78">
        <f>'Standard BS'!G23</f>
        <v>1224000</v>
      </c>
      <c r="J126" s="78">
        <f>J20*J44</f>
        <v>1234642.630724872</v>
      </c>
      <c r="K126" s="78">
        <f t="shared" ref="K126:M126" si="229">K20*K44</f>
        <v>1339563.270417975</v>
      </c>
      <c r="L126" s="78">
        <f t="shared" si="229"/>
        <v>1453400.1263178249</v>
      </c>
      <c r="M126" s="78">
        <f t="shared" si="229"/>
        <v>1576910.9035973796</v>
      </c>
      <c r="N126" s="78"/>
      <c r="O126" s="78">
        <f>'Standard BS'!L23</f>
        <v>3894000</v>
      </c>
      <c r="P126" s="78">
        <f>P20*P44</f>
        <v>4251531.2596595846</v>
      </c>
      <c r="Q126" s="78">
        <f t="shared" ref="Q126:S126" si="230">Q20*Q44</f>
        <v>4408275.0480034603</v>
      </c>
      <c r="R126" s="78">
        <f t="shared" si="230"/>
        <v>4570797.6049095029</v>
      </c>
      <c r="S126" s="80">
        <f t="shared" si="230"/>
        <v>4739311.979752413</v>
      </c>
    </row>
    <row r="127" spans="2:19" outlineLevel="1">
      <c r="B127" s="7" t="s">
        <v>426</v>
      </c>
      <c r="C127" s="78">
        <f>'Standard BS'!B24</f>
        <v>8061000</v>
      </c>
      <c r="D127" s="78">
        <f>D33*D44</f>
        <v>8968497.0400990751</v>
      </c>
      <c r="E127" s="78">
        <f>E33*E44</f>
        <v>9748967.1040649228</v>
      </c>
      <c r="F127" s="78">
        <f>F33*F44</f>
        <v>10597356.410020074</v>
      </c>
      <c r="G127" s="78">
        <f>G33*G44</f>
        <v>11519575.528587777</v>
      </c>
      <c r="H127" s="78"/>
      <c r="I127" s="78">
        <f>'Standard BS'!G24</f>
        <v>2515000</v>
      </c>
      <c r="J127" s="78">
        <f>J33*J44</f>
        <v>8960626.3708565496</v>
      </c>
      <c r="K127" s="78">
        <f t="shared" ref="K127:M127" si="231">K33*K44</f>
        <v>9722105.5450603291</v>
      </c>
      <c r="L127" s="78">
        <f t="shared" si="231"/>
        <v>10548295.656730708</v>
      </c>
      <c r="M127" s="78">
        <f t="shared" si="231"/>
        <v>11444695.87849074</v>
      </c>
      <c r="N127" s="78"/>
      <c r="O127" s="78">
        <f>'Standard BS'!L24</f>
        <v>0</v>
      </c>
      <c r="P127" s="78">
        <f>P33*P44</f>
        <v>0</v>
      </c>
      <c r="Q127" s="78">
        <f t="shared" ref="Q127:S127" si="232">Q33*Q44</f>
        <v>0</v>
      </c>
      <c r="R127" s="78">
        <f t="shared" si="232"/>
        <v>0</v>
      </c>
      <c r="S127" s="80">
        <f t="shared" si="232"/>
        <v>0</v>
      </c>
    </row>
    <row r="128" spans="2:19" outlineLevel="1">
      <c r="B128" s="7" t="s">
        <v>401</v>
      </c>
      <c r="C128" s="78">
        <f>'Standard BS'!B25</f>
        <v>0</v>
      </c>
      <c r="D128" s="78">
        <f>C128</f>
        <v>0</v>
      </c>
      <c r="E128" s="78">
        <f>D128</f>
        <v>0</v>
      </c>
      <c r="F128" s="78">
        <f>E128</f>
        <v>0</v>
      </c>
      <c r="G128" s="78">
        <f>F128</f>
        <v>0</v>
      </c>
      <c r="H128" s="78"/>
      <c r="I128" s="78">
        <f>'Standard BS'!G25</f>
        <v>0</v>
      </c>
      <c r="J128" s="78">
        <f>I128</f>
        <v>0</v>
      </c>
      <c r="K128" s="78">
        <f t="shared" ref="K128:M128" si="233">J128</f>
        <v>0</v>
      </c>
      <c r="L128" s="78">
        <f t="shared" si="233"/>
        <v>0</v>
      </c>
      <c r="M128" s="78">
        <f t="shared" si="233"/>
        <v>0</v>
      </c>
      <c r="N128" s="78"/>
      <c r="O128" s="78">
        <f>'Standard BS'!L25</f>
        <v>174000</v>
      </c>
      <c r="P128" s="78">
        <f>O128</f>
        <v>174000</v>
      </c>
      <c r="Q128" s="78">
        <f t="shared" ref="Q128:S128" si="234">P128</f>
        <v>174000</v>
      </c>
      <c r="R128" s="78">
        <f t="shared" si="234"/>
        <v>174000</v>
      </c>
      <c r="S128" s="80">
        <f t="shared" si="234"/>
        <v>174000</v>
      </c>
    </row>
    <row r="129" spans="2:19" outlineLevel="1">
      <c r="B129" s="20" t="s">
        <v>423</v>
      </c>
      <c r="C129" s="79">
        <f>'Standard BS'!B26</f>
        <v>58829000</v>
      </c>
      <c r="D129" s="79">
        <f>SUM(D132,D124)*D22</f>
        <v>62396569.702368461</v>
      </c>
      <c r="E129" s="79">
        <f t="shared" ref="E129:G129" si="235">SUM(E132,E124)*E22</f>
        <v>67826538.015801609</v>
      </c>
      <c r="F129" s="79">
        <f t="shared" si="235"/>
        <v>73729041.21417363</v>
      </c>
      <c r="G129" s="79">
        <f t="shared" si="235"/>
        <v>80145200.940299898</v>
      </c>
      <c r="H129" s="78"/>
      <c r="I129" s="79">
        <f>'Standard BS'!G26</f>
        <v>21650000</v>
      </c>
      <c r="J129" s="79">
        <f>SUM(J132,J124)*J22</f>
        <v>19149627.687764641</v>
      </c>
      <c r="K129" s="79">
        <f>SUM(K132,K124)*K22</f>
        <v>18937887.907452855</v>
      </c>
      <c r="L129" s="79">
        <f>SUM(L132,L124)*L22</f>
        <v>18728489.359842699</v>
      </c>
      <c r="M129" s="79">
        <f>SUM(M132,M124)*M22</f>
        <v>18521406.157637235</v>
      </c>
      <c r="N129" s="78"/>
      <c r="O129" s="79">
        <f>'Standard BS'!L26</f>
        <v>5811000</v>
      </c>
      <c r="P129" s="79">
        <f t="shared" ref="P129:S129" si="236">SUM(P132,P124)*P22</f>
        <v>5663141.5214952622</v>
      </c>
      <c r="Q129" s="79">
        <f t="shared" si="236"/>
        <v>5871928.0037749987</v>
      </c>
      <c r="R129" s="79">
        <f t="shared" si="236"/>
        <v>6088411.9442618629</v>
      </c>
      <c r="S129" s="81">
        <f t="shared" si="236"/>
        <v>6312877.1298284661</v>
      </c>
    </row>
    <row r="130" spans="2:19" outlineLevel="1">
      <c r="B130" s="7" t="s">
        <v>313</v>
      </c>
      <c r="C130" s="78">
        <f>'Standard BS'!B27</f>
        <v>145308000</v>
      </c>
      <c r="D130" s="78">
        <f>SUM(D124:D129)</f>
        <v>156761191.86842644</v>
      </c>
      <c r="E130" s="78">
        <f>SUM(E124:E129)</f>
        <v>170403100.52914017</v>
      </c>
      <c r="F130" s="78">
        <f>SUM(F124:F129)</f>
        <v>185232175.92218816</v>
      </c>
      <c r="G130" s="78">
        <f>SUM(G124:G129)</f>
        <v>201351729.45988166</v>
      </c>
      <c r="H130" s="78"/>
      <c r="I130" s="78">
        <f>'Standard BS'!G27</f>
        <v>101531000</v>
      </c>
      <c r="J130" s="78">
        <f>SUM(J124:J129)</f>
        <v>114166151.43152311</v>
      </c>
      <c r="K130" s="78">
        <f t="shared" ref="K130:M130" si="237">SUM(K124:K129)</f>
        <v>117526529.75134909</v>
      </c>
      <c r="L130" s="78">
        <f t="shared" si="237"/>
        <v>120732485.53042297</v>
      </c>
      <c r="M130" s="78">
        <f t="shared" si="237"/>
        <v>124285097.27948594</v>
      </c>
      <c r="N130" s="78"/>
      <c r="O130" s="78">
        <f>'Standard BS'!L27</f>
        <v>35756000</v>
      </c>
      <c r="P130" s="78">
        <f>SUM(P124:P129)</f>
        <v>36956617.38690681</v>
      </c>
      <c r="Q130" s="78">
        <f t="shared" ref="Q130:S130" si="238">SUM(Q124:Q129)</f>
        <v>38438308.312606633</v>
      </c>
      <c r="R130" s="78">
        <f t="shared" si="238"/>
        <v>39966027.627892822</v>
      </c>
      <c r="S130" s="80">
        <f t="shared" si="238"/>
        <v>40836182.792047612</v>
      </c>
    </row>
    <row r="131" spans="2:19" outlineLevel="1">
      <c r="C131" s="78"/>
      <c r="D131" s="78"/>
      <c r="E131" s="78"/>
      <c r="F131" s="78"/>
      <c r="G131" s="78"/>
      <c r="H131" s="78"/>
      <c r="I131" s="78"/>
      <c r="J131" s="78"/>
      <c r="K131" s="78"/>
      <c r="L131" s="78"/>
      <c r="M131" s="78"/>
      <c r="N131" s="78"/>
      <c r="O131" s="78"/>
      <c r="P131" s="78"/>
      <c r="Q131" s="78"/>
      <c r="R131" s="78"/>
      <c r="S131" s="80"/>
    </row>
    <row r="132" spans="2:19" outlineLevel="1">
      <c r="B132" s="7" t="s">
        <v>424</v>
      </c>
      <c r="C132" s="78">
        <f>'Standard BS'!B29</f>
        <v>95281000</v>
      </c>
      <c r="D132" s="78">
        <f>1/D30*D114*(1-D29)</f>
        <v>119262587.89300895</v>
      </c>
      <c r="E132" s="78">
        <f t="shared" ref="E132:G132" si="239">1/E30*E114*(1-E29)</f>
        <v>129641236.53228652</v>
      </c>
      <c r="F132" s="78">
        <f t="shared" si="239"/>
        <v>140923071.57293761</v>
      </c>
      <c r="G132" s="78">
        <f t="shared" si="239"/>
        <v>153186691.46298543</v>
      </c>
      <c r="H132" s="78"/>
      <c r="I132" s="78">
        <f>'Standard BS'!G29</f>
        <v>100957000</v>
      </c>
      <c r="J132" s="78">
        <f t="shared" ref="J132:M132" si="240">1/J30*J114*(1-J29)</f>
        <v>99521592.990037695</v>
      </c>
      <c r="K132" s="78">
        <f t="shared" si="240"/>
        <v>98421170.539033413</v>
      </c>
      <c r="L132" s="78">
        <f t="shared" si="240"/>
        <v>97332915.593937099</v>
      </c>
      <c r="M132" s="78">
        <f t="shared" si="240"/>
        <v>96256693.617144629</v>
      </c>
      <c r="N132" s="78"/>
      <c r="O132" s="78">
        <f>'Standard BS'!L29</f>
        <v>24973000</v>
      </c>
      <c r="P132" s="78">
        <f t="shared" ref="P132:S132" si="241">1/P30*P114*(1-P29)</f>
        <v>26516774.495166924</v>
      </c>
      <c r="Q132" s="78">
        <f t="shared" si="241"/>
        <v>27494384.545566857</v>
      </c>
      <c r="R132" s="78">
        <f t="shared" si="241"/>
        <v>28508036.740188267</v>
      </c>
      <c r="S132" s="78">
        <f t="shared" si="241"/>
        <v>29559059.866679702</v>
      </c>
    </row>
    <row r="133" spans="2:19" outlineLevel="1">
      <c r="B133" s="7" t="s">
        <v>425</v>
      </c>
      <c r="C133" s="78">
        <f>'Standard BS'!B30</f>
        <v>15457000</v>
      </c>
      <c r="D133" s="78">
        <f>D28*D45</f>
        <v>25963210.678065032</v>
      </c>
      <c r="E133" s="78">
        <f>E28*E45</f>
        <v>28222620.321405262</v>
      </c>
      <c r="F133" s="78">
        <f>F28*F45</f>
        <v>30678651.715411015</v>
      </c>
      <c r="G133" s="78">
        <f>G28*G45</f>
        <v>33348415.574356124</v>
      </c>
      <c r="H133" s="78"/>
      <c r="I133" s="78">
        <f>'Standard BS'!G30</f>
        <v>0</v>
      </c>
      <c r="J133" s="78">
        <f>J28*J45</f>
        <v>0</v>
      </c>
      <c r="K133" s="78">
        <f t="shared" ref="K133:M133" si="242">K28*K45</f>
        <v>0</v>
      </c>
      <c r="L133" s="78">
        <f t="shared" si="242"/>
        <v>0</v>
      </c>
      <c r="M133" s="78">
        <f t="shared" si="242"/>
        <v>0</v>
      </c>
      <c r="N133" s="78"/>
      <c r="O133" s="78">
        <f>'Standard BS'!L30</f>
        <v>1776000</v>
      </c>
      <c r="P133" s="78">
        <f>P28*P45</f>
        <v>2674751.6234349855</v>
      </c>
      <c r="Q133" s="78">
        <f t="shared" ref="Q133:S133" si="243">Q28*Q45</f>
        <v>2773363.3180764355</v>
      </c>
      <c r="R133" s="78">
        <f t="shared" si="243"/>
        <v>2875610.5900308816</v>
      </c>
      <c r="S133" s="80">
        <f t="shared" si="243"/>
        <v>2981627.474337948</v>
      </c>
    </row>
    <row r="134" spans="2:19" outlineLevel="1">
      <c r="B134" s="7" t="s">
        <v>426</v>
      </c>
      <c r="C134" s="78">
        <f>'Standard BS'!B31</f>
        <v>0</v>
      </c>
      <c r="D134" s="78"/>
      <c r="E134" s="78"/>
      <c r="F134" s="78"/>
      <c r="G134" s="78"/>
      <c r="H134" s="78"/>
      <c r="I134" s="78">
        <f>'Standard BS'!G31</f>
        <v>5051000</v>
      </c>
      <c r="J134" s="78"/>
      <c r="K134" s="78"/>
      <c r="L134" s="78"/>
      <c r="M134" s="78"/>
      <c r="N134" s="78"/>
      <c r="O134" s="78">
        <f>'Standard BS'!L31</f>
        <v>0</v>
      </c>
      <c r="P134" s="78"/>
      <c r="Q134" s="78"/>
      <c r="R134" s="78"/>
      <c r="S134" s="80"/>
    </row>
    <row r="135" spans="2:19" outlineLevel="1">
      <c r="B135" s="7" t="s">
        <v>428</v>
      </c>
      <c r="C135" s="78">
        <f>'Standard BS'!B32</f>
        <v>0</v>
      </c>
      <c r="D135" s="78">
        <f>D32*D44</f>
        <v>0</v>
      </c>
      <c r="E135" s="78">
        <f>E32*E44</f>
        <v>0</v>
      </c>
      <c r="F135" s="78">
        <f>F32*F44</f>
        <v>0</v>
      </c>
      <c r="G135" s="78">
        <f>G32*G44</f>
        <v>0</v>
      </c>
      <c r="H135" s="78"/>
      <c r="I135" s="78">
        <f>'Standard BS'!G32</f>
        <v>1005000</v>
      </c>
      <c r="J135" s="78">
        <f>J32*J44</f>
        <v>1726860.7086293814</v>
      </c>
      <c r="K135" s="78">
        <f t="shared" ref="K135:M135" si="244">K32*K44</f>
        <v>1873610.3232153486</v>
      </c>
      <c r="L135" s="78">
        <f t="shared" si="244"/>
        <v>2032830.8043127342</v>
      </c>
      <c r="M135" s="78">
        <f t="shared" si="244"/>
        <v>2205581.9333184729</v>
      </c>
      <c r="N135" s="78"/>
      <c r="O135" s="78">
        <f>'Standard BS'!L32</f>
        <v>6478000</v>
      </c>
      <c r="P135" s="78">
        <f>P32*P44</f>
        <v>7059874.2646180531</v>
      </c>
      <c r="Q135" s="78">
        <f t="shared" ref="Q135:S135" si="245">Q32*Q44</f>
        <v>7320154.9423041129</v>
      </c>
      <c r="R135" s="78">
        <f t="shared" si="245"/>
        <v>7590031.5460134223</v>
      </c>
      <c r="S135" s="80">
        <f t="shared" si="245"/>
        <v>7869857.8545860481</v>
      </c>
    </row>
    <row r="136" spans="2:19" outlineLevel="1">
      <c r="B136" s="7" t="s">
        <v>404</v>
      </c>
      <c r="C136" s="78">
        <f>'Standard BS'!B33</f>
        <v>0</v>
      </c>
      <c r="D136" s="78">
        <f>C136*(1+D34)</f>
        <v>0</v>
      </c>
      <c r="E136" s="78">
        <f t="shared" ref="E136:G136" si="246">D136*(1+E34)</f>
        <v>0</v>
      </c>
      <c r="F136" s="78">
        <f t="shared" si="246"/>
        <v>0</v>
      </c>
      <c r="G136" s="78">
        <f t="shared" si="246"/>
        <v>0</v>
      </c>
      <c r="H136" s="78"/>
      <c r="I136" s="78">
        <f>'Standard BS'!G33</f>
        <v>11585000</v>
      </c>
      <c r="J136" s="78">
        <f>I136*(1+J34)</f>
        <v>10369618.456195492</v>
      </c>
      <c r="K136" s="78">
        <f t="shared" ref="K136:M136" si="247">J136*(1+K34)</f>
        <v>9281742.5055736024</v>
      </c>
      <c r="L136" s="78">
        <f t="shared" si="247"/>
        <v>8307995.5452266047</v>
      </c>
      <c r="M136" s="78">
        <f t="shared" si="247"/>
        <v>7436404.3107269509</v>
      </c>
      <c r="N136" s="78"/>
      <c r="O136" s="78">
        <f>'Standard BS'!L33</f>
        <v>3806000</v>
      </c>
      <c r="P136" s="78">
        <f>O136*(1+P34)</f>
        <v>3246638.7125837263</v>
      </c>
      <c r="Q136" s="78">
        <f t="shared" ref="Q136:S136" si="248">P136*(1+Q34)</f>
        <v>2769485.7934964043</v>
      </c>
      <c r="R136" s="78">
        <f t="shared" si="248"/>
        <v>2362459.2199464231</v>
      </c>
      <c r="S136" s="80">
        <f t="shared" si="248"/>
        <v>2015252.6432943796</v>
      </c>
    </row>
    <row r="137" spans="2:19" outlineLevel="1">
      <c r="B137" s="20" t="s">
        <v>429</v>
      </c>
      <c r="C137" s="79">
        <f>'Standard BS'!B34</f>
        <v>34391000</v>
      </c>
      <c r="D137" s="79">
        <f>C137*(1+D35)</f>
        <v>36769229.892581806</v>
      </c>
      <c r="E137" s="79">
        <f t="shared" ref="E137:G137" si="249">D137*(1+E35)</f>
        <v>39311920.761057585</v>
      </c>
      <c r="F137" s="79">
        <f t="shared" si="249"/>
        <v>42030445.523023054</v>
      </c>
      <c r="G137" s="79">
        <f t="shared" si="249"/>
        <v>44936963.563829795</v>
      </c>
      <c r="H137" s="78"/>
      <c r="I137" s="79">
        <f>'Standard BS'!G34</f>
        <v>10383000</v>
      </c>
      <c r="J137" s="79">
        <f>I137*(1+J35)</f>
        <v>12604449.471010372</v>
      </c>
      <c r="K137" s="79">
        <f t="shared" ref="K137:M137" si="250">J137*(1+K35)</f>
        <v>15301179.472912805</v>
      </c>
      <c r="L137" s="79">
        <f t="shared" si="250"/>
        <v>18574876.57836758</v>
      </c>
      <c r="M137" s="79">
        <f t="shared" si="250"/>
        <v>22548983.26709893</v>
      </c>
      <c r="N137" s="78"/>
      <c r="O137" s="79">
        <f>'Standard BS'!L34</f>
        <v>975000</v>
      </c>
      <c r="P137" s="79">
        <f>O137*(1+P35)</f>
        <v>1115520.8782761535</v>
      </c>
      <c r="Q137" s="79">
        <f t="shared" ref="Q137:S137" si="251">P137*(1+Q35)</f>
        <v>1276294.184482052</v>
      </c>
      <c r="R137" s="79">
        <f t="shared" si="251"/>
        <v>1460238.7790894005</v>
      </c>
      <c r="S137" s="81">
        <f t="shared" si="251"/>
        <v>1670694.2003514934</v>
      </c>
    </row>
    <row r="138" spans="2:19" outlineLevel="1">
      <c r="B138" s="7" t="s">
        <v>435</v>
      </c>
      <c r="C138" s="78">
        <f>'Standard BS'!B35</f>
        <v>145129000</v>
      </c>
      <c r="D138" s="78">
        <f>SUM(D132:D137)</f>
        <v>181995028.46365577</v>
      </c>
      <c r="E138" s="78">
        <f>SUM(E132:E137)</f>
        <v>197175777.61474937</v>
      </c>
      <c r="F138" s="78">
        <f>SUM(F132:F137)</f>
        <v>213632168.81137168</v>
      </c>
      <c r="G138" s="78">
        <f>SUM(G132:G137)</f>
        <v>231472070.60117131</v>
      </c>
      <c r="H138" s="78"/>
      <c r="I138" s="78">
        <f>'Standard BS'!G35</f>
        <v>128981000</v>
      </c>
      <c r="J138" s="78">
        <f>SUM(J132:J137)</f>
        <v>124222521.62587294</v>
      </c>
      <c r="K138" s="78">
        <f t="shared" ref="K138:M138" si="252">SUM(K132:K137)</f>
        <v>124877702.84073517</v>
      </c>
      <c r="L138" s="78">
        <f t="shared" si="252"/>
        <v>126248618.52184401</v>
      </c>
      <c r="M138" s="78">
        <f t="shared" si="252"/>
        <v>128447663.12828898</v>
      </c>
      <c r="N138" s="78"/>
      <c r="O138" s="78">
        <f>'Standard BS'!L35</f>
        <v>38008000</v>
      </c>
      <c r="P138" s="78">
        <f>SUM(P132:P137)</f>
        <v>40613559.974079847</v>
      </c>
      <c r="Q138" s="78">
        <f t="shared" ref="Q138:S138" si="253">SUM(Q132:Q137)</f>
        <v>41633682.783925869</v>
      </c>
      <c r="R138" s="78">
        <f t="shared" si="253"/>
        <v>42796376.875268392</v>
      </c>
      <c r="S138" s="80">
        <f t="shared" si="253"/>
        <v>44096492.039249569</v>
      </c>
    </row>
    <row r="139" spans="2:19" outlineLevel="1">
      <c r="C139" s="78"/>
      <c r="D139" s="78"/>
      <c r="E139" s="78"/>
      <c r="F139" s="78"/>
      <c r="G139" s="78"/>
      <c r="H139" s="78"/>
      <c r="I139" s="78"/>
      <c r="J139" s="78"/>
      <c r="K139" s="78"/>
      <c r="L139" s="78"/>
      <c r="M139" s="78"/>
      <c r="N139" s="78"/>
      <c r="O139" s="78"/>
      <c r="P139" s="78"/>
      <c r="Q139" s="78"/>
      <c r="R139" s="78"/>
      <c r="S139" s="80"/>
    </row>
    <row r="140" spans="2:19" outlineLevel="1">
      <c r="B140" s="7" t="s">
        <v>430</v>
      </c>
      <c r="C140" s="78">
        <f>'Standard BS'!B37</f>
        <v>73812000</v>
      </c>
      <c r="D140" s="78">
        <f>SUM(C140:C141,C143:C144)</f>
        <v>62360000</v>
      </c>
      <c r="E140" s="78">
        <f t="shared" ref="E140:G140" si="254">SUM(D140:D141,D143:D144)</f>
        <v>62360000</v>
      </c>
      <c r="F140" s="78">
        <f t="shared" si="254"/>
        <v>62360000</v>
      </c>
      <c r="G140" s="78">
        <f t="shared" si="254"/>
        <v>62360000</v>
      </c>
      <c r="H140" s="78"/>
      <c r="I140" s="78">
        <f>'Standard BS'!G37</f>
        <v>42000</v>
      </c>
      <c r="J140" s="78">
        <f>SUM(I140:I141,I143:I144)+I146</f>
        <v>11769000</v>
      </c>
      <c r="K140" s="78">
        <f t="shared" ref="K140:M140" si="255">SUM(J140:J141,J143:J144)+J146</f>
        <v>11769000</v>
      </c>
      <c r="L140" s="78">
        <f t="shared" si="255"/>
        <v>11769000</v>
      </c>
      <c r="M140" s="78">
        <f t="shared" si="255"/>
        <v>11769000</v>
      </c>
      <c r="N140" s="78"/>
      <c r="O140" s="78">
        <f>'Standard BS'!L37</f>
        <v>4828000</v>
      </c>
      <c r="P140" s="78">
        <f>SUM(O140:O141,O143:O144)+O146</f>
        <v>-71105000</v>
      </c>
      <c r="Q140" s="78">
        <f t="shared" ref="Q140:S140" si="256">SUM(P140:P141,P143:P144)+P146</f>
        <v>-71105000</v>
      </c>
      <c r="R140" s="78">
        <f t="shared" si="256"/>
        <v>-71105000</v>
      </c>
      <c r="S140" s="78">
        <f t="shared" si="256"/>
        <v>-71105000</v>
      </c>
    </row>
    <row r="141" spans="2:19" outlineLevel="1">
      <c r="B141" s="7" t="s">
        <v>444</v>
      </c>
      <c r="C141" s="78">
        <f>'Standard BS'!B38</f>
        <v>0</v>
      </c>
      <c r="D141" s="78"/>
      <c r="E141" s="78"/>
      <c r="F141" s="78"/>
      <c r="G141" s="78"/>
      <c r="H141" s="78"/>
      <c r="I141" s="78">
        <f>'Standard BS'!G38</f>
        <v>23128000</v>
      </c>
      <c r="J141" s="78">
        <f>J37*-J143</f>
        <v>0</v>
      </c>
      <c r="K141" s="78">
        <f t="shared" ref="K141:M141" si="257">K37*-K143</f>
        <v>0</v>
      </c>
      <c r="L141" s="78">
        <f t="shared" si="257"/>
        <v>0</v>
      </c>
      <c r="M141" s="78">
        <f t="shared" si="257"/>
        <v>0</v>
      </c>
      <c r="N141" s="78"/>
      <c r="O141" s="78">
        <f>'Standard BS'!L38</f>
        <v>66556000</v>
      </c>
      <c r="P141" s="78">
        <f>P143*-P37</f>
        <v>0</v>
      </c>
      <c r="Q141" s="78">
        <f t="shared" ref="Q141:S141" si="258">Q143*-Q37</f>
        <v>0</v>
      </c>
      <c r="R141" s="78">
        <f t="shared" si="258"/>
        <v>0</v>
      </c>
      <c r="S141" s="78">
        <f t="shared" si="258"/>
        <v>0</v>
      </c>
    </row>
    <row r="142" spans="2:19" outlineLevel="1">
      <c r="B142" s="7" t="s">
        <v>431</v>
      </c>
      <c r="C142" s="78">
        <f>'Standard BS'!B39</f>
        <v>-214000</v>
      </c>
      <c r="D142" s="78">
        <f>D62+C142</f>
        <v>82400759.086997062</v>
      </c>
      <c r="E142" s="78">
        <f t="shared" ref="E142:F142" si="259">E62+D142</f>
        <v>172204944.23065248</v>
      </c>
      <c r="F142" s="78">
        <f t="shared" si="259"/>
        <v>269824204.49894607</v>
      </c>
      <c r="G142" s="78">
        <f>G62+F142</f>
        <v>375938635.13583601</v>
      </c>
      <c r="H142" s="78"/>
      <c r="I142" s="78">
        <f>'Standard BS'!G39</f>
        <v>31029000</v>
      </c>
      <c r="J142" s="78">
        <f>J62+I142</f>
        <v>31599952.67042109</v>
      </c>
      <c r="K142" s="78">
        <f t="shared" ref="K142:M142" si="260">K62+J142</f>
        <v>34428280.016411483</v>
      </c>
      <c r="L142" s="78">
        <f t="shared" si="260"/>
        <v>39893524.782455131</v>
      </c>
      <c r="M142" s="78">
        <f t="shared" si="260"/>
        <v>48423435.155595742</v>
      </c>
      <c r="N142" s="78"/>
      <c r="O142" s="78">
        <f>'Standard BS'!L39</f>
        <v>118170000</v>
      </c>
      <c r="P142" s="78">
        <f>P62+O142</f>
        <v>124290703.93299569</v>
      </c>
      <c r="Q142" s="78">
        <f t="shared" ref="Q142:S142" si="261">Q62+P142</f>
        <v>130637063.57994369</v>
      </c>
      <c r="R142" s="78">
        <f t="shared" si="261"/>
        <v>137217398.32727352</v>
      </c>
      <c r="S142" s="78">
        <f t="shared" si="261"/>
        <v>144040334.27729329</v>
      </c>
    </row>
    <row r="143" spans="2:19" outlineLevel="1">
      <c r="B143" s="7" t="s">
        <v>433</v>
      </c>
      <c r="C143" s="78">
        <f>'Standard BS'!B41</f>
        <v>0</v>
      </c>
      <c r="D143" s="78">
        <f>D140*D36</f>
        <v>0</v>
      </c>
      <c r="E143" s="78">
        <f>E140*E36</f>
        <v>0</v>
      </c>
      <c r="F143" s="78">
        <f>F140*F36</f>
        <v>0</v>
      </c>
      <c r="G143" s="78">
        <f>G140*G36</f>
        <v>0</v>
      </c>
      <c r="H143" s="78"/>
      <c r="I143" s="78">
        <f>'Standard BS'!G41</f>
        <v>-2384000</v>
      </c>
      <c r="J143" s="78"/>
      <c r="K143" s="78"/>
      <c r="L143" s="78"/>
      <c r="M143" s="78"/>
      <c r="N143" s="78"/>
      <c r="O143" s="78">
        <f>'Standard BS'!L41</f>
        <v>-129736000</v>
      </c>
      <c r="P143" s="78"/>
      <c r="Q143" s="78"/>
      <c r="R143" s="78"/>
      <c r="S143" s="78"/>
    </row>
    <row r="144" spans="2:19" outlineLevel="1">
      <c r="B144" s="20" t="s">
        <v>434</v>
      </c>
      <c r="C144" s="79">
        <f>'Standard BS'!B42</f>
        <v>-11452000</v>
      </c>
      <c r="D144" s="79"/>
      <c r="E144" s="79"/>
      <c r="F144" s="79"/>
      <c r="G144" s="79"/>
      <c r="H144" s="78"/>
      <c r="I144" s="79">
        <f>'Standard BS'!G42</f>
        <v>-9042000</v>
      </c>
      <c r="J144" s="79"/>
      <c r="K144" s="79"/>
      <c r="L144" s="79"/>
      <c r="M144" s="79"/>
      <c r="N144" s="78"/>
      <c r="O144" s="79">
        <f>'Standard BS'!L42</f>
        <v>-13041000</v>
      </c>
      <c r="P144" s="79"/>
      <c r="Q144" s="79"/>
      <c r="R144" s="79"/>
      <c r="S144" s="81"/>
    </row>
    <row r="145" spans="1:19" outlineLevel="1">
      <c r="B145" s="7" t="s">
        <v>501</v>
      </c>
      <c r="C145" s="78">
        <f>SUM(C140:C144)</f>
        <v>62146000</v>
      </c>
      <c r="D145" s="78">
        <f>SUM(D140:D144)</f>
        <v>144760759.08699706</v>
      </c>
      <c r="E145" s="78">
        <f t="shared" ref="E145:G145" si="262">SUM(E140:E144)</f>
        <v>234564944.23065248</v>
      </c>
      <c r="F145" s="78">
        <f t="shared" si="262"/>
        <v>332184204.49894607</v>
      </c>
      <c r="G145" s="78">
        <f t="shared" si="262"/>
        <v>438298635.13583601</v>
      </c>
      <c r="H145" s="78"/>
      <c r="I145" s="78">
        <f>SUM(I140:I144)</f>
        <v>42773000</v>
      </c>
      <c r="J145" s="78">
        <f>SUM(J140:J144)</f>
        <v>43368952.670421094</v>
      </c>
      <c r="K145" s="78">
        <f t="shared" ref="K145:M145" si="263">SUM(K140:K144)</f>
        <v>46197280.016411483</v>
      </c>
      <c r="L145" s="78">
        <f t="shared" si="263"/>
        <v>51662524.782455131</v>
      </c>
      <c r="M145" s="78">
        <f t="shared" si="263"/>
        <v>60192435.155595742</v>
      </c>
      <c r="N145" s="78"/>
      <c r="O145" s="78">
        <f t="shared" ref="O145:P145" si="264">SUM(O140:O144)</f>
        <v>46777000</v>
      </c>
      <c r="P145" s="78">
        <f t="shared" si="264"/>
        <v>53185703.932995692</v>
      </c>
      <c r="Q145" s="78">
        <f t="shared" ref="Q145" si="265">SUM(Q140:Q144)</f>
        <v>59532063.579943687</v>
      </c>
      <c r="R145" s="78">
        <f t="shared" ref="R145" si="266">SUM(R140:R144)</f>
        <v>66112398.327273518</v>
      </c>
      <c r="S145" s="80">
        <f t="shared" ref="S145" si="267">SUM(S140:S144)</f>
        <v>72935334.277293295</v>
      </c>
    </row>
    <row r="146" spans="1:19" s="20" customFormat="1" outlineLevel="1">
      <c r="A146" s="7"/>
      <c r="B146" s="20" t="s">
        <v>432</v>
      </c>
      <c r="C146" s="79">
        <f>'Standard BS'!B40</f>
        <v>0</v>
      </c>
      <c r="D146" s="79"/>
      <c r="E146" s="79"/>
      <c r="F146" s="79"/>
      <c r="G146" s="79"/>
      <c r="H146" s="78"/>
      <c r="I146" s="79">
        <f>'Standard BS'!G40</f>
        <v>25000</v>
      </c>
      <c r="J146" s="79"/>
      <c r="K146" s="79"/>
      <c r="L146" s="79"/>
      <c r="M146" s="79"/>
      <c r="N146" s="78"/>
      <c r="O146" s="79">
        <f>'Standard BS'!L40</f>
        <v>288000</v>
      </c>
      <c r="P146" s="79"/>
      <c r="Q146" s="79"/>
      <c r="R146" s="79"/>
      <c r="S146" s="81"/>
    </row>
    <row r="147" spans="1:19" outlineLevel="1">
      <c r="B147" s="7" t="s">
        <v>502</v>
      </c>
      <c r="C147" s="78">
        <f>'Standard BS'!B43</f>
        <v>62146000</v>
      </c>
      <c r="D147" s="78">
        <f>SUM(D140:D144)</f>
        <v>144760759.08699706</v>
      </c>
      <c r="E147" s="78">
        <f>SUM(E140:E144)</f>
        <v>234564944.23065248</v>
      </c>
      <c r="F147" s="78">
        <f>SUM(F140:F144)</f>
        <v>332184204.49894607</v>
      </c>
      <c r="G147" s="78">
        <f>SUM(G140:G144)</f>
        <v>438298635.13583601</v>
      </c>
      <c r="H147" s="78"/>
      <c r="I147" s="78">
        <f>'Standard BS'!G43</f>
        <v>42798000</v>
      </c>
      <c r="J147" s="78">
        <f>SUM(J145:J146)</f>
        <v>43368952.670421094</v>
      </c>
      <c r="K147" s="78">
        <f t="shared" ref="K147:M147" si="268">SUM(K145:K146)</f>
        <v>46197280.016411483</v>
      </c>
      <c r="L147" s="78">
        <f t="shared" si="268"/>
        <v>51662524.782455131</v>
      </c>
      <c r="M147" s="78">
        <f t="shared" si="268"/>
        <v>60192435.155595742</v>
      </c>
      <c r="N147" s="78"/>
      <c r="O147" s="78">
        <f t="shared" ref="O147:P147" si="269">SUM(O145:O146)</f>
        <v>47065000</v>
      </c>
      <c r="P147" s="78">
        <f t="shared" si="269"/>
        <v>53185703.932995692</v>
      </c>
      <c r="Q147" s="78">
        <f t="shared" ref="Q147" si="270">SUM(Q145:Q146)</f>
        <v>59532063.579943687</v>
      </c>
      <c r="R147" s="78">
        <f t="shared" ref="R147" si="271">SUM(R145:R146)</f>
        <v>66112398.327273518</v>
      </c>
      <c r="S147" s="80">
        <f t="shared" ref="S147" si="272">SUM(S145:S146)</f>
        <v>72935334.277293295</v>
      </c>
    </row>
    <row r="148" spans="1:19" outlineLevel="1">
      <c r="C148" s="78"/>
      <c r="D148" s="78"/>
      <c r="E148" s="78"/>
      <c r="F148" s="78"/>
      <c r="G148" s="78"/>
      <c r="H148" s="78"/>
      <c r="I148" s="78"/>
      <c r="J148" s="78"/>
      <c r="K148" s="78"/>
      <c r="L148" s="78"/>
      <c r="M148" s="78"/>
      <c r="N148" s="78"/>
      <c r="O148" s="78"/>
      <c r="P148" s="78"/>
      <c r="Q148" s="78"/>
      <c r="R148" s="78"/>
      <c r="S148" s="80"/>
    </row>
    <row r="149" spans="1:19" outlineLevel="1">
      <c r="B149" s="7" t="s">
        <v>407</v>
      </c>
      <c r="C149" s="78">
        <f>'Standard BS'!B45</f>
        <v>352583000</v>
      </c>
      <c r="D149" s="78">
        <f>D147+D138+D130</f>
        <v>483516979.4190793</v>
      </c>
      <c r="E149" s="78">
        <f>E147+E138+E130</f>
        <v>602143822.374542</v>
      </c>
      <c r="F149" s="78">
        <f>F147+F138+F130</f>
        <v>731048549.23250592</v>
      </c>
      <c r="G149" s="78">
        <f>G147+G138+G130</f>
        <v>871122435.19688904</v>
      </c>
      <c r="H149" s="78"/>
      <c r="I149" s="78">
        <f>'Standard BS'!G45</f>
        <v>273310000</v>
      </c>
      <c r="J149" s="78">
        <f>J147+J138+J130</f>
        <v>281757625.72781718</v>
      </c>
      <c r="K149" s="78">
        <f>K147+K138+K130</f>
        <v>288601512.60849571</v>
      </c>
      <c r="L149" s="78">
        <f>L147+L138+L130</f>
        <v>298643628.8347221</v>
      </c>
      <c r="M149" s="78">
        <f>M147+M138+M130</f>
        <v>312925195.5633707</v>
      </c>
      <c r="N149" s="78"/>
      <c r="O149" s="78">
        <f>'Standard BS'!L45</f>
        <v>120829000</v>
      </c>
      <c r="P149" s="78">
        <f>P147+P138+P130</f>
        <v>130755881.29398236</v>
      </c>
      <c r="Q149" s="78">
        <f>Q147+Q138+Q130</f>
        <v>139604054.67647618</v>
      </c>
      <c r="R149" s="78">
        <f>R147+R138+R130</f>
        <v>148874802.83043474</v>
      </c>
      <c r="S149" s="80">
        <f>S147+S138+S130</f>
        <v>157868009.10859048</v>
      </c>
    </row>
    <row r="150" spans="1:19" outlineLevel="1">
      <c r="C150" s="75">
        <f>'Standard BS'!B46</f>
        <v>0</v>
      </c>
      <c r="D150" s="75">
        <f>D149-D122</f>
        <v>0</v>
      </c>
      <c r="E150" s="75">
        <f>E149-E122</f>
        <v>0</v>
      </c>
      <c r="F150" s="75">
        <f>F149-F122</f>
        <v>0</v>
      </c>
      <c r="G150" s="75">
        <f>G149-G122</f>
        <v>0</v>
      </c>
      <c r="H150" s="75"/>
      <c r="I150" s="75">
        <f>'Standard BS'!G46</f>
        <v>0</v>
      </c>
      <c r="J150" s="75">
        <f>J149-J122</f>
        <v>0</v>
      </c>
      <c r="K150" s="75">
        <f>K149-K122</f>
        <v>0</v>
      </c>
      <c r="L150" s="75">
        <f>L149-L122</f>
        <v>0</v>
      </c>
      <c r="M150" s="75">
        <f>M149-M122</f>
        <v>0</v>
      </c>
      <c r="N150" s="75"/>
      <c r="O150" s="75">
        <f>'Standard BS'!L46</f>
        <v>0</v>
      </c>
      <c r="P150" s="76">
        <f>P149-P122</f>
        <v>0</v>
      </c>
      <c r="Q150" s="76">
        <f>Q149-Q122</f>
        <v>0</v>
      </c>
      <c r="R150" s="76">
        <f>R149-R122</f>
        <v>0</v>
      </c>
      <c r="S150" s="76">
        <f>S149-S122</f>
        <v>0</v>
      </c>
    </row>
    <row r="151" spans="1:19">
      <c r="C151" s="75"/>
      <c r="D151" s="75"/>
      <c r="E151" s="75"/>
      <c r="F151" s="75"/>
      <c r="G151" s="75"/>
      <c r="H151" s="75"/>
      <c r="I151" s="75"/>
      <c r="J151" s="75"/>
      <c r="K151" s="75"/>
      <c r="L151" s="75"/>
      <c r="M151" s="75"/>
      <c r="N151" s="75"/>
      <c r="O151" s="75"/>
      <c r="P151" s="76"/>
      <c r="Q151" s="76"/>
      <c r="R151" s="76"/>
      <c r="S151" s="71"/>
    </row>
    <row r="152" spans="1:19">
      <c r="C152" s="75"/>
      <c r="D152" s="75"/>
      <c r="E152" s="75"/>
      <c r="F152" s="75"/>
      <c r="G152" s="75"/>
      <c r="H152" s="75"/>
      <c r="I152" s="75"/>
      <c r="J152" s="75"/>
      <c r="K152" s="75"/>
      <c r="L152" s="75"/>
      <c r="M152" s="75"/>
      <c r="N152" s="75"/>
      <c r="O152" s="75"/>
      <c r="P152" s="76"/>
      <c r="Q152" s="76"/>
      <c r="R152" s="76"/>
      <c r="S152" s="71"/>
    </row>
    <row r="153" spans="1:19">
      <c r="B153" s="49" t="s">
        <v>507</v>
      </c>
      <c r="C153" s="75"/>
      <c r="D153" s="75"/>
      <c r="E153" s="75"/>
      <c r="F153" s="75"/>
      <c r="G153" s="75"/>
      <c r="H153" s="75"/>
      <c r="I153" s="75"/>
      <c r="J153" s="75"/>
      <c r="K153" s="75"/>
      <c r="L153" s="75"/>
      <c r="M153" s="75"/>
      <c r="N153" s="75"/>
      <c r="O153" s="75"/>
      <c r="P153" s="76"/>
      <c r="Q153" s="76"/>
      <c r="R153" s="76"/>
      <c r="S153" s="71"/>
    </row>
    <row r="154" spans="1:19">
      <c r="B154" s="49"/>
      <c r="C154" s="75"/>
      <c r="D154" s="75"/>
      <c r="E154" s="75"/>
      <c r="F154" s="75"/>
      <c r="G154" s="75"/>
      <c r="H154" s="75"/>
      <c r="I154" s="75"/>
      <c r="J154" s="75"/>
      <c r="K154" s="75"/>
      <c r="L154" s="75"/>
      <c r="M154" s="75"/>
      <c r="N154" s="75"/>
      <c r="O154" s="75"/>
      <c r="P154" s="76"/>
      <c r="Q154" s="76"/>
      <c r="R154" s="76"/>
      <c r="S154" s="71"/>
    </row>
    <row r="155" spans="1:19" outlineLevel="1">
      <c r="E155" s="15" t="s">
        <v>285</v>
      </c>
      <c r="K155" s="15" t="s">
        <v>286</v>
      </c>
      <c r="Q155" s="15" t="s">
        <v>307</v>
      </c>
    </row>
    <row r="156" spans="1:19" outlineLevel="1">
      <c r="C156" s="97" t="s">
        <v>260</v>
      </c>
      <c r="D156" s="97"/>
      <c r="E156" s="97"/>
      <c r="F156" s="97"/>
      <c r="G156" s="97"/>
      <c r="I156" s="97" t="s">
        <v>260</v>
      </c>
      <c r="J156" s="97"/>
      <c r="K156" s="97"/>
      <c r="L156" s="97"/>
      <c r="M156" s="97"/>
      <c r="O156" s="97" t="s">
        <v>260</v>
      </c>
      <c r="P156" s="97"/>
      <c r="Q156" s="97"/>
      <c r="R156" s="97"/>
      <c r="S156" s="97"/>
    </row>
    <row r="157" spans="1:19" outlineLevel="1">
      <c r="C157" s="20">
        <v>0</v>
      </c>
      <c r="D157" s="20">
        <v>1</v>
      </c>
      <c r="E157" s="20">
        <v>2</v>
      </c>
      <c r="F157" s="20">
        <v>3</v>
      </c>
      <c r="G157" s="20">
        <v>4</v>
      </c>
      <c r="I157" s="20">
        <v>0</v>
      </c>
      <c r="J157" s="20">
        <v>1</v>
      </c>
      <c r="K157" s="20">
        <v>2</v>
      </c>
      <c r="L157" s="20">
        <v>3</v>
      </c>
      <c r="M157" s="20">
        <v>4</v>
      </c>
      <c r="O157" s="20">
        <v>0</v>
      </c>
      <c r="P157" s="20">
        <v>1</v>
      </c>
      <c r="Q157" s="20">
        <v>2</v>
      </c>
      <c r="R157" s="20">
        <v>3</v>
      </c>
      <c r="S157" s="20">
        <v>4</v>
      </c>
    </row>
    <row r="158" spans="1:19" outlineLevel="1">
      <c r="C158" s="75"/>
      <c r="D158" s="75"/>
      <c r="E158" s="75"/>
      <c r="F158" s="75"/>
      <c r="G158" s="75"/>
      <c r="H158" s="75"/>
      <c r="I158" s="75"/>
      <c r="J158" s="75"/>
      <c r="K158" s="75"/>
      <c r="L158" s="75"/>
      <c r="M158" s="75"/>
      <c r="N158" s="75"/>
      <c r="O158" s="75"/>
      <c r="P158" s="76"/>
      <c r="Q158" s="76"/>
      <c r="R158" s="76"/>
      <c r="S158" s="71"/>
    </row>
    <row r="159" spans="1:19" outlineLevel="1">
      <c r="B159" s="7" t="s">
        <v>508</v>
      </c>
      <c r="C159" s="75"/>
      <c r="D159" s="78">
        <f>D77+D81</f>
        <v>9805061.1006250158</v>
      </c>
      <c r="E159" s="78">
        <f t="shared" ref="E159:S159" si="273">E77+E81</f>
        <v>81405449.260271728</v>
      </c>
      <c r="F159" s="78">
        <f t="shared" si="273"/>
        <v>88489636.934891373</v>
      </c>
      <c r="G159" s="78">
        <f t="shared" si="273"/>
        <v>96190315.464426458</v>
      </c>
      <c r="H159" s="78"/>
      <c r="I159" s="78"/>
      <c r="J159" s="78">
        <f t="shared" si="273"/>
        <v>-6405604.5379326772</v>
      </c>
      <c r="K159" s="78">
        <f t="shared" si="273"/>
        <v>-905131.5528768152</v>
      </c>
      <c r="L159" s="78">
        <f t="shared" si="273"/>
        <v>692098.37946967408</v>
      </c>
      <c r="M159" s="78">
        <f t="shared" si="273"/>
        <v>3193409.3113038652</v>
      </c>
      <c r="N159" s="78"/>
      <c r="O159" s="78"/>
      <c r="P159" s="78">
        <f t="shared" si="273"/>
        <v>8976756.741415672</v>
      </c>
      <c r="Q159" s="78">
        <f t="shared" si="273"/>
        <v>13165203.146121766</v>
      </c>
      <c r="R159" s="78">
        <f t="shared" si="273"/>
        <v>13674996.165150059</v>
      </c>
      <c r="S159" s="80">
        <f t="shared" si="273"/>
        <v>13544245.013664376</v>
      </c>
    </row>
    <row r="160" spans="1:19" outlineLevel="1">
      <c r="B160" s="7" t="s">
        <v>509</v>
      </c>
      <c r="C160" s="77">
        <f>SUM(C132,C124)-C106</f>
        <v>81123000</v>
      </c>
      <c r="D160" s="77">
        <f>SUM(D132,D124)-D106</f>
        <v>73176636.279910326</v>
      </c>
      <c r="E160" s="77">
        <f>SUM(E132,E124)-E106</f>
        <v>2995224.0260860026</v>
      </c>
      <c r="F160" s="77">
        <f>SUM(F132,F124)-F106</f>
        <v>-73248180.857765645</v>
      </c>
      <c r="G160" s="77">
        <f>SUM(G132,G124)-G106</f>
        <v>-156077971.93236348</v>
      </c>
      <c r="H160" s="78"/>
      <c r="I160" s="77">
        <f>SUM(I132,I124)-I106</f>
        <v>126245000</v>
      </c>
      <c r="J160" s="77">
        <f t="shared" ref="J160:M160" si="274">SUM(J132,J124)-J106</f>
        <v>134115240.32936138</v>
      </c>
      <c r="K160" s="77">
        <f t="shared" si="274"/>
        <v>136779485.03357044</v>
      </c>
      <c r="L160" s="77">
        <f t="shared" si="274"/>
        <v>137496782.88907075</v>
      </c>
      <c r="M160" s="77">
        <f t="shared" si="274"/>
        <v>135285282.43613791</v>
      </c>
      <c r="N160" s="78"/>
      <c r="O160" s="77">
        <f>SUM(O132,O124)-O106</f>
        <v>27178000</v>
      </c>
      <c r="P160" s="77">
        <f t="shared" ref="P160:S160" si="275">SUM(P132,P124)-P106</f>
        <v>26785832.204219289</v>
      </c>
      <c r="Q160" s="77">
        <f t="shared" si="275"/>
        <v>23580129.475155286</v>
      </c>
      <c r="R160" s="77">
        <f t="shared" si="275"/>
        <v>20126854.891879365</v>
      </c>
      <c r="S160" s="77">
        <f t="shared" si="275"/>
        <v>17086626.563039474</v>
      </c>
    </row>
    <row r="161" spans="2:19" outlineLevel="1">
      <c r="B161" s="7" t="s">
        <v>510</v>
      </c>
      <c r="C161" s="76"/>
      <c r="D161" s="77">
        <f>SUM(D159:D160)</f>
        <v>82981697.380535334</v>
      </c>
      <c r="E161" s="77">
        <f t="shared" ref="E161:G161" si="276">SUM(E159:E160)</f>
        <v>84400673.286357731</v>
      </c>
      <c r="F161" s="77">
        <f t="shared" si="276"/>
        <v>15241456.077125728</v>
      </c>
      <c r="G161" s="77">
        <f t="shared" si="276"/>
        <v>-59887656.467937022</v>
      </c>
      <c r="H161" s="78"/>
      <c r="I161" s="77"/>
      <c r="J161" s="77">
        <f>SUM(J159:J160)</f>
        <v>127709635.7914287</v>
      </c>
      <c r="K161" s="77">
        <f t="shared" ref="K161:M161" si="277">SUM(K159:K160)</f>
        <v>135874353.48069364</v>
      </c>
      <c r="L161" s="77">
        <f t="shared" si="277"/>
        <v>138188881.26854041</v>
      </c>
      <c r="M161" s="77">
        <f t="shared" si="277"/>
        <v>138478691.74744177</v>
      </c>
      <c r="N161" s="78"/>
      <c r="O161" s="77"/>
      <c r="P161" s="77">
        <f>SUM(P159:P160)</f>
        <v>35762588.945634961</v>
      </c>
      <c r="Q161" s="77">
        <f>SUM(Q159:Q160)</f>
        <v>36745332.621277049</v>
      </c>
      <c r="R161" s="77">
        <f>SUM(R159:R160)</f>
        <v>33801851.057029426</v>
      </c>
      <c r="S161" s="80">
        <f>SUM(S159:S160)</f>
        <v>30630871.57670385</v>
      </c>
    </row>
    <row r="162" spans="2:19" outlineLevel="1">
      <c r="B162" s="7" t="s">
        <v>524</v>
      </c>
      <c r="C162" s="83">
        <f>Portfolio!S4</f>
        <v>8.6368573323375553E-2</v>
      </c>
      <c r="I162" s="83">
        <f>Portfolio!S5</f>
        <v>7.2728704903805341E-2</v>
      </c>
      <c r="O162" s="83">
        <f>Portfolio!S3</f>
        <v>0.10343730775028886</v>
      </c>
    </row>
    <row r="163" spans="2:19" outlineLevel="1">
      <c r="B163" s="7" t="s">
        <v>527</v>
      </c>
      <c r="C163" s="88">
        <v>0.04</v>
      </c>
      <c r="I163" s="83">
        <v>0.04</v>
      </c>
      <c r="O163" s="83">
        <v>0.04</v>
      </c>
    </row>
    <row r="164" spans="2:19" outlineLevel="1">
      <c r="B164" s="7" t="s">
        <v>528</v>
      </c>
      <c r="C164" s="9"/>
      <c r="D164" s="9">
        <v>0.5</v>
      </c>
      <c r="E164" s="9">
        <f>1+D164</f>
        <v>1.5</v>
      </c>
      <c r="F164" s="9">
        <f t="shared" ref="F164:G164" si="278">1+E164</f>
        <v>2.5</v>
      </c>
      <c r="G164" s="9">
        <f t="shared" si="278"/>
        <v>3.5</v>
      </c>
      <c r="I164" s="9"/>
      <c r="J164" s="9">
        <v>0.5</v>
      </c>
      <c r="K164" s="9">
        <f>1+J164</f>
        <v>1.5</v>
      </c>
      <c r="L164" s="9">
        <f t="shared" ref="L164:M164" si="279">1+K164</f>
        <v>2.5</v>
      </c>
      <c r="M164" s="9">
        <f t="shared" si="279"/>
        <v>3.5</v>
      </c>
      <c r="O164" s="9"/>
      <c r="P164" s="9">
        <v>0.5</v>
      </c>
      <c r="Q164" s="9">
        <f>1+P164</f>
        <v>1.5</v>
      </c>
      <c r="R164" s="9">
        <f t="shared" ref="R164:S164" si="280">1+Q164</f>
        <v>2.5</v>
      </c>
      <c r="S164" s="9">
        <f t="shared" si="280"/>
        <v>3.5</v>
      </c>
    </row>
    <row r="165" spans="2:19" outlineLevel="1">
      <c r="B165" s="7" t="s">
        <v>529</v>
      </c>
      <c r="C165" s="9"/>
      <c r="D165" s="10">
        <f>(1+$C$162)^D164</f>
        <v>1.0422900619901236</v>
      </c>
      <c r="E165" s="10">
        <f t="shared" ref="E165:G165" si="281">(1+$C$162)^E164</f>
        <v>1.1323111676333433</v>
      </c>
      <c r="F165" s="10">
        <f t="shared" si="281"/>
        <v>1.2301072677399609</v>
      </c>
      <c r="G165" s="10">
        <f t="shared" si="281"/>
        <v>1.3363498774893769</v>
      </c>
      <c r="I165" s="9"/>
      <c r="J165" s="82">
        <f>(1+$I$162)^J164</f>
        <v>1.0357261727424896</v>
      </c>
      <c r="K165" s="82">
        <f t="shared" ref="K165:M165" si="282">(1+$I$162)^K164</f>
        <v>1.1110531959210257</v>
      </c>
      <c r="L165" s="82">
        <f t="shared" si="282"/>
        <v>1.1918586559395956</v>
      </c>
      <c r="M165" s="82">
        <f t="shared" si="282"/>
        <v>1.2785409924144724</v>
      </c>
      <c r="O165" s="9"/>
      <c r="P165" s="82">
        <f>(1+$O$162)^P164</f>
        <v>1.0504462421991374</v>
      </c>
      <c r="Q165" s="82">
        <f t="shared" ref="Q165:S165" si="283">(1+$O$162)^Q164</f>
        <v>1.1591015734286241</v>
      </c>
      <c r="R165" s="82">
        <f t="shared" si="283"/>
        <v>1.2789959195932046</v>
      </c>
      <c r="S165" s="82">
        <f t="shared" si="283"/>
        <v>1.4112918141395305</v>
      </c>
    </row>
    <row r="166" spans="2:19" outlineLevel="1">
      <c r="B166" s="7" t="s">
        <v>530</v>
      </c>
      <c r="C166" s="89">
        <f>G166*G165</f>
        <v>2883109471.7037282</v>
      </c>
      <c r="D166" s="9"/>
      <c r="E166" s="9"/>
      <c r="F166" s="9"/>
      <c r="G166" s="89">
        <f>G159*(1+C163)/(C162-C163)</f>
        <v>2157451068.9672637</v>
      </c>
      <c r="I166" s="90">
        <f>M166*M165</f>
        <v>129739961.02023451</v>
      </c>
      <c r="J166" s="9"/>
      <c r="K166" s="9"/>
      <c r="L166" s="9"/>
      <c r="M166" s="89">
        <f>M159*(1+I163)/(I162-I163)</f>
        <v>101475010.80526632</v>
      </c>
      <c r="O166" s="90">
        <f>S166*S165</f>
        <v>313372022.01891291</v>
      </c>
      <c r="P166" s="9"/>
      <c r="Q166" s="9"/>
      <c r="R166" s="9"/>
      <c r="S166" s="89">
        <f>S159*(1+O163)/(O162-O163)</f>
        <v>222046226.64092821</v>
      </c>
    </row>
    <row r="167" spans="2:19" outlineLevel="1">
      <c r="B167" s="7" t="s">
        <v>533</v>
      </c>
      <c r="C167" s="89">
        <f>SUM(D167:G167)</f>
        <v>339791678.84583378</v>
      </c>
      <c r="D167" s="89">
        <f>D159*D165</f>
        <v>10219717.742387397</v>
      </c>
      <c r="E167" s="89">
        <f>E159*E165</f>
        <v>92176299.303615168</v>
      </c>
      <c r="F167" s="89">
        <f>F159*F165</f>
        <v>108851745.51328036</v>
      </c>
      <c r="G167" s="89">
        <f>G159*G165</f>
        <v>128543916.28655082</v>
      </c>
      <c r="H167" s="85"/>
      <c r="I167" s="89">
        <f>SUM(J167:M167)</f>
        <v>-2732313.422334922</v>
      </c>
      <c r="J167" s="89">
        <f>J159*J165</f>
        <v>-6634452.2721749349</v>
      </c>
      <c r="K167" s="89">
        <f>K159*K165</f>
        <v>-1005649.3045527464</v>
      </c>
      <c r="L167" s="89">
        <f>L159*L165</f>
        <v>824883.44433269801</v>
      </c>
      <c r="M167" s="89">
        <f>M159*M165</f>
        <v>4082904.7100600605</v>
      </c>
      <c r="N167" s="85"/>
      <c r="O167" s="89">
        <f>SUM(P167:S167)</f>
        <v>61294554.479497418</v>
      </c>
      <c r="P167" s="89">
        <f>P159*P165</f>
        <v>9429600.3861558661</v>
      </c>
      <c r="Q167" s="89">
        <f>Q159*Q165</f>
        <v>15259807.681177212</v>
      </c>
      <c r="R167" s="89">
        <f>R159*R165</f>
        <v>17490264.295679647</v>
      </c>
      <c r="S167" s="89">
        <f>S159*S165</f>
        <v>19114882.116484687</v>
      </c>
    </row>
    <row r="168" spans="2:19" outlineLevel="1">
      <c r="B168" s="7" t="s">
        <v>531</v>
      </c>
      <c r="C168" s="89">
        <f>SUM(C166:C167)</f>
        <v>3222901150.549562</v>
      </c>
      <c r="D168" s="98"/>
      <c r="E168" s="99"/>
      <c r="F168" s="99"/>
      <c r="G168" s="100"/>
      <c r="I168" s="90">
        <f>SUM(I166:I167)</f>
        <v>127007647.59789959</v>
      </c>
      <c r="J168" s="98"/>
      <c r="K168" s="99"/>
      <c r="L168" s="99"/>
      <c r="M168" s="100"/>
      <c r="O168" s="90">
        <f>SUM(O166:O167)</f>
        <v>374666576.49841034</v>
      </c>
      <c r="P168" s="98"/>
      <c r="Q168" s="99"/>
      <c r="R168" s="99"/>
      <c r="S168" s="100"/>
    </row>
    <row r="169" spans="2:19" outlineLevel="1">
      <c r="B169" s="7" t="s">
        <v>532</v>
      </c>
      <c r="C169" s="89">
        <f>C168-C160</f>
        <v>3141778150.549562</v>
      </c>
      <c r="D169" s="98"/>
      <c r="E169" s="99"/>
      <c r="F169" s="99"/>
      <c r="G169" s="100"/>
      <c r="I169" s="90">
        <f>I168-I160</f>
        <v>762647.59789958596</v>
      </c>
      <c r="J169" s="98"/>
      <c r="K169" s="99"/>
      <c r="L169" s="99"/>
      <c r="M169" s="100"/>
      <c r="O169" s="90">
        <f>O168-O160</f>
        <v>347488576.49841034</v>
      </c>
      <c r="P169" s="98"/>
      <c r="Q169" s="99"/>
      <c r="R169" s="99"/>
      <c r="S169" s="100"/>
    </row>
    <row r="170" spans="2:19" outlineLevel="1">
      <c r="B170" s="7" t="s">
        <v>537</v>
      </c>
      <c r="C170" s="9">
        <f>'AAPL-fs'!B18</f>
        <v>15744231</v>
      </c>
      <c r="D170" s="98"/>
      <c r="E170" s="99"/>
      <c r="F170" s="99"/>
      <c r="G170" s="100"/>
      <c r="I170" s="9">
        <f>'F-fs'!B20</f>
        <v>3998000</v>
      </c>
      <c r="J170" s="98"/>
      <c r="K170" s="99"/>
      <c r="L170" s="99"/>
      <c r="M170" s="100"/>
      <c r="O170" s="9">
        <f>'PG-fs'!B20</f>
        <v>2368200</v>
      </c>
      <c r="P170" s="98"/>
      <c r="Q170" s="99"/>
      <c r="R170" s="99"/>
      <c r="S170" s="100"/>
    </row>
    <row r="171" spans="2:19" outlineLevel="1">
      <c r="B171" s="7" t="s">
        <v>538</v>
      </c>
      <c r="C171" s="89">
        <f>C169/C170</f>
        <v>199.55107051907217</v>
      </c>
      <c r="D171" s="98"/>
      <c r="E171" s="99"/>
      <c r="F171" s="99"/>
      <c r="G171" s="100"/>
      <c r="I171" s="90">
        <f>I169/I170</f>
        <v>0.19075727811395346</v>
      </c>
      <c r="J171" s="98"/>
      <c r="K171" s="99"/>
      <c r="L171" s="99"/>
      <c r="M171" s="100"/>
      <c r="O171" s="90">
        <f>O169/O170</f>
        <v>146.73109386808983</v>
      </c>
      <c r="P171" s="98"/>
      <c r="Q171" s="99"/>
      <c r="R171" s="99"/>
      <c r="S171" s="100"/>
    </row>
    <row r="172" spans="2:19" outlineLevel="1"/>
    <row r="174" spans="2:19">
      <c r="B174" s="49" t="s">
        <v>539</v>
      </c>
    </row>
    <row r="176" spans="2:19" hidden="1" outlineLevel="1">
      <c r="B176" s="7" t="s">
        <v>142</v>
      </c>
      <c r="C176" s="92">
        <f>'AAPL-fs'!B8</f>
        <v>129188000</v>
      </c>
      <c r="D176" s="92"/>
      <c r="E176" s="92"/>
      <c r="F176" s="92"/>
      <c r="G176" s="92"/>
      <c r="H176" s="92"/>
      <c r="I176" s="92">
        <f>'F-fs'!B10</f>
        <v>11808000</v>
      </c>
      <c r="J176" s="92"/>
      <c r="K176" s="92"/>
      <c r="L176" s="92"/>
      <c r="M176" s="92"/>
      <c r="N176" s="92"/>
      <c r="O176" s="92">
        <f>'PG-fs'!B10</f>
        <v>21823000</v>
      </c>
    </row>
    <row r="177" spans="2:15" hidden="1" outlineLevel="1">
      <c r="B177" s="7" t="s">
        <v>157</v>
      </c>
      <c r="C177" s="92">
        <f>'AAPL-fs'!B23</f>
        <v>96995000</v>
      </c>
      <c r="D177" s="92"/>
      <c r="E177" s="92"/>
      <c r="F177" s="92"/>
      <c r="G177" s="92"/>
      <c r="H177" s="92"/>
      <c r="I177" s="92">
        <f>'F-fs'!B25</f>
        <v>4347000</v>
      </c>
      <c r="J177" s="92"/>
      <c r="K177" s="92"/>
      <c r="L177" s="92"/>
      <c r="M177" s="92"/>
      <c r="N177" s="92"/>
      <c r="O177" s="92">
        <f>'PG-fs'!B27</f>
        <v>14653000</v>
      </c>
    </row>
    <row r="178" spans="2:15" hidden="1" outlineLevel="1">
      <c r="B178" s="7" t="s">
        <v>540</v>
      </c>
      <c r="C178" s="92">
        <f>'Standard BS'!B19-'Standard BS'!B35-'Standard BS'!B27</f>
        <v>62146000</v>
      </c>
      <c r="D178" s="92"/>
      <c r="E178" s="92"/>
      <c r="F178" s="92"/>
      <c r="G178" s="92"/>
      <c r="H178" s="92"/>
      <c r="I178" s="92">
        <f>'Standard BS'!G43</f>
        <v>42798000</v>
      </c>
      <c r="J178" s="92"/>
      <c r="K178" s="92"/>
      <c r="L178" s="92"/>
      <c r="M178" s="92"/>
      <c r="N178" s="92"/>
      <c r="O178" s="92">
        <f>'Standard BS'!L43</f>
        <v>47065000</v>
      </c>
    </row>
    <row r="179" spans="2:15" hidden="1" outlineLevel="1">
      <c r="C179" s="92"/>
      <c r="D179" s="92"/>
      <c r="E179" s="92"/>
      <c r="F179" s="92"/>
      <c r="G179" s="92"/>
      <c r="H179" s="92"/>
      <c r="I179" s="92"/>
      <c r="J179" s="92"/>
      <c r="K179" s="92"/>
      <c r="L179" s="92"/>
      <c r="M179" s="92"/>
      <c r="N179" s="92"/>
      <c r="O179" s="92"/>
    </row>
    <row r="180" spans="2:15" hidden="1" outlineLevel="1">
      <c r="B180" s="7" t="s">
        <v>544</v>
      </c>
      <c r="C180" s="70">
        <f>'Stock Info'!F3</f>
        <v>32.995100000000001</v>
      </c>
      <c r="D180" s="70"/>
      <c r="E180" s="70"/>
      <c r="F180" s="70"/>
      <c r="G180" s="70"/>
      <c r="H180" s="70"/>
      <c r="I180" s="70">
        <f>'Stock Info'!F5</f>
        <v>12.0871</v>
      </c>
      <c r="J180" s="70"/>
      <c r="K180" s="70"/>
      <c r="L180" s="70"/>
      <c r="M180" s="70"/>
      <c r="N180" s="70"/>
      <c r="O180" s="70">
        <f>'Stock Info'!F2</f>
        <v>27.2715</v>
      </c>
    </row>
    <row r="181" spans="2:15" hidden="1" outlineLevel="1">
      <c r="B181" s="7" t="s">
        <v>532</v>
      </c>
      <c r="C181" s="92">
        <f>C177*C180</f>
        <v>3200359724.5</v>
      </c>
      <c r="D181" s="92"/>
      <c r="E181" s="92"/>
      <c r="F181" s="92"/>
      <c r="G181" s="92"/>
      <c r="H181" s="92"/>
      <c r="I181" s="92">
        <f>I177*I180</f>
        <v>52542623.699999996</v>
      </c>
      <c r="J181" s="92"/>
      <c r="K181" s="92"/>
      <c r="L181" s="92"/>
      <c r="M181" s="92"/>
      <c r="N181" s="92"/>
      <c r="O181" s="92">
        <f>O177*O180</f>
        <v>399609289.5</v>
      </c>
    </row>
    <row r="182" spans="2:15" hidden="1" outlineLevel="1">
      <c r="B182" s="7" t="s">
        <v>547</v>
      </c>
      <c r="C182" s="92">
        <f>C181/C170</f>
        <v>203.27189841790303</v>
      </c>
      <c r="D182" s="92"/>
      <c r="E182" s="92"/>
      <c r="F182" s="92"/>
      <c r="G182" s="92"/>
      <c r="H182" s="92"/>
      <c r="I182" s="92">
        <f>I181/I170</f>
        <v>13.142227038519259</v>
      </c>
      <c r="J182" s="92"/>
      <c r="K182" s="92"/>
      <c r="L182" s="92"/>
      <c r="M182" s="92"/>
      <c r="N182" s="92"/>
      <c r="O182" s="92">
        <f>O181/O170</f>
        <v>168.73967126931848</v>
      </c>
    </row>
    <row r="183" spans="2:15" hidden="1" outlineLevel="1">
      <c r="C183" s="92"/>
      <c r="D183" s="92"/>
      <c r="E183" s="92"/>
      <c r="F183" s="92"/>
      <c r="G183" s="92"/>
      <c r="H183" s="92"/>
      <c r="I183" s="92"/>
      <c r="J183" s="92"/>
      <c r="K183" s="92"/>
      <c r="L183" s="92"/>
      <c r="M183" s="92"/>
      <c r="N183" s="92"/>
      <c r="O183" s="92"/>
    </row>
    <row r="184" spans="2:15" hidden="1" outlineLevel="1">
      <c r="C184" s="92"/>
      <c r="D184" s="92"/>
      <c r="E184" s="92"/>
      <c r="F184" s="92"/>
      <c r="G184" s="92"/>
      <c r="H184" s="92"/>
      <c r="I184" s="92"/>
      <c r="J184" s="92"/>
      <c r="K184" s="92"/>
      <c r="L184" s="92"/>
      <c r="M184" s="92"/>
      <c r="N184" s="92"/>
      <c r="O184" s="92"/>
    </row>
    <row r="185" spans="2:15" hidden="1" outlineLevel="1">
      <c r="B185" s="7" t="s">
        <v>546</v>
      </c>
      <c r="C185" s="92">
        <f>'Stock Info'!H3</f>
        <v>1.9</v>
      </c>
      <c r="D185" s="92"/>
      <c r="E185" s="92"/>
      <c r="F185" s="92"/>
      <c r="G185" s="92"/>
      <c r="H185" s="92"/>
      <c r="I185" s="92">
        <f>'Stock Info'!H5</f>
        <v>4.5999999999999996</v>
      </c>
      <c r="J185" s="92"/>
      <c r="K185" s="92"/>
      <c r="L185" s="92"/>
      <c r="M185" s="92"/>
      <c r="N185" s="92"/>
      <c r="O185" s="92">
        <f>'Stock Info'!H2</f>
        <v>4.63</v>
      </c>
    </row>
    <row r="186" spans="2:15" hidden="1" outlineLevel="1">
      <c r="B186" s="7" t="s">
        <v>532</v>
      </c>
      <c r="C186" s="92">
        <f>C178*C185</f>
        <v>118077400</v>
      </c>
      <c r="D186" s="92"/>
      <c r="E186" s="92"/>
      <c r="F186" s="92"/>
      <c r="G186" s="92"/>
      <c r="H186" s="92"/>
      <c r="I186" s="92">
        <f t="shared" ref="I186:O186" si="284">I178*I185</f>
        <v>196870799.99999997</v>
      </c>
      <c r="J186" s="92"/>
      <c r="K186" s="92"/>
      <c r="L186" s="92"/>
      <c r="M186" s="92"/>
      <c r="N186" s="92"/>
      <c r="O186" s="92">
        <f t="shared" si="284"/>
        <v>217910950</v>
      </c>
    </row>
    <row r="187" spans="2:15" hidden="1" outlineLevel="1">
      <c r="B187" s="7" t="s">
        <v>547</v>
      </c>
      <c r="C187" s="92">
        <f>C186/C170</f>
        <v>7.4997248198403597</v>
      </c>
      <c r="D187" s="92"/>
      <c r="E187" s="92"/>
      <c r="F187" s="92"/>
      <c r="G187" s="92"/>
      <c r="H187" s="92"/>
      <c r="I187" s="92">
        <f>I186/I170</f>
        <v>49.242321160580282</v>
      </c>
      <c r="J187" s="92"/>
      <c r="K187" s="92"/>
      <c r="L187" s="92"/>
      <c r="M187" s="92"/>
      <c r="N187" s="92"/>
      <c r="O187" s="92">
        <f>O186/O170</f>
        <v>92.015433662697404</v>
      </c>
    </row>
    <row r="188" spans="2:15" hidden="1" outlineLevel="1">
      <c r="C188" s="92"/>
      <c r="D188" s="92"/>
      <c r="E188" s="92"/>
      <c r="F188" s="92"/>
      <c r="G188" s="92"/>
      <c r="H188" s="92"/>
      <c r="I188" s="92"/>
      <c r="J188" s="92"/>
      <c r="K188" s="92"/>
      <c r="L188" s="92"/>
      <c r="M188" s="92"/>
      <c r="N188" s="92"/>
      <c r="O188" s="92"/>
    </row>
    <row r="189" spans="2:15" hidden="1" outlineLevel="1">
      <c r="C189" s="92"/>
      <c r="D189" s="92"/>
      <c r="E189" s="92"/>
      <c r="F189" s="92"/>
      <c r="G189" s="92"/>
      <c r="H189" s="92"/>
      <c r="I189" s="92"/>
      <c r="J189" s="92"/>
      <c r="K189" s="92"/>
      <c r="L189" s="92"/>
      <c r="M189" s="92"/>
      <c r="N189" s="92"/>
      <c r="O189" s="92"/>
    </row>
    <row r="190" spans="2:15" hidden="1" outlineLevel="1">
      <c r="B190" s="7" t="s">
        <v>545</v>
      </c>
      <c r="C190" s="7">
        <f>'Stock Info'!G3</f>
        <v>19.14</v>
      </c>
      <c r="D190" s="92"/>
      <c r="E190" s="92"/>
      <c r="F190" s="92"/>
      <c r="G190" s="92"/>
      <c r="H190" s="92"/>
      <c r="I190" s="7">
        <f>'Stock Info'!G5</f>
        <v>21.65</v>
      </c>
      <c r="J190" s="92"/>
      <c r="K190" s="92"/>
      <c r="L190" s="92"/>
      <c r="M190" s="92"/>
      <c r="N190" s="92"/>
      <c r="O190" s="7">
        <f>'Stock Info'!G2</f>
        <v>21.51</v>
      </c>
    </row>
    <row r="191" spans="2:15" hidden="1" outlineLevel="1">
      <c r="B191" s="7" t="s">
        <v>532</v>
      </c>
      <c r="C191" s="92">
        <f>C190*C176</f>
        <v>2472658320</v>
      </c>
      <c r="D191" s="92"/>
      <c r="E191" s="92"/>
      <c r="F191" s="92"/>
      <c r="G191" s="92"/>
      <c r="H191" s="92"/>
      <c r="I191" s="92">
        <f t="shared" ref="I191:O191" si="285">I190*I176</f>
        <v>255643199.99999997</v>
      </c>
      <c r="J191" s="92"/>
      <c r="K191" s="92"/>
      <c r="L191" s="92"/>
      <c r="M191" s="92"/>
      <c r="N191" s="92"/>
      <c r="O191" s="92">
        <f t="shared" si="285"/>
        <v>469412730.00000006</v>
      </c>
    </row>
    <row r="192" spans="2:15" hidden="1" outlineLevel="1">
      <c r="B192" s="7" t="s">
        <v>547</v>
      </c>
      <c r="C192" s="92">
        <f>C191/C170</f>
        <v>157.05170484350745</v>
      </c>
      <c r="D192" s="92"/>
      <c r="E192" s="92"/>
      <c r="F192" s="92"/>
      <c r="G192" s="92"/>
      <c r="H192" s="92"/>
      <c r="I192" s="92">
        <f t="shared" ref="I192:O192" si="286">I191/I170</f>
        <v>63.942771385692836</v>
      </c>
      <c r="J192" s="92"/>
      <c r="K192" s="92"/>
      <c r="L192" s="92"/>
      <c r="M192" s="92"/>
      <c r="N192" s="92"/>
      <c r="O192" s="92">
        <f t="shared" si="286"/>
        <v>198.21498606536613</v>
      </c>
    </row>
    <row r="193" spans="2:15" hidden="1" outlineLevel="1">
      <c r="C193" s="92"/>
      <c r="D193" s="92"/>
      <c r="E193" s="92"/>
      <c r="F193" s="92"/>
      <c r="G193" s="92"/>
      <c r="H193" s="92"/>
      <c r="I193" s="92"/>
      <c r="J193" s="92"/>
      <c r="K193" s="92"/>
      <c r="L193" s="92"/>
      <c r="M193" s="92"/>
      <c r="N193" s="92"/>
      <c r="O193" s="92"/>
    </row>
    <row r="194" spans="2:15" collapsed="1"/>
    <row r="196" spans="2:15">
      <c r="B196" s="49" t="s">
        <v>548</v>
      </c>
    </row>
    <row r="198" spans="2:15">
      <c r="C198" s="9" t="s">
        <v>520</v>
      </c>
      <c r="D198" s="9" t="s">
        <v>524</v>
      </c>
      <c r="E198" s="9" t="s">
        <v>549</v>
      </c>
      <c r="F198" s="9" t="s">
        <v>550</v>
      </c>
      <c r="G198" s="9" t="s">
        <v>551</v>
      </c>
      <c r="H198" s="9" t="s">
        <v>552</v>
      </c>
      <c r="I198" s="9" t="s">
        <v>553</v>
      </c>
      <c r="J198" s="9" t="s">
        <v>542</v>
      </c>
    </row>
    <row r="199" spans="2:15">
      <c r="B199" s="7" t="s">
        <v>306</v>
      </c>
      <c r="C199" s="37">
        <f>Portfolio!D3</f>
        <v>0.14947933111682943</v>
      </c>
      <c r="D199" s="83">
        <f>Portfolio!S3</f>
        <v>0.10343730775028886</v>
      </c>
      <c r="E199" s="83">
        <f>Portfolio!B77</f>
        <v>0.7</v>
      </c>
      <c r="F199" s="16">
        <f>Portfolio!$I$5*E199</f>
        <v>0.10950770439898536</v>
      </c>
      <c r="G199" s="93">
        <f>O171</f>
        <v>146.73109386808983</v>
      </c>
      <c r="H199" s="93">
        <f>O182</f>
        <v>168.73967126931848</v>
      </c>
      <c r="I199" s="93">
        <f>O187</f>
        <v>92.015433662697404</v>
      </c>
      <c r="J199" s="93">
        <f>O192</f>
        <v>198.21498606536613</v>
      </c>
    </row>
    <row r="200" spans="2:15">
      <c r="B200" s="7" t="s">
        <v>285</v>
      </c>
      <c r="C200" s="37">
        <f>Portfolio!D4</f>
        <v>0.1688767396630779</v>
      </c>
      <c r="D200" s="83">
        <f>Portfolio!S4</f>
        <v>8.6368573323375553E-2</v>
      </c>
      <c r="E200" s="83">
        <f>Portfolio!C77</f>
        <v>0.2</v>
      </c>
      <c r="F200" s="16">
        <f>Portfolio!$I$5*E200</f>
        <v>3.1287915542567248E-2</v>
      </c>
      <c r="G200" s="93">
        <f>C171</f>
        <v>199.55107051907217</v>
      </c>
      <c r="H200" s="93">
        <f>C182</f>
        <v>203.27189841790303</v>
      </c>
      <c r="I200" s="93">
        <f>C187</f>
        <v>7.4997248198403597</v>
      </c>
      <c r="J200" s="93">
        <f>C192</f>
        <v>157.05170484350745</v>
      </c>
    </row>
    <row r="201" spans="2:15">
      <c r="B201" s="7" t="s">
        <v>286</v>
      </c>
      <c r="C201" s="37">
        <f>Portfolio!D5</f>
        <v>0.18028697998440052</v>
      </c>
      <c r="D201" s="83">
        <f>Portfolio!S5</f>
        <v>7.2728704903805341E-2</v>
      </c>
      <c r="E201" s="83">
        <f>Portfolio!D77</f>
        <v>0.1</v>
      </c>
      <c r="F201" s="16">
        <f>Portfolio!$I$5*E201</f>
        <v>1.5643957771283624E-2</v>
      </c>
      <c r="G201" s="93">
        <f>I171</f>
        <v>0.19075727811395346</v>
      </c>
      <c r="H201" s="93">
        <f>I182</f>
        <v>13.142227038519259</v>
      </c>
      <c r="I201" s="93">
        <f>I187</f>
        <v>49.242321160580282</v>
      </c>
      <c r="J201" s="93">
        <f>I192</f>
        <v>63.942771385692836</v>
      </c>
    </row>
  </sheetData>
  <mergeCells count="26">
    <mergeCell ref="D169:G169"/>
    <mergeCell ref="J169:M169"/>
    <mergeCell ref="P169:S169"/>
    <mergeCell ref="D170:G170"/>
    <mergeCell ref="D171:G171"/>
    <mergeCell ref="J170:M170"/>
    <mergeCell ref="J171:M171"/>
    <mergeCell ref="P170:S170"/>
    <mergeCell ref="P171:S171"/>
    <mergeCell ref="C156:G156"/>
    <mergeCell ref="I156:M156"/>
    <mergeCell ref="O156:S156"/>
    <mergeCell ref="D168:G168"/>
    <mergeCell ref="J168:M168"/>
    <mergeCell ref="P168:S168"/>
    <mergeCell ref="E1:F1"/>
    <mergeCell ref="K1:L1"/>
    <mergeCell ref="Q1:R1"/>
    <mergeCell ref="I42:M42"/>
    <mergeCell ref="O42:S42"/>
    <mergeCell ref="C42:G42"/>
    <mergeCell ref="A49:A51"/>
    <mergeCell ref="A54:A57"/>
    <mergeCell ref="C103:G103"/>
    <mergeCell ref="I103:M103"/>
    <mergeCell ref="O103:S10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227D8-CB8D-794B-A47A-3F0DE5589C81}">
  <dimension ref="A1:I1009"/>
  <sheetViews>
    <sheetView workbookViewId="0">
      <selection activeCell="I19" sqref="I19"/>
    </sheetView>
  </sheetViews>
  <sheetFormatPr baseColWidth="10" defaultRowHeight="16"/>
  <cols>
    <col min="1" max="6" width="10.83203125" style="7"/>
    <col min="7" max="7" width="18.5" style="7" customWidth="1"/>
    <col min="8" max="16384" width="10.83203125" style="7"/>
  </cols>
  <sheetData>
    <row r="1" spans="1:9">
      <c r="A1" s="7" t="s">
        <v>306</v>
      </c>
      <c r="B1" s="7" t="s">
        <v>0</v>
      </c>
      <c r="C1" s="7" t="s">
        <v>30</v>
      </c>
      <c r="F1" s="7" t="s">
        <v>31</v>
      </c>
    </row>
    <row r="2" spans="1:9">
      <c r="A2" s="7" cm="1">
        <f t="array" ref="A2:A1009">PG[Arith.Ret]</f>
        <v>0</v>
      </c>
      <c r="B2" s="7" cm="1">
        <f t="array" ref="B2:B1009">AAPL_1[Arith.Ret]</f>
        <v>0</v>
      </c>
      <c r="C2" s="7" cm="1">
        <f t="array" ref="C2:C1009">F[Arith.Ret]</f>
        <v>0</v>
      </c>
      <c r="F2" s="11" t="s">
        <v>32</v>
      </c>
    </row>
    <row r="3" spans="1:9">
      <c r="A3" s="7">
        <v>-5.9639393709213472E-3</v>
      </c>
      <c r="B3" s="7">
        <v>3.1578001117447317E-2</v>
      </c>
      <c r="C3" s="7">
        <v>-3.851261620185923E-2</v>
      </c>
    </row>
    <row r="4" spans="1:9">
      <c r="A4" s="7">
        <v>7.5207624647882958E-3</v>
      </c>
      <c r="B4" s="7">
        <v>2.5727504304834583E-2</v>
      </c>
      <c r="C4" s="7">
        <v>-5.939226519337025E-2</v>
      </c>
    </row>
    <row r="5" spans="1:9" ht="17" thickBot="1">
      <c r="A5" s="7">
        <v>-2.490984588837087E-2</v>
      </c>
      <c r="B5" s="7">
        <v>-4.8010441537359012E-2</v>
      </c>
      <c r="C5" s="7">
        <v>-9.9853157121879546E-2</v>
      </c>
    </row>
    <row r="6" spans="1:9">
      <c r="A6" s="7">
        <v>-5.5048941079495518E-3</v>
      </c>
      <c r="B6" s="7">
        <v>8.6335101788272365E-3</v>
      </c>
      <c r="C6" s="7">
        <v>5.3833605220228398E-2</v>
      </c>
      <c r="F6" s="39"/>
      <c r="G6" s="39" t="s">
        <v>306</v>
      </c>
      <c r="H6" s="39" t="s">
        <v>0</v>
      </c>
      <c r="I6" s="39" t="s">
        <v>30</v>
      </c>
    </row>
    <row r="7" spans="1:9">
      <c r="A7" s="7">
        <v>9.2544453575218281E-3</v>
      </c>
      <c r="B7" s="7">
        <v>1.2367190520679675E-2</v>
      </c>
      <c r="C7" s="7">
        <v>6.1919504643962904E-3</v>
      </c>
      <c r="F7" t="s">
        <v>306</v>
      </c>
      <c r="G7">
        <f>VARP(CORR!$A$2:$A$1009)</f>
        <v>1.113144030074869E-4</v>
      </c>
      <c r="H7">
        <v>5.9655118521419347E-5</v>
      </c>
      <c r="I7">
        <v>3.877294473184906E-5</v>
      </c>
    </row>
    <row r="8" spans="1:9">
      <c r="A8" s="7">
        <v>1.234034600496447E-2</v>
      </c>
      <c r="B8" s="7">
        <v>2.6502219341723657E-2</v>
      </c>
      <c r="C8" s="7">
        <v>7.692307692307665E-3</v>
      </c>
      <c r="F8" t="s">
        <v>0</v>
      </c>
      <c r="G8">
        <v>5.9655118521419347E-5</v>
      </c>
      <c r="H8">
        <f>VARP(CORR!$B$2:$B$1009)</f>
        <v>3.3794587768367159E-4</v>
      </c>
      <c r="I8">
        <v>1.4492774602121672E-4</v>
      </c>
    </row>
    <row r="9" spans="1:9" ht="17" thickBot="1">
      <c r="A9" s="7">
        <v>-1.6930246768735312E-3</v>
      </c>
      <c r="B9" s="7">
        <v>-1.391706477790579E-3</v>
      </c>
      <c r="C9" s="7">
        <v>-3.3587786259541945E-2</v>
      </c>
      <c r="F9" s="38" t="s">
        <v>30</v>
      </c>
      <c r="G9" s="38">
        <v>3.877294473184906E-5</v>
      </c>
      <c r="H9" s="38">
        <v>1.4492774602121672E-4</v>
      </c>
      <c r="I9" s="38">
        <f>VARP(CORR!$C$2:$C$1009)</f>
        <v>6.6689500142406088E-4</v>
      </c>
    </row>
    <row r="10" spans="1:9">
      <c r="A10" s="7">
        <v>1.1447460357839369E-2</v>
      </c>
      <c r="B10" s="7">
        <v>3.9823658691359016E-4</v>
      </c>
      <c r="C10" s="7">
        <v>0</v>
      </c>
    </row>
    <row r="11" spans="1:9">
      <c r="A11" s="7">
        <v>-3.0181170608493792E-3</v>
      </c>
      <c r="B11" s="7">
        <v>-5.714644560953646E-3</v>
      </c>
      <c r="C11" s="7">
        <v>-1.5797788309636594E-2</v>
      </c>
    </row>
    <row r="12" spans="1:9">
      <c r="A12" s="7">
        <v>-9.8385302697365229E-3</v>
      </c>
      <c r="B12" s="7">
        <v>2.6163776735674216E-2</v>
      </c>
      <c r="C12" s="7">
        <v>8.0256821829855253E-3</v>
      </c>
    </row>
    <row r="13" spans="1:9">
      <c r="A13" s="7">
        <v>-1.69825902335487E-4</v>
      </c>
      <c r="B13" s="7">
        <v>2.1344788044080337E-2</v>
      </c>
      <c r="C13" s="7">
        <v>-2.0700636942675141E-2</v>
      </c>
    </row>
    <row r="14" spans="1:9">
      <c r="A14" s="7">
        <v>-1.1127197541989273E-2</v>
      </c>
      <c r="B14" s="7">
        <v>-1.7652044853081496E-2</v>
      </c>
      <c r="C14" s="7">
        <v>-3.2520325203252057E-2</v>
      </c>
    </row>
    <row r="15" spans="1:9">
      <c r="A15" s="7">
        <v>1.2626705250415794E-2</v>
      </c>
      <c r="B15" s="7">
        <v>1.3275565331062139E-2</v>
      </c>
      <c r="C15" s="7">
        <v>1.3445378151260515E-2</v>
      </c>
    </row>
    <row r="16" spans="1:9">
      <c r="A16" s="7">
        <v>-2.2563372826901174E-2</v>
      </c>
      <c r="B16" s="7">
        <v>-3.0725776019359458E-2</v>
      </c>
      <c r="C16" s="7">
        <v>-1.9900497512437828E-2</v>
      </c>
    </row>
    <row r="17" spans="1:3">
      <c r="A17" s="7">
        <v>2.1088266395341535E-2</v>
      </c>
      <c r="B17" s="7">
        <v>2.304667564350673E-2</v>
      </c>
      <c r="C17" s="7">
        <v>1.6920473773265592E-2</v>
      </c>
    </row>
    <row r="18" spans="1:3">
      <c r="A18" s="7">
        <v>1.6233179798294011E-2</v>
      </c>
      <c r="B18" s="7">
        <v>8.3475814030626681E-3</v>
      </c>
      <c r="C18" s="7">
        <v>1.1647254575707202E-2</v>
      </c>
    </row>
    <row r="19" spans="1:3">
      <c r="A19" s="7">
        <v>3.4289788408463934E-3</v>
      </c>
      <c r="B19" s="7">
        <v>-1.8914583955523256E-3</v>
      </c>
      <c r="C19" s="7">
        <v>-1.6447368421052572E-2</v>
      </c>
    </row>
    <row r="20" spans="1:3">
      <c r="A20" s="7">
        <v>7.501200012472134E-3</v>
      </c>
      <c r="B20" s="7">
        <v>0</v>
      </c>
      <c r="C20" s="7">
        <v>1.1705685618728996E-2</v>
      </c>
    </row>
    <row r="21" spans="1:3">
      <c r="A21" s="7">
        <v>6.2045004848899857E-3</v>
      </c>
      <c r="B21" s="7">
        <v>2.6750225008935775E-2</v>
      </c>
      <c r="C21" s="7">
        <v>2.3140495867768691E-2</v>
      </c>
    </row>
    <row r="22" spans="1:3">
      <c r="A22" s="7">
        <v>4.850809952745401E-3</v>
      </c>
      <c r="B22" s="7">
        <v>-3.1028593692046008E-3</v>
      </c>
      <c r="C22" s="7">
        <v>-1.1308562197092129E-2</v>
      </c>
    </row>
    <row r="23" spans="1:3">
      <c r="A23" s="7">
        <v>5.4819014442653033E-3</v>
      </c>
      <c r="B23" s="7">
        <v>2.3290112175909143E-2</v>
      </c>
      <c r="C23" s="7">
        <v>-4.9019607843137662E-3</v>
      </c>
    </row>
    <row r="24" spans="1:3">
      <c r="A24" s="7">
        <v>-3.336284509205722E-3</v>
      </c>
      <c r="B24" s="7">
        <v>4.3003173222888064E-3</v>
      </c>
      <c r="C24" s="7">
        <v>-4.1050903119868636E-2</v>
      </c>
    </row>
    <row r="25" spans="1:3">
      <c r="A25" s="7">
        <v>1.151205066511965E-2</v>
      </c>
      <c r="B25" s="7">
        <v>1.7492597739117027E-3</v>
      </c>
      <c r="C25" s="7">
        <v>4.4520547945205442E-2</v>
      </c>
    </row>
    <row r="26" spans="1:3">
      <c r="A26" s="7">
        <v>1.2915005350835518E-3</v>
      </c>
      <c r="B26" s="7">
        <v>-4.6131881695827704E-3</v>
      </c>
      <c r="C26" s="7">
        <v>-6.5573770491803339E-3</v>
      </c>
    </row>
    <row r="27" spans="1:3">
      <c r="A27" s="7">
        <v>8.3836596118421342E-3</v>
      </c>
      <c r="B27" s="7">
        <v>1.6548422229861182E-2</v>
      </c>
      <c r="C27" s="7">
        <v>4.9504950495049625E-2</v>
      </c>
    </row>
    <row r="28" spans="1:3">
      <c r="A28" s="7">
        <v>-4.7165722189326737E-3</v>
      </c>
      <c r="B28" s="7">
        <v>6.8773147811148861E-3</v>
      </c>
      <c r="C28" s="7">
        <v>5.9748427672955955E-2</v>
      </c>
    </row>
    <row r="29" spans="1:3">
      <c r="A29" s="7">
        <v>2.088369477911647E-3</v>
      </c>
      <c r="B29" s="7">
        <v>-1.2304927343155362E-2</v>
      </c>
      <c r="C29" s="7">
        <v>1.7804154302670638E-2</v>
      </c>
    </row>
    <row r="30" spans="1:3">
      <c r="A30" s="7">
        <v>6.9733487179649365E-3</v>
      </c>
      <c r="B30" s="7">
        <v>-2.0202543657722037E-3</v>
      </c>
      <c r="C30" s="7">
        <v>-8.7463556851312668E-3</v>
      </c>
    </row>
    <row r="31" spans="1:3">
      <c r="A31" s="7">
        <v>-3.104346169808498E-3</v>
      </c>
      <c r="B31" s="7">
        <v>2.1073930301045225E-2</v>
      </c>
      <c r="C31" s="7">
        <v>-2.0588235294117602E-2</v>
      </c>
    </row>
    <row r="32" spans="1:3">
      <c r="A32" s="7">
        <v>-1.3573778562341301E-3</v>
      </c>
      <c r="B32" s="7">
        <v>-1.3801672750968174E-2</v>
      </c>
      <c r="C32" s="7">
        <v>3.0030030030029388E-3</v>
      </c>
    </row>
    <row r="33" spans="1:3">
      <c r="A33" s="7">
        <v>8.5552010873911413E-3</v>
      </c>
      <c r="B33" s="7">
        <v>2.8092680412370751E-3</v>
      </c>
      <c r="C33" s="7">
        <v>2.3952095808383256E-2</v>
      </c>
    </row>
    <row r="34" spans="1:3">
      <c r="A34" s="7">
        <v>1.585936273869608E-4</v>
      </c>
      <c r="B34" s="7">
        <v>-4.5516441394190976E-2</v>
      </c>
      <c r="C34" s="7">
        <v>2.0467836257310024E-2</v>
      </c>
    </row>
    <row r="35" spans="1:3">
      <c r="A35" s="7">
        <v>-1.5853281044601458E-3</v>
      </c>
      <c r="B35" s="7">
        <v>-2.4772793098467027E-3</v>
      </c>
      <c r="C35" s="7">
        <v>-1.4326647564469989E-2</v>
      </c>
    </row>
    <row r="36" spans="1:3">
      <c r="A36" s="7">
        <v>2.8580581363770647E-3</v>
      </c>
      <c r="B36" s="7">
        <v>2.3700265047784087E-2</v>
      </c>
      <c r="C36" s="7">
        <v>7.2674418604650902E-3</v>
      </c>
    </row>
    <row r="37" spans="1:3">
      <c r="A37" s="7">
        <v>1.2349564597846818E-2</v>
      </c>
      <c r="B37" s="7">
        <v>-1.6427550183051226E-2</v>
      </c>
      <c r="C37" s="7">
        <v>1.1544011544011554E-2</v>
      </c>
    </row>
    <row r="38" spans="1:3">
      <c r="A38" s="7">
        <v>3.3625352681233194E-3</v>
      </c>
      <c r="B38" s="7">
        <v>1.9168375771837165E-2</v>
      </c>
      <c r="C38" s="7">
        <v>-1.2838801711840209E-2</v>
      </c>
    </row>
    <row r="39" spans="1:3">
      <c r="A39" s="7">
        <v>2.4238173552149734E-2</v>
      </c>
      <c r="B39" s="7">
        <v>1.2100178744737209E-2</v>
      </c>
      <c r="C39" s="7">
        <v>-2.6011560693641578E-2</v>
      </c>
    </row>
    <row r="40" spans="1:3">
      <c r="A40" s="7">
        <v>-2.2827804334619134E-3</v>
      </c>
      <c r="B40" s="7">
        <v>0.10468863489575551</v>
      </c>
      <c r="C40" s="7">
        <v>-1.9287833827893158E-2</v>
      </c>
    </row>
    <row r="41" spans="1:3">
      <c r="A41" s="7">
        <v>1.2965070659133337E-3</v>
      </c>
      <c r="B41" s="7">
        <v>2.5197609162476771E-2</v>
      </c>
      <c r="C41" s="7">
        <v>1.2102874432677772E-2</v>
      </c>
    </row>
    <row r="42" spans="1:3">
      <c r="A42" s="7">
        <v>1.904181684281147E-2</v>
      </c>
      <c r="B42" s="7">
        <v>6.6781503155479401E-3</v>
      </c>
      <c r="C42" s="7">
        <v>2.5411061285500736E-2</v>
      </c>
    </row>
    <row r="43" spans="1:3">
      <c r="A43" s="7">
        <v>-2.6159729300532738E-3</v>
      </c>
      <c r="B43" s="7">
        <v>3.6246659953068916E-3</v>
      </c>
      <c r="C43" s="7">
        <v>1.4577259475218606E-2</v>
      </c>
    </row>
    <row r="44" spans="1:3">
      <c r="A44" s="7">
        <v>-5.4705859491818833E-3</v>
      </c>
      <c r="B44" s="7">
        <v>3.4889231118682563E-2</v>
      </c>
      <c r="C44" s="7">
        <v>-4.3103448275862424E-3</v>
      </c>
    </row>
    <row r="45" spans="1:3">
      <c r="A45" s="7">
        <v>6.3295603623923667E-3</v>
      </c>
      <c r="B45" s="7">
        <v>-2.4494572972307786E-2</v>
      </c>
      <c r="C45" s="7">
        <v>-1.0101010101010015E-2</v>
      </c>
    </row>
    <row r="46" spans="1:3">
      <c r="A46" s="7">
        <v>4.1183301208911529E-3</v>
      </c>
      <c r="B46" s="7">
        <v>1.4534799922561369E-2</v>
      </c>
      <c r="C46" s="7">
        <v>3.3527696793002847E-2</v>
      </c>
    </row>
    <row r="47" spans="1:3">
      <c r="A47" s="7">
        <v>-6.4877700303757457E-3</v>
      </c>
      <c r="B47" s="7">
        <v>-2.9739868002573777E-2</v>
      </c>
      <c r="C47" s="7">
        <v>1.9746121297602337E-2</v>
      </c>
    </row>
    <row r="48" spans="1:3">
      <c r="A48" s="7">
        <v>1.6738054994762518E-2</v>
      </c>
      <c r="B48" s="7">
        <v>3.3234303999999999E-2</v>
      </c>
      <c r="C48" s="7">
        <v>-1.6597510373443997E-2</v>
      </c>
    </row>
    <row r="49" spans="1:3">
      <c r="A49" s="7">
        <v>2.3622618002670957E-3</v>
      </c>
      <c r="B49" s="7">
        <v>1.7697548576275576E-2</v>
      </c>
      <c r="C49" s="7">
        <v>-1.1251758087201134E-2</v>
      </c>
    </row>
    <row r="50" spans="1:3">
      <c r="A50" s="7">
        <v>-5.008049823302739E-3</v>
      </c>
      <c r="B50" s="7">
        <v>-8.912355292368722E-4</v>
      </c>
      <c r="C50" s="7">
        <v>1.4224751066856027E-3</v>
      </c>
    </row>
    <row r="51" spans="1:3">
      <c r="A51" s="7">
        <v>2.9607252571105911E-3</v>
      </c>
      <c r="B51" s="7">
        <v>-2.6108217252065169E-3</v>
      </c>
      <c r="C51" s="7">
        <v>-8.5227272727272166E-3</v>
      </c>
    </row>
    <row r="52" spans="1:3">
      <c r="A52" s="7">
        <v>7.4538376383764095E-3</v>
      </c>
      <c r="B52" s="7">
        <v>8.3328055900844574E-3</v>
      </c>
      <c r="C52" s="7">
        <v>-1.2893982808023029E-2</v>
      </c>
    </row>
    <row r="53" spans="1:3">
      <c r="A53" s="7">
        <v>-5.42078255881559E-3</v>
      </c>
      <c r="B53" s="7">
        <v>1.2547063277447579E-3</v>
      </c>
      <c r="C53" s="7">
        <v>-2.9027576197386902E-3</v>
      </c>
    </row>
    <row r="54" spans="1:3">
      <c r="A54" s="7">
        <v>7.9546436486810992E-3</v>
      </c>
      <c r="B54" s="7">
        <v>2.2189616633051849E-2</v>
      </c>
      <c r="C54" s="7">
        <v>-4.366812227074272E-3</v>
      </c>
    </row>
    <row r="55" spans="1:3">
      <c r="A55" s="7">
        <v>4.3112603151802932E-3</v>
      </c>
      <c r="B55" s="7">
        <v>5.1532453155232215E-2</v>
      </c>
      <c r="C55" s="7">
        <v>-2.6315789473684171E-2</v>
      </c>
    </row>
    <row r="56" spans="1:3">
      <c r="A56" s="7">
        <v>7.7851643221018788E-3</v>
      </c>
      <c r="B56" s="7">
        <v>1.1960239319122714E-2</v>
      </c>
      <c r="C56" s="7">
        <v>4.8048048048048089E-2</v>
      </c>
    </row>
    <row r="57" spans="1:3">
      <c r="A57" s="7">
        <v>3.9708542332992196E-3</v>
      </c>
      <c r="B57" s="7">
        <v>-8.2037305397570388E-3</v>
      </c>
      <c r="C57" s="7">
        <v>-5.7306590257879706E-3</v>
      </c>
    </row>
    <row r="58" spans="1:3">
      <c r="A58" s="7">
        <v>-4.8180570231276601E-3</v>
      </c>
      <c r="B58" s="7">
        <v>1.3599055003382056E-2</v>
      </c>
      <c r="C58" s="7">
        <v>-1.7291066282420765E-2</v>
      </c>
    </row>
    <row r="59" spans="1:3">
      <c r="A59" s="7">
        <v>-1.3006142156269443E-3</v>
      </c>
      <c r="B59" s="7">
        <v>-1.1954371846544038E-2</v>
      </c>
      <c r="C59" s="7">
        <v>1.31964809384164E-2</v>
      </c>
    </row>
    <row r="60" spans="1:3">
      <c r="A60" s="7">
        <v>4.0517833126222898E-3</v>
      </c>
      <c r="B60" s="7">
        <v>-1.6198623850914192E-3</v>
      </c>
      <c r="C60" s="7">
        <v>4.3415340086831039E-3</v>
      </c>
    </row>
    <row r="61" spans="1:3">
      <c r="A61" s="7">
        <v>-3.1707284522380836E-3</v>
      </c>
      <c r="B61" s="7">
        <v>3.39121438876957E-2</v>
      </c>
      <c r="C61" s="7">
        <v>-1.7291066282420765E-2</v>
      </c>
    </row>
    <row r="62" spans="1:3">
      <c r="A62" s="7">
        <v>-1.0844285247679775E-3</v>
      </c>
      <c r="B62" s="7">
        <v>3.9832612204186851E-2</v>
      </c>
      <c r="C62" s="7">
        <v>1.4662756598240157E-3</v>
      </c>
    </row>
    <row r="63" spans="1:3">
      <c r="A63" s="7">
        <v>1.686207930260937E-2</v>
      </c>
      <c r="B63" s="7">
        <v>-2.0718431547391745E-2</v>
      </c>
      <c r="C63" s="7">
        <v>1.756954612005858E-2</v>
      </c>
    </row>
    <row r="64" spans="1:3">
      <c r="A64" s="7">
        <v>-1.6013095723190367E-2</v>
      </c>
      <c r="B64" s="7">
        <v>-8.006086362530572E-2</v>
      </c>
      <c r="C64" s="7">
        <v>-1.8705035971223007E-2</v>
      </c>
    </row>
    <row r="65" spans="1:3">
      <c r="A65" s="7">
        <v>-2.1697382529198938E-3</v>
      </c>
      <c r="B65" s="7">
        <v>6.6182993038950227E-4</v>
      </c>
      <c r="C65" s="7">
        <v>1.1730205278592386E-2</v>
      </c>
    </row>
    <row r="66" spans="1:3">
      <c r="A66" s="7">
        <v>-1.4641960695174492E-2</v>
      </c>
      <c r="B66" s="7">
        <v>-6.7294965834118467E-2</v>
      </c>
      <c r="C66" s="7">
        <v>1.8840579710144911E-2</v>
      </c>
    </row>
    <row r="67" spans="1:3">
      <c r="A67" s="7">
        <v>1.6257113193215929E-2</v>
      </c>
      <c r="B67" s="7">
        <v>3.9886544938840633E-2</v>
      </c>
      <c r="C67" s="7">
        <v>-8.5348506401138682E-3</v>
      </c>
    </row>
    <row r="68" spans="1:3">
      <c r="A68" s="7">
        <v>-1.0495816597719115E-2</v>
      </c>
      <c r="B68" s="7">
        <v>-3.2645772246846179E-2</v>
      </c>
      <c r="C68" s="7">
        <v>-8.6083213773313644E-3</v>
      </c>
    </row>
    <row r="69" spans="1:3">
      <c r="A69" s="7">
        <v>1.0534030955391994E-2</v>
      </c>
      <c r="B69" s="7">
        <v>-1.3128892644795005E-2</v>
      </c>
      <c r="C69" s="7">
        <v>1.3024602026049183E-2</v>
      </c>
    </row>
    <row r="70" spans="1:3">
      <c r="A70" s="7">
        <v>3.5471695638279424E-3</v>
      </c>
      <c r="B70" s="7">
        <v>3.0000008928571402E-2</v>
      </c>
      <c r="C70" s="7">
        <v>1.7142857142857158E-2</v>
      </c>
    </row>
    <row r="71" spans="1:3">
      <c r="A71" s="7">
        <v>0</v>
      </c>
      <c r="B71" s="7">
        <v>1.5603328574867715E-3</v>
      </c>
      <c r="C71" s="7">
        <v>-1.1235955056179785E-2</v>
      </c>
    </row>
    <row r="72" spans="1:3">
      <c r="A72" s="7">
        <v>-6.708562118280346E-3</v>
      </c>
      <c r="B72" s="7">
        <v>-2.9513622732269151E-2</v>
      </c>
      <c r="C72" s="7">
        <v>-2.8409090909091565E-3</v>
      </c>
    </row>
    <row r="73" spans="1:3">
      <c r="A73" s="7">
        <v>-1.3071387358127254E-3</v>
      </c>
      <c r="B73" s="7">
        <v>-1.5963623008034181E-2</v>
      </c>
      <c r="C73" s="7">
        <v>3.7037037037037132E-2</v>
      </c>
    </row>
    <row r="74" spans="1:3">
      <c r="A74" s="7">
        <v>-1.0908158495982255E-3</v>
      </c>
      <c r="B74" s="7">
        <v>-3.1720138905932171E-2</v>
      </c>
      <c r="C74" s="7">
        <v>-6.8681318681318437E-3</v>
      </c>
    </row>
    <row r="75" spans="1:3">
      <c r="A75" s="7">
        <v>-4.8044552960782921E-3</v>
      </c>
      <c r="B75" s="7">
        <v>3.0325777997969917E-2</v>
      </c>
      <c r="C75" s="7">
        <v>-4.9792531120331988E-2</v>
      </c>
    </row>
    <row r="76" spans="1:3">
      <c r="A76" s="7">
        <v>9.1434418549916404E-3</v>
      </c>
      <c r="B76" s="7">
        <v>1.5715806400512237E-2</v>
      </c>
      <c r="C76" s="7">
        <v>-1.3100436681222686E-2</v>
      </c>
    </row>
    <row r="77" spans="1:3">
      <c r="A77" s="7">
        <v>-1.1960053031890489E-2</v>
      </c>
      <c r="B77" s="7">
        <v>-4.1946114693607241E-2</v>
      </c>
      <c r="C77" s="7">
        <v>-2.0648967551622502E-2</v>
      </c>
    </row>
    <row r="78" spans="1:3">
      <c r="A78" s="7">
        <v>4.475093602451562E-3</v>
      </c>
      <c r="B78" s="7">
        <v>1.0268838397997426E-2</v>
      </c>
      <c r="C78" s="7">
        <v>3.0120481927711539E-3</v>
      </c>
    </row>
    <row r="79" spans="1:3">
      <c r="A79" s="7">
        <v>5.1124526017010041E-3</v>
      </c>
      <c r="B79" s="7">
        <v>3.7516151935722192E-2</v>
      </c>
      <c r="C79" s="7">
        <v>-2.2522522522522577E-2</v>
      </c>
    </row>
    <row r="80" spans="1:3">
      <c r="A80" s="7">
        <v>2.8338905258644635E-3</v>
      </c>
      <c r="B80" s="7">
        <v>2.3868899393203528E-2</v>
      </c>
      <c r="C80" s="7">
        <v>2.7649769585253552E-2</v>
      </c>
    </row>
    <row r="81" spans="1:3">
      <c r="A81" s="7">
        <v>-5.4343890092887837E-3</v>
      </c>
      <c r="B81" s="7">
        <v>-7.5678758487114899E-3</v>
      </c>
      <c r="C81" s="7">
        <v>-1.3452914798206388E-2</v>
      </c>
    </row>
    <row r="82" spans="1:3">
      <c r="A82" s="7">
        <v>1.2603890886051634E-2</v>
      </c>
      <c r="B82" s="7">
        <v>1.5075835395769441E-2</v>
      </c>
      <c r="C82" s="7">
        <v>9.0909090909091668E-3</v>
      </c>
    </row>
    <row r="83" spans="1:3">
      <c r="A83" s="7">
        <v>1.7986904885714625E-3</v>
      </c>
      <c r="B83" s="7">
        <v>8.4621623083009703E-3</v>
      </c>
      <c r="C83" s="7">
        <v>1.3513513513513492E-2</v>
      </c>
    </row>
    <row r="84" spans="1:3">
      <c r="A84" s="7">
        <v>-8.0437371429281958E-3</v>
      </c>
      <c r="B84" s="7">
        <v>-3.2280194945798486E-2</v>
      </c>
      <c r="C84" s="7">
        <v>2.0740740740740695E-2</v>
      </c>
    </row>
    <row r="85" spans="1:3">
      <c r="A85" s="7">
        <v>9.1949322760980431E-3</v>
      </c>
      <c r="B85" s="7">
        <v>3.0791037801920985E-2</v>
      </c>
      <c r="C85" s="7">
        <v>1.8867924528301872E-2</v>
      </c>
    </row>
    <row r="86" spans="1:3">
      <c r="A86" s="7">
        <v>1.5783198334051373E-3</v>
      </c>
      <c r="B86" s="7">
        <v>-2.8669493562231755E-2</v>
      </c>
      <c r="C86" s="7">
        <v>-5.6980056980055769E-3</v>
      </c>
    </row>
    <row r="87" spans="1:3">
      <c r="A87" s="7">
        <v>7.8074349415697304E-3</v>
      </c>
      <c r="B87" s="7">
        <v>1.6967107919154834E-2</v>
      </c>
      <c r="C87" s="7">
        <v>3.5816618911174783E-2</v>
      </c>
    </row>
    <row r="88" spans="1:3">
      <c r="A88" s="7">
        <v>6.7519333351513588E-3</v>
      </c>
      <c r="B88" s="7">
        <v>-9.5586546826786564E-4</v>
      </c>
      <c r="C88" s="7">
        <v>1.6597510373443876E-2</v>
      </c>
    </row>
    <row r="89" spans="1:3">
      <c r="A89" s="7">
        <v>8.9657892961153268E-3</v>
      </c>
      <c r="B89" s="7">
        <v>1.7395842242360248E-2</v>
      </c>
      <c r="C89" s="7">
        <v>-1.3605442176870701E-2</v>
      </c>
    </row>
    <row r="90" spans="1:3">
      <c r="A90" s="7">
        <v>1.098521565890313E-2</v>
      </c>
      <c r="B90" s="7">
        <v>6.3520568833713223E-2</v>
      </c>
      <c r="C90" s="7">
        <v>5.793103448275861E-2</v>
      </c>
    </row>
    <row r="91" spans="1:3">
      <c r="A91" s="7">
        <v>-1.9378364614217169E-3</v>
      </c>
      <c r="B91" s="7">
        <v>-2.6527362917566522E-2</v>
      </c>
      <c r="C91" s="7">
        <v>1.1734028683181207E-2</v>
      </c>
    </row>
    <row r="92" spans="1:3">
      <c r="A92" s="7">
        <v>-1.1789334425313534E-3</v>
      </c>
      <c r="B92" s="7">
        <v>7.4322049121757644E-4</v>
      </c>
      <c r="C92" s="7">
        <v>-2.4484536082474164E-2</v>
      </c>
    </row>
    <row r="93" spans="1:3">
      <c r="A93" s="7">
        <v>-1.4578659414403209E-3</v>
      </c>
      <c r="B93" s="7">
        <v>-3.9607475210703489E-3</v>
      </c>
      <c r="C93" s="7">
        <v>6.6050198150594212E-3</v>
      </c>
    </row>
    <row r="94" spans="1:3">
      <c r="A94" s="7">
        <v>3.8934644525693701E-3</v>
      </c>
      <c r="B94" s="7">
        <v>-1.4000513743687404E-2</v>
      </c>
      <c r="C94" s="7">
        <v>6.5616797900262232E-3</v>
      </c>
    </row>
    <row r="95" spans="1:3">
      <c r="A95" s="7">
        <v>-1.717567017920682E-2</v>
      </c>
      <c r="B95" s="7">
        <v>-2.5541875958877792E-2</v>
      </c>
      <c r="C95" s="7">
        <v>-1.0430247718383322E-2</v>
      </c>
    </row>
    <row r="96" spans="1:3">
      <c r="A96" s="7">
        <v>4.0165737716420149E-3</v>
      </c>
      <c r="B96" s="7">
        <v>1.3191920679636503E-2</v>
      </c>
      <c r="C96" s="7">
        <v>1.9762845849802417E-2</v>
      </c>
    </row>
    <row r="97" spans="1:3">
      <c r="A97" s="7">
        <v>5.4042954914176175E-3</v>
      </c>
      <c r="B97" s="7">
        <v>-5.4463363893058492E-3</v>
      </c>
      <c r="C97" s="7">
        <v>1.4211886304909487E-2</v>
      </c>
    </row>
    <row r="98" spans="1:3">
      <c r="A98" s="7">
        <v>-1.2565465968586414E-2</v>
      </c>
      <c r="B98" s="7">
        <v>-9.5833231047319899E-3</v>
      </c>
      <c r="C98" s="7">
        <v>4.5859872611465125E-2</v>
      </c>
    </row>
    <row r="99" spans="1:3">
      <c r="A99" s="7">
        <v>6.5748180963200375E-3</v>
      </c>
      <c r="B99" s="7">
        <v>-6.1339006479481321E-3</v>
      </c>
      <c r="C99" s="7">
        <v>-6.0901339829477104E-3</v>
      </c>
    </row>
    <row r="100" spans="1:3">
      <c r="A100" s="7">
        <v>-7.5853487995031846E-3</v>
      </c>
      <c r="B100" s="7">
        <v>8.6943671010573668E-5</v>
      </c>
      <c r="C100" s="7">
        <v>-1.5931372549019704E-2</v>
      </c>
    </row>
    <row r="101" spans="1:3">
      <c r="A101" s="7">
        <v>7.5017549716542278E-3</v>
      </c>
      <c r="B101" s="7">
        <v>1.3472359492246129E-2</v>
      </c>
      <c r="C101" s="7">
        <v>-1.3698630136986231E-2</v>
      </c>
    </row>
    <row r="102" spans="1:3">
      <c r="A102" s="7">
        <v>-3.3014870518299759E-2</v>
      </c>
      <c r="B102" s="7">
        <v>-4.6312187758356591E-2</v>
      </c>
      <c r="C102" s="7">
        <v>-2.7777777777777745E-2</v>
      </c>
    </row>
    <row r="103" spans="1:3">
      <c r="A103" s="7">
        <v>-6.5376287509030274E-4</v>
      </c>
      <c r="B103" s="7">
        <v>3.7050387690208277E-2</v>
      </c>
      <c r="C103" s="7">
        <v>2.5974025974025997E-2</v>
      </c>
    </row>
    <row r="104" spans="1:3">
      <c r="A104" s="7">
        <v>-3.4164496335309215E-3</v>
      </c>
      <c r="B104" s="7">
        <v>-5.6018028095733585E-2</v>
      </c>
      <c r="C104" s="7">
        <v>-2.1518987341772142E-2</v>
      </c>
    </row>
    <row r="105" spans="1:3">
      <c r="A105" s="7">
        <v>1.0211480224151064E-2</v>
      </c>
      <c r="B105" s="7">
        <v>-8.2678669091683463E-4</v>
      </c>
      <c r="C105" s="7">
        <v>-2.5873221216041993E-3</v>
      </c>
    </row>
    <row r="106" spans="1:3">
      <c r="A106" s="7">
        <v>1.963899638989167E-2</v>
      </c>
      <c r="B106" s="7">
        <v>1.5353544599251973E-2</v>
      </c>
      <c r="C106" s="7">
        <v>2.204928664072632E-2</v>
      </c>
    </row>
    <row r="107" spans="1:3">
      <c r="A107" s="7">
        <v>-4.1070811208959524E-3</v>
      </c>
      <c r="B107" s="7">
        <v>4.0836607373476767E-2</v>
      </c>
      <c r="C107" s="7">
        <v>-3.0456852791878201E-2</v>
      </c>
    </row>
    <row r="108" spans="1:3">
      <c r="A108" s="7">
        <v>1.2372056401963018E-2</v>
      </c>
      <c r="B108" s="7">
        <v>3.5493711235155642E-2</v>
      </c>
      <c r="C108" s="7">
        <v>4.5811518324607399E-2</v>
      </c>
    </row>
    <row r="109" spans="1:3">
      <c r="A109" s="7">
        <v>5.9698761774870605E-3</v>
      </c>
      <c r="B109" s="7">
        <v>-2.856397570834196E-3</v>
      </c>
      <c r="C109" s="7">
        <v>-2.5031289111389257E-2</v>
      </c>
    </row>
    <row r="110" spans="1:3">
      <c r="A110" s="7">
        <v>-3.658445260307068E-2</v>
      </c>
      <c r="B110" s="7">
        <v>-1.9968000337551715E-2</v>
      </c>
      <c r="C110" s="7">
        <v>5.2631578947368328E-2</v>
      </c>
    </row>
    <row r="111" spans="1:3">
      <c r="A111" s="7">
        <v>1.645039436008432E-2</v>
      </c>
      <c r="B111" s="7">
        <v>-3.0089322558459154E-3</v>
      </c>
      <c r="C111" s="7">
        <v>2.1951219512195305E-2</v>
      </c>
    </row>
    <row r="112" spans="1:3">
      <c r="A112" s="7">
        <v>1.290469174763624E-2</v>
      </c>
      <c r="B112" s="7">
        <v>3.0352651286085646E-2</v>
      </c>
      <c r="C112" s="7">
        <v>-5.9665871121719217E-3</v>
      </c>
    </row>
    <row r="113" spans="1:3">
      <c r="A113" s="7">
        <v>5.6301116392560246E-4</v>
      </c>
      <c r="B113" s="7">
        <v>-2.3432839960379251E-3</v>
      </c>
      <c r="C113" s="7">
        <v>-1.4405762304921875E-2</v>
      </c>
    </row>
    <row r="114" spans="1:3">
      <c r="A114" s="7">
        <v>1.4984207456245206E-2</v>
      </c>
      <c r="B114" s="7">
        <v>4.1945306953658978E-4</v>
      </c>
      <c r="C114" s="7">
        <v>4.0194884287454109E-2</v>
      </c>
    </row>
    <row r="115" spans="1:3">
      <c r="A115" s="7">
        <v>-1.2822331666359434E-2</v>
      </c>
      <c r="B115" s="7">
        <v>8.7204509689678168E-3</v>
      </c>
      <c r="C115" s="7">
        <v>3.0444964871194566E-2</v>
      </c>
    </row>
    <row r="116" spans="1:3">
      <c r="A116" s="7">
        <v>-3.861461960473345E-3</v>
      </c>
      <c r="B116" s="7">
        <v>-7.5644553392072702E-3</v>
      </c>
      <c r="C116" s="7">
        <v>-5.6818181818182618E-3</v>
      </c>
    </row>
    <row r="117" spans="1:3">
      <c r="A117" s="7">
        <v>-1.5365153109488647E-2</v>
      </c>
      <c r="B117" s="7">
        <v>-1.1391238892631194E-2</v>
      </c>
      <c r="C117" s="7">
        <v>8.0000000000000331E-3</v>
      </c>
    </row>
    <row r="118" spans="1:3">
      <c r="A118" s="7">
        <v>-1.2168790526172492E-3</v>
      </c>
      <c r="B118" s="7">
        <v>5.1681776257576639E-3</v>
      </c>
      <c r="C118" s="7">
        <v>0</v>
      </c>
    </row>
    <row r="119" spans="1:3">
      <c r="A119" s="7">
        <v>-1.6483623711629201E-3</v>
      </c>
      <c r="B119" s="7">
        <v>-1.0957543922433814E-2</v>
      </c>
      <c r="C119" s="7">
        <v>-9.070294784580506E-3</v>
      </c>
    </row>
    <row r="120" spans="1:3">
      <c r="A120" s="7">
        <v>-3.8765828310857986E-3</v>
      </c>
      <c r="B120" s="7">
        <v>-2.9742612229166941E-2</v>
      </c>
      <c r="C120" s="7">
        <v>1.3729977116704716E-2</v>
      </c>
    </row>
    <row r="121" spans="1:3">
      <c r="A121" s="7">
        <v>-3.242988009620469E-3</v>
      </c>
      <c r="B121" s="7">
        <v>1.1594203102225855E-2</v>
      </c>
      <c r="C121" s="7">
        <v>6.6591422121896157E-2</v>
      </c>
    </row>
    <row r="122" spans="1:3">
      <c r="A122" s="7">
        <v>2.6751139133122446E-3</v>
      </c>
      <c r="B122" s="7">
        <v>7.4672311794257117E-3</v>
      </c>
      <c r="C122" s="7">
        <v>-3.9153439153439072E-2</v>
      </c>
    </row>
    <row r="123" spans="1:3">
      <c r="A123" s="7">
        <v>-5.0470149648756436E-4</v>
      </c>
      <c r="B123" s="7">
        <v>4.826312202243453E-3</v>
      </c>
      <c r="C123" s="7">
        <v>1.1013215859030602E-3</v>
      </c>
    </row>
    <row r="124" spans="1:3">
      <c r="A124" s="7">
        <v>1.8757232387580577E-3</v>
      </c>
      <c r="B124" s="7">
        <v>2.1099640487164992E-2</v>
      </c>
      <c r="C124" s="7">
        <v>-1.1001100110010766E-3</v>
      </c>
    </row>
    <row r="125" spans="1:3">
      <c r="A125" s="7">
        <v>3.6004897962299202E-3</v>
      </c>
      <c r="B125" s="7">
        <v>3.0827365875832801E-2</v>
      </c>
      <c r="C125" s="7">
        <v>1.7621145374449355E-2</v>
      </c>
    </row>
    <row r="126" spans="1:3">
      <c r="A126" s="7">
        <v>-7.2468539587733907E-3</v>
      </c>
      <c r="B126" s="7">
        <v>2.9335152955221773E-3</v>
      </c>
      <c r="C126" s="7">
        <v>-4.3290043290044287E-3</v>
      </c>
    </row>
    <row r="127" spans="1:3">
      <c r="A127" s="7">
        <v>-7.372108937755772E-3</v>
      </c>
      <c r="B127" s="7">
        <v>-1.1374715447273584E-3</v>
      </c>
      <c r="C127" s="7">
        <v>1.0869565217393005E-3</v>
      </c>
    </row>
    <row r="128" spans="1:3">
      <c r="A128" s="7">
        <v>9.4659242599645058E-4</v>
      </c>
      <c r="B128" s="7">
        <v>-5.612510076256602E-3</v>
      </c>
      <c r="C128" s="7">
        <v>1.4115092290987947E-2</v>
      </c>
    </row>
    <row r="129" spans="1:3">
      <c r="A129" s="7">
        <v>1.5275478175052878E-3</v>
      </c>
      <c r="B129" s="7">
        <v>1.2269938650306749E-2</v>
      </c>
      <c r="C129" s="7">
        <v>-1.2847965738757947E-2</v>
      </c>
    </row>
    <row r="130" spans="1:3">
      <c r="A130" s="7">
        <v>2.687463820542232E-3</v>
      </c>
      <c r="B130" s="7">
        <v>5.090884848484873E-3</v>
      </c>
      <c r="C130" s="7">
        <v>3.253796095444616E-3</v>
      </c>
    </row>
    <row r="131" spans="1:3">
      <c r="A131" s="7">
        <v>-1.1879746210509081E-2</v>
      </c>
      <c r="B131" s="7">
        <v>-2.0903666688462771E-2</v>
      </c>
      <c r="C131" s="7">
        <v>2.1621621621621546E-2</v>
      </c>
    </row>
    <row r="132" spans="1:3">
      <c r="A132" s="7">
        <v>-6.5978225467978368E-3</v>
      </c>
      <c r="B132" s="7">
        <v>1.1988824207495651E-2</v>
      </c>
      <c r="C132" s="7">
        <v>-3.4920634920634928E-2</v>
      </c>
    </row>
    <row r="133" spans="1:3">
      <c r="A133" s="7">
        <v>7.3795294583251956E-3</v>
      </c>
      <c r="B133" s="7">
        <v>-6.7347777788831125E-3</v>
      </c>
      <c r="C133" s="7">
        <v>-1.0964912280701716E-2</v>
      </c>
    </row>
    <row r="134" spans="1:3">
      <c r="A134" s="7">
        <v>-4.8347302334894662E-3</v>
      </c>
      <c r="B134" s="7">
        <v>-5.1466790246979897E-3</v>
      </c>
      <c r="C134" s="7">
        <v>-1.219512195121945E-2</v>
      </c>
    </row>
    <row r="135" spans="1:3">
      <c r="A135" s="7">
        <v>5.8887594013060608E-3</v>
      </c>
      <c r="B135" s="7">
        <v>5.0090310807113729E-2</v>
      </c>
      <c r="C135" s="7">
        <v>2.6936026936026959E-2</v>
      </c>
    </row>
    <row r="136" spans="1:3">
      <c r="A136" s="7">
        <v>4.5372120543233085E-3</v>
      </c>
      <c r="B136" s="7">
        <v>-5.4738036942564143E-4</v>
      </c>
      <c r="C136" s="7">
        <v>-1.2021857923497399E-2</v>
      </c>
    </row>
    <row r="137" spans="1:3">
      <c r="A137" s="7">
        <v>7.1391853386993404E-3</v>
      </c>
      <c r="B137" s="7">
        <v>6.9634536728496246E-3</v>
      </c>
      <c r="C137" s="7">
        <v>4.4247787610620492E-3</v>
      </c>
    </row>
    <row r="138" spans="1:3">
      <c r="A138" s="7">
        <v>5.7142350813743923E-3</v>
      </c>
      <c r="B138" s="7">
        <v>-1.5850761830243053E-2</v>
      </c>
      <c r="C138" s="7">
        <v>-1.4317180616740173E-2</v>
      </c>
    </row>
    <row r="139" spans="1:3">
      <c r="A139" s="7">
        <v>-1.0932027305266115E-2</v>
      </c>
      <c r="B139" s="7">
        <v>1.23953256783412E-2</v>
      </c>
      <c r="C139" s="7">
        <v>-2.2346368715083324E-3</v>
      </c>
    </row>
    <row r="140" spans="1:3">
      <c r="A140" s="7">
        <v>-7.0535265545803531E-3</v>
      </c>
      <c r="B140" s="7">
        <v>2.846454896559469E-2</v>
      </c>
      <c r="C140" s="7">
        <v>-1.5677491601343848E-2</v>
      </c>
    </row>
    <row r="141" spans="1:3">
      <c r="A141" s="7">
        <v>-1.5379494352701719E-3</v>
      </c>
      <c r="B141" s="7">
        <v>-6.9760233933872E-3</v>
      </c>
      <c r="C141" s="7">
        <v>2.2753128555176461E-2</v>
      </c>
    </row>
    <row r="142" spans="1:3">
      <c r="A142" s="7">
        <v>1.0121791407416373E-2</v>
      </c>
      <c r="B142" s="7">
        <v>7.7122323305923932E-3</v>
      </c>
      <c r="C142" s="7">
        <v>-1.4460511679644135E-2</v>
      </c>
    </row>
    <row r="143" spans="1:3">
      <c r="A143" s="7">
        <v>6.9706069781396516E-3</v>
      </c>
      <c r="B143" s="7">
        <v>3.5765711633206673E-2</v>
      </c>
      <c r="C143" s="7">
        <v>3.386004514672815E-3</v>
      </c>
    </row>
    <row r="144" spans="1:3">
      <c r="A144" s="7">
        <v>-1.8747837692781218E-3</v>
      </c>
      <c r="B144" s="7">
        <v>-1.3314850928160817E-2</v>
      </c>
      <c r="C144" s="7">
        <v>-7.8740157480315272E-3</v>
      </c>
    </row>
    <row r="145" spans="1:3">
      <c r="A145" s="7">
        <v>-4.6958099219159971E-3</v>
      </c>
      <c r="B145" s="7">
        <v>-8.5266852719909463E-3</v>
      </c>
      <c r="C145" s="7">
        <v>4.5351473922901524E-3</v>
      </c>
    </row>
    <row r="146" spans="1:3">
      <c r="A146" s="7">
        <v>9.9440731670443205E-3</v>
      </c>
      <c r="B146" s="7">
        <v>-7.7026547434740425E-3</v>
      </c>
      <c r="C146" s="7">
        <v>-7.9006772009029679E-3</v>
      </c>
    </row>
    <row r="147" spans="1:3">
      <c r="A147" s="7">
        <v>-9.4867903513495434E-3</v>
      </c>
      <c r="B147" s="7">
        <v>-2.4719255034753911E-2</v>
      </c>
      <c r="C147" s="7">
        <v>-3.0716723549488009E-2</v>
      </c>
    </row>
    <row r="148" spans="1:3">
      <c r="A148" s="7">
        <v>6.3850671550175746E-3</v>
      </c>
      <c r="B148" s="7">
        <v>1.2363735032416947E-2</v>
      </c>
      <c r="C148" s="7">
        <v>1.5258215962441406E-2</v>
      </c>
    </row>
    <row r="149" spans="1:3">
      <c r="A149" s="7">
        <v>1.052636648579012E-2</v>
      </c>
      <c r="B149" s="7">
        <v>-3.3661530938918091E-2</v>
      </c>
      <c r="C149" s="7">
        <v>2.1965317919075085E-2</v>
      </c>
    </row>
    <row r="150" spans="1:3">
      <c r="A150" s="7">
        <v>-9.3464466510715782E-3</v>
      </c>
      <c r="B150" s="7">
        <v>3.412322328788657E-2</v>
      </c>
      <c r="C150" s="7">
        <v>2.488687782805437E-2</v>
      </c>
    </row>
    <row r="151" spans="1:3">
      <c r="A151" s="7">
        <v>-4.3221460141671059E-4</v>
      </c>
      <c r="B151" s="7">
        <v>8.6312634987972675E-3</v>
      </c>
      <c r="C151" s="7">
        <v>-6.6225165562914454E-3</v>
      </c>
    </row>
    <row r="152" spans="1:3">
      <c r="A152" s="7">
        <v>-6.7727289243396825E-3</v>
      </c>
      <c r="B152" s="7">
        <v>-2.3248821887569392E-2</v>
      </c>
      <c r="C152" s="7">
        <v>3.3333333333333409E-2</v>
      </c>
    </row>
    <row r="153" spans="1:3">
      <c r="A153" s="7">
        <v>-5.8034310132710747E-3</v>
      </c>
      <c r="B153" s="7">
        <v>-1.3955109752057681E-3</v>
      </c>
      <c r="C153" s="7">
        <v>5.1612903225806306E-2</v>
      </c>
    </row>
    <row r="154" spans="1:3">
      <c r="A154" s="7">
        <v>1.5322290799220173E-3</v>
      </c>
      <c r="B154" s="7">
        <v>1.6226676640682881E-2</v>
      </c>
      <c r="C154" s="7">
        <v>0</v>
      </c>
    </row>
    <row r="155" spans="1:3">
      <c r="A155" s="7">
        <v>-1.0636689881855232E-2</v>
      </c>
      <c r="B155" s="7">
        <v>-1.512716796643877E-2</v>
      </c>
      <c r="C155" s="7">
        <v>3.9877300613496994E-2</v>
      </c>
    </row>
    <row r="156" spans="1:3">
      <c r="A156" s="7">
        <v>-7.5110749445270637E-3</v>
      </c>
      <c r="B156" s="7">
        <v>-1.3730548018600509E-2</v>
      </c>
      <c r="C156" s="7">
        <v>-3.3431661750245804E-2</v>
      </c>
    </row>
    <row r="157" spans="1:3">
      <c r="A157" s="7">
        <v>-8.7549562899165486E-3</v>
      </c>
      <c r="B157" s="7">
        <v>5.4271118878960363E-3</v>
      </c>
      <c r="C157" s="7">
        <v>1.9328585961342779E-2</v>
      </c>
    </row>
    <row r="158" spans="1:3">
      <c r="A158" s="7">
        <v>-1.2500096744007717E-2</v>
      </c>
      <c r="B158" s="7">
        <v>3.2856113074300121E-2</v>
      </c>
      <c r="C158" s="7">
        <v>8.3832335329341312E-2</v>
      </c>
    </row>
    <row r="159" spans="1:3">
      <c r="A159" s="7">
        <v>-6.9733801926298335E-3</v>
      </c>
      <c r="B159" s="7">
        <v>3.6658305208348785E-2</v>
      </c>
      <c r="C159" s="7">
        <v>6.1694290976058927E-2</v>
      </c>
    </row>
    <row r="160" spans="1:3">
      <c r="A160" s="7">
        <v>-7.7092972944545453E-3</v>
      </c>
      <c r="B160" s="7">
        <v>1.607373478752604E-2</v>
      </c>
      <c r="C160" s="7">
        <v>-8.6730268863831632E-4</v>
      </c>
    </row>
    <row r="161" spans="1:3">
      <c r="A161" s="7">
        <v>1.7230807692307667E-2</v>
      </c>
      <c r="B161" s="7">
        <v>2.7683834085087726E-2</v>
      </c>
      <c r="C161" s="7">
        <v>-1.9965277777777814E-2</v>
      </c>
    </row>
    <row r="162" spans="1:3">
      <c r="A162" s="7">
        <v>6.4276388979266682E-3</v>
      </c>
      <c r="B162" s="7">
        <v>1.6793031301329431E-3</v>
      </c>
      <c r="C162" s="7">
        <v>-8.8573959255978437E-3</v>
      </c>
    </row>
    <row r="163" spans="1:3">
      <c r="A163" s="7">
        <v>-3.5389519434653842E-2</v>
      </c>
      <c r="B163" s="7">
        <v>-7.683752230126923E-3</v>
      </c>
      <c r="C163" s="7">
        <v>-3.5746201966041141E-2</v>
      </c>
    </row>
    <row r="164" spans="1:3">
      <c r="A164" s="7">
        <v>1.5422931320184944E-2</v>
      </c>
      <c r="B164" s="7">
        <v>-3.4985232084826533E-2</v>
      </c>
      <c r="C164" s="7">
        <v>-6.4874884151991212E-3</v>
      </c>
    </row>
    <row r="165" spans="1:3">
      <c r="A165" s="7">
        <v>-1.6492743046235638E-2</v>
      </c>
      <c r="B165" s="7">
        <v>-3.7420593403475061E-2</v>
      </c>
      <c r="C165" s="7">
        <v>-1.7723880597015042E-2</v>
      </c>
    </row>
    <row r="166" spans="1:3">
      <c r="A166" s="7">
        <v>5.9277276226964567E-3</v>
      </c>
      <c r="B166" s="7">
        <v>1.6520096122759367E-2</v>
      </c>
      <c r="C166" s="7">
        <v>2.849002849002856E-2</v>
      </c>
    </row>
    <row r="167" spans="1:3">
      <c r="A167" s="7">
        <v>-1.3957354315286593E-3</v>
      </c>
      <c r="B167" s="7">
        <v>6.3367079643411031E-3</v>
      </c>
      <c r="C167" s="7">
        <v>2.7700831024930158E-3</v>
      </c>
    </row>
    <row r="168" spans="1:3">
      <c r="A168" s="7">
        <v>1.2423636050666333E-3</v>
      </c>
      <c r="B168" s="7">
        <v>-7.7783758879037294E-3</v>
      </c>
      <c r="C168" s="7">
        <v>3.1307550644567209E-2</v>
      </c>
    </row>
    <row r="169" spans="1:3">
      <c r="A169" s="7">
        <v>6.2041102645397862E-4</v>
      </c>
      <c r="B169" s="7">
        <v>2.5757779218190519E-2</v>
      </c>
      <c r="C169" s="7">
        <v>1.5178571428571423E-2</v>
      </c>
    </row>
    <row r="170" spans="1:3">
      <c r="A170" s="7">
        <v>4.1851352723020659E-3</v>
      </c>
      <c r="B170" s="7">
        <v>-4.5855157186512931E-3</v>
      </c>
      <c r="C170" s="7">
        <v>1.2313104661389672E-2</v>
      </c>
    </row>
    <row r="171" spans="1:3">
      <c r="A171" s="7">
        <v>-3.0872036612609845E-3</v>
      </c>
      <c r="B171" s="7">
        <v>1.0968777821319968E-3</v>
      </c>
      <c r="C171" s="7">
        <v>4.3440486533449793E-3</v>
      </c>
    </row>
    <row r="172" spans="1:3">
      <c r="A172" s="7">
        <v>-3.8708679085061224E-3</v>
      </c>
      <c r="B172" s="7">
        <v>-6.5737270740272788E-3</v>
      </c>
      <c r="C172" s="7">
        <v>3.2006920415224842E-2</v>
      </c>
    </row>
    <row r="173" spans="1:3">
      <c r="A173" s="7">
        <v>-3.4972954612154127E-3</v>
      </c>
      <c r="B173" s="7">
        <v>-4.5584591044210733E-3</v>
      </c>
      <c r="C173" s="7">
        <v>-1.4249790444258167E-2</v>
      </c>
    </row>
    <row r="174" spans="1:3">
      <c r="A174" s="7">
        <v>8.5790827594839217E-4</v>
      </c>
      <c r="B174" s="7">
        <v>-1.9203338645417795E-3</v>
      </c>
      <c r="C174" s="7">
        <v>-2.6360544217687118E-2</v>
      </c>
    </row>
    <row r="175" spans="1:3">
      <c r="A175" s="7">
        <v>-5.5326033580207568E-3</v>
      </c>
      <c r="B175" s="7">
        <v>1.7759934220381141E-3</v>
      </c>
      <c r="C175" s="7">
        <v>0</v>
      </c>
    </row>
    <row r="176" spans="1:3">
      <c r="A176" s="7">
        <v>2.3506894918346758E-3</v>
      </c>
      <c r="B176" s="7">
        <v>-1.6103960113169807E-2</v>
      </c>
      <c r="C176" s="7">
        <v>7.8602620087336126E-3</v>
      </c>
    </row>
    <row r="177" spans="1:3">
      <c r="A177" s="7">
        <v>4.2214587902040419E-3</v>
      </c>
      <c r="B177" s="7">
        <v>-1.7644012048291576E-2</v>
      </c>
      <c r="C177" s="7">
        <v>-5.1993067590986762E-3</v>
      </c>
    </row>
    <row r="178" spans="1:3">
      <c r="A178" s="7">
        <v>8.3293783410739921E-3</v>
      </c>
      <c r="B178" s="7">
        <v>-8.6364187904746127E-3</v>
      </c>
      <c r="C178" s="7">
        <v>-4.3554006968641729E-3</v>
      </c>
    </row>
    <row r="179" spans="1:3">
      <c r="A179" s="7">
        <v>-1.8605697665449734E-2</v>
      </c>
      <c r="B179" s="7">
        <v>1.233428350674582E-3</v>
      </c>
      <c r="C179" s="7">
        <v>1.3123359580052524E-2</v>
      </c>
    </row>
    <row r="180" spans="1:3">
      <c r="A180" s="7">
        <v>-4.2479624548152645E-3</v>
      </c>
      <c r="B180" s="7">
        <v>-2.9798992446253572E-2</v>
      </c>
      <c r="C180" s="7">
        <v>1.0362694300518067E-2</v>
      </c>
    </row>
    <row r="181" spans="1:3">
      <c r="A181" s="7">
        <v>7.4260940523607384E-3</v>
      </c>
      <c r="B181" s="7">
        <v>-1.1111031746031991E-3</v>
      </c>
      <c r="C181" s="7">
        <v>-6.8376068376068437E-3</v>
      </c>
    </row>
    <row r="182" spans="1:3">
      <c r="A182" s="7">
        <v>1.0979219204341505E-3</v>
      </c>
      <c r="B182" s="7">
        <v>-4.0521452085480088E-3</v>
      </c>
      <c r="C182" s="7">
        <v>5.5938037865748746E-2</v>
      </c>
    </row>
    <row r="183" spans="1:3">
      <c r="A183" s="7">
        <v>-8.4599872016297879E-3</v>
      </c>
      <c r="B183" s="7">
        <v>-3.478260925062001E-2</v>
      </c>
      <c r="C183" s="7">
        <v>-4.1564792176039103E-2</v>
      </c>
    </row>
    <row r="184" spans="1:3">
      <c r="A184" s="7">
        <v>-2.4095457037518375E-2</v>
      </c>
      <c r="B184" s="7">
        <v>2.2316224850255813E-3</v>
      </c>
      <c r="C184" s="7">
        <v>-5.1020408163265727E-3</v>
      </c>
    </row>
    <row r="185" spans="1:3">
      <c r="A185" s="7">
        <v>6.1523678956720467E-3</v>
      </c>
      <c r="B185" s="7">
        <v>5.3851219629701172E-2</v>
      </c>
      <c r="C185" s="7">
        <v>2.393162393162403E-2</v>
      </c>
    </row>
    <row r="186" spans="1:3">
      <c r="A186" s="7">
        <v>-3.1378147627499262E-3</v>
      </c>
      <c r="B186" s="7">
        <v>-2.0893637836343758E-2</v>
      </c>
      <c r="C186" s="7">
        <v>4.7579298831385668E-2</v>
      </c>
    </row>
    <row r="187" spans="1:3">
      <c r="A187" s="7">
        <v>-5.9725422764722791E-3</v>
      </c>
      <c r="B187" s="7">
        <v>-2.4456561114372766E-2</v>
      </c>
      <c r="C187" s="7">
        <v>-3.0278884462151455E-2</v>
      </c>
    </row>
    <row r="188" spans="1:3">
      <c r="A188" s="7">
        <v>-8.2007304903952433E-3</v>
      </c>
      <c r="B188" s="7">
        <v>-1.5811904240732415E-2</v>
      </c>
      <c r="C188" s="7">
        <v>-1.9720624486442087E-2</v>
      </c>
    </row>
    <row r="189" spans="1:3">
      <c r="A189" s="7">
        <v>3.1354899200083483E-2</v>
      </c>
      <c r="B189" s="7">
        <v>1.0738375361817445E-2</v>
      </c>
      <c r="C189" s="7">
        <v>2.8499580888516333E-2</v>
      </c>
    </row>
    <row r="190" spans="1:3">
      <c r="A190" s="7">
        <v>1.0557191366315468E-2</v>
      </c>
      <c r="B190" s="7">
        <v>-4.1673505875037237E-2</v>
      </c>
      <c r="C190" s="7">
        <v>3.0969845150774312E-2</v>
      </c>
    </row>
    <row r="191" spans="1:3">
      <c r="A191" s="7">
        <v>-8.8759564665140157E-3</v>
      </c>
      <c r="B191" s="7">
        <v>4.0649664483932091E-2</v>
      </c>
      <c r="C191" s="7">
        <v>-6.324110671936764E-3</v>
      </c>
    </row>
    <row r="192" spans="1:3">
      <c r="A192" s="7">
        <v>9.1931843398319266E-3</v>
      </c>
      <c r="B192" s="7">
        <v>-9.1666779805658176E-3</v>
      </c>
      <c r="C192" s="7">
        <v>2.7048528241845653E-2</v>
      </c>
    </row>
    <row r="193" spans="1:3">
      <c r="A193" s="7">
        <v>-3.3767238378113237E-3</v>
      </c>
      <c r="B193" s="7">
        <v>1.650271670688323E-2</v>
      </c>
      <c r="C193" s="7">
        <v>-7.7459333849728617E-3</v>
      </c>
    </row>
    <row r="194" spans="1:3">
      <c r="A194" s="7">
        <v>9.6918679476204906E-3</v>
      </c>
      <c r="B194" s="7">
        <v>-7.6254510300544738E-3</v>
      </c>
      <c r="C194" s="7">
        <v>4.3715846994535415E-2</v>
      </c>
    </row>
    <row r="195" spans="1:3">
      <c r="A195" s="7">
        <v>3.2776572754618055E-3</v>
      </c>
      <c r="B195" s="7">
        <v>2.4456738200914933E-2</v>
      </c>
      <c r="C195" s="7">
        <v>-1.271503365744203E-2</v>
      </c>
    </row>
    <row r="196" spans="1:3">
      <c r="A196" s="7">
        <v>2.9558494548201949E-3</v>
      </c>
      <c r="B196" s="7">
        <v>1.2742979478070427E-2</v>
      </c>
      <c r="C196" s="7">
        <v>-5.3787878787878718E-2</v>
      </c>
    </row>
    <row r="197" spans="1:3">
      <c r="A197" s="7">
        <v>-4.0329144713368327E-3</v>
      </c>
      <c r="B197" s="7">
        <v>-6.4505694035198943E-3</v>
      </c>
      <c r="C197" s="7">
        <v>1.6012810248198502E-2</v>
      </c>
    </row>
    <row r="198" spans="1:3">
      <c r="A198" s="7">
        <v>2.1803379875461738E-3</v>
      </c>
      <c r="B198" s="7">
        <v>-3.3905121290395593E-2</v>
      </c>
      <c r="C198" s="7">
        <v>-1.5760441292356129E-2</v>
      </c>
    </row>
    <row r="199" spans="1:3">
      <c r="A199" s="7">
        <v>-5.3613210262933629E-3</v>
      </c>
      <c r="B199" s="7">
        <v>-4.4802207291149464E-3</v>
      </c>
      <c r="C199" s="7">
        <v>2.722177742193754E-2</v>
      </c>
    </row>
    <row r="200" spans="1:3">
      <c r="A200" s="7">
        <v>1.6951785678922904E-2</v>
      </c>
      <c r="B200" s="7">
        <v>2.8335703447549047E-2</v>
      </c>
      <c r="C200" s="7">
        <v>1.5588464536242849E-3</v>
      </c>
    </row>
    <row r="201" spans="1:3">
      <c r="A201" s="7">
        <v>1.8589745968107491E-2</v>
      </c>
      <c r="B201" s="7">
        <v>-6.8887106482592589E-3</v>
      </c>
      <c r="C201" s="7">
        <v>-4.9805447470817027E-2</v>
      </c>
    </row>
    <row r="202" spans="1:3">
      <c r="A202" s="7">
        <v>-3.0171944336111317E-4</v>
      </c>
      <c r="B202" s="7">
        <v>-1.9993512159347904E-2</v>
      </c>
      <c r="C202" s="7">
        <v>-5.7330057330057561E-3</v>
      </c>
    </row>
    <row r="203" spans="1:3">
      <c r="A203" s="7">
        <v>6.9402384873300353E-3</v>
      </c>
      <c r="B203" s="7">
        <v>4.1635441473409657E-3</v>
      </c>
      <c r="C203" s="7">
        <v>1.4827018121911013E-2</v>
      </c>
    </row>
    <row r="204" spans="1:3">
      <c r="A204" s="7">
        <v>1.4758773292141815E-2</v>
      </c>
      <c r="B204" s="7">
        <v>5.1414132230338328E-3</v>
      </c>
      <c r="C204" s="7">
        <v>-1.6233766233765888E-3</v>
      </c>
    </row>
    <row r="205" spans="1:3">
      <c r="A205" s="7">
        <v>1.5651606105240502E-2</v>
      </c>
      <c r="B205" s="7">
        <v>1.4850260002065244E-3</v>
      </c>
      <c r="C205" s="7">
        <v>-1.219512195121954E-2</v>
      </c>
    </row>
    <row r="206" spans="1:3">
      <c r="A206" s="7">
        <v>-1.5410408462071298E-2</v>
      </c>
      <c r="B206" s="7">
        <v>-1.2274462577431955E-2</v>
      </c>
      <c r="C206" s="7">
        <v>2.5514403292181111E-2</v>
      </c>
    </row>
    <row r="207" spans="1:3">
      <c r="A207" s="7">
        <v>-1.4768549607276944E-4</v>
      </c>
      <c r="B207" s="7">
        <v>1.8765637718671596E-2</v>
      </c>
      <c r="C207" s="7">
        <v>-1.6853932584269732E-2</v>
      </c>
    </row>
    <row r="208" spans="1:3">
      <c r="A208" s="7">
        <v>-8.4914277445173637E-3</v>
      </c>
      <c r="B208" s="7">
        <v>6.9586409012093132E-3</v>
      </c>
      <c r="C208" s="7">
        <v>-6.5306122448979646E-3</v>
      </c>
    </row>
    <row r="209" spans="1:3">
      <c r="A209" s="7">
        <v>1.616024736491093E-2</v>
      </c>
      <c r="B209" s="7">
        <v>2.357725203252033E-2</v>
      </c>
      <c r="C209" s="7">
        <v>4.3549712407559518E-2</v>
      </c>
    </row>
    <row r="210" spans="1:3">
      <c r="A210" s="7">
        <v>3.6645658555788606E-4</v>
      </c>
      <c r="B210" s="7">
        <v>2.4622477766123915E-3</v>
      </c>
      <c r="C210" s="7">
        <v>1.7322834645669343E-2</v>
      </c>
    </row>
    <row r="211" spans="1:3">
      <c r="A211" s="7">
        <v>1.7582783882783624E-3</v>
      </c>
      <c r="B211" s="7">
        <v>1.3390404986850561E-2</v>
      </c>
      <c r="C211" s="7">
        <v>-1.4705882352941138E-2</v>
      </c>
    </row>
    <row r="212" spans="1:3">
      <c r="A212" s="7">
        <v>3.8027642312870114E-3</v>
      </c>
      <c r="B212" s="7">
        <v>1.9233768268432164E-2</v>
      </c>
      <c r="C212" s="7">
        <v>-1.7282010997643413E-2</v>
      </c>
    </row>
    <row r="213" spans="1:3">
      <c r="A213" s="7">
        <v>-6.4840451145289253E-3</v>
      </c>
      <c r="B213" s="7">
        <v>2.0251603097180007E-2</v>
      </c>
      <c r="C213" s="7">
        <v>0</v>
      </c>
    </row>
    <row r="214" spans="1:3">
      <c r="A214" s="7">
        <v>4.0331672667437129E-3</v>
      </c>
      <c r="B214" s="7">
        <v>-1.3233045112781982E-2</v>
      </c>
      <c r="C214" s="7">
        <v>-1.0391686650679377E-2</v>
      </c>
    </row>
    <row r="215" spans="1:3">
      <c r="A215" s="7">
        <v>-1.3219376471214829E-2</v>
      </c>
      <c r="B215" s="7">
        <v>2.4306521475673516E-2</v>
      </c>
      <c r="C215" s="7">
        <v>-1.4539579967689942E-2</v>
      </c>
    </row>
    <row r="216" spans="1:3">
      <c r="A216" s="7">
        <v>3.6267115415090289E-3</v>
      </c>
      <c r="B216" s="7">
        <v>-1.7853114074029539E-2</v>
      </c>
      <c r="C216" s="7">
        <v>3.2786885245902398E-3</v>
      </c>
    </row>
    <row r="217" spans="1:3">
      <c r="A217" s="7">
        <v>1.2094387370454754E-2</v>
      </c>
      <c r="B217" s="7">
        <v>1.8707877139346161E-2</v>
      </c>
      <c r="C217" s="7">
        <v>0</v>
      </c>
    </row>
    <row r="218" spans="1:3">
      <c r="A218" s="7">
        <v>7.282861873987493E-5</v>
      </c>
      <c r="B218" s="7">
        <v>-2.5278513011153421E-3</v>
      </c>
      <c r="C218" s="7">
        <v>-8.1699346405227015E-4</v>
      </c>
    </row>
    <row r="219" spans="1:3">
      <c r="A219" s="7">
        <v>-4.6630163934425423E-3</v>
      </c>
      <c r="B219" s="7">
        <v>5.0685150546061928E-3</v>
      </c>
      <c r="C219" s="7">
        <v>-9.8119378577269812E-3</v>
      </c>
    </row>
    <row r="220" spans="1:3">
      <c r="A220" s="7">
        <v>8.344916123673763E-3</v>
      </c>
      <c r="B220" s="7">
        <v>-1.282998406496543E-2</v>
      </c>
      <c r="C220" s="7">
        <v>-5.4500412881915788E-2</v>
      </c>
    </row>
    <row r="221" spans="1:3">
      <c r="A221" s="7">
        <v>-6.5335317604355162E-3</v>
      </c>
      <c r="B221" s="7">
        <v>2.9299000606272164E-3</v>
      </c>
      <c r="C221" s="7">
        <v>2.4454148471615821E-2</v>
      </c>
    </row>
    <row r="222" spans="1:3">
      <c r="A222" s="7">
        <v>-1.6222147626358131E-2</v>
      </c>
      <c r="B222" s="7">
        <v>-1.1685378277153612E-2</v>
      </c>
      <c r="C222" s="7">
        <v>1.7902813299232656E-2</v>
      </c>
    </row>
    <row r="223" spans="1:3">
      <c r="A223" s="7">
        <v>-5.1251799329578764E-3</v>
      </c>
      <c r="B223" s="7">
        <v>1.8038539972130754E-2</v>
      </c>
      <c r="C223" s="7">
        <v>2.3450586264656712E-2</v>
      </c>
    </row>
    <row r="224" spans="1:3">
      <c r="A224" s="7">
        <v>-2.0009011198909712E-2</v>
      </c>
      <c r="B224" s="7">
        <v>2.977918248619451E-3</v>
      </c>
      <c r="C224" s="7">
        <v>4.0916530278231533E-3</v>
      </c>
    </row>
    <row r="225" spans="1:3">
      <c r="A225" s="7">
        <v>-6.0949263330390541E-4</v>
      </c>
      <c r="B225" s="7">
        <v>-2.4495397680408823E-3</v>
      </c>
      <c r="C225" s="7">
        <v>1.7929910350448299E-2</v>
      </c>
    </row>
    <row r="226" spans="1:3">
      <c r="A226" s="7">
        <v>1.6770926340878547E-3</v>
      </c>
      <c r="B226" s="7">
        <v>-6.0272118909680287E-3</v>
      </c>
      <c r="C226" s="7">
        <v>-4.8038430744596072E-3</v>
      </c>
    </row>
    <row r="227" spans="1:3">
      <c r="A227" s="7">
        <v>8.4474965805554844E-3</v>
      </c>
      <c r="B227" s="7">
        <v>-7.4865996782967246E-4</v>
      </c>
      <c r="C227" s="7">
        <v>-9.4127111826226864E-2</v>
      </c>
    </row>
    <row r="228" spans="1:3">
      <c r="A228" s="7">
        <v>6.8674291324212107E-3</v>
      </c>
      <c r="B228" s="7">
        <v>-1.5133271355507155E-2</v>
      </c>
      <c r="C228" s="7">
        <v>2.4866785079928896E-2</v>
      </c>
    </row>
    <row r="229" spans="1:3">
      <c r="A229" s="7">
        <v>1.1842317671148576E-2</v>
      </c>
      <c r="B229" s="7">
        <v>8.2153198120552325E-3</v>
      </c>
      <c r="C229" s="7">
        <v>7.7989601386483226E-3</v>
      </c>
    </row>
    <row r="230" spans="1:3">
      <c r="A230" s="7">
        <v>-3.4074592592591873E-3</v>
      </c>
      <c r="B230" s="7">
        <v>-3.538550813111941E-2</v>
      </c>
      <c r="C230" s="7">
        <v>-1.8916595012897733E-2</v>
      </c>
    </row>
    <row r="231" spans="1:3">
      <c r="A231" s="7">
        <v>-8.0272488196132079E-3</v>
      </c>
      <c r="B231" s="7">
        <v>1.9554791076336836E-3</v>
      </c>
      <c r="C231" s="7">
        <v>1.7528483786152436E-2</v>
      </c>
    </row>
    <row r="232" spans="1:3">
      <c r="A232" s="7">
        <v>1.258798075741146E-2</v>
      </c>
      <c r="B232" s="7">
        <v>1.2802489642350125E-2</v>
      </c>
      <c r="C232" s="7">
        <v>1.1197243755383357E-2</v>
      </c>
    </row>
    <row r="233" spans="1:3">
      <c r="A233" s="7">
        <v>7.3960337975165517E-5</v>
      </c>
      <c r="B233" s="7">
        <v>3.6226451509693853E-3</v>
      </c>
      <c r="C233" s="7">
        <v>6.8143100511073315E-3</v>
      </c>
    </row>
    <row r="234" spans="1:3">
      <c r="A234" s="7">
        <v>1.8645979370150771E-2</v>
      </c>
      <c r="B234" s="7">
        <v>-2.5804537434668835E-2</v>
      </c>
      <c r="C234" s="7">
        <v>-9.3062605752960593E-3</v>
      </c>
    </row>
    <row r="235" spans="1:3">
      <c r="A235" s="7">
        <v>-4.9392969410807725E-3</v>
      </c>
      <c r="B235" s="7">
        <v>-7.4102799749354246E-3</v>
      </c>
      <c r="C235" s="7">
        <v>-1.1101622544833541E-2</v>
      </c>
    </row>
    <row r="236" spans="1:3">
      <c r="A236" s="7">
        <v>-1.0584801424016204E-2</v>
      </c>
      <c r="B236" s="7">
        <v>-2.4938502900849698E-2</v>
      </c>
      <c r="C236" s="7">
        <v>-2.158894645941278E-2</v>
      </c>
    </row>
    <row r="237" spans="1:3">
      <c r="A237" s="7">
        <v>1.6083872750384358E-2</v>
      </c>
      <c r="B237" s="7">
        <v>1.7919720239139476E-2</v>
      </c>
      <c r="C237" s="7">
        <v>1.9417475728155397E-2</v>
      </c>
    </row>
    <row r="238" spans="1:3">
      <c r="A238" s="7">
        <v>2.1056781723375619E-3</v>
      </c>
      <c r="B238" s="7">
        <v>1.9844730576580535E-2</v>
      </c>
      <c r="C238" s="7">
        <v>2.5108225108225034E-2</v>
      </c>
    </row>
    <row r="239" spans="1:3">
      <c r="A239" s="7">
        <v>-2.0288313176158269E-3</v>
      </c>
      <c r="B239" s="7">
        <v>-9.2585329758775332E-3</v>
      </c>
      <c r="C239" s="7">
        <v>2.6182432432432474E-2</v>
      </c>
    </row>
    <row r="240" spans="1:3">
      <c r="A240" s="7">
        <v>-1.0237341472078427E-2</v>
      </c>
      <c r="B240" s="7">
        <v>-1.1245735596239891E-2</v>
      </c>
      <c r="C240" s="7">
        <v>-8.2304526748969435E-4</v>
      </c>
    </row>
    <row r="241" spans="1:3">
      <c r="A241" s="7">
        <v>2.0539831691763605E-3</v>
      </c>
      <c r="B241" s="7">
        <v>-1.2815058274970295E-3</v>
      </c>
      <c r="C241" s="7">
        <v>-2.4711696869852665E-3</v>
      </c>
    </row>
    <row r="242" spans="1:3">
      <c r="A242" s="7">
        <v>1.0248857529332703E-2</v>
      </c>
      <c r="B242" s="7">
        <v>2.1012077616295057E-2</v>
      </c>
      <c r="C242" s="7">
        <v>3.1379025598678841E-2</v>
      </c>
    </row>
    <row r="243" spans="1:3">
      <c r="A243" s="7">
        <v>0</v>
      </c>
      <c r="B243" s="7">
        <v>-1.4767088441867592E-2</v>
      </c>
      <c r="C243" s="7">
        <v>6.7253803042433932E-2</v>
      </c>
    </row>
    <row r="244" spans="1:3">
      <c r="A244" s="7">
        <v>-2.8980434782615737E-4</v>
      </c>
      <c r="B244" s="7">
        <v>1.3314183209758371E-2</v>
      </c>
      <c r="C244" s="7">
        <v>-2.0255063765941453E-2</v>
      </c>
    </row>
    <row r="245" spans="1:3">
      <c r="A245" s="7">
        <v>3.4066829236969074E-3</v>
      </c>
      <c r="B245" s="7">
        <v>-1.5735326762160826E-3</v>
      </c>
      <c r="C245" s="7">
        <v>-1.9142419601837671E-2</v>
      </c>
    </row>
    <row r="246" spans="1:3">
      <c r="A246" s="7">
        <v>-2.2393846397146559E-3</v>
      </c>
      <c r="B246" s="7">
        <v>-3.9404254698121493E-4</v>
      </c>
      <c r="C246" s="7">
        <v>8.5089773614363762E-2</v>
      </c>
    </row>
    <row r="247" spans="1:3">
      <c r="A247" s="7">
        <v>-2.2733848202065088E-2</v>
      </c>
      <c r="B247" s="7">
        <v>-1.2376815331128312E-2</v>
      </c>
      <c r="C247" s="7">
        <v>7.0503597122302183E-2</v>
      </c>
    </row>
    <row r="248" spans="1:3">
      <c r="A248" s="7">
        <v>-9.6303158876958532E-4</v>
      </c>
      <c r="B248" s="7">
        <v>-5.3480045126756961E-3</v>
      </c>
      <c r="C248" s="7">
        <v>-2.352150537634418E-2</v>
      </c>
    </row>
    <row r="249" spans="1:3">
      <c r="A249" s="7">
        <v>-1.4608831385591457E-2</v>
      </c>
      <c r="B249" s="7">
        <v>-2.6482786080708983E-3</v>
      </c>
      <c r="C249" s="7">
        <v>1.9270474879559612E-2</v>
      </c>
    </row>
    <row r="250" spans="1:3">
      <c r="A250" s="7">
        <v>4.3648553444890293E-3</v>
      </c>
      <c r="B250" s="7">
        <v>6.27614263176804E-3</v>
      </c>
      <c r="C250" s="7">
        <v>6.7521944632005157E-3</v>
      </c>
    </row>
    <row r="251" spans="1:3">
      <c r="A251" s="7">
        <v>1.7907978979800423E-2</v>
      </c>
      <c r="B251" s="7">
        <v>-1.2154142206207211E-2</v>
      </c>
      <c r="C251" s="7">
        <v>7.2434607645875254E-2</v>
      </c>
    </row>
    <row r="252" spans="1:3">
      <c r="A252" s="7">
        <v>7.3603971721568134E-4</v>
      </c>
      <c r="B252" s="7">
        <v>1.9022162708255113E-2</v>
      </c>
      <c r="C252" s="7">
        <v>-1.25078173858659E-3</v>
      </c>
    </row>
    <row r="253" spans="1:3">
      <c r="A253" s="7">
        <v>3.4571607971421755E-3</v>
      </c>
      <c r="B253" s="7">
        <v>7.9458257839826825E-5</v>
      </c>
      <c r="C253" s="7">
        <v>-5.635566687539127E-3</v>
      </c>
    </row>
    <row r="254" spans="1:3">
      <c r="A254" s="7">
        <v>-1.1581894320215275E-2</v>
      </c>
      <c r="B254" s="7">
        <v>6.6719299972687789E-3</v>
      </c>
      <c r="C254" s="7">
        <v>-1.5743073047858942E-2</v>
      </c>
    </row>
    <row r="255" spans="1:3">
      <c r="A255" s="7">
        <v>-3.7083210830118825E-4</v>
      </c>
      <c r="B255" s="7">
        <v>3.0771580097389861E-3</v>
      </c>
      <c r="C255" s="7">
        <v>-9.5969289827255496E-3</v>
      </c>
    </row>
    <row r="256" spans="1:3">
      <c r="A256" s="7">
        <v>7.4189483784601129E-3</v>
      </c>
      <c r="B256" s="7">
        <v>-8.0232519788386858E-3</v>
      </c>
      <c r="C256" s="7">
        <v>-2.390180878552978E-2</v>
      </c>
    </row>
    <row r="257" spans="1:3">
      <c r="A257" s="7">
        <v>-6.848752102078675E-3</v>
      </c>
      <c r="B257" s="7">
        <v>9.8326618838104878E-3</v>
      </c>
      <c r="C257" s="7">
        <v>1.1250827266710783E-2</v>
      </c>
    </row>
    <row r="258" spans="1:3">
      <c r="A258" s="7">
        <v>3.707770994305077E-4</v>
      </c>
      <c r="B258" s="7">
        <v>2.4577919506524062E-2</v>
      </c>
      <c r="C258" s="7">
        <v>-2.6832460732984304E-2</v>
      </c>
    </row>
    <row r="259" spans="1:3">
      <c r="A259" s="7">
        <v>-1.9272847994281736E-3</v>
      </c>
      <c r="B259" s="7">
        <v>-6.4377454456697788E-3</v>
      </c>
      <c r="C259" s="7">
        <v>8.7424344317418145E-3</v>
      </c>
    </row>
    <row r="260" spans="1:3">
      <c r="A260" s="7">
        <v>-1.3887820893627287E-2</v>
      </c>
      <c r="B260" s="7">
        <v>3.9339324586079609E-3</v>
      </c>
      <c r="C260" s="7">
        <v>1.3333333333333049E-3</v>
      </c>
    </row>
    <row r="261" spans="1:3">
      <c r="A261" s="7">
        <v>9.1128634516708558E-3</v>
      </c>
      <c r="B261" s="7">
        <v>1.2600838076104848E-2</v>
      </c>
      <c r="C261" s="7">
        <v>-1.6644474034620507E-2</v>
      </c>
    </row>
    <row r="262" spans="1:3">
      <c r="A262" s="7">
        <v>-1.4628001543846445E-2</v>
      </c>
      <c r="B262" s="7">
        <v>-1.0091707038788745E-2</v>
      </c>
      <c r="C262" s="7">
        <v>-1.6926201760324982E-2</v>
      </c>
    </row>
    <row r="263" spans="1:3">
      <c r="A263" s="7">
        <v>7.8770583039995349E-3</v>
      </c>
      <c r="B263" s="7">
        <v>1.4103908487449442E-2</v>
      </c>
      <c r="C263" s="7">
        <v>1.7906336088154257E-2</v>
      </c>
    </row>
    <row r="264" spans="1:3">
      <c r="A264" s="7">
        <v>3.7565189276637538E-4</v>
      </c>
      <c r="B264" s="7">
        <v>1.2698359500415098E-2</v>
      </c>
      <c r="C264" s="7">
        <v>8.7956698240866573E-3</v>
      </c>
    </row>
    <row r="265" spans="1:3">
      <c r="A265" s="7">
        <v>-1.4272987314940381E-3</v>
      </c>
      <c r="B265" s="7">
        <v>-2.0898567574222323E-3</v>
      </c>
      <c r="C265" s="7">
        <v>3.4205231388329968E-2</v>
      </c>
    </row>
    <row r="266" spans="1:3">
      <c r="A266" s="7">
        <v>6.7713085638998016E-4</v>
      </c>
      <c r="B266" s="7">
        <v>-2.1689828459757537E-3</v>
      </c>
      <c r="C266" s="7">
        <v>-1.0376134889753577E-2</v>
      </c>
    </row>
    <row r="267" spans="1:3">
      <c r="A267" s="7">
        <v>1.4283520845481198E-2</v>
      </c>
      <c r="B267" s="7">
        <v>-2.248729413125386E-3</v>
      </c>
      <c r="C267" s="7">
        <v>-4.5871559633027708E-3</v>
      </c>
    </row>
    <row r="268" spans="1:3">
      <c r="A268" s="7">
        <v>2.9647865841208464E-3</v>
      </c>
      <c r="B268" s="7">
        <v>1.2545999454992058E-2</v>
      </c>
      <c r="C268" s="7">
        <v>-1.5141540487162519E-2</v>
      </c>
    </row>
    <row r="269" spans="1:3">
      <c r="A269" s="7">
        <v>-6.7987950961309919E-3</v>
      </c>
      <c r="B269" s="7">
        <v>1.1500244928774659E-2</v>
      </c>
      <c r="C269" s="7">
        <v>3.3422459893047412E-3</v>
      </c>
    </row>
    <row r="270" spans="1:3">
      <c r="A270" s="7">
        <v>3.943445116522875E-3</v>
      </c>
      <c r="B270" s="7">
        <v>4.6211764890899277E-3</v>
      </c>
      <c r="C270" s="7">
        <v>-9.9933377748168128E-3</v>
      </c>
    </row>
    <row r="271" spans="1:3">
      <c r="A271" s="7">
        <v>2.2975766403545311E-3</v>
      </c>
      <c r="B271" s="7">
        <v>2.263412559551124E-3</v>
      </c>
      <c r="C271" s="7">
        <v>3.364737550471111E-3</v>
      </c>
    </row>
    <row r="272" spans="1:3">
      <c r="A272" s="7">
        <v>4.8801314374396533E-3</v>
      </c>
      <c r="B272" s="7">
        <v>1.9596437106536326E-2</v>
      </c>
      <c r="C272" s="7">
        <v>1.3413816230717353E-3</v>
      </c>
    </row>
    <row r="273" spans="1:3">
      <c r="A273" s="7">
        <v>5.8868288103094003E-4</v>
      </c>
      <c r="B273" s="7">
        <v>1.4718468826598516E-2</v>
      </c>
      <c r="C273" s="7">
        <v>-2.8801071667782969E-2</v>
      </c>
    </row>
    <row r="274" spans="1:3">
      <c r="A274" s="7">
        <v>7.5011327401421617E-3</v>
      </c>
      <c r="B274" s="7">
        <v>1.7955238193064715E-2</v>
      </c>
      <c r="C274" s="7">
        <v>-1.8620689655172384E-2</v>
      </c>
    </row>
    <row r="275" spans="1:3">
      <c r="A275" s="7">
        <v>-1.4601459854014694E-4</v>
      </c>
      <c r="B275" s="7">
        <v>-9.1997090378504818E-3</v>
      </c>
      <c r="C275" s="7">
        <v>-1.1946591707659868E-2</v>
      </c>
    </row>
    <row r="276" spans="1:3">
      <c r="A276" s="7">
        <v>3.6503870243947002E-4</v>
      </c>
      <c r="B276" s="7">
        <v>1.3054984185458628E-2</v>
      </c>
      <c r="C276" s="7">
        <v>2.9871977240398286E-2</v>
      </c>
    </row>
    <row r="277" spans="1:3">
      <c r="A277" s="7">
        <v>8.0274393054607864E-4</v>
      </c>
      <c r="B277" s="7">
        <v>-4.2037143945716816E-3</v>
      </c>
      <c r="C277" s="7">
        <v>8.9779005524861181E-3</v>
      </c>
    </row>
    <row r="278" spans="1:3">
      <c r="A278" s="7">
        <v>-1.2395945839258214E-3</v>
      </c>
      <c r="B278" s="7">
        <v>7.889266435986083E-3</v>
      </c>
      <c r="C278" s="7">
        <v>-1.3004791238877447E-2</v>
      </c>
    </row>
    <row r="279" spans="1:3">
      <c r="A279" s="7">
        <v>7.3738409332420431E-3</v>
      </c>
      <c r="B279" s="7">
        <v>2.4100487668913016E-2</v>
      </c>
      <c r="C279" s="7">
        <v>-1.1789181692094308E-2</v>
      </c>
    </row>
    <row r="280" spans="1:3">
      <c r="A280" s="7">
        <v>8.5520222800991134E-3</v>
      </c>
      <c r="B280" s="7">
        <v>-4.4921087961960803E-3</v>
      </c>
      <c r="C280" s="7">
        <v>-1.6842105263157908E-2</v>
      </c>
    </row>
    <row r="281" spans="1:3">
      <c r="A281" s="7">
        <v>9.7009985713999922E-3</v>
      </c>
      <c r="B281" s="7">
        <v>-1.4075950002046141E-2</v>
      </c>
      <c r="C281" s="7">
        <v>-2.8551034975017871E-2</v>
      </c>
    </row>
    <row r="282" spans="1:3">
      <c r="A282" s="7">
        <v>-4.9813538175708322E-4</v>
      </c>
      <c r="B282" s="7">
        <v>-2.6914420567760184E-2</v>
      </c>
      <c r="C282" s="7">
        <v>-2.424687729610581E-2</v>
      </c>
    </row>
    <row r="283" spans="1:3">
      <c r="A283" s="7">
        <v>-5.3403587960643862E-3</v>
      </c>
      <c r="B283" s="7">
        <v>2.5974005461017989E-2</v>
      </c>
      <c r="C283" s="7">
        <v>4.7439759036144641E-2</v>
      </c>
    </row>
    <row r="284" spans="1:3">
      <c r="A284" s="7">
        <v>-3.5078029421174786E-3</v>
      </c>
      <c r="B284" s="7">
        <v>-5.1317142031494034E-3</v>
      </c>
      <c r="C284" s="7">
        <v>2.0129403306973354E-2</v>
      </c>
    </row>
    <row r="285" spans="1:3">
      <c r="A285" s="7">
        <v>-1.0057428377674408E-2</v>
      </c>
      <c r="B285" s="7">
        <v>9.628673024567054E-3</v>
      </c>
      <c r="C285" s="7">
        <v>-1.9732205778717361E-2</v>
      </c>
    </row>
    <row r="286" spans="1:3">
      <c r="A286" s="7">
        <v>1.4441146274866234E-2</v>
      </c>
      <c r="B286" s="7">
        <v>1.198906651248504E-2</v>
      </c>
      <c r="C286" s="7">
        <v>-6.4701653486700112E-3</v>
      </c>
    </row>
    <row r="287" spans="1:3">
      <c r="A287" s="7">
        <v>3.5053009838836883E-3</v>
      </c>
      <c r="B287" s="7">
        <v>2.8945005774703167E-3</v>
      </c>
      <c r="C287" s="7">
        <v>1.5195369030390671E-2</v>
      </c>
    </row>
    <row r="288" spans="1:3">
      <c r="A288" s="7">
        <v>4.0633518966592232E-3</v>
      </c>
      <c r="B288" s="7">
        <v>-1.4900335092947989E-2</v>
      </c>
      <c r="C288" s="7">
        <v>-1.710620099786174E-2</v>
      </c>
    </row>
    <row r="289" spans="1:3">
      <c r="A289" s="7">
        <v>-1.4838558118343311E-2</v>
      </c>
      <c r="B289" s="7">
        <v>-1.2196007026067808E-2</v>
      </c>
      <c r="C289" s="7">
        <v>5.0761421319797167E-3</v>
      </c>
    </row>
    <row r="290" spans="1:3">
      <c r="A290" s="7">
        <v>5.1888226141835496E-3</v>
      </c>
      <c r="B290" s="7">
        <v>4.5523728666676819E-3</v>
      </c>
      <c r="C290" s="7">
        <v>3.8239538239538323E-2</v>
      </c>
    </row>
    <row r="291" spans="1:3">
      <c r="A291" s="7">
        <v>1.9716088893492655E-2</v>
      </c>
      <c r="B291" s="7">
        <v>1.5105877609901813E-3</v>
      </c>
      <c r="C291" s="7">
        <v>-3.0576789437109193E-2</v>
      </c>
    </row>
    <row r="292" spans="1:3">
      <c r="A292" s="7">
        <v>-2.4607397162549919E-3</v>
      </c>
      <c r="B292" s="7">
        <v>-2.330981747353827E-3</v>
      </c>
      <c r="C292" s="7">
        <v>-2.8673835125447417E-3</v>
      </c>
    </row>
    <row r="293" spans="1:3">
      <c r="A293" s="7">
        <v>1.4589737292439373E-2</v>
      </c>
      <c r="B293" s="7">
        <v>1.2644289097188391E-2</v>
      </c>
      <c r="C293" s="7">
        <v>7.9079798705966528E-3</v>
      </c>
    </row>
    <row r="294" spans="1:3">
      <c r="A294" s="7">
        <v>-1.0559249959553665E-2</v>
      </c>
      <c r="B294" s="7">
        <v>-2.7823289713469457E-3</v>
      </c>
      <c r="C294" s="7">
        <v>-4.9928673323823058E-2</v>
      </c>
    </row>
    <row r="295" spans="1:3">
      <c r="A295" s="7">
        <v>4.9151866489247054E-4</v>
      </c>
      <c r="B295" s="7">
        <v>7.4856075022588207E-4</v>
      </c>
      <c r="C295" s="7">
        <v>2.927927927927932E-2</v>
      </c>
    </row>
    <row r="296" spans="1:3">
      <c r="A296" s="7">
        <v>-7.6490947368422005E-3</v>
      </c>
      <c r="B296" s="7">
        <v>-6.2559432375350532E-3</v>
      </c>
      <c r="C296" s="7">
        <v>6.5645514223194642E-3</v>
      </c>
    </row>
    <row r="297" spans="1:3">
      <c r="A297" s="7">
        <v>5.4450815233695179E-3</v>
      </c>
      <c r="B297" s="7">
        <v>-3.4215820680261107E-4</v>
      </c>
      <c r="C297" s="7">
        <v>-3.6231884057971527E-3</v>
      </c>
    </row>
    <row r="298" spans="1:3">
      <c r="A298" s="7">
        <v>6.3307781988710646E-4</v>
      </c>
      <c r="B298" s="7">
        <v>-3.3540284305299444E-3</v>
      </c>
      <c r="C298" s="7">
        <v>5.0909090909091112E-3</v>
      </c>
    </row>
    <row r="299" spans="1:3">
      <c r="A299" s="7">
        <v>2.4600477272776955E-3</v>
      </c>
      <c r="B299" s="7">
        <v>1.7856798714692601E-3</v>
      </c>
      <c r="C299" s="7">
        <v>7.9594790159189174E-3</v>
      </c>
    </row>
    <row r="300" spans="1:3">
      <c r="A300" s="7">
        <v>2.3138550804184749E-3</v>
      </c>
      <c r="B300" s="7">
        <v>2.0773330448557843E-2</v>
      </c>
      <c r="C300" s="7">
        <v>-2.1536252692031127E-3</v>
      </c>
    </row>
    <row r="301" spans="1:3">
      <c r="A301" s="7">
        <v>4.8268766315538482E-3</v>
      </c>
      <c r="B301" s="7">
        <v>1.4104842595909933E-3</v>
      </c>
      <c r="C301" s="7">
        <v>-2.230215827338133E-2</v>
      </c>
    </row>
    <row r="302" spans="1:3">
      <c r="A302" s="7">
        <v>6.9618491155795685E-3</v>
      </c>
      <c r="B302" s="7">
        <v>1.35478800718491E-2</v>
      </c>
      <c r="C302" s="7">
        <v>-9.5658572479763795E-3</v>
      </c>
    </row>
    <row r="303" spans="1:3">
      <c r="A303" s="7">
        <v>1.659333529171432E-3</v>
      </c>
      <c r="B303" s="7">
        <v>-6.1540036445871778E-3</v>
      </c>
      <c r="C303" s="7">
        <v>-3.4918276374442836E-2</v>
      </c>
    </row>
    <row r="304" spans="1:3">
      <c r="A304" s="7">
        <v>-1.0905590457427216E-2</v>
      </c>
      <c r="B304" s="7">
        <v>-2.5501038344749351E-2</v>
      </c>
      <c r="C304" s="7">
        <v>7.6982294072361714E-4</v>
      </c>
    </row>
    <row r="305" spans="1:3">
      <c r="A305" s="7">
        <v>1.1793454044798538E-2</v>
      </c>
      <c r="B305" s="7">
        <v>2.3230117359727613E-3</v>
      </c>
      <c r="C305" s="7">
        <v>-2.5384615384615391E-2</v>
      </c>
    </row>
    <row r="306" spans="1:3">
      <c r="A306" s="7">
        <v>6.8964064109120512E-4</v>
      </c>
      <c r="B306" s="7">
        <v>1.0156816840289346E-2</v>
      </c>
      <c r="C306" s="7">
        <v>-7.8926598263614565E-3</v>
      </c>
    </row>
    <row r="307" spans="1:3">
      <c r="A307" s="7">
        <v>-5.1002138010949136E-3</v>
      </c>
      <c r="B307" s="7">
        <v>1.025713597061695E-2</v>
      </c>
      <c r="C307" s="7">
        <v>1.2728719172633265E-2</v>
      </c>
    </row>
    <row r="308" spans="1:3">
      <c r="A308" s="7">
        <v>-8.1053893409606878E-3</v>
      </c>
      <c r="B308" s="7">
        <v>-6.0124237386483816E-4</v>
      </c>
      <c r="C308" s="7">
        <v>2.7494108405341684E-2</v>
      </c>
    </row>
    <row r="309" spans="1:3">
      <c r="A309" s="7">
        <v>-3.561915246077736E-3</v>
      </c>
      <c r="B309" s="7">
        <v>-8.4212942260824004E-3</v>
      </c>
      <c r="C309" s="7">
        <v>6.8807339449541175E-3</v>
      </c>
    </row>
    <row r="310" spans="1:3">
      <c r="A310" s="7">
        <v>-1.7522955316786365E-3</v>
      </c>
      <c r="B310" s="7">
        <v>-5.5271501379944134E-3</v>
      </c>
      <c r="C310" s="7">
        <v>-2.0501138952163978E-2</v>
      </c>
    </row>
    <row r="311" spans="1:3">
      <c r="A311" s="7">
        <v>-7.7236344294840688E-4</v>
      </c>
      <c r="B311" s="7">
        <v>7.1845807936292755E-3</v>
      </c>
      <c r="C311" s="7">
        <v>3.1782945736434122E-2</v>
      </c>
    </row>
    <row r="312" spans="1:3">
      <c r="A312" s="7">
        <v>4.3566510344549983E-3</v>
      </c>
      <c r="B312" s="7">
        <v>3.0417152203883364E-2</v>
      </c>
      <c r="C312" s="7">
        <v>-1.9534184823441006E-2</v>
      </c>
    </row>
    <row r="313" spans="1:3">
      <c r="A313" s="7">
        <v>-3.7780313891151397E-3</v>
      </c>
      <c r="B313" s="7">
        <v>-8.4247194496053987E-3</v>
      </c>
      <c r="C313" s="7">
        <v>-1.5325670498085324E-3</v>
      </c>
    </row>
    <row r="314" spans="1:3">
      <c r="A314" s="7">
        <v>1.0183278391623732E-2</v>
      </c>
      <c r="B314" s="7">
        <v>4.4786471121827159E-3</v>
      </c>
      <c r="C314" s="7">
        <v>6.1396776669224926E-3</v>
      </c>
    </row>
    <row r="315" spans="1:3">
      <c r="A315" s="7">
        <v>7.6474557187823254E-4</v>
      </c>
      <c r="B315" s="7">
        <v>7.4749133655141022E-3</v>
      </c>
      <c r="C315" s="7">
        <v>-7.6277650648359759E-3</v>
      </c>
    </row>
    <row r="316" spans="1:3">
      <c r="A316" s="7">
        <v>6.9472735035908052E-4</v>
      </c>
      <c r="B316" s="7">
        <v>4.2304524919149133E-3</v>
      </c>
      <c r="C316" s="7">
        <v>-9.2236740968485182E-3</v>
      </c>
    </row>
    <row r="317" spans="1:3">
      <c r="A317" s="7">
        <v>-3.7487538268222058E-3</v>
      </c>
      <c r="B317" s="7">
        <v>1.5489299763655798E-2</v>
      </c>
      <c r="C317" s="7">
        <v>4.6547711404188296E-3</v>
      </c>
    </row>
    <row r="318" spans="1:3">
      <c r="A318" s="7">
        <v>7.5953664412015624E-3</v>
      </c>
      <c r="B318" s="7">
        <v>-1.0083610822852512E-2</v>
      </c>
      <c r="C318" s="7">
        <v>6.1776061776061836E-3</v>
      </c>
    </row>
    <row r="319" spans="1:3">
      <c r="A319" s="7">
        <v>-4.2185406271698983E-3</v>
      </c>
      <c r="B319" s="7">
        <v>-6.7048803642262055E-3</v>
      </c>
      <c r="C319" s="7">
        <v>-2.0721412125863359E-2</v>
      </c>
    </row>
    <row r="320" spans="1:3">
      <c r="A320" s="7">
        <v>9.7228970858091702E-4</v>
      </c>
      <c r="B320" s="7">
        <v>-3.3101874266806566E-2</v>
      </c>
      <c r="C320" s="7">
        <v>-6.269592476489034E-3</v>
      </c>
    </row>
    <row r="321" spans="1:3">
      <c r="A321" s="7">
        <v>1.0754096622698269E-2</v>
      </c>
      <c r="B321" s="7">
        <v>3.8934147553641185E-3</v>
      </c>
      <c r="C321" s="7">
        <v>2.4447949526813919E-2</v>
      </c>
    </row>
    <row r="322" spans="1:3">
      <c r="A322" s="7">
        <v>-1.7160901428653968E-3</v>
      </c>
      <c r="B322" s="7">
        <v>-9.5620726935058305E-3</v>
      </c>
      <c r="C322" s="7">
        <v>-1.0007698229407296E-2</v>
      </c>
    </row>
    <row r="323" spans="1:3">
      <c r="A323" s="7">
        <v>-2.1315960594181374E-3</v>
      </c>
      <c r="B323" s="7">
        <v>6.1436945093065595E-3</v>
      </c>
      <c r="C323" s="7">
        <v>2.7993779160186721E-2</v>
      </c>
    </row>
    <row r="324" spans="1:3">
      <c r="A324" s="7">
        <v>-6.95971633681477E-3</v>
      </c>
      <c r="B324" s="7">
        <v>-1.6104542817583589E-3</v>
      </c>
      <c r="C324" s="7">
        <v>1.361573373676246E-2</v>
      </c>
    </row>
    <row r="325" spans="1:3">
      <c r="A325" s="7">
        <v>1.5959683464300467E-3</v>
      </c>
      <c r="B325" s="7">
        <v>-1.8347974517345413E-2</v>
      </c>
      <c r="C325" s="7">
        <v>1.1194029850746294E-2</v>
      </c>
    </row>
    <row r="326" spans="1:3">
      <c r="A326" s="7">
        <v>-1.0045704864783456E-2</v>
      </c>
      <c r="B326" s="7">
        <v>-2.136105739231911E-2</v>
      </c>
      <c r="C326" s="7">
        <v>-5.387453874538748E-2</v>
      </c>
    </row>
    <row r="327" spans="1:3">
      <c r="A327" s="7">
        <v>1.5396598890033042E-3</v>
      </c>
      <c r="B327" s="7">
        <v>3.4279487417385331E-3</v>
      </c>
      <c r="C327" s="7">
        <v>-3.9001560062403048E-3</v>
      </c>
    </row>
    <row r="328" spans="1:3">
      <c r="A328" s="7">
        <v>3.423974541094416E-3</v>
      </c>
      <c r="B328" s="7">
        <v>1.6872433368939867E-2</v>
      </c>
      <c r="C328" s="7">
        <v>3.6021926389976575E-2</v>
      </c>
    </row>
    <row r="329" spans="1:3">
      <c r="A329" s="7">
        <v>4.1086070706709095E-3</v>
      </c>
      <c r="B329" s="7">
        <v>6.7192043859086292E-3</v>
      </c>
      <c r="C329" s="7">
        <v>3.6281179138322024E-2</v>
      </c>
    </row>
    <row r="330" spans="1:3">
      <c r="A330" s="7">
        <v>-4.4385809773411951E-3</v>
      </c>
      <c r="B330" s="7">
        <v>6.1292650530635478E-4</v>
      </c>
      <c r="C330" s="7">
        <v>5.1057622173594826E-3</v>
      </c>
    </row>
    <row r="331" spans="1:3">
      <c r="A331" s="7">
        <v>-1.3166136959258839E-2</v>
      </c>
      <c r="B331" s="7">
        <v>-1.0549979724339527E-2</v>
      </c>
      <c r="C331" s="7">
        <v>2.7576197387518202E-2</v>
      </c>
    </row>
    <row r="332" spans="1:3">
      <c r="A332" s="7">
        <v>-7.5533528856879962E-3</v>
      </c>
      <c r="B332" s="7">
        <v>-2.3801273433351929E-2</v>
      </c>
      <c r="C332" s="7">
        <v>1.0593220338983076E-2</v>
      </c>
    </row>
    <row r="333" spans="1:3">
      <c r="A333" s="7">
        <v>1.0171477634866612E-2</v>
      </c>
      <c r="B333" s="7">
        <v>6.4829678956250403E-3</v>
      </c>
      <c r="C333" s="7">
        <v>-6.9881201956672166E-4</v>
      </c>
    </row>
    <row r="334" spans="1:3">
      <c r="A334" s="7">
        <v>-1.5631607783928778E-2</v>
      </c>
      <c r="B334" s="7">
        <v>-9.3117831084256891E-3</v>
      </c>
      <c r="C334" s="7">
        <v>-9.7902097902098292E-3</v>
      </c>
    </row>
    <row r="335" spans="1:3">
      <c r="A335" s="7">
        <v>-1.573683800278576E-3</v>
      </c>
      <c r="B335" s="7">
        <v>8.1271660777384614E-3</v>
      </c>
      <c r="C335" s="7">
        <v>0</v>
      </c>
    </row>
    <row r="336" spans="1:3">
      <c r="A336" s="7">
        <v>-5.659901050868288E-3</v>
      </c>
      <c r="B336" s="7">
        <v>-2.4605644217552534E-2</v>
      </c>
      <c r="C336" s="7">
        <v>1.3418079096045163E-2</v>
      </c>
    </row>
    <row r="337" spans="1:3">
      <c r="A337" s="7">
        <v>3.8908352708108985E-3</v>
      </c>
      <c r="B337" s="7">
        <v>1.4158416085657887E-2</v>
      </c>
      <c r="C337" s="7">
        <v>-4.1811846689895817E-3</v>
      </c>
    </row>
    <row r="338" spans="1:3">
      <c r="A338" s="7">
        <v>1.334960147348584E-2</v>
      </c>
      <c r="B338" s="7">
        <v>6.307129145297E-3</v>
      </c>
      <c r="C338" s="7">
        <v>-1.1896431070678792E-2</v>
      </c>
    </row>
    <row r="339" spans="1:3">
      <c r="A339" s="7">
        <v>8.0034349740997334E-3</v>
      </c>
      <c r="B339" s="7">
        <v>9.0844577464789418E-3</v>
      </c>
      <c r="C339" s="7">
        <v>5.4532577903682815E-2</v>
      </c>
    </row>
    <row r="340" spans="1:3">
      <c r="A340" s="7">
        <v>-4.1456644953650409E-3</v>
      </c>
      <c r="B340" s="7">
        <v>-2.7217462422516642E-3</v>
      </c>
      <c r="C340" s="7">
        <v>1.544660846205498E-2</v>
      </c>
    </row>
    <row r="341" spans="1:3">
      <c r="A341" s="7">
        <v>4.1629225756840077E-3</v>
      </c>
      <c r="B341" s="7">
        <v>-6.2978309152332849E-4</v>
      </c>
      <c r="C341" s="7">
        <v>-1.9841269841269419E-3</v>
      </c>
    </row>
    <row r="342" spans="1:3">
      <c r="A342" s="7">
        <v>-1.4755901466474268E-3</v>
      </c>
      <c r="B342" s="7">
        <v>-9.1030251257338702E-3</v>
      </c>
      <c r="C342" s="7">
        <v>3.6447978793903296E-2</v>
      </c>
    </row>
    <row r="343" spans="1:3">
      <c r="A343" s="7">
        <v>2.3221518378567989E-3</v>
      </c>
      <c r="B343" s="7">
        <v>-4.2399195901322521E-3</v>
      </c>
      <c r="C343" s="7">
        <v>-8.3120204603581056E-3</v>
      </c>
    </row>
    <row r="344" spans="1:3">
      <c r="A344" s="7">
        <v>1.130301163573426E-2</v>
      </c>
      <c r="B344" s="7">
        <v>2.0225611518682643E-2</v>
      </c>
      <c r="C344" s="7">
        <v>-3.8684719535783687E-3</v>
      </c>
    </row>
    <row r="345" spans="1:3">
      <c r="A345" s="7">
        <v>2.5685178222452985E-3</v>
      </c>
      <c r="B345" s="7">
        <v>7.5125280854385808E-3</v>
      </c>
      <c r="C345" s="7">
        <v>1.6181229773462785E-2</v>
      </c>
    </row>
    <row r="346" spans="1:3">
      <c r="A346" s="7">
        <v>-1.4402451383498698E-2</v>
      </c>
      <c r="B346" s="7">
        <v>1.1806179558303704E-2</v>
      </c>
      <c r="C346" s="7">
        <v>-8.9171974522292228E-3</v>
      </c>
    </row>
    <row r="347" spans="1:3">
      <c r="A347" s="7">
        <v>-1.180266999585996E-2</v>
      </c>
      <c r="B347" s="7">
        <v>1.5080122516271799E-2</v>
      </c>
      <c r="C347" s="7">
        <v>-8.9974293059126333E-3</v>
      </c>
    </row>
    <row r="348" spans="1:3">
      <c r="A348" s="7">
        <v>3.9101591380589175E-3</v>
      </c>
      <c r="B348" s="7">
        <v>3.3611186932346964E-3</v>
      </c>
      <c r="C348" s="7">
        <v>4.0207587548638152E-2</v>
      </c>
    </row>
    <row r="349" spans="1:3">
      <c r="A349" s="7">
        <v>-1.3313539457582372E-2</v>
      </c>
      <c r="B349" s="7">
        <v>1.4739448436936926E-3</v>
      </c>
      <c r="C349" s="7">
        <v>3.1795384551409907E-2</v>
      </c>
    </row>
    <row r="350" spans="1:3">
      <c r="A350" s="7">
        <v>1.0765807639908021E-2</v>
      </c>
      <c r="B350" s="7">
        <v>-5.2849479605284926E-3</v>
      </c>
      <c r="C350" s="7">
        <v>-1.6314079535593995E-2</v>
      </c>
    </row>
    <row r="351" spans="1:3">
      <c r="A351" s="7">
        <v>1.4204359664782317E-4</v>
      </c>
      <c r="B351" s="7">
        <v>-3.3629026382018477E-4</v>
      </c>
      <c r="C351" s="7">
        <v>-1.7199077567624146E-2</v>
      </c>
    </row>
    <row r="352" spans="1:3">
      <c r="A352" s="7">
        <v>1.4199502412516758E-2</v>
      </c>
      <c r="B352" s="7">
        <v>4.5748654774951597E-3</v>
      </c>
      <c r="C352" s="7">
        <v>-3.7500000000000311E-3</v>
      </c>
    </row>
    <row r="353" spans="1:3">
      <c r="A353" s="7">
        <v>-7.1403847193398096E-3</v>
      </c>
      <c r="B353" s="7">
        <v>-3.1476090139749076E-3</v>
      </c>
      <c r="C353" s="7">
        <v>-2.6976160602258454E-2</v>
      </c>
    </row>
    <row r="354" spans="1:3">
      <c r="A354" s="7">
        <v>5.9930267786359372E-3</v>
      </c>
      <c r="B354" s="7">
        <v>2.4991607994963711E-2</v>
      </c>
      <c r="C354" s="7">
        <v>8.7040683430045174E-2</v>
      </c>
    </row>
    <row r="355" spans="1:3">
      <c r="A355" s="7">
        <v>2.1727783516221535E-3</v>
      </c>
      <c r="B355" s="7">
        <v>-1.81556260923551E-2</v>
      </c>
      <c r="C355" s="7">
        <v>1.304857573851851E-2</v>
      </c>
    </row>
    <row r="356" spans="1:3">
      <c r="A356" s="7">
        <v>-2.44776549242031E-3</v>
      </c>
      <c r="B356" s="7">
        <v>-5.6074498209456878E-3</v>
      </c>
      <c r="C356" s="7">
        <v>5.0936826697892394E-2</v>
      </c>
    </row>
    <row r="357" spans="1:3">
      <c r="A357" s="7">
        <v>9.9551248594724022E-3</v>
      </c>
      <c r="B357" s="7">
        <v>7.1159838224229537E-3</v>
      </c>
      <c r="C357" s="7">
        <v>3.3425624878795964E-3</v>
      </c>
    </row>
    <row r="358" spans="1:3">
      <c r="A358" s="7">
        <v>6.8721714129136415E-3</v>
      </c>
      <c r="B358" s="7">
        <v>9.7986999120463717E-3</v>
      </c>
      <c r="C358" s="7">
        <v>3.4425263742365347E-2</v>
      </c>
    </row>
    <row r="359" spans="1:3">
      <c r="A359" s="7">
        <v>1.8614546323035934E-3</v>
      </c>
      <c r="B359" s="7">
        <v>-3.4985674467434744E-3</v>
      </c>
      <c r="C359" s="7">
        <v>4.2404779517164766E-2</v>
      </c>
    </row>
    <row r="360" spans="1:3">
      <c r="A360" s="7">
        <v>4.9544864114960153E-3</v>
      </c>
      <c r="B360" s="7">
        <v>2.1197137331877137E-3</v>
      </c>
      <c r="C360" s="7">
        <v>-6.6940782698250009E-3</v>
      </c>
    </row>
    <row r="361" spans="1:3">
      <c r="A361" s="7">
        <v>-7.4636815409872929E-3</v>
      </c>
      <c r="B361" s="7">
        <v>-5.5525978685391914E-3</v>
      </c>
      <c r="C361" s="7">
        <v>4.4582631177675851E-2</v>
      </c>
    </row>
    <row r="362" spans="1:3">
      <c r="A362" s="7">
        <v>3.0355433536158865E-3</v>
      </c>
      <c r="B362" s="7">
        <v>2.4594256519620003E-3</v>
      </c>
      <c r="C362" s="7">
        <v>-1.4887841191067053E-3</v>
      </c>
    </row>
    <row r="363" spans="1:3">
      <c r="A363" s="7">
        <v>9.8356696460257572E-3</v>
      </c>
      <c r="B363" s="7">
        <v>-1.9163185719291733E-2</v>
      </c>
      <c r="C363" s="7">
        <v>-3.7773357963550698E-2</v>
      </c>
    </row>
    <row r="364" spans="1:3">
      <c r="A364" s="7">
        <v>-2.8607340960010411E-3</v>
      </c>
      <c r="B364" s="7">
        <v>-3.3804083745325497E-4</v>
      </c>
      <c r="C364" s="7">
        <v>9.8139457740730081E-3</v>
      </c>
    </row>
    <row r="365" spans="1:3">
      <c r="A365" s="7">
        <v>1.09292354205981E-3</v>
      </c>
      <c r="B365" s="7">
        <v>1.4336985674477151E-2</v>
      </c>
      <c r="C365" s="7">
        <v>-2.557493736956185E-3</v>
      </c>
    </row>
    <row r="366" spans="1:3">
      <c r="A366" s="7">
        <v>5.7314138336709381E-3</v>
      </c>
      <c r="B366" s="7">
        <v>6.6637773630339768E-5</v>
      </c>
      <c r="C366" s="7">
        <v>1.8461589743589767E-2</v>
      </c>
    </row>
    <row r="367" spans="1:3">
      <c r="A367" s="7">
        <v>-1.4246404921834648E-3</v>
      </c>
      <c r="B367" s="7">
        <v>6.6666666666666671E-3</v>
      </c>
      <c r="C367" s="7">
        <v>-3.5246725314867951E-3</v>
      </c>
    </row>
    <row r="368" spans="1:3">
      <c r="A368" s="7">
        <v>-6.1142739844507305E-4</v>
      </c>
      <c r="B368" s="7">
        <v>1.649009933774832E-2</v>
      </c>
      <c r="C368" s="7">
        <v>8.5900955740224397E-3</v>
      </c>
    </row>
    <row r="369" spans="1:3">
      <c r="A369" s="7">
        <v>1.3588714605478099E-4</v>
      </c>
      <c r="B369" s="7">
        <v>2.8535994900775411E-2</v>
      </c>
      <c r="C369" s="7">
        <v>-2.0040081164332653E-2</v>
      </c>
    </row>
    <row r="370" spans="1:3">
      <c r="A370" s="7">
        <v>-2.0390702161183789E-3</v>
      </c>
      <c r="B370" s="7">
        <v>1.6976044117819951E-2</v>
      </c>
      <c r="C370" s="7">
        <v>-8.6912069883031025E-3</v>
      </c>
    </row>
    <row r="371" spans="1:3">
      <c r="A371" s="7">
        <v>6.6748123775801195E-3</v>
      </c>
      <c r="B371" s="7">
        <v>2.9274431094217812E-3</v>
      </c>
      <c r="C371" s="7">
        <v>5.6214598051294432E-2</v>
      </c>
    </row>
    <row r="372" spans="1:3">
      <c r="A372" s="7">
        <v>1.1096068786953874E-2</v>
      </c>
      <c r="B372" s="7">
        <v>2.4220593113386483E-3</v>
      </c>
      <c r="C372" s="7">
        <v>-1.3671826171875005E-2</v>
      </c>
    </row>
    <row r="373" spans="1:3">
      <c r="A373" s="7">
        <v>-5.2194726282190906E-3</v>
      </c>
      <c r="B373" s="7">
        <v>3.2835511236342344E-3</v>
      </c>
      <c r="C373" s="7">
        <v>2.475197897267415E-3</v>
      </c>
    </row>
    <row r="374" spans="1:3">
      <c r="A374" s="7">
        <v>-8.004863231404126E-3</v>
      </c>
      <c r="B374" s="7">
        <v>-3.1678423716457564E-2</v>
      </c>
      <c r="C374" s="7">
        <v>-2.4691358024691357E-2</v>
      </c>
    </row>
    <row r="375" spans="1:3">
      <c r="A375" s="7">
        <v>1.0510632599778743E-2</v>
      </c>
      <c r="B375" s="7">
        <v>2.1873649918674121E-2</v>
      </c>
      <c r="C375" s="7">
        <v>-4.0506329113923186E-3</v>
      </c>
    </row>
    <row r="376" spans="1:3">
      <c r="A376" s="7">
        <v>-2.9794671056377054E-2</v>
      </c>
      <c r="B376" s="7">
        <v>3.1577620083074805E-2</v>
      </c>
      <c r="C376" s="7">
        <v>-2.4402592780884743E-2</v>
      </c>
    </row>
    <row r="377" spans="1:3">
      <c r="A377" s="7">
        <v>1.2588130964336166E-2</v>
      </c>
      <c r="B377" s="7">
        <v>-3.2062854832495295E-3</v>
      </c>
      <c r="C377" s="7">
        <v>2.0323031770555902E-2</v>
      </c>
    </row>
    <row r="378" spans="1:3">
      <c r="A378" s="7">
        <v>5.8743240112428636E-3</v>
      </c>
      <c r="B378" s="7">
        <v>-6.1298111032393769E-3</v>
      </c>
      <c r="C378" s="7">
        <v>1.4811082737487243E-2</v>
      </c>
    </row>
    <row r="379" spans="1:3">
      <c r="A379" s="7">
        <v>1.7791729518936952E-2</v>
      </c>
      <c r="B379" s="7">
        <v>-1.1724469092710891E-2</v>
      </c>
      <c r="C379" s="7">
        <v>-3.6738901019682836E-2</v>
      </c>
    </row>
    <row r="380" spans="1:3">
      <c r="A380" s="7">
        <v>1.5145375795790646E-2</v>
      </c>
      <c r="B380" s="7">
        <v>2.1502787234374314E-2</v>
      </c>
      <c r="C380" s="7">
        <v>4.1797285360360703E-3</v>
      </c>
    </row>
    <row r="381" spans="1:3">
      <c r="A381" s="7">
        <v>-2.6289452236192162E-3</v>
      </c>
      <c r="B381" s="7">
        <v>3.5446320783182592E-2</v>
      </c>
      <c r="C381" s="7">
        <v>3.8501562877292471E-2</v>
      </c>
    </row>
    <row r="382" spans="1:3">
      <c r="A382" s="7">
        <v>4.4810082372322641E-3</v>
      </c>
      <c r="B382" s="7">
        <v>2.2783088909227912E-2</v>
      </c>
      <c r="C382" s="7">
        <v>-7.5150304366247006E-3</v>
      </c>
    </row>
    <row r="383" spans="1:3">
      <c r="A383" s="7">
        <v>5.8388377673153071E-3</v>
      </c>
      <c r="B383" s="7">
        <v>-2.970093637536057E-3</v>
      </c>
      <c r="C383" s="7">
        <v>-1.2115043519184476E-2</v>
      </c>
    </row>
    <row r="384" spans="1:3">
      <c r="A384" s="7">
        <v>1.3957734818000538E-2</v>
      </c>
      <c r="B384" s="7">
        <v>2.8013285151389546E-2</v>
      </c>
      <c r="C384" s="7">
        <v>9.6065457332652024E-2</v>
      </c>
    </row>
    <row r="385" spans="1:3">
      <c r="A385" s="7">
        <v>1.4215816933547433E-2</v>
      </c>
      <c r="B385" s="7">
        <v>-2.0674238294916214E-2</v>
      </c>
      <c r="C385" s="7">
        <v>-4.7552491955594807E-2</v>
      </c>
    </row>
    <row r="386" spans="1:3">
      <c r="A386" s="7">
        <v>3.6785818948257198E-3</v>
      </c>
      <c r="B386" s="7">
        <v>-8.0232329571174703E-3</v>
      </c>
      <c r="C386" s="7">
        <v>-1.8600146842878123E-2</v>
      </c>
    </row>
    <row r="387" spans="1:3">
      <c r="A387" s="7">
        <v>3.8546666666667371E-3</v>
      </c>
      <c r="B387" s="7">
        <v>2.8509154723694641E-2</v>
      </c>
      <c r="C387" s="7">
        <v>6.9826437397826841E-3</v>
      </c>
    </row>
    <row r="388" spans="1:3">
      <c r="A388" s="7">
        <v>1.4163414237923867E-2</v>
      </c>
      <c r="B388" s="7">
        <v>-3.9263847641988051E-2</v>
      </c>
      <c r="C388" s="7">
        <v>7.9246652835729264E-3</v>
      </c>
    </row>
    <row r="389" spans="1:3">
      <c r="A389" s="7">
        <v>-2.2655291275182975E-2</v>
      </c>
      <c r="B389" s="7">
        <v>-6.5017765732549486E-3</v>
      </c>
      <c r="C389" s="7">
        <v>-2.850122850122859E-2</v>
      </c>
    </row>
    <row r="390" spans="1:3">
      <c r="A390" s="7">
        <v>2.540289484427756E-3</v>
      </c>
      <c r="B390" s="7">
        <v>-8.1219995800046081E-3</v>
      </c>
      <c r="C390" s="7">
        <v>-1.770359129994931E-2</v>
      </c>
    </row>
    <row r="391" spans="1:3">
      <c r="A391" s="7">
        <v>-6.3351070167551554E-4</v>
      </c>
      <c r="B391" s="7">
        <v>1.9086921944035325E-2</v>
      </c>
      <c r="C391" s="7">
        <v>9.7837796086508097E-3</v>
      </c>
    </row>
    <row r="392" spans="1:3">
      <c r="A392" s="7">
        <v>9.8885145121866951E-3</v>
      </c>
      <c r="B392" s="7">
        <v>1.5318769428326176E-2</v>
      </c>
      <c r="C392" s="7">
        <v>2.7026923660024245E-2</v>
      </c>
    </row>
    <row r="393" spans="1:3">
      <c r="A393" s="7">
        <v>4.8958006887358701E-3</v>
      </c>
      <c r="B393" s="7">
        <v>3.6438169189468897E-3</v>
      </c>
      <c r="C393" s="7">
        <v>5.4618175502392256E-3</v>
      </c>
    </row>
    <row r="394" spans="1:3">
      <c r="A394" s="7">
        <v>1.1680168206864331E-2</v>
      </c>
      <c r="B394" s="7">
        <v>2.2974829946532979E-2</v>
      </c>
      <c r="C394" s="7">
        <v>2.7160444444444428E-2</v>
      </c>
    </row>
    <row r="395" spans="1:3">
      <c r="A395" s="7">
        <v>5.3713341645285117E-3</v>
      </c>
      <c r="B395" s="7">
        <v>-5.7672544139382737E-3</v>
      </c>
      <c r="C395" s="7">
        <v>-1.9230289386070701E-3</v>
      </c>
    </row>
    <row r="396" spans="1:3">
      <c r="A396" s="7">
        <v>8.2903834018761523E-3</v>
      </c>
      <c r="B396" s="7">
        <v>5.0204698262217864E-4</v>
      </c>
      <c r="C396" s="7">
        <v>-9.6339595375722689E-3</v>
      </c>
    </row>
    <row r="397" spans="1:3">
      <c r="A397" s="7">
        <v>-8.648504675698783E-3</v>
      </c>
      <c r="B397" s="7">
        <v>-6.5782582623967198E-3</v>
      </c>
      <c r="C397" s="7">
        <v>-4.3774321195249009E-3</v>
      </c>
    </row>
    <row r="398" spans="1:3">
      <c r="A398" s="7">
        <v>4.9763345831213921E-3</v>
      </c>
      <c r="B398" s="7">
        <v>-3.5352974781475014E-3</v>
      </c>
      <c r="C398" s="7">
        <v>1.4655643119474416E-2</v>
      </c>
    </row>
    <row r="399" spans="1:3">
      <c r="A399" s="7">
        <v>-4.1570362616820053E-3</v>
      </c>
      <c r="B399" s="7">
        <v>2.5004155121759946E-2</v>
      </c>
      <c r="C399" s="7">
        <v>4.8146364949446317E-2</v>
      </c>
    </row>
    <row r="400" spans="1:3">
      <c r="A400" s="7">
        <v>3.499122289716008E-3</v>
      </c>
      <c r="B400" s="7">
        <v>-1.2691599711323586E-2</v>
      </c>
      <c r="C400" s="7">
        <v>0.11667427652733127</v>
      </c>
    </row>
    <row r="401" spans="1:3">
      <c r="A401" s="7">
        <v>4.5268611700809494E-3</v>
      </c>
      <c r="B401" s="7">
        <v>-2.6599883582635805E-2</v>
      </c>
      <c r="C401" s="7">
        <v>-2.6737927878976921E-2</v>
      </c>
    </row>
    <row r="402" spans="1:3">
      <c r="A402" s="7">
        <v>-8.4039031799078047E-3</v>
      </c>
      <c r="B402" s="7">
        <v>-1.6693334286454729E-2</v>
      </c>
      <c r="C402" s="7">
        <v>3.3812299239222306E-2</v>
      </c>
    </row>
    <row r="403" spans="1:3">
      <c r="A403" s="7">
        <v>-5.5270526865197102E-4</v>
      </c>
      <c r="B403" s="7">
        <v>9.8836046511623565E-4</v>
      </c>
      <c r="C403" s="7">
        <v>-8.1757975542031173E-4</v>
      </c>
    </row>
    <row r="404" spans="1:3">
      <c r="A404" s="7">
        <v>-1.3641396901763622E-2</v>
      </c>
      <c r="B404" s="7">
        <v>1.1618749045928509E-4</v>
      </c>
      <c r="C404" s="7">
        <v>-2.414079279292981E-2</v>
      </c>
    </row>
    <row r="405" spans="1:3">
      <c r="A405" s="7">
        <v>-1.1587340852545791E-2</v>
      </c>
      <c r="B405" s="7">
        <v>1.678378515844384E-2</v>
      </c>
      <c r="C405" s="7">
        <v>2.0964360587002094E-2</v>
      </c>
    </row>
    <row r="406" spans="1:3">
      <c r="A406" s="7">
        <v>2.2059182602820119E-3</v>
      </c>
      <c r="B406" s="7">
        <v>2.5702364339703181E-3</v>
      </c>
      <c r="C406" s="7">
        <v>4.9280903490759734E-3</v>
      </c>
    </row>
    <row r="407" spans="1:3">
      <c r="A407" s="7">
        <v>-4.5280298260495754E-3</v>
      </c>
      <c r="B407" s="7">
        <v>-1.9028069384310831E-2</v>
      </c>
      <c r="C407" s="7">
        <v>2.2476543623888099E-2</v>
      </c>
    </row>
    <row r="408" spans="1:3">
      <c r="A408" s="7">
        <v>9.6026600999344121E-3</v>
      </c>
      <c r="B408" s="7">
        <v>5.1106625807461883E-3</v>
      </c>
      <c r="C408" s="7">
        <v>6.7946043165467299E-3</v>
      </c>
    </row>
    <row r="409" spans="1:3">
      <c r="A409" s="7">
        <v>-1.9272899308840536E-2</v>
      </c>
      <c r="B409" s="7">
        <v>-1.8894111444740395E-2</v>
      </c>
      <c r="C409" s="7">
        <v>-3.215569542851536E-2</v>
      </c>
    </row>
    <row r="410" spans="1:3">
      <c r="A410" s="7">
        <v>3.3624731286281663E-2</v>
      </c>
      <c r="B410" s="7">
        <v>-2.1024775835840261E-2</v>
      </c>
      <c r="C410" s="7">
        <v>-7.9163169776996348E-2</v>
      </c>
    </row>
    <row r="411" spans="1:3">
      <c r="A411" s="7">
        <v>0</v>
      </c>
      <c r="B411" s="7">
        <v>-1.0347115691442333E-2</v>
      </c>
      <c r="C411" s="7">
        <v>-3.563478683141269E-2</v>
      </c>
    </row>
    <row r="412" spans="1:3">
      <c r="A412" s="7">
        <v>3.8271296296295602E-3</v>
      </c>
      <c r="B412" s="7">
        <v>-1.2765127127990107E-2</v>
      </c>
      <c r="C412" s="7">
        <v>-4.6189376443418015E-2</v>
      </c>
    </row>
    <row r="413" spans="1:3">
      <c r="A413" s="7">
        <v>-8.117033824776498E-3</v>
      </c>
      <c r="B413" s="7">
        <v>-4.8642877935031505E-3</v>
      </c>
      <c r="C413" s="7">
        <v>-1.2590847457627072E-2</v>
      </c>
    </row>
    <row r="414" spans="1:3">
      <c r="A414" s="7">
        <v>-1.0911407112621034E-2</v>
      </c>
      <c r="B414" s="7">
        <v>-1.1384705215465359E-2</v>
      </c>
      <c r="C414" s="7">
        <v>-2.0107847969977787E-2</v>
      </c>
    </row>
    <row r="415" spans="1:3">
      <c r="A415" s="7">
        <v>-8.712542691411659E-3</v>
      </c>
      <c r="B415" s="7">
        <v>-5.6325573014937231E-4</v>
      </c>
      <c r="C415" s="7">
        <v>-3.5035035035035178E-3</v>
      </c>
    </row>
    <row r="416" spans="1:3">
      <c r="A416" s="7">
        <v>6.1967185405016134E-3</v>
      </c>
      <c r="B416" s="7">
        <v>-2.9432086800274221E-3</v>
      </c>
      <c r="C416" s="7">
        <v>-1.8081416373681589E-2</v>
      </c>
    </row>
    <row r="417" spans="1:3">
      <c r="A417" s="7">
        <v>8.6092814488379407E-3</v>
      </c>
      <c r="B417" s="7">
        <v>6.9777671964717625E-2</v>
      </c>
      <c r="C417" s="7">
        <v>-5.1140667577525233E-4</v>
      </c>
    </row>
    <row r="418" spans="1:3">
      <c r="A418" s="7">
        <v>-3.1154517133958752E-4</v>
      </c>
      <c r="B418" s="7">
        <v>2.6125737965998475E-2</v>
      </c>
      <c r="C418" s="7">
        <v>3.8894470885646293E-2</v>
      </c>
    </row>
    <row r="419" spans="1:3">
      <c r="A419" s="7">
        <v>-4.4250047570895236E-3</v>
      </c>
      <c r="B419" s="7">
        <v>-9.7263989571250967E-4</v>
      </c>
      <c r="C419" s="7">
        <v>1.7734040282465061E-2</v>
      </c>
    </row>
    <row r="420" spans="1:3">
      <c r="A420" s="7">
        <v>1.790409985275768E-2</v>
      </c>
      <c r="B420" s="7">
        <v>7.0442414120368869E-3</v>
      </c>
      <c r="C420" s="7">
        <v>-1.4521297192642117E-3</v>
      </c>
    </row>
    <row r="421" spans="1:3">
      <c r="A421" s="7">
        <v>9.471051311031202E-3</v>
      </c>
      <c r="B421" s="7">
        <v>-1.6719756977246637E-2</v>
      </c>
      <c r="C421" s="7">
        <v>-3.5870093837619764E-2</v>
      </c>
    </row>
    <row r="422" spans="1:3">
      <c r="A422" s="7">
        <v>-1.5901060167546274E-2</v>
      </c>
      <c r="B422" s="7">
        <v>-2.9496530809596418E-3</v>
      </c>
      <c r="C422" s="7">
        <v>-9.7033690147495716E-2</v>
      </c>
    </row>
    <row r="423" spans="1:3">
      <c r="A423" s="7">
        <v>-7.4908190892764119E-3</v>
      </c>
      <c r="B423" s="7">
        <v>-4.2345553932046981E-3</v>
      </c>
      <c r="C423" s="7">
        <v>-3.8975503283714152E-3</v>
      </c>
    </row>
    <row r="424" spans="1:3">
      <c r="A424" s="7">
        <v>-2.2455088839910893E-3</v>
      </c>
      <c r="B424" s="7">
        <v>1.8466724491046971E-2</v>
      </c>
      <c r="C424" s="7">
        <v>-9.5025159028794895E-3</v>
      </c>
    </row>
    <row r="425" spans="1:3">
      <c r="A425" s="7">
        <v>-2.2505687937359412E-3</v>
      </c>
      <c r="B425" s="7">
        <v>8.2937538375135178E-3</v>
      </c>
      <c r="C425" s="7">
        <v>3.5553105843854731E-2</v>
      </c>
    </row>
    <row r="426" spans="1:3">
      <c r="A426" s="7">
        <v>-1.522561346269633E-2</v>
      </c>
      <c r="B426" s="7">
        <v>-2.3598842884041626E-2</v>
      </c>
      <c r="C426" s="7">
        <v>-1.4713896457765836E-2</v>
      </c>
    </row>
    <row r="427" spans="1:3">
      <c r="A427" s="7">
        <v>-5.5990647782535622E-3</v>
      </c>
      <c r="B427" s="7">
        <v>-2.0218429590356427E-2</v>
      </c>
      <c r="C427" s="7">
        <v>-2.9314214601769837E-2</v>
      </c>
    </row>
    <row r="428" spans="1:3">
      <c r="A428" s="7">
        <v>2.8793398180009307E-3</v>
      </c>
      <c r="B428" s="7">
        <v>1.4231854923102934E-3</v>
      </c>
      <c r="C428" s="7">
        <v>-5.1282054204105573E-3</v>
      </c>
    </row>
    <row r="429" spans="1:3">
      <c r="A429" s="7">
        <v>5.1041213122334308E-4</v>
      </c>
      <c r="B429" s="7">
        <v>2.3152462602070614E-2</v>
      </c>
      <c r="C429" s="7">
        <v>3.5509795848212733E-2</v>
      </c>
    </row>
    <row r="430" spans="1:3">
      <c r="A430" s="7">
        <v>7.5882409570355363E-3</v>
      </c>
      <c r="B430" s="7">
        <v>-1.3889114516024426E-3</v>
      </c>
      <c r="C430" s="7">
        <v>-3.8716814159290231E-3</v>
      </c>
    </row>
    <row r="431" spans="1:3">
      <c r="A431" s="7">
        <v>1.1455047511393189E-2</v>
      </c>
      <c r="B431" s="7">
        <v>-2.126918537347109E-2</v>
      </c>
      <c r="C431" s="7">
        <v>-2.6096557468073368E-2</v>
      </c>
    </row>
    <row r="432" spans="1:3">
      <c r="A432" s="7">
        <v>5.0048177009520765E-4</v>
      </c>
      <c r="B432" s="7">
        <v>-9.3557671318165066E-3</v>
      </c>
      <c r="C432" s="7">
        <v>2.8506269754488611E-2</v>
      </c>
    </row>
    <row r="433" spans="1:3">
      <c r="A433" s="7">
        <v>-1.2320206841283536E-2</v>
      </c>
      <c r="B433" s="7">
        <v>-1.7812288981250046E-2</v>
      </c>
      <c r="C433" s="7">
        <v>-4.1574277074596613E-2</v>
      </c>
    </row>
    <row r="434" spans="1:3">
      <c r="A434" s="7">
        <v>-1.2473792739293072E-2</v>
      </c>
      <c r="B434" s="7">
        <v>-2.5864166376283079E-2</v>
      </c>
      <c r="C434" s="7">
        <v>-1.9664544842999131E-2</v>
      </c>
    </row>
    <row r="435" spans="1:3">
      <c r="A435" s="7">
        <v>-2.6930057780774445E-2</v>
      </c>
      <c r="B435" s="7">
        <v>1.6680189187472157E-2</v>
      </c>
      <c r="C435" s="7">
        <v>1.1799350336321412E-2</v>
      </c>
    </row>
    <row r="436" spans="1:3">
      <c r="A436" s="7">
        <v>4.2699065718867432E-2</v>
      </c>
      <c r="B436" s="7">
        <v>1.296547213452532E-2</v>
      </c>
      <c r="C436" s="7">
        <v>3.9650145772594736E-2</v>
      </c>
    </row>
    <row r="437" spans="1:3">
      <c r="A437" s="7">
        <v>-1.4850896901829646E-2</v>
      </c>
      <c r="B437" s="7">
        <v>1.6377858063285793E-3</v>
      </c>
      <c r="C437" s="7">
        <v>-1.5143073471676784E-2</v>
      </c>
    </row>
    <row r="438" spans="1:3">
      <c r="A438" s="7">
        <v>-1.6550138023927897E-2</v>
      </c>
      <c r="B438" s="7">
        <v>-1.1627895216445427E-2</v>
      </c>
      <c r="C438" s="7">
        <v>-4.8974831946174989E-2</v>
      </c>
    </row>
    <row r="439" spans="1:3">
      <c r="A439" s="7">
        <v>3.1308786528064683E-3</v>
      </c>
      <c r="B439" s="7">
        <v>2.0588241800029022E-2</v>
      </c>
      <c r="C439" s="7">
        <v>8.3832270429205422E-2</v>
      </c>
    </row>
    <row r="440" spans="1:3">
      <c r="A440" s="7">
        <v>3.7064050064687976E-3</v>
      </c>
      <c r="B440" s="7">
        <v>-1.9812800430029269E-3</v>
      </c>
      <c r="C440" s="7">
        <v>-2.7624309392265192E-2</v>
      </c>
    </row>
    <row r="441" spans="1:3">
      <c r="A441" s="7">
        <v>5.0531095811535897E-3</v>
      </c>
      <c r="B441" s="7">
        <v>-1.8408217972886238E-2</v>
      </c>
      <c r="C441" s="7">
        <v>-4.261363636363636E-2</v>
      </c>
    </row>
    <row r="442" spans="1:3">
      <c r="A442" s="7">
        <v>-1.4825338499583047E-2</v>
      </c>
      <c r="B442" s="7">
        <v>-2.371756479398859E-2</v>
      </c>
      <c r="C442" s="7">
        <v>-5.2225519287833873E-2</v>
      </c>
    </row>
    <row r="443" spans="1:3">
      <c r="A443" s="7">
        <v>-3.958389923014656E-2</v>
      </c>
      <c r="B443" s="7">
        <v>-1.1676088920098835E-2</v>
      </c>
      <c r="C443" s="7">
        <v>3.7571070757669361E-3</v>
      </c>
    </row>
    <row r="444" spans="1:3">
      <c r="A444" s="7">
        <v>1.3488732845705568E-2</v>
      </c>
      <c r="B444" s="7">
        <v>3.4997427146882303E-2</v>
      </c>
      <c r="C444" s="7">
        <v>2.1210229494059287E-2</v>
      </c>
    </row>
    <row r="445" spans="1:3">
      <c r="A445" s="7">
        <v>-2.5744450474035126E-2</v>
      </c>
      <c r="B445" s="7">
        <v>-2.7186210994529791E-2</v>
      </c>
      <c r="C445" s="7">
        <v>-2.4435551347858917E-3</v>
      </c>
    </row>
    <row r="446" spans="1:3">
      <c r="A446" s="7">
        <v>-1.186698617542448E-2</v>
      </c>
      <c r="B446" s="7">
        <v>-2.390870492281845E-2</v>
      </c>
      <c r="C446" s="7">
        <v>-1.7758665033680229E-2</v>
      </c>
    </row>
    <row r="447" spans="1:3">
      <c r="A447" s="7">
        <v>1.2777558910923395E-2</v>
      </c>
      <c r="B447" s="7">
        <v>-2.6562406167192115E-2</v>
      </c>
      <c r="C447" s="7">
        <v>-1.8703303073360156E-2</v>
      </c>
    </row>
    <row r="448" spans="1:3">
      <c r="A448" s="7">
        <v>3.5987596635899385E-2</v>
      </c>
      <c r="B448" s="7">
        <v>2.9677341311822678E-2</v>
      </c>
      <c r="C448" s="7">
        <v>2.0330304955527383E-2</v>
      </c>
    </row>
    <row r="449" spans="1:3">
      <c r="A449" s="7">
        <v>-3.393950798058118E-3</v>
      </c>
      <c r="B449" s="7">
        <v>2.9015411155210807E-2</v>
      </c>
      <c r="C449" s="7">
        <v>3.2378644606391137E-2</v>
      </c>
    </row>
    <row r="450" spans="1:3">
      <c r="A450" s="7">
        <v>3.1383614829848007E-3</v>
      </c>
      <c r="B450" s="7">
        <v>6.4540323692969777E-3</v>
      </c>
      <c r="C450" s="7">
        <v>0</v>
      </c>
    </row>
    <row r="451" spans="1:3">
      <c r="A451" s="7">
        <v>-5.3253013466103972E-4</v>
      </c>
      <c r="B451" s="7">
        <v>2.0918945988013582E-2</v>
      </c>
      <c r="C451" s="7">
        <v>1.6887876960193136E-2</v>
      </c>
    </row>
    <row r="452" spans="1:3">
      <c r="A452" s="7">
        <v>3.7962505679487672E-3</v>
      </c>
      <c r="B452" s="7">
        <v>8.537681632825575E-3</v>
      </c>
      <c r="C452" s="7">
        <v>-2.2538610762834477E-2</v>
      </c>
    </row>
    <row r="453" spans="1:3">
      <c r="A453" s="7">
        <v>7.6964171463879899E-3</v>
      </c>
      <c r="B453" s="7">
        <v>2.08005919458038E-2</v>
      </c>
      <c r="C453" s="7">
        <v>3.7014563106796079E-2</v>
      </c>
    </row>
    <row r="454" spans="1:3">
      <c r="A454" s="7">
        <v>-6.9791807025553314E-3</v>
      </c>
      <c r="B454" s="7">
        <v>8.2336212674128505E-3</v>
      </c>
      <c r="C454" s="7">
        <v>-2.3990637799882981E-2</v>
      </c>
    </row>
    <row r="455" spans="1:3">
      <c r="A455" s="7">
        <v>1.7238760637373761E-3</v>
      </c>
      <c r="B455" s="7">
        <v>2.2677867582720997E-2</v>
      </c>
      <c r="C455" s="7">
        <v>8.9928057553955981E-3</v>
      </c>
    </row>
    <row r="456" spans="1:3">
      <c r="A456" s="7">
        <v>1.1583266989895856E-2</v>
      </c>
      <c r="B456" s="7">
        <v>3.7340953286684958E-3</v>
      </c>
      <c r="C456" s="7">
        <v>-2.1390433749257098E-2</v>
      </c>
    </row>
    <row r="457" spans="1:3">
      <c r="A457" s="7">
        <v>6.8703983920644311E-3</v>
      </c>
      <c r="B457" s="7">
        <v>5.0366586250191886E-3</v>
      </c>
      <c r="C457" s="7">
        <v>1.2143352285570891E-2</v>
      </c>
    </row>
    <row r="458" spans="1:3">
      <c r="A458" s="7">
        <v>1.0267753760470563E-2</v>
      </c>
      <c r="B458" s="7">
        <v>1.9134401396318758E-2</v>
      </c>
      <c r="C458" s="7">
        <v>6.4787042591481589E-2</v>
      </c>
    </row>
    <row r="459" spans="1:3">
      <c r="A459" s="7">
        <v>-6.882850584202029E-3</v>
      </c>
      <c r="B459" s="7">
        <v>-6.6495471247941459E-3</v>
      </c>
      <c r="C459" s="7">
        <v>-2.7042253521126786E-2</v>
      </c>
    </row>
    <row r="460" spans="1:3">
      <c r="A460" s="7">
        <v>-1.0298568626844704E-2</v>
      </c>
      <c r="B460" s="7">
        <v>-1.7775794166039333E-2</v>
      </c>
      <c r="C460" s="7">
        <v>-2.0845396641574952E-2</v>
      </c>
    </row>
    <row r="461" spans="1:3">
      <c r="A461" s="7">
        <v>1.4986864889001406E-2</v>
      </c>
      <c r="B461" s="7">
        <v>-1.7181318268247635E-3</v>
      </c>
      <c r="C461" s="7">
        <v>-1.5375517445298732E-2</v>
      </c>
    </row>
    <row r="462" spans="1:3">
      <c r="A462" s="7">
        <v>-6.5123091498435915E-3</v>
      </c>
      <c r="B462" s="7">
        <v>2.3693442988852453E-2</v>
      </c>
      <c r="C462" s="7">
        <v>6.0060060060069457E-4</v>
      </c>
    </row>
    <row r="463" spans="1:3">
      <c r="A463" s="7">
        <v>3.5046274207601665E-3</v>
      </c>
      <c r="B463" s="7">
        <v>-1.894196347296603E-2</v>
      </c>
      <c r="C463" s="7">
        <v>-5.0420168067226885E-2</v>
      </c>
    </row>
    <row r="464" spans="1:3">
      <c r="A464" s="7">
        <v>1.4293151412920552E-2</v>
      </c>
      <c r="B464" s="7">
        <v>-1.8450794224275039E-2</v>
      </c>
      <c r="C464" s="7">
        <v>-2.7180783817951942E-2</v>
      </c>
    </row>
    <row r="465" spans="1:3">
      <c r="A465" s="7">
        <v>1.2943945508589636E-2</v>
      </c>
      <c r="B465" s="7">
        <v>1.8040912319839315E-3</v>
      </c>
      <c r="C465" s="7">
        <v>-2.7940220922677044E-2</v>
      </c>
    </row>
    <row r="466" spans="1:3">
      <c r="A466" s="7">
        <v>7.8056464320429937E-3</v>
      </c>
      <c r="B466" s="7">
        <v>-1.19089288480824E-2</v>
      </c>
      <c r="C466" s="7">
        <v>6.0160427807486533E-3</v>
      </c>
    </row>
    <row r="467" spans="1:3">
      <c r="A467" s="7">
        <v>-3.8101247791334316E-3</v>
      </c>
      <c r="B467" s="7">
        <v>-2.5515880428382237E-2</v>
      </c>
      <c r="C467" s="7">
        <v>1.5282392026577983E-2</v>
      </c>
    </row>
    <row r="468" spans="1:3">
      <c r="A468" s="7">
        <v>-3.009655683439178E-3</v>
      </c>
      <c r="B468" s="7">
        <v>1.1523402714932044E-2</v>
      </c>
      <c r="C468" s="7">
        <v>5.2356020942408424E-3</v>
      </c>
    </row>
    <row r="469" spans="1:3">
      <c r="A469" s="7">
        <v>2.8300862470940066E-3</v>
      </c>
      <c r="B469" s="7">
        <v>1.634253808081745E-2</v>
      </c>
      <c r="C469" s="7">
        <v>9.7656250000000243E-3</v>
      </c>
    </row>
    <row r="470" spans="1:3">
      <c r="A470" s="7">
        <v>-5.5813367674064284E-3</v>
      </c>
      <c r="B470" s="7">
        <v>-2.9988269835267617E-2</v>
      </c>
      <c r="C470" s="7">
        <v>-1.9342359767891271E-3</v>
      </c>
    </row>
    <row r="471" spans="1:3">
      <c r="A471" s="7">
        <v>-9.5226646486809858E-3</v>
      </c>
      <c r="B471" s="7">
        <v>-1.330909367271894E-3</v>
      </c>
      <c r="C471" s="7">
        <v>1.2273901808785497E-2</v>
      </c>
    </row>
    <row r="472" spans="1:3">
      <c r="A472" s="7">
        <v>1.4962473130809405E-2</v>
      </c>
      <c r="B472" s="7">
        <v>1.4115144491391391E-2</v>
      </c>
      <c r="C472" s="7">
        <v>3.0631780472239863E-2</v>
      </c>
    </row>
    <row r="473" spans="1:3">
      <c r="A473" s="7">
        <v>2.6598017022821267E-2</v>
      </c>
      <c r="B473" s="7">
        <v>-1.0155197496601615E-3</v>
      </c>
      <c r="C473" s="7">
        <v>-6.192012383900861E-3</v>
      </c>
    </row>
    <row r="474" spans="1:3">
      <c r="A474" s="7">
        <v>-6.354983428841319E-3</v>
      </c>
      <c r="B474" s="7">
        <v>-4.8436166918284645E-3</v>
      </c>
      <c r="C474" s="7">
        <v>-2.180679263593726E-2</v>
      </c>
    </row>
    <row r="475" spans="1:3">
      <c r="A475" s="7">
        <v>-8.3635753744322958E-3</v>
      </c>
      <c r="B475" s="7">
        <v>-2.7821205718317477E-2</v>
      </c>
      <c r="C475" s="7">
        <v>-3.6305732484076342E-2</v>
      </c>
    </row>
    <row r="476" spans="1:3">
      <c r="A476" s="7">
        <v>8.0620341085271552E-3</v>
      </c>
      <c r="B476" s="7">
        <v>6.7372028380024802E-3</v>
      </c>
      <c r="C476" s="7">
        <v>3.9656311962986595E-3</v>
      </c>
    </row>
    <row r="477" spans="1:3">
      <c r="A477" s="7">
        <v>-1.6979452162790756E-2</v>
      </c>
      <c r="B477" s="7">
        <v>-3.7328105435654957E-2</v>
      </c>
      <c r="C477" s="7">
        <v>-3.1599736668861005E-2</v>
      </c>
    </row>
    <row r="478" spans="1:3">
      <c r="A478" s="7">
        <v>-2.6909820316469916E-3</v>
      </c>
      <c r="B478" s="7">
        <v>-1.4668111964258052E-3</v>
      </c>
      <c r="C478" s="7">
        <v>9.5173351461589929E-3</v>
      </c>
    </row>
    <row r="479" spans="1:3">
      <c r="A479" s="7">
        <v>2.541417529233057E-2</v>
      </c>
      <c r="B479" s="7">
        <v>4.5155468377797194E-2</v>
      </c>
      <c r="C479" s="7">
        <v>-1.5488215488215518E-2</v>
      </c>
    </row>
    <row r="480" spans="1:3">
      <c r="A480" s="7">
        <v>-1.7501994553527966E-2</v>
      </c>
      <c r="B480" s="7">
        <v>-3.6604772895409247E-2</v>
      </c>
      <c r="C480" s="7">
        <v>-3.1463748290013617E-2</v>
      </c>
    </row>
    <row r="481" spans="1:3">
      <c r="A481" s="7">
        <v>-1.3516025907517376E-2</v>
      </c>
      <c r="B481" s="7">
        <v>1.9664637602206181E-3</v>
      </c>
      <c r="C481" s="7">
        <v>7.7683615819208636E-3</v>
      </c>
    </row>
    <row r="482" spans="1:3">
      <c r="A482" s="7">
        <v>-1.3701211841734826E-2</v>
      </c>
      <c r="B482" s="7">
        <v>9.6226192241179731E-3</v>
      </c>
      <c r="C482" s="7">
        <v>2.0322354590049118E-2</v>
      </c>
    </row>
    <row r="483" spans="1:3">
      <c r="A483" s="7">
        <v>7.3618459027405391E-3</v>
      </c>
      <c r="B483" s="7">
        <v>4.1008328091505598E-2</v>
      </c>
      <c r="C483" s="7">
        <v>2.8846153846153841E-2</v>
      </c>
    </row>
    <row r="484" spans="1:3">
      <c r="A484" s="7">
        <v>-1.8429041570735757E-2</v>
      </c>
      <c r="B484" s="7">
        <v>-5.5716177431244969E-2</v>
      </c>
      <c r="C484" s="7">
        <v>-3.0040053404539455E-2</v>
      </c>
    </row>
    <row r="485" spans="1:3">
      <c r="A485" s="7">
        <v>9.9701730558642912E-3</v>
      </c>
      <c r="B485" s="7">
        <v>3.253141461934284E-3</v>
      </c>
      <c r="C485" s="7">
        <v>-2.2023399862353649E-2</v>
      </c>
    </row>
    <row r="486" spans="1:3">
      <c r="A486" s="7">
        <v>-2.4999935897435186E-3</v>
      </c>
      <c r="B486" s="7">
        <v>-3.3189223252729015E-2</v>
      </c>
      <c r="C486" s="7">
        <v>-5.9113300492610946E-2</v>
      </c>
    </row>
    <row r="487" spans="1:3">
      <c r="A487" s="7">
        <v>-5.2696355936659965E-3</v>
      </c>
      <c r="B487" s="7">
        <v>1.6112041511403913E-2</v>
      </c>
      <c r="C487" s="7">
        <v>-1.4958863126402077E-3</v>
      </c>
    </row>
    <row r="488" spans="1:3">
      <c r="A488" s="7">
        <v>-1.4083546085566388E-2</v>
      </c>
      <c r="B488" s="7">
        <v>-5.1841274087155352E-2</v>
      </c>
      <c r="C488" s="7">
        <v>-3.8951310861423193E-2</v>
      </c>
    </row>
    <row r="489" spans="1:3">
      <c r="A489" s="7">
        <v>-4.0626171020077158E-3</v>
      </c>
      <c r="B489" s="7">
        <v>-2.6894211604095514E-2</v>
      </c>
      <c r="C489" s="7">
        <v>-3.0397505845674244E-2</v>
      </c>
    </row>
    <row r="490" spans="1:3">
      <c r="A490" s="7">
        <v>1.0724323615885087E-2</v>
      </c>
      <c r="B490" s="7">
        <v>3.1916407574584867E-2</v>
      </c>
      <c r="C490" s="7">
        <v>8.520900321543412E-2</v>
      </c>
    </row>
    <row r="491" spans="1:3">
      <c r="A491" s="7">
        <v>9.7643539176003758E-3</v>
      </c>
      <c r="B491" s="7">
        <v>-1.0672340352985256E-2</v>
      </c>
      <c r="C491" s="7">
        <v>-3.3333333333333277E-2</v>
      </c>
    </row>
    <row r="492" spans="1:3">
      <c r="A492" s="7">
        <v>-2.8365266515125451E-3</v>
      </c>
      <c r="B492" s="7">
        <v>2.5422647917813124E-2</v>
      </c>
      <c r="C492" s="7">
        <v>3.6781609195402194E-2</v>
      </c>
    </row>
    <row r="493" spans="1:3">
      <c r="A493" s="7">
        <v>-6.2322216422649998E-2</v>
      </c>
      <c r="B493" s="7">
        <v>-5.6419175274082793E-2</v>
      </c>
      <c r="C493" s="7">
        <v>-5.543237250554324E-2</v>
      </c>
    </row>
    <row r="494" spans="1:3">
      <c r="A494" s="7">
        <v>-2.3028103703783366E-2</v>
      </c>
      <c r="B494" s="7">
        <v>-2.4641392043106461E-2</v>
      </c>
      <c r="C494" s="7">
        <v>5.4773082942097253E-3</v>
      </c>
    </row>
    <row r="495" spans="1:3">
      <c r="A495" s="7">
        <v>6.3511645663629412E-4</v>
      </c>
      <c r="B495" s="7">
        <v>1.7472878741629316E-3</v>
      </c>
      <c r="C495" s="7">
        <v>-2.7237354085603085E-2</v>
      </c>
    </row>
    <row r="496" spans="1:3">
      <c r="A496" s="7">
        <v>2.2991820022164707E-2</v>
      </c>
      <c r="B496" s="7">
        <v>4.0119232215109574E-2</v>
      </c>
      <c r="C496" s="7">
        <v>2.6400000000000007E-2</v>
      </c>
    </row>
    <row r="497" spans="1:3">
      <c r="A497" s="7">
        <v>1.7786983430810459E-2</v>
      </c>
      <c r="B497" s="7">
        <v>-1.9215987567493622E-2</v>
      </c>
      <c r="C497" s="7">
        <v>-3.1956352299298531E-2</v>
      </c>
    </row>
    <row r="498" spans="1:3">
      <c r="A498" s="7">
        <v>-1.6392318079241554E-2</v>
      </c>
      <c r="B498" s="7">
        <v>1.1399472703052275E-3</v>
      </c>
      <c r="C498" s="7">
        <v>2.334943639291473E-2</v>
      </c>
    </row>
    <row r="499" spans="1:3">
      <c r="A499" s="7">
        <v>8.7458779614273396E-3</v>
      </c>
      <c r="B499" s="7">
        <v>2.319950830630494E-2</v>
      </c>
      <c r="C499" s="7">
        <v>3.22580645161289E-2</v>
      </c>
    </row>
    <row r="500" spans="1:3">
      <c r="A500" s="7">
        <v>1.5292224612021402E-2</v>
      </c>
      <c r="B500" s="7">
        <v>4.0756711926253283E-2</v>
      </c>
      <c r="C500" s="7">
        <v>3.887195121951232E-2</v>
      </c>
    </row>
    <row r="501" spans="1:3">
      <c r="A501" s="7">
        <v>-5.6481710217308641E-3</v>
      </c>
      <c r="B501" s="7">
        <v>-5.3461842110809916E-3</v>
      </c>
      <c r="C501" s="7">
        <v>3.6683785766690341E-3</v>
      </c>
    </row>
    <row r="502" spans="1:3">
      <c r="A502" s="7">
        <v>-1.5147456885736663E-2</v>
      </c>
      <c r="B502" s="7">
        <v>-8.7334724196057637E-4</v>
      </c>
      <c r="C502" s="7">
        <v>-9.5029239766081137E-3</v>
      </c>
    </row>
    <row r="503" spans="1:3">
      <c r="A503" s="7">
        <v>1.0780060496979278E-2</v>
      </c>
      <c r="B503" s="7">
        <v>1.6811242568228781E-2</v>
      </c>
      <c r="C503" s="7">
        <v>2.5092250922509215E-2</v>
      </c>
    </row>
    <row r="504" spans="1:3">
      <c r="A504" s="7">
        <v>-8.9668360657030703E-3</v>
      </c>
      <c r="B504" s="7">
        <v>-3.8555662523049677E-2</v>
      </c>
      <c r="C504" s="7">
        <v>-2.8077753779697665E-2</v>
      </c>
    </row>
    <row r="505" spans="1:3">
      <c r="A505" s="7">
        <v>-3.9069984502500751E-3</v>
      </c>
      <c r="B505" s="7">
        <v>5.2276377346388014E-3</v>
      </c>
      <c r="C505" s="7">
        <v>-2.9629629629628999E-3</v>
      </c>
    </row>
    <row r="506" spans="1:3">
      <c r="A506" s="7">
        <v>1.1147776782036548E-2</v>
      </c>
      <c r="B506" s="7">
        <v>1.7585931419090824E-2</v>
      </c>
      <c r="C506" s="7">
        <v>2.0802377414561615E-2</v>
      </c>
    </row>
    <row r="507" spans="1:3">
      <c r="A507" s="7">
        <v>-1.2454069518795716E-2</v>
      </c>
      <c r="B507" s="7">
        <v>-5.043372770468635E-3</v>
      </c>
      <c r="C507" s="7">
        <v>-1.5283842794759887E-2</v>
      </c>
    </row>
    <row r="508" spans="1:3">
      <c r="A508" s="7">
        <v>-1.8055240727343214E-2</v>
      </c>
      <c r="B508" s="7">
        <v>-3.5955716060489251E-2</v>
      </c>
      <c r="C508" s="7">
        <v>-1.8477457501847747E-2</v>
      </c>
    </row>
    <row r="509" spans="1:3">
      <c r="A509" s="7">
        <v>-3.7897956421574994E-3</v>
      </c>
      <c r="B509" s="7">
        <v>-3.8628673854659644E-2</v>
      </c>
      <c r="C509" s="7">
        <v>-3.9909638554216822E-2</v>
      </c>
    </row>
    <row r="510" spans="1:3">
      <c r="A510" s="7">
        <v>-2.6770011132863949E-2</v>
      </c>
      <c r="B510" s="7">
        <v>-3.8284837807743097E-2</v>
      </c>
      <c r="C510" s="7">
        <v>-7.3725490196078394E-2</v>
      </c>
    </row>
    <row r="511" spans="1:3">
      <c r="A511" s="7">
        <v>-3.1197960095459571E-2</v>
      </c>
      <c r="B511" s="7">
        <v>6.6726567078913305E-3</v>
      </c>
      <c r="C511" s="7">
        <v>3.3022861981371616E-2</v>
      </c>
    </row>
    <row r="512" spans="1:3">
      <c r="A512" s="7">
        <v>-9.9372462623206429E-3</v>
      </c>
      <c r="B512" s="7">
        <v>2.0111465053911703E-2</v>
      </c>
      <c r="C512" s="7">
        <v>5.7377049180328109E-3</v>
      </c>
    </row>
    <row r="513" spans="1:3">
      <c r="A513" s="7">
        <v>6.1128369976921389E-3</v>
      </c>
      <c r="B513" s="7">
        <v>-3.9651445599646375E-2</v>
      </c>
      <c r="C513" s="7">
        <v>-8.3129584352078206E-2</v>
      </c>
    </row>
    <row r="514" spans="1:3">
      <c r="A514" s="7">
        <v>-7.2007646984296424E-3</v>
      </c>
      <c r="B514" s="7">
        <v>1.1533138728788847E-2</v>
      </c>
      <c r="C514" s="7">
        <v>-1.7777777777777399E-3</v>
      </c>
    </row>
    <row r="515" spans="1:3">
      <c r="A515" s="7">
        <v>3.0296116422664408E-2</v>
      </c>
      <c r="B515" s="7">
        <v>3.2760695238076711E-2</v>
      </c>
      <c r="C515" s="7">
        <v>2.0480854853072165E-2</v>
      </c>
    </row>
    <row r="516" spans="1:3">
      <c r="A516" s="7">
        <v>1.5619308338318934E-2</v>
      </c>
      <c r="B516" s="7">
        <v>-3.8271069340952077E-3</v>
      </c>
      <c r="C516" s="7">
        <v>1.745200698080242E-3</v>
      </c>
    </row>
    <row r="517" spans="1:3">
      <c r="A517" s="7">
        <v>2.7436844765342989E-2</v>
      </c>
      <c r="B517" s="7">
        <v>2.157368208760916E-2</v>
      </c>
      <c r="C517" s="7">
        <v>6.9686411149825845E-3</v>
      </c>
    </row>
    <row r="518" spans="1:3">
      <c r="A518" s="7">
        <v>1.4406204896566332E-2</v>
      </c>
      <c r="B518" s="7">
        <v>2.4517248151666983E-2</v>
      </c>
      <c r="C518" s="7">
        <v>3.8927335640138346E-2</v>
      </c>
    </row>
    <row r="519" spans="1:3">
      <c r="A519" s="7">
        <v>-7.6204084120371114E-3</v>
      </c>
      <c r="B519" s="7">
        <v>0</v>
      </c>
      <c r="C519" s="7">
        <v>2.4979184013321698E-3</v>
      </c>
    </row>
    <row r="520" spans="1:3">
      <c r="A520" s="7">
        <v>-1.6265284467713838E-2</v>
      </c>
      <c r="B520" s="7">
        <v>-2.9789650436548021E-2</v>
      </c>
      <c r="C520" s="7">
        <v>-1.9102990033222481E-2</v>
      </c>
    </row>
    <row r="521" spans="1:3">
      <c r="A521" s="7">
        <v>9.0831607874419899E-3</v>
      </c>
      <c r="B521" s="7">
        <v>1.3023821114321632E-2</v>
      </c>
      <c r="C521" s="7">
        <v>-2.4555461473327767E-2</v>
      </c>
    </row>
    <row r="522" spans="1:3">
      <c r="A522" s="7">
        <v>1.1181406705655652E-2</v>
      </c>
      <c r="B522" s="7">
        <v>-1.8027688516201665E-2</v>
      </c>
      <c r="C522" s="7">
        <v>-3.385416666666656E-2</v>
      </c>
    </row>
    <row r="523" spans="1:3">
      <c r="A523" s="7">
        <v>1.6134697217768147E-2</v>
      </c>
      <c r="B523" s="7">
        <v>1.6164365007574861E-2</v>
      </c>
      <c r="C523" s="7">
        <v>1.7070979335130233E-2</v>
      </c>
    </row>
    <row r="524" spans="1:3">
      <c r="A524" s="7">
        <v>-9.6502908106886869E-3</v>
      </c>
      <c r="B524" s="7">
        <v>1.8930433545764385E-2</v>
      </c>
      <c r="C524" s="7">
        <v>-1.0600706713781006E-2</v>
      </c>
    </row>
    <row r="525" spans="1:3">
      <c r="A525" s="7">
        <v>9.3296892051767475E-3</v>
      </c>
      <c r="B525" s="7">
        <v>9.6072338175646563E-3</v>
      </c>
      <c r="C525" s="7">
        <v>-1.2499999999999893E-2</v>
      </c>
    </row>
    <row r="526" spans="1:3">
      <c r="A526" s="7">
        <v>-3.4236904466207913E-4</v>
      </c>
      <c r="B526" s="7">
        <v>2.3999496557507754E-2</v>
      </c>
      <c r="C526" s="7">
        <v>5.3345388788426748E-2</v>
      </c>
    </row>
    <row r="527" spans="1:3">
      <c r="A527" s="7">
        <v>-6.712301369863013E-3</v>
      </c>
      <c r="B527" s="7">
        <v>4.7146359529360192E-3</v>
      </c>
      <c r="C527" s="7">
        <v>-2.5751072961374367E-3</v>
      </c>
    </row>
    <row r="528" spans="1:3">
      <c r="A528" s="7">
        <v>7.0334365733434236E-3</v>
      </c>
      <c r="B528" s="7">
        <v>-1.4757876110617204E-2</v>
      </c>
      <c r="C528" s="7">
        <v>-2.8399311531841661E-2</v>
      </c>
    </row>
    <row r="529" spans="1:3">
      <c r="A529" s="7">
        <v>-8.8331488758699797E-3</v>
      </c>
      <c r="B529" s="7">
        <v>6.8337546363553226E-3</v>
      </c>
      <c r="C529" s="7">
        <v>2.3914968999114383E-2</v>
      </c>
    </row>
    <row r="530" spans="1:3">
      <c r="A530" s="7">
        <v>6.5630189982728579E-3</v>
      </c>
      <c r="B530" s="7">
        <v>-2.5366515663195052E-3</v>
      </c>
      <c r="C530" s="7">
        <v>-4.3252595155709953E-3</v>
      </c>
    </row>
    <row r="531" spans="1:3">
      <c r="A531" s="7">
        <v>-2.9512217491672022E-3</v>
      </c>
      <c r="B531" s="7">
        <v>2.0482479191611822E-2</v>
      </c>
      <c r="C531" s="7">
        <v>-1.0425716768027735E-2</v>
      </c>
    </row>
    <row r="532" spans="1:3">
      <c r="A532" s="7">
        <v>-1.376726058326509E-3</v>
      </c>
      <c r="B532" s="7">
        <v>1.1450104321074238E-2</v>
      </c>
      <c r="C532" s="7">
        <v>4.302019315188764E-2</v>
      </c>
    </row>
    <row r="533" spans="1:3">
      <c r="A533" s="7">
        <v>-1.2132135624698746E-2</v>
      </c>
      <c r="B533" s="7">
        <v>-2.064321130243332E-2</v>
      </c>
      <c r="C533" s="7">
        <v>6.7340067340067398E-3</v>
      </c>
    </row>
    <row r="534" spans="1:3">
      <c r="A534" s="7">
        <v>5.0938176693017768E-3</v>
      </c>
      <c r="B534" s="7">
        <v>2.672192026209665E-2</v>
      </c>
      <c r="C534" s="7">
        <v>5.2675585284280853E-2</v>
      </c>
    </row>
    <row r="535" spans="1:3">
      <c r="A535" s="7">
        <v>-1.728679617472632E-2</v>
      </c>
      <c r="B535" s="7">
        <v>1.3509887417218607E-2</v>
      </c>
      <c r="C535" s="7">
        <v>1.1119936457506002E-2</v>
      </c>
    </row>
    <row r="536" spans="1:3">
      <c r="A536" s="7">
        <v>-5.5104131647387084E-3</v>
      </c>
      <c r="B536" s="7">
        <v>1.5094178683084478E-2</v>
      </c>
      <c r="C536" s="7">
        <v>2.1209740769835003E-2</v>
      </c>
    </row>
    <row r="537" spans="1:3">
      <c r="A537" s="7">
        <v>1.5983518761567984E-2</v>
      </c>
      <c r="B537" s="7">
        <v>-8.1107817916659369E-3</v>
      </c>
      <c r="C537" s="7">
        <v>-1.3846153846153824E-2</v>
      </c>
    </row>
    <row r="538" spans="1:3">
      <c r="A538" s="7">
        <v>6.7822750165773757E-3</v>
      </c>
      <c r="B538" s="7">
        <v>-7.3982674384650985E-3</v>
      </c>
      <c r="C538" s="7">
        <v>1.5600624024960665E-3</v>
      </c>
    </row>
    <row r="539" spans="1:3">
      <c r="A539" s="7">
        <v>1.9445724722351643E-3</v>
      </c>
      <c r="B539" s="7">
        <v>-8.8263551911020224E-3</v>
      </c>
      <c r="C539" s="7">
        <v>-2.3364485981308466E-2</v>
      </c>
    </row>
    <row r="540" spans="1:3">
      <c r="A540" s="7">
        <v>9.4960488113661427E-3</v>
      </c>
      <c r="B540" s="7">
        <v>3.4234741389126341E-2</v>
      </c>
      <c r="C540" s="7">
        <v>5.1834130781499232E-2</v>
      </c>
    </row>
    <row r="541" spans="1:3">
      <c r="A541" s="7">
        <v>1.6616307447242008E-2</v>
      </c>
      <c r="B541" s="7">
        <v>3.5717394285488479E-3</v>
      </c>
      <c r="C541" s="7">
        <v>6.1410159211523922E-2</v>
      </c>
    </row>
    <row r="542" spans="1:3">
      <c r="A542" s="7">
        <v>-6.1799230876661365E-2</v>
      </c>
      <c r="B542" s="7">
        <v>3.2793065162005752E-2</v>
      </c>
      <c r="C542" s="7">
        <v>4.9285714285714252E-2</v>
      </c>
    </row>
    <row r="543" spans="1:3">
      <c r="A543" s="7">
        <v>2.872356119146038E-2</v>
      </c>
      <c r="B543" s="7">
        <v>-6.1534676682501897E-3</v>
      </c>
      <c r="C543" s="7">
        <v>4.4247787610619496E-2</v>
      </c>
    </row>
    <row r="544" spans="1:3">
      <c r="A544" s="7">
        <v>-6.6479848837502136E-3</v>
      </c>
      <c r="B544" s="7">
        <v>-9.2873509159603403E-3</v>
      </c>
      <c r="C544" s="7">
        <v>-1.1734028683181207E-2</v>
      </c>
    </row>
    <row r="545" spans="1:3">
      <c r="A545" s="7">
        <v>2.0641127593683677E-2</v>
      </c>
      <c r="B545" s="7">
        <v>3.8247673215663858E-2</v>
      </c>
      <c r="C545" s="7">
        <v>3.4960422163588349E-2</v>
      </c>
    </row>
    <row r="546" spans="1:3">
      <c r="A546" s="7">
        <v>-1.5875965769052728E-3</v>
      </c>
      <c r="B546" s="7">
        <v>-1.9262444493395633E-3</v>
      </c>
      <c r="C546" s="7">
        <v>-2.0395156150414297E-2</v>
      </c>
    </row>
    <row r="547" spans="1:3">
      <c r="A547" s="7">
        <v>4.8397513241517267E-4</v>
      </c>
      <c r="B547" s="7">
        <v>-2.7742114802992743E-3</v>
      </c>
      <c r="C547" s="7">
        <v>-4.5543266102796688E-3</v>
      </c>
    </row>
    <row r="548" spans="1:3">
      <c r="A548" s="7">
        <v>3.8004629367021894E-3</v>
      </c>
      <c r="B548" s="7">
        <v>-2.9029995922710689E-3</v>
      </c>
      <c r="C548" s="7">
        <v>3.1372549019607752E-2</v>
      </c>
    </row>
    <row r="549" spans="1:3">
      <c r="A549" s="7">
        <v>-2.3405451272652546E-3</v>
      </c>
      <c r="B549" s="7">
        <v>3.0328744778577689E-4</v>
      </c>
      <c r="C549" s="7">
        <v>-3.7389100126742708E-2</v>
      </c>
    </row>
    <row r="550" spans="1:3">
      <c r="A550" s="7">
        <v>9.452908757126675E-3</v>
      </c>
      <c r="B550" s="7">
        <v>2.6194561316936253E-2</v>
      </c>
      <c r="C550" s="7">
        <v>2.0408163265306156E-2</v>
      </c>
    </row>
    <row r="551" spans="1:3">
      <c r="A551" s="7">
        <v>-7.1087353292808905E-3</v>
      </c>
      <c r="B551" s="7">
        <v>-4.4315763285400515E-3</v>
      </c>
      <c r="C551" s="7">
        <v>2.1290322580645164E-2</v>
      </c>
    </row>
    <row r="552" spans="1:3">
      <c r="A552" s="7">
        <v>9.7067537417992403E-3</v>
      </c>
      <c r="B552" s="7">
        <v>2.1425609192664046E-2</v>
      </c>
      <c r="C552" s="7">
        <v>2.2109917877447861E-2</v>
      </c>
    </row>
    <row r="553" spans="1:3">
      <c r="A553" s="7">
        <v>1.2886070946834095E-2</v>
      </c>
      <c r="B553" s="7">
        <v>6.3335035560660299E-3</v>
      </c>
      <c r="C553" s="7">
        <v>8.6526576019777864E-3</v>
      </c>
    </row>
    <row r="554" spans="1:3">
      <c r="A554" s="7">
        <v>9.2218296879620892E-3</v>
      </c>
      <c r="B554" s="7">
        <v>-9.238581797579113E-4</v>
      </c>
      <c r="C554" s="7">
        <v>6.7401960784313373E-3</v>
      </c>
    </row>
    <row r="555" spans="1:3">
      <c r="A555" s="7">
        <v>-4.6020678464248283E-3</v>
      </c>
      <c r="B555" s="7">
        <v>8.7846269940740161E-3</v>
      </c>
      <c r="C555" s="7">
        <v>-2.4345648204504022E-2</v>
      </c>
    </row>
    <row r="556" spans="1:3">
      <c r="A556" s="7">
        <v>3.5513199024618343E-3</v>
      </c>
      <c r="B556" s="7">
        <v>-2.2916585111717896E-3</v>
      </c>
      <c r="C556" s="7">
        <v>7.485900967816532E-3</v>
      </c>
    </row>
    <row r="557" spans="1:3">
      <c r="A557" s="7">
        <v>-2.6712959158364092E-4</v>
      </c>
      <c r="B557" s="7">
        <v>-1.5101866727598006E-2</v>
      </c>
      <c r="C557" s="7">
        <v>-1.6718266253869834E-2</v>
      </c>
    </row>
    <row r="558" spans="1:3">
      <c r="A558" s="7">
        <v>-2.6714353214835618E-3</v>
      </c>
      <c r="B558" s="7">
        <v>-2.30293663006211E-2</v>
      </c>
      <c r="C558" s="7">
        <v>-5.0377833753148658E-2</v>
      </c>
    </row>
    <row r="559" spans="1:3">
      <c r="A559" s="7">
        <v>-1.9286178004604936E-2</v>
      </c>
      <c r="B559" s="7">
        <v>-2.0290683642449456E-3</v>
      </c>
      <c r="C559" s="7">
        <v>1.5915119363395239E-2</v>
      </c>
    </row>
    <row r="560" spans="1:3">
      <c r="A560" s="7">
        <v>-4.3017412967239071E-3</v>
      </c>
      <c r="B560" s="7">
        <v>1.7939544769229308E-3</v>
      </c>
      <c r="C560" s="7">
        <v>1.3054830287206221E-2</v>
      </c>
    </row>
    <row r="561" spans="1:3">
      <c r="A561" s="7">
        <v>-8.2300092058017606E-4</v>
      </c>
      <c r="B561" s="7">
        <v>1.4922700500941327E-2</v>
      </c>
      <c r="C561" s="7">
        <v>2.6417525773195887E-2</v>
      </c>
    </row>
    <row r="562" spans="1:3">
      <c r="A562" s="7">
        <v>-2.3404283254720909E-2</v>
      </c>
      <c r="B562" s="7">
        <v>-3.7699253294708392E-2</v>
      </c>
      <c r="C562" s="7">
        <v>-3.2642812303829226E-2</v>
      </c>
    </row>
    <row r="563" spans="1:3">
      <c r="A563" s="7">
        <v>-4.216677415958668E-3</v>
      </c>
      <c r="B563" s="7">
        <v>-1.3690197215810804E-2</v>
      </c>
      <c r="C563" s="7">
        <v>1.0382868267358868E-2</v>
      </c>
    </row>
    <row r="564" spans="1:3">
      <c r="A564" s="7">
        <v>-1.0657131616103701E-2</v>
      </c>
      <c r="B564" s="7">
        <v>-1.5305495869826158E-2</v>
      </c>
      <c r="C564" s="7">
        <v>-7.7071290944123955E-3</v>
      </c>
    </row>
    <row r="565" spans="1:3">
      <c r="A565" s="7">
        <v>-1.5979391581222319E-2</v>
      </c>
      <c r="B565" s="7">
        <v>-1.0634969211881652E-2</v>
      </c>
      <c r="C565" s="7">
        <v>-1.3592233009708679E-2</v>
      </c>
    </row>
    <row r="566" spans="1:3">
      <c r="A566" s="7">
        <v>1.232417699979442E-2</v>
      </c>
      <c r="B566" s="7">
        <v>4.7068184409946286E-3</v>
      </c>
      <c r="C566" s="7">
        <v>-3.2808398950131702E-3</v>
      </c>
    </row>
    <row r="567" spans="1:3">
      <c r="A567" s="7">
        <v>-1.7759918488684627E-2</v>
      </c>
      <c r="B567" s="7">
        <v>-1.3611097143088776E-2</v>
      </c>
      <c r="C567" s="7">
        <v>-1.9749835418037764E-3</v>
      </c>
    </row>
    <row r="568" spans="1:3">
      <c r="A568" s="7">
        <v>-1.1154848026980047E-2</v>
      </c>
      <c r="B568" s="7">
        <v>-8.2151275042054977E-3</v>
      </c>
      <c r="C568" s="7">
        <v>-8.5751978891821096E-3</v>
      </c>
    </row>
    <row r="569" spans="1:3">
      <c r="A569" s="7">
        <v>1.5114561117947203E-2</v>
      </c>
      <c r="B569" s="7">
        <v>9.253918392893969E-3</v>
      </c>
      <c r="C569" s="7">
        <v>2.6613439787092505E-2</v>
      </c>
    </row>
    <row r="570" spans="1:3">
      <c r="A570" s="7">
        <v>1.3074376027896446E-3</v>
      </c>
      <c r="B570" s="7">
        <v>-9.6178502992757629E-3</v>
      </c>
      <c r="C570" s="7">
        <v>2.5923525599482128E-3</v>
      </c>
    </row>
    <row r="571" spans="1:3">
      <c r="A571" s="7">
        <v>1.5232888327049839E-2</v>
      </c>
      <c r="B571" s="7">
        <v>1.8839750538144146E-2</v>
      </c>
      <c r="C571" s="7">
        <v>-3.2320620555915131E-3</v>
      </c>
    </row>
    <row r="572" spans="1:3">
      <c r="A572" s="7">
        <v>8.1451767861087446E-3</v>
      </c>
      <c r="B572" s="7">
        <v>3.8507963350955229E-2</v>
      </c>
      <c r="C572" s="7">
        <v>7.782101167315124E-3</v>
      </c>
    </row>
    <row r="573" spans="1:3">
      <c r="A573" s="7">
        <v>-2.0694634130632224E-2</v>
      </c>
      <c r="B573" s="7">
        <v>-5.8679541153746378E-2</v>
      </c>
      <c r="C573" s="7">
        <v>-5.1480051480051414E-2</v>
      </c>
    </row>
    <row r="574" spans="1:3">
      <c r="A574" s="7">
        <v>2.3882039131381881E-3</v>
      </c>
      <c r="B574" s="7">
        <v>9.5553954642588115E-3</v>
      </c>
      <c r="C574" s="7">
        <v>-5.4274084124830441E-3</v>
      </c>
    </row>
    <row r="575" spans="1:3">
      <c r="A575" s="7">
        <v>-7.7250237428714858E-3</v>
      </c>
      <c r="B575" s="7">
        <v>-1.8929901731117263E-2</v>
      </c>
      <c r="C575" s="7">
        <v>1.5688949522510261E-2</v>
      </c>
    </row>
    <row r="576" spans="1:3">
      <c r="A576" s="7">
        <v>6.111735941331047E-3</v>
      </c>
      <c r="B576" s="7">
        <v>-1.0960149995410794E-2</v>
      </c>
      <c r="C576" s="7">
        <v>-1.1417058428475482E-2</v>
      </c>
    </row>
    <row r="577" spans="1:3">
      <c r="A577" s="7">
        <v>-2.0971507238729961E-3</v>
      </c>
      <c r="B577" s="7">
        <v>2.5082940114458024E-2</v>
      </c>
      <c r="C577" s="7">
        <v>1.4266304347826024E-2</v>
      </c>
    </row>
    <row r="578" spans="1:3">
      <c r="A578" s="7">
        <v>-3.5510180610544692E-3</v>
      </c>
      <c r="B578" s="7">
        <v>1.566544577072615E-2</v>
      </c>
      <c r="C578" s="7">
        <v>-0.1232417950435365</v>
      </c>
    </row>
    <row r="579" spans="1:3">
      <c r="A579" s="7">
        <v>-1.2872756363636365E-2</v>
      </c>
      <c r="B579" s="7">
        <v>-2.0267642585123338E-2</v>
      </c>
      <c r="C579" s="7">
        <v>-3.0557677616500495E-3</v>
      </c>
    </row>
    <row r="580" spans="1:3">
      <c r="A580" s="7">
        <v>3.5365137710605282E-3</v>
      </c>
      <c r="B580" s="7">
        <v>-6.3752016238927808E-3</v>
      </c>
      <c r="C580" s="7">
        <v>-2.1455938697318093E-2</v>
      </c>
    </row>
    <row r="581" spans="1:3">
      <c r="A581" s="7">
        <v>-4.6252475414672208E-3</v>
      </c>
      <c r="B581" s="7">
        <v>-1.5123817758157075E-2</v>
      </c>
      <c r="C581" s="7">
        <v>-3.6021926389976436E-2</v>
      </c>
    </row>
    <row r="582" spans="1:3">
      <c r="A582" s="7">
        <v>9.5888035169067794E-4</v>
      </c>
      <c r="B582" s="7">
        <v>2.2602606914965693E-3</v>
      </c>
      <c r="C582" s="7">
        <v>-2.5995125913891168E-2</v>
      </c>
    </row>
    <row r="583" spans="1:3">
      <c r="A583" s="7">
        <v>-2.748515811365326E-2</v>
      </c>
      <c r="B583" s="7">
        <v>6.5662331613389321E-3</v>
      </c>
      <c r="C583" s="7">
        <v>-6.6722268557131001E-3</v>
      </c>
    </row>
    <row r="584" spans="1:3">
      <c r="A584" s="7">
        <v>0</v>
      </c>
      <c r="B584" s="7">
        <v>-1.2651548914455288E-2</v>
      </c>
      <c r="C584" s="7">
        <v>2.267002518891684E-2</v>
      </c>
    </row>
    <row r="585" spans="1:3">
      <c r="A585" s="7">
        <v>-2.48522435172676E-2</v>
      </c>
      <c r="B585" s="7">
        <v>-4.9119061642260139E-2</v>
      </c>
      <c r="C585" s="7">
        <v>-5.8292282430213394E-2</v>
      </c>
    </row>
    <row r="586" spans="1:3">
      <c r="A586" s="7">
        <v>-1.9036496170236866E-2</v>
      </c>
      <c r="B586" s="7">
        <v>-3.0039297586729324E-2</v>
      </c>
      <c r="C586" s="7">
        <v>-2.3539668700959141E-2</v>
      </c>
    </row>
    <row r="587" spans="1:3">
      <c r="A587" s="7">
        <v>1.7900950495049531E-2</v>
      </c>
      <c r="B587" s="7">
        <v>3.075253322907091E-2</v>
      </c>
      <c r="C587" s="7">
        <v>2.410714285714298E-2</v>
      </c>
    </row>
    <row r="588" spans="1:3">
      <c r="A588" s="7">
        <v>1.2372664087334249E-2</v>
      </c>
      <c r="B588" s="7">
        <v>2.5623089342711684E-2</v>
      </c>
      <c r="C588" s="7">
        <v>7.7593722755012973E-2</v>
      </c>
    </row>
    <row r="589" spans="1:3">
      <c r="A589" s="7">
        <v>-6.9178244311534571E-3</v>
      </c>
      <c r="B589" s="7">
        <v>2.0533058705006816E-3</v>
      </c>
      <c r="C589" s="7">
        <v>1.2135922330097117E-2</v>
      </c>
    </row>
    <row r="590" spans="1:3">
      <c r="A590" s="7">
        <v>-2.1052585628156012E-2</v>
      </c>
      <c r="B590" s="7">
        <v>-6.6256901622550367E-3</v>
      </c>
      <c r="C590" s="7">
        <v>-1.1990407673860939E-2</v>
      </c>
    </row>
    <row r="591" spans="1:3">
      <c r="A591" s="7">
        <v>-1.7473165303451114E-2</v>
      </c>
      <c r="B591" s="7">
        <v>-3.6718677418900669E-2</v>
      </c>
      <c r="C591" s="7">
        <v>-1.2944983818770239E-2</v>
      </c>
    </row>
    <row r="592" spans="1:3">
      <c r="A592" s="7">
        <v>-4.1039270323632781E-3</v>
      </c>
      <c r="B592" s="7">
        <v>2.3556428683171567E-3</v>
      </c>
      <c r="C592" s="7">
        <v>-6.8852459016393433E-2</v>
      </c>
    </row>
    <row r="593" spans="1:3">
      <c r="A593" s="7">
        <v>3.7976809341033813E-3</v>
      </c>
      <c r="B593" s="7">
        <v>-1.0254963826448657E-2</v>
      </c>
      <c r="C593" s="7">
        <v>1.7605633802816996E-2</v>
      </c>
    </row>
    <row r="594" spans="1:3">
      <c r="A594" s="7">
        <v>1.6098929016367361E-3</v>
      </c>
      <c r="B594" s="7">
        <v>-4.6049792662246616E-3</v>
      </c>
      <c r="C594" s="7">
        <v>-1.7301038062284904E-3</v>
      </c>
    </row>
    <row r="595" spans="1:3">
      <c r="A595" s="7">
        <v>1.5108880495057351E-2</v>
      </c>
      <c r="B595" s="7">
        <v>3.361290396451929E-2</v>
      </c>
      <c r="C595" s="7">
        <v>1.9930675909878723E-2</v>
      </c>
    </row>
    <row r="596" spans="1:3">
      <c r="A596" s="7">
        <v>-9.7379148086123787E-3</v>
      </c>
      <c r="B596" s="7">
        <v>-3.2240015657038303E-2</v>
      </c>
      <c r="C596" s="7">
        <v>-8.4961767204757566E-3</v>
      </c>
    </row>
    <row r="597" spans="1:3">
      <c r="A597" s="7">
        <v>1.8068387942622565E-2</v>
      </c>
      <c r="B597" s="7">
        <v>2.9122697314543203E-2</v>
      </c>
      <c r="C597" s="7">
        <v>1.3710368466152541E-2</v>
      </c>
    </row>
    <row r="598" spans="1:3">
      <c r="A598" s="7">
        <v>8.0885741507325751E-3</v>
      </c>
      <c r="B598" s="7">
        <v>9.4094232312500574E-3</v>
      </c>
      <c r="C598" s="7">
        <v>1.6906170752324538E-2</v>
      </c>
    </row>
    <row r="599" spans="1:3">
      <c r="A599" s="7">
        <v>9.2701024098350918E-3</v>
      </c>
      <c r="B599" s="7">
        <v>7.6522434782616425E-4</v>
      </c>
      <c r="C599" s="7">
        <v>8.3125519534498274E-3</v>
      </c>
    </row>
    <row r="600" spans="1:3">
      <c r="A600" s="7">
        <v>-1.9836369555979828E-2</v>
      </c>
      <c r="B600" s="7">
        <v>-3.2670790819751363E-3</v>
      </c>
      <c r="C600" s="7">
        <v>-2.9678483099752778E-2</v>
      </c>
    </row>
    <row r="601" spans="1:3">
      <c r="A601" s="7">
        <v>1.2520702614705195E-2</v>
      </c>
      <c r="B601" s="7">
        <v>2.7059104728775481E-2</v>
      </c>
      <c r="C601" s="7">
        <v>3.5683942225998293E-2</v>
      </c>
    </row>
    <row r="602" spans="1:3">
      <c r="A602" s="7">
        <v>6.1439803057397775E-3</v>
      </c>
      <c r="B602" s="7">
        <v>1.4802695326877264E-2</v>
      </c>
      <c r="C602" s="7">
        <v>2.3789991796554631E-2</v>
      </c>
    </row>
    <row r="603" spans="1:3">
      <c r="A603" s="7">
        <v>1.1517400151403132E-2</v>
      </c>
      <c r="B603" s="7">
        <v>1.9337564790985022E-2</v>
      </c>
      <c r="C603" s="7">
        <v>2.8044871794871765E-2</v>
      </c>
    </row>
    <row r="604" spans="1:3">
      <c r="A604" s="7">
        <v>7.0303988458627056E-3</v>
      </c>
      <c r="B604" s="7">
        <v>-1.9627084669215863E-2</v>
      </c>
      <c r="C604" s="7">
        <v>-7.7942322681214243E-4</v>
      </c>
    </row>
    <row r="605" spans="1:3">
      <c r="A605" s="7">
        <v>7.5888602791693435E-4</v>
      </c>
      <c r="B605" s="7">
        <v>-3.0465368712472657E-2</v>
      </c>
      <c r="C605" s="7">
        <v>1.4040561622464877E-2</v>
      </c>
    </row>
    <row r="606" spans="1:3">
      <c r="A606" s="7">
        <v>2.5326022697678734E-2</v>
      </c>
      <c r="B606" s="7">
        <v>7.5552498434685755E-2</v>
      </c>
      <c r="C606" s="7">
        <v>1.9999999999999983E-2</v>
      </c>
    </row>
    <row r="607" spans="1:3">
      <c r="A607" s="7">
        <v>-4.0674678001222896E-3</v>
      </c>
      <c r="B607" s="7">
        <v>-1.5410356510518817E-2</v>
      </c>
      <c r="C607" s="7">
        <v>8.2956259426847229E-3</v>
      </c>
    </row>
    <row r="608" spans="1:3">
      <c r="A608" s="7">
        <v>1.5594193444631872E-3</v>
      </c>
      <c r="B608" s="7">
        <v>-1.7542729034635041E-2</v>
      </c>
      <c r="C608" s="7">
        <v>2.243829468960444E-3</v>
      </c>
    </row>
    <row r="609" spans="1:3">
      <c r="A609" s="7">
        <v>-1.4383177106199086E-2</v>
      </c>
      <c r="B609" s="7">
        <v>-3.7304979912577953E-2</v>
      </c>
      <c r="C609" s="7">
        <v>-2.5373134328358197E-2</v>
      </c>
    </row>
    <row r="610" spans="1:3">
      <c r="A610" s="7">
        <v>-6.8452157838841399E-3</v>
      </c>
      <c r="B610" s="7">
        <v>-4.240497857274337E-2</v>
      </c>
      <c r="C610" s="7">
        <v>1.5313935681470082E-2</v>
      </c>
    </row>
    <row r="611" spans="1:3">
      <c r="A611" s="7">
        <v>1.8253450111743081E-2</v>
      </c>
      <c r="B611" s="7">
        <v>-3.6002302851299577E-3</v>
      </c>
      <c r="C611" s="7">
        <v>1.8853695324283559E-2</v>
      </c>
    </row>
    <row r="612" spans="1:3">
      <c r="A612" s="7">
        <v>1.5322805484635499E-2</v>
      </c>
      <c r="B612" s="7">
        <v>3.9022472936027226E-3</v>
      </c>
      <c r="C612" s="7">
        <v>1.4063656550703147E-2</v>
      </c>
    </row>
    <row r="613" spans="1:3">
      <c r="A613" s="7">
        <v>2.2710476190476725E-3</v>
      </c>
      <c r="B613" s="7">
        <v>4.1750792423709037E-3</v>
      </c>
      <c r="C613" s="7">
        <v>1.4598540145986387E-3</v>
      </c>
    </row>
    <row r="614" spans="1:3">
      <c r="A614" s="7">
        <v>-2.412119032411706E-3</v>
      </c>
      <c r="B614" s="7">
        <v>-3.3190000000000081E-2</v>
      </c>
      <c r="C614" s="7">
        <v>-2.988338192419826E-2</v>
      </c>
    </row>
    <row r="615" spans="1:3">
      <c r="A615" s="7">
        <v>3.4437259215628908E-2</v>
      </c>
      <c r="B615" s="7">
        <v>8.89745714011482E-2</v>
      </c>
      <c r="C615" s="7">
        <v>6.5364387678437205E-2</v>
      </c>
    </row>
    <row r="616" spans="1:3">
      <c r="A616" s="7">
        <v>-1.4874062219283417E-3</v>
      </c>
      <c r="B616" s="7">
        <v>1.9268755336990431E-2</v>
      </c>
      <c r="C616" s="7">
        <v>2.2566995768688314E-2</v>
      </c>
    </row>
    <row r="617" spans="1:3">
      <c r="A617" s="7">
        <v>7.0901609768758738E-5</v>
      </c>
      <c r="B617" s="7">
        <v>-9.4856247725909615E-3</v>
      </c>
      <c r="C617" s="7">
        <v>-3.0344827586206862E-2</v>
      </c>
    </row>
    <row r="618" spans="1:3">
      <c r="A618" s="7">
        <v>-3.475606567615475E-3</v>
      </c>
      <c r="B618" s="7">
        <v>1.1869395817840585E-2</v>
      </c>
      <c r="C618" s="7">
        <v>1.7069701280227612E-2</v>
      </c>
    </row>
    <row r="619" spans="1:3">
      <c r="A619" s="7">
        <v>8.8974301054370389E-3</v>
      </c>
      <c r="B619" s="7">
        <v>-8.3311120922273038E-3</v>
      </c>
      <c r="C619" s="7">
        <v>-2.7972027972027996E-2</v>
      </c>
    </row>
    <row r="620" spans="1:3">
      <c r="A620" s="7">
        <v>-6.1380694885682253E-3</v>
      </c>
      <c r="B620" s="7">
        <v>1.2971356212107535E-2</v>
      </c>
      <c r="C620" s="7">
        <v>7.194244604316393E-4</v>
      </c>
    </row>
    <row r="621" spans="1:3">
      <c r="A621" s="7">
        <v>1.2067949601332884E-2</v>
      </c>
      <c r="B621" s="7">
        <v>3.7817940301102665E-3</v>
      </c>
      <c r="C621" s="7">
        <v>5.7512580877066913E-3</v>
      </c>
    </row>
    <row r="622" spans="1:3">
      <c r="A622" s="7">
        <v>1.2695503339633049E-2</v>
      </c>
      <c r="B622" s="7">
        <v>-2.1680204585639754E-2</v>
      </c>
      <c r="C622" s="7">
        <v>-2.8591851322373784E-3</v>
      </c>
    </row>
    <row r="623" spans="1:3">
      <c r="A623" s="7">
        <v>8.5883775942519006E-3</v>
      </c>
      <c r="B623" s="7">
        <v>1.4661158525138742E-2</v>
      </c>
      <c r="C623" s="7">
        <v>8.6021505376344797E-3</v>
      </c>
    </row>
    <row r="624" spans="1:3">
      <c r="A624" s="7">
        <v>5.6997804456730512E-3</v>
      </c>
      <c r="B624" s="7">
        <v>5.9263153647903547E-3</v>
      </c>
      <c r="C624" s="7">
        <v>-2.8429282160626099E-3</v>
      </c>
    </row>
    <row r="625" spans="1:3">
      <c r="A625" s="7">
        <v>1.8436599899691369E-3</v>
      </c>
      <c r="B625" s="7">
        <v>-1.9593604705399878E-2</v>
      </c>
      <c r="C625" s="7">
        <v>3.5637918745545769E-3</v>
      </c>
    </row>
    <row r="626" spans="1:3">
      <c r="A626" s="7">
        <v>-8.1785032157946039E-4</v>
      </c>
      <c r="B626" s="7">
        <v>-2.6264262870405453E-2</v>
      </c>
      <c r="C626" s="7">
        <v>-2.485795454545452E-2</v>
      </c>
    </row>
    <row r="627" spans="1:3">
      <c r="A627" s="7">
        <v>-7.6399041893627732E-3</v>
      </c>
      <c r="B627" s="7">
        <v>-2.1148266390595877E-2</v>
      </c>
      <c r="C627" s="7">
        <v>1.456664238892904E-3</v>
      </c>
    </row>
    <row r="628" spans="1:3">
      <c r="A628" s="7">
        <v>2.5295628960561607E-2</v>
      </c>
      <c r="B628" s="7">
        <v>4.859390165890639E-2</v>
      </c>
      <c r="C628" s="7">
        <v>1.0909090909090934E-2</v>
      </c>
    </row>
    <row r="629" spans="1:3">
      <c r="A629" s="7">
        <v>6.0335208894211022E-4</v>
      </c>
      <c r="B629" s="7">
        <v>1.8915017354016442E-3</v>
      </c>
      <c r="C629" s="7">
        <v>1.2949640287769763E-2</v>
      </c>
    </row>
    <row r="630" spans="1:3">
      <c r="A630" s="7">
        <v>9.1122345058627218E-3</v>
      </c>
      <c r="B630" s="7">
        <v>-3.3713168818193901E-3</v>
      </c>
      <c r="C630" s="7">
        <v>-1.5625000000000045E-2</v>
      </c>
    </row>
    <row r="631" spans="1:3">
      <c r="A631" s="7">
        <v>-1.0092324479833166E-2</v>
      </c>
      <c r="B631" s="7">
        <v>-7.9831744534628567E-3</v>
      </c>
      <c r="C631" s="7">
        <v>-3.4632034632034535E-2</v>
      </c>
    </row>
    <row r="632" spans="1:3">
      <c r="A632" s="7">
        <v>1.2744181708878048E-3</v>
      </c>
      <c r="B632" s="7">
        <v>-2.5369984813135786E-2</v>
      </c>
      <c r="C632" s="7">
        <v>-7.4738415545591488E-3</v>
      </c>
    </row>
    <row r="633" spans="1:3">
      <c r="A633" s="7">
        <v>6.4309084032080736E-3</v>
      </c>
      <c r="B633" s="7">
        <v>-1.3784913196139817E-2</v>
      </c>
      <c r="C633" s="7">
        <v>-1.3554216867469859E-2</v>
      </c>
    </row>
    <row r="634" spans="1:3">
      <c r="A634" s="7">
        <v>7.188511475355765E-3</v>
      </c>
      <c r="B634" s="7">
        <v>1.2132765543738249E-2</v>
      </c>
      <c r="C634" s="7">
        <v>1.5267175572518759E-3</v>
      </c>
    </row>
    <row r="635" spans="1:3">
      <c r="A635" s="7">
        <v>-2.6434640595807755E-3</v>
      </c>
      <c r="B635" s="7">
        <v>-3.4349107648753629E-3</v>
      </c>
      <c r="C635" s="7">
        <v>4.573170731707355E-3</v>
      </c>
    </row>
    <row r="636" spans="1:3">
      <c r="A636" s="7">
        <v>1.0270361917179484E-2</v>
      </c>
      <c r="B636" s="7">
        <v>1.6389989690771323E-2</v>
      </c>
      <c r="C636" s="7">
        <v>2.1244309559939389E-2</v>
      </c>
    </row>
    <row r="637" spans="1:3">
      <c r="A637" s="7">
        <v>-1.5084672295634068E-3</v>
      </c>
      <c r="B637" s="7">
        <v>6.7824483776576785E-3</v>
      </c>
      <c r="C637" s="7">
        <v>8.1723625557206109E-3</v>
      </c>
    </row>
    <row r="638" spans="1:3">
      <c r="A638" s="7">
        <v>3.941086313022763E-3</v>
      </c>
      <c r="B638" s="7">
        <v>-1.553580796359523E-2</v>
      </c>
      <c r="C638" s="7">
        <v>-6.6322770817980733E-3</v>
      </c>
    </row>
    <row r="639" spans="1:3">
      <c r="A639" s="7">
        <v>-1.1318994015152959E-2</v>
      </c>
      <c r="B639" s="7">
        <v>-4.6854316542278993E-2</v>
      </c>
      <c r="C639" s="7">
        <v>-3.3382789317507496E-2</v>
      </c>
    </row>
    <row r="640" spans="1:3">
      <c r="A640" s="7">
        <v>-4.4338494842576194E-3</v>
      </c>
      <c r="B640" s="7">
        <v>-1.4578791208791183E-2</v>
      </c>
      <c r="C640" s="7">
        <v>-6.9838833461243296E-2</v>
      </c>
    </row>
    <row r="641" spans="1:3">
      <c r="A641" s="7">
        <v>-2.6593990606301821E-4</v>
      </c>
      <c r="B641" s="7">
        <v>-1.5909598390811141E-2</v>
      </c>
      <c r="C641" s="7">
        <v>-3.5478547854785457E-2</v>
      </c>
    </row>
    <row r="642" spans="1:3">
      <c r="A642" s="7">
        <v>3.9902262230142026E-4</v>
      </c>
      <c r="B642" s="7">
        <v>-5.2876031309047767E-4</v>
      </c>
      <c r="C642" s="7">
        <v>-1.8819503849443874E-2</v>
      </c>
    </row>
    <row r="643" spans="1:3">
      <c r="A643" s="7">
        <v>9.1717993871954506E-3</v>
      </c>
      <c r="B643" s="7">
        <v>2.3809477918152369E-2</v>
      </c>
      <c r="C643" s="7">
        <v>2.7027027027026914E-2</v>
      </c>
    </row>
    <row r="644" spans="1:3">
      <c r="A644" s="7">
        <v>2.3050975317463729E-3</v>
      </c>
      <c r="B644" s="7">
        <v>-2.3772617728444811E-2</v>
      </c>
      <c r="C644" s="7">
        <v>-3.9898132427843708E-2</v>
      </c>
    </row>
    <row r="645" spans="1:3">
      <c r="A645" s="7">
        <v>2.8253695666552135E-3</v>
      </c>
      <c r="B645" s="7">
        <v>-2.7981170021361018E-3</v>
      </c>
      <c r="C645" s="7">
        <v>4.4208664898319127E-3</v>
      </c>
    </row>
    <row r="646" spans="1:3">
      <c r="A646" s="7">
        <v>8.7144675899118434E-3</v>
      </c>
      <c r="B646" s="7">
        <v>-1.3878370894294225E-2</v>
      </c>
      <c r="C646" s="7">
        <v>-1.4084507042253534E-2</v>
      </c>
    </row>
    <row r="647" spans="1:3">
      <c r="A647" s="7">
        <v>-1.2926210060270452E-2</v>
      </c>
      <c r="B647" s="7">
        <v>-3.0685211341115213E-2</v>
      </c>
      <c r="C647" s="7">
        <v>-2.2321428571428572E-2</v>
      </c>
    </row>
    <row r="648" spans="1:3">
      <c r="A648" s="7">
        <v>4.1457552709906319E-3</v>
      </c>
      <c r="B648" s="7">
        <v>2.8324341254170628E-2</v>
      </c>
      <c r="C648" s="7">
        <v>5.3881278538812777E-2</v>
      </c>
    </row>
    <row r="649" spans="1:3">
      <c r="A649" s="7">
        <v>-6.7501017563432282E-3</v>
      </c>
      <c r="B649" s="7">
        <v>2.4688835547496441E-3</v>
      </c>
      <c r="C649" s="7">
        <v>7.7989601386483226E-3</v>
      </c>
    </row>
    <row r="650" spans="1:3">
      <c r="A650" s="7">
        <v>6.6039853075193381E-5</v>
      </c>
      <c r="B650" s="7">
        <v>-3.7404704547317286E-2</v>
      </c>
      <c r="C650" s="7">
        <v>4.299226139294835E-3</v>
      </c>
    </row>
    <row r="651" spans="1:3">
      <c r="A651" s="7">
        <v>4.3543509237945468E-3</v>
      </c>
      <c r="B651" s="7">
        <v>1.0314232030063195E-2</v>
      </c>
      <c r="C651" s="7">
        <v>2.8253424657534252E-2</v>
      </c>
    </row>
    <row r="652" spans="1:3">
      <c r="A652" s="7">
        <v>-1.2415424355657123E-2</v>
      </c>
      <c r="B652" s="7">
        <v>-1.0604653287395854E-2</v>
      </c>
      <c r="C652" s="7">
        <v>1.9983347210657802E-2</v>
      </c>
    </row>
    <row r="653" spans="1:3">
      <c r="A653" s="7">
        <v>2.3812705169953433E-2</v>
      </c>
      <c r="B653" s="7">
        <v>3.6794097827405843E-2</v>
      </c>
      <c r="C653" s="7">
        <v>2.6938775510204089E-2</v>
      </c>
    </row>
    <row r="654" spans="1:3">
      <c r="A654" s="7">
        <v>-1.2214169857252617E-2</v>
      </c>
      <c r="B654" s="7">
        <v>4.0888676164507155E-3</v>
      </c>
      <c r="C654" s="7">
        <v>8.7440381558028159E-3</v>
      </c>
    </row>
    <row r="655" spans="1:3">
      <c r="A655" s="7">
        <v>-9.8654306041714187E-4</v>
      </c>
      <c r="B655" s="7">
        <v>4.4564120379445233E-3</v>
      </c>
      <c r="C655" s="7">
        <v>1.1820330969267169E-2</v>
      </c>
    </row>
    <row r="656" spans="1:3">
      <c r="A656" s="7">
        <v>-8.0979327677788877E-3</v>
      </c>
      <c r="B656" s="7">
        <v>2.1112285507910493E-2</v>
      </c>
      <c r="C656" s="7">
        <v>2.959501557632405E-2</v>
      </c>
    </row>
    <row r="657" spans="1:3">
      <c r="A657" s="7">
        <v>-5.6418822343850409E-3</v>
      </c>
      <c r="B657" s="7">
        <v>-5.9930329615322123E-4</v>
      </c>
      <c r="C657" s="7">
        <v>1.5885022692889491E-2</v>
      </c>
    </row>
    <row r="658" spans="1:3">
      <c r="A658" s="7">
        <v>7.1424271696472743E-3</v>
      </c>
      <c r="B658" s="7">
        <v>1.0119113706045742E-2</v>
      </c>
      <c r="C658" s="7">
        <v>-5.2866716306775807E-2</v>
      </c>
    </row>
    <row r="659" spans="1:3">
      <c r="A659" s="7">
        <v>-2.9162446011319959E-3</v>
      </c>
      <c r="B659" s="7">
        <v>8.7563597787309877E-3</v>
      </c>
      <c r="C659" s="7">
        <v>-3.9308176100629486E-3</v>
      </c>
    </row>
    <row r="660" spans="1:3">
      <c r="A660" s="7">
        <v>-2.6788074623928855E-2</v>
      </c>
      <c r="B660" s="7">
        <v>-5.3699793236725302E-3</v>
      </c>
      <c r="C660" s="7">
        <v>-2.0520915548539843E-2</v>
      </c>
    </row>
    <row r="661" spans="1:3">
      <c r="A661" s="7">
        <v>-2.7252277105326725E-2</v>
      </c>
      <c r="B661" s="7">
        <v>4.4373194951472677E-4</v>
      </c>
      <c r="C661" s="7">
        <v>-1.8533440773569734E-2</v>
      </c>
    </row>
    <row r="662" spans="1:3">
      <c r="A662" s="7">
        <v>3.8618382792001151E-3</v>
      </c>
      <c r="B662" s="7">
        <v>1.9220750522044701E-2</v>
      </c>
      <c r="C662" s="7">
        <v>1.8062397372742255E-2</v>
      </c>
    </row>
    <row r="663" spans="1:3">
      <c r="A663" s="7">
        <v>-1.3429376698402573E-2</v>
      </c>
      <c r="B663" s="7">
        <v>2.3500443298050622E-2</v>
      </c>
      <c r="C663" s="7">
        <v>3.2258064516129059E-2</v>
      </c>
    </row>
    <row r="664" spans="1:3">
      <c r="A664" s="7">
        <v>5.4590853145887568E-3</v>
      </c>
      <c r="B664" s="7">
        <v>1.006305711811307E-2</v>
      </c>
      <c r="C664" s="7">
        <v>-4.6875000000000389E-3</v>
      </c>
    </row>
    <row r="665" spans="1:3">
      <c r="A665" s="7">
        <v>-7.0516143748327123E-4</v>
      </c>
      <c r="B665" s="7">
        <v>-4.7007507521275747E-3</v>
      </c>
      <c r="C665" s="7">
        <v>3.9246467817895554E-3</v>
      </c>
    </row>
    <row r="666" spans="1:3">
      <c r="A666" s="7">
        <v>-4.0220646061102129E-3</v>
      </c>
      <c r="B666" s="7">
        <v>1.4803369414892215E-2</v>
      </c>
      <c r="C666" s="7">
        <v>1.0164190774042282E-2</v>
      </c>
    </row>
    <row r="667" spans="1:3">
      <c r="A667" s="7">
        <v>-4.1090118643574902E-3</v>
      </c>
      <c r="B667" s="7">
        <v>1.3684258851140553E-2</v>
      </c>
      <c r="C667" s="7">
        <v>2.7089783281733719E-2</v>
      </c>
    </row>
    <row r="668" spans="1:3">
      <c r="A668" s="7">
        <v>3.1300275883176104E-3</v>
      </c>
      <c r="B668" s="7">
        <v>-2.0078072641310934E-2</v>
      </c>
      <c r="C668" s="7">
        <v>-2.8636021100225999E-2</v>
      </c>
    </row>
    <row r="669" spans="1:3">
      <c r="A669" s="7">
        <v>9.715694266920637E-3</v>
      </c>
      <c r="B669" s="7">
        <v>9.020930069930138E-3</v>
      </c>
      <c r="C669" s="7">
        <v>4.8099301784328877E-2</v>
      </c>
    </row>
    <row r="670" spans="1:3">
      <c r="A670" s="7">
        <v>5.6889799940657492E-3</v>
      </c>
      <c r="B670" s="7">
        <v>7.9007558063987592E-3</v>
      </c>
      <c r="C670" s="7">
        <v>2.0725388601036222E-2</v>
      </c>
    </row>
    <row r="671" spans="1:3">
      <c r="A671" s="7">
        <v>-7.1234303076551401E-3</v>
      </c>
      <c r="B671" s="7">
        <v>3.7062602347783982E-2</v>
      </c>
      <c r="C671" s="7">
        <v>3.8433647570703493E-2</v>
      </c>
    </row>
    <row r="672" spans="1:3">
      <c r="A672" s="7">
        <v>3.0949075486377837E-3</v>
      </c>
      <c r="B672" s="7">
        <v>2.4399899411223312E-2</v>
      </c>
      <c r="C672" s="7">
        <v>-7.6117318435754172E-2</v>
      </c>
    </row>
    <row r="673" spans="1:3">
      <c r="A673" s="7">
        <v>-8.4847275192152793E-3</v>
      </c>
      <c r="B673" s="7">
        <v>-1.7928828478964404E-2</v>
      </c>
      <c r="C673" s="7">
        <v>-6.8027210884353635E-3</v>
      </c>
    </row>
    <row r="674" spans="1:3">
      <c r="A674" s="7">
        <v>-9.7594770760739379E-3</v>
      </c>
      <c r="B674" s="7">
        <v>1.9244698325833955E-2</v>
      </c>
      <c r="C674" s="7">
        <v>2.3592085235920754E-2</v>
      </c>
    </row>
    <row r="675" spans="1:3">
      <c r="A675" s="7">
        <v>-1.0355641755302307E-2</v>
      </c>
      <c r="B675" s="7">
        <v>-1.7652739126520756E-2</v>
      </c>
      <c r="C675" s="7">
        <v>-2.230483271375417E-3</v>
      </c>
    </row>
    <row r="676" spans="1:3">
      <c r="A676" s="7">
        <v>-1.0969213561488816E-2</v>
      </c>
      <c r="B676" s="7">
        <v>-6.9115522236908129E-3</v>
      </c>
      <c r="C676" s="7">
        <v>5.2160953800298275E-3</v>
      </c>
    </row>
    <row r="677" spans="1:3">
      <c r="A677" s="7">
        <v>8.8288359979094618E-3</v>
      </c>
      <c r="B677" s="7">
        <v>9.2795124703235257E-4</v>
      </c>
      <c r="C677" s="7">
        <v>-5.6338028169014065E-2</v>
      </c>
    </row>
    <row r="678" spans="1:3">
      <c r="A678" s="7">
        <v>1.309136457006237E-2</v>
      </c>
      <c r="B678" s="7">
        <v>1.8806775008501947E-2</v>
      </c>
      <c r="C678" s="7">
        <v>2.8279654359780002E-2</v>
      </c>
    </row>
    <row r="679" spans="1:3">
      <c r="A679" s="7">
        <v>-5.6400939567312243E-3</v>
      </c>
      <c r="B679" s="7">
        <v>-4.2249527114091327E-3</v>
      </c>
      <c r="C679" s="7">
        <v>-9.1673032849502838E-3</v>
      </c>
    </row>
    <row r="680" spans="1:3">
      <c r="A680" s="7">
        <v>-2.2974727333248571E-3</v>
      </c>
      <c r="B680" s="7">
        <v>1.3903427165210789E-2</v>
      </c>
      <c r="C680" s="7">
        <v>-3.0840400925212738E-3</v>
      </c>
    </row>
    <row r="681" spans="1:3">
      <c r="A681" s="7">
        <v>-1.3097351096132297E-2</v>
      </c>
      <c r="B681" s="7">
        <v>-1.042937603258395E-2</v>
      </c>
      <c r="C681" s="7">
        <v>-1.5467904098994257E-3</v>
      </c>
    </row>
    <row r="682" spans="1:3">
      <c r="A682" s="7">
        <v>2.0927490308644488E-2</v>
      </c>
      <c r="B682" s="7">
        <v>-7.5467044900985958E-3</v>
      </c>
      <c r="C682" s="7">
        <v>-1.5491866769945448E-3</v>
      </c>
    </row>
    <row r="683" spans="1:3">
      <c r="A683" s="7">
        <v>-7.1417044190321582E-4</v>
      </c>
      <c r="B683" s="7">
        <v>-2.6679822484172642E-2</v>
      </c>
      <c r="C683" s="7">
        <v>-5.3529868114817782E-2</v>
      </c>
    </row>
    <row r="684" spans="1:3">
      <c r="A684" s="7">
        <v>4.216967930327652E-3</v>
      </c>
      <c r="B684" s="7">
        <v>2.8960668883637806E-3</v>
      </c>
      <c r="C684" s="7">
        <v>8.1967213114766914E-4</v>
      </c>
    </row>
    <row r="685" spans="1:3">
      <c r="A685" s="7">
        <v>-3.2028256227757735E-3</v>
      </c>
      <c r="B685" s="7">
        <v>3.2905109585518915E-3</v>
      </c>
      <c r="C685" s="7">
        <v>-1.1466011466011512E-2</v>
      </c>
    </row>
    <row r="686" spans="1:3">
      <c r="A686" s="7">
        <v>-5.6408995578529205E-3</v>
      </c>
      <c r="B686" s="7">
        <v>-1.80052684607203E-2</v>
      </c>
      <c r="C686" s="7">
        <v>-1.5741507870753894E-2</v>
      </c>
    </row>
    <row r="687" spans="1:3">
      <c r="A687" s="7">
        <v>-8.616688518480461E-4</v>
      </c>
      <c r="B687" s="7">
        <v>8.2475014809317154E-3</v>
      </c>
      <c r="C687" s="7">
        <v>1.5151515151515126E-2</v>
      </c>
    </row>
    <row r="688" spans="1:3">
      <c r="A688" s="7">
        <v>-1.1355476580102475E-2</v>
      </c>
      <c r="B688" s="7">
        <v>-3.4477691109758269E-3</v>
      </c>
      <c r="C688" s="7">
        <v>8.291873963515577E-4</v>
      </c>
    </row>
    <row r="689" spans="1:3">
      <c r="A689" s="7">
        <v>7.2699913822315675E-4</v>
      </c>
      <c r="B689" s="7">
        <v>-1.4246020914564112E-2</v>
      </c>
      <c r="C689" s="7">
        <v>2.0712510356255178E-2</v>
      </c>
    </row>
    <row r="690" spans="1:3">
      <c r="A690" s="7">
        <v>1.6489822272560808E-2</v>
      </c>
      <c r="B690" s="7">
        <v>4.1291446442658346E-3</v>
      </c>
      <c r="C690" s="7">
        <v>1.8668831168831203E-2</v>
      </c>
    </row>
    <row r="691" spans="1:3">
      <c r="A691" s="7">
        <v>7.2893879155700395E-3</v>
      </c>
      <c r="B691" s="7">
        <v>3.5090088819406909E-2</v>
      </c>
      <c r="C691" s="7">
        <v>4.2231075697211101E-2</v>
      </c>
    </row>
    <row r="692" spans="1:3">
      <c r="A692" s="7">
        <v>-4.2567649008179026E-3</v>
      </c>
      <c r="B692" s="7">
        <v>1.8539383026811802E-2</v>
      </c>
      <c r="C692" s="7">
        <v>-7.6452599388378934E-3</v>
      </c>
    </row>
    <row r="693" spans="1:3">
      <c r="A693" s="7">
        <v>-1.9878930393490687E-2</v>
      </c>
      <c r="B693" s="7">
        <v>-1.4496495943619632E-2</v>
      </c>
      <c r="C693" s="7">
        <v>-1.1556240369799719E-2</v>
      </c>
    </row>
    <row r="694" spans="1:3">
      <c r="A694" s="7">
        <v>1.4542018239924759E-4</v>
      </c>
      <c r="B694" s="7">
        <v>8.3772358162042624E-3</v>
      </c>
      <c r="C694" s="7">
        <v>1.1691348402182413E-2</v>
      </c>
    </row>
    <row r="695" spans="1:3">
      <c r="A695" s="7">
        <v>-7.3411468623179946E-3</v>
      </c>
      <c r="B695" s="7">
        <v>-1.491462729491144E-2</v>
      </c>
      <c r="C695" s="7">
        <v>-4.0832049306625665E-2</v>
      </c>
    </row>
    <row r="696" spans="1:3">
      <c r="A696" s="7">
        <v>4.5397595974348065E-3</v>
      </c>
      <c r="B696" s="7">
        <v>-1.3878717414933813E-2</v>
      </c>
      <c r="C696" s="7">
        <v>-2.8112449799196759E-2</v>
      </c>
    </row>
    <row r="697" spans="1:3">
      <c r="A697" s="7">
        <v>6.9246809982552249E-3</v>
      </c>
      <c r="B697" s="7">
        <v>1.3265999999999976E-2</v>
      </c>
      <c r="C697" s="7">
        <v>-5.7851239669421727E-3</v>
      </c>
    </row>
    <row r="698" spans="1:3">
      <c r="A698" s="7">
        <v>1.2378796962348457E-2</v>
      </c>
      <c r="B698" s="7">
        <v>1.4089153890548703E-2</v>
      </c>
      <c r="C698" s="7">
        <v>-8.3125519534496799E-3</v>
      </c>
    </row>
    <row r="699" spans="1:3">
      <c r="A699" s="7">
        <v>1.4157997247422354E-2</v>
      </c>
      <c r="B699" s="7">
        <v>2.6214628120180493E-3</v>
      </c>
      <c r="C699" s="7">
        <v>-1.8440905280804599E-2</v>
      </c>
    </row>
    <row r="700" spans="1:3">
      <c r="A700" s="7">
        <v>7.4737149055386842E-3</v>
      </c>
      <c r="B700" s="7">
        <v>1.8694038215110922E-2</v>
      </c>
      <c r="C700" s="7">
        <v>9.3936806148590454E-3</v>
      </c>
    </row>
    <row r="701" spans="1:3">
      <c r="A701" s="7">
        <v>2.7989362642522796E-4</v>
      </c>
      <c r="B701" s="7">
        <v>-5.4540004316715107E-3</v>
      </c>
      <c r="C701" s="7">
        <v>-4.3993231810490654E-2</v>
      </c>
    </row>
    <row r="702" spans="1:3">
      <c r="A702" s="7">
        <v>1.5392234714515205E-2</v>
      </c>
      <c r="B702" s="7">
        <v>1.5483832258064467E-2</v>
      </c>
      <c r="C702" s="7">
        <v>-1.0619469026548759E-2</v>
      </c>
    </row>
    <row r="703" spans="1:3">
      <c r="A703" s="7">
        <v>-7.2349132765481801E-3</v>
      </c>
      <c r="B703" s="7">
        <v>1.1944123708162347E-2</v>
      </c>
      <c r="C703" s="7">
        <v>4.8300536672629776E-2</v>
      </c>
    </row>
    <row r="704" spans="1:3">
      <c r="A704" s="7">
        <v>-6.2463214013566562E-4</v>
      </c>
      <c r="B704" s="7">
        <v>-9.1034468175756091E-3</v>
      </c>
      <c r="C704" s="7">
        <v>-2.047781569965872E-2</v>
      </c>
    </row>
    <row r="705" spans="1:3">
      <c r="A705" s="7">
        <v>-1.3890686370903783E-3</v>
      </c>
      <c r="B705" s="7">
        <v>6.9694670598812293E-3</v>
      </c>
      <c r="C705" s="7">
        <v>-5.2264808362369767E-3</v>
      </c>
    </row>
    <row r="706" spans="1:3">
      <c r="A706" s="7">
        <v>2.0376995219688106E-2</v>
      </c>
      <c r="B706" s="7">
        <v>8.3055877313227087E-3</v>
      </c>
      <c r="C706" s="7">
        <v>7.8809106830122471E-3</v>
      </c>
    </row>
    <row r="707" spans="1:3">
      <c r="A707" s="7">
        <v>-5.2481188300973376E-3</v>
      </c>
      <c r="B707" s="7">
        <v>-1.2293297971918854E-2</v>
      </c>
      <c r="C707" s="7">
        <v>8.6880973066896501E-4</v>
      </c>
    </row>
    <row r="708" spans="1:3">
      <c r="A708" s="7">
        <v>2.8092086908368687E-3</v>
      </c>
      <c r="B708" s="7">
        <v>-3.9803197117786893E-3</v>
      </c>
      <c r="C708" s="7">
        <v>6.944444444444451E-3</v>
      </c>
    </row>
    <row r="709" spans="1:3">
      <c r="A709" s="7">
        <v>3.074590030919692E-3</v>
      </c>
      <c r="B709" s="7">
        <v>1.9790739731966041E-2</v>
      </c>
      <c r="C709" s="7">
        <v>3.8793103448275953E-2</v>
      </c>
    </row>
    <row r="710" spans="1:3">
      <c r="A710" s="7">
        <v>4.3593693121635278E-3</v>
      </c>
      <c r="B710" s="7">
        <v>9.8898859267305302E-3</v>
      </c>
      <c r="C710" s="7">
        <v>1.991701244813265E-2</v>
      </c>
    </row>
    <row r="711" spans="1:3">
      <c r="A711" s="7">
        <v>8.4096644640826706E-3</v>
      </c>
      <c r="B711" s="7">
        <v>1.5644204141141767E-2</v>
      </c>
      <c r="C711" s="7">
        <v>2.5223759153783606E-2</v>
      </c>
    </row>
    <row r="712" spans="1:3">
      <c r="A712" s="7">
        <v>5.5147823590722053E-3</v>
      </c>
      <c r="B712" s="7">
        <v>7.7016618933291175E-3</v>
      </c>
      <c r="C712" s="7">
        <v>6.3492063492063553E-3</v>
      </c>
    </row>
    <row r="713" spans="1:3">
      <c r="A713" s="7">
        <v>4.8157382387712363E-3</v>
      </c>
      <c r="B713" s="7">
        <v>-3.2496419720723672E-3</v>
      </c>
      <c r="C713" s="7">
        <v>3.1545741324921863E-3</v>
      </c>
    </row>
    <row r="714" spans="1:3">
      <c r="A714" s="7">
        <v>6.8561474234480023E-3</v>
      </c>
      <c r="B714" s="7">
        <v>-1.1290285235456025E-2</v>
      </c>
      <c r="C714" s="7">
        <v>-2.2798742138364851E-2</v>
      </c>
    </row>
    <row r="715" spans="1:3">
      <c r="A715" s="7">
        <v>6.3467276988868919E-3</v>
      </c>
      <c r="B715" s="7">
        <v>5.4959027081063535E-3</v>
      </c>
      <c r="C715" s="7">
        <v>-8.0450522928398743E-3</v>
      </c>
    </row>
    <row r="716" spans="1:3">
      <c r="A716" s="7">
        <v>-8.2774536310770749E-3</v>
      </c>
      <c r="B716" s="7">
        <v>-1.5972336548710293E-2</v>
      </c>
      <c r="C716" s="7">
        <v>3.1630170316301748E-2</v>
      </c>
    </row>
    <row r="717" spans="1:3">
      <c r="A717" s="7">
        <v>-1.987301179709165E-3</v>
      </c>
      <c r="B717" s="7">
        <v>-7.5911621773200148E-3</v>
      </c>
      <c r="C717" s="7">
        <v>1.1792452830188567E-2</v>
      </c>
    </row>
    <row r="718" spans="1:3">
      <c r="A718" s="7">
        <v>2.7213791923171426E-3</v>
      </c>
      <c r="B718" s="7">
        <v>-4.3532150929126304E-3</v>
      </c>
      <c r="C718" s="7">
        <v>-1.5540015540015486E-2</v>
      </c>
    </row>
    <row r="719" spans="1:3">
      <c r="A719" s="7">
        <v>4.6335934835827217E-3</v>
      </c>
      <c r="B719" s="7">
        <v>3.4103633949895039E-2</v>
      </c>
      <c r="C719" s="7">
        <v>-1.6574585635359042E-2</v>
      </c>
    </row>
    <row r="720" spans="1:3">
      <c r="A720" s="7">
        <v>-5.073492651420106E-3</v>
      </c>
      <c r="B720" s="7">
        <v>-2.1139828716355566E-3</v>
      </c>
      <c r="C720" s="7">
        <v>4.8154093097912297E-3</v>
      </c>
    </row>
    <row r="721" spans="1:3">
      <c r="A721" s="7">
        <v>3.3114569536426354E-4</v>
      </c>
      <c r="B721" s="7">
        <v>1.2099146028127451E-4</v>
      </c>
      <c r="C721" s="7">
        <v>1.2779552715654964E-2</v>
      </c>
    </row>
    <row r="722" spans="1:3">
      <c r="A722" s="7">
        <v>1.0592783636024588E-3</v>
      </c>
      <c r="B722" s="7">
        <v>7.5047208740475699E-3</v>
      </c>
      <c r="C722" s="7">
        <v>3.9432176656151981E-3</v>
      </c>
    </row>
    <row r="723" spans="1:3">
      <c r="A723" s="7">
        <v>1.9838634092521527E-4</v>
      </c>
      <c r="B723" s="7">
        <v>6.9682464890476869E-3</v>
      </c>
      <c r="C723" s="7">
        <v>-4.0062843676355049E-2</v>
      </c>
    </row>
    <row r="724" spans="1:3">
      <c r="A724" s="7">
        <v>-2.5786761908662254E-3</v>
      </c>
      <c r="B724" s="7">
        <v>-5.846274358817914E-3</v>
      </c>
      <c r="C724" s="7">
        <v>-2.8641571194762797E-2</v>
      </c>
    </row>
    <row r="725" spans="1:3">
      <c r="A725" s="7">
        <v>3.4603916422780892E-2</v>
      </c>
      <c r="B725" s="7">
        <v>-9.7809184439574138E-3</v>
      </c>
      <c r="C725" s="7">
        <v>-5.0547598989046944E-3</v>
      </c>
    </row>
    <row r="726" spans="1:3">
      <c r="A726" s="7">
        <v>1.7940602770653022E-3</v>
      </c>
      <c r="B726" s="7">
        <v>1.8785480092462447E-3</v>
      </c>
      <c r="C726" s="7">
        <v>2.9635901778154075E-2</v>
      </c>
    </row>
    <row r="727" spans="1:3">
      <c r="A727" s="7">
        <v>2.5579148362796537E-4</v>
      </c>
      <c r="B727" s="7">
        <v>-9.435661895171376E-3</v>
      </c>
      <c r="C727" s="7">
        <v>-3.2072368421052676E-2</v>
      </c>
    </row>
    <row r="728" spans="1:3">
      <c r="A728" s="7">
        <v>-1.1573610918687848E-2</v>
      </c>
      <c r="B728" s="7">
        <v>-6.1116198055393607E-5</v>
      </c>
      <c r="C728" s="7">
        <v>-1.9541206457094343E-2</v>
      </c>
    </row>
    <row r="729" spans="1:3">
      <c r="A729" s="7">
        <v>1.2226672115064332E-2</v>
      </c>
      <c r="B729" s="7">
        <v>2.839526833156036E-2</v>
      </c>
      <c r="C729" s="7">
        <v>6.0658578856152764E-3</v>
      </c>
    </row>
    <row r="730" spans="1:3">
      <c r="A730" s="7">
        <v>-5.7516456461187784E-4</v>
      </c>
      <c r="B730" s="7">
        <v>7.5410543900943658E-3</v>
      </c>
      <c r="C730" s="7">
        <v>2.325581395348849E-2</v>
      </c>
    </row>
    <row r="731" spans="1:3">
      <c r="A731" s="7">
        <v>1.2150018795561023E-3</v>
      </c>
      <c r="B731" s="7">
        <v>-5.3039252541684488E-4</v>
      </c>
      <c r="C731" s="7">
        <v>1.5151515151515126E-2</v>
      </c>
    </row>
    <row r="732" spans="1:3">
      <c r="A732" s="7">
        <v>-8.9425811930894184E-4</v>
      </c>
      <c r="B732" s="7">
        <v>-6.1914206307310937E-3</v>
      </c>
      <c r="C732" s="7">
        <v>-2.1558872305140944E-2</v>
      </c>
    </row>
    <row r="733" spans="1:3">
      <c r="A733" s="7">
        <v>-1.2785080160426538E-3</v>
      </c>
      <c r="B733" s="7">
        <v>-6.4672839994719443E-3</v>
      </c>
      <c r="C733" s="7">
        <v>-8.4745762711877653E-4</v>
      </c>
    </row>
    <row r="734" spans="1:3">
      <c r="A734" s="7">
        <v>-4.6085964183215904E-3</v>
      </c>
      <c r="B734" s="7">
        <v>-9.9134310524949514E-3</v>
      </c>
      <c r="C734" s="7">
        <v>-1.9508057675996494E-2</v>
      </c>
    </row>
    <row r="735" spans="1:3">
      <c r="A735" s="7">
        <v>3.3438622385654382E-3</v>
      </c>
      <c r="B735" s="7">
        <v>4.6926921578433228E-2</v>
      </c>
      <c r="C735" s="7">
        <v>3.7197231833910008E-2</v>
      </c>
    </row>
    <row r="736" spans="1:3">
      <c r="A736" s="7">
        <v>-4.6785618450205842E-3</v>
      </c>
      <c r="B736" s="7">
        <v>-4.0333581365819686E-4</v>
      </c>
      <c r="C736" s="7">
        <v>2.5020850708923569E-3</v>
      </c>
    </row>
    <row r="737" spans="1:3">
      <c r="A737" s="7">
        <v>-1.0238222596814846E-2</v>
      </c>
      <c r="B737" s="7">
        <v>-9.9711585014409208E-3</v>
      </c>
      <c r="C737" s="7">
        <v>-1.3311148086522475E-2</v>
      </c>
    </row>
    <row r="738" spans="1:3">
      <c r="A738" s="7">
        <v>2.081790289685E-3</v>
      </c>
      <c r="B738" s="7">
        <v>1.042087651112826E-2</v>
      </c>
      <c r="C738" s="7">
        <v>2.5295109612142614E-3</v>
      </c>
    </row>
    <row r="739" spans="1:3">
      <c r="A739" s="7">
        <v>2.3372070527636971E-3</v>
      </c>
      <c r="B739" s="7">
        <v>1.0947338222485614E-3</v>
      </c>
      <c r="C739" s="7">
        <v>-1.6820857863752187E-3</v>
      </c>
    </row>
    <row r="740" spans="1:3">
      <c r="A740" s="7">
        <v>1.0169104282460689E-2</v>
      </c>
      <c r="B740" s="7">
        <v>-6.7913266187050137E-3</v>
      </c>
      <c r="C740" s="7">
        <v>-1.6849199663015946E-2</v>
      </c>
    </row>
    <row r="741" spans="1:3">
      <c r="A741" s="7">
        <v>3.2051806717354949E-4</v>
      </c>
      <c r="B741" s="7">
        <v>-2.8973748607427478E-3</v>
      </c>
      <c r="C741" s="7">
        <v>-2.5706940874035441E-3</v>
      </c>
    </row>
    <row r="742" spans="1:3">
      <c r="A742" s="7">
        <v>-1.7305942481442105E-3</v>
      </c>
      <c r="B742" s="7">
        <v>0</v>
      </c>
      <c r="C742" s="7">
        <v>-3.3505154639175305E-2</v>
      </c>
    </row>
    <row r="743" spans="1:3">
      <c r="A743" s="7">
        <v>-4.2378514113954793E-3</v>
      </c>
      <c r="B743" s="7">
        <v>3.603155545870285E-3</v>
      </c>
      <c r="C743" s="7">
        <v>2.2222222222222223E-2</v>
      </c>
    </row>
    <row r="744" spans="1:3">
      <c r="A744" s="7">
        <v>-1.644314526124396E-2</v>
      </c>
      <c r="B744" s="7">
        <v>1.3666112529201378E-2</v>
      </c>
      <c r="C744" s="7">
        <v>1.2173913043478311E-2</v>
      </c>
    </row>
    <row r="745" spans="1:3">
      <c r="A745" s="7">
        <v>4.1958893607544632E-3</v>
      </c>
      <c r="B745" s="7">
        <v>6.2839758991596638E-4</v>
      </c>
      <c r="C745" s="7">
        <v>8.5910652920960365E-4</v>
      </c>
    </row>
    <row r="746" spans="1:3">
      <c r="A746" s="7">
        <v>-2.6180022539401E-2</v>
      </c>
      <c r="B746" s="7">
        <v>-5.48074319523303E-3</v>
      </c>
      <c r="C746" s="7">
        <v>-1.716738197424856E-3</v>
      </c>
    </row>
    <row r="747" spans="1:3">
      <c r="A747" s="7">
        <v>-1.0793784907648452E-2</v>
      </c>
      <c r="B747" s="7">
        <v>-1.5154988779936597E-2</v>
      </c>
      <c r="C747" s="7">
        <v>8.5984522785898226E-3</v>
      </c>
    </row>
    <row r="748" spans="1:3">
      <c r="A748" s="7">
        <v>-8.2683902080299947E-3</v>
      </c>
      <c r="B748" s="7">
        <v>1.6320704317098801E-3</v>
      </c>
      <c r="C748" s="7">
        <v>-3.4100596760443337E-2</v>
      </c>
    </row>
    <row r="749" spans="1:3">
      <c r="A749" s="7">
        <v>-6.4238569476683157E-3</v>
      </c>
      <c r="B749" s="7">
        <v>6.6923244109013064E-3</v>
      </c>
      <c r="C749" s="7">
        <v>4.4130626654899129E-3</v>
      </c>
    </row>
    <row r="750" spans="1:3">
      <c r="A750" s="7">
        <v>6.8746131568537459E-5</v>
      </c>
      <c r="B750" s="7">
        <v>1.4104791776842828E-2</v>
      </c>
      <c r="C750" s="7">
        <v>6.2390158172231903E-2</v>
      </c>
    </row>
    <row r="751" spans="1:3">
      <c r="A751" s="7">
        <v>-1.5268233092224175E-2</v>
      </c>
      <c r="B751" s="7">
        <v>1.0659579744724767E-2</v>
      </c>
      <c r="C751" s="7">
        <v>4.1356492969396197E-2</v>
      </c>
    </row>
    <row r="752" spans="1:3">
      <c r="A752" s="7">
        <v>-4.7492180000315836E-3</v>
      </c>
      <c r="B752" s="7">
        <v>-2.8202481192289542E-4</v>
      </c>
      <c r="C752" s="7">
        <v>-4.6862589356632234E-2</v>
      </c>
    </row>
    <row r="753" spans="1:3">
      <c r="A753" s="7">
        <v>1.0245663157894668E-2</v>
      </c>
      <c r="B753" s="7">
        <v>1.6022544428772996E-2</v>
      </c>
      <c r="C753" s="7">
        <v>9.1666666666666199E-3</v>
      </c>
    </row>
    <row r="754" spans="1:3">
      <c r="A754" s="7">
        <v>1.778269571770728E-2</v>
      </c>
      <c r="B754" s="7">
        <v>4.7753957415823511E-3</v>
      </c>
      <c r="C754" s="7">
        <v>2.312138728323709E-2</v>
      </c>
    </row>
    <row r="755" spans="1:3">
      <c r="A755" s="7">
        <v>-3.9585175004500234E-3</v>
      </c>
      <c r="B755" s="7">
        <v>-7.5711247455836584E-3</v>
      </c>
      <c r="C755" s="7">
        <v>1.6142050040355068E-2</v>
      </c>
    </row>
    <row r="756" spans="1:3">
      <c r="A756" s="7">
        <v>-9.9355692759274892E-3</v>
      </c>
      <c r="B756" s="7">
        <v>-2.0603352036938785E-3</v>
      </c>
      <c r="C756" s="7">
        <v>2.7005559968228742E-2</v>
      </c>
    </row>
    <row r="757" spans="1:3">
      <c r="A757" s="7">
        <v>2.1454632796227484E-3</v>
      </c>
      <c r="B757" s="7">
        <v>-7.7562632983993263E-3</v>
      </c>
      <c r="C757" s="7">
        <v>5.1044083526682146E-2</v>
      </c>
    </row>
    <row r="758" spans="1:3">
      <c r="A758" s="7">
        <v>1.1325959710097443E-2</v>
      </c>
      <c r="B758" s="7">
        <v>1.5465076435409205E-2</v>
      </c>
      <c r="C758" s="7">
        <v>-7.3583517292124991E-4</v>
      </c>
    </row>
    <row r="759" spans="1:3">
      <c r="A759" s="7">
        <v>8.1942091205389807E-4</v>
      </c>
      <c r="B759" s="7">
        <v>2.1598271300946803E-3</v>
      </c>
      <c r="C759" s="7">
        <v>1.1782032400589112E-2</v>
      </c>
    </row>
    <row r="760" spans="1:3">
      <c r="A760" s="7">
        <v>-7.8465748887361526E-3</v>
      </c>
      <c r="B760" s="7">
        <v>1.5638737237670529E-2</v>
      </c>
      <c r="C760" s="7">
        <v>2.9112081513827616E-3</v>
      </c>
    </row>
    <row r="761" spans="1:3">
      <c r="A761" s="7">
        <v>-2.4070283362345496E-3</v>
      </c>
      <c r="B761" s="7">
        <v>-2.6116492642774209E-3</v>
      </c>
      <c r="C761" s="7">
        <v>2.5399129172714183E-2</v>
      </c>
    </row>
    <row r="762" spans="1:3">
      <c r="A762" s="7">
        <v>9.3754309854601342E-3</v>
      </c>
      <c r="B762" s="7">
        <v>3.4913480278363695E-3</v>
      </c>
      <c r="C762" s="7">
        <v>4.9539985845717272E-3</v>
      </c>
    </row>
    <row r="763" spans="1:3">
      <c r="A763" s="7">
        <v>1.386421955831473E-2</v>
      </c>
      <c r="B763" s="7">
        <v>1.1198684607752439E-2</v>
      </c>
      <c r="C763" s="7">
        <v>1.7605633802816902E-2</v>
      </c>
    </row>
    <row r="764" spans="1:3">
      <c r="A764" s="7">
        <v>7.3425127788989686E-3</v>
      </c>
      <c r="B764" s="7">
        <v>-5.8598840347262576E-3</v>
      </c>
      <c r="C764" s="7">
        <v>-2.0761245674740044E-3</v>
      </c>
    </row>
    <row r="765" spans="1:3">
      <c r="A765" s="7">
        <v>-9.2282269934306008E-3</v>
      </c>
      <c r="B765" s="7">
        <v>4.8668073206452767E-4</v>
      </c>
      <c r="C765" s="7">
        <v>-1.3869625520110907E-2</v>
      </c>
    </row>
    <row r="766" spans="1:3">
      <c r="A766" s="7">
        <v>8.6392951231292238E-3</v>
      </c>
      <c r="B766" s="7">
        <v>-5.6753041909979682E-3</v>
      </c>
      <c r="C766" s="7">
        <v>-1.406469760900148E-2</v>
      </c>
    </row>
    <row r="767" spans="1:3">
      <c r="A767" s="7">
        <v>3.4127073954402353E-3</v>
      </c>
      <c r="B767" s="7">
        <v>1.6525292913258098E-2</v>
      </c>
      <c r="C767" s="7">
        <v>1.2125534950071322E-2</v>
      </c>
    </row>
    <row r="768" spans="1:3">
      <c r="A768" s="7">
        <v>-9.9365790584177594E-3</v>
      </c>
      <c r="B768" s="7">
        <v>-1.7112673796791653E-3</v>
      </c>
      <c r="C768" s="7">
        <v>-1.1980267794221278E-2</v>
      </c>
    </row>
    <row r="769" spans="1:3">
      <c r="A769" s="7">
        <v>1.0103327019243698E-3</v>
      </c>
      <c r="B769" s="7">
        <v>-7.5529732851446806E-3</v>
      </c>
      <c r="C769" s="7">
        <v>6.4194008559201043E-3</v>
      </c>
    </row>
    <row r="770" spans="1:3">
      <c r="A770" s="7">
        <v>9.4879415282420245E-3</v>
      </c>
      <c r="B770" s="7">
        <v>1.5059070220563103E-2</v>
      </c>
      <c r="C770" s="7">
        <v>2.1261516654854765E-2</v>
      </c>
    </row>
    <row r="771" spans="1:3">
      <c r="A771" s="7">
        <v>-1.9996666577880949E-4</v>
      </c>
      <c r="B771" s="7">
        <v>6.3277784359010393E-3</v>
      </c>
      <c r="C771" s="7">
        <v>2.6370575988896531E-2</v>
      </c>
    </row>
    <row r="772" spans="1:3">
      <c r="A772" s="7">
        <v>-4.0669376602793317E-3</v>
      </c>
      <c r="B772" s="7">
        <v>1.7965442536328324E-3</v>
      </c>
      <c r="C772" s="7">
        <v>1.0818120351588922E-2</v>
      </c>
    </row>
    <row r="773" spans="1:3">
      <c r="A773" s="7">
        <v>1.5798633826528425E-2</v>
      </c>
      <c r="B773" s="7">
        <v>2.3102511168363454E-2</v>
      </c>
      <c r="C773" s="7">
        <v>1.2040133779264314E-2</v>
      </c>
    </row>
    <row r="774" spans="1:3">
      <c r="A774" s="7">
        <v>5.0085341700101009E-3</v>
      </c>
      <c r="B774" s="7">
        <v>-7.7846780028629587E-3</v>
      </c>
      <c r="C774" s="7">
        <v>7.2703238598809932E-3</v>
      </c>
    </row>
    <row r="775" spans="1:3">
      <c r="A775" s="7">
        <v>-1.7048852459016625E-3</v>
      </c>
      <c r="B775" s="7">
        <v>-5.8713756567616822E-3</v>
      </c>
      <c r="C775" s="7">
        <v>7.217847769028834E-3</v>
      </c>
    </row>
    <row r="776" spans="1:3">
      <c r="A776" s="7">
        <v>-1.6421439292517103E-3</v>
      </c>
      <c r="B776" s="7">
        <v>2.5087335754065371E-3</v>
      </c>
      <c r="C776" s="7">
        <v>-2.4104234527687247E-2</v>
      </c>
    </row>
    <row r="777" spans="1:3">
      <c r="A777" s="7">
        <v>-2.0988235377714427E-2</v>
      </c>
      <c r="B777" s="7">
        <v>-5.8912726749520703E-3</v>
      </c>
      <c r="C777" s="7">
        <v>0</v>
      </c>
    </row>
    <row r="778" spans="1:3">
      <c r="A778" s="7">
        <v>4.0321235746216568E-4</v>
      </c>
      <c r="B778" s="7">
        <v>-1.0855842647319506E-2</v>
      </c>
      <c r="C778" s="7">
        <v>6.0080106809078677E-3</v>
      </c>
    </row>
    <row r="779" spans="1:3">
      <c r="A779" s="7">
        <v>-5.2398158992354405E-3</v>
      </c>
      <c r="B779" s="7">
        <v>-2.8100259646359031E-3</v>
      </c>
      <c r="C779" s="7">
        <v>1.061712010617121E-2</v>
      </c>
    </row>
    <row r="780" spans="1:3">
      <c r="A780" s="7">
        <v>5.1999188924916418E-3</v>
      </c>
      <c r="B780" s="7">
        <v>8.9855486071293879E-3</v>
      </c>
      <c r="C780" s="7">
        <v>-6.5659881812211334E-4</v>
      </c>
    </row>
    <row r="781" spans="1:3">
      <c r="A781" s="7">
        <v>6.7175677507187075E-4</v>
      </c>
      <c r="B781" s="7">
        <v>4.0574852915111368E-3</v>
      </c>
      <c r="C781" s="7">
        <v>-1.9710906701709023E-3</v>
      </c>
    </row>
    <row r="782" spans="1:3">
      <c r="A782" s="7">
        <v>7.3850689637812317E-3</v>
      </c>
      <c r="B782" s="7">
        <v>7.8728353894703333E-4</v>
      </c>
      <c r="C782" s="7">
        <v>-1.3824884792626668E-2</v>
      </c>
    </row>
    <row r="783" spans="1:3">
      <c r="A783" s="7">
        <v>-7.0642984259054447E-3</v>
      </c>
      <c r="B783" s="7">
        <v>1.7305590043467534E-2</v>
      </c>
      <c r="C783" s="7">
        <v>-5.9412550066755714E-2</v>
      </c>
    </row>
    <row r="784" spans="1:3">
      <c r="A784" s="7">
        <v>1.8793139848542436E-3</v>
      </c>
      <c r="B784" s="7">
        <v>-1.3403216315190909E-3</v>
      </c>
      <c r="C784" s="7">
        <v>5.6777856635912049E-3</v>
      </c>
    </row>
    <row r="785" spans="1:3">
      <c r="A785" s="7">
        <v>6.8331813001090936E-3</v>
      </c>
      <c r="B785" s="7">
        <v>7.0717494878800684E-3</v>
      </c>
      <c r="C785" s="7">
        <v>-4.9400141143260612E-3</v>
      </c>
    </row>
    <row r="786" spans="1:3">
      <c r="A786" s="7">
        <v>1.7965600677085506E-3</v>
      </c>
      <c r="B786" s="7">
        <v>-1.0097390770966948E-2</v>
      </c>
      <c r="C786" s="7">
        <v>-4.9645390070922188E-3</v>
      </c>
    </row>
    <row r="787" spans="1:3">
      <c r="A787" s="7">
        <v>1.5741199730887275E-2</v>
      </c>
      <c r="B787" s="7">
        <v>-6.1616681468010031E-3</v>
      </c>
      <c r="C787" s="7">
        <v>-7.1275837491090272E-3</v>
      </c>
    </row>
    <row r="788" spans="1:3">
      <c r="A788" s="7">
        <v>3.2041131395330442E-3</v>
      </c>
      <c r="B788" s="7">
        <v>4.2200583075955546E-3</v>
      </c>
      <c r="C788" s="7">
        <v>2.1536252692032402E-3</v>
      </c>
    </row>
    <row r="789" spans="1:3">
      <c r="A789" s="7">
        <v>2.3465063531027497E-3</v>
      </c>
      <c r="B789" s="7">
        <v>4.5135927367055189E-3</v>
      </c>
      <c r="C789" s="7">
        <v>-2.722063037249289E-2</v>
      </c>
    </row>
    <row r="790" spans="1:3">
      <c r="A790" s="7">
        <v>1.0404669075332028E-3</v>
      </c>
      <c r="B790" s="7">
        <v>4.5450109633563994E-3</v>
      </c>
      <c r="C790" s="7">
        <v>6.6273932253313591E-3</v>
      </c>
    </row>
    <row r="791" spans="1:3">
      <c r="A791" s="7">
        <v>-1.1887754815021905E-2</v>
      </c>
      <c r="B791" s="7">
        <v>-6.5809717223650572E-3</v>
      </c>
      <c r="C791" s="7">
        <v>4.3891733723482439E-3</v>
      </c>
    </row>
    <row r="792" spans="1:3">
      <c r="A792" s="7">
        <v>2.826903538052028E-2</v>
      </c>
      <c r="B792" s="7">
        <v>1.3507923540482806E-2</v>
      </c>
      <c r="C792" s="7">
        <v>-3.423160961398402E-2</v>
      </c>
    </row>
    <row r="793" spans="1:3">
      <c r="A793" s="7">
        <v>-7.0328621690964673E-4</v>
      </c>
      <c r="B793" s="7">
        <v>3.1659857716796057E-3</v>
      </c>
      <c r="C793" s="7">
        <v>-3.7707390648566317E-3</v>
      </c>
    </row>
    <row r="794" spans="1:3">
      <c r="A794" s="7">
        <v>-3.1991682047506929E-4</v>
      </c>
      <c r="B794" s="7">
        <v>-4.275876878735636E-3</v>
      </c>
      <c r="C794" s="7">
        <v>1.5897047691143001E-2</v>
      </c>
    </row>
    <row r="795" spans="1:3">
      <c r="A795" s="7">
        <v>2.1759744000000867E-3</v>
      </c>
      <c r="B795" s="7">
        <v>-1.5490000432033142E-2</v>
      </c>
      <c r="C795" s="7">
        <v>-2.8315946348733294E-2</v>
      </c>
    </row>
    <row r="796" spans="1:3">
      <c r="A796" s="7">
        <v>2.6183281848987752E-3</v>
      </c>
      <c r="B796" s="7">
        <v>-7.3216532628347097E-3</v>
      </c>
      <c r="C796" s="7">
        <v>4.6012269938650692E-3</v>
      </c>
    </row>
    <row r="797" spans="1:3">
      <c r="A797" s="7">
        <v>-1.0955420382165583E-2</v>
      </c>
      <c r="B797" s="7">
        <v>-4.8020050719464864E-2</v>
      </c>
      <c r="C797" s="7">
        <v>-1.603053435114497E-2</v>
      </c>
    </row>
    <row r="798" spans="1:3">
      <c r="A798" s="7">
        <v>1.0561559831024914E-2</v>
      </c>
      <c r="B798" s="7">
        <v>-1.7253689289145242E-2</v>
      </c>
      <c r="C798" s="7">
        <v>3.878975950349025E-3</v>
      </c>
    </row>
    <row r="799" spans="1:3">
      <c r="A799" s="7">
        <v>1.0833418440396678E-3</v>
      </c>
      <c r="B799" s="7">
        <v>5.3116967745586554E-3</v>
      </c>
      <c r="C799" s="7">
        <v>-4.6367851622873824E-3</v>
      </c>
    </row>
    <row r="800" spans="1:3">
      <c r="A800" s="7">
        <v>-1.2731364510317042E-3</v>
      </c>
      <c r="B800" s="7">
        <v>-8.9543991831858381E-3</v>
      </c>
      <c r="C800" s="7">
        <v>-1.1645962732919282E-2</v>
      </c>
    </row>
    <row r="801" spans="1:3">
      <c r="A801" s="7">
        <v>-4.9716234621174152E-3</v>
      </c>
      <c r="B801" s="7">
        <v>-1.2346427831568033E-3</v>
      </c>
      <c r="C801" s="7">
        <v>-4.4776119402985093E-2</v>
      </c>
    </row>
    <row r="802" spans="1:3">
      <c r="A802" s="7">
        <v>5.8292421636714289E-3</v>
      </c>
      <c r="B802" s="7">
        <v>-1.011451362524781E-3</v>
      </c>
      <c r="C802" s="7">
        <v>-1.6447368421052282E-3</v>
      </c>
    </row>
    <row r="803" spans="1:3">
      <c r="A803" s="7">
        <v>-7.8334668747046428E-3</v>
      </c>
      <c r="B803" s="7">
        <v>9.393183338501962E-3</v>
      </c>
      <c r="C803" s="7">
        <v>4.9423393739702406E-3</v>
      </c>
    </row>
    <row r="804" spans="1:3">
      <c r="A804" s="7">
        <v>-6.4188975218709967E-3</v>
      </c>
      <c r="B804" s="7">
        <v>-1.120032275491884E-2</v>
      </c>
      <c r="C804" s="7">
        <v>-1.8032786885245809E-2</v>
      </c>
    </row>
    <row r="805" spans="1:3">
      <c r="A805" s="7">
        <v>-1.0207287754060558E-2</v>
      </c>
      <c r="B805" s="7">
        <v>-4.9590871506185056E-3</v>
      </c>
      <c r="C805" s="7">
        <v>-1.4190317195325536E-2</v>
      </c>
    </row>
    <row r="806" spans="1:3">
      <c r="A806" s="7">
        <v>-7.1797268438214953E-3</v>
      </c>
      <c r="B806" s="7">
        <v>-1.4555173008516695E-2</v>
      </c>
      <c r="C806" s="7">
        <v>1.6934801016087698E-3</v>
      </c>
    </row>
    <row r="807" spans="1:3">
      <c r="A807" s="7">
        <v>2.8268489722776255E-3</v>
      </c>
      <c r="B807" s="7">
        <v>2.8161206896551521E-3</v>
      </c>
      <c r="C807" s="7">
        <v>1.0989010989011056E-2</v>
      </c>
    </row>
    <row r="808" spans="1:3">
      <c r="A808" s="7">
        <v>-5.047784419394916E-3</v>
      </c>
      <c r="B808" s="7">
        <v>7.736781255751681E-3</v>
      </c>
      <c r="C808" s="7">
        <v>8.3612040133777474E-4</v>
      </c>
    </row>
    <row r="809" spans="1:3">
      <c r="A809" s="7">
        <v>3.9532185819806211E-4</v>
      </c>
      <c r="B809" s="7">
        <v>7.9049137376003258E-3</v>
      </c>
      <c r="C809" s="7">
        <v>-8.3542188805347875E-3</v>
      </c>
    </row>
    <row r="810" spans="1:3">
      <c r="A810" s="7">
        <v>9.3525520733378671E-3</v>
      </c>
      <c r="B810" s="7">
        <v>2.1948874839448674E-2</v>
      </c>
      <c r="C810" s="7">
        <v>7.5821398483573409E-3</v>
      </c>
    </row>
    <row r="811" spans="1:3">
      <c r="A811" s="7">
        <v>-4.6329983686785661E-3</v>
      </c>
      <c r="B811" s="7">
        <v>-2.6170440210093744E-2</v>
      </c>
      <c r="C811" s="7">
        <v>-1.7558528428093717E-2</v>
      </c>
    </row>
    <row r="812" spans="1:3">
      <c r="A812" s="7">
        <v>6.5556578332870378E-3</v>
      </c>
      <c r="B812" s="7">
        <v>1.2643133783786885E-2</v>
      </c>
      <c r="C812" s="7">
        <v>1.3617021276595757E-2</v>
      </c>
    </row>
    <row r="813" spans="1:3">
      <c r="A813" s="7">
        <v>1.5631497391040909E-3</v>
      </c>
      <c r="B813" s="7">
        <v>8.8460947939862644E-3</v>
      </c>
      <c r="C813" s="7">
        <v>-8.39630562552459E-4</v>
      </c>
    </row>
    <row r="814" spans="1:3">
      <c r="A814" s="7">
        <v>5.8522565083372825E-4</v>
      </c>
      <c r="B814" s="7">
        <v>2.1810272248068436E-2</v>
      </c>
      <c r="C814" s="7">
        <v>1.2605042016806753E-2</v>
      </c>
    </row>
    <row r="815" spans="1:3">
      <c r="A815" s="7">
        <v>1.1048157894592834E-3</v>
      </c>
      <c r="B815" s="7">
        <v>1.9172274037917523E-2</v>
      </c>
      <c r="C815" s="7">
        <v>-1.6597510373445102E-3</v>
      </c>
    </row>
    <row r="816" spans="1:3">
      <c r="A816" s="7">
        <v>1.9475656558878432E-3</v>
      </c>
      <c r="B816" s="7">
        <v>1.172400783556627E-3</v>
      </c>
      <c r="C816" s="7">
        <v>8.3125519534498274E-3</v>
      </c>
    </row>
    <row r="817" spans="1:3">
      <c r="A817" s="7">
        <v>1.1014578489427329E-3</v>
      </c>
      <c r="B817" s="7">
        <v>8.4633631889967399E-3</v>
      </c>
      <c r="C817" s="7">
        <v>8.2440230832644566E-4</v>
      </c>
    </row>
    <row r="818" spans="1:3">
      <c r="A818" s="7">
        <v>-1.3397146249341416E-2</v>
      </c>
      <c r="B818" s="7">
        <v>1.2667053263647665E-3</v>
      </c>
      <c r="C818" s="7">
        <v>-4.1186161449753463E-3</v>
      </c>
    </row>
    <row r="819" spans="1:3">
      <c r="A819" s="7">
        <v>-1.9680070589345954E-3</v>
      </c>
      <c r="B819" s="7">
        <v>-3.5793321599261858E-2</v>
      </c>
      <c r="C819" s="7">
        <v>-1.6542597187758125E-3</v>
      </c>
    </row>
    <row r="820" spans="1:3">
      <c r="A820" s="7">
        <v>9.5306757560845307E-3</v>
      </c>
      <c r="B820" s="7">
        <v>-2.9249389770938824E-2</v>
      </c>
      <c r="C820" s="7">
        <v>-9.1135045567522308E-3</v>
      </c>
    </row>
    <row r="821" spans="1:3">
      <c r="A821" s="7">
        <v>-4.2971744071144931E-3</v>
      </c>
      <c r="B821" s="7">
        <v>3.491749307183416E-3</v>
      </c>
      <c r="C821" s="7">
        <v>2.8428093645484934E-2</v>
      </c>
    </row>
    <row r="822" spans="1:3">
      <c r="A822" s="7">
        <v>1.1900915996249369E-2</v>
      </c>
      <c r="B822" s="7">
        <v>6.6225617148835281E-3</v>
      </c>
      <c r="C822" s="7">
        <v>-6.5040650406504117E-3</v>
      </c>
    </row>
    <row r="823" spans="1:3">
      <c r="A823" s="7">
        <v>-1.7576743134087212E-2</v>
      </c>
      <c r="B823" s="7">
        <v>-1.7060648879010695E-2</v>
      </c>
      <c r="C823" s="7">
        <v>1.8821603927986794E-2</v>
      </c>
    </row>
    <row r="824" spans="1:3">
      <c r="A824" s="7">
        <v>6.9722884099999881E-3</v>
      </c>
      <c r="B824" s="7">
        <v>-1.1854770076209321E-2</v>
      </c>
      <c r="C824" s="7">
        <v>1.5261044176706932E-2</v>
      </c>
    </row>
    <row r="825" spans="1:3">
      <c r="A825" s="7">
        <v>1.0973989443438137E-2</v>
      </c>
      <c r="B825" s="7">
        <v>8.7824920413441358E-3</v>
      </c>
      <c r="C825" s="7">
        <v>-1.5822784810127649E-3</v>
      </c>
    </row>
    <row r="826" spans="1:3">
      <c r="A826" s="7">
        <v>-8.3995798048826301E-3</v>
      </c>
      <c r="B826" s="7">
        <v>-4.1539204462865071E-3</v>
      </c>
      <c r="C826" s="7">
        <v>-7.9239302694134603E-4</v>
      </c>
    </row>
    <row r="827" spans="1:3">
      <c r="A827" s="7">
        <v>3.7792532496302485E-3</v>
      </c>
      <c r="B827" s="7">
        <v>1.6913354005866882E-2</v>
      </c>
      <c r="C827" s="7">
        <v>-2.1411578112609006E-2</v>
      </c>
    </row>
    <row r="828" spans="1:3">
      <c r="A828" s="7">
        <v>-2.9211099723250003E-3</v>
      </c>
      <c r="B828" s="7">
        <v>6.1808506704453389E-3</v>
      </c>
      <c r="C828" s="7">
        <v>1.7828200972447378E-2</v>
      </c>
    </row>
    <row r="829" spans="1:3">
      <c r="A829" s="7">
        <v>-8.463866856880933E-4</v>
      </c>
      <c r="B829" s="7">
        <v>-1.9992192215640039E-2</v>
      </c>
      <c r="C829" s="7">
        <v>-1.5923566878980975E-2</v>
      </c>
    </row>
    <row r="830" spans="1:3">
      <c r="A830" s="7">
        <v>-8.6662018070880666E-3</v>
      </c>
      <c r="B830" s="7">
        <v>-8.8894635338348776E-3</v>
      </c>
      <c r="C830" s="7">
        <v>-1.2944983818770239E-2</v>
      </c>
    </row>
    <row r="831" spans="1:3">
      <c r="A831" s="7">
        <v>-3.6808006026080062E-3</v>
      </c>
      <c r="B831" s="7">
        <v>4.9445181085013539E-3</v>
      </c>
      <c r="C831" s="7">
        <v>1.8852459016393479E-2</v>
      </c>
    </row>
    <row r="832" spans="1:3">
      <c r="A832" s="7">
        <v>-6.0693890213830513E-3</v>
      </c>
      <c r="B832" s="7">
        <v>7.3803366992525581E-3</v>
      </c>
      <c r="C832" s="7">
        <v>1.2067578439259884E-2</v>
      </c>
    </row>
    <row r="833" spans="1:3">
      <c r="A833" s="7">
        <v>-8.8941787098318591E-3</v>
      </c>
      <c r="B833" s="7">
        <v>-2.3398426585660857E-2</v>
      </c>
      <c r="C833" s="7">
        <v>-1.1923688394276658E-2</v>
      </c>
    </row>
    <row r="834" spans="1:3">
      <c r="A834" s="7">
        <v>-1.3260185555710497E-2</v>
      </c>
      <c r="B834" s="7">
        <v>-8.8974990562776281E-3</v>
      </c>
      <c r="C834" s="7">
        <v>-3.2180209171358927E-3</v>
      </c>
    </row>
    <row r="835" spans="1:3">
      <c r="A835" s="7">
        <v>-6.7870233958741248E-3</v>
      </c>
      <c r="B835" s="7">
        <v>1.5256058832320472E-3</v>
      </c>
      <c r="C835" s="7">
        <v>1.372074253430185E-2</v>
      </c>
    </row>
    <row r="836" spans="1:3">
      <c r="A836" s="7">
        <v>-3.2799987229738775E-3</v>
      </c>
      <c r="B836" s="7">
        <v>3.046487749177E-3</v>
      </c>
      <c r="C836" s="7">
        <v>-1.1146496815286669E-2</v>
      </c>
    </row>
    <row r="837" spans="1:3">
      <c r="A837" s="7">
        <v>-4.5934388825351674E-3</v>
      </c>
      <c r="B837" s="7">
        <v>1.4835540541739536E-2</v>
      </c>
      <c r="C837" s="7">
        <v>-8.8566827697262023E-3</v>
      </c>
    </row>
    <row r="838" spans="1:3">
      <c r="A838" s="7">
        <v>2.0662786408667715E-3</v>
      </c>
      <c r="B838" s="7">
        <v>-7.7698187050360152E-3</v>
      </c>
      <c r="C838" s="7">
        <v>-1.9496344435418377E-2</v>
      </c>
    </row>
    <row r="839" spans="1:3">
      <c r="A839" s="7">
        <v>3.2991682143388469E-3</v>
      </c>
      <c r="B839" s="7">
        <v>7.3086429457764022E-3</v>
      </c>
      <c r="C839" s="7">
        <v>-6.6280033140016627E-3</v>
      </c>
    </row>
    <row r="840" spans="1:3">
      <c r="A840" s="7">
        <v>-1.4866054566924285E-2</v>
      </c>
      <c r="B840" s="7">
        <v>7.1979728849942909E-3</v>
      </c>
      <c r="C840" s="7">
        <v>-7.5062552126772195E-3</v>
      </c>
    </row>
    <row r="841" spans="1:3">
      <c r="A841" s="7">
        <v>2.0166411262175685E-3</v>
      </c>
      <c r="B841" s="7">
        <v>1.475044846491462E-2</v>
      </c>
      <c r="C841" s="7">
        <v>8.4033613445377853E-3</v>
      </c>
    </row>
    <row r="842" spans="1:3">
      <c r="A842" s="7">
        <v>-5.0662434607882311E-3</v>
      </c>
      <c r="B842" s="7">
        <v>8.4511801101138061E-3</v>
      </c>
      <c r="C842" s="7">
        <v>5.833333333333357E-3</v>
      </c>
    </row>
    <row r="843" spans="1:3">
      <c r="A843" s="7">
        <v>9.9051199085858858E-3</v>
      </c>
      <c r="B843" s="7">
        <v>-3.3521760055820302E-3</v>
      </c>
      <c r="C843" s="7">
        <v>1.0770505385252611E-2</v>
      </c>
    </row>
    <row r="844" spans="1:3">
      <c r="A844" s="7">
        <v>-1.2294508994989036E-2</v>
      </c>
      <c r="B844" s="7">
        <v>7.9040529620722465E-3</v>
      </c>
      <c r="C844" s="7">
        <v>4.0983606557377632E-3</v>
      </c>
    </row>
    <row r="845" spans="1:3">
      <c r="A845" s="7">
        <v>2.2378111888112164E-3</v>
      </c>
      <c r="B845" s="7">
        <v>5.0612012503692032E-3</v>
      </c>
      <c r="C845" s="7">
        <v>-2.0408163265306121E-2</v>
      </c>
    </row>
    <row r="846" spans="1:3">
      <c r="A846" s="7">
        <v>9.5589933930158733E-3</v>
      </c>
      <c r="B846" s="7">
        <v>-1.0292739350068105E-2</v>
      </c>
      <c r="C846" s="7">
        <v>-1.5833333333333293E-2</v>
      </c>
    </row>
    <row r="847" spans="1:3">
      <c r="A847" s="7">
        <v>9.5376666039441432E-3</v>
      </c>
      <c r="B847" s="7">
        <v>-7.268940209038139E-4</v>
      </c>
      <c r="C847" s="7">
        <v>1.016088060965277E-2</v>
      </c>
    </row>
    <row r="848" spans="1:3">
      <c r="A848" s="7">
        <v>1.3006640028435106E-3</v>
      </c>
      <c r="B848" s="7">
        <v>-8.7847302552331794E-3</v>
      </c>
      <c r="C848" s="7">
        <v>9.2204526404022994E-3</v>
      </c>
    </row>
    <row r="849" spans="1:3">
      <c r="A849" s="7">
        <v>2.5776043544921495E-2</v>
      </c>
      <c r="B849" s="7">
        <v>-7.3948520709516876E-3</v>
      </c>
      <c r="C849" s="7">
        <v>-2.408637873754146E-2</v>
      </c>
    </row>
    <row r="850" spans="1:3">
      <c r="A850" s="7">
        <v>-1.1864287221650942E-2</v>
      </c>
      <c r="B850" s="7">
        <v>-2.1609929972929661E-3</v>
      </c>
      <c r="C850" s="7">
        <v>-1.8723404255319202E-2</v>
      </c>
    </row>
    <row r="851" spans="1:3">
      <c r="A851" s="7">
        <v>-1.3490522765598396E-3</v>
      </c>
      <c r="B851" s="7">
        <v>-1.4704216898839969E-2</v>
      </c>
      <c r="C851" s="7">
        <v>9.5403295750217873E-3</v>
      </c>
    </row>
    <row r="852" spans="1:3">
      <c r="A852" s="7">
        <v>6.7538667999884211E-4</v>
      </c>
      <c r="B852" s="7">
        <v>6.9409414929152014E-4</v>
      </c>
      <c r="C852" s="7">
        <v>-1.3745704467353964E-2</v>
      </c>
    </row>
    <row r="853" spans="1:3">
      <c r="A853" s="7">
        <v>1.1812352823989991E-2</v>
      </c>
      <c r="B853" s="7">
        <v>2.5433641618496689E-3</v>
      </c>
      <c r="C853" s="7">
        <v>-7.8397212543553883E-3</v>
      </c>
    </row>
    <row r="854" spans="1:3">
      <c r="A854" s="7">
        <v>4.669860093523521E-3</v>
      </c>
      <c r="B854" s="7">
        <v>-1.3491674198666034E-2</v>
      </c>
      <c r="C854" s="7">
        <v>1.3169446883230778E-2</v>
      </c>
    </row>
    <row r="855" spans="1:3">
      <c r="A855" s="7">
        <v>-5.3121047020410058E-3</v>
      </c>
      <c r="B855" s="7">
        <v>-2.460553391213802E-2</v>
      </c>
      <c r="C855" s="7">
        <v>-1.6464471403812783E-2</v>
      </c>
    </row>
    <row r="856" spans="1:3">
      <c r="A856" s="7">
        <v>-1.7623490968822059E-2</v>
      </c>
      <c r="B856" s="7">
        <v>7.9693331414065587E-3</v>
      </c>
      <c r="C856" s="7">
        <v>-0.1224669603524228</v>
      </c>
    </row>
    <row r="857" spans="1:3">
      <c r="A857" s="7">
        <v>1.4270120568901434E-2</v>
      </c>
      <c r="B857" s="7">
        <v>1.2305266839226885E-2</v>
      </c>
      <c r="C857" s="7">
        <v>-1.907630522088366E-2</v>
      </c>
    </row>
    <row r="858" spans="1:3">
      <c r="A858" s="7">
        <v>5.1588103027874286E-3</v>
      </c>
      <c r="B858" s="7">
        <v>2.8187857169034614E-3</v>
      </c>
      <c r="C858" s="7">
        <v>-2.047082906857684E-3</v>
      </c>
    </row>
    <row r="859" spans="1:3">
      <c r="A859" s="7">
        <v>-2.7994267999694685E-3</v>
      </c>
      <c r="B859" s="7">
        <v>1.8738636323976408E-2</v>
      </c>
      <c r="C859" s="7">
        <v>1.6410256410256424E-2</v>
      </c>
    </row>
    <row r="860" spans="1:3">
      <c r="A860" s="7">
        <v>1.2231809289273258E-2</v>
      </c>
      <c r="B860" s="7">
        <v>2.0693257339235216E-2</v>
      </c>
      <c r="C860" s="7">
        <v>2.3208879919273503E-2</v>
      </c>
    </row>
    <row r="861" spans="1:3">
      <c r="A861" s="7">
        <v>-9.0464539217319142E-3</v>
      </c>
      <c r="B861" s="7">
        <v>-5.1811283647694596E-3</v>
      </c>
      <c r="C861" s="7">
        <v>4.1420118343195256E-2</v>
      </c>
    </row>
    <row r="862" spans="1:3">
      <c r="A862" s="7">
        <v>5.7972610076575046E-3</v>
      </c>
      <c r="B862" s="7">
        <v>1.4605163247274199E-2</v>
      </c>
      <c r="C862" s="7">
        <v>-2.3674242424242424E-2</v>
      </c>
    </row>
    <row r="863" spans="1:3">
      <c r="A863" s="7">
        <v>-2.3188418932178043E-3</v>
      </c>
      <c r="B863" s="7">
        <v>1.4450767493182358E-2</v>
      </c>
      <c r="C863" s="7">
        <v>-1.3579049466537397E-2</v>
      </c>
    </row>
    <row r="864" spans="1:3">
      <c r="A864" s="7">
        <v>-3.8515241078830357E-3</v>
      </c>
      <c r="B864" s="7">
        <v>5.8848969244621411E-3</v>
      </c>
      <c r="C864" s="7">
        <v>-1.1799410029498449E-2</v>
      </c>
    </row>
    <row r="865" spans="1:3">
      <c r="A865" s="7">
        <v>2.2665889696216845E-3</v>
      </c>
      <c r="B865" s="7">
        <v>-2.6245010805648395E-3</v>
      </c>
      <c r="C865" s="7">
        <v>-3.4825870646766309E-2</v>
      </c>
    </row>
    <row r="866" spans="1:3">
      <c r="A866" s="7">
        <v>7.0502025786415923E-3</v>
      </c>
      <c r="B866" s="7">
        <v>2.1873745477249188E-2</v>
      </c>
      <c r="C866" s="7">
        <v>1.6494845360824757E-2</v>
      </c>
    </row>
    <row r="867" spans="1:3">
      <c r="A867" s="7">
        <v>6.9348323905995268E-3</v>
      </c>
      <c r="B867" s="7">
        <v>-8.5836429801601204E-3</v>
      </c>
      <c r="C867" s="7">
        <v>-4.0567951318457559E-3</v>
      </c>
    </row>
    <row r="868" spans="1:3">
      <c r="A868" s="7">
        <v>-2.2301717459582799E-3</v>
      </c>
      <c r="B868" s="7">
        <v>1.4285708642547959E-2</v>
      </c>
      <c r="C868" s="7">
        <v>5.9063136456211821E-2</v>
      </c>
    </row>
    <row r="869" spans="1:3">
      <c r="A869" s="7">
        <v>-4.6016107218514977E-3</v>
      </c>
      <c r="B869" s="7">
        <v>3.0409357336648496E-3</v>
      </c>
      <c r="C869" s="7">
        <v>6.730769230769258E-3</v>
      </c>
    </row>
    <row r="870" spans="1:3">
      <c r="A870" s="7">
        <v>9.3118743800274986E-3</v>
      </c>
      <c r="B870" s="7">
        <v>9.0421362970622213E-3</v>
      </c>
      <c r="C870" s="7">
        <v>-2.9608404966571203E-2</v>
      </c>
    </row>
    <row r="871" spans="1:3">
      <c r="A871" s="7">
        <v>-1.1516030733284969E-2</v>
      </c>
      <c r="B871" s="7">
        <v>-1.0545042044090804E-4</v>
      </c>
      <c r="C871" s="7">
        <v>1.0826771653543251E-2</v>
      </c>
    </row>
    <row r="872" spans="1:3">
      <c r="A872" s="7">
        <v>-5.2955779634007941E-3</v>
      </c>
      <c r="B872" s="7">
        <v>9.278269710809554E-3</v>
      </c>
      <c r="C872" s="7">
        <v>6.8159688412853248E-3</v>
      </c>
    </row>
    <row r="873" spans="1:3">
      <c r="A873" s="7">
        <v>-4.3921140775373176E-3</v>
      </c>
      <c r="B873" s="7">
        <v>-4.2308592984726312E-3</v>
      </c>
      <c r="C873" s="7">
        <v>-1.4506769825918796E-2</v>
      </c>
    </row>
    <row r="874" spans="1:3">
      <c r="A874" s="7">
        <v>9.4245236987866125E-3</v>
      </c>
      <c r="B874" s="7">
        <v>3.5144723222539382E-3</v>
      </c>
      <c r="C874" s="7">
        <v>6.8694798822375161E-3</v>
      </c>
    </row>
    <row r="875" spans="1:3">
      <c r="A875" s="7">
        <v>2.383796784961091E-3</v>
      </c>
      <c r="B875" s="7">
        <v>-7.0043229000504772E-3</v>
      </c>
      <c r="C875" s="7">
        <v>1.3645224171540018E-2</v>
      </c>
    </row>
    <row r="876" spans="1:3">
      <c r="A876" s="7">
        <v>-9.2482491330354215E-4</v>
      </c>
      <c r="B876" s="7">
        <v>-9.4756013608688998E-4</v>
      </c>
      <c r="C876" s="7">
        <v>-5.7692307692308173E-3</v>
      </c>
    </row>
    <row r="877" spans="1:3">
      <c r="A877" s="7">
        <v>6.9425282021116919E-3</v>
      </c>
      <c r="B877" s="7">
        <v>3.2140841061097602E-3</v>
      </c>
      <c r="C877" s="7">
        <v>2.9013539651836905E-3</v>
      </c>
    </row>
    <row r="878" spans="1:3">
      <c r="A878" s="7">
        <v>-7.6169679776661257E-3</v>
      </c>
      <c r="B878" s="7">
        <v>-5.4096587839178381E-3</v>
      </c>
      <c r="C878" s="7">
        <v>2.1215043394407006E-2</v>
      </c>
    </row>
    <row r="879" spans="1:3">
      <c r="A879" s="7">
        <v>1.5814192555607925E-2</v>
      </c>
      <c r="B879" s="7">
        <v>3.0627977784971031E-3</v>
      </c>
      <c r="C879" s="7">
        <v>-3.1161473087818706E-2</v>
      </c>
    </row>
    <row r="880" spans="1:3">
      <c r="A880" s="7">
        <v>-5.6018758311132772E-3</v>
      </c>
      <c r="B880" s="7">
        <v>6.7913030817262935E-3</v>
      </c>
      <c r="C880" s="7">
        <v>3.1189083820662798E-2</v>
      </c>
    </row>
    <row r="881" spans="1:3">
      <c r="A881" s="7">
        <v>-3.9303418333460757E-3</v>
      </c>
      <c r="B881" s="7">
        <v>-9.4646096667901705E-3</v>
      </c>
      <c r="C881" s="7">
        <v>1.1342155009451722E-2</v>
      </c>
    </row>
    <row r="882" spans="1:3">
      <c r="A882" s="7">
        <v>-3.4854682820658747E-2</v>
      </c>
      <c r="B882" s="7">
        <v>2.1063216742028792E-2</v>
      </c>
      <c r="C882" s="7">
        <v>-9.3457943925233326E-3</v>
      </c>
    </row>
    <row r="883" spans="1:3">
      <c r="A883" s="7">
        <v>-7.4952987018029758E-4</v>
      </c>
      <c r="B883" s="7">
        <v>-5.6870593081072658E-3</v>
      </c>
      <c r="C883" s="7">
        <v>8.4905660377358368E-3</v>
      </c>
    </row>
    <row r="884" spans="1:3">
      <c r="A884" s="7">
        <v>-1.0228026330501754E-3</v>
      </c>
      <c r="B884" s="7">
        <v>1.0139335113480918E-2</v>
      </c>
      <c r="C884" s="7">
        <v>1.2160898035547315E-2</v>
      </c>
    </row>
    <row r="885" spans="1:3">
      <c r="A885" s="7">
        <v>-9.2150580204778676E-3</v>
      </c>
      <c r="B885" s="7">
        <v>7.4123795251478464E-3</v>
      </c>
      <c r="C885" s="7">
        <v>1.7560073937153375E-2</v>
      </c>
    </row>
    <row r="886" spans="1:3">
      <c r="A886" s="7">
        <v>4.6160043244646053E-3</v>
      </c>
      <c r="B886" s="7">
        <v>-1.2927361450658955E-2</v>
      </c>
      <c r="C886" s="7">
        <v>5.4495912806539959E-3</v>
      </c>
    </row>
    <row r="887" spans="1:3">
      <c r="A887" s="7">
        <v>8.2289805403718539E-4</v>
      </c>
      <c r="B887" s="7">
        <v>7.920147300139898E-3</v>
      </c>
      <c r="C887" s="7">
        <v>8.1300813008129951E-3</v>
      </c>
    </row>
    <row r="888" spans="1:3">
      <c r="A888" s="7">
        <v>1.8089625625741838E-2</v>
      </c>
      <c r="B888" s="7">
        <v>1.6691489307994325E-2</v>
      </c>
      <c r="C888" s="7">
        <v>7.1684587813620132E-3</v>
      </c>
    </row>
    <row r="889" spans="1:3">
      <c r="A889" s="7">
        <v>-2.6383079467181731E-2</v>
      </c>
      <c r="B889" s="7">
        <v>7.5769849816190822E-4</v>
      </c>
      <c r="C889" s="7">
        <v>7.4733096085409234E-2</v>
      </c>
    </row>
    <row r="890" spans="1:3">
      <c r="A890" s="7">
        <v>-4.8389117976244235E-3</v>
      </c>
      <c r="B890" s="7">
        <v>-2.7257281170777804E-3</v>
      </c>
      <c r="C890" s="7">
        <v>-4.966887417218584E-3</v>
      </c>
    </row>
    <row r="891" spans="1:3">
      <c r="A891" s="7">
        <v>1.5351423260211446E-2</v>
      </c>
      <c r="B891" s="7">
        <v>-8.5033554713596533E-3</v>
      </c>
      <c r="C891" s="7">
        <v>-7.4875207986688733E-3</v>
      </c>
    </row>
    <row r="892" spans="1:3">
      <c r="A892" s="7">
        <v>0</v>
      </c>
      <c r="B892" s="7">
        <v>5.3601664472927172E-3</v>
      </c>
      <c r="C892" s="7">
        <v>7.5440067057837264E-3</v>
      </c>
    </row>
    <row r="893" spans="1:3">
      <c r="A893" s="7">
        <v>-1.5461408161201494E-2</v>
      </c>
      <c r="B893" s="7">
        <v>-1.0713922913436272E-2</v>
      </c>
      <c r="C893" s="7">
        <v>-1.8302828618968293E-2</v>
      </c>
    </row>
    <row r="894" spans="1:3">
      <c r="A894" s="7">
        <v>2.4320129961223338E-3</v>
      </c>
      <c r="B894" s="7">
        <v>-7.6994815203056545E-4</v>
      </c>
      <c r="C894" s="7">
        <v>4.5762711864406704E-2</v>
      </c>
    </row>
    <row r="895" spans="1:3">
      <c r="A895" s="7">
        <v>7.0705950045263765E-3</v>
      </c>
      <c r="B895" s="7">
        <v>-5.5474986584779081E-3</v>
      </c>
      <c r="C895" s="7">
        <v>8.1037277147486117E-4</v>
      </c>
    </row>
    <row r="896" spans="1:3">
      <c r="A896" s="7">
        <v>4.542972222900339E-3</v>
      </c>
      <c r="B896" s="7">
        <v>-2.8409244987316982E-3</v>
      </c>
      <c r="C896" s="7">
        <v>8.0971659919028063E-3</v>
      </c>
    </row>
    <row r="897" spans="1:3">
      <c r="A897" s="7">
        <v>8.2222830173741298E-4</v>
      </c>
      <c r="B897" s="7">
        <v>5.1795388990482749E-4</v>
      </c>
      <c r="C897" s="7">
        <v>-4.8192771084336321E-3</v>
      </c>
    </row>
    <row r="898" spans="1:3">
      <c r="A898" s="7">
        <v>-2.2593591984028881E-3</v>
      </c>
      <c r="B898" s="7">
        <v>2.2262905169959002E-3</v>
      </c>
      <c r="C898" s="7">
        <v>-4.0355125100888381E-3</v>
      </c>
    </row>
    <row r="899" spans="1:3">
      <c r="A899" s="7">
        <v>5.5582036796323654E-3</v>
      </c>
      <c r="B899" s="7">
        <v>-5.4241295027985578E-3</v>
      </c>
      <c r="C899" s="7">
        <v>-1.2155591572123205E-2</v>
      </c>
    </row>
    <row r="900" spans="1:3">
      <c r="A900" s="7">
        <v>1.5013048349196978E-2</v>
      </c>
      <c r="B900" s="7">
        <v>-3.5786630840838544E-2</v>
      </c>
      <c r="C900" s="7">
        <v>-2.4610336341262806E-3</v>
      </c>
    </row>
    <row r="901" spans="1:3">
      <c r="A901" s="7">
        <v>-6.050887251213841E-3</v>
      </c>
      <c r="B901" s="7">
        <v>-7.4876050823507543E-3</v>
      </c>
      <c r="C901" s="7">
        <v>-3.7006578947368363E-2</v>
      </c>
    </row>
    <row r="902" spans="1:3">
      <c r="A902" s="7">
        <v>5.4788827239956013E-3</v>
      </c>
      <c r="B902" s="7">
        <v>-1.2700113975576735E-2</v>
      </c>
      <c r="C902" s="7">
        <v>-2.5619128949616681E-3</v>
      </c>
    </row>
    <row r="903" spans="1:3">
      <c r="A903" s="7">
        <v>-8.2744436572261149E-3</v>
      </c>
      <c r="B903" s="7">
        <v>-4.0130338296292404E-3</v>
      </c>
      <c r="C903" s="7">
        <v>1.4554794520547939E-2</v>
      </c>
    </row>
    <row r="904" spans="1:3">
      <c r="A904" s="7">
        <v>8.6148691984109255E-3</v>
      </c>
      <c r="B904" s="7">
        <v>2.4174882267491926E-2</v>
      </c>
      <c r="C904" s="7">
        <v>1.0126582278481096E-2</v>
      </c>
    </row>
    <row r="905" spans="1:3">
      <c r="A905" s="7">
        <v>4.1025017943036356E-3</v>
      </c>
      <c r="B905" s="7">
        <v>-2.2634134755704105E-3</v>
      </c>
      <c r="C905" s="7">
        <v>-1.0860484544695136E-2</v>
      </c>
    </row>
    <row r="906" spans="1:3">
      <c r="A906" s="7">
        <v>4.2866643478901264E-3</v>
      </c>
      <c r="B906" s="7">
        <v>5.6714000522383274E-3</v>
      </c>
      <c r="C906" s="7">
        <v>-8.4459459459457664E-4</v>
      </c>
    </row>
    <row r="907" spans="1:3">
      <c r="A907" s="7">
        <v>3.8014738721959661E-3</v>
      </c>
      <c r="B907" s="7">
        <v>-3.2225468261178666E-3</v>
      </c>
      <c r="C907" s="7">
        <v>-1.0143702451394693E-2</v>
      </c>
    </row>
    <row r="908" spans="1:3">
      <c r="A908" s="7">
        <v>5.9804001720951527E-4</v>
      </c>
      <c r="B908" s="7">
        <v>1.7781238596501667E-3</v>
      </c>
      <c r="C908" s="7">
        <v>-2.1349274124679761E-2</v>
      </c>
    </row>
    <row r="909" spans="1:3">
      <c r="A909" s="7">
        <v>-5.3785721628722763E-3</v>
      </c>
      <c r="B909" s="7">
        <v>-1.2317088127335184E-2</v>
      </c>
      <c r="C909" s="7">
        <v>0</v>
      </c>
    </row>
    <row r="910" spans="1:3">
      <c r="A910" s="7">
        <v>1.0014620936659162E-3</v>
      </c>
      <c r="B910" s="7">
        <v>-5.1735118125167782E-3</v>
      </c>
      <c r="C910" s="7">
        <v>-1.6579406631762762E-2</v>
      </c>
    </row>
    <row r="911" spans="1:3">
      <c r="A911" s="7">
        <v>-1.2004821768643193E-2</v>
      </c>
      <c r="B911" s="7">
        <v>3.2570682220247379E-2</v>
      </c>
      <c r="C911" s="7">
        <v>-2.4844720496894353E-2</v>
      </c>
    </row>
    <row r="912" spans="1:3">
      <c r="A912" s="7">
        <v>-3.8476576471421805E-3</v>
      </c>
      <c r="B912" s="7">
        <v>1.5533016605709129E-2</v>
      </c>
      <c r="C912" s="7">
        <v>1.9108280254776986E-2</v>
      </c>
    </row>
    <row r="913" spans="1:3">
      <c r="A913" s="7">
        <v>1.9651283204181673E-3</v>
      </c>
      <c r="B913" s="7">
        <v>1.2163296222210138E-2</v>
      </c>
      <c r="C913" s="7">
        <v>0</v>
      </c>
    </row>
    <row r="914" spans="1:3">
      <c r="A914" s="7">
        <v>4.1390470435611511E-2</v>
      </c>
      <c r="B914" s="7">
        <v>6.6532260903256141E-3</v>
      </c>
      <c r="C914" s="7">
        <v>1.5178571428571423E-2</v>
      </c>
    </row>
    <row r="915" spans="1:3">
      <c r="A915" s="7">
        <v>-1.2079497651110545E-2</v>
      </c>
      <c r="B915" s="7">
        <v>-3.4839277814709014E-3</v>
      </c>
      <c r="C915" s="7">
        <v>-2.9903254177660498E-2</v>
      </c>
    </row>
    <row r="916" spans="1:3">
      <c r="A916" s="7">
        <v>2.3008152215624252E-2</v>
      </c>
      <c r="B916" s="7">
        <v>-1.6966683804627632E-3</v>
      </c>
      <c r="C916" s="7">
        <v>2.8105167724388078E-2</v>
      </c>
    </row>
    <row r="917" spans="1:3">
      <c r="A917" s="7">
        <v>3.3414986294017048E-3</v>
      </c>
      <c r="B917" s="7">
        <v>-9.0127209044931853E-3</v>
      </c>
      <c r="C917" s="7">
        <v>4.4091710758378056E-3</v>
      </c>
    </row>
    <row r="918" spans="1:3">
      <c r="A918" s="7">
        <v>1.2812219884795572E-4</v>
      </c>
      <c r="B918" s="7">
        <v>-3.5859162621963685E-3</v>
      </c>
      <c r="C918" s="7">
        <v>1.4047410008779643E-2</v>
      </c>
    </row>
    <row r="919" spans="1:3">
      <c r="A919" s="7">
        <v>8.516911923234902E-3</v>
      </c>
      <c r="B919" s="7">
        <v>-1.9245830475060306E-2</v>
      </c>
      <c r="C919" s="7">
        <v>1.9913419913419796E-2</v>
      </c>
    </row>
    <row r="920" spans="1:3">
      <c r="A920" s="7">
        <v>-2.2224013517556725E-3</v>
      </c>
      <c r="B920" s="7">
        <v>-1.9357578895464099E-2</v>
      </c>
      <c r="C920" s="7">
        <v>-5.0933786078097391E-3</v>
      </c>
    </row>
    <row r="921" spans="1:3">
      <c r="A921" s="7">
        <v>1.298201611926959E-2</v>
      </c>
      <c r="B921" s="7">
        <v>1.3340602386353758E-2</v>
      </c>
      <c r="C921" s="7">
        <v>3.2423208191126193E-2</v>
      </c>
    </row>
    <row r="922" spans="1:3">
      <c r="A922" s="7">
        <v>-6.847575373369834E-3</v>
      </c>
      <c r="B922" s="7">
        <v>-5.4050893427962871E-3</v>
      </c>
      <c r="C922" s="7">
        <v>3.3057851239670184E-3</v>
      </c>
    </row>
    <row r="923" spans="1:3">
      <c r="A923" s="7">
        <v>7.5913089402555726E-4</v>
      </c>
      <c r="B923" s="7">
        <v>9.846580257845074E-3</v>
      </c>
      <c r="C923" s="7">
        <v>-4.5304777594728229E-2</v>
      </c>
    </row>
    <row r="924" spans="1:3">
      <c r="A924" s="7">
        <v>4.7405345225728993E-3</v>
      </c>
      <c r="B924" s="7">
        <v>8.6317671591132662E-3</v>
      </c>
      <c r="C924" s="7">
        <v>4.1415012942191583E-2</v>
      </c>
    </row>
    <row r="925" spans="1:3">
      <c r="A925" s="7">
        <v>1.0064669914112325E-3</v>
      </c>
      <c r="B925" s="7">
        <v>5.8109349316799903E-4</v>
      </c>
      <c r="C925" s="7">
        <v>6.0480530240265153E-2</v>
      </c>
    </row>
    <row r="926" spans="1:3">
      <c r="A926" s="7">
        <v>-3.0165662084139701E-3</v>
      </c>
      <c r="B926" s="7">
        <v>-5.7546960402365156E-3</v>
      </c>
      <c r="C926" s="7">
        <v>2.34374999999995E-3</v>
      </c>
    </row>
    <row r="927" spans="1:3">
      <c r="A927" s="7">
        <v>-7.6903744811546325E-3</v>
      </c>
      <c r="B927" s="7">
        <v>2.8143531239354916E-3</v>
      </c>
      <c r="C927" s="7">
        <v>-1.1691348402182413E-2</v>
      </c>
    </row>
    <row r="928" spans="1:3">
      <c r="A928" s="7">
        <v>-1.9692351920877387E-3</v>
      </c>
      <c r="B928" s="7">
        <v>-9.0019165792349261E-3</v>
      </c>
      <c r="C928" s="7">
        <v>2.3659305993690909E-2</v>
      </c>
    </row>
    <row r="929" spans="1:3">
      <c r="A929" s="7">
        <v>-5.346553336219576E-3</v>
      </c>
      <c r="B929" s="7">
        <v>-1.1274384545264709E-2</v>
      </c>
      <c r="C929" s="7">
        <v>-2.3112480739599438E-2</v>
      </c>
    </row>
    <row r="930" spans="1:3">
      <c r="A930" s="7">
        <v>-4.0954692750887044E-3</v>
      </c>
      <c r="B930" s="7">
        <v>-4.8097656380694806E-3</v>
      </c>
      <c r="C930" s="7">
        <v>-9.4637223974762801E-3</v>
      </c>
    </row>
    <row r="931" spans="1:3">
      <c r="A931" s="7">
        <v>8.8671204501984836E-3</v>
      </c>
      <c r="B931" s="7">
        <v>-1.5747651884255901E-3</v>
      </c>
      <c r="C931" s="7">
        <v>-3.1847133757962518E-3</v>
      </c>
    </row>
    <row r="932" spans="1:3">
      <c r="A932" s="7">
        <v>3.1845106421409669E-3</v>
      </c>
      <c r="B932" s="7">
        <v>-8.4303436939500709E-3</v>
      </c>
      <c r="C932" s="7">
        <v>-1.7571884984025468E-2</v>
      </c>
    </row>
    <row r="933" spans="1:3">
      <c r="A933" s="7">
        <v>6.3488034521237838E-3</v>
      </c>
      <c r="B933" s="7">
        <v>-4.1138720214346112E-3</v>
      </c>
      <c r="C933" s="7">
        <v>-4.0650406504065617E-3</v>
      </c>
    </row>
    <row r="934" spans="1:3">
      <c r="A934" s="7">
        <v>1.1923532014495293E-2</v>
      </c>
      <c r="B934" s="7">
        <v>4.1859936570389066E-3</v>
      </c>
      <c r="C934" s="7">
        <v>-8.9795918367346472E-3</v>
      </c>
    </row>
    <row r="935" spans="1:3">
      <c r="A935" s="7">
        <v>9.9753120938405357E-4</v>
      </c>
      <c r="B935" s="7">
        <v>1.1243900402000229E-2</v>
      </c>
      <c r="C935" s="7">
        <v>-1.6474464579902264E-3</v>
      </c>
    </row>
    <row r="936" spans="1:3">
      <c r="A936" s="7">
        <v>2.9272608735333712E-3</v>
      </c>
      <c r="B936" s="7">
        <v>-1.0034121875416815E-2</v>
      </c>
      <c r="C936" s="7">
        <v>1.6501650165017616E-3</v>
      </c>
    </row>
    <row r="937" spans="1:3">
      <c r="A937" s="7">
        <v>-5.0301062226300285E-3</v>
      </c>
      <c r="B937" s="7">
        <v>-7.4512380571721531E-3</v>
      </c>
      <c r="C937" s="7">
        <v>-1.5650741350906199E-2</v>
      </c>
    </row>
    <row r="938" spans="1:3">
      <c r="A938" s="7">
        <v>-5.7420920874915772E-3</v>
      </c>
      <c r="B938" s="7">
        <v>8.1143793748206412E-3</v>
      </c>
      <c r="C938" s="7">
        <v>4.1841004184101013E-3</v>
      </c>
    </row>
    <row r="939" spans="1:3">
      <c r="A939" s="7">
        <v>4.708097839772169E-3</v>
      </c>
      <c r="B939" s="7">
        <v>-6.6254556582858257E-3</v>
      </c>
      <c r="C939" s="7">
        <v>2.500000000000006E-2</v>
      </c>
    </row>
    <row r="940" spans="1:3">
      <c r="A940" s="7">
        <v>-6.9353388265791602E-3</v>
      </c>
      <c r="B940" s="7">
        <v>-3.6930768789887902E-3</v>
      </c>
      <c r="C940" s="7">
        <v>1.1382113821138113E-2</v>
      </c>
    </row>
    <row r="941" spans="1:3">
      <c r="A941" s="7">
        <v>-5.6622624177383042E-4</v>
      </c>
      <c r="B941" s="7">
        <v>-6.030406639004224E-3</v>
      </c>
      <c r="C941" s="7">
        <v>8.038585209003044E-4</v>
      </c>
    </row>
    <row r="942" spans="1:3">
      <c r="A942" s="7">
        <v>4.4695749019990575E-3</v>
      </c>
      <c r="B942" s="7">
        <v>-2.5381264045836151E-2</v>
      </c>
      <c r="C942" s="7">
        <v>2.3293172690763128E-2</v>
      </c>
    </row>
    <row r="943" spans="1:3">
      <c r="A943" s="7">
        <v>-1.5040799887701389E-3</v>
      </c>
      <c r="B943" s="7">
        <v>-2.8440952766158208E-2</v>
      </c>
      <c r="C943" s="7">
        <v>-1.2558869701726856E-2</v>
      </c>
    </row>
    <row r="944" spans="1:3">
      <c r="A944" s="7">
        <v>1.5691688991703345E-3</v>
      </c>
      <c r="B944" s="7">
        <v>-5.878203793739825E-3</v>
      </c>
      <c r="C944" s="7">
        <v>-1.5898251192368783E-2</v>
      </c>
    </row>
    <row r="945" spans="1:3">
      <c r="A945" s="7">
        <v>6.5801087543975907E-3</v>
      </c>
      <c r="B945" s="7">
        <v>-7.0952580148780605E-4</v>
      </c>
      <c r="C945" s="7">
        <v>2.423263327948252E-3</v>
      </c>
    </row>
    <row r="946" spans="1:3">
      <c r="A946" s="7">
        <v>-1.6809177462617975E-3</v>
      </c>
      <c r="B946" s="7">
        <v>1.023666272189349E-2</v>
      </c>
      <c r="C946" s="7">
        <v>-1.8533440773569734E-2</v>
      </c>
    </row>
    <row r="947" spans="1:3">
      <c r="A947" s="7">
        <v>7.4836105712399919E-3</v>
      </c>
      <c r="B947" s="7">
        <v>1.1831570592902727E-2</v>
      </c>
      <c r="C947" s="7">
        <v>-5.7471264367816325E-3</v>
      </c>
    </row>
    <row r="948" spans="1:3">
      <c r="A948" s="7">
        <v>2.3521509931509707E-3</v>
      </c>
      <c r="B948" s="7">
        <v>2.7785586107091165E-3</v>
      </c>
      <c r="C948" s="7">
        <v>0</v>
      </c>
    </row>
    <row r="949" spans="1:3">
      <c r="A949" s="7">
        <v>2.2849997900018914E-3</v>
      </c>
      <c r="B949" s="7">
        <v>-1.2122559882758345E-2</v>
      </c>
      <c r="C949" s="7">
        <v>2.1469859620148621E-2</v>
      </c>
    </row>
    <row r="950" spans="1:3">
      <c r="A950" s="7">
        <v>-4.9291619544825499E-3</v>
      </c>
      <c r="B950" s="7">
        <v>1.0927335624164732E-2</v>
      </c>
      <c r="C950" s="7">
        <v>-2.3443815683104219E-2</v>
      </c>
    </row>
    <row r="951" spans="1:3">
      <c r="A951" s="7">
        <v>-7.430030959751625E-4</v>
      </c>
      <c r="B951" s="7">
        <v>-2.1965606936416833E-3</v>
      </c>
      <c r="C951" s="7">
        <v>-1.6556291390728123E-3</v>
      </c>
    </row>
    <row r="952" spans="1:3">
      <c r="A952" s="7">
        <v>-1.0534018759016705E-3</v>
      </c>
      <c r="B952" s="7">
        <v>6.372413578160558E-3</v>
      </c>
      <c r="C952" s="7">
        <v>9.9502487562188411E-3</v>
      </c>
    </row>
    <row r="953" spans="1:3">
      <c r="A953" s="7">
        <v>3.8458840833622519E-3</v>
      </c>
      <c r="B953" s="7">
        <v>1.3585085116364991E-2</v>
      </c>
      <c r="C953" s="7">
        <v>9.8522167487685545E-3</v>
      </c>
    </row>
    <row r="954" spans="1:3">
      <c r="A954" s="7">
        <v>9.8871036286577439E-4</v>
      </c>
      <c r="B954" s="7">
        <v>1.4709200196397005E-2</v>
      </c>
      <c r="C954" s="7">
        <v>4.8780487804878016E-2</v>
      </c>
    </row>
    <row r="955" spans="1:3">
      <c r="A955" s="7">
        <v>-8.0254334210302274E-4</v>
      </c>
      <c r="B955" s="7">
        <v>-4.0857463937510115E-2</v>
      </c>
      <c r="C955" s="7">
        <v>1.5503875968991916E-3</v>
      </c>
    </row>
    <row r="956" spans="1:3">
      <c r="A956" s="7">
        <v>-1.2356171924157136E-3</v>
      </c>
      <c r="B956" s="7">
        <v>5.3101711300161678E-3</v>
      </c>
      <c r="C956" s="7">
        <v>-7.7399380804951906E-4</v>
      </c>
    </row>
    <row r="957" spans="1:3">
      <c r="A957" s="7">
        <v>-9.0931706274113046E-3</v>
      </c>
      <c r="B957" s="7">
        <v>-8.3004005589760663E-3</v>
      </c>
      <c r="C957" s="7">
        <v>-7.7459333849727238E-4</v>
      </c>
    </row>
    <row r="958" spans="1:3">
      <c r="A958" s="7">
        <v>2.2473375086168681E-3</v>
      </c>
      <c r="B958" s="7">
        <v>-6.6725136667540839E-3</v>
      </c>
      <c r="C958" s="7">
        <v>-3.5658914728682232E-2</v>
      </c>
    </row>
    <row r="959" spans="1:3">
      <c r="A959" s="7">
        <v>1.2830881105620454E-2</v>
      </c>
      <c r="B959" s="7">
        <v>2.1212602978680078E-2</v>
      </c>
      <c r="C959" s="7">
        <v>4.9839228295820021E-2</v>
      </c>
    </row>
    <row r="960" spans="1:3">
      <c r="A960" s="7">
        <v>-2.2138921209404034E-3</v>
      </c>
      <c r="B960" s="7">
        <v>-1.0559125388715354E-2</v>
      </c>
      <c r="C960" s="7">
        <v>1.6845329249617062E-2</v>
      </c>
    </row>
    <row r="961" spans="1:3">
      <c r="A961" s="7">
        <v>-1.0292745762711818E-2</v>
      </c>
      <c r="B961" s="7">
        <v>-8.4557792968457737E-3</v>
      </c>
      <c r="C961" s="7">
        <v>7.5301204819275508E-4</v>
      </c>
    </row>
    <row r="962" spans="1:3">
      <c r="A962" s="7">
        <v>-6.2243117919524805E-5</v>
      </c>
      <c r="B962" s="7">
        <v>-6.9987826089441436E-3</v>
      </c>
      <c r="C962" s="7">
        <v>-7.5244544770502542E-4</v>
      </c>
    </row>
    <row r="963" spans="1:3">
      <c r="A963" s="7">
        <v>-2.7527015054561288E-2</v>
      </c>
      <c r="B963" s="7">
        <v>4.7974296327274188E-3</v>
      </c>
      <c r="C963" s="7">
        <v>2.7861445783132606E-2</v>
      </c>
    </row>
    <row r="964" spans="1:3">
      <c r="A964" s="7">
        <v>-4.4828499961389445E-3</v>
      </c>
      <c r="B964" s="7">
        <v>-4.8923491267555746E-3</v>
      </c>
      <c r="C964" s="7">
        <v>-3.2234432234432196E-2</v>
      </c>
    </row>
    <row r="965" spans="1:3">
      <c r="A965" s="7">
        <v>4.1814667902503166E-3</v>
      </c>
      <c r="B965" s="7">
        <v>4.5018064713147629E-3</v>
      </c>
      <c r="C965" s="7">
        <v>5.2990158970475775E-3</v>
      </c>
    </row>
    <row r="966" spans="1:3">
      <c r="A966" s="7">
        <v>-3.844522594060494E-4</v>
      </c>
      <c r="B966" s="7">
        <v>-6.6635510477232518E-3</v>
      </c>
      <c r="C966" s="7">
        <v>9.7891566265060834E-3</v>
      </c>
    </row>
    <row r="967" spans="1:3">
      <c r="A967" s="7">
        <v>3.9734108421805477E-3</v>
      </c>
      <c r="B967" s="7">
        <v>7.2425112598844179E-3</v>
      </c>
      <c r="C967" s="7">
        <v>9.6942580164055929E-3</v>
      </c>
    </row>
    <row r="968" spans="1:3">
      <c r="A968" s="7">
        <v>3.7022914923454876E-3</v>
      </c>
      <c r="B968" s="7">
        <v>-1.1139264585834373E-2</v>
      </c>
      <c r="C968" s="7">
        <v>-3.5450516986705961E-2</v>
      </c>
    </row>
    <row r="969" spans="1:3">
      <c r="A969" s="7">
        <v>-8.9036438277904084E-3</v>
      </c>
      <c r="B969" s="7">
        <v>4.3270914550428662E-2</v>
      </c>
      <c r="C969" s="7">
        <v>-1.5313935681471171E-3</v>
      </c>
    </row>
    <row r="970" spans="1:3">
      <c r="A970" s="7">
        <v>-3.2725488519648447E-3</v>
      </c>
      <c r="B970" s="7">
        <v>8.6266571091555867E-3</v>
      </c>
      <c r="C970" s="7">
        <v>-3.297546012269937E-2</v>
      </c>
    </row>
    <row r="971" spans="1:3">
      <c r="A971" s="7">
        <v>7.7251656766211035E-4</v>
      </c>
      <c r="B971" s="7">
        <v>-2.1863500053296576E-2</v>
      </c>
      <c r="C971" s="7">
        <v>-3.0134813639968203E-2</v>
      </c>
    </row>
    <row r="972" spans="1:3">
      <c r="A972" s="7">
        <v>3.2164683798610815E-3</v>
      </c>
      <c r="B972" s="7">
        <v>-1.91672764008653E-2</v>
      </c>
      <c r="C972" s="7">
        <v>-1.1447260834014764E-2</v>
      </c>
    </row>
    <row r="973" spans="1:3">
      <c r="A973" s="7">
        <v>6.4764990024334156E-3</v>
      </c>
      <c r="B973" s="7">
        <v>-8.147390242431574E-3</v>
      </c>
      <c r="C973" s="7">
        <v>-4.1356492969396785E-3</v>
      </c>
    </row>
    <row r="974" spans="1:3">
      <c r="A974" s="7">
        <v>2.1023571947217067E-3</v>
      </c>
      <c r="B974" s="7">
        <v>-5.7143273809523235E-3</v>
      </c>
      <c r="C974" s="7">
        <v>1.6611295681064244E-3</v>
      </c>
    </row>
    <row r="975" spans="1:3">
      <c r="A975" s="7">
        <v>5.4040691577879277E-3</v>
      </c>
      <c r="B975" s="7">
        <v>-1.2212602283813611E-2</v>
      </c>
      <c r="C975" s="7">
        <v>6.633499170812609E-3</v>
      </c>
    </row>
    <row r="976" spans="1:3">
      <c r="A976" s="7">
        <v>1.5176388106591686E-2</v>
      </c>
      <c r="B976" s="7">
        <v>5.0908848484849303E-3</v>
      </c>
      <c r="C976" s="7">
        <v>6.0955518945634279E-2</v>
      </c>
    </row>
    <row r="977" spans="1:3">
      <c r="A977" s="7">
        <v>5.9798619774450237E-3</v>
      </c>
      <c r="B977" s="7">
        <v>6.3916909404651626E-3</v>
      </c>
      <c r="C977" s="7">
        <v>4.6583850931676022E-3</v>
      </c>
    </row>
    <row r="978" spans="1:3">
      <c r="A978" s="7">
        <v>6.8111826625387468E-3</v>
      </c>
      <c r="B978" s="7">
        <v>1.2702277269105281E-2</v>
      </c>
      <c r="C978" s="7">
        <v>7.7279752704789695E-4</v>
      </c>
    </row>
    <row r="979" spans="1:3">
      <c r="A979" s="7">
        <v>-3.0752151386761816E-4</v>
      </c>
      <c r="B979" s="7">
        <v>5.1472901396925107E-3</v>
      </c>
      <c r="C979" s="7">
        <v>6.949806949806939E-3</v>
      </c>
    </row>
    <row r="980" spans="1:3">
      <c r="A980" s="7">
        <v>-7.7515224653671279E-3</v>
      </c>
      <c r="B980" s="7">
        <v>-3.4728118398540055E-3</v>
      </c>
      <c r="C980" s="7">
        <v>-1.9171779141104295E-2</v>
      </c>
    </row>
    <row r="981" spans="1:3">
      <c r="A981" s="7">
        <v>2.2940728877083945E-3</v>
      </c>
      <c r="B981" s="7">
        <v>2.4808014917755177E-2</v>
      </c>
      <c r="C981" s="7">
        <v>-3.1274433150898476E-3</v>
      </c>
    </row>
    <row r="982" spans="1:3">
      <c r="A982" s="7">
        <v>9.526122491002844E-3</v>
      </c>
      <c r="B982" s="7">
        <v>-1.827088184438036E-2</v>
      </c>
      <c r="C982" s="7">
        <v>-4.7058823529411736E-2</v>
      </c>
    </row>
    <row r="983" spans="1:3">
      <c r="A983" s="7">
        <v>1.2254718362525229E-3</v>
      </c>
      <c r="B983" s="7">
        <v>-6.047079128197296E-3</v>
      </c>
      <c r="C983" s="7">
        <v>4.1152263374484715E-3</v>
      </c>
    </row>
    <row r="984" spans="1:3">
      <c r="A984" s="7">
        <v>2.6927907965530349E-3</v>
      </c>
      <c r="B984" s="7">
        <v>2.2031872025424594E-2</v>
      </c>
      <c r="C984" s="7">
        <v>2.3770491803278764E-2</v>
      </c>
    </row>
    <row r="985" spans="1:3">
      <c r="A985" s="7">
        <v>3.7842469185605737E-3</v>
      </c>
      <c r="B985" s="7">
        <v>5.981625186277674E-2</v>
      </c>
      <c r="C985" s="7">
        <v>-4.8038430744596072E-3</v>
      </c>
    </row>
    <row r="986" spans="1:3">
      <c r="A986" s="7">
        <v>-1.2164051531383924E-4</v>
      </c>
      <c r="B986" s="7">
        <v>-9.1067616668459618E-3</v>
      </c>
      <c r="C986" s="7">
        <v>5.6315366049879551E-3</v>
      </c>
    </row>
    <row r="987" spans="1:3">
      <c r="A987" s="7">
        <v>8.0272013132182459E-3</v>
      </c>
      <c r="B987" s="7">
        <v>3.7971876804781708E-3</v>
      </c>
      <c r="C987" s="7">
        <v>-2.6400000000000007E-2</v>
      </c>
    </row>
    <row r="988" spans="1:3">
      <c r="A988" s="7">
        <v>-4.1625725193826148E-3</v>
      </c>
      <c r="B988" s="7">
        <v>1.8640954560557939E-3</v>
      </c>
      <c r="C988" s="7">
        <v>-1.6433853738701376E-3</v>
      </c>
    </row>
    <row r="989" spans="1:3">
      <c r="A989" s="7">
        <v>5.8762098434999507E-3</v>
      </c>
      <c r="B989" s="7">
        <v>1.0014238535234841E-2</v>
      </c>
      <c r="C989" s="7">
        <v>-1.6460905349793887E-3</v>
      </c>
    </row>
    <row r="990" spans="1:3">
      <c r="A990" s="7">
        <v>4.8784210681097643E-3</v>
      </c>
      <c r="B990" s="7">
        <v>-8.2353792184664109E-3</v>
      </c>
      <c r="C990" s="7">
        <v>-1.1541632316570533E-2</v>
      </c>
    </row>
    <row r="991" spans="1:3">
      <c r="A991" s="7">
        <v>-5.8736048232447702E-3</v>
      </c>
      <c r="B991" s="7">
        <v>1.7645429921134718E-2</v>
      </c>
      <c r="C991" s="7">
        <v>2.8356964136780637E-2</v>
      </c>
    </row>
    <row r="992" spans="1:3">
      <c r="A992" s="7">
        <v>-6.6316997236290527E-4</v>
      </c>
      <c r="B992" s="7">
        <v>6.1734700782341773E-3</v>
      </c>
      <c r="C992" s="7">
        <v>8.9213300892132547E-3</v>
      </c>
    </row>
    <row r="993" spans="1:3">
      <c r="A993" s="7">
        <v>4.5246140360947762E-3</v>
      </c>
      <c r="B993" s="7">
        <v>1.2217937819588994E-2</v>
      </c>
      <c r="C993" s="7">
        <v>-1.04501607717041E-2</v>
      </c>
    </row>
    <row r="994" spans="1:3">
      <c r="A994" s="7">
        <v>8.1076574412245195E-3</v>
      </c>
      <c r="B994" s="7">
        <v>6.3248471098214458E-4</v>
      </c>
      <c r="C994" s="7">
        <v>5.6864337936637106E-3</v>
      </c>
    </row>
    <row r="995" spans="1:3">
      <c r="A995" s="7">
        <v>-1.3106278963981551E-3</v>
      </c>
      <c r="B995" s="7">
        <v>1.580225486307703E-4</v>
      </c>
      <c r="C995" s="7">
        <v>-8.0775444264944603E-3</v>
      </c>
    </row>
    <row r="996" spans="1:3">
      <c r="A996" s="7">
        <v>-1.9685099139136932E-3</v>
      </c>
      <c r="B996" s="7">
        <v>6.1621005467452665E-3</v>
      </c>
      <c r="C996" s="7">
        <v>-1.0586319218240962E-2</v>
      </c>
    </row>
    <row r="997" spans="1:3">
      <c r="A997" s="7">
        <v>6.2160541057444769E-3</v>
      </c>
      <c r="B997" s="7">
        <v>6.8572709799041807E-3</v>
      </c>
      <c r="C997" s="7">
        <v>0</v>
      </c>
    </row>
    <row r="998" spans="1:3">
      <c r="A998" s="7">
        <v>-3.207650613329947E-3</v>
      </c>
      <c r="B998" s="7">
        <v>-7.5384037159843664E-3</v>
      </c>
      <c r="C998" s="7">
        <v>-9.8765432098766245E-3</v>
      </c>
    </row>
    <row r="999" spans="1:3">
      <c r="A999" s="7">
        <v>-1.3825117857399717E-2</v>
      </c>
      <c r="B999" s="7">
        <v>-2.105808866604774E-2</v>
      </c>
      <c r="C999" s="7">
        <v>6.6500415627597734E-3</v>
      </c>
    </row>
    <row r="1000" spans="1:3">
      <c r="A1000" s="7">
        <v>-9.6684388884989776E-4</v>
      </c>
      <c r="B1000" s="7">
        <v>1.6588136328442353E-2</v>
      </c>
      <c r="C1000" s="7">
        <v>4.1288191577209506E-3</v>
      </c>
    </row>
    <row r="1001" spans="1:3">
      <c r="A1001" s="7">
        <v>-1.3427695960470601E-2</v>
      </c>
      <c r="B1001" s="7">
        <v>5.2684494213783456E-5</v>
      </c>
      <c r="C1001" s="7">
        <v>-3.9473684210526348E-2</v>
      </c>
    </row>
    <row r="1002" spans="1:3">
      <c r="A1002" s="7">
        <v>-8.9510575136347321E-3</v>
      </c>
      <c r="B1002" s="7">
        <v>1.5789672725152739E-3</v>
      </c>
      <c r="C1002" s="7">
        <v>-1.027397260273966E-2</v>
      </c>
    </row>
    <row r="1003" spans="1:3">
      <c r="A1003" s="7">
        <v>5.7532201331230185E-3</v>
      </c>
      <c r="B1003" s="7">
        <v>5.2551370896314021E-3</v>
      </c>
      <c r="C1003" s="7">
        <v>1.8166089965397845E-2</v>
      </c>
    </row>
    <row r="1004" spans="1:3">
      <c r="A1004" s="7">
        <v>1.2055547889586089E-2</v>
      </c>
      <c r="B1004" s="7">
        <v>5.0185949873498619E-3</v>
      </c>
      <c r="C1004" s="7">
        <v>3.0586236193712934E-2</v>
      </c>
    </row>
    <row r="1005" spans="1:3">
      <c r="A1005" s="7">
        <v>6.6853655451403046E-4</v>
      </c>
      <c r="B1005" s="7">
        <v>9.2587724317295377E-3</v>
      </c>
      <c r="C1005" s="7">
        <v>4.946413849958674E-3</v>
      </c>
    </row>
    <row r="1006" spans="1:3">
      <c r="A1006" s="7">
        <v>1.4333441153966949E-2</v>
      </c>
      <c r="B1006" s="7">
        <v>1.6492655859880921E-3</v>
      </c>
      <c r="C1006" s="7">
        <v>-1.3125512715340456E-2</v>
      </c>
    </row>
    <row r="1007" spans="1:3">
      <c r="A1007" s="7">
        <v>-5.748111063652207E-3</v>
      </c>
      <c r="B1007" s="7">
        <v>7.8208847598388084E-3</v>
      </c>
      <c r="C1007" s="7">
        <v>3.3250207813799604E-3</v>
      </c>
    </row>
    <row r="1008" spans="1:3">
      <c r="A1008" s="7">
        <v>1.4573911209143383E-2</v>
      </c>
      <c r="B1008" s="7">
        <v>-7.096538701601483E-3</v>
      </c>
      <c r="C1008" s="7">
        <v>0</v>
      </c>
    </row>
    <row r="1009" spans="1:3">
      <c r="A1009" s="7">
        <v>-8.3694603883808904E-3</v>
      </c>
      <c r="B1009" s="7">
        <v>1.2392035425586851E-2</v>
      </c>
      <c r="C1009" s="7">
        <v>6.6280033140016627E-3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BFAFC-E90C-1C4C-AA74-9EDF0EF78B22}">
  <dimension ref="A1:P100"/>
  <sheetViews>
    <sheetView zoomScale="115" zoomScaleNormal="100" workbookViewId="0">
      <pane xSplit="1" ySplit="2" topLeftCell="D82" activePane="bottomRight" state="frozen"/>
      <selection pane="topRight" activeCell="B1" sqref="B1"/>
      <selection pane="bottomLeft" activeCell="A3" sqref="A3"/>
      <selection pane="bottomRight" activeCell="K91" sqref="K91"/>
    </sheetView>
  </sheetViews>
  <sheetFormatPr baseColWidth="10" defaultRowHeight="16"/>
  <cols>
    <col min="1" max="1" width="36.5" style="7" customWidth="1"/>
    <col min="2" max="2" width="14.1640625" style="7" bestFit="1" customWidth="1"/>
    <col min="3" max="5" width="11.5" style="7" customWidth="1"/>
    <col min="6" max="6" width="10.83203125" style="7"/>
    <col min="7" max="7" width="14.1640625" style="7" bestFit="1" customWidth="1"/>
    <col min="8" max="10" width="12.1640625" style="7" customWidth="1"/>
    <col min="11" max="11" width="10.83203125" style="7"/>
    <col min="12" max="12" width="13.1640625" style="7" bestFit="1" customWidth="1"/>
    <col min="13" max="13" width="13.83203125" style="7" customWidth="1"/>
    <col min="14" max="14" width="13.1640625" style="7" customWidth="1"/>
    <col min="15" max="15" width="13.6640625" style="7" customWidth="1"/>
    <col min="16" max="16384" width="10.83203125" style="7"/>
  </cols>
  <sheetData>
    <row r="1" spans="1:15">
      <c r="B1" s="97" t="s">
        <v>285</v>
      </c>
      <c r="C1" s="97"/>
      <c r="D1" s="97"/>
      <c r="E1" s="97"/>
      <c r="G1" s="97" t="s">
        <v>286</v>
      </c>
      <c r="H1" s="97"/>
      <c r="I1" s="97"/>
      <c r="J1" s="97"/>
      <c r="L1" s="97" t="s">
        <v>443</v>
      </c>
      <c r="M1" s="97"/>
      <c r="N1" s="97"/>
      <c r="O1" s="97"/>
    </row>
    <row r="2" spans="1:15">
      <c r="B2" s="68" t="s">
        <v>439</v>
      </c>
      <c r="C2" s="68" t="s">
        <v>440</v>
      </c>
      <c r="D2" s="68" t="s">
        <v>441</v>
      </c>
      <c r="E2" s="68" t="s">
        <v>442</v>
      </c>
      <c r="G2" s="68" t="s">
        <v>439</v>
      </c>
      <c r="H2" s="68" t="s">
        <v>440</v>
      </c>
      <c r="I2" s="68" t="s">
        <v>441</v>
      </c>
      <c r="J2" s="68" t="s">
        <v>442</v>
      </c>
      <c r="L2" s="68" t="s">
        <v>439</v>
      </c>
      <c r="M2" s="68" t="s">
        <v>440</v>
      </c>
      <c r="N2" s="68" t="s">
        <v>441</v>
      </c>
      <c r="O2" s="68" t="s">
        <v>442</v>
      </c>
    </row>
    <row r="3" spans="1:15">
      <c r="A3" s="7" t="s">
        <v>416</v>
      </c>
      <c r="B3" s="7">
        <f>'AAPL-bs'!B61</f>
        <v>29965000</v>
      </c>
      <c r="C3" s="7">
        <f>'AAPL-bs'!C61</f>
        <v>23646000</v>
      </c>
      <c r="D3" s="7">
        <f>'AAPL-bs'!D61</f>
        <v>34940000</v>
      </c>
      <c r="E3" s="7">
        <f>'AAPL-bs'!E61</f>
        <v>38016000</v>
      </c>
      <c r="G3" s="7">
        <f>'F-bs'!B86</f>
        <v>24862000</v>
      </c>
      <c r="H3" s="7">
        <f>'F-bs'!C86</f>
        <v>25134000</v>
      </c>
      <c r="I3" s="7">
        <f>'F-bs'!D86</f>
        <v>20540000</v>
      </c>
      <c r="J3" s="7">
        <f>'F-bs'!E86</f>
        <v>25243000</v>
      </c>
      <c r="L3" s="7">
        <f>'PG-bs'!B76</f>
        <v>8246000</v>
      </c>
      <c r="M3" s="7">
        <f>'PG-bs'!C76</f>
        <v>7214000</v>
      </c>
      <c r="N3" s="7">
        <f>'PG-bs'!D76</f>
        <v>10288000</v>
      </c>
      <c r="O3" s="7">
        <f>'PG-bs'!E76</f>
        <v>16181000</v>
      </c>
    </row>
    <row r="4" spans="1:15">
      <c r="A4" s="7" t="s">
        <v>309</v>
      </c>
      <c r="B4" s="7">
        <f>'AAPL-bs'!B60</f>
        <v>31590000</v>
      </c>
      <c r="C4" s="7">
        <f>'AAPL-bs'!C60</f>
        <v>24658000</v>
      </c>
      <c r="D4" s="7">
        <f>'AAPL-bs'!D60</f>
        <v>27699000</v>
      </c>
      <c r="E4" s="7">
        <f>'AAPL-bs'!E60</f>
        <v>52927000</v>
      </c>
      <c r="G4" s="7">
        <f>'F-bs'!B85</f>
        <v>15309000</v>
      </c>
      <c r="H4" s="7">
        <f>'F-bs'!C85</f>
        <v>18936000</v>
      </c>
      <c r="I4" s="7">
        <f>'F-bs'!D85</f>
        <v>29053000</v>
      </c>
      <c r="J4" s="7">
        <f>'F-bs'!E85</f>
        <v>24718000</v>
      </c>
    </row>
    <row r="5" spans="1:15">
      <c r="A5" s="7" t="s">
        <v>417</v>
      </c>
      <c r="L5" s="7">
        <f>'PG-bs'!B68</f>
        <v>1858000</v>
      </c>
      <c r="M5" s="7">
        <f>'PG-bs'!C68</f>
        <v>2372000</v>
      </c>
      <c r="N5" s="7">
        <f>'PG-bs'!D68</f>
        <v>2095000</v>
      </c>
      <c r="O5" s="7">
        <f>'PG-bs'!E68</f>
        <v>2130000</v>
      </c>
    </row>
    <row r="6" spans="1:15">
      <c r="A6" s="7" t="s">
        <v>99</v>
      </c>
      <c r="B6" s="7">
        <f>'AAPL-bs'!B56</f>
        <v>60985000</v>
      </c>
      <c r="C6" s="7">
        <f>'AAPL-bs'!C56</f>
        <v>60932000</v>
      </c>
      <c r="D6" s="7">
        <f>'AAPL-bs'!D56</f>
        <v>51506000</v>
      </c>
      <c r="E6" s="7">
        <f>'AAPL-bs'!E56</f>
        <v>37445000</v>
      </c>
      <c r="G6" s="7">
        <f>'F-bs'!B80</f>
        <v>62026000</v>
      </c>
      <c r="H6" s="7">
        <f>'F-bs'!C80</f>
        <v>54449000</v>
      </c>
      <c r="I6" s="7">
        <f>'F-bs'!D80</f>
        <v>43913000</v>
      </c>
      <c r="J6" s="7">
        <f>'F-bs'!E80</f>
        <v>52394000</v>
      </c>
      <c r="L6" s="7">
        <f>'PG-bs'!B74</f>
        <v>5471000</v>
      </c>
      <c r="M6" s="7">
        <f>'PG-bs'!C74</f>
        <v>5143000</v>
      </c>
      <c r="N6" s="7">
        <f>'PG-bs'!D74</f>
        <v>4725000</v>
      </c>
      <c r="O6" s="7">
        <f>'PG-bs'!E74</f>
        <v>4178000</v>
      </c>
    </row>
    <row r="7" spans="1:15">
      <c r="A7" s="7" t="s">
        <v>310</v>
      </c>
      <c r="B7" s="7">
        <f>'AAPL-bs'!B55</f>
        <v>6331000</v>
      </c>
      <c r="C7" s="7">
        <f>'AAPL-bs'!C55</f>
        <v>4946000</v>
      </c>
      <c r="D7" s="7">
        <f>'AAPL-bs'!D55</f>
        <v>6580000</v>
      </c>
      <c r="E7" s="7">
        <f>'AAPL-bs'!E55</f>
        <v>4061000</v>
      </c>
      <c r="G7" s="7">
        <f>'F-bs'!B77</f>
        <v>15651000</v>
      </c>
      <c r="H7" s="7">
        <f>'F-bs'!C77</f>
        <v>14080000</v>
      </c>
      <c r="I7" s="7">
        <f>'F-bs'!D77</f>
        <v>12065000</v>
      </c>
      <c r="J7" s="7">
        <f>'F-bs'!E77</f>
        <v>10808000</v>
      </c>
      <c r="L7" s="7">
        <f>'PG-bs'!B70</f>
        <v>7073000</v>
      </c>
      <c r="M7" s="7">
        <f>'PG-bs'!C70</f>
        <v>6924000</v>
      </c>
      <c r="N7" s="7">
        <f>'PG-bs'!D70</f>
        <v>5983000</v>
      </c>
      <c r="O7" s="7">
        <f>'PG-bs'!E70</f>
        <v>5498000</v>
      </c>
    </row>
    <row r="8" spans="1:15">
      <c r="A8" s="7" t="s">
        <v>311</v>
      </c>
      <c r="B8" s="7">
        <f>'AAPL-bs'!B54</f>
        <v>14695000</v>
      </c>
      <c r="C8" s="7">
        <f>'AAPL-bs'!C54</f>
        <v>21223000</v>
      </c>
      <c r="D8" s="7">
        <f>'AAPL-bs'!D54</f>
        <v>14111000</v>
      </c>
      <c r="E8" s="7">
        <f>'AAPL-bs'!E54</f>
        <v>11264000</v>
      </c>
      <c r="G8" s="7">
        <f>'F-bs'!B75+'F-bs'!B76</f>
        <v>3633000</v>
      </c>
      <c r="H8" s="7">
        <f>'F-bs'!C75+'F-bs'!C76</f>
        <v>3877000</v>
      </c>
      <c r="I8" s="7">
        <f>'F-bs'!D75+'F-bs'!D76</f>
        <v>3425000</v>
      </c>
      <c r="J8" s="7">
        <f>'F-bs'!E75+'F-bs'!E76</f>
        <v>3581000</v>
      </c>
      <c r="L8" s="7">
        <v>0</v>
      </c>
      <c r="M8" s="7">
        <v>0</v>
      </c>
      <c r="N8" s="7">
        <v>0</v>
      </c>
      <c r="O8" s="7">
        <v>0</v>
      </c>
    </row>
    <row r="9" spans="1:15">
      <c r="A9" s="7" t="s">
        <v>420</v>
      </c>
      <c r="B9" s="7">
        <f>SUM(B3:B8)</f>
        <v>143566000</v>
      </c>
      <c r="C9" s="7">
        <f t="shared" ref="C9:E9" si="0">SUM(C3:C8)</f>
        <v>135405000</v>
      </c>
      <c r="D9" s="7">
        <f t="shared" si="0"/>
        <v>134836000</v>
      </c>
      <c r="E9" s="7">
        <f t="shared" si="0"/>
        <v>143713000</v>
      </c>
      <c r="G9" s="7">
        <f>SUM(G3:G8)</f>
        <v>121481000</v>
      </c>
      <c r="H9" s="7">
        <f t="shared" ref="H9:J9" si="1">SUM(H3:H8)</f>
        <v>116476000</v>
      </c>
      <c r="I9" s="7">
        <f t="shared" si="1"/>
        <v>108996000</v>
      </c>
      <c r="J9" s="7">
        <f t="shared" si="1"/>
        <v>116744000</v>
      </c>
      <c r="L9" s="7">
        <f>SUM(L3:L8)</f>
        <v>22648000</v>
      </c>
      <c r="M9" s="7">
        <f t="shared" ref="M9:N9" si="2">SUM(M3:M8)</f>
        <v>21653000</v>
      </c>
      <c r="N9" s="7">
        <f t="shared" si="2"/>
        <v>23091000</v>
      </c>
      <c r="O9" s="7">
        <f>SUM(O3:O8)</f>
        <v>27987000</v>
      </c>
    </row>
    <row r="11" spans="1:15">
      <c r="A11" s="7" t="s">
        <v>89</v>
      </c>
      <c r="B11" s="7">
        <f>'AAPL-bs'!B46</f>
        <v>43715000</v>
      </c>
      <c r="C11" s="7">
        <f>'AAPL-bs'!C46</f>
        <v>42117000</v>
      </c>
      <c r="D11" s="7">
        <f>'AAPL-bs'!D46</f>
        <v>39440000</v>
      </c>
      <c r="E11" s="7">
        <f>'AAPL-bs'!E46</f>
        <v>36766000</v>
      </c>
      <c r="G11" s="7">
        <f>'F-bs'!B65</f>
        <v>62205000</v>
      </c>
      <c r="H11" s="7">
        <f>'F-bs'!C65</f>
        <v>60037000</v>
      </c>
      <c r="I11" s="7">
        <f>'F-bs'!D65</f>
        <v>63500000</v>
      </c>
      <c r="J11" s="7">
        <f>'F-bs'!E65</f>
        <v>65034000</v>
      </c>
      <c r="L11" s="7">
        <f>'PG-bs'!B59</f>
        <v>21909000</v>
      </c>
      <c r="M11" s="7">
        <f>'PG-bs'!C59</f>
        <v>21195000</v>
      </c>
      <c r="N11" s="7">
        <f>'PG-bs'!D59</f>
        <v>21686000</v>
      </c>
      <c r="O11" s="7">
        <f>'PG-bs'!E59</f>
        <v>20692000</v>
      </c>
    </row>
    <row r="12" spans="1:15">
      <c r="A12" s="7" t="s">
        <v>418</v>
      </c>
      <c r="G12" s="7">
        <f>'F-bs'!B62</f>
        <v>0</v>
      </c>
      <c r="H12" s="7">
        <f>'F-bs'!C62</f>
        <v>2350000</v>
      </c>
      <c r="I12" s="7">
        <f>'F-bs'!D62</f>
        <v>2090000</v>
      </c>
      <c r="J12" s="7">
        <f>'F-bs'!E62</f>
        <v>402000</v>
      </c>
      <c r="L12" s="7">
        <f>'PG-bs'!B56</f>
        <v>64442000</v>
      </c>
      <c r="M12" s="7">
        <f>'PG-bs'!C56</f>
        <v>63379000</v>
      </c>
      <c r="N12" s="7">
        <f>'PG-bs'!D56</f>
        <v>64566000</v>
      </c>
      <c r="O12" s="7">
        <f>'PG-bs'!E56</f>
        <v>63693000</v>
      </c>
    </row>
    <row r="13" spans="1:15">
      <c r="A13" s="7" t="s">
        <v>419</v>
      </c>
      <c r="B13" s="7">
        <f>'AAPL-bs'!B42</f>
        <v>100544000</v>
      </c>
      <c r="C13" s="7">
        <f>'AAPL-bs'!C42</f>
        <v>120805000</v>
      </c>
      <c r="D13" s="7">
        <f>'AAPL-bs'!D42</f>
        <v>127877000</v>
      </c>
      <c r="E13" s="7">
        <f>'AAPL-bs'!E42</f>
        <v>100887000</v>
      </c>
      <c r="G13" s="7">
        <f>'F-bs'!B58</f>
        <v>5548000</v>
      </c>
      <c r="H13" s="7">
        <f>'F-bs'!C58</f>
        <v>2798000</v>
      </c>
      <c r="I13" s="7">
        <f>'F-bs'!D58</f>
        <v>4545000</v>
      </c>
      <c r="J13" s="7">
        <f>'F-bs'!E58</f>
        <v>4901000</v>
      </c>
    </row>
    <row r="14" spans="1:15">
      <c r="A14" s="7" t="s">
        <v>427</v>
      </c>
      <c r="B14" s="7">
        <f>'AAPL-bs'!B40</f>
        <v>17852000</v>
      </c>
      <c r="C14" s="7">
        <f>'AAPL-bs'!C40</f>
        <v>15375000</v>
      </c>
      <c r="D14" s="7">
        <f>'AAPL-bs'!D40</f>
        <v>0</v>
      </c>
      <c r="E14" s="7">
        <f>'AAPL-bs'!E40</f>
        <v>0</v>
      </c>
      <c r="G14" s="7">
        <f>'F-bs'!B56</f>
        <v>16985000</v>
      </c>
      <c r="H14" s="7">
        <f>'F-bs'!C56</f>
        <v>15552000</v>
      </c>
      <c r="I14" s="7">
        <f>'F-bs'!D56</f>
        <v>13796000</v>
      </c>
      <c r="J14" s="7">
        <f>'F-bs'!E56</f>
        <v>12423000</v>
      </c>
    </row>
    <row r="15" spans="1:15">
      <c r="A15" s="7" t="s">
        <v>405</v>
      </c>
      <c r="G15" s="7">
        <f>'F-bs'!B57</f>
        <v>55650000</v>
      </c>
      <c r="H15" s="7">
        <f>'F-bs'!C57</f>
        <v>49903000</v>
      </c>
      <c r="I15" s="7">
        <f>'F-bs'!D57</f>
        <v>51256000</v>
      </c>
      <c r="J15" s="7">
        <f>'F-bs'!E57</f>
        <v>55277000</v>
      </c>
    </row>
    <row r="16" spans="1:15">
      <c r="A16" s="7" t="s">
        <v>437</v>
      </c>
      <c r="B16" s="7">
        <f>'AAPL-bs'!B39</f>
        <v>46906000</v>
      </c>
      <c r="C16" s="7">
        <f>'AAPL-bs'!C39</f>
        <v>39053000</v>
      </c>
      <c r="D16" s="7">
        <f>'AAPL-bs'!D39</f>
        <v>48849000</v>
      </c>
      <c r="E16" s="7">
        <f>'AAPL-bs'!E39</f>
        <v>42522000</v>
      </c>
      <c r="G16" s="7">
        <f>'F-bs'!B54</f>
        <v>11441000</v>
      </c>
      <c r="H16" s="7">
        <f>'F-bs'!C54</f>
        <v>8768000</v>
      </c>
      <c r="I16" s="7">
        <f>'F-bs'!D54</f>
        <v>12852000</v>
      </c>
      <c r="J16" s="7">
        <f>'F-bs'!E54</f>
        <v>12480000</v>
      </c>
      <c r="L16" s="7">
        <f>'PG-bs'!B55</f>
        <v>11830000</v>
      </c>
      <c r="M16" s="7">
        <f>'PG-bs'!C55</f>
        <v>10981000</v>
      </c>
      <c r="N16" s="7">
        <f>'PG-bs'!D55</f>
        <v>9964000</v>
      </c>
      <c r="O16" s="7">
        <f>'PG-bs'!E55</f>
        <v>8328000</v>
      </c>
    </row>
    <row r="17" spans="1:15">
      <c r="A17" s="7" t="s">
        <v>421</v>
      </c>
      <c r="B17" s="7">
        <f>SUM(B11:B16)</f>
        <v>209017000</v>
      </c>
      <c r="C17" s="7">
        <f t="shared" ref="C17:E17" si="3">SUM(C11:C16)</f>
        <v>217350000</v>
      </c>
      <c r="D17" s="7">
        <f t="shared" si="3"/>
        <v>216166000</v>
      </c>
      <c r="E17" s="7">
        <f t="shared" si="3"/>
        <v>180175000</v>
      </c>
      <c r="G17" s="7">
        <f>SUM(G11:G16)</f>
        <v>151829000</v>
      </c>
      <c r="H17" s="7">
        <f>SUM(H11:H16)</f>
        <v>139408000</v>
      </c>
      <c r="I17" s="7">
        <f t="shared" ref="I17:J17" si="4">SUM(I11:I16)</f>
        <v>148039000</v>
      </c>
      <c r="J17" s="7">
        <f t="shared" si="4"/>
        <v>150517000</v>
      </c>
      <c r="L17" s="7">
        <f t="shared" ref="L17" si="5">SUM(L11:L16)</f>
        <v>98181000</v>
      </c>
      <c r="M17" s="7">
        <f t="shared" ref="M17" si="6">SUM(M11:M16)</f>
        <v>95555000</v>
      </c>
      <c r="N17" s="7">
        <f t="shared" ref="N17:O17" si="7">SUM(N11:N16)</f>
        <v>96216000</v>
      </c>
      <c r="O17" s="7">
        <f t="shared" si="7"/>
        <v>92713000</v>
      </c>
    </row>
    <row r="19" spans="1:15">
      <c r="A19" s="7" t="s">
        <v>406</v>
      </c>
      <c r="B19" s="7">
        <f>B17+B9</f>
        <v>352583000</v>
      </c>
      <c r="C19" s="7">
        <f t="shared" ref="C19:E19" si="8">C17+C9</f>
        <v>352755000</v>
      </c>
      <c r="D19" s="7">
        <f t="shared" si="8"/>
        <v>351002000</v>
      </c>
      <c r="E19" s="7">
        <f t="shared" si="8"/>
        <v>323888000</v>
      </c>
      <c r="G19" s="7">
        <f>G17+G9</f>
        <v>273310000</v>
      </c>
      <c r="H19" s="7">
        <f t="shared" ref="H19:L19" si="9">H17+H9</f>
        <v>255884000</v>
      </c>
      <c r="I19" s="7">
        <f t="shared" si="9"/>
        <v>257035000</v>
      </c>
      <c r="J19" s="7">
        <f t="shared" si="9"/>
        <v>267261000</v>
      </c>
      <c r="L19" s="7">
        <f t="shared" si="9"/>
        <v>120829000</v>
      </c>
      <c r="M19" s="7">
        <f>M17+M9</f>
        <v>117208000</v>
      </c>
      <c r="N19" s="7">
        <f t="shared" ref="N19:O19" si="10">N17+N9</f>
        <v>119307000</v>
      </c>
      <c r="O19" s="7">
        <f t="shared" si="10"/>
        <v>120700000</v>
      </c>
    </row>
    <row r="21" spans="1:15">
      <c r="A21" s="7" t="s">
        <v>422</v>
      </c>
      <c r="B21" s="7">
        <f>'AAPL-bs'!B30</f>
        <v>15807000</v>
      </c>
      <c r="C21" s="7">
        <f>'AAPL-bs'!C30</f>
        <v>21110000</v>
      </c>
      <c r="D21" s="7">
        <f>'AAPL-bs'!D30</f>
        <v>15613000</v>
      </c>
      <c r="E21" s="7">
        <f>'AAPL-bs'!E30</f>
        <v>13769000</v>
      </c>
      <c r="G21" s="7">
        <f>'F-bs'!B41</f>
        <v>50150000</v>
      </c>
      <c r="H21" s="7">
        <f>'F-bs'!C41</f>
        <v>50568000</v>
      </c>
      <c r="I21" s="7">
        <f>'F-bs'!D41</f>
        <v>50037000</v>
      </c>
      <c r="J21" s="7">
        <f>'F-bs'!E41</f>
        <v>51666000</v>
      </c>
      <c r="L21" s="7">
        <f>'PG-bs'!B41</f>
        <v>10451000</v>
      </c>
      <c r="M21" s="7">
        <f>'PG-bs'!C41</f>
        <v>8850000</v>
      </c>
      <c r="N21" s="7">
        <f>'PG-bs'!D41</f>
        <v>9108000</v>
      </c>
      <c r="O21" s="7">
        <f>'PG-bs'!E41</f>
        <v>11422000</v>
      </c>
    </row>
    <row r="22" spans="1:15">
      <c r="A22" s="7" t="s">
        <v>79</v>
      </c>
      <c r="B22" s="7">
        <f>'AAPL-bs'!B35</f>
        <v>62611000</v>
      </c>
      <c r="C22" s="7">
        <f>'AAPL-bs'!C35</f>
        <v>64115000</v>
      </c>
      <c r="D22" s="7">
        <f>'AAPL-bs'!D35</f>
        <v>54763000</v>
      </c>
      <c r="E22" s="7">
        <f>'AAPL-bs'!E35</f>
        <v>42296000</v>
      </c>
      <c r="G22" s="7">
        <f>'F-bs'!B50</f>
        <v>25992000</v>
      </c>
      <c r="H22" s="7">
        <f>'F-bs'!C50</f>
        <v>25605000</v>
      </c>
      <c r="I22" s="7">
        <f>'F-bs'!D50</f>
        <v>22349000</v>
      </c>
      <c r="J22" s="7">
        <f>'F-bs'!E50</f>
        <v>22204000</v>
      </c>
      <c r="L22" s="7">
        <f>'PG-bs'!B50</f>
        <v>15426000</v>
      </c>
      <c r="M22" s="7">
        <f>'PG-bs'!C50</f>
        <v>15469000</v>
      </c>
      <c r="N22" s="7">
        <f>'PG-bs'!D50</f>
        <v>14357000</v>
      </c>
      <c r="O22" s="7">
        <f>'PG-bs'!E50</f>
        <v>12764000</v>
      </c>
    </row>
    <row r="23" spans="1:15">
      <c r="A23" s="7" t="s">
        <v>314</v>
      </c>
      <c r="G23" s="7">
        <f>'F-bs'!B48</f>
        <v>1224000</v>
      </c>
      <c r="H23" s="7">
        <f>'F-bs'!C48</f>
        <v>935000</v>
      </c>
      <c r="I23" s="7">
        <f>'F-bs'!D48</f>
        <v>888000</v>
      </c>
      <c r="J23" s="7">
        <f>'F-bs'!E48</f>
        <v>1215000</v>
      </c>
      <c r="L23" s="7">
        <f>'PG-bs'!B49</f>
        <v>3894000</v>
      </c>
      <c r="M23" s="7">
        <f>'PG-bs'!C49</f>
        <v>3878000</v>
      </c>
      <c r="N23" s="7">
        <f>'PG-bs'!D49</f>
        <v>4140000</v>
      </c>
      <c r="O23" s="7">
        <f>'PG-bs'!E49</f>
        <v>3531000</v>
      </c>
    </row>
    <row r="24" spans="1:15">
      <c r="A24" s="7" t="s">
        <v>426</v>
      </c>
      <c r="B24" s="7">
        <f>'AAPL-bs'!B29</f>
        <v>8061000</v>
      </c>
      <c r="C24" s="7">
        <f>'AAPL-bs'!C29</f>
        <v>7912000</v>
      </c>
      <c r="D24" s="7">
        <f>'AAPL-bs'!D29</f>
        <v>7612000</v>
      </c>
      <c r="E24" s="7">
        <f>'AAPL-bs'!E29</f>
        <v>6643000</v>
      </c>
      <c r="G24" s="7">
        <f>'F-bs'!B40</f>
        <v>2515000</v>
      </c>
      <c r="H24" s="7">
        <f>'F-bs'!C40</f>
        <v>2404000</v>
      </c>
      <c r="I24" s="7">
        <f>'F-bs'!D40</f>
        <v>2349000</v>
      </c>
      <c r="J24" s="7">
        <f>'F-bs'!E40</f>
        <v>2161000</v>
      </c>
    </row>
    <row r="25" spans="1:15">
      <c r="A25" s="7" t="s">
        <v>401</v>
      </c>
      <c r="L25" s="7">
        <f>'PG-bs'!B47</f>
        <v>174000</v>
      </c>
      <c r="M25" s="7">
        <f>'PG-bs'!C47</f>
        <v>147000</v>
      </c>
      <c r="N25" s="7">
        <f>'PG-bs'!D47</f>
        <v>278000</v>
      </c>
      <c r="O25" s="7">
        <f>'PG-bs'!E47</f>
        <v>472000</v>
      </c>
    </row>
    <row r="26" spans="1:15">
      <c r="A26" s="7" t="s">
        <v>423</v>
      </c>
      <c r="B26" s="7">
        <f>'AAPL-bs'!B27</f>
        <v>58829000</v>
      </c>
      <c r="C26" s="7">
        <f>'AAPL-bs'!C27</f>
        <v>60845000</v>
      </c>
      <c r="D26" s="7">
        <f>'AAPL-bs'!D27</f>
        <v>47493000</v>
      </c>
      <c r="E26" s="7">
        <f>'AAPL-bs'!E27</f>
        <v>42684000</v>
      </c>
      <c r="G26" s="7">
        <f>'F-bs'!B38+'F-bs'!B46</f>
        <v>21650000</v>
      </c>
      <c r="H26" s="7">
        <f>'F-bs'!C38+'F-bs'!C46</f>
        <v>17354000</v>
      </c>
      <c r="I26" s="7">
        <f>'F-bs'!D38+'F-bs'!D46</f>
        <v>15104000</v>
      </c>
      <c r="J26" s="7">
        <f>'F-bs'!E38+'F-bs'!E46</f>
        <v>19946000</v>
      </c>
      <c r="L26" s="7">
        <f>'PG-bs'!B40+'PG-bs'!B46</f>
        <v>5811000</v>
      </c>
      <c r="M26" s="7">
        <f>'PG-bs'!C40+'PG-bs'!C46</f>
        <v>4737000</v>
      </c>
      <c r="N26" s="7">
        <f>'PG-bs'!D40+'PG-bs'!D46</f>
        <v>5249000</v>
      </c>
      <c r="O26" s="7">
        <f>'PG-bs'!E40+'PG-bs'!E46</f>
        <v>4787000</v>
      </c>
    </row>
    <row r="27" spans="1:15">
      <c r="A27" s="7" t="s">
        <v>313</v>
      </c>
      <c r="B27" s="7">
        <f>SUM(B21:B26)</f>
        <v>145308000</v>
      </c>
      <c r="C27" s="7">
        <f t="shared" ref="C27:E27" si="11">SUM(C21:C26)</f>
        <v>153982000</v>
      </c>
      <c r="D27" s="7">
        <f t="shared" si="11"/>
        <v>125481000</v>
      </c>
      <c r="E27" s="7">
        <f t="shared" si="11"/>
        <v>105392000</v>
      </c>
      <c r="G27" s="7">
        <f>SUM(G21:G26)</f>
        <v>101531000</v>
      </c>
      <c r="H27" s="7">
        <f t="shared" ref="H27:J27" si="12">SUM(H21:H26)</f>
        <v>96866000</v>
      </c>
      <c r="I27" s="7">
        <f t="shared" si="12"/>
        <v>90727000</v>
      </c>
      <c r="J27" s="7">
        <f t="shared" si="12"/>
        <v>97192000</v>
      </c>
      <c r="L27" s="7">
        <f t="shared" ref="L27" si="13">SUM(L21:L26)</f>
        <v>35756000</v>
      </c>
      <c r="M27" s="7">
        <f t="shared" ref="M27" si="14">SUM(M21:M26)</f>
        <v>33081000</v>
      </c>
      <c r="N27" s="7">
        <f t="shared" ref="N27:O27" si="15">SUM(N21:N26)</f>
        <v>33132000</v>
      </c>
      <c r="O27" s="7">
        <f t="shared" si="15"/>
        <v>32976000</v>
      </c>
    </row>
    <row r="29" spans="1:15">
      <c r="A29" s="7" t="s">
        <v>424</v>
      </c>
      <c r="B29" s="7">
        <f>'AAPL-bs'!B24</f>
        <v>95281000</v>
      </c>
      <c r="C29" s="7">
        <f>'AAPL-bs'!C24</f>
        <v>98959000</v>
      </c>
      <c r="D29" s="7">
        <f>'AAPL-bs'!D24</f>
        <v>109106000</v>
      </c>
      <c r="E29" s="7">
        <f>'AAPL-bs'!E24</f>
        <v>98667000</v>
      </c>
      <c r="G29" s="7">
        <f>'F-bs'!B34</f>
        <v>100957000</v>
      </c>
      <c r="H29" s="7">
        <f>'F-bs'!C34</f>
        <v>89906000</v>
      </c>
      <c r="I29" s="7">
        <f>'F-bs'!D34</f>
        <v>89448000</v>
      </c>
      <c r="J29" s="7">
        <f>'F-bs'!E34</f>
        <v>111332000</v>
      </c>
      <c r="L29" s="7">
        <f>'PG-bs'!B36</f>
        <v>24973000</v>
      </c>
      <c r="M29" s="7">
        <f>'PG-bs'!C36</f>
        <v>23443000</v>
      </c>
      <c r="N29" s="7">
        <f>'PG-bs'!D36</f>
        <v>23730000</v>
      </c>
      <c r="O29" s="7">
        <f>'PG-bs'!E36</f>
        <v>24189000</v>
      </c>
    </row>
    <row r="30" spans="1:15">
      <c r="A30" s="7" t="s">
        <v>425</v>
      </c>
      <c r="B30" s="7">
        <f>'AAPL-bs'!B23</f>
        <v>15457000</v>
      </c>
      <c r="C30" s="7">
        <f>'AAPL-bs'!C23</f>
        <v>16657000</v>
      </c>
      <c r="D30" s="7">
        <f>'AAPL-bs'!D23</f>
        <v>24689000</v>
      </c>
      <c r="E30" s="7">
        <f>'AAPL-bs'!E23</f>
        <v>28170000</v>
      </c>
      <c r="L30" s="7">
        <f>'PG-bs'!B33</f>
        <v>1776000</v>
      </c>
      <c r="M30" s="7">
        <f>'PG-bs'!C33</f>
        <v>2413000</v>
      </c>
      <c r="N30" s="7">
        <f>'PG-bs'!D33</f>
        <v>2685000</v>
      </c>
      <c r="O30" s="7">
        <f>'PG-bs'!E33</f>
        <v>2701000</v>
      </c>
    </row>
    <row r="31" spans="1:15">
      <c r="A31" s="7" t="s">
        <v>426</v>
      </c>
      <c r="G31" s="7">
        <f>'F-bs'!B32</f>
        <v>5051000</v>
      </c>
      <c r="H31" s="7">
        <f>'F-bs'!C32</f>
        <v>4883000</v>
      </c>
      <c r="I31" s="7">
        <f>'F-bs'!D32</f>
        <v>4683000</v>
      </c>
      <c r="J31" s="7">
        <f>'F-bs'!E32</f>
        <v>4559000</v>
      </c>
    </row>
    <row r="32" spans="1:15">
      <c r="A32" s="7" t="s">
        <v>428</v>
      </c>
      <c r="G32" s="7">
        <f>'F-bs'!B33</f>
        <v>1005000</v>
      </c>
      <c r="H32" s="7">
        <f>'F-bs'!C33</f>
        <v>1549000</v>
      </c>
      <c r="I32" s="7">
        <f>'F-bs'!D33</f>
        <v>1581000</v>
      </c>
      <c r="J32" s="7">
        <f>'F-bs'!E33</f>
        <v>538000</v>
      </c>
      <c r="L32" s="7">
        <f>'PG-bs'!B34</f>
        <v>6478000</v>
      </c>
      <c r="M32" s="7">
        <f>'PG-bs'!C34</f>
        <v>6809000</v>
      </c>
      <c r="N32" s="7">
        <f>'PG-bs'!D34</f>
        <v>6153000</v>
      </c>
      <c r="O32" s="7">
        <f>'PG-bs'!E34</f>
        <v>6199000</v>
      </c>
    </row>
    <row r="33" spans="1:15">
      <c r="A33" s="7" t="s">
        <v>404</v>
      </c>
      <c r="G33" s="7">
        <f>'F-bs'!B29</f>
        <v>11585000</v>
      </c>
      <c r="H33" s="7">
        <f>'F-bs'!C29</f>
        <v>10637000</v>
      </c>
      <c r="I33" s="7">
        <f>'F-bs'!D29</f>
        <v>15373000</v>
      </c>
      <c r="J33" s="7">
        <f>'F-bs'!E29</f>
        <v>18048000</v>
      </c>
      <c r="L33" s="7">
        <f>'PG-bs'!B31</f>
        <v>3806000</v>
      </c>
      <c r="M33" s="7">
        <f>'PG-bs'!C31</f>
        <v>3811000</v>
      </c>
      <c r="N33" s="7">
        <f>'PG-bs'!D31</f>
        <v>6374000</v>
      </c>
      <c r="O33" s="7">
        <f>'PG-bs'!E31</f>
        <v>7188000</v>
      </c>
    </row>
    <row r="34" spans="1:15">
      <c r="A34" s="7" t="s">
        <v>429</v>
      </c>
      <c r="B34" s="7">
        <f>'AAPL-bs'!B22</f>
        <v>34391000</v>
      </c>
      <c r="C34" s="7">
        <f>'AAPL-bs'!C22</f>
        <v>32485000</v>
      </c>
      <c r="D34" s="7">
        <f>'AAPL-bs'!D22</f>
        <v>28636000</v>
      </c>
      <c r="E34" s="7">
        <f>'AAPL-bs'!E22</f>
        <v>26320000</v>
      </c>
      <c r="G34" s="7">
        <f>'F-bs'!B28+'F-bs'!B26</f>
        <v>10383000</v>
      </c>
      <c r="H34" s="7">
        <f>'F-bs'!C28+'F-bs'!C26</f>
        <v>8876000</v>
      </c>
      <c r="I34" s="7">
        <f>'F-bs'!D28+'F-bs'!D26</f>
        <v>6601000</v>
      </c>
      <c r="J34" s="7">
        <f>'F-bs'!E28+'F-bs'!E26</f>
        <v>4781000</v>
      </c>
      <c r="L34" s="7">
        <f>'PG-bs'!B29+'PG-bs'!B30</f>
        <v>975000</v>
      </c>
      <c r="M34" s="7">
        <f>'PG-bs'!C29+'PG-bs'!C30</f>
        <v>797000</v>
      </c>
      <c r="N34" s="7">
        <f>'PG-bs'!D29+'PG-bs'!D30</f>
        <v>579000</v>
      </c>
      <c r="O34" s="7">
        <f>'PG-bs'!E29+'PG-bs'!E30</f>
        <v>569000</v>
      </c>
    </row>
    <row r="35" spans="1:15">
      <c r="A35" s="7" t="s">
        <v>435</v>
      </c>
      <c r="B35" s="7">
        <f>SUM(B29:B34)</f>
        <v>145129000</v>
      </c>
      <c r="C35" s="7">
        <f t="shared" ref="C35:E35" si="16">SUM(C29:C34)</f>
        <v>148101000</v>
      </c>
      <c r="D35" s="7">
        <f t="shared" si="16"/>
        <v>162431000</v>
      </c>
      <c r="E35" s="7">
        <f t="shared" si="16"/>
        <v>153157000</v>
      </c>
      <c r="G35" s="7">
        <f>SUM(G29:G34)</f>
        <v>128981000</v>
      </c>
      <c r="H35" s="7">
        <f t="shared" ref="H35:J35" si="17">SUM(H29:H34)</f>
        <v>115851000</v>
      </c>
      <c r="I35" s="7">
        <f t="shared" si="17"/>
        <v>117686000</v>
      </c>
      <c r="J35" s="7">
        <f t="shared" si="17"/>
        <v>139258000</v>
      </c>
      <c r="L35" s="7">
        <f t="shared" ref="L35" si="18">SUM(L29:L34)</f>
        <v>38008000</v>
      </c>
      <c r="M35" s="7">
        <f t="shared" ref="M35" si="19">SUM(M29:M34)</f>
        <v>37273000</v>
      </c>
      <c r="N35" s="7">
        <f t="shared" ref="N35:O35" si="20">SUM(N29:N34)</f>
        <v>39521000</v>
      </c>
      <c r="O35" s="7">
        <f t="shared" si="20"/>
        <v>40846000</v>
      </c>
    </row>
    <row r="37" spans="1:15">
      <c r="A37" s="7" t="s">
        <v>430</v>
      </c>
      <c r="B37" s="7">
        <f>'AAPL-bs'!B18</f>
        <v>73812000</v>
      </c>
      <c r="C37" s="7">
        <f>'AAPL-bs'!C18</f>
        <v>64849000</v>
      </c>
      <c r="D37" s="7">
        <f>'AAPL-bs'!D18</f>
        <v>57365000</v>
      </c>
      <c r="E37" s="7">
        <f>'AAPL-bs'!E18</f>
        <v>50779000</v>
      </c>
      <c r="G37" s="7">
        <f>'F-bs'!B22</f>
        <v>42000</v>
      </c>
      <c r="H37" s="7">
        <f>'F-bs'!C22</f>
        <v>42000</v>
      </c>
      <c r="I37" s="7">
        <f>'F-bs'!D22</f>
        <v>41000</v>
      </c>
      <c r="J37" s="7">
        <f>'F-bs'!E22</f>
        <v>41000</v>
      </c>
      <c r="L37" s="7">
        <f>'PG-bs'!B24</f>
        <v>4828000</v>
      </c>
      <c r="M37" s="7">
        <f>'PG-bs'!C24</f>
        <v>4852000</v>
      </c>
      <c r="N37" s="7">
        <f>'PG-bs'!D24</f>
        <v>4879000</v>
      </c>
      <c r="O37" s="7">
        <f>'PG-bs'!E24</f>
        <v>4906000</v>
      </c>
    </row>
    <row r="38" spans="1:15">
      <c r="A38" s="7" t="s">
        <v>444</v>
      </c>
      <c r="G38" s="7">
        <f>'F-bs'!B21</f>
        <v>23128000</v>
      </c>
      <c r="H38" s="7">
        <f>'F-bs'!C21</f>
        <v>22832000</v>
      </c>
      <c r="I38" s="7">
        <f>'F-bs'!D21</f>
        <v>22611000</v>
      </c>
      <c r="J38" s="7">
        <f>'F-bs'!E21</f>
        <v>22290000</v>
      </c>
      <c r="L38" s="7">
        <f>+'PG-bs'!B23</f>
        <v>66556000</v>
      </c>
      <c r="M38" s="7">
        <f>+'PG-bs'!C23</f>
        <v>65795000</v>
      </c>
      <c r="N38" s="7">
        <f>+'PG-bs'!D23</f>
        <v>64848000</v>
      </c>
      <c r="O38" s="7">
        <f>+'PG-bs'!E23</f>
        <v>64194000</v>
      </c>
    </row>
    <row r="39" spans="1:15">
      <c r="A39" s="7" t="s">
        <v>431</v>
      </c>
      <c r="B39" s="7">
        <f>'AAPL-bs'!B17</f>
        <v>-214000</v>
      </c>
      <c r="C39" s="7">
        <f>'AAPL-bs'!C17</f>
        <v>-3068000</v>
      </c>
      <c r="D39" s="7">
        <f>'AAPL-bs'!D17</f>
        <v>5562000</v>
      </c>
      <c r="E39" s="7">
        <f>'AAPL-bs'!E17</f>
        <v>14966000</v>
      </c>
      <c r="G39" s="7">
        <f>'F-bs'!B20</f>
        <v>31029000</v>
      </c>
      <c r="H39" s="7">
        <f>'F-bs'!C20</f>
        <v>31754000</v>
      </c>
      <c r="I39" s="7">
        <f>'F-bs'!D20</f>
        <v>35769000</v>
      </c>
      <c r="J39" s="7">
        <f>'F-bs'!E20</f>
        <v>18243000</v>
      </c>
      <c r="L39" s="7">
        <f>'PG-bs'!B22</f>
        <v>118170000</v>
      </c>
      <c r="M39" s="7">
        <f>'PG-bs'!C22</f>
        <v>112429000</v>
      </c>
      <c r="N39" s="7">
        <f>'PG-bs'!D22</f>
        <v>106374000</v>
      </c>
      <c r="O39" s="7">
        <f>'PG-bs'!E22</f>
        <v>100239000</v>
      </c>
    </row>
    <row r="40" spans="1:15">
      <c r="A40" s="7" t="s">
        <v>432</v>
      </c>
      <c r="G40" s="7">
        <f>'F-bs'!B15</f>
        <v>25000</v>
      </c>
      <c r="H40" s="7">
        <f>'F-bs'!C15</f>
        <v>-75000</v>
      </c>
      <c r="I40" s="7">
        <f>'F-bs'!D15</f>
        <v>103000</v>
      </c>
      <c r="J40" s="7">
        <f>'F-bs'!E15</f>
        <v>121000</v>
      </c>
      <c r="L40" s="7">
        <f>'PG-bs'!B16</f>
        <v>288000</v>
      </c>
      <c r="M40" s="7">
        <f>'PG-bs'!C16</f>
        <v>265000</v>
      </c>
      <c r="N40" s="7">
        <f>'PG-bs'!D16</f>
        <v>276000</v>
      </c>
      <c r="O40" s="7">
        <f>'PG-bs'!E16</f>
        <v>357000</v>
      </c>
    </row>
    <row r="41" spans="1:15">
      <c r="A41" s="7" t="s">
        <v>490</v>
      </c>
      <c r="G41" s="7">
        <f>-'F-bs'!B19</f>
        <v>-2384000</v>
      </c>
      <c r="H41" s="7">
        <f>-'F-bs'!C19</f>
        <v>-2047000</v>
      </c>
      <c r="I41" s="7">
        <f>-'F-bs'!D19</f>
        <v>-1563000</v>
      </c>
      <c r="J41" s="7">
        <f>-'F-bs'!E19</f>
        <v>-1590000</v>
      </c>
      <c r="L41" s="7">
        <f>-'PG-bs'!B21</f>
        <v>-129736000</v>
      </c>
      <c r="M41" s="7">
        <f>-'PG-bs'!C21</f>
        <v>-123382000</v>
      </c>
      <c r="N41" s="7">
        <f>-'PG-bs'!D21</f>
        <v>-114973000</v>
      </c>
      <c r="O41" s="7">
        <f>-'PG-bs'!E21</f>
        <v>-105573000</v>
      </c>
    </row>
    <row r="42" spans="1:15">
      <c r="A42" s="7" t="s">
        <v>434</v>
      </c>
      <c r="B42" s="7">
        <f>'AAPL-bs'!B16</f>
        <v>-11452000</v>
      </c>
      <c r="C42" s="7">
        <f>'AAPL-bs'!C16</f>
        <v>-11109000</v>
      </c>
      <c r="D42" s="7">
        <f>'AAPL-bs'!D16</f>
        <v>163000</v>
      </c>
      <c r="E42" s="7">
        <f>'AAPL-bs'!E16</f>
        <v>-406000</v>
      </c>
      <c r="G42" s="7">
        <f>'F-bs'!B18</f>
        <v>-9042000</v>
      </c>
      <c r="H42" s="7">
        <f>'F-bs'!C18</f>
        <v>-9339000</v>
      </c>
      <c r="I42" s="7">
        <f>'F-bs'!D18</f>
        <v>-8339000</v>
      </c>
      <c r="J42" s="7">
        <f>'F-bs'!E18</f>
        <v>-8294000</v>
      </c>
      <c r="L42" s="7">
        <f>'PG-bs'!B18</f>
        <v>-13041000</v>
      </c>
      <c r="M42" s="7">
        <f>'PG-bs'!C18</f>
        <v>-13105000</v>
      </c>
      <c r="N42" s="7">
        <f>'PG-bs'!D18</f>
        <v>-14750000</v>
      </c>
      <c r="O42" s="7">
        <f>'PG-bs'!E18</f>
        <v>-17245000</v>
      </c>
    </row>
    <row r="43" spans="1:15">
      <c r="A43" s="7" t="s">
        <v>436</v>
      </c>
      <c r="B43" s="7">
        <f>SUM(B37:B42)</f>
        <v>62146000</v>
      </c>
      <c r="C43" s="7">
        <f t="shared" ref="C43:E43" si="21">SUM(C37:C42)</f>
        <v>50672000</v>
      </c>
      <c r="D43" s="7">
        <f t="shared" si="21"/>
        <v>63090000</v>
      </c>
      <c r="E43" s="7">
        <f t="shared" si="21"/>
        <v>65339000</v>
      </c>
      <c r="G43" s="7">
        <f>SUM(G37:G42)</f>
        <v>42798000</v>
      </c>
      <c r="H43" s="7">
        <f t="shared" ref="H43:J43" si="22">SUM(H37:H42)</f>
        <v>43167000</v>
      </c>
      <c r="I43" s="7">
        <f t="shared" si="22"/>
        <v>48622000</v>
      </c>
      <c r="J43" s="7">
        <f t="shared" si="22"/>
        <v>30811000</v>
      </c>
      <c r="L43" s="7">
        <f t="shared" ref="L43" si="23">SUM(L37:L42)</f>
        <v>47065000</v>
      </c>
      <c r="M43" s="7">
        <f t="shared" ref="M43" si="24">SUM(M37:M42)</f>
        <v>46854000</v>
      </c>
      <c r="N43" s="7">
        <f t="shared" ref="N43:O43" si="25">SUM(N37:N42)</f>
        <v>46654000</v>
      </c>
      <c r="O43" s="7">
        <f t="shared" si="25"/>
        <v>46878000</v>
      </c>
    </row>
    <row r="45" spans="1:15">
      <c r="A45" s="7" t="s">
        <v>407</v>
      </c>
      <c r="B45" s="7">
        <f>B43+B35+B27</f>
        <v>352583000</v>
      </c>
      <c r="C45" s="7">
        <f t="shared" ref="C45:E45" si="26">C43+C35+C27</f>
        <v>352755000</v>
      </c>
      <c r="D45" s="7">
        <f t="shared" si="26"/>
        <v>351002000</v>
      </c>
      <c r="E45" s="7">
        <f t="shared" si="26"/>
        <v>323888000</v>
      </c>
      <c r="G45" s="7">
        <f>G43+G35+G27</f>
        <v>273310000</v>
      </c>
      <c r="H45" s="7">
        <f t="shared" ref="H45:J45" si="27">H43+H35+H27</f>
        <v>255884000</v>
      </c>
      <c r="I45" s="7">
        <f t="shared" si="27"/>
        <v>257035000</v>
      </c>
      <c r="J45" s="7">
        <f t="shared" si="27"/>
        <v>267261000</v>
      </c>
      <c r="L45" s="7">
        <f t="shared" ref="L45" si="28">L43+L35+L27</f>
        <v>120829000</v>
      </c>
      <c r="M45" s="7">
        <f t="shared" ref="M45:O45" si="29">M43+M35+M27</f>
        <v>117208000</v>
      </c>
      <c r="N45" s="7">
        <f t="shared" si="29"/>
        <v>119307000</v>
      </c>
      <c r="O45" s="7">
        <f t="shared" si="29"/>
        <v>120700000</v>
      </c>
    </row>
    <row r="46" spans="1:15">
      <c r="A46" s="7" t="s">
        <v>445</v>
      </c>
      <c r="B46" s="7">
        <f>B45-B19</f>
        <v>0</v>
      </c>
      <c r="C46" s="7">
        <f t="shared" ref="C46:E46" si="30">C45-C19</f>
        <v>0</v>
      </c>
      <c r="D46" s="7">
        <f t="shared" si="30"/>
        <v>0</v>
      </c>
      <c r="E46" s="7">
        <f t="shared" si="30"/>
        <v>0</v>
      </c>
      <c r="G46" s="7">
        <f t="shared" ref="G46" si="31">G45-G19</f>
        <v>0</v>
      </c>
      <c r="H46" s="7">
        <f t="shared" ref="H46" si="32">H45-H19</f>
        <v>0</v>
      </c>
      <c r="I46" s="7">
        <f t="shared" ref="I46" si="33">I45-I19</f>
        <v>0</v>
      </c>
      <c r="J46" s="7">
        <f t="shared" ref="J46" si="34">J45-J19</f>
        <v>0</v>
      </c>
      <c r="L46" s="7">
        <f t="shared" ref="L46" si="35">L45-L19</f>
        <v>0</v>
      </c>
      <c r="M46" s="7">
        <f t="shared" ref="M46" si="36">M45-M19</f>
        <v>0</v>
      </c>
      <c r="N46" s="7">
        <f t="shared" ref="N46:O46" si="37">N45-N19</f>
        <v>0</v>
      </c>
      <c r="O46" s="7">
        <f t="shared" si="37"/>
        <v>0</v>
      </c>
    </row>
    <row r="49" spans="1:15">
      <c r="A49" s="20" t="s">
        <v>464</v>
      </c>
    </row>
    <row r="50" spans="1:15">
      <c r="A50" s="7" t="s">
        <v>448</v>
      </c>
      <c r="B50" s="70">
        <f>'AAPL-fs'!B39/B19</f>
        <v>1.0870773690166571</v>
      </c>
      <c r="C50" s="70">
        <f>'AAPL-fs'!C39/C19</f>
        <v>1.1178523337727317</v>
      </c>
      <c r="D50" s="70">
        <f>'AAPL-fs'!D39/D19</f>
        <v>1.0422077367080529</v>
      </c>
      <c r="E50" s="70">
        <f>'AAPL-fs'!E39/E19</f>
        <v>0.84756150274168851</v>
      </c>
      <c r="G50" s="70">
        <f>'F-fs'!B46/G19</f>
        <v>0.64465625114339031</v>
      </c>
      <c r="H50" s="70">
        <f>'F-fs'!C46/H19</f>
        <v>0.61769004705257069</v>
      </c>
      <c r="I50" s="70">
        <f>'F-fs'!D46/I19</f>
        <v>0.53043748905791044</v>
      </c>
      <c r="J50" s="70">
        <f>'F-fs'!E46/J19</f>
        <v>0.47572971739236175</v>
      </c>
      <c r="K50" s="70"/>
      <c r="L50" s="70">
        <f>'PG-fs'!B46/L19</f>
        <v>0.67869468422315837</v>
      </c>
      <c r="M50" s="70">
        <f>'PG-fs'!C46/M19</f>
        <v>0.68414272063340387</v>
      </c>
      <c r="N50" s="70">
        <f>'PG-fs'!D46/N19</f>
        <v>0.63800112315287449</v>
      </c>
      <c r="O50" s="70">
        <f>'PG-fs'!E46/O19</f>
        <v>0.58782104391052192</v>
      </c>
    </row>
    <row r="51" spans="1:15">
      <c r="A51" s="7" t="s">
        <v>449</v>
      </c>
      <c r="B51" s="70">
        <f>'AAPL-fs'!B39/B11</f>
        <v>8.7678142514011217</v>
      </c>
      <c r="C51" s="70">
        <f>'AAPL-fs'!C39/C11</f>
        <v>9.3626801529073767</v>
      </c>
      <c r="D51" s="70">
        <f>'AAPL-fs'!D39/D11</f>
        <v>9.2752789046653152</v>
      </c>
      <c r="E51" s="70">
        <f>'AAPL-fs'!E39/E11</f>
        <v>7.4665451776097482</v>
      </c>
      <c r="G51" s="70">
        <f>'F-fs'!B46/G11</f>
        <v>2.8324250462181495</v>
      </c>
      <c r="H51" s="70">
        <f>'F-fs'!C46/H11</f>
        <v>2.6326598597531521</v>
      </c>
      <c r="I51" s="70">
        <f>'F-fs'!D46/I11</f>
        <v>2.1471023622047243</v>
      </c>
      <c r="J51" s="70">
        <f>'F-fs'!E46/J11</f>
        <v>1.9550389027278039</v>
      </c>
      <c r="K51" s="70"/>
      <c r="L51" s="70">
        <f>'PG-fs'!B46/L11</f>
        <v>3.7430279793692089</v>
      </c>
      <c r="M51" s="70">
        <f>'PG-fs'!C46/M11</f>
        <v>3.7832979476291579</v>
      </c>
      <c r="N51" s="70">
        <f>'PG-fs'!D46/N11</f>
        <v>3.5100064557779214</v>
      </c>
      <c r="O51" s="70">
        <f>'PG-fs'!E46/O11</f>
        <v>3.4288613957084864</v>
      </c>
    </row>
    <row r="52" spans="1:15">
      <c r="A52" s="7" t="s">
        <v>450</v>
      </c>
      <c r="B52" s="70">
        <f>'AAPL-fs'!B39/(B6+B7-B22)</f>
        <v>81.463336875664183</v>
      </c>
      <c r="C52" s="70">
        <f>'AAPL-fs'!C39/(C6+C7-C22)</f>
        <v>223.6687464549064</v>
      </c>
      <c r="D52" s="70">
        <f>'AAPL-fs'!D39/(D6+D7-D22)</f>
        <v>110.08636773999397</v>
      </c>
      <c r="E52" s="70">
        <f>'AAPL-fs'!E39/(E6+E7-E22)</f>
        <v>-347.48734177215192</v>
      </c>
      <c r="G52" s="70">
        <f>'F-fs'!B46/(G6+G7-G22)</f>
        <v>3.4089387636645063</v>
      </c>
      <c r="H52" s="70">
        <f>'F-fs'!C46/(H6+H7-H22)</f>
        <v>3.682252352995993</v>
      </c>
      <c r="I52" s="70">
        <f>'F-fs'!D46/(I6+I7-I22)</f>
        <v>4.0542686371881409</v>
      </c>
      <c r="J52" s="70">
        <f>'F-fs'!E46/(J6+J7-J22)</f>
        <v>3.1012244499731696</v>
      </c>
      <c r="K52" s="70"/>
      <c r="L52" s="70">
        <f>'PG-fs'!B46/(L6+L7-L22)</f>
        <v>-28.454545454545453</v>
      </c>
      <c r="M52" s="70">
        <f>'PG-fs'!C46/(M6+M7-M22)</f>
        <v>-23.570546737213405</v>
      </c>
      <c r="N52" s="70">
        <f>'PG-fs'!D46/(N6+N7-N22)</f>
        <v>-20.859961633324197</v>
      </c>
      <c r="O52" s="70">
        <f>'PG-fs'!E46/(O6+O7-O22)</f>
        <v>-22.97603626943005</v>
      </c>
    </row>
    <row r="53" spans="1:15">
      <c r="A53" s="7" t="s">
        <v>451</v>
      </c>
      <c r="B53" s="70">
        <f>'AAPL-fs'!B38/B6</f>
        <v>3.5113060588669347</v>
      </c>
      <c r="C53" s="70">
        <f>'AAPL-fs'!C38/C6</f>
        <v>3.6687783102474891</v>
      </c>
      <c r="D53" s="70">
        <f>'AAPL-fs'!D38/D6</f>
        <v>4.1350716421387803</v>
      </c>
      <c r="E53" s="70">
        <f>'AAPL-fs'!E38/E6</f>
        <v>4.528214714915209</v>
      </c>
      <c r="G53" s="70">
        <f>'F-fs'!B46/G6</f>
        <v>2.8405991036017153</v>
      </c>
      <c r="H53" s="70">
        <f>'F-fs'!C46/H6</f>
        <v>2.9028448640011755</v>
      </c>
      <c r="I53" s="70">
        <f>'F-fs'!D46/I6</f>
        <v>3.1047981235624986</v>
      </c>
      <c r="J53" s="70">
        <f>'F-fs'!E46/J6</f>
        <v>2.4266900790166814</v>
      </c>
      <c r="K53" s="70"/>
      <c r="L53" s="70">
        <f>'PG-fs'!B46/L6</f>
        <v>14.989215865472492</v>
      </c>
      <c r="M53" s="70">
        <f>'PG-fs'!C46/M6</f>
        <v>15.591483569900836</v>
      </c>
      <c r="N53" s="70">
        <f>'PG-fs'!D46/N6</f>
        <v>16.10962962962963</v>
      </c>
      <c r="O53" s="70">
        <f>'PG-fs'!E46/O6</f>
        <v>16.981809478219244</v>
      </c>
    </row>
    <row r="54" spans="1:15">
      <c r="A54" s="7" t="s">
        <v>452</v>
      </c>
      <c r="B54" s="70">
        <f>1/B53*365</f>
        <v>103.94992458099254</v>
      </c>
      <c r="C54" s="70">
        <f t="shared" ref="C54:E54" si="38">1/C53*365</f>
        <v>99.488159036618853</v>
      </c>
      <c r="D54" s="70">
        <f t="shared" si="38"/>
        <v>88.269329188988678</v>
      </c>
      <c r="E54" s="70">
        <f t="shared" si="38"/>
        <v>80.605718363519486</v>
      </c>
      <c r="G54" s="70">
        <f>1/G53*365</f>
        <v>128.494020693452</v>
      </c>
      <c r="H54" s="70">
        <f t="shared" ref="H54:J54" si="39">1/H53*365</f>
        <v>125.73872084121551</v>
      </c>
      <c r="I54" s="70">
        <f t="shared" si="39"/>
        <v>117.55997828972941</v>
      </c>
      <c r="J54" s="70">
        <f t="shared" si="39"/>
        <v>150.41063675832126</v>
      </c>
      <c r="K54" s="70"/>
      <c r="L54" s="70">
        <f>1/L53*365</f>
        <v>24.350840182425678</v>
      </c>
      <c r="M54" s="70">
        <f t="shared" ref="M54:O54" si="40">1/M53*365</f>
        <v>23.410216119819921</v>
      </c>
      <c r="N54" s="70">
        <f t="shared" si="40"/>
        <v>22.657255839617434</v>
      </c>
      <c r="O54" s="70">
        <f t="shared" si="40"/>
        <v>21.493587033121916</v>
      </c>
    </row>
    <row r="55" spans="1:15">
      <c r="A55" s="7" t="s">
        <v>453</v>
      </c>
      <c r="B55" s="70">
        <f>'AAPL-fs'!B38/B7</f>
        <v>33.823566577160008</v>
      </c>
      <c r="C55" s="70">
        <f>'AAPL-fs'!C38/C7</f>
        <v>45.197331176708452</v>
      </c>
      <c r="D55" s="70">
        <f>'AAPL-fs'!D38/D7</f>
        <v>32.367933130699086</v>
      </c>
      <c r="E55" s="70">
        <f>'AAPL-fs'!E38/E7</f>
        <v>41.753016498399411</v>
      </c>
      <c r="G55" s="70">
        <f>'F-fs'!B45/G7</f>
        <v>10.224969650501565</v>
      </c>
      <c r="H55" s="70">
        <f>'F-fs'!C45/H7</f>
        <v>10.006605113636363</v>
      </c>
      <c r="I55" s="70">
        <f>'F-fs'!D45/I7</f>
        <v>9.9380853709075847</v>
      </c>
      <c r="J55" s="70">
        <f>'F-fs'!E45/J7</f>
        <v>11.228626943005182</v>
      </c>
      <c r="K55" s="70"/>
      <c r="L55" s="70">
        <f>'PG-fs'!B45/L7</f>
        <v>6.0455252368160615</v>
      </c>
      <c r="M55" s="70">
        <f>'PG-fs'!C45/M7</f>
        <v>6.0885326400924322</v>
      </c>
      <c r="N55" s="70">
        <f>'PG-fs'!D45/N7</f>
        <v>6.2022396790907575</v>
      </c>
      <c r="O55" s="70">
        <f>'PG-fs'!E45/O7</f>
        <v>6.4114223353946889</v>
      </c>
    </row>
    <row r="56" spans="1:15">
      <c r="A56" s="7" t="s">
        <v>454</v>
      </c>
      <c r="B56" s="70">
        <f>1/B55*365</f>
        <v>10.791292490321617</v>
      </c>
      <c r="C56" s="70">
        <f t="shared" ref="C56:E56" si="41">1/C55*365</f>
        <v>8.0756980666171607</v>
      </c>
      <c r="D56" s="70">
        <f t="shared" si="41"/>
        <v>11.27659274770989</v>
      </c>
      <c r="E56" s="70">
        <f t="shared" si="41"/>
        <v>8.7418833562358831</v>
      </c>
      <c r="G56" s="70">
        <f>1/G55*365</f>
        <v>35.696927470302626</v>
      </c>
      <c r="H56" s="70">
        <f t="shared" ref="H56:J56" si="42">1/H55*365</f>
        <v>36.475907248763249</v>
      </c>
      <c r="I56" s="70">
        <f t="shared" si="42"/>
        <v>36.727396312018875</v>
      </c>
      <c r="J56" s="70">
        <f t="shared" si="42"/>
        <v>32.506200611409128</v>
      </c>
      <c r="K56" s="70"/>
      <c r="L56" s="70">
        <f>1/L55*365</f>
        <v>60.375233863423752</v>
      </c>
      <c r="M56" s="70">
        <f t="shared" ref="M56:O56" si="43">1/M55*365</f>
        <v>59.948762957515953</v>
      </c>
      <c r="N56" s="70">
        <f t="shared" si="43"/>
        <v>58.849708957637162</v>
      </c>
      <c r="O56" s="70">
        <f t="shared" si="43"/>
        <v>56.929645390070924</v>
      </c>
    </row>
    <row r="57" spans="1:15">
      <c r="A57" s="7" t="s">
        <v>455</v>
      </c>
      <c r="B57" s="70">
        <f>'AAPL-fs'!B38/B22</f>
        <v>3.4201178706617048</v>
      </c>
      <c r="C57" s="70">
        <f>'AAPL-fs'!C38/C22</f>
        <v>3.486641191608828</v>
      </c>
      <c r="D57" s="70">
        <f>'AAPL-fs'!D38/D22</f>
        <v>3.8891404780600038</v>
      </c>
      <c r="E57" s="70">
        <f>'AAPL-fs'!E38/E22</f>
        <v>4.0088660866275774</v>
      </c>
      <c r="G57" s="70">
        <f>'F-fs'!B45/G22</f>
        <v>6.1569329024315174</v>
      </c>
      <c r="H57" s="70">
        <f>'F-fs'!C45/H22</f>
        <v>5.5025580941222421</v>
      </c>
      <c r="I57" s="70">
        <f>'F-fs'!D45/I22</f>
        <v>5.3650275180097546</v>
      </c>
      <c r="J57" s="70">
        <f>'F-fs'!E45/J22</f>
        <v>5.4656368221941989</v>
      </c>
      <c r="K57" s="70"/>
      <c r="L57" s="70">
        <f>'PG-fs'!B45/L22</f>
        <v>2.7719434720601583</v>
      </c>
      <c r="M57" s="70">
        <f>'PG-fs'!C45/M22</f>
        <v>2.7252569655439913</v>
      </c>
      <c r="N57" s="70">
        <f>'PG-fs'!D45/N22</f>
        <v>2.5846625339555618</v>
      </c>
      <c r="O57" s="70">
        <f>'PG-fs'!E45/O22</f>
        <v>2.7616734565966783</v>
      </c>
    </row>
    <row r="58" spans="1:15">
      <c r="A58" s="7" t="s">
        <v>456</v>
      </c>
      <c r="B58" s="70">
        <f>1/B57*365</f>
        <v>106.72146803214764</v>
      </c>
      <c r="C58" s="70">
        <f t="shared" ref="C58:E58" si="44">1/C57*365</f>
        <v>104.68527730310539</v>
      </c>
      <c r="D58" s="70">
        <f t="shared" si="44"/>
        <v>93.85107122231561</v>
      </c>
      <c r="E58" s="70">
        <f t="shared" si="44"/>
        <v>91.048189715674184</v>
      </c>
      <c r="G58" s="70">
        <f>1/G57*365</f>
        <v>59.28276396448188</v>
      </c>
      <c r="H58" s="70">
        <f t="shared" ref="H58:J58" si="45">1/H57*365</f>
        <v>66.332784453450486</v>
      </c>
      <c r="I58" s="70">
        <f t="shared" si="45"/>
        <v>68.033201838152493</v>
      </c>
      <c r="J58" s="70">
        <f t="shared" si="45"/>
        <v>66.78087327680683</v>
      </c>
      <c r="K58" s="70"/>
      <c r="L58" s="70">
        <f>1/L57*365</f>
        <v>131.67656688493918</v>
      </c>
      <c r="M58" s="70">
        <f t="shared" ref="M58:O58" si="46">1/M57*365</f>
        <v>133.93232440638565</v>
      </c>
      <c r="N58" s="70">
        <f t="shared" si="46"/>
        <v>141.21766195968524</v>
      </c>
      <c r="O58" s="70">
        <f t="shared" si="46"/>
        <v>132.16624113475177</v>
      </c>
    </row>
    <row r="60" spans="1:15">
      <c r="A60" s="20" t="s">
        <v>457</v>
      </c>
    </row>
    <row r="61" spans="1:15">
      <c r="A61" s="7" t="s">
        <v>458</v>
      </c>
      <c r="B61" s="13">
        <f>'AAPL-fs'!B25/SUM(B37:B38)</f>
        <v>1.3140817211293556</v>
      </c>
      <c r="C61" s="13">
        <f>'AAPL-fs'!C25/SUM(C37:C38)</f>
        <v>1.5390059985504787</v>
      </c>
      <c r="D61" s="13">
        <f>'AAPL-fs'!D25/SUM(D37:D38)</f>
        <v>1.6504837444434759</v>
      </c>
      <c r="E61" s="13">
        <f>'AAPL-fs'!E25/SUM(E37:E38)</f>
        <v>1.1306051714291341</v>
      </c>
      <c r="G61" s="13">
        <f>'F-fs'!B28/SUM('Standard BS'!G37:G38)</f>
        <v>0.18683642641346568</v>
      </c>
      <c r="H61" s="13">
        <f>'F-fs'!C28/SUM('Standard BS'!H37:H38)</f>
        <v>-9.4080615546034793E-2</v>
      </c>
      <c r="I61" s="13">
        <f>'F-fs'!D28/SUM('Standard BS'!I37:I38)</f>
        <v>0.79065866148684438</v>
      </c>
      <c r="J61" s="13">
        <f>'F-fs'!E28/SUM('Standard BS'!J37:J38)</f>
        <v>-5.7140298240114636E-2</v>
      </c>
      <c r="L61" s="13">
        <f>'PG-fs'!B31/SUM(L37:L38)</f>
        <v>0.20646083155889275</v>
      </c>
      <c r="M61" s="13">
        <f>'PG-fs'!C31/SUM(M37:M38)</f>
        <v>0.20939318017750222</v>
      </c>
      <c r="N61" s="13">
        <f>'PG-fs'!D31/SUM(N37:N38)</f>
        <v>0.20583131355142198</v>
      </c>
      <c r="O61" s="13">
        <f>'PG-fs'!E31/SUM(O37:O38)</f>
        <v>0.18962373371924746</v>
      </c>
    </row>
    <row r="62" spans="1:15">
      <c r="A62" s="7" t="s">
        <v>459</v>
      </c>
      <c r="B62" s="13">
        <f>'AAPL-fs'!B25/B19</f>
        <v>0.27509834563776475</v>
      </c>
      <c r="C62" s="13">
        <f>'AAPL-fs'!C25/C19</f>
        <v>0.28292440929256851</v>
      </c>
      <c r="D62" s="13">
        <f>'AAPL-fs'!D25/D19</f>
        <v>0.26974205275183616</v>
      </c>
      <c r="E62" s="13">
        <f>'AAPL-fs'!E25/E19</f>
        <v>0.1772557180259843</v>
      </c>
      <c r="G62" s="13">
        <f>'F-fs'!B28/G19</f>
        <v>1.5839157001207419E-2</v>
      </c>
      <c r="H62" s="13">
        <f>'F-fs'!C28/H19</f>
        <v>-8.4100608088039895E-3</v>
      </c>
      <c r="I62" s="13">
        <f>'F-fs'!D28/I19</f>
        <v>6.9679226564475658E-2</v>
      </c>
      <c r="J62" s="13">
        <f>'F-fs'!E28/J19</f>
        <v>-4.77435914705101E-3</v>
      </c>
      <c r="L62" s="13">
        <f>'PG-fs'!B31/L19</f>
        <v>0.12197402941346862</v>
      </c>
      <c r="M62" s="13">
        <f>'PG-fs'!C31/M19</f>
        <v>0.1262115213978568</v>
      </c>
      <c r="N62" s="13">
        <f>'PG-fs'!D31/N19</f>
        <v>0.12029470190349267</v>
      </c>
      <c r="O62" s="13">
        <f>'PG-fs'!E31/O19</f>
        <v>0.10855840927920464</v>
      </c>
    </row>
    <row r="63" spans="1:15">
      <c r="A63" s="7" t="s">
        <v>460</v>
      </c>
      <c r="B63" s="70">
        <f>B19/SUM(B37:B38)</f>
        <v>4.7767707147889231</v>
      </c>
      <c r="C63" s="70">
        <f t="shared" ref="C63:E63" si="47">C19/SUM(C37:C38)</f>
        <v>5.4396366944748573</v>
      </c>
      <c r="D63" s="70">
        <f t="shared" si="47"/>
        <v>6.1187483657282318</v>
      </c>
      <c r="E63" s="70">
        <f t="shared" si="47"/>
        <v>6.378384765355757</v>
      </c>
      <c r="G63" s="70">
        <f>G19/SUM(G37:G38)</f>
        <v>11.795856711264566</v>
      </c>
      <c r="H63" s="70">
        <f t="shared" ref="H63:J63" si="48">H19/SUM(H37:H38)</f>
        <v>11.186674827314855</v>
      </c>
      <c r="I63" s="70">
        <f t="shared" si="48"/>
        <v>11.347121666960975</v>
      </c>
      <c r="J63" s="70">
        <f t="shared" si="48"/>
        <v>11.968160852626394</v>
      </c>
      <c r="L63" s="70">
        <f>L19/SUM(L37:L38)</f>
        <v>1.6926622212260451</v>
      </c>
      <c r="M63" s="70">
        <f t="shared" ref="M63:O63" si="49">M19/SUM(M37:M38)</f>
        <v>1.6590654946423768</v>
      </c>
      <c r="N63" s="70">
        <f t="shared" si="49"/>
        <v>1.7110588437764425</v>
      </c>
      <c r="O63" s="70">
        <f t="shared" si="49"/>
        <v>1.7467438494934877</v>
      </c>
    </row>
    <row r="64" spans="1:15">
      <c r="A64" s="7" t="s">
        <v>461</v>
      </c>
      <c r="B64" s="70">
        <f>B50</f>
        <v>1.0870773690166571</v>
      </c>
      <c r="C64" s="70">
        <f t="shared" ref="C64:E64" si="50">C50</f>
        <v>1.1178523337727317</v>
      </c>
      <c r="D64" s="70">
        <f t="shared" si="50"/>
        <v>1.0422077367080529</v>
      </c>
      <c r="E64" s="70">
        <f t="shared" si="50"/>
        <v>0.84756150274168851</v>
      </c>
      <c r="F64" s="70"/>
      <c r="G64" s="70">
        <f>'F-fs'!B46/G19</f>
        <v>0.64465625114339031</v>
      </c>
      <c r="H64" s="70">
        <f>'F-fs'!C46/H19</f>
        <v>0.61769004705257069</v>
      </c>
      <c r="I64" s="70">
        <f>'F-fs'!D46/I19</f>
        <v>0.53043748905791044</v>
      </c>
      <c r="J64" s="70">
        <f>'F-fs'!E46/J19</f>
        <v>0.47572971739236175</v>
      </c>
      <c r="L64" s="70">
        <f>L50</f>
        <v>0.67869468422315837</v>
      </c>
      <c r="M64" s="70">
        <f t="shared" ref="M64:O64" si="51">M50</f>
        <v>0.68414272063340387</v>
      </c>
      <c r="N64" s="70">
        <f t="shared" si="51"/>
        <v>0.63800112315287449</v>
      </c>
      <c r="O64" s="70">
        <f t="shared" si="51"/>
        <v>0.58782104391052192</v>
      </c>
    </row>
    <row r="65" spans="1:15">
      <c r="A65" s="7" t="s">
        <v>462</v>
      </c>
      <c r="B65" s="13">
        <f>'AAPL-fs'!G22</f>
        <v>0.25306234264320282</v>
      </c>
      <c r="C65" s="13">
        <f>'AAPL-fs'!H22</f>
        <v>0.25309640705199732</v>
      </c>
      <c r="D65" s="13">
        <f>'AAPL-fs'!I22</f>
        <v>0.25881793355694238</v>
      </c>
      <c r="E65" s="13">
        <f>'AAPL-fs'!J22</f>
        <v>0.20913611278072236</v>
      </c>
      <c r="G65" s="13">
        <f>'F-fs'!B28/'F-fs'!B46</f>
        <v>2.4569926954271216E-2</v>
      </c>
      <c r="H65" s="13">
        <f>'F-fs'!C28/'F-fs'!C46</f>
        <v>-1.3615341300923085E-2</v>
      </c>
      <c r="I65" s="13">
        <f>'F-fs'!D28/'F-fs'!D46</f>
        <v>0.13136180605980594</v>
      </c>
      <c r="J65" s="13">
        <f>'F-fs'!E28/'F-fs'!E46</f>
        <v>-1.0035864846158687E-2</v>
      </c>
      <c r="L65" s="13">
        <f>'PG-fs'!B31/'PG-fs'!B46</f>
        <v>0.17971855717874302</v>
      </c>
      <c r="M65" s="13">
        <f>'PG-fs'!C31/'PG-fs'!C46</f>
        <v>0.18448127501964159</v>
      </c>
      <c r="N65" s="13">
        <f>'PG-fs'!D31/'PG-fs'!D46</f>
        <v>0.18854935757639454</v>
      </c>
      <c r="O65" s="13">
        <f>'PG-fs'!E31/'PG-fs'!E46</f>
        <v>0.18467935165609584</v>
      </c>
    </row>
    <row r="66" spans="1:15">
      <c r="A66" s="7" t="s">
        <v>463</v>
      </c>
      <c r="B66" s="13">
        <f>B65*B64*B63</f>
        <v>1.3140817211293554</v>
      </c>
      <c r="C66" s="13">
        <f t="shared" ref="C66:E66" si="52">C65*C64*C63</f>
        <v>1.5390059985504787</v>
      </c>
      <c r="D66" s="13">
        <f t="shared" si="52"/>
        <v>1.6504837444434759</v>
      </c>
      <c r="E66" s="13">
        <f t="shared" si="52"/>
        <v>1.1306051714291341</v>
      </c>
      <c r="G66" s="13">
        <f>G65*G64*G63</f>
        <v>0.18683642641346568</v>
      </c>
      <c r="H66" s="13">
        <f t="shared" ref="H66:J66" si="53">H65*H64*H63</f>
        <v>-9.4080615546034793E-2</v>
      </c>
      <c r="I66" s="13">
        <f t="shared" si="53"/>
        <v>0.79065866148684449</v>
      </c>
      <c r="J66" s="13">
        <f t="shared" si="53"/>
        <v>-5.7140298240114636E-2</v>
      </c>
      <c r="L66" s="13">
        <f>L65*L64*L63</f>
        <v>0.20646083155889278</v>
      </c>
      <c r="M66" s="13">
        <f t="shared" ref="M66:O66" si="54">M65*M64*M63</f>
        <v>0.20939318017750222</v>
      </c>
      <c r="N66" s="13">
        <f t="shared" si="54"/>
        <v>0.20583131355142195</v>
      </c>
      <c r="O66" s="13">
        <f t="shared" si="54"/>
        <v>0.18962373371924746</v>
      </c>
    </row>
    <row r="68" spans="1:15">
      <c r="A68" s="20" t="s">
        <v>465</v>
      </c>
    </row>
    <row r="69" spans="1:15">
      <c r="A69" s="7" t="s">
        <v>466</v>
      </c>
      <c r="B69" s="13">
        <f>B9/B27</f>
        <v>0.98801167175929749</v>
      </c>
      <c r="C69" s="13">
        <f t="shared" ref="C69:E69" si="55">C9/C27</f>
        <v>0.87935602862672257</v>
      </c>
      <c r="D69" s="13">
        <f t="shared" si="55"/>
        <v>1.0745531195957954</v>
      </c>
      <c r="E69" s="13">
        <f t="shared" si="55"/>
        <v>1.3636044481554577</v>
      </c>
      <c r="G69" s="13">
        <f>G9/G27</f>
        <v>1.1964917118909495</v>
      </c>
      <c r="H69" s="13">
        <f t="shared" ref="H69:L69" si="56">H9/H27</f>
        <v>1.2024446142093201</v>
      </c>
      <c r="I69" s="13">
        <f t="shared" si="56"/>
        <v>1.2013623287444752</v>
      </c>
      <c r="J69" s="13">
        <f t="shared" si="56"/>
        <v>1.2011688204790518</v>
      </c>
      <c r="L69" s="13">
        <f t="shared" si="56"/>
        <v>0.63340418391318942</v>
      </c>
      <c r="M69" s="13">
        <f t="shared" ref="M69:O69" si="57">M9/M27</f>
        <v>0.65454490493032258</v>
      </c>
      <c r="N69" s="13">
        <f t="shared" si="57"/>
        <v>0.69693951466859838</v>
      </c>
      <c r="O69" s="13">
        <f t="shared" si="57"/>
        <v>0.84870815138282385</v>
      </c>
    </row>
    <row r="70" spans="1:15">
      <c r="A70" s="7" t="s">
        <v>467</v>
      </c>
      <c r="B70" s="13">
        <f>B3/B27</f>
        <v>0.20621713876730807</v>
      </c>
      <c r="C70" s="13">
        <f t="shared" ref="C70:E70" si="58">C3/C27</f>
        <v>0.15356340351469652</v>
      </c>
      <c r="D70" s="13">
        <f t="shared" si="58"/>
        <v>0.27844853005634318</v>
      </c>
      <c r="E70" s="13">
        <f t="shared" si="58"/>
        <v>0.36071049035979963</v>
      </c>
      <c r="G70" s="13">
        <f>G3/G27</f>
        <v>0.24487102461317234</v>
      </c>
      <c r="H70" s="13">
        <f t="shared" ref="H70:L70" si="59">H3/H27</f>
        <v>0.25947184770714182</v>
      </c>
      <c r="I70" s="13">
        <f t="shared" si="59"/>
        <v>0.22639346611262359</v>
      </c>
      <c r="J70" s="13">
        <f t="shared" si="59"/>
        <v>0.25972302247098528</v>
      </c>
      <c r="L70" s="13">
        <f t="shared" si="59"/>
        <v>0.23061863743148003</v>
      </c>
      <c r="M70" s="13">
        <f t="shared" ref="M70:O70" si="60">M3/M27</f>
        <v>0.21807079592515341</v>
      </c>
      <c r="N70" s="13">
        <f t="shared" si="60"/>
        <v>0.3105155137027647</v>
      </c>
      <c r="O70" s="13">
        <f t="shared" si="60"/>
        <v>0.490690198932557</v>
      </c>
    </row>
    <row r="71" spans="1:15">
      <c r="A71" s="7" t="s">
        <v>526</v>
      </c>
      <c r="B71" s="72">
        <f>(B29+B21)/(B43+(B29+B21))</f>
        <v>0.64125979888474549</v>
      </c>
      <c r="C71" s="72">
        <f t="shared" ref="C71:O71" si="61">(C29+C21)/(C43+(C29+C21))</f>
        <v>0.70322301029043988</v>
      </c>
      <c r="D71" s="72">
        <f t="shared" si="61"/>
        <v>0.66407360669616478</v>
      </c>
      <c r="E71" s="72">
        <f t="shared" si="61"/>
        <v>0.63246238222472229</v>
      </c>
      <c r="F71" s="72"/>
      <c r="G71" s="72">
        <f t="shared" si="61"/>
        <v>0.77928366983832287</v>
      </c>
      <c r="H71" s="72">
        <f t="shared" si="61"/>
        <v>0.76493811294863345</v>
      </c>
      <c r="I71" s="72">
        <f t="shared" si="61"/>
        <v>0.74151945435310751</v>
      </c>
      <c r="J71" s="72">
        <f t="shared" si="61"/>
        <v>0.84102389465917471</v>
      </c>
      <c r="K71" s="72"/>
      <c r="L71" s="72">
        <f t="shared" si="61"/>
        <v>0.42943907672538156</v>
      </c>
      <c r="M71" s="72">
        <f t="shared" si="61"/>
        <v>0.40801293795090149</v>
      </c>
      <c r="N71" s="72">
        <f t="shared" si="61"/>
        <v>0.41309817340109695</v>
      </c>
      <c r="O71" s="72">
        <f t="shared" si="61"/>
        <v>0.4317060456545721</v>
      </c>
    </row>
    <row r="72" spans="1:15">
      <c r="A72" s="7" t="s">
        <v>554</v>
      </c>
      <c r="B72" s="72">
        <f>(B29+B21)/B43</f>
        <v>1.7875325845589418</v>
      </c>
      <c r="C72" s="72">
        <f t="shared" ref="C72:O72" si="62">(C29+C21)/C43</f>
        <v>2.3695334701610355</v>
      </c>
      <c r="D72" s="72">
        <f t="shared" si="62"/>
        <v>1.9768426058012363</v>
      </c>
      <c r="E72" s="72">
        <f t="shared" si="62"/>
        <v>1.7208099297509909</v>
      </c>
      <c r="F72" s="72"/>
      <c r="G72" s="72">
        <f t="shared" si="62"/>
        <v>3.530702369269592</v>
      </c>
      <c r="H72" s="72">
        <f t="shared" si="62"/>
        <v>3.254198809275604</v>
      </c>
      <c r="I72" s="72">
        <f t="shared" si="62"/>
        <v>2.8687631113487724</v>
      </c>
      <c r="J72" s="72">
        <f t="shared" si="62"/>
        <v>5.2902534808996791</v>
      </c>
      <c r="K72" s="72"/>
      <c r="L72" s="72">
        <f t="shared" si="62"/>
        <v>0.7526612132157654</v>
      </c>
      <c r="M72" s="72">
        <f t="shared" si="62"/>
        <v>0.68922610662910322</v>
      </c>
      <c r="N72" s="72">
        <f t="shared" si="62"/>
        <v>0.7038624769580315</v>
      </c>
      <c r="O72" s="72">
        <f t="shared" si="62"/>
        <v>0.75965271555953751</v>
      </c>
    </row>
    <row r="73" spans="1:15">
      <c r="A73" s="7" t="s">
        <v>468</v>
      </c>
      <c r="B73" s="72">
        <f>'AAPL-fs'!B27/'AAPL-fs'!B31</f>
        <v>28.918382913806255</v>
      </c>
      <c r="C73" s="72">
        <f>'AAPL-fs'!C27/'AAPL-fs'!C31</f>
        <v>40.635619242579324</v>
      </c>
      <c r="D73" s="72">
        <f>'AAPL-fs'!D27/'AAPL-fs'!D31</f>
        <v>41.288090737240076</v>
      </c>
      <c r="E73" s="72">
        <f>'AAPL-fs'!E27/'AAPL-fs'!E31</f>
        <v>23.352245040027846</v>
      </c>
      <c r="G73" s="70">
        <f>'F-fs'!B30/'F-fs'!B38</f>
        <v>3.0098634294385431</v>
      </c>
      <c r="H73" s="70">
        <f>'F-fs'!C30/'F-fs'!C38</f>
        <v>-2.3525741029641187</v>
      </c>
      <c r="I73" s="70">
        <f>'F-fs'!D30/'F-fs'!D38</f>
        <v>9.8613422074320578</v>
      </c>
      <c r="J73" s="70">
        <f>'F-fs'!E30/'F-fs'!E38</f>
        <v>-0.67595396729254997</v>
      </c>
      <c r="K73" s="70"/>
      <c r="L73" s="70">
        <f>'PG-fs'!B33/'PG-fs'!B39</f>
        <v>24.276455026455025</v>
      </c>
      <c r="M73" s="70">
        <f>'PG-fs'!C33/'PG-fs'!C39</f>
        <v>40.990888382687928</v>
      </c>
      <c r="N73" s="70">
        <f>'PG-fs'!D33/'PG-fs'!D39</f>
        <v>35.089641434262951</v>
      </c>
      <c r="O73" s="70">
        <f>'PG-fs'!E33/'PG-fs'!E39</f>
        <v>34.051612903225809</v>
      </c>
    </row>
    <row r="75" spans="1:15">
      <c r="A75" s="20" t="s">
        <v>469</v>
      </c>
    </row>
    <row r="76" spans="1:15">
      <c r="A76" s="7" t="s">
        <v>472</v>
      </c>
      <c r="B76" s="13">
        <f>-'AAPL-cf'!B16/'AAPL-cf'!B54</f>
        <v>0.1549048920047425</v>
      </c>
      <c r="C76" s="13">
        <f>-'AAPL-cf'!C16/'AAPL-cf'!C54</f>
        <v>0.14870294480125848</v>
      </c>
      <c r="D76" s="13">
        <f>-'AAPL-cf'!D16/'AAPL-cf'!D54</f>
        <v>0.15279890156316012</v>
      </c>
      <c r="E76" s="13">
        <f>-'AAPL-cf'!E16/'AAPL-cf'!E54</f>
        <v>0.24526658654264863</v>
      </c>
      <c r="G76" s="70">
        <f>-'F-cf'!B14/'F-cf'!B61</f>
        <v>1.1538461538461537</v>
      </c>
      <c r="H76" s="70">
        <f>-'F-cf'!C14/'F-cf'!C61</f>
        <v>-0.93355018587360594</v>
      </c>
      <c r="I76" s="70">
        <f>-'F-cf'!D14/'F-cf'!D61</f>
        <v>2.250139586823004E-2</v>
      </c>
      <c r="J76" s="70">
        <f>-'F-cf'!E14/'F-cf'!E61</f>
        <v>-0.4670846394984326</v>
      </c>
      <c r="K76" s="70"/>
      <c r="L76" s="70">
        <f>-'PG-cf'!B16/'PG-cf'!B54</f>
        <v>0.61059845297869453</v>
      </c>
      <c r="M76" s="70">
        <f>-'PG-cf'!C16/'PG-cf'!C54</f>
        <v>0.59284796863381328</v>
      </c>
      <c r="N76" s="70">
        <f>-'PG-cf'!D16/'PG-cf'!D54</f>
        <v>0.5757385730211817</v>
      </c>
      <c r="O76" s="70">
        <f>-'PG-cf'!E16/'PG-cf'!E54</f>
        <v>0.59444402045333133</v>
      </c>
    </row>
    <row r="77" spans="1:15">
      <c r="A77" s="7" t="s">
        <v>471</v>
      </c>
      <c r="B77" s="67">
        <f>B61-B61*B76</f>
        <v>1.1105240340324065</v>
      </c>
      <c r="C77" s="67">
        <f t="shared" ref="C77:E77" si="63">C61-C61*C76</f>
        <v>1.3101512744992212</v>
      </c>
      <c r="D77" s="67">
        <f t="shared" si="63"/>
        <v>1.3982916412446613</v>
      </c>
      <c r="E77" s="67">
        <f t="shared" si="63"/>
        <v>0.85330550030524432</v>
      </c>
      <c r="G77" s="19">
        <f>G61-G61*G76</f>
        <v>-2.8744065602071628E-2</v>
      </c>
      <c r="H77" s="19">
        <f t="shared" ref="H77:O77" si="64">H61-H61*H76</f>
        <v>-0.18190959167613885</v>
      </c>
      <c r="I77" s="19">
        <f t="shared" si="64"/>
        <v>0.77286773794808405</v>
      </c>
      <c r="J77" s="19">
        <f t="shared" si="64"/>
        <v>-8.3829653844431501E-2</v>
      </c>
      <c r="K77" s="19"/>
      <c r="L77" s="19">
        <f t="shared" si="64"/>
        <v>8.0396167208338004E-2</v>
      </c>
      <c r="M77" s="19">
        <f t="shared" si="64"/>
        <v>8.5254858663495969E-2</v>
      </c>
      <c r="N77" s="19">
        <f t="shared" si="64"/>
        <v>8.7326286804250863E-2</v>
      </c>
      <c r="O77" s="19">
        <f t="shared" si="64"/>
        <v>7.6903039073806065E-2</v>
      </c>
    </row>
    <row r="78" spans="1:15">
      <c r="A78" s="7" t="s">
        <v>473</v>
      </c>
      <c r="B78" s="71">
        <f>'AAPL-fs'!B39</f>
        <v>383285000</v>
      </c>
      <c r="C78" s="71">
        <f>'AAPL-fs'!C39</f>
        <v>394328000</v>
      </c>
      <c r="D78" s="71">
        <f>'AAPL-fs'!D39</f>
        <v>365817000</v>
      </c>
      <c r="E78" s="71">
        <f>'AAPL-fs'!E39</f>
        <v>274515000</v>
      </c>
      <c r="F78" s="71"/>
      <c r="G78" s="71">
        <f>'F-fs'!B46</f>
        <v>176191000</v>
      </c>
      <c r="H78" s="71">
        <f>'F-fs'!C46</f>
        <v>158057000</v>
      </c>
      <c r="I78" s="71">
        <f>'F-fs'!D46</f>
        <v>136341000</v>
      </c>
      <c r="J78" s="71">
        <f>'F-fs'!E46</f>
        <v>127144000</v>
      </c>
      <c r="K78" s="71"/>
      <c r="L78" s="71">
        <f>'PG-fs'!B46</f>
        <v>82006000</v>
      </c>
      <c r="M78" s="71">
        <f>'PG-fs'!C46</f>
        <v>80187000</v>
      </c>
      <c r="N78" s="71">
        <f>'PG-fs'!D46</f>
        <v>76118000</v>
      </c>
      <c r="O78" s="71">
        <f>'PG-fs'!E46</f>
        <v>70950000</v>
      </c>
    </row>
    <row r="79" spans="1:15">
      <c r="A79" s="7" t="s">
        <v>486</v>
      </c>
      <c r="B79" s="7">
        <f>'AAPL-fs'!B26</f>
        <v>16741000</v>
      </c>
      <c r="C79" s="7">
        <f>'AAPL-fs'!C26</f>
        <v>19300000</v>
      </c>
      <c r="D79" s="7">
        <f>'AAPL-fs'!D26</f>
        <v>14527000</v>
      </c>
      <c r="E79" s="7">
        <f>'AAPL-fs'!E26</f>
        <v>9680000</v>
      </c>
      <c r="G79" s="7">
        <f>-'F-fs'!B29</f>
        <v>362000</v>
      </c>
      <c r="H79" s="7">
        <f>-'F-fs'!C29</f>
        <v>864000</v>
      </c>
      <c r="I79" s="7">
        <f>-'F-fs'!D29</f>
        <v>130000</v>
      </c>
      <c r="J79" s="7">
        <f>'F-fs'!E29</f>
        <v>160000</v>
      </c>
      <c r="L79" s="7">
        <f>'PG-fs'!B32</f>
        <v>3615000</v>
      </c>
      <c r="M79" s="7">
        <f>'PG-fs'!C32</f>
        <v>3202000</v>
      </c>
      <c r="N79" s="7">
        <f>'PG-fs'!D32</f>
        <v>3263000</v>
      </c>
      <c r="O79" s="7">
        <f>'PG-fs'!E32</f>
        <v>2731000</v>
      </c>
    </row>
    <row r="80" spans="1:15">
      <c r="A80" s="7" t="s">
        <v>478</v>
      </c>
      <c r="B80" s="70">
        <f>B4/B78</f>
        <v>8.2419087624091739E-2</v>
      </c>
      <c r="C80" s="70">
        <f t="shared" ref="C80:E80" si="65">C4/C78</f>
        <v>6.2531699498894325E-2</v>
      </c>
      <c r="D80" s="70">
        <f t="shared" si="65"/>
        <v>7.5718186962333622E-2</v>
      </c>
      <c r="E80" s="70">
        <f t="shared" si="65"/>
        <v>0.19280185053640056</v>
      </c>
      <c r="F80" s="70"/>
      <c r="G80" s="70">
        <f t="shared" ref="G80:J80" si="66">G4/G78</f>
        <v>8.6888660601279297E-2</v>
      </c>
      <c r="H80" s="70">
        <f t="shared" si="66"/>
        <v>0.11980488051778788</v>
      </c>
      <c r="I80" s="70">
        <f t="shared" si="66"/>
        <v>0.21309070639059416</v>
      </c>
      <c r="J80" s="70">
        <f t="shared" si="66"/>
        <v>0.19440948845403636</v>
      </c>
      <c r="K80" s="73">
        <f>(G4/J4)^(1/4)-1</f>
        <v>-0.11287795054393179</v>
      </c>
      <c r="L80" s="70">
        <f t="shared" ref="L80:O80" si="67">L4/L78</f>
        <v>0</v>
      </c>
      <c r="M80" s="70">
        <f t="shared" si="67"/>
        <v>0</v>
      </c>
      <c r="N80" s="70">
        <f t="shared" si="67"/>
        <v>0</v>
      </c>
      <c r="O80" s="70">
        <f t="shared" si="67"/>
        <v>0</v>
      </c>
    </row>
    <row r="81" spans="1:16">
      <c r="A81" s="7" t="s">
        <v>474</v>
      </c>
      <c r="B81" s="70">
        <f>B5/B78</f>
        <v>0</v>
      </c>
      <c r="C81" s="70">
        <f t="shared" ref="C81:E81" si="68">C5/C78</f>
        <v>0</v>
      </c>
      <c r="D81" s="70">
        <f t="shared" si="68"/>
        <v>0</v>
      </c>
      <c r="E81" s="70">
        <f t="shared" si="68"/>
        <v>0</v>
      </c>
      <c r="F81" s="70"/>
      <c r="G81" s="70">
        <f t="shared" ref="G81:J81" si="69">G5/G78</f>
        <v>0</v>
      </c>
      <c r="H81" s="70">
        <f t="shared" si="69"/>
        <v>0</v>
      </c>
      <c r="I81" s="70">
        <f t="shared" si="69"/>
        <v>0</v>
      </c>
      <c r="J81" s="70">
        <f t="shared" si="69"/>
        <v>0</v>
      </c>
      <c r="K81" s="70"/>
      <c r="L81" s="70">
        <f t="shared" ref="L81:O81" si="70">L5/L78</f>
        <v>2.2656878764968417E-2</v>
      </c>
      <c r="M81" s="70">
        <f t="shared" si="70"/>
        <v>2.9580854752017161E-2</v>
      </c>
      <c r="N81" s="70">
        <f t="shared" si="70"/>
        <v>2.7523056307312332E-2</v>
      </c>
      <c r="O81" s="70">
        <f t="shared" si="70"/>
        <v>3.0021141649048625E-2</v>
      </c>
    </row>
    <row r="82" spans="1:16">
      <c r="A82" s="7" t="s">
        <v>475</v>
      </c>
      <c r="B82" s="70">
        <f>B23/B78</f>
        <v>0</v>
      </c>
      <c r="C82" s="70">
        <f t="shared" ref="C82:E82" si="71">C23/C78</f>
        <v>0</v>
      </c>
      <c r="D82" s="70">
        <f t="shared" si="71"/>
        <v>0</v>
      </c>
      <c r="E82" s="70">
        <f t="shared" si="71"/>
        <v>0</v>
      </c>
      <c r="F82" s="70"/>
      <c r="G82" s="70">
        <f t="shared" ref="G82:J82" si="72">G23/G78</f>
        <v>6.9470063737648345E-3</v>
      </c>
      <c r="H82" s="70">
        <f t="shared" si="72"/>
        <v>5.9155874146668607E-3</v>
      </c>
      <c r="I82" s="70">
        <f t="shared" si="72"/>
        <v>6.5130811714744644E-3</v>
      </c>
      <c r="J82" s="70">
        <f t="shared" si="72"/>
        <v>9.5560938778078402E-3</v>
      </c>
      <c r="K82" s="70"/>
      <c r="L82" s="70">
        <f t="shared" ref="L82:O82" si="73">L23/L78</f>
        <v>4.7484330414847696E-2</v>
      </c>
      <c r="M82" s="70">
        <f t="shared" si="73"/>
        <v>4.8361953932682354E-2</v>
      </c>
      <c r="N82" s="70">
        <f t="shared" si="73"/>
        <v>5.4389237762421501E-2</v>
      </c>
      <c r="O82" s="70">
        <f t="shared" si="73"/>
        <v>4.9767441860465118E-2</v>
      </c>
    </row>
    <row r="83" spans="1:16">
      <c r="A83" s="7" t="s">
        <v>513</v>
      </c>
      <c r="B83" s="70">
        <f>B8/B78</f>
        <v>3.8339616734283891E-2</v>
      </c>
      <c r="C83" s="70">
        <f t="shared" ref="C83:O83" si="74">C8/C78</f>
        <v>5.3820677202734778E-2</v>
      </c>
      <c r="D83" s="70">
        <f t="shared" si="74"/>
        <v>3.8573931774630484E-2</v>
      </c>
      <c r="E83" s="70">
        <f t="shared" si="74"/>
        <v>4.1032366173068865E-2</v>
      </c>
      <c r="F83" s="70"/>
      <c r="G83" s="70">
        <f t="shared" si="74"/>
        <v>2.0619668428012782E-2</v>
      </c>
      <c r="H83" s="70">
        <f t="shared" si="74"/>
        <v>2.4529125568623977E-2</v>
      </c>
      <c r="I83" s="70">
        <f t="shared" si="74"/>
        <v>2.512083672556311E-2</v>
      </c>
      <c r="J83" s="70">
        <f t="shared" si="74"/>
        <v>2.8164915371547222E-2</v>
      </c>
      <c r="K83" s="70"/>
      <c r="L83" s="70">
        <f>L8/L78</f>
        <v>0</v>
      </c>
      <c r="M83" s="70">
        <f t="shared" si="74"/>
        <v>0</v>
      </c>
      <c r="N83" s="70">
        <f t="shared" si="74"/>
        <v>0</v>
      </c>
      <c r="O83" s="70">
        <f t="shared" si="74"/>
        <v>0</v>
      </c>
    </row>
    <row r="84" spans="1:16">
      <c r="A84" s="7" t="s">
        <v>515</v>
      </c>
      <c r="B84" s="70">
        <f>B26/SUM(B29,B21)</f>
        <v>0.52957115079936623</v>
      </c>
      <c r="C84" s="70">
        <f t="shared" ref="C84:O84" si="75">C26/SUM(C29,C21)</f>
        <v>0.50675028525264643</v>
      </c>
      <c r="D84" s="70">
        <f t="shared" si="75"/>
        <v>0.38080003848651767</v>
      </c>
      <c r="E84" s="70">
        <f t="shared" si="75"/>
        <v>0.3796293002241275</v>
      </c>
      <c r="F84" s="70"/>
      <c r="G84" s="70">
        <f t="shared" si="75"/>
        <v>0.14327595677235336</v>
      </c>
      <c r="H84" s="70">
        <f t="shared" si="75"/>
        <v>0.12353887552144881</v>
      </c>
      <c r="I84" s="70">
        <f t="shared" si="75"/>
        <v>0.10828404487937771</v>
      </c>
      <c r="J84" s="70">
        <f t="shared" si="75"/>
        <v>0.12236959962698929</v>
      </c>
      <c r="K84" s="70"/>
      <c r="L84" s="70">
        <f t="shared" si="75"/>
        <v>0.16404132791327913</v>
      </c>
      <c r="M84" s="70">
        <f t="shared" si="75"/>
        <v>0.14668813674790201</v>
      </c>
      <c r="N84" s="70">
        <f t="shared" si="75"/>
        <v>0.15984530117546744</v>
      </c>
      <c r="O84" s="70">
        <f t="shared" si="75"/>
        <v>0.13442475639549578</v>
      </c>
    </row>
    <row r="85" spans="1:16">
      <c r="A85" s="7" t="s">
        <v>476</v>
      </c>
      <c r="B85" s="70">
        <f>B11/B78</f>
        <v>0.11405351109487719</v>
      </c>
      <c r="C85" s="70">
        <f t="shared" ref="C85:E85" si="76">C11/C78</f>
        <v>0.10680702359457102</v>
      </c>
      <c r="D85" s="70">
        <f t="shared" si="76"/>
        <v>0.10781346957631821</v>
      </c>
      <c r="E85" s="70">
        <f t="shared" si="76"/>
        <v>0.13393075059650655</v>
      </c>
      <c r="F85" s="70"/>
      <c r="G85" s="70">
        <f t="shared" ref="G85:J85" si="77">G11/G78</f>
        <v>0.35305435578434768</v>
      </c>
      <c r="H85" s="70">
        <f t="shared" si="77"/>
        <v>0.37984398033620781</v>
      </c>
      <c r="I85" s="70">
        <f t="shared" si="77"/>
        <v>0.46574398016737445</v>
      </c>
      <c r="J85" s="70">
        <f t="shared" si="77"/>
        <v>0.51149877304473668</v>
      </c>
      <c r="K85" s="70"/>
      <c r="L85" s="70">
        <f t="shared" ref="L85:O85" si="78">L11/L78</f>
        <v>0.26716337828939346</v>
      </c>
      <c r="M85" s="70">
        <f t="shared" si="78"/>
        <v>0.26431965281155301</v>
      </c>
      <c r="N85" s="70">
        <f t="shared" si="78"/>
        <v>0.28489976089755381</v>
      </c>
      <c r="O85" s="70">
        <f t="shared" si="78"/>
        <v>0.2916420014094433</v>
      </c>
    </row>
    <row r="86" spans="1:16">
      <c r="A86" s="7" t="s">
        <v>479</v>
      </c>
      <c r="B86" s="70">
        <f>B12/B78</f>
        <v>0</v>
      </c>
      <c r="C86" s="70">
        <f t="shared" ref="C86:E86" si="79">C12/C78</f>
        <v>0</v>
      </c>
      <c r="D86" s="70">
        <f t="shared" si="79"/>
        <v>0</v>
      </c>
      <c r="E86" s="70">
        <f t="shared" si="79"/>
        <v>0</v>
      </c>
      <c r="F86" s="70"/>
      <c r="G86" s="70">
        <f t="shared" ref="G86:J86" si="80">G12/G78</f>
        <v>0</v>
      </c>
      <c r="H86" s="70">
        <f t="shared" si="80"/>
        <v>1.4868053929911361E-2</v>
      </c>
      <c r="I86" s="70">
        <f t="shared" si="80"/>
        <v>1.532921131574508E-2</v>
      </c>
      <c r="J86" s="70">
        <f t="shared" si="80"/>
        <v>3.161769332410495E-3</v>
      </c>
      <c r="K86" s="70"/>
      <c r="L86" s="70">
        <f t="shared" ref="L86:O86" si="81">L12/L78</f>
        <v>0.78582054971587445</v>
      </c>
      <c r="M86" s="70">
        <f t="shared" si="81"/>
        <v>0.79038996346041124</v>
      </c>
      <c r="N86" s="70">
        <f t="shared" si="81"/>
        <v>0.84823563414698233</v>
      </c>
      <c r="O86" s="70">
        <f t="shared" si="81"/>
        <v>0.89771670190274844</v>
      </c>
    </row>
    <row r="87" spans="1:16">
      <c r="A87" s="7" t="s">
        <v>512</v>
      </c>
      <c r="B87" s="70">
        <f>B16/B78</f>
        <v>0.12237890864500306</v>
      </c>
      <c r="C87" s="70">
        <f>C16/C78</f>
        <v>9.9036842425594934E-2</v>
      </c>
      <c r="D87" s="70">
        <f>D16/D78</f>
        <v>0.13353398010480649</v>
      </c>
      <c r="E87" s="70">
        <f>E16/E78</f>
        <v>0.15489863941861101</v>
      </c>
      <c r="F87" s="70"/>
      <c r="G87" s="70">
        <f>G16/G78</f>
        <v>6.4935212354774077E-2</v>
      </c>
      <c r="H87" s="70">
        <f>H16/H78</f>
        <v>5.5473658237218219E-2</v>
      </c>
      <c r="I87" s="70">
        <f>I16/I78</f>
        <v>9.4263647765529077E-2</v>
      </c>
      <c r="J87" s="70">
        <f>J16/J78</f>
        <v>9.8156421065878061E-2</v>
      </c>
      <c r="K87" s="73">
        <f>(G16/J16)^(1/4)-1</f>
        <v>-2.1496575155562248E-2</v>
      </c>
      <c r="L87" s="70">
        <f>L16/L78</f>
        <v>0.14425773723873864</v>
      </c>
      <c r="M87" s="70">
        <f>M16/M78</f>
        <v>0.13694239714666967</v>
      </c>
      <c r="N87" s="70">
        <f>N16/N78</f>
        <v>0.13090202054704539</v>
      </c>
      <c r="O87" s="70">
        <f>O16/O78</f>
        <v>0.11737843551797041</v>
      </c>
    </row>
    <row r="88" spans="1:16">
      <c r="A88" s="7" t="s">
        <v>480</v>
      </c>
      <c r="B88" s="70">
        <f>B13/B78</f>
        <v>0.26232177100590942</v>
      </c>
      <c r="C88" s="70">
        <f t="shared" ref="C88:E88" si="82">C13/C78</f>
        <v>0.30635663711428052</v>
      </c>
      <c r="D88" s="70">
        <f t="shared" si="82"/>
        <v>0.3495654931290782</v>
      </c>
      <c r="E88" s="70">
        <f t="shared" si="82"/>
        <v>0.36750997213267034</v>
      </c>
      <c r="F88" s="70"/>
      <c r="G88" s="70">
        <f t="shared" ref="G88:J88" si="83">G13/G78</f>
        <v>3.1488555034025575E-2</v>
      </c>
      <c r="H88" s="70">
        <f t="shared" si="83"/>
        <v>1.7702474423783823E-2</v>
      </c>
      <c r="I88" s="70">
        <f t="shared" si="83"/>
        <v>3.3335533698593968E-2</v>
      </c>
      <c r="J88" s="70">
        <f t="shared" si="83"/>
        <v>3.8546844522745864E-2</v>
      </c>
      <c r="K88" s="70"/>
      <c r="L88" s="70">
        <f t="shared" ref="L88:O88" si="84">L13/L78</f>
        <v>0</v>
      </c>
      <c r="M88" s="70">
        <f t="shared" si="84"/>
        <v>0</v>
      </c>
      <c r="N88" s="70">
        <f t="shared" si="84"/>
        <v>0</v>
      </c>
      <c r="O88" s="70">
        <f t="shared" si="84"/>
        <v>0</v>
      </c>
    </row>
    <row r="89" spans="1:16">
      <c r="A89" s="7" t="s">
        <v>481</v>
      </c>
      <c r="B89" s="70">
        <f>B15/B78</f>
        <v>0</v>
      </c>
      <c r="C89" s="70">
        <f t="shared" ref="C89:G89" si="85">C15/C78</f>
        <v>0</v>
      </c>
      <c r="D89" s="70">
        <f t="shared" si="85"/>
        <v>0</v>
      </c>
      <c r="E89" s="70">
        <f t="shared" si="85"/>
        <v>0</v>
      </c>
      <c r="F89" s="70"/>
      <c r="G89" s="70">
        <f t="shared" si="85"/>
        <v>0.31585041233661199</v>
      </c>
      <c r="H89" s="70">
        <f t="shared" ref="H89:J89" si="86">H15/H78</f>
        <v>0.31572787032526239</v>
      </c>
      <c r="I89" s="70">
        <f t="shared" si="86"/>
        <v>0.37593973933006214</v>
      </c>
      <c r="J89" s="70">
        <f t="shared" si="86"/>
        <v>0.43475901340212675</v>
      </c>
      <c r="K89" s="70"/>
      <c r="L89" s="70">
        <f t="shared" ref="L89:O89" si="87">L15/L78</f>
        <v>0</v>
      </c>
      <c r="M89" s="70">
        <f t="shared" si="87"/>
        <v>0</v>
      </c>
      <c r="N89" s="70">
        <f t="shared" si="87"/>
        <v>0</v>
      </c>
      <c r="O89" s="70">
        <f t="shared" si="87"/>
        <v>0</v>
      </c>
    </row>
    <row r="90" spans="1:16">
      <c r="A90" s="7" t="s">
        <v>482</v>
      </c>
      <c r="B90" s="70">
        <f>B30/'AAPL-fs'!B38</f>
        <v>7.2182761503149853E-2</v>
      </c>
      <c r="C90" s="70">
        <f>C30/'AAPL-fs'!C38</f>
        <v>7.45126282733755E-2</v>
      </c>
      <c r="D90" s="70">
        <f>D30/'AAPL-fs'!D38</f>
        <v>0.11592113850531267</v>
      </c>
      <c r="E90" s="70">
        <f>E30/'AAPL-fs'!E38</f>
        <v>0.16613686091566948</v>
      </c>
      <c r="F90" s="70"/>
      <c r="G90" s="70">
        <f>G30/'F-fs'!B45</f>
        <v>0</v>
      </c>
      <c r="H90" s="70">
        <f>H30/'F-fs'!C45</f>
        <v>0</v>
      </c>
      <c r="I90" s="70">
        <f>I30/'F-fs'!D45</f>
        <v>0</v>
      </c>
      <c r="J90" s="70">
        <f>J30/'F-fs'!E45</f>
        <v>0</v>
      </c>
      <c r="K90" s="70"/>
      <c r="L90" s="70">
        <f>L30/'PG-fs'!B45</f>
        <v>4.1534144059869035E-2</v>
      </c>
      <c r="M90" s="70">
        <f>M30/'PG-fs'!C45</f>
        <v>5.7238418293521838E-2</v>
      </c>
      <c r="N90" s="70">
        <f>N30/'PG-fs'!D45</f>
        <v>7.2356365204268622E-2</v>
      </c>
      <c r="O90" s="70">
        <f>O30/'PG-fs'!E45</f>
        <v>7.6624113475177308E-2</v>
      </c>
    </row>
    <row r="91" spans="1:16">
      <c r="A91" s="7" t="s">
        <v>487</v>
      </c>
      <c r="B91" s="70">
        <f>B21/(B29+B21)</f>
        <v>0.14229259686014692</v>
      </c>
      <c r="C91" s="70">
        <f t="shared" ref="C91:O91" si="88">C21/(C29+C21)</f>
        <v>0.17581557271235707</v>
      </c>
      <c r="D91" s="70">
        <f t="shared" si="88"/>
        <v>0.12518541681700462</v>
      </c>
      <c r="E91" s="70">
        <f t="shared" si="88"/>
        <v>0.12246077768686187</v>
      </c>
      <c r="F91" s="70"/>
      <c r="G91" s="70">
        <f t="shared" si="88"/>
        <v>0.3318840291978532</v>
      </c>
      <c r="H91" s="70">
        <f t="shared" si="88"/>
        <v>0.35998120648660964</v>
      </c>
      <c r="I91" s="70">
        <f t="shared" si="88"/>
        <v>0.35872674481127004</v>
      </c>
      <c r="J91" s="70">
        <f t="shared" si="88"/>
        <v>0.31697321439526865</v>
      </c>
      <c r="K91" s="70"/>
      <c r="L91" s="70">
        <f t="shared" si="88"/>
        <v>0.29502597109304424</v>
      </c>
      <c r="M91" s="70">
        <f t="shared" si="88"/>
        <v>0.27405320038398412</v>
      </c>
      <c r="N91" s="70">
        <f t="shared" si="88"/>
        <v>0.27736159327608256</v>
      </c>
      <c r="O91" s="70">
        <f t="shared" si="88"/>
        <v>0.32074359046362078</v>
      </c>
    </row>
    <row r="92" spans="1:16">
      <c r="A92" s="7" t="s">
        <v>477</v>
      </c>
      <c r="B92" s="70">
        <f>B11/SUM(B21,B29)</f>
        <v>0.39351685150511306</v>
      </c>
      <c r="C92" s="70">
        <f t="shared" ref="C92:G92" si="89">C11/SUM(C21,C29)</f>
        <v>0.35077330534942408</v>
      </c>
      <c r="D92" s="70">
        <f t="shared" si="89"/>
        <v>0.31623088703405255</v>
      </c>
      <c r="E92" s="70">
        <f t="shared" si="89"/>
        <v>0.32699491266142516</v>
      </c>
      <c r="F92" s="94">
        <f>(SUM(B29,B21)/SUM(D29+D21))^(1/3)-1</f>
        <v>-3.7845439654612401E-2</v>
      </c>
      <c r="G92" s="70">
        <f t="shared" si="89"/>
        <v>0.4116619349202883</v>
      </c>
      <c r="H92" s="70">
        <f t="shared" ref="H92:L92" si="90">H11/SUM(H21,H29)</f>
        <v>0.42738869826444753</v>
      </c>
      <c r="I92" s="70">
        <f t="shared" si="90"/>
        <v>0.45524608380829479</v>
      </c>
      <c r="J92" s="70">
        <f t="shared" si="90"/>
        <v>0.39898649063178687</v>
      </c>
      <c r="K92" s="70">
        <f>(SUM(G29,G21)/SUM(J29,J21))^(1/4)-1</f>
        <v>-1.8759247283244518E-2</v>
      </c>
      <c r="L92" s="70">
        <f t="shared" si="90"/>
        <v>0.61847899728997291</v>
      </c>
      <c r="M92" s="70">
        <f t="shared" ref="M92:O92" si="91">M11/SUM(M21,M29)</f>
        <v>0.65633419007215188</v>
      </c>
      <c r="N92" s="70">
        <f t="shared" si="91"/>
        <v>0.6603934466167245</v>
      </c>
      <c r="O92" s="70">
        <f t="shared" si="91"/>
        <v>0.58105641515262141</v>
      </c>
    </row>
    <row r="93" spans="1:16">
      <c r="A93" s="7" t="s">
        <v>483</v>
      </c>
      <c r="B93" s="70">
        <f>B14/B78</f>
        <v>4.6576307447460767E-2</v>
      </c>
      <c r="C93" s="70">
        <f>C14/C78</f>
        <v>3.8990383640015419E-2</v>
      </c>
      <c r="D93" s="70">
        <f>D14/D78</f>
        <v>0</v>
      </c>
      <c r="E93" s="70">
        <f>E14/E78</f>
        <v>0</v>
      </c>
      <c r="F93" s="70"/>
      <c r="G93" s="70">
        <f>G14/G78</f>
        <v>9.6401064753591267E-2</v>
      </c>
      <c r="H93" s="70">
        <f>H14/H78</f>
        <v>9.8394882858715532E-2</v>
      </c>
      <c r="I93" s="70">
        <f>I14/I78</f>
        <v>0.10118746378565509</v>
      </c>
      <c r="J93" s="70">
        <f>J14/J78</f>
        <v>9.7708110488894481E-2</v>
      </c>
      <c r="K93" s="70"/>
      <c r="L93" s="70">
        <f>L14/L78</f>
        <v>0</v>
      </c>
      <c r="M93" s="70">
        <f>M14/M78</f>
        <v>0</v>
      </c>
      <c r="N93" s="70">
        <f>N14/N78</f>
        <v>0</v>
      </c>
      <c r="O93" s="70">
        <f t="shared" ref="O93" si="92">O14/O78</f>
        <v>0</v>
      </c>
    </row>
    <row r="94" spans="1:16">
      <c r="A94" s="7" t="s">
        <v>484</v>
      </c>
      <c r="B94" s="70">
        <f>B32/B78</f>
        <v>0</v>
      </c>
      <c r="C94" s="70">
        <f>C32/C78</f>
        <v>0</v>
      </c>
      <c r="D94" s="70">
        <f>D32/D78</f>
        <v>0</v>
      </c>
      <c r="E94" s="70">
        <f>E32/E78</f>
        <v>0</v>
      </c>
      <c r="F94" s="70"/>
      <c r="G94" s="70">
        <f>G32/G78</f>
        <v>5.7040370961059308E-3</v>
      </c>
      <c r="H94" s="70">
        <f>H32/H78</f>
        <v>9.8002619308224254E-3</v>
      </c>
      <c r="I94" s="70">
        <f>I32/I78</f>
        <v>1.1595924923537308E-2</v>
      </c>
      <c r="J94" s="70">
        <f>J32/J78</f>
        <v>4.2314226388976278E-3</v>
      </c>
      <c r="K94" s="70"/>
      <c r="L94" s="70">
        <f>L32/L78</f>
        <v>7.8994219935126703E-2</v>
      </c>
      <c r="M94" s="70">
        <f>M32/M78</f>
        <v>8.4914013493459034E-2</v>
      </c>
      <c r="N94" s="70">
        <f>N32/N78</f>
        <v>8.0835019312120657E-2</v>
      </c>
      <c r="O94" s="70">
        <f t="shared" ref="O94" si="93">O32/O78</f>
        <v>8.7371388301620861E-2</v>
      </c>
    </row>
    <row r="95" spans="1:16">
      <c r="A95" s="7" t="s">
        <v>485</v>
      </c>
      <c r="B95" s="70">
        <f>SUM(B31,B24)/B78</f>
        <v>2.1031347430763011E-2</v>
      </c>
      <c r="C95" s="70">
        <f>SUM(C31,C24)/C78</f>
        <v>2.0064514820149724E-2</v>
      </c>
      <c r="D95" s="70">
        <f>SUM(D31,D24)/D78</f>
        <v>2.0808218316808676E-2</v>
      </c>
      <c r="E95" s="70">
        <f>SUM(E31,E24)/E78</f>
        <v>2.419904194670601E-2</v>
      </c>
      <c r="F95" s="70"/>
      <c r="G95" s="70">
        <f>SUM(G31,G24)/G78</f>
        <v>4.2942034496654201E-2</v>
      </c>
      <c r="H95" s="70">
        <f>SUM(H31,H24)/H78</f>
        <v>4.6103620845644296E-2</v>
      </c>
      <c r="I95" s="70">
        <f>SUM(I31,I24)/I78</f>
        <v>5.1576561709243733E-2</v>
      </c>
      <c r="J95" s="70">
        <f>SUM(J31,J24)/J78</f>
        <v>5.2853457497011265E-2</v>
      </c>
      <c r="K95" s="70"/>
      <c r="L95" s="70">
        <f>SUM(L31,L24)/L78</f>
        <v>0</v>
      </c>
      <c r="M95" s="70">
        <f>SUM(M31,M24)/M78</f>
        <v>0</v>
      </c>
      <c r="N95" s="70">
        <f t="shared" ref="N95:O95" si="94">SUM(N31,N24)/N78</f>
        <v>0</v>
      </c>
      <c r="O95" s="70">
        <f t="shared" si="94"/>
        <v>0</v>
      </c>
    </row>
    <row r="96" spans="1:16">
      <c r="A96" s="7" t="s">
        <v>488</v>
      </c>
      <c r="B96" s="13">
        <f>IFERROR(B33/C33-1,0)</f>
        <v>0</v>
      </c>
      <c r="C96" s="13">
        <f t="shared" ref="C96:O96" si="95">IFERROR(C33/D33-1,0)</f>
        <v>0</v>
      </c>
      <c r="D96" s="13">
        <f t="shared" si="95"/>
        <v>0</v>
      </c>
      <c r="E96" s="13">
        <f t="shared" si="95"/>
        <v>0</v>
      </c>
      <c r="F96" s="73">
        <f>IFERROR((B33/E33)^(1/4),0)</f>
        <v>0</v>
      </c>
      <c r="G96" s="13">
        <f t="shared" si="95"/>
        <v>8.912287299050492E-2</v>
      </c>
      <c r="H96" s="13">
        <f t="shared" si="95"/>
        <v>-0.30807259480908089</v>
      </c>
      <c r="I96" s="13">
        <f t="shared" si="95"/>
        <v>-0.14821586879432624</v>
      </c>
      <c r="J96" s="13">
        <f t="shared" si="95"/>
        <v>0</v>
      </c>
      <c r="K96" s="73">
        <f>IFERROR((G33/J33)^(1/4)-1,0)</f>
        <v>-0.10490993041040209</v>
      </c>
      <c r="L96" s="13">
        <f t="shared" si="95"/>
        <v>-1.3119916032537926E-3</v>
      </c>
      <c r="M96" s="13">
        <f t="shared" si="95"/>
        <v>-0.40210229055538127</v>
      </c>
      <c r="N96" s="13">
        <f t="shared" si="95"/>
        <v>-0.11324429604897046</v>
      </c>
      <c r="O96" s="13">
        <f t="shared" si="95"/>
        <v>0</v>
      </c>
      <c r="P96" s="73">
        <f>IFERROR((L33/O33)^(1/4)-1,0)</f>
        <v>-0.1469682836091103</v>
      </c>
    </row>
    <row r="97" spans="1:16">
      <c r="A97" s="7" t="s">
        <v>489</v>
      </c>
      <c r="B97" s="13">
        <f>IFERROR(B34/C34-1,0)</f>
        <v>5.8673233800215385E-2</v>
      </c>
      <c r="C97" s="13">
        <f t="shared" ref="C97:O97" si="96">IFERROR(C34/D34-1,0)</f>
        <v>0.13441123061880145</v>
      </c>
      <c r="D97" s="13">
        <f t="shared" si="96"/>
        <v>8.7993920972644357E-2</v>
      </c>
      <c r="E97" s="13">
        <f t="shared" si="96"/>
        <v>0</v>
      </c>
      <c r="F97" s="73">
        <f>IFERROR((B34/E34)^(1/4)-1,0)</f>
        <v>6.915268217213244E-2</v>
      </c>
      <c r="G97" s="13">
        <f t="shared" si="96"/>
        <v>0.16978368634520047</v>
      </c>
      <c r="H97" s="13">
        <f t="shared" si="96"/>
        <v>0.34464475079533408</v>
      </c>
      <c r="I97" s="13">
        <f t="shared" si="96"/>
        <v>0.38067349926793548</v>
      </c>
      <c r="J97" s="13">
        <f t="shared" si="96"/>
        <v>0</v>
      </c>
      <c r="K97" s="73">
        <f>IFERROR((G34/J34)^(1/4)-1,0)</f>
        <v>0.21395063767797096</v>
      </c>
      <c r="L97" s="13">
        <f>IFERROR(L34/M34-1,0)</f>
        <v>0.22333751568381421</v>
      </c>
      <c r="M97" s="13">
        <f t="shared" si="96"/>
        <v>0.37651122625215883</v>
      </c>
      <c r="N97" s="13">
        <f t="shared" si="96"/>
        <v>1.7574692442882345E-2</v>
      </c>
      <c r="O97" s="13">
        <f t="shared" si="96"/>
        <v>0</v>
      </c>
      <c r="P97" s="73">
        <f>IFERROR((L34/O34)^(1/4)-1,0)</f>
        <v>0.14412397771913166</v>
      </c>
    </row>
    <row r="98" spans="1:16">
      <c r="A98" s="7" t="s">
        <v>517</v>
      </c>
      <c r="B98" s="13">
        <f>B41/SUM(B37:B38)</f>
        <v>0</v>
      </c>
      <c r="C98" s="13">
        <f t="shared" ref="C98:E98" si="97">C41/SUM(C37:C38)</f>
        <v>0</v>
      </c>
      <c r="D98" s="13">
        <f t="shared" si="97"/>
        <v>0</v>
      </c>
      <c r="E98" s="13">
        <f t="shared" si="97"/>
        <v>0</v>
      </c>
      <c r="F98" s="13"/>
      <c r="G98" s="13">
        <f>G41/H41-1</f>
        <v>0.16463116756228624</v>
      </c>
      <c r="H98" s="13">
        <f t="shared" ref="H98:I98" si="98">H41/I41-1</f>
        <v>0.30966090850927697</v>
      </c>
      <c r="I98" s="13">
        <f t="shared" si="98"/>
        <v>-1.6981132075471694E-2</v>
      </c>
      <c r="J98" s="13"/>
      <c r="K98" s="13"/>
      <c r="L98" s="13">
        <f>L41/M41-1</f>
        <v>5.1498597850577976E-2</v>
      </c>
      <c r="M98" s="13">
        <f t="shared" ref="M98:N98" si="99">M41/N41-1</f>
        <v>7.3138910874727125E-2</v>
      </c>
      <c r="N98" s="13">
        <f t="shared" si="99"/>
        <v>8.9037916891629543E-2</v>
      </c>
      <c r="O98" s="13"/>
      <c r="P98" s="13"/>
    </row>
    <row r="99" spans="1:16">
      <c r="A99" s="7" t="s">
        <v>519</v>
      </c>
      <c r="G99" s="70">
        <f>-G38/G41</f>
        <v>9.7013422818791941</v>
      </c>
      <c r="H99" s="70">
        <f t="shared" ref="H99:J99" si="100">-H38/H41</f>
        <v>11.153883732291158</v>
      </c>
      <c r="I99" s="70">
        <f t="shared" si="100"/>
        <v>14.466410748560461</v>
      </c>
      <c r="J99" s="70">
        <f t="shared" si="100"/>
        <v>14.018867924528301</v>
      </c>
      <c r="L99" s="72">
        <f>-L38/L41</f>
        <v>0.5130110377998397</v>
      </c>
      <c r="M99" s="72">
        <f t="shared" ref="M99:O99" si="101">-M38/M41</f>
        <v>0.53326255045306448</v>
      </c>
      <c r="N99" s="72">
        <f t="shared" si="101"/>
        <v>0.56402807615701078</v>
      </c>
      <c r="O99" s="72">
        <f t="shared" si="101"/>
        <v>0.60805319541928338</v>
      </c>
    </row>
    <row r="100" spans="1:16">
      <c r="A100" s="7" t="s">
        <v>534</v>
      </c>
      <c r="F100" s="73">
        <f>(B11/E11)^(1/4)-1</f>
        <v>4.42296608165067E-2</v>
      </c>
      <c r="K100" s="73">
        <f>(G11/J11)^(1/4)-1</f>
        <v>-1.1057122559467336E-2</v>
      </c>
      <c r="P100" s="73">
        <f>(L11/O11)^(1/4)-1</f>
        <v>1.4390145243549535E-2</v>
      </c>
    </row>
  </sheetData>
  <mergeCells count="3">
    <mergeCell ref="B1:E1"/>
    <mergeCell ref="G1:J1"/>
    <mergeCell ref="L1:O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33F1A-2940-DF40-A8D2-B7B0B905CDF8}">
  <dimension ref="A1:M69"/>
  <sheetViews>
    <sheetView zoomScale="160" zoomScaleNormal="160" workbookViewId="0">
      <selection activeCell="G13" sqref="G13:G19"/>
    </sheetView>
  </sheetViews>
  <sheetFormatPr baseColWidth="10" defaultRowHeight="16"/>
  <cols>
    <col min="1" max="1" width="43" style="7" bestFit="1" customWidth="1"/>
    <col min="2" max="5" width="10.1640625" style="7" bestFit="1" customWidth="1"/>
    <col min="6" max="6" width="10.83203125" style="7"/>
    <col min="7" max="7" width="28.33203125" style="7" bestFit="1" customWidth="1"/>
    <col min="8" max="16384" width="10.83203125" style="7"/>
  </cols>
  <sheetData>
    <row r="1" spans="1:13">
      <c r="A1" s="30" t="s">
        <v>269</v>
      </c>
      <c r="B1" s="30" t="s">
        <v>265</v>
      </c>
      <c r="C1" s="30" t="s">
        <v>266</v>
      </c>
      <c r="D1" s="30" t="s">
        <v>267</v>
      </c>
      <c r="E1" s="30" t="s">
        <v>268</v>
      </c>
    </row>
    <row r="2" spans="1:13">
      <c r="A2" s="7" t="s">
        <v>46</v>
      </c>
      <c r="B2" s="7">
        <v>0</v>
      </c>
    </row>
    <row r="3" spans="1:13">
      <c r="A3" s="7" t="s">
        <v>47</v>
      </c>
      <c r="B3" s="7">
        <v>15550061</v>
      </c>
      <c r="C3" s="7">
        <v>15943425</v>
      </c>
      <c r="D3" s="7">
        <v>16426786</v>
      </c>
      <c r="E3" s="7">
        <v>16976763</v>
      </c>
      <c r="H3" s="13"/>
      <c r="I3" s="13"/>
      <c r="J3" s="13"/>
      <c r="K3" s="13"/>
      <c r="M3" s="7" t="s">
        <v>397</v>
      </c>
    </row>
    <row r="4" spans="1:13">
      <c r="A4" s="7" t="s">
        <v>48</v>
      </c>
      <c r="B4" s="7">
        <v>15550061</v>
      </c>
      <c r="C4" s="7">
        <v>15943425</v>
      </c>
      <c r="D4" s="7">
        <v>16426786</v>
      </c>
      <c r="E4" s="7">
        <v>16976763</v>
      </c>
      <c r="H4" s="13"/>
      <c r="I4" s="13"/>
      <c r="J4" s="13"/>
      <c r="K4" s="13"/>
      <c r="M4" s="7" t="s">
        <v>336</v>
      </c>
    </row>
    <row r="5" spans="1:13">
      <c r="A5" s="7" t="s">
        <v>49</v>
      </c>
      <c r="B5" s="7">
        <v>81123000</v>
      </c>
      <c r="C5" s="7">
        <v>96423000</v>
      </c>
      <c r="D5" s="7">
        <v>89779000</v>
      </c>
      <c r="E5" s="7">
        <v>74420000</v>
      </c>
      <c r="H5" s="31"/>
      <c r="I5" s="31"/>
      <c r="J5" s="31"/>
      <c r="K5" s="31"/>
      <c r="M5" s="7" t="s">
        <v>316</v>
      </c>
    </row>
    <row r="6" spans="1:13">
      <c r="A6" s="7" t="s">
        <v>50</v>
      </c>
      <c r="B6" s="7">
        <v>111088000</v>
      </c>
      <c r="C6" s="7">
        <v>120069000</v>
      </c>
      <c r="D6" s="7">
        <v>124719000</v>
      </c>
      <c r="E6" s="7">
        <v>112436000</v>
      </c>
      <c r="H6" s="31"/>
      <c r="I6" s="31"/>
      <c r="J6" s="31"/>
      <c r="K6" s="31"/>
      <c r="M6" s="7" t="s">
        <v>337</v>
      </c>
    </row>
    <row r="7" spans="1:13">
      <c r="A7" s="7" t="s">
        <v>51</v>
      </c>
      <c r="B7" s="7">
        <v>62146000</v>
      </c>
      <c r="C7" s="7">
        <v>50672000</v>
      </c>
      <c r="D7" s="7">
        <v>63090000</v>
      </c>
      <c r="E7" s="7">
        <v>65339000</v>
      </c>
      <c r="M7" s="7" t="s">
        <v>338</v>
      </c>
    </row>
    <row r="8" spans="1:13">
      <c r="A8" s="7" t="s">
        <v>52</v>
      </c>
      <c r="B8" s="7">
        <v>173234000</v>
      </c>
      <c r="C8" s="7">
        <v>170741000</v>
      </c>
      <c r="D8" s="7">
        <v>187809000</v>
      </c>
      <c r="E8" s="7">
        <v>177775000</v>
      </c>
      <c r="H8" s="13"/>
      <c r="I8" s="13"/>
      <c r="J8" s="13"/>
      <c r="K8" s="13"/>
      <c r="M8" s="7" t="s">
        <v>311</v>
      </c>
    </row>
    <row r="9" spans="1:13">
      <c r="A9" s="7" t="s">
        <v>53</v>
      </c>
      <c r="B9" s="7">
        <f>B53-B26</f>
        <v>-1742000</v>
      </c>
      <c r="C9" s="7">
        <f t="shared" ref="C9:E9" si="0">C53-C26</f>
        <v>-18577000</v>
      </c>
      <c r="D9" s="7">
        <f t="shared" si="0"/>
        <v>9355000</v>
      </c>
      <c r="E9" s="7">
        <f t="shared" si="0"/>
        <v>38321000</v>
      </c>
      <c r="M9" s="7" t="s">
        <v>392</v>
      </c>
    </row>
    <row r="10" spans="1:13">
      <c r="A10" s="7" t="s">
        <v>54</v>
      </c>
      <c r="B10" s="7">
        <f>B37-B20</f>
        <v>62146000</v>
      </c>
      <c r="C10" s="7">
        <f t="shared" ref="C10:E10" si="1">C37-C20</f>
        <v>50672000</v>
      </c>
      <c r="D10" s="7">
        <f t="shared" si="1"/>
        <v>63090000</v>
      </c>
      <c r="E10" s="7">
        <f t="shared" si="1"/>
        <v>65339000</v>
      </c>
      <c r="M10" s="7" t="s">
        <v>332</v>
      </c>
    </row>
    <row r="11" spans="1:13">
      <c r="A11" s="7" t="s">
        <v>55</v>
      </c>
      <c r="B11" s="7">
        <v>62146000</v>
      </c>
      <c r="C11" s="7">
        <v>50672000</v>
      </c>
      <c r="D11" s="7">
        <v>63090000</v>
      </c>
      <c r="E11" s="7">
        <v>65339000</v>
      </c>
      <c r="H11" s="31"/>
      <c r="I11" s="31"/>
      <c r="J11" s="31"/>
      <c r="K11" s="31"/>
      <c r="M11" s="7" t="s">
        <v>331</v>
      </c>
    </row>
    <row r="12" spans="1:13">
      <c r="A12" s="26" t="s">
        <v>56</v>
      </c>
      <c r="B12" s="26">
        <v>157427000</v>
      </c>
      <c r="C12" s="26">
        <v>149631000</v>
      </c>
      <c r="D12" s="26">
        <v>172196000</v>
      </c>
      <c r="E12" s="26">
        <v>164006000</v>
      </c>
      <c r="H12" s="31"/>
      <c r="I12" s="31"/>
      <c r="J12" s="31"/>
      <c r="K12" s="31"/>
      <c r="M12" s="7" t="s">
        <v>312</v>
      </c>
    </row>
    <row r="13" spans="1:13">
      <c r="A13" s="27" t="s">
        <v>57</v>
      </c>
      <c r="B13" s="27">
        <f>B14</f>
        <v>62146000</v>
      </c>
      <c r="C13" s="27">
        <f t="shared" ref="C13:E13" si="2">C14</f>
        <v>50672000</v>
      </c>
      <c r="D13" s="27">
        <f t="shared" si="2"/>
        <v>63090000</v>
      </c>
      <c r="E13" s="27">
        <f t="shared" si="2"/>
        <v>65339000</v>
      </c>
      <c r="H13" s="13"/>
      <c r="I13" s="13"/>
      <c r="J13" s="13"/>
      <c r="K13" s="13"/>
      <c r="M13" s="7" t="s">
        <v>393</v>
      </c>
    </row>
    <row r="14" spans="1:13">
      <c r="A14" s="7" t="s">
        <v>58</v>
      </c>
      <c r="B14" s="7">
        <f>SUM(B16:B18)</f>
        <v>62146000</v>
      </c>
      <c r="C14" s="7">
        <f>SUM(C16:C18)</f>
        <v>50672000</v>
      </c>
      <c r="D14" s="7">
        <f t="shared" ref="D14:E14" si="3">SUM(D16:D18)</f>
        <v>63090000</v>
      </c>
      <c r="E14" s="7">
        <f t="shared" si="3"/>
        <v>65339000</v>
      </c>
      <c r="H14" s="31"/>
      <c r="I14" s="31"/>
      <c r="J14" s="31"/>
      <c r="K14" s="31"/>
      <c r="M14" s="7" t="s">
        <v>333</v>
      </c>
    </row>
    <row r="15" spans="1:13">
      <c r="A15" s="28" t="s">
        <v>59</v>
      </c>
      <c r="B15" s="28">
        <f>B16</f>
        <v>-11452000</v>
      </c>
      <c r="C15" s="28">
        <f t="shared" ref="C15:E15" si="4">C16</f>
        <v>-11109000</v>
      </c>
      <c r="D15" s="28">
        <f t="shared" si="4"/>
        <v>163000</v>
      </c>
      <c r="E15" s="28">
        <f t="shared" si="4"/>
        <v>-406000</v>
      </c>
      <c r="M15" s="7" t="s">
        <v>334</v>
      </c>
    </row>
    <row r="16" spans="1:13">
      <c r="A16" s="7" t="s">
        <v>60</v>
      </c>
      <c r="B16" s="7">
        <v>-11452000</v>
      </c>
      <c r="C16" s="7">
        <v>-11109000</v>
      </c>
      <c r="D16" s="7">
        <v>163000</v>
      </c>
      <c r="E16" s="7">
        <v>-406000</v>
      </c>
      <c r="H16" s="31"/>
      <c r="I16" s="31"/>
      <c r="J16" s="31"/>
      <c r="K16" s="31"/>
      <c r="M16" s="7" t="s">
        <v>317</v>
      </c>
    </row>
    <row r="17" spans="1:13">
      <c r="A17" s="7" t="s">
        <v>61</v>
      </c>
      <c r="B17" s="7">
        <v>-214000</v>
      </c>
      <c r="C17" s="7">
        <v>-3068000</v>
      </c>
      <c r="D17" s="7">
        <v>5562000</v>
      </c>
      <c r="E17" s="7">
        <v>14966000</v>
      </c>
      <c r="H17" s="31"/>
      <c r="I17" s="31"/>
      <c r="J17" s="31"/>
      <c r="K17" s="31"/>
      <c r="M17" s="7" t="s">
        <v>319</v>
      </c>
    </row>
    <row r="18" spans="1:13">
      <c r="A18" s="28" t="s">
        <v>62</v>
      </c>
      <c r="B18" s="28">
        <f>B19</f>
        <v>73812000</v>
      </c>
      <c r="C18" s="28">
        <f t="shared" ref="C18:E18" si="5">C19</f>
        <v>64849000</v>
      </c>
      <c r="D18" s="28">
        <f t="shared" si="5"/>
        <v>57365000</v>
      </c>
      <c r="E18" s="28">
        <f t="shared" si="5"/>
        <v>50779000</v>
      </c>
      <c r="H18" s="31"/>
      <c r="I18" s="31"/>
      <c r="J18" s="31"/>
      <c r="K18" s="31"/>
      <c r="M18" s="7" t="s">
        <v>394</v>
      </c>
    </row>
    <row r="19" spans="1:13">
      <c r="A19" s="7" t="s">
        <v>63</v>
      </c>
      <c r="B19" s="7">
        <v>73812000</v>
      </c>
      <c r="C19" s="7">
        <v>64849000</v>
      </c>
      <c r="D19" s="7">
        <v>57365000</v>
      </c>
      <c r="E19" s="7">
        <v>50779000</v>
      </c>
      <c r="M19" s="7" t="s">
        <v>395</v>
      </c>
    </row>
    <row r="20" spans="1:13">
      <c r="A20" s="27" t="s">
        <v>64</v>
      </c>
      <c r="B20" s="27">
        <f>SUM(B21,B26)</f>
        <v>290437000</v>
      </c>
      <c r="C20" s="27">
        <f>SUM(C21,C26)</f>
        <v>302083000</v>
      </c>
      <c r="D20" s="27">
        <f>SUM(D21,D26)</f>
        <v>287912000</v>
      </c>
      <c r="E20" s="27">
        <f>SUM(E21,E26)</f>
        <v>258549000</v>
      </c>
      <c r="M20" s="7" t="s">
        <v>400</v>
      </c>
    </row>
    <row r="21" spans="1:13">
      <c r="A21" s="28" t="s">
        <v>65</v>
      </c>
      <c r="B21" s="28">
        <f>SUM(B22:B24)</f>
        <v>145129000</v>
      </c>
      <c r="C21" s="28">
        <f>SUM(C22:C24)</f>
        <v>148101000</v>
      </c>
      <c r="D21" s="28">
        <f>SUM(D22:D24)</f>
        <v>162431000</v>
      </c>
      <c r="E21" s="28">
        <f>SUM(E22:E24)</f>
        <v>153157000</v>
      </c>
      <c r="H21" s="13"/>
      <c r="I21" s="13"/>
      <c r="J21" s="13"/>
      <c r="K21" s="13"/>
      <c r="M21" s="7" t="s">
        <v>402</v>
      </c>
    </row>
    <row r="22" spans="1:13">
      <c r="A22" s="7" t="s">
        <v>66</v>
      </c>
      <c r="B22" s="7">
        <v>34391000</v>
      </c>
      <c r="C22" s="7">
        <v>32485000</v>
      </c>
      <c r="D22" s="7">
        <v>28636000</v>
      </c>
      <c r="E22" s="7">
        <v>26320000</v>
      </c>
      <c r="M22" s="7" t="s">
        <v>396</v>
      </c>
    </row>
    <row r="23" spans="1:13">
      <c r="A23" s="7" t="s">
        <v>67</v>
      </c>
      <c r="B23" s="7">
        <v>15457000</v>
      </c>
      <c r="C23" s="7">
        <v>16657000</v>
      </c>
      <c r="D23" s="7">
        <v>24689000</v>
      </c>
      <c r="E23" s="7">
        <v>28170000</v>
      </c>
      <c r="H23" s="31"/>
      <c r="I23" s="31"/>
      <c r="J23" s="31"/>
      <c r="K23" s="31"/>
      <c r="M23" s="7" t="s">
        <v>318</v>
      </c>
    </row>
    <row r="24" spans="1:13">
      <c r="A24" s="26" t="s">
        <v>68</v>
      </c>
      <c r="B24" s="26">
        <f>B25</f>
        <v>95281000</v>
      </c>
      <c r="C24" s="26">
        <f t="shared" ref="C24:E24" si="6">C25</f>
        <v>98959000</v>
      </c>
      <c r="D24" s="26">
        <f t="shared" si="6"/>
        <v>109106000</v>
      </c>
      <c r="E24" s="26">
        <f t="shared" si="6"/>
        <v>98667000</v>
      </c>
      <c r="H24" s="31"/>
      <c r="I24" s="31"/>
      <c r="J24" s="31"/>
      <c r="K24" s="31"/>
      <c r="M24" s="7" t="s">
        <v>320</v>
      </c>
    </row>
    <row r="25" spans="1:13">
      <c r="A25" s="7" t="s">
        <v>69</v>
      </c>
      <c r="B25" s="7">
        <v>95281000</v>
      </c>
      <c r="C25" s="7">
        <v>98959000</v>
      </c>
      <c r="D25" s="7">
        <v>109106000</v>
      </c>
      <c r="E25" s="7">
        <v>98667000</v>
      </c>
      <c r="H25" s="31"/>
      <c r="I25" s="31"/>
      <c r="J25" s="31"/>
      <c r="K25" s="31"/>
      <c r="M25" s="7" t="s">
        <v>398</v>
      </c>
    </row>
    <row r="26" spans="1:13">
      <c r="A26" s="28" t="s">
        <v>70</v>
      </c>
      <c r="B26" s="28">
        <f>SUM(B27:B28,B30,B34)</f>
        <v>145308000</v>
      </c>
      <c r="C26" s="28">
        <f t="shared" ref="C26:E26" si="7">SUM(C27:C28,C30,C34)</f>
        <v>153982000</v>
      </c>
      <c r="D26" s="28">
        <f t="shared" si="7"/>
        <v>125481000</v>
      </c>
      <c r="E26" s="28">
        <f t="shared" si="7"/>
        <v>105392000</v>
      </c>
      <c r="M26" s="7" t="s">
        <v>399</v>
      </c>
    </row>
    <row r="27" spans="1:13">
      <c r="A27" s="7" t="s">
        <v>71</v>
      </c>
      <c r="B27" s="7">
        <v>58829000</v>
      </c>
      <c r="C27" s="7">
        <v>60845000</v>
      </c>
      <c r="D27" s="7">
        <v>47493000</v>
      </c>
      <c r="E27" s="7">
        <v>42684000</v>
      </c>
      <c r="M27" s="7" t="s">
        <v>404</v>
      </c>
    </row>
    <row r="28" spans="1:13">
      <c r="A28" s="28" t="s">
        <v>72</v>
      </c>
      <c r="B28" s="28">
        <f>B29</f>
        <v>8061000</v>
      </c>
      <c r="C28" s="28">
        <f t="shared" ref="C28:E28" si="8">C29</f>
        <v>7912000</v>
      </c>
      <c r="D28" s="28">
        <f t="shared" si="8"/>
        <v>7612000</v>
      </c>
      <c r="E28" s="28">
        <f t="shared" si="8"/>
        <v>6643000</v>
      </c>
      <c r="M28" s="7" t="s">
        <v>335</v>
      </c>
    </row>
    <row r="29" spans="1:13">
      <c r="A29" s="7" t="s">
        <v>73</v>
      </c>
      <c r="B29" s="7">
        <v>8061000</v>
      </c>
      <c r="C29" s="7">
        <v>7912000</v>
      </c>
      <c r="D29" s="7">
        <v>7612000</v>
      </c>
      <c r="E29" s="7">
        <v>6643000</v>
      </c>
      <c r="H29" s="13"/>
      <c r="I29" s="13"/>
      <c r="J29" s="13"/>
      <c r="K29" s="13"/>
    </row>
    <row r="30" spans="1:13">
      <c r="A30" s="28" t="s">
        <v>74</v>
      </c>
      <c r="B30" s="28">
        <v>15807000</v>
      </c>
      <c r="C30" s="28">
        <v>21110000</v>
      </c>
      <c r="D30" s="28">
        <v>15613000</v>
      </c>
      <c r="E30" s="28">
        <v>13769000</v>
      </c>
      <c r="H30" s="13"/>
      <c r="I30" s="13"/>
      <c r="J30" s="13"/>
      <c r="K30" s="13"/>
    </row>
    <row r="31" spans="1:13">
      <c r="A31" s="20" t="s">
        <v>75</v>
      </c>
      <c r="B31" s="20">
        <f>SUM(B32:B33)</f>
        <v>15807000</v>
      </c>
      <c r="C31" s="20">
        <f t="shared" ref="C31:E31" si="9">SUM(C32:C33)</f>
        <v>21110000</v>
      </c>
      <c r="D31" s="20">
        <f t="shared" si="9"/>
        <v>15613000</v>
      </c>
      <c r="E31" s="20">
        <f t="shared" si="9"/>
        <v>13769000</v>
      </c>
      <c r="H31" s="13"/>
      <c r="I31" s="13"/>
      <c r="J31" s="13"/>
      <c r="K31" s="13"/>
    </row>
    <row r="32" spans="1:13">
      <c r="A32" s="7" t="s">
        <v>76</v>
      </c>
      <c r="B32" s="7">
        <v>9822000</v>
      </c>
      <c r="C32" s="7">
        <v>11128000</v>
      </c>
      <c r="D32" s="7">
        <v>9613000</v>
      </c>
      <c r="E32" s="7">
        <v>8773000</v>
      </c>
    </row>
    <row r="33" spans="1:5">
      <c r="A33" s="7" t="s">
        <v>77</v>
      </c>
      <c r="B33" s="7">
        <v>5985000</v>
      </c>
      <c r="C33" s="7">
        <v>9982000</v>
      </c>
      <c r="D33" s="7">
        <v>6000000</v>
      </c>
      <c r="E33" s="7">
        <v>4996000</v>
      </c>
    </row>
    <row r="34" spans="1:5">
      <c r="A34" s="28" t="s">
        <v>78</v>
      </c>
      <c r="B34" s="28">
        <v>62611000</v>
      </c>
      <c r="C34" s="28">
        <v>64115000</v>
      </c>
      <c r="D34" s="28">
        <v>54763000</v>
      </c>
      <c r="E34" s="28">
        <v>42296000</v>
      </c>
    </row>
    <row r="35" spans="1:5">
      <c r="A35" s="20" t="s">
        <v>79</v>
      </c>
      <c r="B35" s="20">
        <v>62611000</v>
      </c>
      <c r="C35" s="20">
        <v>64115000</v>
      </c>
      <c r="D35" s="20">
        <v>54763000</v>
      </c>
      <c r="E35" s="20">
        <v>42296000</v>
      </c>
    </row>
    <row r="36" spans="1:5">
      <c r="A36" s="7" t="s">
        <v>80</v>
      </c>
      <c r="B36" s="7">
        <v>62611000</v>
      </c>
      <c r="C36" s="7">
        <v>64115000</v>
      </c>
      <c r="D36" s="7">
        <v>54763000</v>
      </c>
      <c r="E36" s="7">
        <v>42296000</v>
      </c>
    </row>
    <row r="37" spans="1:5">
      <c r="A37" s="29" t="s">
        <v>81</v>
      </c>
      <c r="B37" s="29">
        <f>B38+B53</f>
        <v>352583000</v>
      </c>
      <c r="C37" s="29">
        <f t="shared" ref="C37:E37" si="10">C38+C53</f>
        <v>352755000</v>
      </c>
      <c r="D37" s="29">
        <f t="shared" si="10"/>
        <v>351002000</v>
      </c>
      <c r="E37" s="29">
        <f t="shared" si="10"/>
        <v>323888000</v>
      </c>
    </row>
    <row r="38" spans="1:5">
      <c r="A38" s="27" t="s">
        <v>82</v>
      </c>
      <c r="B38" s="27">
        <f>SUM(B39:B40,B42,B46)</f>
        <v>209017000</v>
      </c>
      <c r="C38" s="27">
        <f t="shared" ref="C38:E38" si="11">SUM(C39:C40,C42,C46)</f>
        <v>217350000</v>
      </c>
      <c r="D38" s="27">
        <f t="shared" si="11"/>
        <v>216166000</v>
      </c>
      <c r="E38" s="27">
        <f t="shared" si="11"/>
        <v>180175000</v>
      </c>
    </row>
    <row r="39" spans="1:5">
      <c r="A39" s="7" t="s">
        <v>83</v>
      </c>
      <c r="B39" s="7">
        <v>46906000</v>
      </c>
      <c r="C39" s="7">
        <v>39053000</v>
      </c>
      <c r="D39" s="7">
        <v>48849000</v>
      </c>
      <c r="E39" s="7">
        <v>42522000</v>
      </c>
    </row>
    <row r="40" spans="1:5">
      <c r="A40" s="28" t="s">
        <v>84</v>
      </c>
      <c r="B40" s="28">
        <v>17852000</v>
      </c>
      <c r="C40" s="28">
        <v>15375000</v>
      </c>
      <c r="D40" s="28"/>
      <c r="E40" s="28"/>
    </row>
    <row r="41" spans="1:5">
      <c r="A41" s="7" t="s">
        <v>85</v>
      </c>
      <c r="B41" s="7">
        <v>17852000</v>
      </c>
      <c r="C41" s="7">
        <v>15375000</v>
      </c>
    </row>
    <row r="42" spans="1:5">
      <c r="A42" s="28" t="s">
        <v>86</v>
      </c>
      <c r="B42" s="28">
        <v>100544000</v>
      </c>
      <c r="C42" s="28">
        <v>120805000</v>
      </c>
      <c r="D42" s="28">
        <v>127877000</v>
      </c>
      <c r="E42" s="28">
        <v>100887000</v>
      </c>
    </row>
    <row r="43" spans="1:5">
      <c r="A43" s="7" t="s">
        <v>87</v>
      </c>
      <c r="C43" s="23">
        <v>120805000</v>
      </c>
      <c r="D43" s="23">
        <v>127877000</v>
      </c>
      <c r="E43" s="23">
        <v>100887000</v>
      </c>
    </row>
    <row r="44" spans="1:5">
      <c r="A44" s="20" t="s">
        <v>308</v>
      </c>
      <c r="B44" s="26">
        <v>100544000</v>
      </c>
      <c r="C44" s="26">
        <v>120805000</v>
      </c>
      <c r="D44" s="26">
        <v>127877000</v>
      </c>
      <c r="E44" s="26">
        <v>100887000</v>
      </c>
    </row>
    <row r="45" spans="1:5">
      <c r="A45" s="7" t="s">
        <v>88</v>
      </c>
      <c r="B45" s="7">
        <v>100544000</v>
      </c>
      <c r="C45" s="7">
        <v>120805000</v>
      </c>
      <c r="D45" s="7">
        <v>127877000</v>
      </c>
      <c r="E45" s="7">
        <v>100887000</v>
      </c>
    </row>
    <row r="46" spans="1:5">
      <c r="A46" s="28" t="s">
        <v>89</v>
      </c>
      <c r="B46" s="28">
        <f>SUM(B47:B48)</f>
        <v>43715000</v>
      </c>
      <c r="C46" s="28">
        <f t="shared" ref="C46:E46" si="12">SUM(C47:C48)</f>
        <v>42117000</v>
      </c>
      <c r="D46" s="28">
        <f t="shared" si="12"/>
        <v>39440000</v>
      </c>
      <c r="E46" s="28">
        <f t="shared" si="12"/>
        <v>36766000</v>
      </c>
    </row>
    <row r="47" spans="1:5">
      <c r="A47" s="7" t="s">
        <v>90</v>
      </c>
      <c r="B47" s="7">
        <v>-70884000</v>
      </c>
      <c r="C47" s="7">
        <v>-72340000</v>
      </c>
      <c r="D47" s="7">
        <v>-70283000</v>
      </c>
      <c r="E47" s="7">
        <v>-66760000</v>
      </c>
    </row>
    <row r="48" spans="1:5">
      <c r="A48" s="28" t="s">
        <v>91</v>
      </c>
      <c r="B48" s="28">
        <f>SUM(B49:B51)</f>
        <v>114599000</v>
      </c>
      <c r="C48" s="28">
        <f t="shared" ref="C48:E48" si="13">SUM(C49:C51)</f>
        <v>114457000</v>
      </c>
      <c r="D48" s="28">
        <f t="shared" si="13"/>
        <v>109723000</v>
      </c>
      <c r="E48" s="28">
        <f t="shared" si="13"/>
        <v>103526000</v>
      </c>
    </row>
    <row r="49" spans="1:5">
      <c r="A49" s="7" t="s">
        <v>92</v>
      </c>
      <c r="B49" s="7">
        <v>12839000</v>
      </c>
      <c r="C49" s="7">
        <v>11271000</v>
      </c>
      <c r="D49" s="7">
        <v>11023000</v>
      </c>
      <c r="E49" s="7">
        <v>10283000</v>
      </c>
    </row>
    <row r="50" spans="1:5">
      <c r="A50" s="7" t="s">
        <v>93</v>
      </c>
      <c r="B50" s="7">
        <v>78314000</v>
      </c>
      <c r="C50" s="7">
        <v>81060000</v>
      </c>
      <c r="D50" s="7">
        <v>78659000</v>
      </c>
      <c r="E50" s="7">
        <v>75291000</v>
      </c>
    </row>
    <row r="51" spans="1:5">
      <c r="A51" s="7" t="s">
        <v>94</v>
      </c>
      <c r="B51" s="7">
        <v>23446000</v>
      </c>
      <c r="C51" s="7">
        <v>22126000</v>
      </c>
      <c r="D51" s="7">
        <v>20041000</v>
      </c>
      <c r="E51" s="7">
        <v>17952000</v>
      </c>
    </row>
    <row r="52" spans="1:5">
      <c r="A52" s="7" t="s">
        <v>95</v>
      </c>
      <c r="B52" s="7">
        <v>0</v>
      </c>
      <c r="C52" s="7">
        <v>0</v>
      </c>
      <c r="D52" s="7">
        <v>0</v>
      </c>
      <c r="E52" s="7">
        <v>0</v>
      </c>
    </row>
    <row r="53" spans="1:5">
      <c r="A53" s="27" t="s">
        <v>96</v>
      </c>
      <c r="B53" s="27">
        <f>SUM(B54:B55,B56,B59)</f>
        <v>143566000</v>
      </c>
      <c r="C53" s="27">
        <f t="shared" ref="C53:E53" si="14">SUM(C54:C55,C56,C59)</f>
        <v>135405000</v>
      </c>
      <c r="D53" s="27">
        <f t="shared" si="14"/>
        <v>134836000</v>
      </c>
      <c r="E53" s="27">
        <f t="shared" si="14"/>
        <v>143713000</v>
      </c>
    </row>
    <row r="54" spans="1:5">
      <c r="A54" s="7" t="s">
        <v>97</v>
      </c>
      <c r="B54" s="7">
        <v>14695000</v>
      </c>
      <c r="C54" s="7">
        <v>21223000</v>
      </c>
      <c r="D54" s="7">
        <v>14111000</v>
      </c>
      <c r="E54" s="7">
        <v>11264000</v>
      </c>
    </row>
    <row r="55" spans="1:5">
      <c r="A55" s="7" t="s">
        <v>98</v>
      </c>
      <c r="B55" s="7">
        <v>6331000</v>
      </c>
      <c r="C55" s="7">
        <v>4946000</v>
      </c>
      <c r="D55" s="7">
        <v>6580000</v>
      </c>
      <c r="E55" s="7">
        <v>4061000</v>
      </c>
    </row>
    <row r="56" spans="1:5">
      <c r="A56" s="28" t="s">
        <v>99</v>
      </c>
      <c r="B56" s="28">
        <f>SUM(B57:B58)</f>
        <v>60985000</v>
      </c>
      <c r="C56" s="28">
        <f t="shared" ref="C56:E56" si="15">SUM(C57:C58)</f>
        <v>60932000</v>
      </c>
      <c r="D56" s="28">
        <f t="shared" si="15"/>
        <v>51506000</v>
      </c>
      <c r="E56" s="28">
        <f t="shared" si="15"/>
        <v>37445000</v>
      </c>
    </row>
    <row r="57" spans="1:5">
      <c r="A57" s="7" t="s">
        <v>100</v>
      </c>
      <c r="B57" s="7">
        <v>31477000</v>
      </c>
      <c r="C57" s="7">
        <v>32748000</v>
      </c>
      <c r="D57" s="7">
        <v>25228000</v>
      </c>
      <c r="E57" s="7">
        <v>21325000</v>
      </c>
    </row>
    <row r="58" spans="1:5">
      <c r="A58" s="7" t="s">
        <v>101</v>
      </c>
      <c r="B58" s="7">
        <v>29508000</v>
      </c>
      <c r="C58" s="7">
        <v>28184000</v>
      </c>
      <c r="D58" s="7">
        <v>26278000</v>
      </c>
      <c r="E58" s="7">
        <v>16120000</v>
      </c>
    </row>
    <row r="59" spans="1:5">
      <c r="A59" s="28" t="s">
        <v>102</v>
      </c>
      <c r="B59" s="28">
        <f>SUM(B60:B61)</f>
        <v>61555000</v>
      </c>
      <c r="C59" s="28">
        <f t="shared" ref="C59:E59" si="16">SUM(C60:C61)</f>
        <v>48304000</v>
      </c>
      <c r="D59" s="28">
        <f t="shared" si="16"/>
        <v>62639000</v>
      </c>
      <c r="E59" s="28">
        <f t="shared" si="16"/>
        <v>90943000</v>
      </c>
    </row>
    <row r="60" spans="1:5">
      <c r="A60" s="7" t="s">
        <v>103</v>
      </c>
      <c r="B60" s="7">
        <v>31590000</v>
      </c>
      <c r="C60" s="7">
        <v>24658000</v>
      </c>
      <c r="D60" s="7">
        <v>27699000</v>
      </c>
      <c r="E60" s="7">
        <v>52927000</v>
      </c>
    </row>
    <row r="61" spans="1:5">
      <c r="A61" s="26" t="s">
        <v>104</v>
      </c>
      <c r="B61" s="26">
        <f>SUM(B62:B63)</f>
        <v>29965000</v>
      </c>
      <c r="C61" s="26">
        <f t="shared" ref="C61:E61" si="17">SUM(C62:C63)</f>
        <v>23646000</v>
      </c>
      <c r="D61" s="26">
        <f t="shared" si="17"/>
        <v>34940000</v>
      </c>
      <c r="E61" s="26">
        <f t="shared" si="17"/>
        <v>38016000</v>
      </c>
    </row>
    <row r="62" spans="1:5">
      <c r="A62" s="7" t="s">
        <v>105</v>
      </c>
      <c r="B62" s="7">
        <v>1606000</v>
      </c>
      <c r="C62" s="7">
        <v>5100000</v>
      </c>
      <c r="D62" s="7">
        <v>17635000</v>
      </c>
      <c r="E62" s="7">
        <v>20243000</v>
      </c>
    </row>
    <row r="63" spans="1:5">
      <c r="A63" s="7" t="s">
        <v>106</v>
      </c>
      <c r="B63" s="7">
        <v>28359000</v>
      </c>
      <c r="C63" s="7">
        <v>18546000</v>
      </c>
      <c r="D63" s="7">
        <v>17305000</v>
      </c>
      <c r="E63" s="7">
        <v>17773000</v>
      </c>
    </row>
    <row r="65" spans="1:1">
      <c r="A65" s="7" t="s">
        <v>270</v>
      </c>
    </row>
    <row r="66" spans="1:1">
      <c r="A66" s="11" t="s">
        <v>271</v>
      </c>
    </row>
    <row r="67" spans="1:1">
      <c r="A67" s="11" t="s">
        <v>272</v>
      </c>
    </row>
    <row r="68" spans="1:1">
      <c r="A68" s="11" t="s">
        <v>273</v>
      </c>
    </row>
    <row r="69" spans="1:1">
      <c r="A69" s="11" t="s">
        <v>274</v>
      </c>
    </row>
  </sheetData>
  <phoneticPr fontId="3"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11E9E-DDE8-BE44-A88C-3989F5D17ADE}">
  <dimension ref="A1:K94"/>
  <sheetViews>
    <sheetView topLeftCell="A9" zoomScale="160" zoomScaleNormal="160" workbookViewId="0">
      <selection activeCell="C16" sqref="C16"/>
    </sheetView>
  </sheetViews>
  <sheetFormatPr baseColWidth="10" defaultRowHeight="16"/>
  <cols>
    <col min="1" max="1" width="50.6640625" style="7" bestFit="1" customWidth="1"/>
    <col min="2" max="3" width="11.1640625" style="7" bestFit="1" customWidth="1"/>
    <col min="4" max="4" width="11.5" style="7" customWidth="1"/>
    <col min="5" max="5" width="12.1640625" style="7" customWidth="1"/>
    <col min="6" max="6" width="10.83203125" style="7"/>
    <col min="7" max="7" width="16.83203125" style="7" customWidth="1"/>
    <col min="8" max="8" width="12.83203125" style="7" bestFit="1" customWidth="1"/>
    <col min="9" max="16384" width="10.83203125" style="7"/>
  </cols>
  <sheetData>
    <row r="1" spans="1:11">
      <c r="A1" s="30" t="s">
        <v>269</v>
      </c>
      <c r="B1" s="30" t="s">
        <v>261</v>
      </c>
      <c r="C1" s="30" t="s">
        <v>262</v>
      </c>
      <c r="D1" s="30" t="s">
        <v>263</v>
      </c>
      <c r="E1" s="30" t="s">
        <v>264</v>
      </c>
    </row>
    <row r="2" spans="1:11">
      <c r="A2" s="7" t="s">
        <v>46</v>
      </c>
      <c r="B2" s="7">
        <v>0</v>
      </c>
      <c r="H2" s="13"/>
      <c r="I2" s="13"/>
      <c r="J2" s="13"/>
      <c r="K2" s="13"/>
    </row>
    <row r="3" spans="1:11">
      <c r="A3" s="7" t="s">
        <v>47</v>
      </c>
      <c r="B3" s="7">
        <v>3999960.12</v>
      </c>
      <c r="C3" s="7">
        <v>3999960.12</v>
      </c>
      <c r="D3" s="7">
        <v>4121000</v>
      </c>
      <c r="E3" s="7">
        <v>4096000</v>
      </c>
      <c r="H3" s="13"/>
      <c r="I3" s="13"/>
      <c r="J3" s="13"/>
      <c r="K3" s="13"/>
    </row>
    <row r="4" spans="1:11">
      <c r="A4" s="7" t="s">
        <v>48</v>
      </c>
      <c r="B4" s="7">
        <v>3999960.12</v>
      </c>
      <c r="C4" s="7">
        <v>3999960.12</v>
      </c>
      <c r="D4" s="7">
        <v>4121000</v>
      </c>
      <c r="E4" s="7">
        <v>4096000</v>
      </c>
      <c r="H4" s="13"/>
      <c r="I4" s="13"/>
      <c r="J4" s="13"/>
      <c r="K4" s="13"/>
    </row>
    <row r="5" spans="1:11">
      <c r="A5" s="7" t="s">
        <v>49</v>
      </c>
      <c r="B5" s="7">
        <v>124369000</v>
      </c>
      <c r="C5" s="7">
        <v>113835000</v>
      </c>
      <c r="D5" s="7">
        <v>117552000</v>
      </c>
      <c r="E5" s="7">
        <v>136441000</v>
      </c>
      <c r="H5" s="13"/>
      <c r="I5" s="13"/>
      <c r="J5" s="13"/>
      <c r="K5" s="13"/>
    </row>
    <row r="6" spans="1:11">
      <c r="A6" s="7" t="s">
        <v>50</v>
      </c>
      <c r="B6" s="7">
        <v>151107000</v>
      </c>
      <c r="C6" s="7">
        <v>140474000</v>
      </c>
      <c r="D6" s="7">
        <v>139485000</v>
      </c>
      <c r="E6" s="7">
        <v>162998000</v>
      </c>
      <c r="H6" s="13"/>
      <c r="I6" s="13"/>
      <c r="J6" s="13"/>
      <c r="K6" s="13"/>
    </row>
    <row r="7" spans="1:11">
      <c r="A7" s="7" t="s">
        <v>51</v>
      </c>
      <c r="B7" s="7">
        <v>42773000</v>
      </c>
      <c r="C7" s="7">
        <v>43242000</v>
      </c>
      <c r="D7" s="7">
        <v>48519000</v>
      </c>
      <c r="E7" s="7">
        <v>30690000</v>
      </c>
      <c r="H7" s="13"/>
      <c r="I7" s="13"/>
      <c r="J7" s="13"/>
      <c r="K7" s="13"/>
    </row>
    <row r="8" spans="1:11">
      <c r="A8" s="7" t="s">
        <v>52</v>
      </c>
      <c r="B8" s="7">
        <v>192004000</v>
      </c>
      <c r="C8" s="7">
        <v>182211000</v>
      </c>
      <c r="D8" s="7">
        <v>186611000</v>
      </c>
      <c r="E8" s="7">
        <v>192374000</v>
      </c>
      <c r="H8" s="13"/>
      <c r="I8" s="13"/>
      <c r="J8" s="13"/>
      <c r="K8" s="13"/>
    </row>
    <row r="9" spans="1:11">
      <c r="A9" s="7" t="s">
        <v>53</v>
      </c>
      <c r="B9" s="7">
        <v>19950000</v>
      </c>
      <c r="C9" s="7">
        <v>19610000</v>
      </c>
      <c r="D9" s="7">
        <v>18269000</v>
      </c>
      <c r="E9" s="7">
        <v>19552000</v>
      </c>
      <c r="H9" s="13"/>
      <c r="I9" s="13"/>
      <c r="J9" s="13"/>
      <c r="K9" s="13"/>
    </row>
    <row r="10" spans="1:11">
      <c r="A10" s="7" t="s">
        <v>54</v>
      </c>
      <c r="B10" s="7">
        <v>42773000</v>
      </c>
      <c r="C10" s="7">
        <v>43242000</v>
      </c>
      <c r="D10" s="7">
        <v>48519000</v>
      </c>
      <c r="E10" s="7">
        <v>30690000</v>
      </c>
      <c r="H10" s="13"/>
      <c r="I10" s="13"/>
      <c r="J10" s="13"/>
      <c r="K10" s="13"/>
    </row>
    <row r="11" spans="1:11">
      <c r="A11" s="7" t="s">
        <v>107</v>
      </c>
      <c r="B11" s="7">
        <v>1876000</v>
      </c>
      <c r="C11" s="7">
        <v>1505000</v>
      </c>
      <c r="D11" s="7">
        <v>1393000</v>
      </c>
      <c r="E11" s="7">
        <v>1314000</v>
      </c>
      <c r="H11" s="13"/>
      <c r="I11" s="13"/>
      <c r="J11" s="13"/>
      <c r="K11" s="13"/>
    </row>
    <row r="12" spans="1:11">
      <c r="A12" s="7" t="s">
        <v>55</v>
      </c>
      <c r="B12" s="7">
        <v>42773000</v>
      </c>
      <c r="C12" s="7">
        <v>43242000</v>
      </c>
      <c r="D12" s="7">
        <v>48519000</v>
      </c>
      <c r="E12" s="7">
        <v>30690000</v>
      </c>
      <c r="H12" s="13"/>
      <c r="I12" s="13"/>
      <c r="J12" s="13"/>
      <c r="K12" s="13"/>
    </row>
    <row r="13" spans="1:11">
      <c r="A13" s="7" t="s">
        <v>56</v>
      </c>
      <c r="B13" s="7">
        <v>142335000</v>
      </c>
      <c r="C13" s="7">
        <v>132047000</v>
      </c>
      <c r="D13" s="7">
        <v>136919000</v>
      </c>
      <c r="E13" s="7">
        <v>141031000</v>
      </c>
      <c r="H13" s="13"/>
      <c r="I13" s="13"/>
      <c r="J13" s="13"/>
      <c r="K13" s="13"/>
    </row>
    <row r="14" spans="1:11">
      <c r="A14" s="27" t="s">
        <v>57</v>
      </c>
      <c r="B14" s="27">
        <f>SUM(B15:B16)</f>
        <v>42798000</v>
      </c>
      <c r="C14" s="27">
        <f>SUM(C15:C16)</f>
        <v>43167000</v>
      </c>
      <c r="D14" s="27">
        <f>SUM(D15:D16)</f>
        <v>48622000</v>
      </c>
      <c r="E14" s="27">
        <f>SUM(E15:E16)</f>
        <v>30811000</v>
      </c>
      <c r="H14" s="13"/>
      <c r="I14" s="13"/>
      <c r="J14" s="13"/>
      <c r="K14" s="13"/>
    </row>
    <row r="15" spans="1:11">
      <c r="A15" s="7" t="s">
        <v>108</v>
      </c>
      <c r="B15" s="7">
        <v>25000</v>
      </c>
      <c r="C15" s="7">
        <v>-75000</v>
      </c>
      <c r="D15" s="7">
        <v>103000</v>
      </c>
      <c r="E15" s="7">
        <v>121000</v>
      </c>
    </row>
    <row r="16" spans="1:11">
      <c r="A16" s="28" t="s">
        <v>58</v>
      </c>
      <c r="B16" s="28">
        <f>B18+B20+B21+B22-B19</f>
        <v>42773000</v>
      </c>
      <c r="C16" s="28">
        <f t="shared" ref="C16:E16" si="0">C18+C20+C21+C22-C19</f>
        <v>43242000</v>
      </c>
      <c r="D16" s="28">
        <f t="shared" si="0"/>
        <v>48519000</v>
      </c>
      <c r="E16" s="28">
        <f t="shared" si="0"/>
        <v>30690000</v>
      </c>
      <c r="H16" s="13"/>
      <c r="I16" s="13"/>
      <c r="J16" s="13"/>
      <c r="K16" s="13"/>
    </row>
    <row r="17" spans="1:11">
      <c r="A17" s="20" t="s">
        <v>59</v>
      </c>
      <c r="B17" s="20">
        <v>-9042000</v>
      </c>
      <c r="C17" s="20">
        <v>-9339000</v>
      </c>
      <c r="D17" s="20">
        <v>-8339000</v>
      </c>
      <c r="E17" s="20">
        <v>-8294000</v>
      </c>
      <c r="H17" s="13"/>
      <c r="I17" s="13"/>
      <c r="J17" s="13"/>
      <c r="K17" s="13"/>
    </row>
    <row r="18" spans="1:11">
      <c r="A18" s="7" t="s">
        <v>60</v>
      </c>
      <c r="B18" s="7">
        <v>-9042000</v>
      </c>
      <c r="C18" s="7">
        <v>-9339000</v>
      </c>
      <c r="D18" s="7">
        <v>-8339000</v>
      </c>
      <c r="E18" s="7">
        <v>-8294000</v>
      </c>
      <c r="H18" s="13"/>
      <c r="I18" s="13"/>
      <c r="J18" s="13"/>
      <c r="K18" s="13"/>
    </row>
    <row r="19" spans="1:11">
      <c r="A19" s="7" t="s">
        <v>109</v>
      </c>
      <c r="B19" s="7">
        <v>2384000</v>
      </c>
      <c r="C19" s="7">
        <v>2047000</v>
      </c>
      <c r="D19" s="7">
        <v>1563000</v>
      </c>
      <c r="E19" s="7">
        <v>1590000</v>
      </c>
      <c r="H19" s="13"/>
      <c r="I19" s="13"/>
      <c r="J19" s="13"/>
      <c r="K19" s="13"/>
    </row>
    <row r="20" spans="1:11">
      <c r="A20" s="7" t="s">
        <v>61</v>
      </c>
      <c r="B20" s="7">
        <v>31029000</v>
      </c>
      <c r="C20" s="7">
        <v>31754000</v>
      </c>
      <c r="D20" s="7">
        <v>35769000</v>
      </c>
      <c r="E20" s="7">
        <v>18243000</v>
      </c>
      <c r="H20" s="13"/>
      <c r="I20" s="13"/>
      <c r="J20" s="13"/>
      <c r="K20" s="13"/>
    </row>
    <row r="21" spans="1:11">
      <c r="A21" s="7" t="s">
        <v>110</v>
      </c>
      <c r="B21" s="7">
        <v>23128000</v>
      </c>
      <c r="C21" s="7">
        <v>22832000</v>
      </c>
      <c r="D21" s="7">
        <v>22611000</v>
      </c>
      <c r="E21" s="7">
        <v>22290000</v>
      </c>
      <c r="H21" s="13"/>
      <c r="I21" s="13"/>
      <c r="J21" s="13"/>
      <c r="K21" s="13"/>
    </row>
    <row r="22" spans="1:11">
      <c r="A22" s="20" t="s">
        <v>62</v>
      </c>
      <c r="B22" s="20">
        <v>42000</v>
      </c>
      <c r="C22" s="20">
        <v>42000</v>
      </c>
      <c r="D22" s="20">
        <v>41000</v>
      </c>
      <c r="E22" s="20">
        <v>41000</v>
      </c>
    </row>
    <row r="23" spans="1:11">
      <c r="A23" s="7" t="s">
        <v>63</v>
      </c>
      <c r="B23" s="7">
        <v>42000</v>
      </c>
      <c r="C23" s="7">
        <v>42000</v>
      </c>
      <c r="D23" s="7">
        <v>41000</v>
      </c>
      <c r="E23" s="7">
        <v>41000</v>
      </c>
      <c r="H23" s="13"/>
      <c r="I23" s="13"/>
      <c r="J23" s="13"/>
      <c r="K23" s="13"/>
    </row>
    <row r="24" spans="1:11">
      <c r="A24" s="29" t="s">
        <v>64</v>
      </c>
      <c r="B24" s="29">
        <f>SUM(B25,B37)</f>
        <v>230512000</v>
      </c>
      <c r="C24" s="29">
        <f t="shared" ref="C24:E24" si="1">SUM(C25,C37)</f>
        <v>212717000</v>
      </c>
      <c r="D24" s="29">
        <f t="shared" si="1"/>
        <v>208413000</v>
      </c>
      <c r="E24" s="29">
        <f t="shared" si="1"/>
        <v>236450000</v>
      </c>
      <c r="H24" s="13"/>
      <c r="I24" s="13"/>
      <c r="J24" s="13"/>
      <c r="K24" s="13"/>
    </row>
    <row r="25" spans="1:11">
      <c r="A25" s="28" t="s">
        <v>65</v>
      </c>
      <c r="B25" s="28">
        <f>SUM(B26,B31,B34,B28:B29)</f>
        <v>128981000</v>
      </c>
      <c r="C25" s="28">
        <f>SUM(C26,C31,C34,C28:C29)</f>
        <v>115851000</v>
      </c>
      <c r="D25" s="28">
        <f>SUM(D26,D31,D34,D28:D29)</f>
        <v>117686000</v>
      </c>
      <c r="E25" s="28">
        <f>SUM(E26,E31,E34,E28:E29)</f>
        <v>139258000</v>
      </c>
      <c r="H25" s="13"/>
      <c r="I25" s="13"/>
      <c r="J25" s="13"/>
      <c r="K25" s="13"/>
    </row>
    <row r="26" spans="1:11">
      <c r="A26" s="7" t="s">
        <v>66</v>
      </c>
      <c r="B26" s="7">
        <v>9083000</v>
      </c>
      <c r="C26" s="7">
        <v>7176000</v>
      </c>
      <c r="D26" s="7">
        <v>6066000</v>
      </c>
      <c r="E26" s="7">
        <v>4781000</v>
      </c>
      <c r="H26" s="13"/>
      <c r="I26" s="13"/>
      <c r="J26" s="13"/>
      <c r="K26" s="13"/>
    </row>
    <row r="27" spans="1:11">
      <c r="A27" s="7" t="s">
        <v>111</v>
      </c>
      <c r="H27" s="13"/>
      <c r="I27" s="13"/>
      <c r="J27" s="13"/>
      <c r="K27" s="13"/>
    </row>
    <row r="28" spans="1:11">
      <c r="A28" s="7" t="s">
        <v>112</v>
      </c>
      <c r="B28" s="7">
        <v>1300000</v>
      </c>
      <c r="C28" s="7">
        <v>1700000</v>
      </c>
      <c r="D28" s="7">
        <v>535000</v>
      </c>
      <c r="H28" s="13"/>
      <c r="I28" s="13"/>
      <c r="J28" s="13"/>
      <c r="K28" s="13"/>
    </row>
    <row r="29" spans="1:11">
      <c r="A29" s="7" t="s">
        <v>113</v>
      </c>
      <c r="B29" s="7">
        <v>11585000</v>
      </c>
      <c r="C29" s="7">
        <v>10637000</v>
      </c>
      <c r="D29" s="7">
        <v>15373000</v>
      </c>
      <c r="E29" s="7">
        <v>18048000</v>
      </c>
    </row>
    <row r="30" spans="1:11">
      <c r="A30" s="7" t="s">
        <v>114</v>
      </c>
      <c r="B30" s="7">
        <v>10748000</v>
      </c>
      <c r="C30" s="7">
        <v>9803000</v>
      </c>
      <c r="D30" s="7">
        <v>14366000</v>
      </c>
      <c r="E30" s="7">
        <v>16974000</v>
      </c>
      <c r="H30" s="13"/>
      <c r="I30" s="13"/>
      <c r="J30" s="13"/>
      <c r="K30" s="13"/>
    </row>
    <row r="31" spans="1:11">
      <c r="A31" s="28" t="s">
        <v>115</v>
      </c>
      <c r="B31" s="28">
        <f>SUM(B32:B33)</f>
        <v>6056000</v>
      </c>
      <c r="C31" s="28">
        <f t="shared" ref="C31:E31" si="2">SUM(C32:C33)</f>
        <v>6432000</v>
      </c>
      <c r="D31" s="28">
        <f t="shared" si="2"/>
        <v>6264000</v>
      </c>
      <c r="E31" s="28">
        <f t="shared" si="2"/>
        <v>5097000</v>
      </c>
      <c r="H31" s="13"/>
      <c r="I31" s="13"/>
      <c r="J31" s="13"/>
      <c r="K31" s="13"/>
    </row>
    <row r="32" spans="1:11">
      <c r="A32" s="7" t="s">
        <v>116</v>
      </c>
      <c r="B32" s="7">
        <v>5051000</v>
      </c>
      <c r="C32" s="7">
        <v>4883000</v>
      </c>
      <c r="D32" s="7">
        <v>4683000</v>
      </c>
      <c r="E32" s="7">
        <v>4559000</v>
      </c>
      <c r="H32" s="13"/>
      <c r="I32" s="13"/>
      <c r="J32" s="13"/>
      <c r="K32" s="13"/>
    </row>
    <row r="33" spans="1:11">
      <c r="A33" s="7" t="s">
        <v>117</v>
      </c>
      <c r="B33" s="7">
        <v>1005000</v>
      </c>
      <c r="C33" s="7">
        <v>1549000</v>
      </c>
      <c r="D33" s="7">
        <v>1581000</v>
      </c>
      <c r="E33" s="7">
        <v>538000</v>
      </c>
      <c r="H33" s="13"/>
      <c r="I33" s="13"/>
      <c r="J33" s="13"/>
      <c r="K33" s="13"/>
    </row>
    <row r="34" spans="1:11">
      <c r="A34" s="28" t="s">
        <v>68</v>
      </c>
      <c r="B34" s="28">
        <f>SUM(B35:B36)</f>
        <v>100957000</v>
      </c>
      <c r="C34" s="28">
        <f t="shared" ref="C34:E34" si="3">SUM(C35:C36)</f>
        <v>89906000</v>
      </c>
      <c r="D34" s="28">
        <f t="shared" si="3"/>
        <v>89448000</v>
      </c>
      <c r="E34" s="28">
        <f t="shared" si="3"/>
        <v>111332000</v>
      </c>
      <c r="H34" s="13"/>
      <c r="I34" s="13"/>
      <c r="J34" s="13"/>
      <c r="K34" s="13"/>
    </row>
    <row r="35" spans="1:11">
      <c r="A35" s="7" t="s">
        <v>118</v>
      </c>
      <c r="B35" s="7">
        <v>1395000</v>
      </c>
      <c r="C35" s="7">
        <v>1101000</v>
      </c>
      <c r="D35" s="7">
        <v>1048000</v>
      </c>
      <c r="E35" s="7">
        <v>991000</v>
      </c>
    </row>
    <row r="36" spans="1:11">
      <c r="A36" s="7" t="s">
        <v>69</v>
      </c>
      <c r="B36" s="7">
        <v>99562000</v>
      </c>
      <c r="C36" s="7">
        <v>88805000</v>
      </c>
      <c r="D36" s="7">
        <v>88400000</v>
      </c>
      <c r="E36" s="7">
        <v>110341000</v>
      </c>
    </row>
    <row r="37" spans="1:11">
      <c r="A37" s="28" t="s">
        <v>70</v>
      </c>
      <c r="B37" s="28">
        <f>SUM(B38:B39,B41,B46:B47)</f>
        <v>101531000</v>
      </c>
      <c r="C37" s="28">
        <f>SUM(C38:C39,C41,C46:C47)</f>
        <v>96866000</v>
      </c>
      <c r="D37" s="28">
        <f>SUM(D38:D39,D41,D46:D47)</f>
        <v>90727000</v>
      </c>
      <c r="E37" s="28">
        <f>SUM(E38:E39,E41,E46:E47)</f>
        <v>97192000</v>
      </c>
    </row>
    <row r="38" spans="1:11">
      <c r="A38" s="7" t="s">
        <v>71</v>
      </c>
      <c r="B38" s="7">
        <v>18832000</v>
      </c>
      <c r="C38" s="7">
        <v>14809000</v>
      </c>
      <c r="D38" s="7">
        <v>12883000</v>
      </c>
      <c r="E38" s="7">
        <v>17662000</v>
      </c>
    </row>
    <row r="39" spans="1:11">
      <c r="A39" s="20" t="s">
        <v>72</v>
      </c>
      <c r="B39" s="20">
        <v>2515000</v>
      </c>
      <c r="C39" s="20">
        <v>2404000</v>
      </c>
      <c r="D39" s="20">
        <v>2349000</v>
      </c>
      <c r="E39" s="20">
        <v>2161000</v>
      </c>
    </row>
    <row r="40" spans="1:11">
      <c r="A40" s="7" t="s">
        <v>73</v>
      </c>
      <c r="B40" s="7">
        <v>2515000</v>
      </c>
      <c r="C40" s="7">
        <v>2404000</v>
      </c>
      <c r="D40" s="7">
        <v>2349000</v>
      </c>
      <c r="E40" s="7">
        <v>2161000</v>
      </c>
    </row>
    <row r="41" spans="1:11">
      <c r="A41" s="28" t="s">
        <v>74</v>
      </c>
      <c r="B41" s="28">
        <f>SUM(B42:B43)</f>
        <v>50150000</v>
      </c>
      <c r="C41" s="28">
        <f t="shared" ref="C41:E41" si="4">SUM(C42:C43)</f>
        <v>50568000</v>
      </c>
      <c r="D41" s="28">
        <f t="shared" si="4"/>
        <v>50037000</v>
      </c>
      <c r="E41" s="28">
        <f t="shared" si="4"/>
        <v>51666000</v>
      </c>
    </row>
    <row r="42" spans="1:11">
      <c r="A42" s="7" t="s">
        <v>119</v>
      </c>
      <c r="B42" s="7">
        <v>481000</v>
      </c>
      <c r="C42" s="7">
        <v>404000</v>
      </c>
      <c r="D42" s="7">
        <v>345000</v>
      </c>
      <c r="E42" s="7">
        <v>323000</v>
      </c>
    </row>
    <row r="43" spans="1:11">
      <c r="A43" s="26" t="s">
        <v>75</v>
      </c>
      <c r="B43" s="26">
        <f>SUM(B44:B45)</f>
        <v>49669000</v>
      </c>
      <c r="C43" s="26">
        <f t="shared" ref="C43:D43" si="5">SUM(C44:C45)</f>
        <v>50164000</v>
      </c>
      <c r="D43" s="26">
        <f t="shared" si="5"/>
        <v>49692000</v>
      </c>
      <c r="E43" s="26">
        <f>SUM(E44:E45)</f>
        <v>51343000</v>
      </c>
    </row>
    <row r="44" spans="1:11">
      <c r="A44" s="7" t="s">
        <v>76</v>
      </c>
      <c r="B44" s="7">
        <v>49669000</v>
      </c>
      <c r="C44" s="7">
        <v>50164000</v>
      </c>
      <c r="D44" s="7">
        <v>48192000</v>
      </c>
      <c r="E44" s="7">
        <v>51343000</v>
      </c>
    </row>
    <row r="45" spans="1:11">
      <c r="A45" s="7" t="s">
        <v>120</v>
      </c>
      <c r="C45" s="7">
        <v>0</v>
      </c>
      <c r="D45" s="7">
        <v>1500000</v>
      </c>
    </row>
    <row r="46" spans="1:11">
      <c r="A46" s="7" t="s">
        <v>121</v>
      </c>
      <c r="B46" s="7">
        <v>2818000</v>
      </c>
      <c r="C46" s="7">
        <v>2545000</v>
      </c>
      <c r="D46" s="7">
        <v>2221000</v>
      </c>
      <c r="E46" s="7">
        <v>2284000</v>
      </c>
    </row>
    <row r="47" spans="1:11">
      <c r="A47" s="28" t="s">
        <v>78</v>
      </c>
      <c r="B47" s="28">
        <f>B48+B50</f>
        <v>27216000</v>
      </c>
      <c r="C47" s="28">
        <f t="shared" ref="C47:E47" si="6">C48+C50</f>
        <v>26540000</v>
      </c>
      <c r="D47" s="28">
        <f t="shared" si="6"/>
        <v>23237000</v>
      </c>
      <c r="E47" s="28">
        <f t="shared" si="6"/>
        <v>23419000</v>
      </c>
    </row>
    <row r="48" spans="1:11">
      <c r="A48" s="20" t="s">
        <v>122</v>
      </c>
      <c r="B48" s="20">
        <f>B49</f>
        <v>1224000</v>
      </c>
      <c r="C48" s="20">
        <f t="shared" ref="C48:E48" si="7">C49</f>
        <v>935000</v>
      </c>
      <c r="D48" s="20">
        <f t="shared" si="7"/>
        <v>888000</v>
      </c>
      <c r="E48" s="20">
        <f t="shared" si="7"/>
        <v>1215000</v>
      </c>
    </row>
    <row r="49" spans="1:5">
      <c r="A49" s="7" t="s">
        <v>123</v>
      </c>
      <c r="B49" s="7">
        <v>1224000</v>
      </c>
      <c r="C49" s="7">
        <v>935000</v>
      </c>
      <c r="D49" s="7">
        <v>888000</v>
      </c>
      <c r="E49" s="7">
        <v>1215000</v>
      </c>
    </row>
    <row r="50" spans="1:5">
      <c r="A50" s="20" t="s">
        <v>79</v>
      </c>
      <c r="B50" s="20">
        <f>B51</f>
        <v>25992000</v>
      </c>
      <c r="C50" s="20">
        <f t="shared" ref="C50:E50" si="8">C51</f>
        <v>25605000</v>
      </c>
      <c r="D50" s="20">
        <f t="shared" si="8"/>
        <v>22349000</v>
      </c>
      <c r="E50" s="20">
        <f t="shared" si="8"/>
        <v>22204000</v>
      </c>
    </row>
    <row r="51" spans="1:5">
      <c r="A51" s="7" t="s">
        <v>80</v>
      </c>
      <c r="B51" s="7">
        <v>25992000</v>
      </c>
      <c r="C51" s="7">
        <v>25605000</v>
      </c>
      <c r="D51" s="7">
        <v>22349000</v>
      </c>
      <c r="E51" s="7">
        <v>22204000</v>
      </c>
    </row>
    <row r="52" spans="1:5">
      <c r="A52" s="29" t="s">
        <v>81</v>
      </c>
      <c r="B52" s="29">
        <f>B53+B74</f>
        <v>273310000</v>
      </c>
      <c r="C52" s="29">
        <f>C53+C74</f>
        <v>255884000</v>
      </c>
      <c r="D52" s="29">
        <f t="shared" ref="D52:E52" si="9">D53+D74</f>
        <v>257035000</v>
      </c>
      <c r="E52" s="29">
        <f t="shared" si="9"/>
        <v>267261000</v>
      </c>
    </row>
    <row r="53" spans="1:5">
      <c r="A53" s="27" t="s">
        <v>82</v>
      </c>
      <c r="B53" s="27">
        <f>SUM(B54:B55,B65,B57,B60)</f>
        <v>151829000</v>
      </c>
      <c r="C53" s="27">
        <f>SUM(C54:C55,C65,C57,C60,C62)</f>
        <v>139408000</v>
      </c>
      <c r="D53" s="27">
        <f t="shared" ref="D53:E53" si="10">SUM(D54:D55,D65,D57,D60,D62)</f>
        <v>148039000</v>
      </c>
      <c r="E53" s="27">
        <f t="shared" si="10"/>
        <v>150517000</v>
      </c>
    </row>
    <row r="54" spans="1:5">
      <c r="A54" s="7" t="s">
        <v>83</v>
      </c>
      <c r="B54" s="7">
        <v>11441000</v>
      </c>
      <c r="C54" s="7">
        <f>11118000-C62</f>
        <v>8768000</v>
      </c>
      <c r="D54" s="7">
        <f>14942000-D62</f>
        <v>12852000</v>
      </c>
      <c r="E54" s="7">
        <f>12882000-E62</f>
        <v>12480000</v>
      </c>
    </row>
    <row r="55" spans="1:5">
      <c r="A55" s="28" t="s">
        <v>84</v>
      </c>
      <c r="B55" s="28">
        <f>B56</f>
        <v>16985000</v>
      </c>
      <c r="C55" s="28">
        <f t="shared" ref="C55:E55" si="11">C56</f>
        <v>15552000</v>
      </c>
      <c r="D55" s="28">
        <f t="shared" si="11"/>
        <v>13796000</v>
      </c>
      <c r="E55" s="28">
        <f t="shared" si="11"/>
        <v>12423000</v>
      </c>
    </row>
    <row r="56" spans="1:5">
      <c r="A56" s="7" t="s">
        <v>85</v>
      </c>
      <c r="B56" s="7">
        <v>16985000</v>
      </c>
      <c r="C56" s="7">
        <v>15552000</v>
      </c>
      <c r="D56" s="7">
        <v>13796000</v>
      </c>
      <c r="E56" s="7">
        <v>12423000</v>
      </c>
    </row>
    <row r="57" spans="1:5">
      <c r="A57" s="7" t="s">
        <v>124</v>
      </c>
      <c r="B57" s="7">
        <v>55650000</v>
      </c>
      <c r="C57" s="7">
        <v>49903000</v>
      </c>
      <c r="D57" s="7">
        <v>51256000</v>
      </c>
      <c r="E57" s="7">
        <v>55277000</v>
      </c>
    </row>
    <row r="58" spans="1:5">
      <c r="A58" s="20" t="s">
        <v>86</v>
      </c>
      <c r="B58" s="20">
        <f>SUM(B59:B60)</f>
        <v>5548000</v>
      </c>
      <c r="C58" s="20">
        <f t="shared" ref="C58:E58" si="12">SUM(C59:C60)</f>
        <v>2798000</v>
      </c>
      <c r="D58" s="20">
        <f t="shared" si="12"/>
        <v>4545000</v>
      </c>
      <c r="E58" s="20">
        <f t="shared" si="12"/>
        <v>4901000</v>
      </c>
    </row>
    <row r="59" spans="1:5">
      <c r="A59" s="7" t="s">
        <v>87</v>
      </c>
    </row>
    <row r="60" spans="1:5">
      <c r="A60" s="20" t="s">
        <v>125</v>
      </c>
      <c r="B60" s="20">
        <v>5548000</v>
      </c>
      <c r="C60" s="20">
        <v>2798000</v>
      </c>
      <c r="D60" s="20">
        <v>4545000</v>
      </c>
      <c r="E60" s="20">
        <v>4901000</v>
      </c>
    </row>
    <row r="61" spans="1:5">
      <c r="A61" s="7" t="s">
        <v>438</v>
      </c>
      <c r="D61" s="7">
        <v>4545000</v>
      </c>
      <c r="E61" s="7">
        <v>4901000</v>
      </c>
    </row>
    <row r="62" spans="1:5">
      <c r="A62" s="20" t="s">
        <v>126</v>
      </c>
      <c r="B62" s="20"/>
      <c r="C62" s="20">
        <v>2350000</v>
      </c>
      <c r="D62" s="20">
        <v>2090000</v>
      </c>
      <c r="E62" s="20">
        <f>SUM(E63:E64)</f>
        <v>402000</v>
      </c>
    </row>
    <row r="63" spans="1:5">
      <c r="A63" s="7" t="s">
        <v>127</v>
      </c>
      <c r="C63" s="7">
        <v>2350000</v>
      </c>
      <c r="D63" s="7">
        <f>D62-D64</f>
        <v>1471000</v>
      </c>
      <c r="E63" s="7">
        <v>144000</v>
      </c>
    </row>
    <row r="64" spans="1:5">
      <c r="A64" s="7" t="s">
        <v>128</v>
      </c>
      <c r="D64" s="7">
        <v>619000</v>
      </c>
      <c r="E64" s="7">
        <v>258000</v>
      </c>
    </row>
    <row r="65" spans="1:5">
      <c r="A65" s="28" t="s">
        <v>89</v>
      </c>
      <c r="B65" s="28">
        <v>62205000</v>
      </c>
      <c r="C65" s="28">
        <v>60037000</v>
      </c>
      <c r="D65" s="28">
        <v>63500000</v>
      </c>
      <c r="E65" s="28">
        <v>65034000</v>
      </c>
    </row>
    <row r="66" spans="1:5">
      <c r="A66" s="7" t="s">
        <v>90</v>
      </c>
      <c r="B66" s="7">
        <v>-37529000</v>
      </c>
      <c r="C66" s="7">
        <v>-36015000</v>
      </c>
      <c r="D66" s="7">
        <v>-37157000</v>
      </c>
      <c r="E66" s="7">
        <v>-38687000</v>
      </c>
    </row>
    <row r="67" spans="1:5">
      <c r="A67" s="26" t="s">
        <v>91</v>
      </c>
      <c r="B67" s="26">
        <f>SUM(B68:B73)</f>
        <v>99734000</v>
      </c>
      <c r="C67" s="26">
        <f>SUM(C68:C73)</f>
        <v>96052000</v>
      </c>
      <c r="D67" s="26">
        <f>SUM(D68:D73)</f>
        <v>100657000</v>
      </c>
      <c r="E67" s="26">
        <f>SUM(E68:E73)</f>
        <v>103721000</v>
      </c>
    </row>
    <row r="68" spans="1:5">
      <c r="A68" s="7" t="s">
        <v>129</v>
      </c>
      <c r="B68" s="7">
        <v>5308000</v>
      </c>
      <c r="C68" s="7">
        <v>3203000</v>
      </c>
      <c r="D68" s="7">
        <v>2152000</v>
      </c>
      <c r="E68" s="7">
        <v>1718000</v>
      </c>
    </row>
    <row r="69" spans="1:5">
      <c r="A69" s="7" t="s">
        <v>130</v>
      </c>
      <c r="B69" s="7">
        <v>9564000</v>
      </c>
      <c r="C69" s="7">
        <v>9520000</v>
      </c>
      <c r="D69" s="7">
        <v>10207000</v>
      </c>
      <c r="E69" s="7">
        <v>10842000</v>
      </c>
    </row>
    <row r="70" spans="1:5">
      <c r="A70" s="7" t="s">
        <v>93</v>
      </c>
      <c r="B70" s="7">
        <v>71859000</v>
      </c>
      <c r="C70" s="7">
        <v>71012000</v>
      </c>
      <c r="D70" s="7">
        <v>75410000</v>
      </c>
      <c r="E70" s="7">
        <v>78153000</v>
      </c>
    </row>
    <row r="71" spans="1:5">
      <c r="A71" s="7" t="s">
        <v>131</v>
      </c>
      <c r="B71" s="7">
        <v>12636000</v>
      </c>
      <c r="C71" s="7">
        <v>11946000</v>
      </c>
      <c r="D71" s="7">
        <v>12438000</v>
      </c>
      <c r="E71" s="7">
        <v>12557000</v>
      </c>
    </row>
    <row r="72" spans="1:5">
      <c r="A72" s="7" t="s">
        <v>94</v>
      </c>
      <c r="B72" s="7">
        <v>367000</v>
      </c>
      <c r="C72" s="7">
        <v>371000</v>
      </c>
      <c r="D72" s="7">
        <v>450000</v>
      </c>
      <c r="E72" s="7">
        <v>451000</v>
      </c>
    </row>
    <row r="73" spans="1:5">
      <c r="A73" s="7" t="s">
        <v>95</v>
      </c>
      <c r="B73" s="7">
        <v>0</v>
      </c>
      <c r="C73" s="7">
        <v>0</v>
      </c>
      <c r="D73" s="7">
        <v>0</v>
      </c>
      <c r="E73" s="7">
        <v>0</v>
      </c>
    </row>
    <row r="74" spans="1:5">
      <c r="A74" s="27" t="s">
        <v>96</v>
      </c>
      <c r="B74" s="27">
        <f>SUM(B75,B77,B80,B84)</f>
        <v>121481000</v>
      </c>
      <c r="C74" s="27">
        <f>SUM(C75,C77,C80,C84)</f>
        <v>116476000</v>
      </c>
      <c r="D74" s="27">
        <f>SUM(D75,D77,D80,D84)</f>
        <v>108996000</v>
      </c>
      <c r="E74" s="27">
        <f>SUM(E75,E77,E80,E84)</f>
        <v>116744000</v>
      </c>
    </row>
    <row r="75" spans="1:5">
      <c r="A75" s="7" t="s">
        <v>97</v>
      </c>
      <c r="B75" s="7">
        <v>3633000</v>
      </c>
      <c r="C75" s="7">
        <v>3877000</v>
      </c>
      <c r="D75" s="7">
        <f>3416000+9000</f>
        <v>3425000</v>
      </c>
      <c r="E75" s="7">
        <v>3581000</v>
      </c>
    </row>
    <row r="76" spans="1:5">
      <c r="A76" s="23"/>
      <c r="B76" s="23"/>
      <c r="C76" s="23"/>
      <c r="D76" s="23"/>
      <c r="E76" s="23"/>
    </row>
    <row r="77" spans="1:5">
      <c r="A77" s="28" t="s">
        <v>98</v>
      </c>
      <c r="B77" s="28">
        <f>SUM(B78:B79)</f>
        <v>15651000</v>
      </c>
      <c r="C77" s="28">
        <f>SUM(C78:C79)</f>
        <v>14080000</v>
      </c>
      <c r="D77" s="28">
        <f>SUM(D78:D79)</f>
        <v>12065000</v>
      </c>
      <c r="E77" s="28">
        <f>SUM(E78:E79)</f>
        <v>10808000</v>
      </c>
    </row>
    <row r="78" spans="1:5">
      <c r="A78" s="7" t="s">
        <v>132</v>
      </c>
      <c r="B78" s="7">
        <v>9455000</v>
      </c>
      <c r="C78" s="7">
        <v>8083000</v>
      </c>
      <c r="D78" s="7">
        <v>6280000</v>
      </c>
      <c r="E78" s="7">
        <v>6132000</v>
      </c>
    </row>
    <row r="79" spans="1:5">
      <c r="A79" s="7" t="s">
        <v>133</v>
      </c>
      <c r="B79" s="7">
        <v>6196000</v>
      </c>
      <c r="C79" s="7">
        <v>5997000</v>
      </c>
      <c r="D79" s="7">
        <v>5785000</v>
      </c>
      <c r="E79" s="7">
        <v>4676000</v>
      </c>
    </row>
    <row r="80" spans="1:5">
      <c r="A80" s="28" t="s">
        <v>99</v>
      </c>
      <c r="B80" s="28">
        <v>62026000</v>
      </c>
      <c r="C80" s="28">
        <v>54449000</v>
      </c>
      <c r="D80" s="28">
        <v>43913000</v>
      </c>
      <c r="E80" s="28">
        <v>52394000</v>
      </c>
    </row>
    <row r="81" spans="1:5">
      <c r="A81" s="20" t="s">
        <v>101</v>
      </c>
      <c r="B81" s="20">
        <f>SUM(B82:B83)</f>
        <v>62026000</v>
      </c>
      <c r="C81" s="20">
        <f t="shared" ref="C81:E81" si="13">SUM(C82:C83)</f>
        <v>54449000</v>
      </c>
      <c r="D81" s="20">
        <f t="shared" si="13"/>
        <v>43913000</v>
      </c>
      <c r="E81" s="20">
        <f t="shared" si="13"/>
        <v>52394000</v>
      </c>
    </row>
    <row r="82" spans="1:5">
      <c r="A82" s="7" t="s">
        <v>134</v>
      </c>
      <c r="B82" s="7">
        <v>-320000</v>
      </c>
      <c r="C82" s="7">
        <v>-360000</v>
      </c>
      <c r="D82" s="7">
        <v>-330000</v>
      </c>
      <c r="E82" s="7">
        <v>-478000</v>
      </c>
    </row>
    <row r="83" spans="1:5">
      <c r="A83" s="7" t="s">
        <v>135</v>
      </c>
      <c r="B83" s="7">
        <v>62346000</v>
      </c>
      <c r="C83" s="7">
        <v>54809000</v>
      </c>
      <c r="D83" s="7">
        <v>44243000</v>
      </c>
      <c r="E83" s="7">
        <v>52872000</v>
      </c>
    </row>
    <row r="84" spans="1:5">
      <c r="A84" s="28" t="s">
        <v>102</v>
      </c>
      <c r="B84" s="28">
        <f>SUM(B85:B86)</f>
        <v>40171000</v>
      </c>
      <c r="C84" s="28">
        <f t="shared" ref="C84:E84" si="14">SUM(C85:C86)</f>
        <v>44070000</v>
      </c>
      <c r="D84" s="28">
        <f t="shared" si="14"/>
        <v>49593000</v>
      </c>
      <c r="E84" s="28">
        <f t="shared" si="14"/>
        <v>49961000</v>
      </c>
    </row>
    <row r="85" spans="1:5">
      <c r="A85" s="7" t="s">
        <v>103</v>
      </c>
      <c r="B85" s="7">
        <v>15309000</v>
      </c>
      <c r="C85" s="7">
        <v>18936000</v>
      </c>
      <c r="D85" s="7">
        <v>29053000</v>
      </c>
      <c r="E85" s="7">
        <v>24718000</v>
      </c>
    </row>
    <row r="86" spans="1:5">
      <c r="A86" s="20" t="s">
        <v>104</v>
      </c>
      <c r="B86" s="20">
        <f>SUM(B87:B88)</f>
        <v>24862000</v>
      </c>
      <c r="C86" s="20">
        <f t="shared" ref="C86:E86" si="15">SUM(C87:C88)</f>
        <v>25134000</v>
      </c>
      <c r="D86" s="20">
        <f t="shared" si="15"/>
        <v>20540000</v>
      </c>
      <c r="E86" s="20">
        <f t="shared" si="15"/>
        <v>25243000</v>
      </c>
    </row>
    <row r="87" spans="1:5">
      <c r="A87" s="7" t="s">
        <v>105</v>
      </c>
      <c r="B87" s="7">
        <v>8625000</v>
      </c>
      <c r="C87" s="7">
        <v>9377000</v>
      </c>
      <c r="D87" s="7">
        <v>5435000</v>
      </c>
      <c r="E87" s="7">
        <v>10577000</v>
      </c>
    </row>
    <row r="88" spans="1:5">
      <c r="A88" s="7" t="s">
        <v>106</v>
      </c>
      <c r="B88" s="7">
        <v>16237000</v>
      </c>
      <c r="C88" s="7">
        <v>15757000</v>
      </c>
      <c r="D88" s="7">
        <v>15105000</v>
      </c>
      <c r="E88" s="7">
        <v>14666000</v>
      </c>
    </row>
    <row r="90" spans="1:5">
      <c r="A90" s="7" t="s">
        <v>270</v>
      </c>
    </row>
    <row r="91" spans="1:5">
      <c r="A91" s="11" t="s">
        <v>271</v>
      </c>
    </row>
    <row r="92" spans="1:5">
      <c r="A92" s="11" t="s">
        <v>272</v>
      </c>
    </row>
    <row r="93" spans="1:5">
      <c r="A93" s="11" t="s">
        <v>273</v>
      </c>
    </row>
    <row r="94" spans="1:5">
      <c r="A94" s="11" t="s">
        <v>274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26C5-81BF-C64A-A6BA-978287D680A4}">
  <dimension ref="A1:K78"/>
  <sheetViews>
    <sheetView topLeftCell="A7" zoomScale="130" zoomScaleNormal="130" workbookViewId="0">
      <selection activeCell="B23" sqref="B23"/>
    </sheetView>
  </sheetViews>
  <sheetFormatPr baseColWidth="10" defaultRowHeight="16"/>
  <cols>
    <col min="1" max="1" width="50.6640625" style="7" bestFit="1" customWidth="1"/>
    <col min="2" max="5" width="10.1640625" style="7" bestFit="1" customWidth="1"/>
    <col min="6" max="6" width="12.1640625" style="7" bestFit="1" customWidth="1"/>
    <col min="7" max="7" width="34.33203125" style="7" customWidth="1"/>
    <col min="8" max="9" width="12.1640625" style="7" bestFit="1" customWidth="1"/>
    <col min="10" max="16384" width="10.83203125" style="7"/>
  </cols>
  <sheetData>
    <row r="1" spans="1:11">
      <c r="A1" s="30" t="s">
        <v>269</v>
      </c>
      <c r="B1" t="s">
        <v>296</v>
      </c>
      <c r="C1" t="s">
        <v>297</v>
      </c>
      <c r="D1" t="s">
        <v>298</v>
      </c>
      <c r="E1" t="s">
        <v>299</v>
      </c>
    </row>
    <row r="2" spans="1:11">
      <c r="A2" s="7" t="s">
        <v>46</v>
      </c>
      <c r="B2">
        <v>1647100</v>
      </c>
      <c r="C2">
        <v>1615400</v>
      </c>
      <c r="D2">
        <v>1579500</v>
      </c>
      <c r="E2">
        <v>1529500</v>
      </c>
      <c r="H2" s="13"/>
      <c r="I2" s="13"/>
      <c r="J2" s="13"/>
      <c r="K2" s="13"/>
    </row>
    <row r="3" spans="1:11">
      <c r="A3" s="7" t="s">
        <v>47</v>
      </c>
      <c r="B3">
        <v>2362100</v>
      </c>
      <c r="C3">
        <v>2393800</v>
      </c>
      <c r="D3">
        <v>2429700</v>
      </c>
      <c r="E3">
        <v>2479700</v>
      </c>
      <c r="H3" s="13"/>
      <c r="I3" s="13"/>
      <c r="J3" s="13"/>
      <c r="K3" s="13"/>
    </row>
    <row r="4" spans="1:11">
      <c r="A4" s="7" t="s">
        <v>48</v>
      </c>
      <c r="B4">
        <v>4009200</v>
      </c>
      <c r="C4">
        <v>4009200</v>
      </c>
      <c r="D4">
        <v>4009200</v>
      </c>
      <c r="E4">
        <v>4009200</v>
      </c>
      <c r="H4" s="13"/>
      <c r="I4" s="13"/>
      <c r="J4" s="13"/>
      <c r="K4" s="13"/>
    </row>
    <row r="5" spans="1:11">
      <c r="A5" s="7" t="s">
        <v>49</v>
      </c>
      <c r="B5">
        <v>26361000</v>
      </c>
      <c r="C5">
        <v>24279000</v>
      </c>
      <c r="D5">
        <v>21700000</v>
      </c>
      <c r="E5">
        <v>18539000</v>
      </c>
      <c r="H5" s="13"/>
      <c r="I5" s="13"/>
      <c r="J5" s="13"/>
      <c r="K5" s="13"/>
    </row>
    <row r="6" spans="1:11">
      <c r="A6" s="7" t="s">
        <v>50</v>
      </c>
      <c r="B6">
        <v>35424000</v>
      </c>
      <c r="C6">
        <v>32293000</v>
      </c>
      <c r="D6">
        <v>32838000</v>
      </c>
      <c r="E6">
        <v>35611000</v>
      </c>
      <c r="H6" s="13"/>
      <c r="I6" s="13"/>
      <c r="J6" s="13"/>
      <c r="K6" s="13"/>
    </row>
    <row r="7" spans="1:11">
      <c r="A7" s="7" t="s">
        <v>51</v>
      </c>
      <c r="B7">
        <v>-18484000</v>
      </c>
      <c r="C7">
        <v>-17633000</v>
      </c>
      <c r="D7">
        <v>-19058000</v>
      </c>
      <c r="E7">
        <v>-18069000</v>
      </c>
      <c r="H7" s="13"/>
      <c r="I7" s="13"/>
      <c r="J7" s="13"/>
      <c r="K7" s="13"/>
    </row>
    <row r="8" spans="1:11">
      <c r="A8" s="7" t="s">
        <v>52</v>
      </c>
      <c r="B8">
        <v>80565000</v>
      </c>
      <c r="C8">
        <v>77239000</v>
      </c>
      <c r="D8">
        <v>77496000</v>
      </c>
      <c r="E8">
        <v>80344000</v>
      </c>
    </row>
    <row r="9" spans="1:11">
      <c r="A9" s="7" t="s">
        <v>53</v>
      </c>
      <c r="B9">
        <v>-13108000</v>
      </c>
      <c r="C9">
        <v>-11428000</v>
      </c>
      <c r="D9">
        <v>-10041000</v>
      </c>
      <c r="E9">
        <v>-4989000</v>
      </c>
      <c r="H9" s="13"/>
      <c r="I9" s="13"/>
      <c r="J9" s="13"/>
      <c r="K9" s="13"/>
    </row>
    <row r="10" spans="1:11">
      <c r="A10" s="7" t="s">
        <v>54</v>
      </c>
      <c r="B10">
        <v>-17665000</v>
      </c>
      <c r="C10">
        <v>-16790000</v>
      </c>
      <c r="D10">
        <v>-18188000</v>
      </c>
      <c r="E10">
        <v>-17172000</v>
      </c>
      <c r="H10" s="13"/>
      <c r="I10" s="13"/>
      <c r="J10" s="13"/>
      <c r="K10" s="13"/>
    </row>
    <row r="11" spans="1:11">
      <c r="A11" s="7" t="s">
        <v>107</v>
      </c>
      <c r="B11">
        <v>817000</v>
      </c>
      <c r="C11">
        <v>800000</v>
      </c>
      <c r="D11">
        <v>850000</v>
      </c>
      <c r="E11">
        <v>891000</v>
      </c>
      <c r="H11" s="13"/>
      <c r="I11" s="13"/>
      <c r="J11" s="13"/>
      <c r="K11" s="13"/>
    </row>
    <row r="12" spans="1:11">
      <c r="A12" s="7" t="s">
        <v>55</v>
      </c>
      <c r="B12">
        <v>45958000</v>
      </c>
      <c r="C12">
        <v>45746000</v>
      </c>
      <c r="D12">
        <v>45508000</v>
      </c>
      <c r="E12">
        <v>45624000</v>
      </c>
      <c r="H12" s="13"/>
      <c r="I12" s="13"/>
      <c r="J12" s="13"/>
      <c r="K12" s="13"/>
    </row>
    <row r="13" spans="1:11">
      <c r="A13" s="7" t="s">
        <v>302</v>
      </c>
      <c r="B13">
        <v>819000</v>
      </c>
      <c r="C13">
        <v>843000</v>
      </c>
      <c r="D13">
        <v>870000</v>
      </c>
      <c r="E13">
        <v>897000</v>
      </c>
      <c r="H13" s="13"/>
      <c r="I13" s="13"/>
      <c r="J13" s="13"/>
      <c r="K13" s="13"/>
    </row>
    <row r="14" spans="1:11">
      <c r="A14" s="7" t="s">
        <v>56</v>
      </c>
      <c r="B14">
        <v>71155000</v>
      </c>
      <c r="C14">
        <v>69437000</v>
      </c>
      <c r="D14">
        <v>69477000</v>
      </c>
      <c r="E14">
        <v>70058000</v>
      </c>
      <c r="H14" s="13"/>
      <c r="I14" s="13"/>
      <c r="J14" s="13"/>
      <c r="K14" s="13"/>
    </row>
    <row r="15" spans="1:11">
      <c r="A15" s="7" t="s">
        <v>57</v>
      </c>
      <c r="B15">
        <v>47065000</v>
      </c>
      <c r="C15">
        <v>46854000</v>
      </c>
      <c r="D15">
        <v>46654000</v>
      </c>
      <c r="E15">
        <v>46878000</v>
      </c>
      <c r="H15" s="13"/>
      <c r="I15" s="13"/>
      <c r="J15" s="13"/>
      <c r="K15" s="13"/>
    </row>
    <row r="16" spans="1:11">
      <c r="A16" s="7" t="s">
        <v>108</v>
      </c>
      <c r="B16">
        <v>288000</v>
      </c>
      <c r="C16">
        <v>265000</v>
      </c>
      <c r="D16">
        <v>276000</v>
      </c>
      <c r="E16">
        <v>357000</v>
      </c>
      <c r="H16" s="13"/>
      <c r="I16" s="13"/>
      <c r="J16" s="13"/>
      <c r="K16" s="13"/>
    </row>
    <row r="17" spans="1:11">
      <c r="A17" s="7" t="s">
        <v>58</v>
      </c>
      <c r="B17">
        <v>46777000</v>
      </c>
      <c r="C17">
        <v>46589000</v>
      </c>
      <c r="D17">
        <v>46378000</v>
      </c>
      <c r="E17">
        <v>46521000</v>
      </c>
      <c r="H17" s="13"/>
      <c r="I17" s="13"/>
      <c r="J17" s="13"/>
      <c r="K17" s="13"/>
    </row>
    <row r="18" spans="1:11">
      <c r="A18" s="28" t="s">
        <v>59</v>
      </c>
      <c r="B18" s="24">
        <f>SUM(B19:B20)</f>
        <v>-13041000</v>
      </c>
      <c r="C18" s="24">
        <v>-13105000</v>
      </c>
      <c r="D18" s="24">
        <v>-14750000</v>
      </c>
      <c r="E18" s="24">
        <v>-17245000</v>
      </c>
      <c r="H18" s="13"/>
      <c r="I18" s="13"/>
      <c r="J18" s="13"/>
      <c r="K18" s="13"/>
    </row>
    <row r="19" spans="1:11">
      <c r="A19" s="7" t="s">
        <v>60</v>
      </c>
      <c r="B19">
        <v>-12220000</v>
      </c>
      <c r="C19">
        <v>-12189000</v>
      </c>
      <c r="D19">
        <v>-13744000</v>
      </c>
      <c r="E19">
        <v>-16165000</v>
      </c>
      <c r="H19" s="13"/>
      <c r="I19" s="13"/>
      <c r="J19" s="13"/>
      <c r="K19" s="13"/>
    </row>
    <row r="20" spans="1:11">
      <c r="A20" s="7" t="s">
        <v>303</v>
      </c>
      <c r="B20">
        <v>-821000</v>
      </c>
      <c r="C20">
        <v>-916000</v>
      </c>
      <c r="D20">
        <v>-1006000</v>
      </c>
      <c r="E20">
        <v>-1080000</v>
      </c>
      <c r="H20" s="13"/>
      <c r="I20" s="13"/>
      <c r="J20" s="13"/>
      <c r="K20" s="13"/>
    </row>
    <row r="21" spans="1:11">
      <c r="A21" s="7" t="s">
        <v>109</v>
      </c>
      <c r="B21">
        <v>129736000</v>
      </c>
      <c r="C21">
        <v>123382000</v>
      </c>
      <c r="D21">
        <v>114973000</v>
      </c>
      <c r="E21">
        <v>105573000</v>
      </c>
      <c r="H21" s="13"/>
      <c r="I21" s="13"/>
      <c r="J21" s="13"/>
      <c r="K21" s="13"/>
    </row>
    <row r="22" spans="1:11">
      <c r="A22" s="7" t="s">
        <v>61</v>
      </c>
      <c r="B22">
        <v>118170000</v>
      </c>
      <c r="C22">
        <v>112429000</v>
      </c>
      <c r="D22">
        <v>106374000</v>
      </c>
      <c r="E22">
        <v>100239000</v>
      </c>
      <c r="H22" s="31"/>
      <c r="I22" s="31"/>
      <c r="J22" s="31"/>
      <c r="K22" s="31"/>
    </row>
    <row r="23" spans="1:11">
      <c r="A23" s="7" t="s">
        <v>110</v>
      </c>
      <c r="B23">
        <v>66556000</v>
      </c>
      <c r="C23">
        <v>65795000</v>
      </c>
      <c r="D23">
        <v>64848000</v>
      </c>
      <c r="E23">
        <v>64194000</v>
      </c>
      <c r="H23" s="13"/>
      <c r="I23" s="13"/>
      <c r="J23" s="13"/>
      <c r="K23" s="13"/>
    </row>
    <row r="24" spans="1:11">
      <c r="A24" s="20" t="s">
        <v>62</v>
      </c>
      <c r="B24" s="25">
        <f>SUM(B25:B26)</f>
        <v>4828000</v>
      </c>
      <c r="C24" s="25">
        <f>SUM(C25:C26)</f>
        <v>4852000</v>
      </c>
      <c r="D24" s="25">
        <f>SUM(D25:D26)</f>
        <v>4879000</v>
      </c>
      <c r="E24" s="25">
        <f>SUM(E25:E26)</f>
        <v>4906000</v>
      </c>
      <c r="H24" s="13"/>
      <c r="I24" s="13"/>
      <c r="J24" s="13"/>
      <c r="K24" s="13"/>
    </row>
    <row r="25" spans="1:11">
      <c r="A25" s="7" t="s">
        <v>63</v>
      </c>
      <c r="B25">
        <v>4009000</v>
      </c>
      <c r="C25">
        <v>4009000</v>
      </c>
      <c r="D25">
        <v>4009000</v>
      </c>
      <c r="E25">
        <v>4009000</v>
      </c>
      <c r="H25" s="13"/>
      <c r="I25" s="13"/>
      <c r="J25" s="13"/>
      <c r="K25" s="13"/>
    </row>
    <row r="26" spans="1:11">
      <c r="A26" s="7" t="s">
        <v>253</v>
      </c>
      <c r="B26">
        <v>819000</v>
      </c>
      <c r="C26">
        <v>843000</v>
      </c>
      <c r="D26">
        <v>870000</v>
      </c>
      <c r="E26">
        <v>897000</v>
      </c>
      <c r="H26" s="13"/>
      <c r="I26" s="13"/>
      <c r="J26" s="13"/>
      <c r="K26" s="13"/>
    </row>
    <row r="27" spans="1:11">
      <c r="A27" s="7" t="s">
        <v>64</v>
      </c>
      <c r="B27">
        <v>73764000</v>
      </c>
      <c r="C27">
        <v>70354000</v>
      </c>
      <c r="D27">
        <v>72653000</v>
      </c>
      <c r="E27">
        <v>73822000</v>
      </c>
      <c r="H27" s="13"/>
      <c r="I27" s="13"/>
      <c r="J27" s="13"/>
      <c r="K27" s="13"/>
    </row>
    <row r="28" spans="1:11">
      <c r="A28" s="28" t="s">
        <v>65</v>
      </c>
      <c r="B28" s="24">
        <f>SUM(B29:B31,B33:B34,B36)</f>
        <v>38008000</v>
      </c>
      <c r="C28" s="24">
        <f t="shared" ref="C28:E28" si="0">SUM(C29:C31,C33:C34,C36)</f>
        <v>37273000</v>
      </c>
      <c r="D28" s="24">
        <f t="shared" si="0"/>
        <v>39521000</v>
      </c>
      <c r="E28" s="24">
        <f t="shared" si="0"/>
        <v>40846000</v>
      </c>
      <c r="H28" s="13"/>
      <c r="I28" s="13"/>
      <c r="J28" s="13"/>
      <c r="K28" s="13"/>
    </row>
    <row r="29" spans="1:11">
      <c r="A29" s="7" t="s">
        <v>66</v>
      </c>
      <c r="B29">
        <v>530000</v>
      </c>
      <c r="C29">
        <v>490000</v>
      </c>
      <c r="D29">
        <v>579000</v>
      </c>
      <c r="E29">
        <v>569000</v>
      </c>
      <c r="H29" s="13"/>
      <c r="I29" s="13"/>
      <c r="J29" s="13"/>
      <c r="K29" s="13"/>
    </row>
    <row r="30" spans="1:11">
      <c r="A30" s="7" t="s">
        <v>112</v>
      </c>
      <c r="B30">
        <v>445000</v>
      </c>
      <c r="C30">
        <v>307000</v>
      </c>
      <c r="D30"/>
      <c r="E30"/>
      <c r="H30" s="31"/>
      <c r="I30" s="31"/>
      <c r="J30" s="31"/>
      <c r="K30" s="31"/>
    </row>
    <row r="31" spans="1:11">
      <c r="A31" s="20" t="s">
        <v>113</v>
      </c>
      <c r="B31" s="25">
        <v>3806000</v>
      </c>
      <c r="C31" s="25">
        <v>3811000</v>
      </c>
      <c r="D31" s="25">
        <v>6374000</v>
      </c>
      <c r="E31" s="25">
        <v>7188000</v>
      </c>
      <c r="H31" s="13"/>
      <c r="I31" s="13"/>
      <c r="J31" s="13"/>
      <c r="K31" s="13"/>
    </row>
    <row r="32" spans="1:11">
      <c r="A32" s="7" t="s">
        <v>114</v>
      </c>
      <c r="B32">
        <v>3806000</v>
      </c>
      <c r="C32">
        <v>3811000</v>
      </c>
      <c r="D32">
        <v>6374000</v>
      </c>
      <c r="E32">
        <v>7188000</v>
      </c>
      <c r="H32" s="13"/>
      <c r="I32" s="13"/>
      <c r="J32" s="13"/>
      <c r="K32" s="13"/>
    </row>
    <row r="33" spans="1:11">
      <c r="A33" s="7" t="s">
        <v>403</v>
      </c>
      <c r="B33">
        <v>1776000</v>
      </c>
      <c r="C33">
        <v>2413000</v>
      </c>
      <c r="D33">
        <v>2685000</v>
      </c>
      <c r="E33">
        <v>2701000</v>
      </c>
      <c r="H33" s="13"/>
      <c r="I33" s="13"/>
      <c r="J33" s="13"/>
      <c r="K33" s="13"/>
    </row>
    <row r="34" spans="1:11">
      <c r="A34" s="20" t="s">
        <v>115</v>
      </c>
      <c r="B34" s="25">
        <v>6478000</v>
      </c>
      <c r="C34" s="25">
        <v>6809000</v>
      </c>
      <c r="D34" s="25">
        <v>6153000</v>
      </c>
      <c r="E34" s="25">
        <v>6199000</v>
      </c>
      <c r="H34" s="13"/>
      <c r="I34" s="13"/>
      <c r="J34" s="13"/>
      <c r="K34" s="13"/>
    </row>
    <row r="35" spans="1:11">
      <c r="A35" s="7" t="s">
        <v>117</v>
      </c>
      <c r="B35">
        <v>6478000</v>
      </c>
      <c r="C35">
        <v>6809000</v>
      </c>
      <c r="D35">
        <v>6153000</v>
      </c>
      <c r="E35">
        <v>6199000</v>
      </c>
      <c r="H35" s="13"/>
      <c r="I35" s="13"/>
      <c r="J35" s="13"/>
      <c r="K35" s="13"/>
    </row>
    <row r="36" spans="1:11">
      <c r="A36" s="28" t="s">
        <v>68</v>
      </c>
      <c r="B36" s="24">
        <f>SUM(B37:B38)</f>
        <v>24973000</v>
      </c>
      <c r="C36" s="24">
        <f t="shared" ref="C36:E36" si="1">SUM(C37:C38)</f>
        <v>23443000</v>
      </c>
      <c r="D36" s="24">
        <f t="shared" si="1"/>
        <v>23730000</v>
      </c>
      <c r="E36" s="24">
        <f t="shared" si="1"/>
        <v>24189000</v>
      </c>
      <c r="H36" s="13"/>
      <c r="I36" s="13"/>
      <c r="J36" s="13"/>
      <c r="K36" s="13"/>
    </row>
    <row r="37" spans="1:11">
      <c r="A37" s="7" t="s">
        <v>118</v>
      </c>
      <c r="B37">
        <v>595000</v>
      </c>
      <c r="C37">
        <v>595000</v>
      </c>
      <c r="D37">
        <v>631000</v>
      </c>
      <c r="E37">
        <v>652000</v>
      </c>
    </row>
    <row r="38" spans="1:11">
      <c r="A38" s="7" t="s">
        <v>69</v>
      </c>
      <c r="B38">
        <v>24378000</v>
      </c>
      <c r="C38">
        <v>22848000</v>
      </c>
      <c r="D38">
        <v>23099000</v>
      </c>
      <c r="E38">
        <v>23537000</v>
      </c>
    </row>
    <row r="39" spans="1:11">
      <c r="A39" s="28" t="s">
        <v>70</v>
      </c>
      <c r="B39" s="24">
        <f>SUM(B40:B41,B46:B48)</f>
        <v>35756000</v>
      </c>
      <c r="C39" s="24">
        <f>SUM(C40:C41,C46:C48)</f>
        <v>33081000</v>
      </c>
      <c r="D39" s="24">
        <f>SUM(D40:D41,D46:D48)</f>
        <v>33132000</v>
      </c>
      <c r="E39" s="24">
        <f>SUM(E40:E41,E46:E48)</f>
        <v>32976000</v>
      </c>
    </row>
    <row r="40" spans="1:11">
      <c r="A40" s="7" t="s">
        <v>71</v>
      </c>
      <c r="B40">
        <v>3781000</v>
      </c>
      <c r="C40">
        <v>2940000</v>
      </c>
      <c r="D40">
        <v>3104000</v>
      </c>
      <c r="E40">
        <v>2866000</v>
      </c>
    </row>
    <row r="41" spans="1:11">
      <c r="A41" s="28" t="s">
        <v>74</v>
      </c>
      <c r="B41" s="24">
        <f>SUM(B42:B43)</f>
        <v>10451000</v>
      </c>
      <c r="C41" s="24">
        <f t="shared" ref="C41:E41" si="2">SUM(C42:C43)</f>
        <v>8850000</v>
      </c>
      <c r="D41" s="24">
        <f t="shared" si="2"/>
        <v>9108000</v>
      </c>
      <c r="E41" s="24">
        <f t="shared" si="2"/>
        <v>11422000</v>
      </c>
    </row>
    <row r="42" spans="1:11">
      <c r="A42" s="7" t="s">
        <v>119</v>
      </c>
      <c r="B42">
        <v>222000</v>
      </c>
      <c r="C42">
        <v>205000</v>
      </c>
      <c r="D42">
        <v>219000</v>
      </c>
      <c r="E42">
        <v>239000</v>
      </c>
    </row>
    <row r="43" spans="1:11">
      <c r="A43" s="26" t="s">
        <v>75</v>
      </c>
      <c r="B43" s="65">
        <f>SUM(B44:B45)</f>
        <v>10229000</v>
      </c>
      <c r="C43" s="65">
        <f>SUM(C44:C45)</f>
        <v>8645000</v>
      </c>
      <c r="D43" s="65">
        <f>SUM(D44:D45)</f>
        <v>8889000</v>
      </c>
      <c r="E43" s="65">
        <f>SUM(E44:E45)</f>
        <v>11183000</v>
      </c>
    </row>
    <row r="44" spans="1:11">
      <c r="A44" s="7" t="s">
        <v>76</v>
      </c>
      <c r="B44">
        <v>3993000</v>
      </c>
      <c r="C44">
        <v>3840000</v>
      </c>
      <c r="D44">
        <v>3718000</v>
      </c>
      <c r="E44">
        <v>2638000</v>
      </c>
    </row>
    <row r="45" spans="1:11">
      <c r="A45" s="7" t="s">
        <v>77</v>
      </c>
      <c r="B45">
        <v>6236000</v>
      </c>
      <c r="C45">
        <v>4805000</v>
      </c>
      <c r="D45">
        <v>5171000</v>
      </c>
      <c r="E45">
        <v>8545000</v>
      </c>
    </row>
    <row r="46" spans="1:11">
      <c r="A46" s="63" t="s">
        <v>121</v>
      </c>
      <c r="B46" s="64">
        <v>2030000</v>
      </c>
      <c r="C46" s="64">
        <v>1797000</v>
      </c>
      <c r="D46" s="64">
        <v>2145000</v>
      </c>
      <c r="E46" s="64">
        <v>1921000</v>
      </c>
    </row>
    <row r="47" spans="1:11">
      <c r="A47" s="63" t="s">
        <v>254</v>
      </c>
      <c r="B47" s="64">
        <v>174000</v>
      </c>
      <c r="C47" s="64">
        <v>147000</v>
      </c>
      <c r="D47" s="64">
        <v>278000</v>
      </c>
      <c r="E47" s="64">
        <v>472000</v>
      </c>
    </row>
    <row r="48" spans="1:11">
      <c r="A48" s="28" t="s">
        <v>78</v>
      </c>
      <c r="B48" s="24">
        <f>SUM(B49:B50)</f>
        <v>19320000</v>
      </c>
      <c r="C48" s="24">
        <f t="shared" ref="C48:E48" si="3">SUM(C49:C50)</f>
        <v>19347000</v>
      </c>
      <c r="D48" s="24">
        <f t="shared" si="3"/>
        <v>18497000</v>
      </c>
      <c r="E48" s="24">
        <f t="shared" si="3"/>
        <v>16295000</v>
      </c>
    </row>
    <row r="49" spans="1:5">
      <c r="A49" s="7" t="s">
        <v>122</v>
      </c>
      <c r="B49">
        <v>3894000</v>
      </c>
      <c r="C49">
        <v>3878000</v>
      </c>
      <c r="D49">
        <v>4140000</v>
      </c>
      <c r="E49">
        <v>3531000</v>
      </c>
    </row>
    <row r="50" spans="1:5">
      <c r="A50" s="20" t="s">
        <v>79</v>
      </c>
      <c r="B50" s="25">
        <f>SUM(B51:B52)</f>
        <v>15426000</v>
      </c>
      <c r="C50" s="25">
        <f t="shared" ref="C50:E50" si="4">SUM(C51:C52)</f>
        <v>15469000</v>
      </c>
      <c r="D50" s="25">
        <f t="shared" si="4"/>
        <v>14357000</v>
      </c>
      <c r="E50" s="25">
        <f t="shared" si="4"/>
        <v>12764000</v>
      </c>
    </row>
    <row r="51" spans="1:5">
      <c r="A51" s="7" t="s">
        <v>255</v>
      </c>
      <c r="B51">
        <v>828000</v>
      </c>
      <c r="C51">
        <v>587000</v>
      </c>
      <c r="D51">
        <v>637000</v>
      </c>
      <c r="E51">
        <v>693000</v>
      </c>
    </row>
    <row r="52" spans="1:5">
      <c r="A52" s="7" t="s">
        <v>80</v>
      </c>
      <c r="B52">
        <v>14598000</v>
      </c>
      <c r="C52">
        <v>14882000</v>
      </c>
      <c r="D52">
        <v>13720000</v>
      </c>
      <c r="E52">
        <v>12071000</v>
      </c>
    </row>
    <row r="53" spans="1:5">
      <c r="A53" s="29" t="s">
        <v>81</v>
      </c>
      <c r="B53" s="66">
        <f>B54+B67</f>
        <v>120829000</v>
      </c>
      <c r="C53" s="66">
        <f>C54+C67</f>
        <v>117208000</v>
      </c>
      <c r="D53" s="66">
        <f>D54+D67</f>
        <v>119307000</v>
      </c>
      <c r="E53" s="66">
        <f>E54+E67</f>
        <v>120700000</v>
      </c>
    </row>
    <row r="54" spans="1:5">
      <c r="A54" s="20" t="s">
        <v>82</v>
      </c>
      <c r="B54" s="25">
        <f>B55+B56+B59</f>
        <v>98181000</v>
      </c>
      <c r="C54" s="25">
        <f>C55+C56+C59</f>
        <v>95555000</v>
      </c>
      <c r="D54" s="25">
        <f>D55+D56+D59</f>
        <v>96216000</v>
      </c>
      <c r="E54" s="25">
        <f>E55+E56+E59</f>
        <v>92713000</v>
      </c>
    </row>
    <row r="55" spans="1:5">
      <c r="A55" s="7" t="s">
        <v>83</v>
      </c>
      <c r="B55">
        <v>11830000</v>
      </c>
      <c r="C55">
        <v>10981000</v>
      </c>
      <c r="D55">
        <v>9964000</v>
      </c>
      <c r="E55">
        <v>8328000</v>
      </c>
    </row>
    <row r="56" spans="1:5">
      <c r="A56" s="28" t="s">
        <v>126</v>
      </c>
      <c r="B56" s="24">
        <f>SUM(B57:B58)</f>
        <v>64442000</v>
      </c>
      <c r="C56" s="24">
        <f t="shared" ref="C56:E56" si="5">SUM(C57:C58)</f>
        <v>63379000</v>
      </c>
      <c r="D56" s="24">
        <f t="shared" si="5"/>
        <v>64566000</v>
      </c>
      <c r="E56" s="24">
        <f t="shared" si="5"/>
        <v>63693000</v>
      </c>
    </row>
    <row r="57" spans="1:5">
      <c r="A57" s="7" t="s">
        <v>127</v>
      </c>
      <c r="B57">
        <v>23783000</v>
      </c>
      <c r="C57">
        <v>23679000</v>
      </c>
      <c r="D57">
        <v>23642000</v>
      </c>
      <c r="E57">
        <v>23792000</v>
      </c>
    </row>
    <row r="58" spans="1:5">
      <c r="A58" s="7" t="s">
        <v>128</v>
      </c>
      <c r="B58">
        <v>40659000</v>
      </c>
      <c r="C58">
        <v>39700000</v>
      </c>
      <c r="D58">
        <v>40924000</v>
      </c>
      <c r="E58">
        <v>39901000</v>
      </c>
    </row>
    <row r="59" spans="1:5">
      <c r="A59" s="49" t="s">
        <v>89</v>
      </c>
      <c r="B59" s="69">
        <f>SUM(B60:B61)</f>
        <v>21909000</v>
      </c>
      <c r="C59" s="69">
        <f t="shared" ref="C59:E59" si="6">SUM(C60:C61)</f>
        <v>21195000</v>
      </c>
      <c r="D59" s="69">
        <f t="shared" si="6"/>
        <v>21686000</v>
      </c>
      <c r="E59" s="69">
        <f t="shared" si="6"/>
        <v>20692000</v>
      </c>
    </row>
    <row r="60" spans="1:5">
      <c r="A60" s="7" t="s">
        <v>90</v>
      </c>
      <c r="B60">
        <v>-26736000</v>
      </c>
      <c r="C60">
        <v>-25502000</v>
      </c>
      <c r="D60">
        <v>-25012000</v>
      </c>
      <c r="E60">
        <v>-23079000</v>
      </c>
    </row>
    <row r="61" spans="1:5">
      <c r="A61" s="20" t="s">
        <v>91</v>
      </c>
      <c r="B61" s="25">
        <f>SUM(B62:B65)</f>
        <v>48645000</v>
      </c>
      <c r="C61" s="25">
        <f t="shared" ref="C61:E61" si="7">SUM(C62:C65)</f>
        <v>46697000</v>
      </c>
      <c r="D61" s="25">
        <f t="shared" si="7"/>
        <v>46698000</v>
      </c>
      <c r="E61" s="25">
        <f t="shared" si="7"/>
        <v>43771000</v>
      </c>
    </row>
    <row r="62" spans="1:5">
      <c r="A62" s="7" t="s">
        <v>129</v>
      </c>
      <c r="B62">
        <v>2980000</v>
      </c>
      <c r="C62">
        <v>2756000</v>
      </c>
      <c r="D62">
        <v>2358000</v>
      </c>
      <c r="E62">
        <v>2034000</v>
      </c>
    </row>
    <row r="63" spans="1:5">
      <c r="A63" s="7" t="s">
        <v>93</v>
      </c>
      <c r="B63">
        <v>36521000</v>
      </c>
      <c r="C63">
        <v>35098000</v>
      </c>
      <c r="D63">
        <v>35367000</v>
      </c>
      <c r="E63">
        <v>33260000</v>
      </c>
    </row>
    <row r="64" spans="1:5">
      <c r="A64" s="7" t="s">
        <v>131</v>
      </c>
      <c r="B64">
        <v>8277000</v>
      </c>
      <c r="C64">
        <v>8087000</v>
      </c>
      <c r="D64">
        <v>8165000</v>
      </c>
      <c r="E64">
        <v>7700000</v>
      </c>
    </row>
    <row r="65" spans="1:5">
      <c r="A65" s="7" t="s">
        <v>94</v>
      </c>
      <c r="B65">
        <v>867000</v>
      </c>
      <c r="C65">
        <v>756000</v>
      </c>
      <c r="D65">
        <v>808000</v>
      </c>
      <c r="E65">
        <v>777000</v>
      </c>
    </row>
    <row r="66" spans="1:5">
      <c r="A66" s="7" t="s">
        <v>95</v>
      </c>
      <c r="B66">
        <v>0</v>
      </c>
      <c r="C66">
        <v>0</v>
      </c>
      <c r="D66">
        <v>0</v>
      </c>
      <c r="E66">
        <v>0</v>
      </c>
    </row>
    <row r="67" spans="1:5">
      <c r="A67" s="7" t="s">
        <v>96</v>
      </c>
      <c r="B67">
        <v>22648000</v>
      </c>
      <c r="C67">
        <v>21653000</v>
      </c>
      <c r="D67">
        <v>23091000</v>
      </c>
      <c r="E67">
        <v>27987000</v>
      </c>
    </row>
    <row r="68" spans="1:5">
      <c r="A68" s="7" t="s">
        <v>97</v>
      </c>
      <c r="B68">
        <v>1858000</v>
      </c>
      <c r="C68">
        <v>2372000</v>
      </c>
      <c r="D68">
        <v>2095000</v>
      </c>
      <c r="E68">
        <v>2130000</v>
      </c>
    </row>
    <row r="69" spans="1:5">
      <c r="A69" s="7" t="s">
        <v>256</v>
      </c>
      <c r="B69"/>
      <c r="C69">
        <v>2372000</v>
      </c>
      <c r="D69">
        <v>2095000</v>
      </c>
      <c r="E69">
        <v>2130000</v>
      </c>
    </row>
    <row r="70" spans="1:5">
      <c r="A70" s="7" t="s">
        <v>98</v>
      </c>
      <c r="B70">
        <v>7073000</v>
      </c>
      <c r="C70">
        <v>6924000</v>
      </c>
      <c r="D70">
        <v>5983000</v>
      </c>
      <c r="E70">
        <v>5498000</v>
      </c>
    </row>
    <row r="71" spans="1:5">
      <c r="A71" s="7" t="s">
        <v>132</v>
      </c>
      <c r="B71">
        <v>4254000</v>
      </c>
      <c r="C71">
        <v>3900000</v>
      </c>
      <c r="D71">
        <v>3619000</v>
      </c>
      <c r="E71">
        <v>3410000</v>
      </c>
    </row>
    <row r="72" spans="1:5">
      <c r="A72" s="7" t="s">
        <v>257</v>
      </c>
      <c r="B72">
        <v>956000</v>
      </c>
      <c r="C72">
        <v>856000</v>
      </c>
      <c r="D72">
        <v>719000</v>
      </c>
      <c r="E72">
        <v>674000</v>
      </c>
    </row>
    <row r="73" spans="1:5">
      <c r="A73" s="7" t="s">
        <v>133</v>
      </c>
      <c r="B73">
        <v>1863000</v>
      </c>
      <c r="C73">
        <v>2168000</v>
      </c>
      <c r="D73">
        <v>1645000</v>
      </c>
      <c r="E73">
        <v>1414000</v>
      </c>
    </row>
    <row r="74" spans="1:5">
      <c r="A74" s="7" t="s">
        <v>99</v>
      </c>
      <c r="B74">
        <v>5471000</v>
      </c>
      <c r="C74">
        <v>5143000</v>
      </c>
      <c r="D74">
        <v>4725000</v>
      </c>
      <c r="E74">
        <v>4178000</v>
      </c>
    </row>
    <row r="75" spans="1:5">
      <c r="A75" s="7" t="s">
        <v>101</v>
      </c>
      <c r="B75">
        <v>5471000</v>
      </c>
      <c r="C75">
        <v>5143000</v>
      </c>
      <c r="D75">
        <v>4725000</v>
      </c>
      <c r="E75">
        <v>4178000</v>
      </c>
    </row>
    <row r="76" spans="1:5">
      <c r="A76" s="7" t="s">
        <v>102</v>
      </c>
      <c r="B76">
        <v>8246000</v>
      </c>
      <c r="C76">
        <v>7214000</v>
      </c>
      <c r="D76">
        <v>10288000</v>
      </c>
      <c r="E76">
        <v>16181000</v>
      </c>
    </row>
    <row r="77" spans="1:5">
      <c r="A77" s="7" t="s">
        <v>103</v>
      </c>
      <c r="B77"/>
      <c r="C77"/>
      <c r="D77"/>
      <c r="E77">
        <v>0</v>
      </c>
    </row>
    <row r="78" spans="1:5">
      <c r="A78" s="7" t="s">
        <v>104</v>
      </c>
      <c r="B78">
        <v>8246000</v>
      </c>
      <c r="C78">
        <v>7214000</v>
      </c>
      <c r="D78">
        <v>10288000</v>
      </c>
      <c r="E78">
        <v>16181000</v>
      </c>
    </row>
  </sheetData>
  <phoneticPr fontId="3"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6287-5A4A-E648-A492-D2C46D98D1DC}">
  <dimension ref="A1:O40"/>
  <sheetViews>
    <sheetView zoomScaleNormal="100" workbookViewId="0">
      <selection activeCell="B9" sqref="B9"/>
    </sheetView>
  </sheetViews>
  <sheetFormatPr baseColWidth="10" defaultRowHeight="16"/>
  <cols>
    <col min="1" max="1" width="50.83203125" style="7" bestFit="1" customWidth="1"/>
    <col min="2" max="5" width="10.1640625" style="7" bestFit="1" customWidth="1"/>
    <col min="6" max="6" width="10.83203125" style="7"/>
    <col min="7" max="10" width="10.83203125" style="32"/>
    <col min="11" max="11" width="10.83203125" style="7"/>
    <col min="12" max="14" width="10.83203125" style="32"/>
    <col min="15" max="16384" width="10.83203125" style="7"/>
  </cols>
  <sheetData>
    <row r="1" spans="1:14">
      <c r="A1" s="30" t="s">
        <v>269</v>
      </c>
      <c r="B1" s="30" t="s">
        <v>265</v>
      </c>
      <c r="C1" s="30" t="s">
        <v>266</v>
      </c>
      <c r="D1" s="30" t="s">
        <v>267</v>
      </c>
      <c r="E1" s="30" t="s">
        <v>268</v>
      </c>
      <c r="G1" s="101" t="s">
        <v>287</v>
      </c>
      <c r="H1" s="101"/>
      <c r="I1" s="101"/>
      <c r="J1" s="101"/>
      <c r="L1" s="101" t="s">
        <v>288</v>
      </c>
      <c r="M1" s="101"/>
      <c r="N1" s="101"/>
    </row>
    <row r="2" spans="1:14">
      <c r="A2" s="7" t="s">
        <v>136</v>
      </c>
      <c r="B2" s="7">
        <v>0</v>
      </c>
      <c r="C2" s="7">
        <v>0</v>
      </c>
      <c r="D2" s="7">
        <v>0</v>
      </c>
      <c r="E2" s="7">
        <v>0</v>
      </c>
      <c r="G2" s="31">
        <f t="shared" ref="G2:G38" si="0">IF(B2&gt;0, B2,-B2)/B$39</f>
        <v>0</v>
      </c>
      <c r="H2" s="31">
        <f t="shared" ref="H2:H38" si="1">IF(C2&gt;0, C2,-C2)/C$39</f>
        <v>0</v>
      </c>
      <c r="I2" s="31">
        <f t="shared" ref="I2:I38" si="2">IF(D2&gt;0, D2,-D2)/D$39</f>
        <v>0</v>
      </c>
      <c r="J2" s="31">
        <f t="shared" ref="J2:J38" si="3">IF(E2&gt;0, E2,-E2)/E$39</f>
        <v>0</v>
      </c>
      <c r="L2" s="31"/>
      <c r="M2" s="31"/>
      <c r="N2" s="31"/>
    </row>
    <row r="3" spans="1:14">
      <c r="A3" s="7" t="s">
        <v>137</v>
      </c>
      <c r="B3" s="7">
        <v>1.47E-4</v>
      </c>
      <c r="C3" s="7">
        <v>1.6200000000000001E-4</v>
      </c>
      <c r="D3" s="7">
        <v>1.3300000000000001E-4</v>
      </c>
      <c r="E3" s="7">
        <v>1.44E-4</v>
      </c>
      <c r="G3" s="31">
        <f t="shared" si="0"/>
        <v>3.8352661857364624E-13</v>
      </c>
      <c r="H3" s="31">
        <f t="shared" si="1"/>
        <v>4.1082550567040636E-13</v>
      </c>
      <c r="I3" s="31">
        <f t="shared" si="2"/>
        <v>3.6356976302358831E-13</v>
      </c>
      <c r="J3" s="31">
        <f t="shared" si="3"/>
        <v>5.245614993716191E-13</v>
      </c>
      <c r="L3" s="31">
        <f t="shared" ref="L3:L38" si="4">B3/C3-1</f>
        <v>-9.2592592592592671E-2</v>
      </c>
      <c r="M3" s="31">
        <f t="shared" ref="M3:M38" si="5">C3/D3-1</f>
        <v>0.21804511278195493</v>
      </c>
      <c r="N3" s="31">
        <f t="shared" ref="N3:N38" si="6">D3/E3-1</f>
        <v>-7.638888888888884E-2</v>
      </c>
    </row>
    <row r="4" spans="1:14">
      <c r="A4" s="7" t="s">
        <v>138</v>
      </c>
      <c r="B4" s="7">
        <v>129188000</v>
      </c>
      <c r="C4" s="7">
        <v>133138000</v>
      </c>
      <c r="D4" s="7">
        <v>123136000</v>
      </c>
      <c r="E4" s="7">
        <v>81020000</v>
      </c>
      <c r="G4" s="31">
        <f t="shared" si="0"/>
        <v>0.33705467211083134</v>
      </c>
      <c r="H4" s="31">
        <f t="shared" si="1"/>
        <v>0.33763263070337385</v>
      </c>
      <c r="I4" s="31">
        <f t="shared" si="2"/>
        <v>0.33660546120054563</v>
      </c>
      <c r="J4" s="31">
        <f t="shared" si="3"/>
        <v>0.2951386991603373</v>
      </c>
      <c r="L4" s="31">
        <f t="shared" si="4"/>
        <v>-2.9668464300199759E-2</v>
      </c>
      <c r="M4" s="31">
        <f t="shared" si="5"/>
        <v>8.1227260914760846E-2</v>
      </c>
      <c r="N4" s="31">
        <f t="shared" si="6"/>
        <v>0.51982226610713411</v>
      </c>
    </row>
    <row r="5" spans="1:14">
      <c r="A5" s="7" t="s">
        <v>139</v>
      </c>
      <c r="B5" s="7">
        <v>96995000</v>
      </c>
      <c r="C5" s="7">
        <v>99803000</v>
      </c>
      <c r="D5" s="7">
        <v>94680000</v>
      </c>
      <c r="E5" s="7">
        <v>57411000</v>
      </c>
      <c r="G5" s="31">
        <f t="shared" si="0"/>
        <v>0.25306234264320282</v>
      </c>
      <c r="H5" s="31">
        <f t="shared" si="1"/>
        <v>0.25309640705199732</v>
      </c>
      <c r="I5" s="31">
        <f t="shared" si="2"/>
        <v>0.25881793355694238</v>
      </c>
      <c r="J5" s="31">
        <f t="shared" si="3"/>
        <v>0.20913611278072236</v>
      </c>
      <c r="L5" s="31">
        <f t="shared" si="4"/>
        <v>-2.8135426790777851E-2</v>
      </c>
      <c r="M5" s="31">
        <f t="shared" si="5"/>
        <v>5.410857625686516E-2</v>
      </c>
      <c r="N5" s="31">
        <f t="shared" si="6"/>
        <v>0.64916131055024295</v>
      </c>
    </row>
    <row r="6" spans="1:14">
      <c r="A6" s="7" t="s">
        <v>140</v>
      </c>
      <c r="B6" s="7">
        <v>11519000</v>
      </c>
      <c r="C6" s="7">
        <v>11104000</v>
      </c>
      <c r="D6" s="7">
        <v>11284000</v>
      </c>
      <c r="E6" s="7">
        <v>11056000</v>
      </c>
      <c r="G6" s="61">
        <f>IF(B6&gt;0, B6,-B6)/B$34</f>
        <v>0.21002060276769924</v>
      </c>
      <c r="H6" s="61">
        <f t="shared" ref="H6:J6" si="7">IF(C6&gt;0, C6,-C6)/C$34</f>
        <v>0.21626253773493037</v>
      </c>
      <c r="I6" s="61">
        <f t="shared" si="7"/>
        <v>0.25711486317132637</v>
      </c>
      <c r="J6" s="61">
        <f t="shared" si="7"/>
        <v>0.28592117513189202</v>
      </c>
      <c r="L6" s="31">
        <f t="shared" si="4"/>
        <v>3.7373919308357317E-2</v>
      </c>
      <c r="M6" s="31">
        <f t="shared" si="5"/>
        <v>-1.595179014533854E-2</v>
      </c>
      <c r="N6" s="31">
        <f t="shared" si="6"/>
        <v>2.062228654124465E-2</v>
      </c>
    </row>
    <row r="7" spans="1:14">
      <c r="A7" s="7" t="s">
        <v>141</v>
      </c>
      <c r="B7" s="7">
        <v>214137000</v>
      </c>
      <c r="C7" s="7">
        <v>223546000</v>
      </c>
      <c r="D7" s="7">
        <v>212981000</v>
      </c>
      <c r="E7" s="7">
        <v>169559000</v>
      </c>
      <c r="G7" s="31">
        <f t="shared" si="0"/>
        <v>0.55868870422792438</v>
      </c>
      <c r="H7" s="31">
        <f t="shared" si="1"/>
        <v>0.56690369438639909</v>
      </c>
      <c r="I7" s="31">
        <f t="shared" si="2"/>
        <v>0.58220640374832222</v>
      </c>
      <c r="J7" s="31">
        <f t="shared" si="3"/>
        <v>0.61766752272189129</v>
      </c>
      <c r="L7" s="31">
        <f t="shared" si="4"/>
        <v>-4.208977123276636E-2</v>
      </c>
      <c r="M7" s="31">
        <f t="shared" si="5"/>
        <v>4.960536385874792E-2</v>
      </c>
      <c r="N7" s="31">
        <f t="shared" si="6"/>
        <v>0.25608785142634716</v>
      </c>
    </row>
    <row r="8" spans="1:14">
      <c r="A8" s="7" t="s">
        <v>142</v>
      </c>
      <c r="B8" s="7">
        <v>129188000</v>
      </c>
      <c r="C8" s="7">
        <v>133138000</v>
      </c>
      <c r="D8" s="7">
        <v>123136000</v>
      </c>
      <c r="E8" s="7">
        <v>81020000</v>
      </c>
      <c r="G8" s="31">
        <f t="shared" si="0"/>
        <v>0.33705467211083134</v>
      </c>
      <c r="H8" s="31">
        <f t="shared" si="1"/>
        <v>0.33763263070337385</v>
      </c>
      <c r="I8" s="31">
        <f t="shared" si="2"/>
        <v>0.33660546120054563</v>
      </c>
      <c r="J8" s="31">
        <f t="shared" si="3"/>
        <v>0.2951386991603373</v>
      </c>
      <c r="L8" s="31">
        <f t="shared" si="4"/>
        <v>-2.9668464300199759E-2</v>
      </c>
      <c r="M8" s="31">
        <f t="shared" si="5"/>
        <v>8.1227260914760846E-2</v>
      </c>
      <c r="N8" s="31">
        <f t="shared" si="6"/>
        <v>0.51982226610713411</v>
      </c>
    </row>
    <row r="9" spans="1:14">
      <c r="A9" s="7" t="s">
        <v>143</v>
      </c>
      <c r="B9" s="7">
        <v>117669000</v>
      </c>
      <c r="C9" s="7">
        <v>122034000</v>
      </c>
      <c r="D9" s="7">
        <v>111852000</v>
      </c>
      <c r="E9" s="7">
        <v>69964000</v>
      </c>
      <c r="G9" s="31">
        <f t="shared" si="0"/>
        <v>0.30700131755743115</v>
      </c>
      <c r="H9" s="31">
        <f t="shared" si="1"/>
        <v>0.30947333184557019</v>
      </c>
      <c r="I9" s="31">
        <f t="shared" si="2"/>
        <v>0.305759437095597</v>
      </c>
      <c r="J9" s="31">
        <f t="shared" si="3"/>
        <v>0.25486403293080523</v>
      </c>
      <c r="L9" s="31">
        <f t="shared" si="4"/>
        <v>-3.5768720192733139E-2</v>
      </c>
      <c r="M9" s="31">
        <f t="shared" si="5"/>
        <v>9.103100525694674E-2</v>
      </c>
      <c r="N9" s="31">
        <f t="shared" si="6"/>
        <v>0.5987079069235608</v>
      </c>
    </row>
    <row r="10" spans="1:14">
      <c r="A10" s="7" t="s">
        <v>144</v>
      </c>
      <c r="B10" s="7">
        <v>-183000</v>
      </c>
      <c r="C10" s="7">
        <v>-106000</v>
      </c>
      <c r="D10" s="7">
        <v>198000</v>
      </c>
      <c r="E10" s="7">
        <v>890000</v>
      </c>
      <c r="G10" s="31">
        <f t="shared" si="0"/>
        <v>4.7745150475494736E-4</v>
      </c>
      <c r="H10" s="31">
        <f t="shared" si="1"/>
        <v>2.6881175062384616E-4</v>
      </c>
      <c r="I10" s="31">
        <f t="shared" si="2"/>
        <v>5.4125423367421411E-4</v>
      </c>
      <c r="J10" s="31">
        <f t="shared" si="3"/>
        <v>3.242081489171812E-3</v>
      </c>
      <c r="L10" s="31">
        <f t="shared" si="4"/>
        <v>0.72641509433962259</v>
      </c>
      <c r="M10" s="31">
        <f t="shared" si="5"/>
        <v>-1.5353535353535355</v>
      </c>
      <c r="N10" s="31">
        <f t="shared" si="6"/>
        <v>-0.77752808988764044</v>
      </c>
    </row>
    <row r="11" spans="1:14">
      <c r="A11" s="7" t="s">
        <v>145</v>
      </c>
      <c r="B11" s="7">
        <v>3933000</v>
      </c>
      <c r="C11" s="7">
        <v>2931000</v>
      </c>
      <c r="D11" s="7">
        <v>2645000</v>
      </c>
      <c r="E11" s="7">
        <v>2873000</v>
      </c>
      <c r="G11" s="31">
        <f t="shared" si="0"/>
        <v>1.0261293815307148E-2</v>
      </c>
      <c r="H11" s="31">
        <f t="shared" si="1"/>
        <v>7.4328985007405006E-3</v>
      </c>
      <c r="I11" s="31">
        <f t="shared" si="2"/>
        <v>7.2303911518600827E-3</v>
      </c>
      <c r="J11" s="31">
        <f t="shared" si="3"/>
        <v>1.0465730470101816E-2</v>
      </c>
      <c r="L11" s="31">
        <f t="shared" si="4"/>
        <v>0.34186284544524059</v>
      </c>
      <c r="M11" s="31">
        <f t="shared" si="5"/>
        <v>0.10812854442344055</v>
      </c>
      <c r="N11" s="31">
        <f t="shared" si="6"/>
        <v>-7.9359554472676619E-2</v>
      </c>
    </row>
    <row r="12" spans="1:14">
      <c r="A12" s="7" t="s">
        <v>146</v>
      </c>
      <c r="B12" s="7">
        <v>3750000</v>
      </c>
      <c r="C12" s="7">
        <v>2825000</v>
      </c>
      <c r="D12" s="7">
        <v>2843000</v>
      </c>
      <c r="E12" s="7">
        <v>3763000</v>
      </c>
      <c r="G12" s="31">
        <f t="shared" si="0"/>
        <v>9.7838423105521995E-3</v>
      </c>
      <c r="H12" s="31">
        <f t="shared" si="1"/>
        <v>7.1640867501166538E-3</v>
      </c>
      <c r="I12" s="31">
        <f t="shared" si="2"/>
        <v>7.771645385534297E-3</v>
      </c>
      <c r="J12" s="31">
        <f t="shared" si="3"/>
        <v>1.3707811959273628E-2</v>
      </c>
      <c r="L12" s="31">
        <f t="shared" si="4"/>
        <v>0.32743362831858414</v>
      </c>
      <c r="M12" s="31">
        <f t="shared" si="5"/>
        <v>-6.3313401336616559E-3</v>
      </c>
      <c r="N12" s="31">
        <f t="shared" si="6"/>
        <v>-0.24448578262024978</v>
      </c>
    </row>
    <row r="13" spans="1:14">
      <c r="A13" s="7" t="s">
        <v>147</v>
      </c>
      <c r="B13" s="7">
        <v>96995000</v>
      </c>
      <c r="C13" s="7">
        <v>99803000</v>
      </c>
      <c r="D13" s="7">
        <v>94680000</v>
      </c>
      <c r="E13" s="7">
        <v>57411000</v>
      </c>
      <c r="G13" s="31">
        <f t="shared" si="0"/>
        <v>0.25306234264320282</v>
      </c>
      <c r="H13" s="31">
        <f t="shared" si="1"/>
        <v>0.25309640705199732</v>
      </c>
      <c r="I13" s="31">
        <f t="shared" si="2"/>
        <v>0.25881793355694238</v>
      </c>
      <c r="J13" s="31">
        <f t="shared" si="3"/>
        <v>0.20913611278072236</v>
      </c>
      <c r="L13" s="31">
        <f t="shared" si="4"/>
        <v>-2.8135426790777851E-2</v>
      </c>
      <c r="M13" s="31">
        <f t="shared" si="5"/>
        <v>5.410857625686516E-2</v>
      </c>
      <c r="N13" s="31">
        <f t="shared" si="6"/>
        <v>0.64916131055024295</v>
      </c>
    </row>
    <row r="14" spans="1:14">
      <c r="A14" s="7" t="s">
        <v>148</v>
      </c>
      <c r="B14" s="7">
        <v>96995000</v>
      </c>
      <c r="C14" s="7">
        <v>99803000</v>
      </c>
      <c r="D14" s="7">
        <v>94680000</v>
      </c>
      <c r="E14" s="7">
        <v>57411000</v>
      </c>
      <c r="G14" s="31">
        <f t="shared" si="0"/>
        <v>0.25306234264320282</v>
      </c>
      <c r="H14" s="31">
        <f t="shared" si="1"/>
        <v>0.25309640705199732</v>
      </c>
      <c r="I14" s="31">
        <f t="shared" si="2"/>
        <v>0.25881793355694238</v>
      </c>
      <c r="J14" s="31">
        <f t="shared" si="3"/>
        <v>0.20913611278072236</v>
      </c>
      <c r="L14" s="31">
        <f t="shared" si="4"/>
        <v>-2.8135426790777851E-2</v>
      </c>
      <c r="M14" s="31">
        <f t="shared" si="5"/>
        <v>5.410857625686516E-2</v>
      </c>
      <c r="N14" s="31">
        <f t="shared" si="6"/>
        <v>0.64916131055024295</v>
      </c>
    </row>
    <row r="15" spans="1:14">
      <c r="A15" s="7" t="s">
        <v>149</v>
      </c>
      <c r="B15" s="7">
        <v>268984000</v>
      </c>
      <c r="C15" s="7">
        <v>274891000</v>
      </c>
      <c r="D15" s="7">
        <v>256868000</v>
      </c>
      <c r="E15" s="7">
        <v>208227000</v>
      </c>
      <c r="G15" s="31">
        <f t="shared" si="0"/>
        <v>0.70178587734975284</v>
      </c>
      <c r="H15" s="31">
        <f t="shared" si="1"/>
        <v>0.697112556044714</v>
      </c>
      <c r="I15" s="31">
        <f t="shared" si="2"/>
        <v>0.70217622472438401</v>
      </c>
      <c r="J15" s="31">
        <f t="shared" si="3"/>
        <v>0.75852685645593132</v>
      </c>
      <c r="L15" s="31">
        <f t="shared" si="4"/>
        <v>-2.1488517266843976E-2</v>
      </c>
      <c r="M15" s="31">
        <f t="shared" si="5"/>
        <v>7.0164442437360863E-2</v>
      </c>
      <c r="N15" s="31">
        <f t="shared" si="6"/>
        <v>0.23359602741239138</v>
      </c>
    </row>
    <row r="16" spans="1:14">
      <c r="A16" s="7" t="s">
        <v>150</v>
      </c>
      <c r="B16" s="7">
        <v>114301000</v>
      </c>
      <c r="C16" s="7">
        <v>119437000</v>
      </c>
      <c r="D16" s="7">
        <v>108949000</v>
      </c>
      <c r="E16" s="7">
        <v>66288000</v>
      </c>
      <c r="G16" s="31">
        <f t="shared" si="0"/>
        <v>0.29821412265024722</v>
      </c>
      <c r="H16" s="31">
        <f t="shared" si="1"/>
        <v>0.30288744395528594</v>
      </c>
      <c r="I16" s="31">
        <f t="shared" si="2"/>
        <v>0.29782377527561593</v>
      </c>
      <c r="J16" s="31">
        <f t="shared" si="3"/>
        <v>0.24147314354406862</v>
      </c>
      <c r="L16" s="31">
        <f t="shared" si="4"/>
        <v>-4.3001749876503959E-2</v>
      </c>
      <c r="M16" s="31">
        <f t="shared" si="5"/>
        <v>9.6265225013538513E-2</v>
      </c>
      <c r="N16" s="31">
        <f t="shared" si="6"/>
        <v>0.64357048032826447</v>
      </c>
    </row>
    <row r="17" spans="1:14">
      <c r="A17" s="7" t="s">
        <v>151</v>
      </c>
      <c r="B17" s="7">
        <v>15812547</v>
      </c>
      <c r="C17" s="7">
        <v>16325819</v>
      </c>
      <c r="D17" s="7">
        <v>16864919</v>
      </c>
      <c r="E17" s="7">
        <v>17528214</v>
      </c>
      <c r="G17" s="31">
        <f t="shared" si="0"/>
        <v>4.1255324366985403E-2</v>
      </c>
      <c r="H17" s="31">
        <f t="shared" si="1"/>
        <v>4.140162250715141E-2</v>
      </c>
      <c r="I17" s="31">
        <f t="shared" si="2"/>
        <v>4.6102064693548959E-2</v>
      </c>
      <c r="J17" s="31">
        <f t="shared" si="3"/>
        <v>6.3851570952406969E-2</v>
      </c>
      <c r="L17" s="31">
        <f t="shared" si="4"/>
        <v>-3.1439280320331831E-2</v>
      </c>
      <c r="M17" s="31">
        <f t="shared" si="5"/>
        <v>-3.1965762776565931E-2</v>
      </c>
      <c r="N17" s="31">
        <f t="shared" si="6"/>
        <v>-3.7841562180836008E-2</v>
      </c>
    </row>
    <row r="18" spans="1:14">
      <c r="A18" s="7" t="s">
        <v>152</v>
      </c>
      <c r="B18" s="7">
        <v>15744231</v>
      </c>
      <c r="C18" s="7">
        <v>16215963</v>
      </c>
      <c r="D18" s="7">
        <v>16701272</v>
      </c>
      <c r="E18" s="7">
        <v>17352119</v>
      </c>
      <c r="G18" s="31">
        <f t="shared" si="0"/>
        <v>4.1077086241308687E-2</v>
      </c>
      <c r="H18" s="31">
        <f t="shared" si="1"/>
        <v>4.112303209510864E-2</v>
      </c>
      <c r="I18" s="31">
        <f t="shared" si="2"/>
        <v>4.5654718069417219E-2</v>
      </c>
      <c r="J18" s="31">
        <f t="shared" si="3"/>
        <v>6.3210094166074718E-2</v>
      </c>
      <c r="L18" s="31">
        <f t="shared" si="4"/>
        <v>-2.9090594249629231E-2</v>
      </c>
      <c r="M18" s="31">
        <f t="shared" si="5"/>
        <v>-2.9058205865996278E-2</v>
      </c>
      <c r="N18" s="31">
        <f t="shared" si="6"/>
        <v>-3.7508214414619934E-2</v>
      </c>
    </row>
    <row r="19" spans="1:14">
      <c r="A19" s="7" t="s">
        <v>153</v>
      </c>
      <c r="B19" s="7">
        <v>6.13E-3</v>
      </c>
      <c r="C19" s="7">
        <v>6.11E-3</v>
      </c>
      <c r="D19" s="7">
        <v>5.6100000000000004E-3</v>
      </c>
      <c r="E19" s="7">
        <v>3.2799999999999999E-3</v>
      </c>
      <c r="G19" s="31">
        <f t="shared" si="0"/>
        <v>1.5993320896982664E-11</v>
      </c>
      <c r="H19" s="31">
        <f t="shared" si="1"/>
        <v>1.5494715059544339E-11</v>
      </c>
      <c r="I19" s="31">
        <f t="shared" si="2"/>
        <v>1.5335536620769401E-11</v>
      </c>
      <c r="J19" s="31">
        <f t="shared" si="3"/>
        <v>1.1948345263464656E-11</v>
      </c>
      <c r="L19" s="31">
        <f t="shared" si="4"/>
        <v>3.2733224222585289E-3</v>
      </c>
      <c r="M19" s="31">
        <f t="shared" si="5"/>
        <v>8.9126559714794995E-2</v>
      </c>
      <c r="N19" s="31">
        <f t="shared" si="6"/>
        <v>0.71036585365853666</v>
      </c>
    </row>
    <row r="20" spans="1:14">
      <c r="A20" s="7" t="s">
        <v>154</v>
      </c>
      <c r="B20" s="7">
        <v>6.1600000000000014E-3</v>
      </c>
      <c r="C20" s="7">
        <v>6.1500000000000001E-3</v>
      </c>
      <c r="D20" s="7">
        <v>5.6699999999999997E-3</v>
      </c>
      <c r="E20" s="7">
        <v>3.31E-3</v>
      </c>
      <c r="G20" s="31">
        <f t="shared" si="0"/>
        <v>1.6071591635467085E-11</v>
      </c>
      <c r="H20" s="31">
        <f t="shared" si="1"/>
        <v>1.5596153456006169E-11</v>
      </c>
      <c r="I20" s="31">
        <f t="shared" si="2"/>
        <v>1.5499553055216133E-11</v>
      </c>
      <c r="J20" s="31">
        <f t="shared" si="3"/>
        <v>1.2057628909167077E-11</v>
      </c>
      <c r="L20" s="31">
        <f t="shared" si="4"/>
        <v>1.6260162601628991E-3</v>
      </c>
      <c r="M20" s="31">
        <f t="shared" si="5"/>
        <v>8.4656084656084651E-2</v>
      </c>
      <c r="N20" s="31">
        <f t="shared" si="6"/>
        <v>0.71299093655589107</v>
      </c>
    </row>
    <row r="21" spans="1:14">
      <c r="A21" s="7" t="s">
        <v>155</v>
      </c>
      <c r="B21" s="7">
        <v>96995000</v>
      </c>
      <c r="C21" s="7">
        <v>99803000</v>
      </c>
      <c r="D21" s="7">
        <v>94680000</v>
      </c>
      <c r="E21" s="7">
        <v>57411000</v>
      </c>
      <c r="G21" s="31">
        <f t="shared" si="0"/>
        <v>0.25306234264320282</v>
      </c>
      <c r="H21" s="31">
        <f t="shared" si="1"/>
        <v>0.25309640705199732</v>
      </c>
      <c r="I21" s="31">
        <f t="shared" si="2"/>
        <v>0.25881793355694238</v>
      </c>
      <c r="J21" s="31">
        <f t="shared" si="3"/>
        <v>0.20913611278072236</v>
      </c>
      <c r="L21" s="31">
        <f t="shared" si="4"/>
        <v>-2.8135426790777851E-2</v>
      </c>
      <c r="M21" s="31">
        <f t="shared" si="5"/>
        <v>5.410857625686516E-2</v>
      </c>
      <c r="N21" s="31">
        <f t="shared" si="6"/>
        <v>0.64916131055024295</v>
      </c>
    </row>
    <row r="22" spans="1:14">
      <c r="A22" s="7" t="s">
        <v>156</v>
      </c>
      <c r="B22" s="7">
        <v>96995000</v>
      </c>
      <c r="C22" s="7">
        <v>99803000</v>
      </c>
      <c r="D22" s="7">
        <v>94680000</v>
      </c>
      <c r="E22" s="7">
        <v>57411000</v>
      </c>
      <c r="G22" s="31">
        <f t="shared" si="0"/>
        <v>0.25306234264320282</v>
      </c>
      <c r="H22" s="31">
        <f t="shared" si="1"/>
        <v>0.25309640705199732</v>
      </c>
      <c r="I22" s="31">
        <f t="shared" si="2"/>
        <v>0.25881793355694238</v>
      </c>
      <c r="J22" s="31">
        <f t="shared" si="3"/>
        <v>0.20913611278072236</v>
      </c>
      <c r="L22" s="31">
        <f t="shared" si="4"/>
        <v>-2.8135426790777851E-2</v>
      </c>
      <c r="M22" s="31">
        <f t="shared" si="5"/>
        <v>5.410857625686516E-2</v>
      </c>
      <c r="N22" s="31">
        <f t="shared" si="6"/>
        <v>0.64916131055024295</v>
      </c>
    </row>
    <row r="23" spans="1:14">
      <c r="A23" s="7" t="s">
        <v>157</v>
      </c>
      <c r="B23" s="7">
        <v>96995000</v>
      </c>
      <c r="C23" s="7">
        <v>99803000</v>
      </c>
      <c r="D23" s="7">
        <v>94680000</v>
      </c>
      <c r="E23" s="7">
        <v>57411000</v>
      </c>
      <c r="G23" s="31">
        <f t="shared" si="0"/>
        <v>0.25306234264320282</v>
      </c>
      <c r="H23" s="31">
        <f t="shared" si="1"/>
        <v>0.25309640705199732</v>
      </c>
      <c r="I23" s="31">
        <f t="shared" si="2"/>
        <v>0.25881793355694238</v>
      </c>
      <c r="J23" s="31">
        <f t="shared" si="3"/>
        <v>0.20913611278072236</v>
      </c>
      <c r="L23" s="31">
        <f t="shared" si="4"/>
        <v>-2.8135426790777851E-2</v>
      </c>
      <c r="M23" s="31">
        <f t="shared" si="5"/>
        <v>5.410857625686516E-2</v>
      </c>
      <c r="N23" s="31">
        <f t="shared" si="6"/>
        <v>0.64916131055024295</v>
      </c>
    </row>
    <row r="24" spans="1:14">
      <c r="A24" s="7" t="s">
        <v>158</v>
      </c>
      <c r="B24" s="7">
        <v>96995000</v>
      </c>
      <c r="C24" s="7">
        <v>99803000</v>
      </c>
      <c r="D24" s="7">
        <v>94680000</v>
      </c>
      <c r="E24" s="7">
        <v>57411000</v>
      </c>
      <c r="G24" s="31">
        <f t="shared" si="0"/>
        <v>0.25306234264320282</v>
      </c>
      <c r="H24" s="31">
        <f t="shared" si="1"/>
        <v>0.25309640705199732</v>
      </c>
      <c r="I24" s="31">
        <f t="shared" si="2"/>
        <v>0.25881793355694238</v>
      </c>
      <c r="J24" s="31">
        <f t="shared" si="3"/>
        <v>0.20913611278072236</v>
      </c>
      <c r="L24" s="31">
        <f t="shared" si="4"/>
        <v>-2.8135426790777851E-2</v>
      </c>
      <c r="M24" s="31">
        <f t="shared" si="5"/>
        <v>5.410857625686516E-2</v>
      </c>
      <c r="N24" s="31">
        <f t="shared" si="6"/>
        <v>0.64916131055024295</v>
      </c>
    </row>
    <row r="25" spans="1:14">
      <c r="A25" s="7" t="s">
        <v>159</v>
      </c>
      <c r="B25" s="7">
        <v>96995000</v>
      </c>
      <c r="C25" s="7">
        <v>99803000</v>
      </c>
      <c r="D25" s="7">
        <v>94680000</v>
      </c>
      <c r="E25" s="7">
        <v>57411000</v>
      </c>
      <c r="G25" s="31">
        <f t="shared" si="0"/>
        <v>0.25306234264320282</v>
      </c>
      <c r="H25" s="31">
        <f t="shared" si="1"/>
        <v>0.25309640705199732</v>
      </c>
      <c r="I25" s="31">
        <f t="shared" si="2"/>
        <v>0.25881793355694238</v>
      </c>
      <c r="J25" s="31">
        <f t="shared" si="3"/>
        <v>0.20913611278072236</v>
      </c>
      <c r="L25" s="31">
        <f t="shared" si="4"/>
        <v>-2.8135426790777851E-2</v>
      </c>
      <c r="M25" s="31">
        <f t="shared" si="5"/>
        <v>5.410857625686516E-2</v>
      </c>
      <c r="N25" s="31">
        <f t="shared" si="6"/>
        <v>0.64916131055024295</v>
      </c>
    </row>
    <row r="26" spans="1:14">
      <c r="A26" s="7" t="s">
        <v>160</v>
      </c>
      <c r="B26" s="7">
        <v>16741000</v>
      </c>
      <c r="C26" s="7">
        <v>19300000</v>
      </c>
      <c r="D26" s="7">
        <v>14527000</v>
      </c>
      <c r="E26" s="7">
        <v>9680000</v>
      </c>
      <c r="G26" s="31">
        <f t="shared" si="0"/>
        <v>4.3677681098921166E-2</v>
      </c>
      <c r="H26" s="31">
        <f t="shared" si="1"/>
        <v>4.8944026292832364E-2</v>
      </c>
      <c r="I26" s="31">
        <f t="shared" si="2"/>
        <v>3.9711112386794492E-2</v>
      </c>
      <c r="J26" s="31">
        <f t="shared" si="3"/>
        <v>3.5262189679981057E-2</v>
      </c>
      <c r="L26" s="31">
        <f t="shared" si="4"/>
        <v>-0.13259067357512955</v>
      </c>
      <c r="M26" s="31">
        <f t="shared" si="5"/>
        <v>0.32856061127555591</v>
      </c>
      <c r="N26" s="31">
        <f t="shared" si="6"/>
        <v>0.50072314049586786</v>
      </c>
    </row>
    <row r="27" spans="1:14">
      <c r="A27" s="28" t="s">
        <v>161</v>
      </c>
      <c r="B27" s="28">
        <f>B28+B30+B33</f>
        <v>113736000</v>
      </c>
      <c r="C27" s="28">
        <f>C28+C30+C33</f>
        <v>119103000</v>
      </c>
      <c r="D27" s="28">
        <f>D28+D30+D33</f>
        <v>109207000</v>
      </c>
      <c r="E27" s="28">
        <f>E28+E30+E33</f>
        <v>67091000</v>
      </c>
      <c r="G27" s="31">
        <f t="shared" si="0"/>
        <v>0.29674002374212399</v>
      </c>
      <c r="H27" s="31">
        <f t="shared" si="1"/>
        <v>0.30204043334482966</v>
      </c>
      <c r="I27" s="31">
        <f t="shared" si="2"/>
        <v>0.29852904594373691</v>
      </c>
      <c r="J27" s="31">
        <f t="shared" si="3"/>
        <v>0.24439830246070343</v>
      </c>
      <c r="L27" s="31">
        <f t="shared" si="4"/>
        <v>-4.5061837233319024E-2</v>
      </c>
      <c r="M27" s="31">
        <f t="shared" si="5"/>
        <v>9.0616901846951148E-2</v>
      </c>
      <c r="N27" s="31">
        <f t="shared" si="6"/>
        <v>0.62774440685039723</v>
      </c>
    </row>
    <row r="28" spans="1:14">
      <c r="A28" s="20" t="s">
        <v>162</v>
      </c>
      <c r="B28" s="20">
        <v>-382000</v>
      </c>
      <c r="C28" s="20">
        <v>-228000</v>
      </c>
      <c r="D28" s="20">
        <v>60000</v>
      </c>
      <c r="E28" s="20">
        <v>-87000</v>
      </c>
      <c r="G28" s="31">
        <f t="shared" si="0"/>
        <v>9.9664740336825072E-4</v>
      </c>
      <c r="H28" s="31">
        <f t="shared" si="1"/>
        <v>5.7819885983242372E-4</v>
      </c>
      <c r="I28" s="31">
        <f t="shared" si="2"/>
        <v>1.6401643444673156E-4</v>
      </c>
      <c r="J28" s="31">
        <f t="shared" si="3"/>
        <v>3.1692257253701983E-4</v>
      </c>
      <c r="L28" s="31">
        <f t="shared" si="4"/>
        <v>0.67543859649122817</v>
      </c>
      <c r="M28" s="31">
        <f t="shared" si="5"/>
        <v>-4.8</v>
      </c>
      <c r="N28" s="31">
        <f t="shared" si="6"/>
        <v>-1.6896551724137931</v>
      </c>
    </row>
    <row r="29" spans="1:14">
      <c r="A29" s="7" t="s">
        <v>163</v>
      </c>
      <c r="B29" s="7">
        <v>-382000</v>
      </c>
      <c r="C29" s="7">
        <v>-228000</v>
      </c>
      <c r="D29" s="7">
        <v>60000</v>
      </c>
      <c r="E29" s="7">
        <v>-87000</v>
      </c>
      <c r="G29" s="31">
        <f t="shared" si="0"/>
        <v>9.9664740336825072E-4</v>
      </c>
      <c r="H29" s="31">
        <f t="shared" si="1"/>
        <v>5.7819885983242372E-4</v>
      </c>
      <c r="I29" s="31">
        <f t="shared" si="2"/>
        <v>1.6401643444673156E-4</v>
      </c>
      <c r="J29" s="31">
        <f t="shared" si="3"/>
        <v>3.1692257253701983E-4</v>
      </c>
      <c r="L29" s="31">
        <f t="shared" si="4"/>
        <v>0.67543859649122817</v>
      </c>
      <c r="M29" s="31">
        <f t="shared" si="5"/>
        <v>-4.8</v>
      </c>
      <c r="N29" s="31">
        <f t="shared" si="6"/>
        <v>-1.6896551724137931</v>
      </c>
    </row>
    <row r="30" spans="1:14">
      <c r="A30" s="28" t="s">
        <v>164</v>
      </c>
      <c r="B30" s="28">
        <f>B32-B31</f>
        <v>-183000</v>
      </c>
      <c r="C30" s="28">
        <f t="shared" ref="C30:E30" si="8">C32-C31</f>
        <v>-106000</v>
      </c>
      <c r="D30" s="28">
        <f t="shared" si="8"/>
        <v>198000</v>
      </c>
      <c r="E30" s="28">
        <f t="shared" si="8"/>
        <v>890000</v>
      </c>
      <c r="G30" s="31">
        <f t="shared" si="0"/>
        <v>4.7745150475494736E-4</v>
      </c>
      <c r="H30" s="31">
        <f t="shared" si="1"/>
        <v>2.6881175062384616E-4</v>
      </c>
      <c r="I30" s="31">
        <f t="shared" si="2"/>
        <v>5.4125423367421411E-4</v>
      </c>
      <c r="J30" s="31">
        <f t="shared" si="3"/>
        <v>3.242081489171812E-3</v>
      </c>
      <c r="L30" s="31">
        <f t="shared" si="4"/>
        <v>0.72641509433962259</v>
      </c>
      <c r="M30" s="31">
        <f t="shared" si="5"/>
        <v>-1.5353535353535355</v>
      </c>
      <c r="N30" s="31">
        <f t="shared" si="6"/>
        <v>-0.77752808988764044</v>
      </c>
    </row>
    <row r="31" spans="1:14">
      <c r="A31" s="7" t="s">
        <v>165</v>
      </c>
      <c r="B31" s="7">
        <v>3933000</v>
      </c>
      <c r="C31" s="7">
        <v>2931000</v>
      </c>
      <c r="D31" s="7">
        <v>2645000</v>
      </c>
      <c r="E31" s="7">
        <v>2873000</v>
      </c>
      <c r="G31" s="31">
        <f t="shared" si="0"/>
        <v>1.0261293815307148E-2</v>
      </c>
      <c r="H31" s="31">
        <f t="shared" si="1"/>
        <v>7.4328985007405006E-3</v>
      </c>
      <c r="I31" s="31">
        <f t="shared" si="2"/>
        <v>7.2303911518600827E-3</v>
      </c>
      <c r="J31" s="31">
        <f t="shared" si="3"/>
        <v>1.0465730470101816E-2</v>
      </c>
      <c r="L31" s="31">
        <f t="shared" si="4"/>
        <v>0.34186284544524059</v>
      </c>
      <c r="M31" s="31">
        <f t="shared" si="5"/>
        <v>0.10812854442344055</v>
      </c>
      <c r="N31" s="31">
        <f t="shared" si="6"/>
        <v>-7.9359554472676619E-2</v>
      </c>
    </row>
    <row r="32" spans="1:14">
      <c r="A32" s="7" t="s">
        <v>166</v>
      </c>
      <c r="B32" s="7">
        <v>3750000</v>
      </c>
      <c r="C32" s="7">
        <v>2825000</v>
      </c>
      <c r="D32" s="7">
        <v>2843000</v>
      </c>
      <c r="E32" s="7">
        <v>3763000</v>
      </c>
      <c r="G32" s="31">
        <f t="shared" si="0"/>
        <v>9.7838423105521995E-3</v>
      </c>
      <c r="H32" s="31">
        <f t="shared" si="1"/>
        <v>7.1640867501166538E-3</v>
      </c>
      <c r="I32" s="31">
        <f t="shared" si="2"/>
        <v>7.771645385534297E-3</v>
      </c>
      <c r="J32" s="31">
        <f t="shared" si="3"/>
        <v>1.3707811959273628E-2</v>
      </c>
      <c r="L32" s="31">
        <f t="shared" si="4"/>
        <v>0.32743362831858414</v>
      </c>
      <c r="M32" s="31">
        <f t="shared" si="5"/>
        <v>-6.3313401336616559E-3</v>
      </c>
      <c r="N32" s="31">
        <f t="shared" si="6"/>
        <v>-0.24448578262024978</v>
      </c>
    </row>
    <row r="33" spans="1:15">
      <c r="A33" s="28" t="s">
        <v>167</v>
      </c>
      <c r="B33" s="28">
        <f>B37-B34</f>
        <v>114301000</v>
      </c>
      <c r="C33" s="28">
        <f t="shared" ref="C33:E33" si="9">C37-C34</f>
        <v>119437000</v>
      </c>
      <c r="D33" s="28">
        <f t="shared" si="9"/>
        <v>108949000</v>
      </c>
      <c r="E33" s="28">
        <f t="shared" si="9"/>
        <v>66288000</v>
      </c>
      <c r="G33" s="31">
        <f t="shared" si="0"/>
        <v>0.29821412265024722</v>
      </c>
      <c r="H33" s="31">
        <f t="shared" si="1"/>
        <v>0.30288744395528594</v>
      </c>
      <c r="I33" s="31">
        <f t="shared" si="2"/>
        <v>0.29782377527561593</v>
      </c>
      <c r="J33" s="31">
        <f t="shared" si="3"/>
        <v>0.24147314354406862</v>
      </c>
      <c r="L33" s="31">
        <f t="shared" si="4"/>
        <v>-4.3001749876503959E-2</v>
      </c>
      <c r="M33" s="31">
        <f t="shared" si="5"/>
        <v>9.6265225013538513E-2</v>
      </c>
      <c r="N33" s="31">
        <f t="shared" si="6"/>
        <v>0.64357048032826447</v>
      </c>
    </row>
    <row r="34" spans="1:15">
      <c r="A34" s="28" t="s">
        <v>168</v>
      </c>
      <c r="B34" s="28">
        <f>SUM(B35:B36)</f>
        <v>54847000</v>
      </c>
      <c r="C34" s="28">
        <f t="shared" ref="C34:E34" si="10">SUM(C35:C36)</f>
        <v>51345000</v>
      </c>
      <c r="D34" s="28">
        <f t="shared" si="10"/>
        <v>43887000</v>
      </c>
      <c r="E34" s="28">
        <f t="shared" si="10"/>
        <v>38668000</v>
      </c>
      <c r="G34" s="31">
        <f>IF(B34&gt;0, B34,-B34)/B$39</f>
        <v>0.1430971731218284</v>
      </c>
      <c r="H34" s="31">
        <f t="shared" si="1"/>
        <v>0.13020886165831491</v>
      </c>
      <c r="I34" s="31">
        <f t="shared" si="2"/>
        <v>0.11996982097606181</v>
      </c>
      <c r="J34" s="31">
        <f t="shared" si="3"/>
        <v>0.14085933373404003</v>
      </c>
      <c r="L34" s="31">
        <f t="shared" si="4"/>
        <v>6.8205278021228999E-2</v>
      </c>
      <c r="M34" s="31">
        <f t="shared" si="5"/>
        <v>0.16993642764372141</v>
      </c>
      <c r="N34" s="31">
        <f t="shared" si="6"/>
        <v>0.13496948381090301</v>
      </c>
    </row>
    <row r="35" spans="1:15">
      <c r="A35" s="7" t="s">
        <v>169</v>
      </c>
      <c r="B35" s="7">
        <v>29915000</v>
      </c>
      <c r="C35" s="7">
        <v>26251000</v>
      </c>
      <c r="D35" s="7">
        <v>21914000</v>
      </c>
      <c r="E35" s="7">
        <v>18752000</v>
      </c>
      <c r="G35" s="61">
        <f>IF(B35&gt;0, B35,-B35)/B$34</f>
        <v>0.54542636789614751</v>
      </c>
      <c r="H35" s="61">
        <f t="shared" ref="H35:J35" si="11">IF(C35&gt;0, C35,-C35)/C$34</f>
        <v>0.51126691985587691</v>
      </c>
      <c r="I35" s="61">
        <f t="shared" si="11"/>
        <v>0.49932781917196434</v>
      </c>
      <c r="J35" s="61">
        <f t="shared" si="11"/>
        <v>0.48494879486914244</v>
      </c>
      <c r="L35" s="31">
        <f t="shared" si="4"/>
        <v>0.1395756352138966</v>
      </c>
      <c r="M35" s="31">
        <f t="shared" si="5"/>
        <v>0.19791001186456136</v>
      </c>
      <c r="N35" s="31">
        <f t="shared" si="6"/>
        <v>0.16862201365187723</v>
      </c>
    </row>
    <row r="36" spans="1:15">
      <c r="A36" s="7" t="s">
        <v>170</v>
      </c>
      <c r="B36" s="7">
        <v>24932000</v>
      </c>
      <c r="C36" s="7">
        <v>25094000</v>
      </c>
      <c r="D36" s="7">
        <v>21973000</v>
      </c>
      <c r="E36" s="7">
        <v>19916000</v>
      </c>
      <c r="G36" s="61">
        <f>IF(B36&gt;0, B36-B6,-B36-B6)/B$34</f>
        <v>0.2445530293361533</v>
      </c>
      <c r="H36" s="61">
        <f t="shared" ref="H36:J36" si="12">IF(C36&gt;0, C36-C6,-C36-C6)/C$34</f>
        <v>0.27247054240919272</v>
      </c>
      <c r="I36" s="61">
        <f t="shared" si="12"/>
        <v>0.24355731765670927</v>
      </c>
      <c r="J36" s="61">
        <f t="shared" si="12"/>
        <v>0.22913002999896556</v>
      </c>
      <c r="L36" s="31">
        <f t="shared" si="4"/>
        <v>-6.4557264684784732E-3</v>
      </c>
      <c r="M36" s="31">
        <f t="shared" si="5"/>
        <v>0.14203795567287125</v>
      </c>
      <c r="N36" s="31">
        <f t="shared" si="6"/>
        <v>0.10328379192608961</v>
      </c>
    </row>
    <row r="37" spans="1:15">
      <c r="A37" s="28" t="s">
        <v>171</v>
      </c>
      <c r="B37" s="28">
        <f>B39-B38</f>
        <v>169148000</v>
      </c>
      <c r="C37" s="28">
        <f t="shared" ref="C37:E37" si="13">C39-C38</f>
        <v>170782000</v>
      </c>
      <c r="D37" s="28">
        <f t="shared" si="13"/>
        <v>152836000</v>
      </c>
      <c r="E37" s="28">
        <f t="shared" si="13"/>
        <v>104956000</v>
      </c>
      <c r="G37" s="31">
        <f t="shared" si="0"/>
        <v>0.44131129577207562</v>
      </c>
      <c r="H37" s="31">
        <f t="shared" si="1"/>
        <v>0.43309630561360085</v>
      </c>
      <c r="I37" s="31">
        <f t="shared" si="2"/>
        <v>0.41779359625167778</v>
      </c>
      <c r="J37" s="31">
        <f t="shared" si="3"/>
        <v>0.38233247727810865</v>
      </c>
      <c r="L37" s="31">
        <f t="shared" si="4"/>
        <v>-9.5677530418896151E-3</v>
      </c>
      <c r="M37" s="31">
        <f t="shared" si="5"/>
        <v>0.1174199795859614</v>
      </c>
      <c r="N37" s="31">
        <f t="shared" si="6"/>
        <v>0.45619116582186825</v>
      </c>
    </row>
    <row r="38" spans="1:15">
      <c r="A38" s="7" t="s">
        <v>172</v>
      </c>
      <c r="B38" s="7">
        <v>214137000</v>
      </c>
      <c r="C38" s="7">
        <v>223546000</v>
      </c>
      <c r="D38" s="7">
        <v>212981000</v>
      </c>
      <c r="E38" s="7">
        <v>169559000</v>
      </c>
      <c r="G38" s="31">
        <f t="shared" si="0"/>
        <v>0.55868870422792438</v>
      </c>
      <c r="H38" s="31">
        <f t="shared" si="1"/>
        <v>0.56690369438639909</v>
      </c>
      <c r="I38" s="31">
        <f t="shared" si="2"/>
        <v>0.58220640374832222</v>
      </c>
      <c r="J38" s="31">
        <f t="shared" si="3"/>
        <v>0.61766752272189129</v>
      </c>
      <c r="L38" s="31">
        <f t="shared" si="4"/>
        <v>-4.208977123276636E-2</v>
      </c>
      <c r="M38" s="31">
        <f t="shared" si="5"/>
        <v>4.960536385874792E-2</v>
      </c>
      <c r="N38" s="31">
        <f t="shared" si="6"/>
        <v>0.25608785142634716</v>
      </c>
    </row>
    <row r="39" spans="1:15">
      <c r="A39" s="28" t="s">
        <v>173</v>
      </c>
      <c r="B39" s="28">
        <f>B40</f>
        <v>383285000</v>
      </c>
      <c r="C39" s="28">
        <f t="shared" ref="C39:E39" si="14">C40</f>
        <v>394328000</v>
      </c>
      <c r="D39" s="28">
        <f t="shared" si="14"/>
        <v>365817000</v>
      </c>
      <c r="E39" s="28">
        <f t="shared" si="14"/>
        <v>274515000</v>
      </c>
      <c r="G39" s="31">
        <f>IF(B39&gt;0, B39,-B39)/B$39</f>
        <v>1</v>
      </c>
      <c r="H39" s="31">
        <f t="shared" ref="H39:J39" si="15">IF(C39&gt;0, C39,-C39)/C$39</f>
        <v>1</v>
      </c>
      <c r="I39" s="31">
        <f t="shared" si="15"/>
        <v>1</v>
      </c>
      <c r="J39" s="31">
        <f t="shared" si="15"/>
        <v>1</v>
      </c>
      <c r="L39" s="31">
        <f>B39/C39-1</f>
        <v>-2.800460530319937E-2</v>
      </c>
      <c r="M39" s="31">
        <f t="shared" ref="M39:N39" si="16">C39/D39-1</f>
        <v>7.7937876041846099E-2</v>
      </c>
      <c r="N39" s="31">
        <f t="shared" si="16"/>
        <v>0.33259384733074704</v>
      </c>
      <c r="O39" s="13"/>
    </row>
    <row r="40" spans="1:15">
      <c r="A40" s="7" t="s">
        <v>174</v>
      </c>
      <c r="B40" s="7">
        <v>383285000</v>
      </c>
      <c r="C40" s="7">
        <v>394328000</v>
      </c>
      <c r="D40" s="7">
        <v>365817000</v>
      </c>
      <c r="E40" s="7">
        <v>274515000</v>
      </c>
      <c r="G40" s="32">
        <f>AAPL_fs[[#This Row],[9 Y23]]/AAPL_fs[[#This Row],[9 Y22]]-1</f>
        <v>-2.800460530319937E-2</v>
      </c>
      <c r="H40" s="32">
        <f>AAPL_fs[[#This Row],[9 Y22]]/AAPL_fs[[#This Row],[9 Y21]]-1</f>
        <v>7.7937876041846099E-2</v>
      </c>
      <c r="I40" s="32">
        <f>AAPL_fs[[#This Row],[9 Y21]]/AAPL_fs[[#This Row],[9 Y20]]-1</f>
        <v>0.33259384733074704</v>
      </c>
    </row>
  </sheetData>
  <mergeCells count="2">
    <mergeCell ref="G1:J1"/>
    <mergeCell ref="L1:N1"/>
  </mergeCells>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4E0B9-5383-3E46-8197-27784FDCAFD0}">
  <dimension ref="A1:N49"/>
  <sheetViews>
    <sheetView topLeftCell="A27" zoomScaleNormal="100" workbookViewId="0">
      <selection activeCell="A19" sqref="A19:A20"/>
    </sheetView>
  </sheetViews>
  <sheetFormatPr baseColWidth="10" defaultRowHeight="16"/>
  <cols>
    <col min="1" max="1" width="50.83203125" style="7" bestFit="1" customWidth="1"/>
    <col min="2" max="5" width="11.6640625" style="7" customWidth="1"/>
    <col min="6" max="6" width="10.83203125" style="7"/>
    <col min="7" max="14" width="10.83203125" style="32"/>
    <col min="15" max="16384" width="10.83203125" style="7"/>
  </cols>
  <sheetData>
    <row r="1" spans="1:14">
      <c r="A1" s="30" t="s">
        <v>269</v>
      </c>
      <c r="B1" s="30" t="s">
        <v>261</v>
      </c>
      <c r="C1" s="30" t="s">
        <v>262</v>
      </c>
      <c r="D1" s="30" t="s">
        <v>263</v>
      </c>
      <c r="E1" s="30" t="s">
        <v>264</v>
      </c>
      <c r="G1" s="101" t="s">
        <v>287</v>
      </c>
      <c r="H1" s="101"/>
      <c r="I1" s="101"/>
      <c r="J1" s="101"/>
      <c r="L1" s="101" t="s">
        <v>288</v>
      </c>
      <c r="M1" s="101"/>
      <c r="N1" s="101"/>
    </row>
    <row r="2" spans="1:14">
      <c r="A2" s="7" t="s">
        <v>136</v>
      </c>
      <c r="B2" s="7">
        <v>-43050</v>
      </c>
      <c r="C2" s="7">
        <v>-2184754</v>
      </c>
      <c r="D2" s="7">
        <v>2013390</v>
      </c>
      <c r="E2" s="7">
        <v>87480</v>
      </c>
      <c r="G2" s="31">
        <f t="shared" ref="G2:G45" si="0">IF(B2&gt;0, B2,-B2)/B$46</f>
        <v>2.4433711143020926E-4</v>
      </c>
      <c r="H2" s="31">
        <f t="shared" ref="H2:H45" si="1">IF(C2&gt;0, C2,-C2)/C$46</f>
        <v>1.3822570338548751E-2</v>
      </c>
      <c r="I2" s="31">
        <f t="shared" ref="I2:I45" si="2">IF(D2&gt;0, D2,-D2)/D$46</f>
        <v>1.4767311373688032E-2</v>
      </c>
      <c r="J2" s="31">
        <f t="shared" ref="J2:J45" si="3">IF(E2&gt;0, E2,-E2)/E$46</f>
        <v>6.8803875920216443E-4</v>
      </c>
      <c r="K2" s="31"/>
      <c r="L2" s="31">
        <f t="shared" ref="L2:L45" si="4">B2/C2-1</f>
        <v>-0.98029526436385972</v>
      </c>
      <c r="M2" s="31">
        <f t="shared" ref="M2:M45" si="5">C2/D2-1</f>
        <v>-2.0851121739951028</v>
      </c>
      <c r="N2" s="31">
        <f t="shared" ref="N2:N45" si="6">D2/E2-1</f>
        <v>22.015432098765434</v>
      </c>
    </row>
    <row r="3" spans="1:14">
      <c r="A3" s="7" t="s">
        <v>137</v>
      </c>
      <c r="B3" s="7">
        <v>2.1000000000000001E-4</v>
      </c>
      <c r="C3" s="7">
        <v>2.8600000000000001E-4</v>
      </c>
      <c r="D3" s="7">
        <v>2.7E-4</v>
      </c>
      <c r="E3" s="7">
        <v>2.7E-4</v>
      </c>
      <c r="G3" s="31">
        <f t="shared" si="0"/>
        <v>1.1918883484400451E-12</v>
      </c>
      <c r="H3" s="31">
        <f t="shared" si="1"/>
        <v>1.8094737974275104E-12</v>
      </c>
      <c r="I3" s="31">
        <f t="shared" si="2"/>
        <v>1.9803287345699384E-12</v>
      </c>
      <c r="J3" s="31">
        <f t="shared" si="3"/>
        <v>2.1235764172906311E-12</v>
      </c>
      <c r="K3" s="31"/>
      <c r="L3" s="31">
        <f t="shared" si="4"/>
        <v>-0.26573426573426573</v>
      </c>
      <c r="M3" s="31">
        <f t="shared" si="5"/>
        <v>5.9259259259259345E-2</v>
      </c>
      <c r="N3" s="31">
        <f t="shared" si="6"/>
        <v>0</v>
      </c>
    </row>
    <row r="4" spans="1:14">
      <c r="A4" s="7" t="s">
        <v>138</v>
      </c>
      <c r="B4" s="7">
        <v>12013000</v>
      </c>
      <c r="C4" s="7">
        <v>12398000</v>
      </c>
      <c r="D4" s="7">
        <v>18086000</v>
      </c>
      <c r="E4" s="7">
        <v>7668000</v>
      </c>
      <c r="G4" s="31">
        <f t="shared" si="0"/>
        <v>6.8181689189572681E-2</v>
      </c>
      <c r="H4" s="31">
        <f t="shared" si="1"/>
        <v>7.8440056435336622E-2</v>
      </c>
      <c r="I4" s="31">
        <f t="shared" si="2"/>
        <v>0.13265268701271077</v>
      </c>
      <c r="J4" s="31">
        <f t="shared" si="3"/>
        <v>6.0309570251053921E-2</v>
      </c>
      <c r="K4" s="31"/>
      <c r="L4" s="31">
        <f t="shared" si="4"/>
        <v>-3.1053395708985354E-2</v>
      </c>
      <c r="M4" s="31">
        <f t="shared" si="5"/>
        <v>-0.31449740130487669</v>
      </c>
      <c r="N4" s="31">
        <f t="shared" si="6"/>
        <v>1.3586332811684922</v>
      </c>
    </row>
    <row r="5" spans="1:14">
      <c r="A5" s="7" t="s">
        <v>228</v>
      </c>
      <c r="B5" s="7">
        <v>-205000</v>
      </c>
      <c r="C5" s="7">
        <v>-7639000</v>
      </c>
      <c r="D5" s="7">
        <v>7457000</v>
      </c>
      <c r="E5" s="7">
        <v>324000</v>
      </c>
      <c r="G5" s="31">
        <f t="shared" si="0"/>
        <v>1.1635100544295678E-3</v>
      </c>
      <c r="H5" s="31">
        <f t="shared" si="1"/>
        <v>4.8330665519401225E-2</v>
      </c>
      <c r="I5" s="31">
        <f t="shared" si="2"/>
        <v>5.4693745828474194E-2</v>
      </c>
      <c r="J5" s="31">
        <f t="shared" si="3"/>
        <v>2.5482917007487575E-3</v>
      </c>
      <c r="K5" s="31"/>
      <c r="L5" s="31">
        <f t="shared" si="4"/>
        <v>-0.97316402670506608</v>
      </c>
      <c r="M5" s="31">
        <f t="shared" si="5"/>
        <v>-2.0244065978275447</v>
      </c>
      <c r="N5" s="31">
        <f t="shared" si="6"/>
        <v>22.015432098765434</v>
      </c>
    </row>
    <row r="6" spans="1:14">
      <c r="A6" s="7" t="s">
        <v>229</v>
      </c>
      <c r="B6" s="7">
        <v>-205000</v>
      </c>
      <c r="C6" s="7">
        <v>-7639000</v>
      </c>
      <c r="D6" s="7">
        <v>7457000</v>
      </c>
      <c r="E6" s="7">
        <v>324000</v>
      </c>
      <c r="G6" s="31">
        <f t="shared" si="0"/>
        <v>1.1635100544295678E-3</v>
      </c>
      <c r="H6" s="31">
        <f t="shared" si="1"/>
        <v>4.8330665519401225E-2</v>
      </c>
      <c r="I6" s="31">
        <f t="shared" si="2"/>
        <v>5.4693745828474194E-2</v>
      </c>
      <c r="J6" s="31">
        <f t="shared" si="3"/>
        <v>2.5482917007487575E-3</v>
      </c>
      <c r="K6" s="31"/>
      <c r="L6" s="31">
        <f t="shared" si="4"/>
        <v>-0.97316402670506608</v>
      </c>
      <c r="M6" s="31">
        <f t="shared" si="5"/>
        <v>-2.0244065978275447</v>
      </c>
      <c r="N6" s="31">
        <f t="shared" si="6"/>
        <v>22.015432098765434</v>
      </c>
    </row>
    <row r="7" spans="1:14">
      <c r="A7" s="7" t="s">
        <v>139</v>
      </c>
      <c r="B7" s="7">
        <v>4347000</v>
      </c>
      <c r="C7" s="7">
        <v>-1981000</v>
      </c>
      <c r="D7" s="7">
        <v>17937000</v>
      </c>
      <c r="E7" s="7">
        <v>-1279000</v>
      </c>
      <c r="G7" s="31">
        <f t="shared" si="0"/>
        <v>2.4672088812708937E-2</v>
      </c>
      <c r="H7" s="31">
        <f t="shared" si="1"/>
        <v>1.2533453121342301E-2</v>
      </c>
      <c r="I7" s="31">
        <f t="shared" si="2"/>
        <v>0.13155983893326292</v>
      </c>
      <c r="J7" s="31">
        <f t="shared" si="3"/>
        <v>1.0059460139684138E-2</v>
      </c>
      <c r="K7" s="31"/>
      <c r="L7" s="31">
        <f t="shared" si="4"/>
        <v>-3.1943462897526502</v>
      </c>
      <c r="M7" s="31">
        <f t="shared" si="5"/>
        <v>-1.1104421029157607</v>
      </c>
      <c r="N7" s="31">
        <f t="shared" si="6"/>
        <v>-15.024237685691947</v>
      </c>
    </row>
    <row r="8" spans="1:14">
      <c r="A8" s="7" t="s">
        <v>140</v>
      </c>
      <c r="B8" s="7">
        <v>6523000</v>
      </c>
      <c r="C8" s="7">
        <v>6493000</v>
      </c>
      <c r="D8" s="7">
        <v>5960000</v>
      </c>
      <c r="E8" s="7">
        <v>7457000</v>
      </c>
      <c r="G8" s="61">
        <f>IF(B8&gt;0, B8,-B8)/B$41</f>
        <v>0.6095122407026724</v>
      </c>
      <c r="H8" s="61">
        <f t="shared" ref="H8:J8" si="7">IF(C8&gt;0, C8,-C8)/C$41</f>
        <v>0.59634459955914765</v>
      </c>
      <c r="I8" s="61">
        <f t="shared" si="7"/>
        <v>0.50020981955518251</v>
      </c>
      <c r="J8" s="61">
        <f t="shared" si="7"/>
        <v>4.7017654476670874</v>
      </c>
      <c r="K8" s="31"/>
      <c r="L8" s="31">
        <f t="shared" si="4"/>
        <v>4.6203603881103117E-3</v>
      </c>
      <c r="M8" s="31">
        <f t="shared" si="5"/>
        <v>8.9429530201342367E-2</v>
      </c>
      <c r="N8" s="31">
        <f t="shared" si="6"/>
        <v>-0.20075097224084748</v>
      </c>
    </row>
    <row r="9" spans="1:14">
      <c r="A9" s="7" t="s">
        <v>141</v>
      </c>
      <c r="B9" s="7">
        <v>160031000</v>
      </c>
      <c r="C9" s="7">
        <v>140893000</v>
      </c>
      <c r="D9" s="7">
        <v>119903000</v>
      </c>
      <c r="E9" s="7">
        <v>121359000</v>
      </c>
      <c r="G9" s="31">
        <f t="shared" si="0"/>
        <v>0.90828135375813746</v>
      </c>
      <c r="H9" s="31">
        <f t="shared" si="1"/>
        <v>0.89140626482851126</v>
      </c>
      <c r="I9" s="31">
        <f t="shared" si="2"/>
        <v>0.87943465281903466</v>
      </c>
      <c r="J9" s="31">
        <f t="shared" si="3"/>
        <v>0.95450040898508781</v>
      </c>
      <c r="K9" s="31"/>
      <c r="L9" s="31">
        <f t="shared" si="4"/>
        <v>0.13583357583414357</v>
      </c>
      <c r="M9" s="31">
        <f t="shared" si="5"/>
        <v>0.17505817202238472</v>
      </c>
      <c r="N9" s="31">
        <f t="shared" si="6"/>
        <v>-1.1997462075330256E-2</v>
      </c>
    </row>
    <row r="10" spans="1:14">
      <c r="A10" s="7" t="s">
        <v>142</v>
      </c>
      <c r="B10" s="7">
        <v>11808000</v>
      </c>
      <c r="C10" s="7">
        <v>4759000</v>
      </c>
      <c r="D10" s="7">
        <v>25543000</v>
      </c>
      <c r="E10" s="7">
        <v>7992000</v>
      </c>
      <c r="G10" s="31">
        <f t="shared" si="0"/>
        <v>6.7018179135143116E-2</v>
      </c>
      <c r="H10" s="31">
        <f t="shared" si="1"/>
        <v>3.010939091593539E-2</v>
      </c>
      <c r="I10" s="31">
        <f t="shared" si="2"/>
        <v>0.18734643284118496</v>
      </c>
      <c r="J10" s="31">
        <f t="shared" si="3"/>
        <v>6.2857861951802679E-2</v>
      </c>
      <c r="K10" s="31"/>
      <c r="L10" s="31">
        <f t="shared" si="4"/>
        <v>1.4811935280521116</v>
      </c>
      <c r="M10" s="31">
        <f t="shared" si="5"/>
        <v>-0.81368672434717926</v>
      </c>
      <c r="N10" s="31">
        <f t="shared" si="6"/>
        <v>2.1960710710710711</v>
      </c>
    </row>
    <row r="11" spans="1:14">
      <c r="A11" s="7" t="s">
        <v>143</v>
      </c>
      <c r="B11" s="7">
        <v>5285000</v>
      </c>
      <c r="C11" s="7">
        <v>-1734000</v>
      </c>
      <c r="D11" s="7">
        <v>19583000</v>
      </c>
      <c r="E11" s="7">
        <v>535000</v>
      </c>
      <c r="G11" s="31">
        <f t="shared" si="0"/>
        <v>2.9995856769074469E-2</v>
      </c>
      <c r="H11" s="31">
        <f t="shared" si="1"/>
        <v>1.0970725750836723E-2</v>
      </c>
      <c r="I11" s="31">
        <f t="shared" si="2"/>
        <v>0.14363250966327076</v>
      </c>
      <c r="J11" s="31">
        <f t="shared" si="3"/>
        <v>4.2078273453721761E-3</v>
      </c>
      <c r="K11" s="31"/>
      <c r="L11" s="31">
        <f t="shared" si="4"/>
        <v>-4.0478662053056516</v>
      </c>
      <c r="M11" s="31">
        <f t="shared" si="5"/>
        <v>-1.0885461880202216</v>
      </c>
      <c r="N11" s="31">
        <f t="shared" si="6"/>
        <v>35.603738317757006</v>
      </c>
    </row>
    <row r="12" spans="1:14">
      <c r="A12" s="7" t="s">
        <v>144</v>
      </c>
      <c r="B12" s="7">
        <v>249000</v>
      </c>
      <c r="C12" s="7">
        <v>-643000</v>
      </c>
      <c r="D12" s="7">
        <v>-1542000</v>
      </c>
      <c r="E12" s="7">
        <v>-1199000</v>
      </c>
      <c r="G12" s="31">
        <f t="shared" si="0"/>
        <v>1.4132390417217679E-3</v>
      </c>
      <c r="H12" s="31">
        <f t="shared" si="1"/>
        <v>4.0681526284821303E-3</v>
      </c>
      <c r="I12" s="31">
        <f t="shared" si="2"/>
        <v>1.1309877439654982E-2</v>
      </c>
      <c r="J12" s="31">
        <f t="shared" si="3"/>
        <v>9.430252312338766E-3</v>
      </c>
      <c r="K12" s="31"/>
      <c r="L12" s="31">
        <f t="shared" si="4"/>
        <v>-1.3872472783825818</v>
      </c>
      <c r="M12" s="31">
        <f t="shared" si="5"/>
        <v>-0.58300907911802846</v>
      </c>
      <c r="N12" s="31">
        <f t="shared" si="6"/>
        <v>0.28607172643869894</v>
      </c>
    </row>
    <row r="13" spans="1:14">
      <c r="A13" s="7" t="s">
        <v>145</v>
      </c>
      <c r="B13" s="7">
        <v>1318000</v>
      </c>
      <c r="C13" s="7">
        <v>1282000</v>
      </c>
      <c r="D13" s="7">
        <v>1803000</v>
      </c>
      <c r="E13" s="7">
        <v>1651000</v>
      </c>
      <c r="G13" s="31">
        <f t="shared" si="0"/>
        <v>7.4805183011618075E-3</v>
      </c>
      <c r="H13" s="31">
        <f t="shared" si="1"/>
        <v>8.110997931126112E-3</v>
      </c>
      <c r="I13" s="31">
        <f t="shared" si="2"/>
        <v>1.3224195216405924E-2</v>
      </c>
      <c r="J13" s="31">
        <f t="shared" si="3"/>
        <v>1.2985276536840118E-2</v>
      </c>
      <c r="K13" s="31"/>
      <c r="L13" s="31">
        <f t="shared" si="4"/>
        <v>2.808112324492984E-2</v>
      </c>
      <c r="M13" s="31">
        <f t="shared" si="5"/>
        <v>-0.28896283971159176</v>
      </c>
      <c r="N13" s="31">
        <f t="shared" si="6"/>
        <v>9.2065414900060594E-2</v>
      </c>
    </row>
    <row r="14" spans="1:14">
      <c r="A14" s="7" t="s">
        <v>146</v>
      </c>
      <c r="B14" s="7">
        <v>1567000</v>
      </c>
      <c r="C14" s="7">
        <v>639000</v>
      </c>
      <c r="D14" s="7">
        <v>261000</v>
      </c>
      <c r="E14" s="7">
        <v>452000</v>
      </c>
      <c r="G14" s="31">
        <f t="shared" si="0"/>
        <v>8.8937573428835744E-3</v>
      </c>
      <c r="H14" s="31">
        <f t="shared" si="1"/>
        <v>4.0428453026439826E-3</v>
      </c>
      <c r="I14" s="31">
        <f t="shared" si="2"/>
        <v>1.9143177767509407E-3</v>
      </c>
      <c r="J14" s="31">
        <f t="shared" si="3"/>
        <v>3.5550242245013528E-3</v>
      </c>
      <c r="K14" s="31"/>
      <c r="L14" s="31">
        <f t="shared" si="4"/>
        <v>1.4522691705790298</v>
      </c>
      <c r="M14" s="31">
        <f t="shared" si="5"/>
        <v>1.4482758620689653</v>
      </c>
      <c r="N14" s="31">
        <f t="shared" si="6"/>
        <v>-0.42256637168141598</v>
      </c>
    </row>
    <row r="15" spans="1:14">
      <c r="A15" s="7" t="s">
        <v>147</v>
      </c>
      <c r="B15" s="7">
        <v>4508950</v>
      </c>
      <c r="C15" s="7">
        <v>3473246</v>
      </c>
      <c r="D15" s="7">
        <v>12493390</v>
      </c>
      <c r="E15" s="7">
        <v>-1515520</v>
      </c>
      <c r="G15" s="31">
        <f t="shared" si="0"/>
        <v>2.5591261755708295E-2</v>
      </c>
      <c r="H15" s="31">
        <f t="shared" si="1"/>
        <v>2.1974642059510177E-2</v>
      </c>
      <c r="I15" s="31">
        <f t="shared" si="2"/>
        <v>9.163340447847676E-2</v>
      </c>
      <c r="J15" s="31">
        <f t="shared" si="3"/>
        <v>1.1919713081230731E-2</v>
      </c>
      <c r="K15" s="31"/>
      <c r="L15" s="31">
        <f t="shared" si="4"/>
        <v>0.29819482985080814</v>
      </c>
      <c r="M15" s="31">
        <f t="shared" si="5"/>
        <v>-0.721993310062361</v>
      </c>
      <c r="N15" s="31">
        <f t="shared" si="6"/>
        <v>-9.2436325485641895</v>
      </c>
    </row>
    <row r="16" spans="1:14">
      <c r="A16" s="7" t="s">
        <v>148</v>
      </c>
      <c r="B16" s="7">
        <v>4347000</v>
      </c>
      <c r="C16" s="7">
        <v>-1981000</v>
      </c>
      <c r="D16" s="7">
        <v>17937000</v>
      </c>
      <c r="E16" s="7">
        <v>-1279000</v>
      </c>
      <c r="G16" s="31">
        <f t="shared" si="0"/>
        <v>2.4672088812708937E-2</v>
      </c>
      <c r="H16" s="31">
        <f t="shared" si="1"/>
        <v>1.2533453121342301E-2</v>
      </c>
      <c r="I16" s="31">
        <f t="shared" si="2"/>
        <v>0.13155983893326292</v>
      </c>
      <c r="J16" s="31">
        <f t="shared" si="3"/>
        <v>1.0059460139684138E-2</v>
      </c>
      <c r="K16" s="31"/>
      <c r="L16" s="31">
        <f t="shared" si="4"/>
        <v>-3.1943462897526502</v>
      </c>
      <c r="M16" s="31">
        <f t="shared" si="5"/>
        <v>-1.1104421029157607</v>
      </c>
      <c r="N16" s="31">
        <f t="shared" si="6"/>
        <v>-15.024237685691947</v>
      </c>
    </row>
    <row r="17" spans="1:14">
      <c r="A17" s="7" t="s">
        <v>149</v>
      </c>
      <c r="B17" s="7">
        <v>170733000</v>
      </c>
      <c r="C17" s="7">
        <v>151781000</v>
      </c>
      <c r="D17" s="7">
        <v>131818000</v>
      </c>
      <c r="E17" s="7">
        <v>131552000</v>
      </c>
      <c r="G17" s="31">
        <f t="shared" si="0"/>
        <v>0.96902225425816302</v>
      </c>
      <c r="H17" s="31">
        <f t="shared" si="1"/>
        <v>0.96029280575994735</v>
      </c>
      <c r="I17" s="31">
        <f t="shared" si="2"/>
        <v>0.96682582642051917</v>
      </c>
      <c r="J17" s="31">
        <f t="shared" si="3"/>
        <v>1.03466935128673</v>
      </c>
      <c r="K17" s="31"/>
      <c r="L17" s="31">
        <f t="shared" si="4"/>
        <v>0.12486411342658177</v>
      </c>
      <c r="M17" s="31">
        <f t="shared" si="5"/>
        <v>0.15144365716366504</v>
      </c>
      <c r="N17" s="31">
        <f t="shared" si="6"/>
        <v>2.0220141084894561E-3</v>
      </c>
    </row>
    <row r="18" spans="1:14">
      <c r="A18" s="7" t="s">
        <v>150</v>
      </c>
      <c r="B18" s="7">
        <v>5458000</v>
      </c>
      <c r="C18" s="7">
        <v>6276000</v>
      </c>
      <c r="D18" s="7">
        <v>4523000</v>
      </c>
      <c r="E18" s="7">
        <v>-4408000</v>
      </c>
      <c r="G18" s="31">
        <f t="shared" si="0"/>
        <v>3.0977745741836985E-2</v>
      </c>
      <c r="H18" s="31">
        <f t="shared" si="1"/>
        <v>3.9707194240052639E-2</v>
      </c>
      <c r="I18" s="31">
        <f t="shared" si="2"/>
        <v>3.317417357948086E-2</v>
      </c>
      <c r="J18" s="31">
        <f t="shared" si="3"/>
        <v>3.4669351286730009E-2</v>
      </c>
      <c r="K18" s="31"/>
      <c r="L18" s="31">
        <f t="shared" si="4"/>
        <v>-0.13033779477374119</v>
      </c>
      <c r="M18" s="31">
        <f t="shared" si="5"/>
        <v>0.38757461861596276</v>
      </c>
      <c r="N18" s="31">
        <f t="shared" si="6"/>
        <v>-2.0260889292196005</v>
      </c>
    </row>
    <row r="19" spans="1:14">
      <c r="A19" s="7" t="s">
        <v>151</v>
      </c>
      <c r="B19" s="7">
        <v>4041000</v>
      </c>
      <c r="C19" s="7">
        <v>4056000</v>
      </c>
      <c r="D19" s="7">
        <v>4034000</v>
      </c>
      <c r="E19" s="7">
        <v>3973000</v>
      </c>
      <c r="G19" s="31">
        <f t="shared" si="0"/>
        <v>2.2935337219267726E-2</v>
      </c>
      <c r="H19" s="31">
        <f t="shared" si="1"/>
        <v>2.5661628399881054E-2</v>
      </c>
      <c r="I19" s="31">
        <f t="shared" si="2"/>
        <v>2.9587578204648638E-2</v>
      </c>
      <c r="J19" s="31">
        <f t="shared" si="3"/>
        <v>3.1248033725539547E-2</v>
      </c>
      <c r="K19" s="31"/>
      <c r="L19" s="31">
        <f t="shared" si="4"/>
        <v>-3.6982248520710526E-3</v>
      </c>
      <c r="M19" s="31">
        <f t="shared" si="5"/>
        <v>5.4536440257808572E-3</v>
      </c>
      <c r="N19" s="31">
        <f t="shared" si="6"/>
        <v>1.5353637050088187E-2</v>
      </c>
    </row>
    <row r="20" spans="1:14">
      <c r="A20" s="7" t="s">
        <v>152</v>
      </c>
      <c r="B20" s="7">
        <v>3998000</v>
      </c>
      <c r="C20" s="7">
        <v>4014000</v>
      </c>
      <c r="D20" s="7">
        <v>3991000</v>
      </c>
      <c r="E20" s="7">
        <v>3973000</v>
      </c>
      <c r="G20" s="31">
        <f t="shared" si="0"/>
        <v>2.2691283890777621E-2</v>
      </c>
      <c r="H20" s="31">
        <f t="shared" si="1"/>
        <v>2.5395901478580511E-2</v>
      </c>
      <c r="I20" s="31">
        <f t="shared" si="2"/>
        <v>2.9272192517291205E-2</v>
      </c>
      <c r="J20" s="31">
        <f t="shared" si="3"/>
        <v>3.1248033725539547E-2</v>
      </c>
      <c r="K20" s="31"/>
      <c r="L20" s="31">
        <f t="shared" si="4"/>
        <v>-3.9860488290981433E-3</v>
      </c>
      <c r="M20" s="31">
        <f t="shared" si="5"/>
        <v>5.7629666750187436E-3</v>
      </c>
      <c r="N20" s="31">
        <f t="shared" si="6"/>
        <v>4.5305814246161535E-3</v>
      </c>
    </row>
    <row r="21" spans="1:14">
      <c r="A21" s="7" t="s">
        <v>153</v>
      </c>
      <c r="B21" s="7">
        <v>1.08E-3</v>
      </c>
      <c r="C21" s="7">
        <v>-4.8999999999999998E-4</v>
      </c>
      <c r="D21" s="7">
        <v>4.45E-3</v>
      </c>
      <c r="E21" s="7">
        <v>-3.2000000000000003E-4</v>
      </c>
      <c r="G21" s="31">
        <f t="shared" si="0"/>
        <v>6.1297115062630899E-12</v>
      </c>
      <c r="H21" s="31">
        <f t="shared" si="1"/>
        <v>3.1001474151730071E-12</v>
      </c>
      <c r="I21" s="31">
        <f t="shared" si="2"/>
        <v>3.2638751366060101E-11</v>
      </c>
      <c r="J21" s="31">
        <f t="shared" si="3"/>
        <v>2.5168313093814889E-12</v>
      </c>
      <c r="K21" s="31"/>
      <c r="L21" s="31">
        <f t="shared" si="4"/>
        <v>-3.2040816326530615</v>
      </c>
      <c r="M21" s="31">
        <f t="shared" si="5"/>
        <v>-1.1101123595505618</v>
      </c>
      <c r="N21" s="31">
        <f t="shared" si="6"/>
        <v>-14.906249999999998</v>
      </c>
    </row>
    <row r="22" spans="1:14">
      <c r="A22" s="7" t="s">
        <v>154</v>
      </c>
      <c r="B22" s="7">
        <v>1.09E-3</v>
      </c>
      <c r="C22" s="7">
        <v>-4.8999999999999998E-4</v>
      </c>
      <c r="D22" s="7">
        <v>4.4900000000000001E-3</v>
      </c>
      <c r="E22" s="7">
        <v>-3.2000000000000003E-4</v>
      </c>
      <c r="G22" s="31">
        <f t="shared" si="0"/>
        <v>6.1864680942840439E-12</v>
      </c>
      <c r="H22" s="31">
        <f t="shared" si="1"/>
        <v>3.1001474151730071E-12</v>
      </c>
      <c r="I22" s="31">
        <f t="shared" si="2"/>
        <v>3.2932133400811199E-11</v>
      </c>
      <c r="J22" s="31">
        <f t="shared" si="3"/>
        <v>2.5168313093814889E-12</v>
      </c>
      <c r="K22" s="31"/>
      <c r="L22" s="31">
        <f t="shared" si="4"/>
        <v>-3.2244897959183674</v>
      </c>
      <c r="M22" s="31">
        <f t="shared" si="5"/>
        <v>-1.1091314031180401</v>
      </c>
      <c r="N22" s="31">
        <f t="shared" si="6"/>
        <v>-15.031249999999998</v>
      </c>
    </row>
    <row r="23" spans="1:14">
      <c r="A23" s="7" t="s">
        <v>155</v>
      </c>
      <c r="B23" s="7">
        <v>4347000</v>
      </c>
      <c r="C23" s="7">
        <v>-1981000</v>
      </c>
      <c r="D23" s="7">
        <v>17937000</v>
      </c>
      <c r="E23" s="7">
        <v>-1279000</v>
      </c>
      <c r="G23" s="31">
        <f t="shared" si="0"/>
        <v>2.4672088812708937E-2</v>
      </c>
      <c r="H23" s="31">
        <f t="shared" si="1"/>
        <v>1.2533453121342301E-2</v>
      </c>
      <c r="I23" s="31">
        <f t="shared" si="2"/>
        <v>0.13155983893326292</v>
      </c>
      <c r="J23" s="31">
        <f t="shared" si="3"/>
        <v>1.0059460139684138E-2</v>
      </c>
      <c r="K23" s="31"/>
      <c r="L23" s="31">
        <f t="shared" si="4"/>
        <v>-3.1943462897526502</v>
      </c>
      <c r="M23" s="31">
        <f t="shared" si="5"/>
        <v>-1.1104421029157607</v>
      </c>
      <c r="N23" s="31">
        <f t="shared" si="6"/>
        <v>-15.024237685691947</v>
      </c>
    </row>
    <row r="24" spans="1:14">
      <c r="A24" s="7" t="s">
        <v>156</v>
      </c>
      <c r="B24" s="7">
        <v>4347000</v>
      </c>
      <c r="C24" s="7">
        <v>-1981000</v>
      </c>
      <c r="D24" s="7">
        <v>17937000</v>
      </c>
      <c r="E24" s="7">
        <v>-1279000</v>
      </c>
      <c r="G24" s="31">
        <f t="shared" si="0"/>
        <v>2.4672088812708937E-2</v>
      </c>
      <c r="H24" s="31">
        <f t="shared" si="1"/>
        <v>1.2533453121342301E-2</v>
      </c>
      <c r="I24" s="31">
        <f t="shared" si="2"/>
        <v>0.13155983893326292</v>
      </c>
      <c r="J24" s="31">
        <f t="shared" si="3"/>
        <v>1.0059460139684138E-2</v>
      </c>
      <c r="K24" s="31"/>
      <c r="L24" s="31">
        <f t="shared" si="4"/>
        <v>-3.1943462897526502</v>
      </c>
      <c r="M24" s="31">
        <f t="shared" si="5"/>
        <v>-1.1104421029157607</v>
      </c>
      <c r="N24" s="31">
        <f t="shared" si="6"/>
        <v>-15.024237685691947</v>
      </c>
    </row>
    <row r="25" spans="1:14">
      <c r="A25" s="7" t="s">
        <v>157</v>
      </c>
      <c r="B25" s="7">
        <v>4347000</v>
      </c>
      <c r="C25" s="7">
        <v>-1981000</v>
      </c>
      <c r="D25" s="7">
        <v>17937000</v>
      </c>
      <c r="E25" s="7">
        <v>-1279000</v>
      </c>
      <c r="G25" s="31">
        <f t="shared" si="0"/>
        <v>2.4672088812708937E-2</v>
      </c>
      <c r="H25" s="31">
        <f t="shared" si="1"/>
        <v>1.2533453121342301E-2</v>
      </c>
      <c r="I25" s="31">
        <f t="shared" si="2"/>
        <v>0.13155983893326292</v>
      </c>
      <c r="J25" s="31">
        <f t="shared" si="3"/>
        <v>1.0059460139684138E-2</v>
      </c>
      <c r="K25" s="31"/>
      <c r="L25" s="31">
        <f t="shared" si="4"/>
        <v>-3.1943462897526502</v>
      </c>
      <c r="M25" s="31">
        <f t="shared" si="5"/>
        <v>-1.1104421029157607</v>
      </c>
      <c r="N25" s="31">
        <f t="shared" si="6"/>
        <v>-15.024237685691947</v>
      </c>
    </row>
    <row r="26" spans="1:14">
      <c r="A26" s="7" t="s">
        <v>230</v>
      </c>
      <c r="B26" s="7">
        <v>18000</v>
      </c>
      <c r="C26" s="7">
        <v>171000</v>
      </c>
      <c r="D26" s="7">
        <v>27000</v>
      </c>
      <c r="E26" s="7">
        <v>-3000</v>
      </c>
      <c r="G26" s="31">
        <f t="shared" si="0"/>
        <v>1.0216185843771815E-4</v>
      </c>
      <c r="H26" s="31">
        <f t="shared" si="1"/>
        <v>1.0818881795807841E-3</v>
      </c>
      <c r="I26" s="31">
        <f t="shared" si="2"/>
        <v>1.9803287345699386E-4</v>
      </c>
      <c r="J26" s="31">
        <f t="shared" si="3"/>
        <v>2.3595293525451456E-5</v>
      </c>
      <c r="K26" s="31"/>
      <c r="L26" s="31">
        <f t="shared" si="4"/>
        <v>-0.89473684210526316</v>
      </c>
      <c r="M26" s="31">
        <f t="shared" si="5"/>
        <v>5.333333333333333</v>
      </c>
      <c r="N26" s="31">
        <f t="shared" si="6"/>
        <v>-10</v>
      </c>
    </row>
    <row r="27" spans="1:14">
      <c r="A27" s="7" t="s">
        <v>158</v>
      </c>
      <c r="B27" s="7">
        <v>4329000</v>
      </c>
      <c r="C27" s="7">
        <v>-2152000</v>
      </c>
      <c r="D27" s="7">
        <v>17910000</v>
      </c>
      <c r="E27" s="7">
        <v>-1276000</v>
      </c>
      <c r="G27" s="31">
        <f t="shared" si="0"/>
        <v>2.4569926954271216E-2</v>
      </c>
      <c r="H27" s="31">
        <f t="shared" si="1"/>
        <v>1.3615341300923085E-2</v>
      </c>
      <c r="I27" s="31">
        <f t="shared" si="2"/>
        <v>0.13136180605980594</v>
      </c>
      <c r="J27" s="31">
        <f t="shared" si="3"/>
        <v>1.0035864846158687E-2</v>
      </c>
      <c r="K27" s="31"/>
      <c r="L27" s="31">
        <f t="shared" si="4"/>
        <v>-3.0116171003717471</v>
      </c>
      <c r="M27" s="31">
        <f t="shared" si="5"/>
        <v>-1.1201563372417644</v>
      </c>
      <c r="N27" s="31">
        <f t="shared" si="6"/>
        <v>-15.036050156739812</v>
      </c>
    </row>
    <row r="28" spans="1:14">
      <c r="A28" s="7" t="s">
        <v>159</v>
      </c>
      <c r="B28" s="7">
        <v>4329000</v>
      </c>
      <c r="C28" s="7">
        <v>-2152000</v>
      </c>
      <c r="D28" s="7">
        <v>17910000</v>
      </c>
      <c r="E28" s="7">
        <v>-1276000</v>
      </c>
      <c r="G28" s="31">
        <f t="shared" si="0"/>
        <v>2.4569926954271216E-2</v>
      </c>
      <c r="H28" s="31">
        <f t="shared" si="1"/>
        <v>1.3615341300923085E-2</v>
      </c>
      <c r="I28" s="31">
        <f t="shared" si="2"/>
        <v>0.13136180605980594</v>
      </c>
      <c r="J28" s="31">
        <f t="shared" si="3"/>
        <v>1.0035864846158687E-2</v>
      </c>
      <c r="K28" s="31"/>
      <c r="L28" s="31">
        <f t="shared" si="4"/>
        <v>-3.0116171003717471</v>
      </c>
      <c r="M28" s="31">
        <f t="shared" si="5"/>
        <v>-1.1201563372417644</v>
      </c>
      <c r="N28" s="31">
        <f t="shared" si="6"/>
        <v>-15.036050156739812</v>
      </c>
    </row>
    <row r="29" spans="1:14">
      <c r="A29" s="7" t="s">
        <v>160</v>
      </c>
      <c r="B29" s="7">
        <v>-362000</v>
      </c>
      <c r="C29" s="7">
        <v>-864000</v>
      </c>
      <c r="D29" s="7">
        <v>-130000</v>
      </c>
      <c r="E29" s="7">
        <v>160000</v>
      </c>
      <c r="G29" s="31">
        <f t="shared" si="0"/>
        <v>2.0545884863585541E-3</v>
      </c>
      <c r="H29" s="31">
        <f t="shared" si="1"/>
        <v>5.4663823810397515E-3</v>
      </c>
      <c r="I29" s="31">
        <f t="shared" si="2"/>
        <v>9.5349161294108157E-4</v>
      </c>
      <c r="J29" s="31">
        <f t="shared" si="3"/>
        <v>1.2584156546907442E-3</v>
      </c>
      <c r="K29" s="31"/>
      <c r="L29" s="31">
        <f t="shared" si="4"/>
        <v>-0.5810185185185186</v>
      </c>
      <c r="M29" s="31">
        <f t="shared" si="5"/>
        <v>5.6461538461538465</v>
      </c>
      <c r="N29" s="31">
        <f t="shared" si="6"/>
        <v>-1.8125</v>
      </c>
    </row>
    <row r="30" spans="1:14">
      <c r="A30" s="28" t="s">
        <v>161</v>
      </c>
      <c r="B30" s="28">
        <f>B40+B37+B31</f>
        <v>3967000</v>
      </c>
      <c r="C30" s="28">
        <f>C40+C37+C31</f>
        <v>-3016000</v>
      </c>
      <c r="D30" s="28">
        <f>D40+D37+D31</f>
        <v>17780000</v>
      </c>
      <c r="E30" s="28">
        <f>E40+E37+E31</f>
        <v>-1116000</v>
      </c>
      <c r="G30" s="31">
        <f t="shared" si="0"/>
        <v>2.2515338467912663E-2</v>
      </c>
      <c r="H30" s="31">
        <f t="shared" si="1"/>
        <v>1.9081723681962835E-2</v>
      </c>
      <c r="I30" s="31">
        <f t="shared" si="2"/>
        <v>0.13040831444686485</v>
      </c>
      <c r="J30" s="31">
        <f t="shared" si="3"/>
        <v>8.7774491914679419E-3</v>
      </c>
      <c r="K30" s="31"/>
      <c r="L30" s="31">
        <f t="shared" si="4"/>
        <v>-2.3153183023872677</v>
      </c>
      <c r="M30" s="31">
        <f t="shared" si="5"/>
        <v>-1.1696287964004499</v>
      </c>
      <c r="N30" s="31">
        <f t="shared" si="6"/>
        <v>-16.931899641577061</v>
      </c>
    </row>
    <row r="31" spans="1:14">
      <c r="A31" s="33" t="s">
        <v>162</v>
      </c>
      <c r="B31" s="33">
        <f>SUM(B32,B33,B35:B36)</f>
        <v>-1740000</v>
      </c>
      <c r="C31" s="33">
        <f>SUM(C32,C33,C35:C36)</f>
        <v>-8649000</v>
      </c>
      <c r="D31" s="33">
        <f>SUM(D32,D33,D35:D36)</f>
        <v>14799000</v>
      </c>
      <c r="E31" s="33">
        <f>SUM(E32,E33,E35:E36)</f>
        <v>4491000</v>
      </c>
      <c r="G31" s="31">
        <f t="shared" si="0"/>
        <v>9.8756463156460892E-3</v>
      </c>
      <c r="H31" s="31">
        <f t="shared" si="1"/>
        <v>5.4720765293533348E-2</v>
      </c>
      <c r="I31" s="31">
        <f t="shared" si="2"/>
        <v>0.10854401830703897</v>
      </c>
      <c r="J31" s="31">
        <f t="shared" si="3"/>
        <v>3.532215440760083E-2</v>
      </c>
      <c r="K31" s="31"/>
      <c r="L31" s="31">
        <f t="shared" si="4"/>
        <v>-0.79882067291016301</v>
      </c>
      <c r="M31" s="31">
        <f t="shared" si="5"/>
        <v>-1.5844313804986823</v>
      </c>
      <c r="N31" s="31">
        <f t="shared" si="6"/>
        <v>2.2952571810287243</v>
      </c>
    </row>
    <row r="32" spans="1:14">
      <c r="A32" s="7" t="s">
        <v>163</v>
      </c>
      <c r="B32" s="7">
        <v>-1958000</v>
      </c>
      <c r="C32" s="7">
        <v>2020000</v>
      </c>
      <c r="D32" s="7">
        <v>6647000</v>
      </c>
      <c r="E32" s="7">
        <v>679000</v>
      </c>
      <c r="G32" s="31">
        <f t="shared" si="0"/>
        <v>1.1112939934502897E-2</v>
      </c>
      <c r="H32" s="31">
        <f t="shared" si="1"/>
        <v>1.2780199548264233E-2</v>
      </c>
      <c r="I32" s="31">
        <f t="shared" si="2"/>
        <v>4.8752759624764379E-2</v>
      </c>
      <c r="J32" s="31">
        <f t="shared" si="3"/>
        <v>5.340401434593846E-3</v>
      </c>
      <c r="K32" s="31"/>
      <c r="L32" s="31">
        <f t="shared" si="4"/>
        <v>-1.9693069306930693</v>
      </c>
      <c r="M32" s="31">
        <f t="shared" si="5"/>
        <v>-0.69610350534075516</v>
      </c>
      <c r="N32" s="31">
        <f t="shared" si="6"/>
        <v>8.7893961708394706</v>
      </c>
    </row>
    <row r="33" spans="1:14">
      <c r="A33" s="20" t="s">
        <v>231</v>
      </c>
      <c r="B33" s="20">
        <v>0</v>
      </c>
      <c r="C33" s="20">
        <v>-121000</v>
      </c>
      <c r="D33" s="20">
        <v>-1702000</v>
      </c>
      <c r="E33" s="20">
        <v>-1000</v>
      </c>
      <c r="G33" s="31">
        <f t="shared" si="0"/>
        <v>0</v>
      </c>
      <c r="H33" s="31">
        <f t="shared" si="1"/>
        <v>7.6554660660394663E-4</v>
      </c>
      <c r="I33" s="31">
        <f t="shared" si="2"/>
        <v>1.2483405578659391E-2</v>
      </c>
      <c r="J33" s="31">
        <f t="shared" si="3"/>
        <v>7.8650978418171526E-6</v>
      </c>
      <c r="K33" s="31"/>
      <c r="L33" s="31">
        <f t="shared" si="4"/>
        <v>-1</v>
      </c>
      <c r="M33" s="31">
        <f t="shared" si="5"/>
        <v>-0.92890716803760287</v>
      </c>
      <c r="N33" s="31">
        <f t="shared" si="6"/>
        <v>1701</v>
      </c>
    </row>
    <row r="34" spans="1:14">
      <c r="A34" s="7" t="s">
        <v>232</v>
      </c>
      <c r="C34" s="7">
        <v>121000</v>
      </c>
      <c r="D34" s="7">
        <v>1702000</v>
      </c>
      <c r="E34" s="7">
        <v>1000</v>
      </c>
      <c r="G34" s="31">
        <f t="shared" si="0"/>
        <v>0</v>
      </c>
      <c r="H34" s="31">
        <f t="shared" si="1"/>
        <v>7.6554660660394663E-4</v>
      </c>
      <c r="I34" s="31">
        <f t="shared" si="2"/>
        <v>1.2483405578659391E-2</v>
      </c>
      <c r="J34" s="31">
        <f t="shared" si="3"/>
        <v>7.8650978418171526E-6</v>
      </c>
      <c r="K34" s="31"/>
      <c r="L34" s="31">
        <f t="shared" si="4"/>
        <v>-1</v>
      </c>
      <c r="M34" s="31">
        <f t="shared" si="5"/>
        <v>-0.92890716803760287</v>
      </c>
      <c r="N34" s="31">
        <f t="shared" si="6"/>
        <v>1701</v>
      </c>
    </row>
    <row r="35" spans="1:14">
      <c r="A35" s="7" t="s">
        <v>233</v>
      </c>
      <c r="B35" s="7">
        <v>423000</v>
      </c>
      <c r="C35" s="7">
        <v>-3030000</v>
      </c>
      <c r="D35" s="7">
        <v>695000</v>
      </c>
      <c r="E35" s="7">
        <v>3488000</v>
      </c>
      <c r="G35" s="31">
        <f t="shared" si="0"/>
        <v>2.4008036732863767E-3</v>
      </c>
      <c r="H35" s="31">
        <f t="shared" si="1"/>
        <v>1.9170299322396351E-2</v>
      </c>
      <c r="I35" s="31">
        <f t="shared" si="2"/>
        <v>5.0975128538003978E-3</v>
      </c>
      <c r="J35" s="31">
        <f t="shared" si="3"/>
        <v>2.7433461272258226E-2</v>
      </c>
      <c r="K35" s="31"/>
      <c r="L35" s="31">
        <f t="shared" si="4"/>
        <v>-1.1396039603960397</v>
      </c>
      <c r="M35" s="31">
        <f t="shared" si="5"/>
        <v>-5.3597122302158278</v>
      </c>
      <c r="N35" s="31">
        <f t="shared" si="6"/>
        <v>-0.80074541284403666</v>
      </c>
    </row>
    <row r="36" spans="1:14">
      <c r="A36" s="7" t="s">
        <v>234</v>
      </c>
      <c r="B36" s="7">
        <v>-205000</v>
      </c>
      <c r="C36" s="7">
        <v>-7518000</v>
      </c>
      <c r="D36" s="7">
        <v>9159000</v>
      </c>
      <c r="E36" s="7">
        <v>325000</v>
      </c>
      <c r="G36" s="31">
        <f t="shared" si="0"/>
        <v>1.1635100544295678E-3</v>
      </c>
      <c r="H36" s="31">
        <f t="shared" si="1"/>
        <v>4.7565118912797279E-2</v>
      </c>
      <c r="I36" s="31">
        <f t="shared" si="2"/>
        <v>6.7177151407133581E-2</v>
      </c>
      <c r="J36" s="31">
        <f t="shared" si="3"/>
        <v>2.5561567985905743E-3</v>
      </c>
      <c r="K36" s="31"/>
      <c r="L36" s="31">
        <f t="shared" si="4"/>
        <v>-0.972732109603618</v>
      </c>
      <c r="M36" s="31">
        <f t="shared" si="5"/>
        <v>-1.8208319685555192</v>
      </c>
      <c r="N36" s="31">
        <f t="shared" si="6"/>
        <v>27.181538461538462</v>
      </c>
    </row>
    <row r="37" spans="1:14">
      <c r="A37" s="28" t="s">
        <v>164</v>
      </c>
      <c r="B37" s="28">
        <f>B39-B38</f>
        <v>249000</v>
      </c>
      <c r="C37" s="28">
        <f>C39-C38</f>
        <v>-643000</v>
      </c>
      <c r="D37" s="28">
        <f>D39-D38</f>
        <v>-1542000</v>
      </c>
      <c r="E37" s="28">
        <f>E39-E38</f>
        <v>-1199000</v>
      </c>
      <c r="G37" s="31">
        <f t="shared" si="0"/>
        <v>1.4132390417217679E-3</v>
      </c>
      <c r="H37" s="31">
        <f t="shared" si="1"/>
        <v>4.0681526284821303E-3</v>
      </c>
      <c r="I37" s="31">
        <f t="shared" si="2"/>
        <v>1.1309877439654982E-2</v>
      </c>
      <c r="J37" s="31">
        <f t="shared" si="3"/>
        <v>9.430252312338766E-3</v>
      </c>
      <c r="K37" s="31"/>
      <c r="L37" s="31">
        <f t="shared" si="4"/>
        <v>-1.3872472783825818</v>
      </c>
      <c r="M37" s="31">
        <f t="shared" si="5"/>
        <v>-0.58300907911802846</v>
      </c>
      <c r="N37" s="31">
        <f t="shared" si="6"/>
        <v>0.28607172643869894</v>
      </c>
    </row>
    <row r="38" spans="1:14">
      <c r="A38" s="7" t="s">
        <v>165</v>
      </c>
      <c r="B38" s="7">
        <v>1318000</v>
      </c>
      <c r="C38" s="7">
        <v>1282000</v>
      </c>
      <c r="D38" s="7">
        <v>1803000</v>
      </c>
      <c r="E38" s="7">
        <v>1651000</v>
      </c>
      <c r="G38" s="31">
        <f t="shared" si="0"/>
        <v>7.4805183011618075E-3</v>
      </c>
      <c r="H38" s="31">
        <f t="shared" si="1"/>
        <v>8.110997931126112E-3</v>
      </c>
      <c r="I38" s="31">
        <f t="shared" si="2"/>
        <v>1.3224195216405924E-2</v>
      </c>
      <c r="J38" s="31">
        <f t="shared" si="3"/>
        <v>1.2985276536840118E-2</v>
      </c>
      <c r="K38" s="31"/>
      <c r="L38" s="31">
        <f t="shared" si="4"/>
        <v>2.808112324492984E-2</v>
      </c>
      <c r="M38" s="31">
        <f t="shared" si="5"/>
        <v>-0.28896283971159176</v>
      </c>
      <c r="N38" s="31">
        <f t="shared" si="6"/>
        <v>9.2065414900060594E-2</v>
      </c>
    </row>
    <row r="39" spans="1:14">
      <c r="A39" s="7" t="s">
        <v>166</v>
      </c>
      <c r="B39" s="7">
        <v>1567000</v>
      </c>
      <c r="C39" s="7">
        <v>639000</v>
      </c>
      <c r="D39" s="7">
        <v>261000</v>
      </c>
      <c r="E39" s="7">
        <v>452000</v>
      </c>
      <c r="G39" s="31">
        <f t="shared" si="0"/>
        <v>8.8937573428835744E-3</v>
      </c>
      <c r="H39" s="31">
        <f t="shared" si="1"/>
        <v>4.0428453026439826E-3</v>
      </c>
      <c r="I39" s="31">
        <f t="shared" si="2"/>
        <v>1.9143177767509407E-3</v>
      </c>
      <c r="J39" s="31">
        <f t="shared" si="3"/>
        <v>3.5550242245013528E-3</v>
      </c>
      <c r="K39" s="31"/>
      <c r="L39" s="31">
        <f t="shared" si="4"/>
        <v>1.4522691705790298</v>
      </c>
      <c r="M39" s="31">
        <f t="shared" si="5"/>
        <v>1.4482758620689653</v>
      </c>
      <c r="N39" s="31">
        <f t="shared" si="6"/>
        <v>-0.42256637168141598</v>
      </c>
    </row>
    <row r="40" spans="1:14">
      <c r="A40" s="28" t="s">
        <v>167</v>
      </c>
      <c r="B40" s="28">
        <v>5458000</v>
      </c>
      <c r="C40" s="28">
        <v>6276000</v>
      </c>
      <c r="D40" s="28">
        <v>4523000</v>
      </c>
      <c r="E40" s="28">
        <v>-4408000</v>
      </c>
      <c r="G40" s="31">
        <f t="shared" si="0"/>
        <v>3.0977745741836985E-2</v>
      </c>
      <c r="H40" s="31">
        <f t="shared" si="1"/>
        <v>3.9707194240052639E-2</v>
      </c>
      <c r="I40" s="31">
        <f t="shared" si="2"/>
        <v>3.317417357948086E-2</v>
      </c>
      <c r="J40" s="31">
        <f t="shared" si="3"/>
        <v>3.4669351286730009E-2</v>
      </c>
      <c r="K40" s="31"/>
      <c r="L40" s="31">
        <f t="shared" si="4"/>
        <v>-0.13033779477374119</v>
      </c>
      <c r="M40" s="31">
        <f t="shared" si="5"/>
        <v>0.38757461861596276</v>
      </c>
      <c r="N40" s="31">
        <f t="shared" si="6"/>
        <v>-2.0260889292196005</v>
      </c>
    </row>
    <row r="41" spans="1:14">
      <c r="A41" s="28" t="s">
        <v>168</v>
      </c>
      <c r="B41" s="28">
        <f>SUM(B42:B43)</f>
        <v>10702000</v>
      </c>
      <c r="C41" s="28">
        <f t="shared" ref="C41:D41" si="8">SUM(C42:C43)</f>
        <v>10888000</v>
      </c>
      <c r="D41" s="28">
        <f t="shared" si="8"/>
        <v>11915000</v>
      </c>
      <c r="E41" s="28">
        <f>SUM(E42:E43)</f>
        <v>1586000</v>
      </c>
      <c r="G41" s="31">
        <f t="shared" si="0"/>
        <v>6.0740900500025542E-2</v>
      </c>
      <c r="H41" s="31">
        <f t="shared" si="1"/>
        <v>6.8886540931436133E-2</v>
      </c>
      <c r="I41" s="31">
        <f t="shared" si="2"/>
        <v>8.7391173601484518E-2</v>
      </c>
      <c r="J41" s="31">
        <f t="shared" si="3"/>
        <v>1.2474045177122004E-2</v>
      </c>
      <c r="K41" s="31">
        <f>(F_fs[[#This Row],[12 Y23]]/F_fs[[#This Row],[12 Y21]])^(1/3)-1</f>
        <v>-3.5156297311702889E-2</v>
      </c>
      <c r="L41" s="31">
        <f t="shared" si="4"/>
        <v>-1.7083027185892719E-2</v>
      </c>
      <c r="M41" s="31">
        <f t="shared" si="5"/>
        <v>-8.6193873268988641E-2</v>
      </c>
      <c r="N41" s="31">
        <f t="shared" si="6"/>
        <v>6.5126103404791928</v>
      </c>
    </row>
    <row r="42" spans="1:14">
      <c r="A42" s="7" t="s">
        <v>235</v>
      </c>
      <c r="E42" s="7">
        <v>-8607000</v>
      </c>
      <c r="G42" s="61">
        <f>IF(B42&gt;0, B42,-B42)/B$41</f>
        <v>0</v>
      </c>
      <c r="H42" s="61">
        <f t="shared" ref="H42:J42" si="9">IF(C42&gt;0, C42,-C42)/C$41</f>
        <v>0</v>
      </c>
      <c r="I42" s="61">
        <f t="shared" si="9"/>
        <v>0</v>
      </c>
      <c r="J42" s="61">
        <f t="shared" si="9"/>
        <v>5.4268600252206811</v>
      </c>
      <c r="K42" s="31"/>
      <c r="L42" s="31"/>
      <c r="M42" s="31"/>
      <c r="N42" s="31">
        <f t="shared" si="6"/>
        <v>-1</v>
      </c>
    </row>
    <row r="43" spans="1:14">
      <c r="A43" s="7" t="s">
        <v>170</v>
      </c>
      <c r="B43" s="7">
        <v>10702000</v>
      </c>
      <c r="C43" s="7">
        <v>10888000</v>
      </c>
      <c r="D43" s="7">
        <v>11915000</v>
      </c>
      <c r="E43" s="7">
        <v>10193000</v>
      </c>
      <c r="G43" s="61">
        <f>IF(B43&gt;0, B43-B8,-B43-B8)/B$41</f>
        <v>0.3904877592973276</v>
      </c>
      <c r="H43" s="61">
        <f t="shared" ref="H43:J43" si="10">IF(C43&gt;0, C43-C8,-C43-C8)/C$41</f>
        <v>0.4036554004408523</v>
      </c>
      <c r="I43" s="61">
        <f t="shared" si="10"/>
        <v>0.49979018044481743</v>
      </c>
      <c r="J43" s="61">
        <f t="shared" si="10"/>
        <v>1.725094577553594</v>
      </c>
      <c r="K43" s="31"/>
      <c r="L43" s="31">
        <f t="shared" si="4"/>
        <v>-1.7083027185892719E-2</v>
      </c>
      <c r="M43" s="31">
        <f t="shared" si="5"/>
        <v>-8.6193873268988641E-2</v>
      </c>
      <c r="N43" s="31">
        <f t="shared" si="6"/>
        <v>0.16893946826253314</v>
      </c>
    </row>
    <row r="44" spans="1:14">
      <c r="A44" s="28" t="s">
        <v>171</v>
      </c>
      <c r="B44" s="28">
        <f>B46-B45</f>
        <v>16160000</v>
      </c>
      <c r="C44" s="28">
        <f t="shared" ref="C44:E44" si="11">C46-C45</f>
        <v>17164000</v>
      </c>
      <c r="D44" s="28">
        <f t="shared" si="11"/>
        <v>16438000</v>
      </c>
      <c r="E44" s="28">
        <f t="shared" si="11"/>
        <v>5785000</v>
      </c>
      <c r="G44" s="31">
        <f t="shared" si="0"/>
        <v>9.1718646241862531E-2</v>
      </c>
      <c r="H44" s="31">
        <f t="shared" si="1"/>
        <v>0.10859373517148876</v>
      </c>
      <c r="I44" s="31">
        <f t="shared" si="2"/>
        <v>0.12056534718096537</v>
      </c>
      <c r="J44" s="31">
        <f t="shared" si="3"/>
        <v>4.5499591014912223E-2</v>
      </c>
      <c r="K44" s="31"/>
      <c r="L44" s="31">
        <f t="shared" si="4"/>
        <v>-5.8494523421113942E-2</v>
      </c>
      <c r="M44" s="31">
        <f t="shared" si="5"/>
        <v>4.4165956929066885E-2</v>
      </c>
      <c r="N44" s="31">
        <f t="shared" si="6"/>
        <v>1.841486603284356</v>
      </c>
    </row>
    <row r="45" spans="1:14">
      <c r="A45" s="7" t="s">
        <v>172</v>
      </c>
      <c r="B45" s="7">
        <v>160031000</v>
      </c>
      <c r="C45" s="7">
        <v>140893000</v>
      </c>
      <c r="D45" s="7">
        <v>119903000</v>
      </c>
      <c r="E45" s="7">
        <v>121359000</v>
      </c>
      <c r="G45" s="31">
        <f t="shared" si="0"/>
        <v>0.90828135375813746</v>
      </c>
      <c r="H45" s="31">
        <f t="shared" si="1"/>
        <v>0.89140626482851126</v>
      </c>
      <c r="I45" s="31">
        <f t="shared" si="2"/>
        <v>0.87943465281903466</v>
      </c>
      <c r="J45" s="31">
        <f t="shared" si="3"/>
        <v>0.95450040898508781</v>
      </c>
      <c r="K45" s="31">
        <f>(B46/E46)^(1/4)-1</f>
        <v>8.4980574201866776E-2</v>
      </c>
      <c r="L45" s="31">
        <f t="shared" si="4"/>
        <v>0.13583357583414357</v>
      </c>
      <c r="M45" s="31">
        <f t="shared" si="5"/>
        <v>0.17505817202238472</v>
      </c>
      <c r="N45" s="31">
        <f t="shared" si="6"/>
        <v>-1.1997462075330256E-2</v>
      </c>
    </row>
    <row r="46" spans="1:14">
      <c r="A46" s="28" t="s">
        <v>173</v>
      </c>
      <c r="B46" s="28">
        <v>176191000</v>
      </c>
      <c r="C46" s="28">
        <v>158057000</v>
      </c>
      <c r="D46" s="28">
        <v>136341000</v>
      </c>
      <c r="E46" s="28">
        <v>127144000</v>
      </c>
      <c r="G46" s="31">
        <f>IF(B46&gt;0, B46,-B46)/B$46</f>
        <v>1</v>
      </c>
      <c r="H46" s="31">
        <f t="shared" ref="H46:J46" si="12">IF(C46&gt;0, C46,-C46)/C$46</f>
        <v>1</v>
      </c>
      <c r="I46" s="31">
        <f t="shared" si="12"/>
        <v>1</v>
      </c>
      <c r="J46" s="31">
        <f t="shared" si="12"/>
        <v>1</v>
      </c>
      <c r="K46" s="31">
        <f>(B47/E47)^(1/4)-1</f>
        <v>8.4980574201866776E-2</v>
      </c>
      <c r="L46" s="31">
        <f>B46/C46-1</f>
        <v>0.1147307616872395</v>
      </c>
      <c r="M46" s="31">
        <f t="shared" ref="M46:N46" si="13">C46/D46-1</f>
        <v>0.15927710666637318</v>
      </c>
      <c r="N46" s="31">
        <f t="shared" si="13"/>
        <v>7.2335304851192328E-2</v>
      </c>
    </row>
    <row r="47" spans="1:14">
      <c r="A47" s="7" t="s">
        <v>174</v>
      </c>
      <c r="B47" s="7">
        <v>176191000</v>
      </c>
      <c r="C47" s="7">
        <v>158057000</v>
      </c>
      <c r="D47" s="7">
        <v>136341000</v>
      </c>
      <c r="E47" s="7">
        <v>127144000</v>
      </c>
    </row>
    <row r="49" spans="2:5">
      <c r="B49" s="13">
        <f>B46/C46-1</f>
        <v>0.1147307616872395</v>
      </c>
      <c r="C49" s="13">
        <f t="shared" ref="C49:D49" si="14">C46/D46-1</f>
        <v>0.15927710666637318</v>
      </c>
      <c r="D49" s="13">
        <f t="shared" si="14"/>
        <v>7.2335304851192328E-2</v>
      </c>
      <c r="E49" s="87">
        <f>AVERAGE(B49:D49)</f>
        <v>0.11544772440160167</v>
      </c>
    </row>
  </sheetData>
  <mergeCells count="2">
    <mergeCell ref="G1:J1"/>
    <mergeCell ref="L1:N1"/>
  </mergeCells>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5C912-AF49-3149-96B8-9DD3C8CB6028}">
  <dimension ref="A1:N53"/>
  <sheetViews>
    <sheetView topLeftCell="A3" workbookViewId="0">
      <selection activeCell="B10" sqref="B10"/>
    </sheetView>
  </sheetViews>
  <sheetFormatPr baseColWidth="10" defaultRowHeight="16"/>
  <cols>
    <col min="1" max="1" width="50.83203125" style="7" bestFit="1" customWidth="1"/>
    <col min="2" max="3" width="9.1640625" style="7" bestFit="1" customWidth="1"/>
    <col min="4" max="5" width="12.1640625" style="7" bestFit="1" customWidth="1"/>
    <col min="6" max="8" width="9.1640625" style="7" bestFit="1" customWidth="1"/>
    <col min="9" max="9" width="12.1640625" style="7" bestFit="1" customWidth="1"/>
    <col min="10" max="10" width="10" style="7" bestFit="1" customWidth="1"/>
    <col min="11" max="16384" width="10.83203125" style="7"/>
  </cols>
  <sheetData>
    <row r="1" spans="1:14">
      <c r="A1" s="30" t="s">
        <v>269</v>
      </c>
      <c r="B1" t="s">
        <v>296</v>
      </c>
      <c r="C1" t="s">
        <v>297</v>
      </c>
      <c r="D1" t="s">
        <v>298</v>
      </c>
      <c r="E1" t="s">
        <v>299</v>
      </c>
      <c r="G1" s="95" t="s">
        <v>287</v>
      </c>
      <c r="H1" s="95"/>
      <c r="I1" s="95"/>
      <c r="J1" s="95"/>
      <c r="L1" s="95" t="s">
        <v>288</v>
      </c>
      <c r="M1" s="95"/>
      <c r="N1" s="95"/>
    </row>
    <row r="2" spans="1:14">
      <c r="A2" s="7" t="s">
        <v>136</v>
      </c>
      <c r="B2">
        <v>0</v>
      </c>
      <c r="C2">
        <v>0</v>
      </c>
      <c r="D2">
        <v>0</v>
      </c>
      <c r="E2">
        <v>0</v>
      </c>
      <c r="G2" s="13">
        <f t="shared" ref="G2:G45" si="0">IF(B2&gt;0, B2,-B2)/B$46</f>
        <v>0</v>
      </c>
      <c r="H2" s="13">
        <f t="shared" ref="H2:H45" si="1">IF(C2&gt;0, C2,-C2)/C$46</f>
        <v>0</v>
      </c>
      <c r="I2" s="13">
        <f t="shared" ref="I2:I45" si="2">IF(D2&gt;0, D2,-D2)/D$46</f>
        <v>0</v>
      </c>
      <c r="J2" s="13">
        <f t="shared" ref="J2:J45" si="3">IF(E2&gt;0, E2,-E2)/E$46</f>
        <v>0</v>
      </c>
      <c r="K2" s="13"/>
      <c r="L2" s="13" t="e">
        <f t="shared" ref="L2:L45" si="4">B2/C2-1</f>
        <v>#DIV/0!</v>
      </c>
      <c r="M2" s="13" t="e">
        <f t="shared" ref="M2:M45" si="5">C2/D2-1</f>
        <v>#DIV/0!</v>
      </c>
      <c r="N2" s="13" t="e">
        <f t="shared" ref="N2:N45" si="6">D2/E2-1</f>
        <v>#DIV/0!</v>
      </c>
    </row>
    <row r="3" spans="1:14">
      <c r="A3" s="7" t="s">
        <v>137</v>
      </c>
      <c r="B3">
        <v>1.9699999999999999E-4</v>
      </c>
      <c r="C3">
        <v>1.7799999999999999E-4</v>
      </c>
      <c r="D3">
        <v>1.85E-4</v>
      </c>
      <c r="E3">
        <v>1.7200000000000001E-4</v>
      </c>
      <c r="G3" s="13">
        <f t="shared" si="0"/>
        <v>2.4022632490305586E-12</v>
      </c>
      <c r="H3" s="13">
        <f t="shared" si="1"/>
        <v>2.219811191340242E-12</v>
      </c>
      <c r="I3" s="13">
        <f t="shared" si="2"/>
        <v>2.4304369531516855E-12</v>
      </c>
      <c r="J3" s="13">
        <f t="shared" si="3"/>
        <v>2.4242424242424245E-12</v>
      </c>
      <c r="K3" s="13"/>
      <c r="L3" s="13">
        <f t="shared" si="4"/>
        <v>0.10674157303370779</v>
      </c>
      <c r="M3" s="13">
        <f t="shared" si="5"/>
        <v>-3.7837837837837895E-2</v>
      </c>
      <c r="N3" s="13">
        <f t="shared" si="6"/>
        <v>7.5581395348837122E-2</v>
      </c>
    </row>
    <row r="4" spans="1:14">
      <c r="A4" s="7" t="s">
        <v>138</v>
      </c>
      <c r="B4">
        <v>21823000</v>
      </c>
      <c r="C4">
        <v>21241000</v>
      </c>
      <c r="D4">
        <v>20852000</v>
      </c>
      <c r="E4">
        <v>19312000</v>
      </c>
      <c r="G4" s="13">
        <f t="shared" si="0"/>
        <v>0.26611467453600957</v>
      </c>
      <c r="H4" s="13">
        <f t="shared" si="1"/>
        <v>0.26489331188347237</v>
      </c>
      <c r="I4" s="13">
        <f t="shared" si="2"/>
        <v>0.27394308836280512</v>
      </c>
      <c r="J4" s="13">
        <f t="shared" si="3"/>
        <v>0.27219168428470752</v>
      </c>
      <c r="K4" s="13"/>
      <c r="L4" s="13">
        <f t="shared" si="4"/>
        <v>2.7399839932206627E-2</v>
      </c>
      <c r="M4" s="13">
        <f t="shared" si="5"/>
        <v>1.8655284864761201E-2</v>
      </c>
      <c r="N4" s="13">
        <f t="shared" si="6"/>
        <v>7.9743164871582506E-2</v>
      </c>
    </row>
    <row r="5" spans="1:14">
      <c r="A5" s="7" t="s">
        <v>228</v>
      </c>
      <c r="B5"/>
      <c r="C5"/>
      <c r="D5">
        <v>0</v>
      </c>
      <c r="E5">
        <v>0</v>
      </c>
      <c r="G5" s="13">
        <f t="shared" si="0"/>
        <v>0</v>
      </c>
      <c r="H5" s="13">
        <f t="shared" si="1"/>
        <v>0</v>
      </c>
      <c r="I5" s="13">
        <f t="shared" si="2"/>
        <v>0</v>
      </c>
      <c r="J5" s="13">
        <f t="shared" si="3"/>
        <v>0</v>
      </c>
      <c r="K5" s="13"/>
      <c r="L5" s="13"/>
      <c r="M5" s="13"/>
      <c r="N5" s="13"/>
    </row>
    <row r="6" spans="1:14">
      <c r="A6" s="7" t="s">
        <v>229</v>
      </c>
      <c r="B6"/>
      <c r="C6"/>
      <c r="D6">
        <v>0</v>
      </c>
      <c r="E6">
        <v>0</v>
      </c>
      <c r="G6" s="13">
        <f t="shared" si="0"/>
        <v>0</v>
      </c>
      <c r="H6" s="13">
        <f t="shared" si="1"/>
        <v>0</v>
      </c>
      <c r="I6" s="13">
        <f t="shared" si="2"/>
        <v>0</v>
      </c>
      <c r="J6" s="13">
        <f t="shared" si="3"/>
        <v>0</v>
      </c>
      <c r="K6" s="13"/>
      <c r="L6" s="13"/>
      <c r="M6" s="13"/>
      <c r="N6" s="13"/>
    </row>
    <row r="7" spans="1:14">
      <c r="A7" s="7" t="s">
        <v>139</v>
      </c>
      <c r="B7">
        <v>14653000</v>
      </c>
      <c r="C7">
        <v>14742000</v>
      </c>
      <c r="D7">
        <v>14306000</v>
      </c>
      <c r="E7">
        <v>13027000</v>
      </c>
      <c r="G7" s="13">
        <f t="shared" si="0"/>
        <v>0.17868204765504964</v>
      </c>
      <c r="H7" s="13">
        <f t="shared" si="1"/>
        <v>0.18384526170077445</v>
      </c>
      <c r="I7" s="13">
        <f t="shared" si="2"/>
        <v>0.18794503271236765</v>
      </c>
      <c r="J7" s="13">
        <f t="shared" si="3"/>
        <v>0.18360817477096547</v>
      </c>
      <c r="K7" s="13"/>
      <c r="L7" s="13">
        <f t="shared" si="4"/>
        <v>-6.0371727038394107E-3</v>
      </c>
      <c r="M7" s="13">
        <f t="shared" si="5"/>
        <v>3.0476723053264321E-2</v>
      </c>
      <c r="N7" s="13">
        <f t="shared" si="6"/>
        <v>9.8180701619712929E-2</v>
      </c>
    </row>
    <row r="8" spans="1:14">
      <c r="A8" s="7" t="s">
        <v>140</v>
      </c>
      <c r="B8">
        <v>2714000</v>
      </c>
      <c r="C8">
        <v>2807000</v>
      </c>
      <c r="D8">
        <v>2735000</v>
      </c>
      <c r="E8">
        <v>3013000</v>
      </c>
      <c r="G8" s="62">
        <f>IF(B8&gt;0, B8,-B8)/B$42</f>
        <v>0.12855248200075786</v>
      </c>
      <c r="H8" s="62">
        <f t="shared" ref="H8:J8" si="7">IF(C8&gt;0, C8,-C8)/C$42</f>
        <v>0.13884354750952169</v>
      </c>
      <c r="I8" s="62">
        <f t="shared" si="7"/>
        <v>0.13008942161339421</v>
      </c>
      <c r="J8" s="62">
        <f t="shared" si="7"/>
        <v>0.15069520856256877</v>
      </c>
      <c r="K8" s="13"/>
      <c r="L8" s="13">
        <f t="shared" si="4"/>
        <v>-3.3131457071606696E-2</v>
      </c>
      <c r="M8" s="13">
        <f t="shared" si="5"/>
        <v>2.6325411334552129E-2</v>
      </c>
      <c r="N8" s="13">
        <f t="shared" si="6"/>
        <v>-9.2266843677397903E-2</v>
      </c>
    </row>
    <row r="9" spans="1:14">
      <c r="A9" s="7" t="s">
        <v>141</v>
      </c>
      <c r="B9">
        <v>42760000</v>
      </c>
      <c r="C9">
        <v>42157000</v>
      </c>
      <c r="D9">
        <v>37108000</v>
      </c>
      <c r="E9">
        <v>35250000</v>
      </c>
      <c r="G9" s="13">
        <f t="shared" si="0"/>
        <v>0.52142526156622682</v>
      </c>
      <c r="H9" s="13">
        <f t="shared" si="1"/>
        <v>0.52573359771534034</v>
      </c>
      <c r="I9" s="13">
        <f t="shared" si="2"/>
        <v>0.48750624031109591</v>
      </c>
      <c r="J9" s="13">
        <f t="shared" si="3"/>
        <v>0.49682875264270615</v>
      </c>
      <c r="K9" s="13"/>
      <c r="L9" s="13">
        <f t="shared" si="4"/>
        <v>1.4303674360129914E-2</v>
      </c>
      <c r="M9" s="13">
        <f t="shared" si="5"/>
        <v>0.13606230462433966</v>
      </c>
      <c r="N9" s="13">
        <f t="shared" si="6"/>
        <v>5.270921985815602E-2</v>
      </c>
    </row>
    <row r="10" spans="1:14">
      <c r="A10" s="7" t="s">
        <v>142</v>
      </c>
      <c r="B10">
        <v>21823000</v>
      </c>
      <c r="C10">
        <v>21241000</v>
      </c>
      <c r="D10">
        <v>20852000</v>
      </c>
      <c r="E10">
        <v>19312000</v>
      </c>
      <c r="G10" s="13">
        <f t="shared" si="0"/>
        <v>0.26611467453600957</v>
      </c>
      <c r="H10" s="13">
        <f t="shared" si="1"/>
        <v>0.26489331188347237</v>
      </c>
      <c r="I10" s="13">
        <f t="shared" si="2"/>
        <v>0.27394308836280512</v>
      </c>
      <c r="J10" s="13">
        <f t="shared" si="3"/>
        <v>0.27219168428470752</v>
      </c>
      <c r="K10" s="13"/>
      <c r="L10" s="13">
        <f t="shared" si="4"/>
        <v>2.7399839932206627E-2</v>
      </c>
      <c r="M10" s="13">
        <f t="shared" si="5"/>
        <v>1.8655284864761201E-2</v>
      </c>
      <c r="N10" s="13">
        <f t="shared" si="6"/>
        <v>7.9743164871582506E-2</v>
      </c>
    </row>
    <row r="11" spans="1:14">
      <c r="A11" s="7" t="s">
        <v>143</v>
      </c>
      <c r="B11">
        <v>19109000</v>
      </c>
      <c r="C11">
        <v>18434000</v>
      </c>
      <c r="D11">
        <v>18117000</v>
      </c>
      <c r="E11">
        <v>16299000</v>
      </c>
      <c r="G11" s="13">
        <f t="shared" si="0"/>
        <v>0.23301953515596419</v>
      </c>
      <c r="H11" s="13">
        <f t="shared" si="1"/>
        <v>0.22988763764700013</v>
      </c>
      <c r="I11" s="13">
        <f t="shared" si="2"/>
        <v>0.23801203394729237</v>
      </c>
      <c r="J11" s="13">
        <f t="shared" si="3"/>
        <v>0.22972515856236786</v>
      </c>
      <c r="K11" s="13"/>
      <c r="L11" s="13">
        <f t="shared" si="4"/>
        <v>3.6617120538136039E-2</v>
      </c>
      <c r="M11" s="13">
        <f t="shared" si="5"/>
        <v>1.7497378153115806E-2</v>
      </c>
      <c r="N11" s="13">
        <f t="shared" si="6"/>
        <v>0.11154058531198241</v>
      </c>
    </row>
    <row r="12" spans="1:14">
      <c r="A12" s="7" t="s">
        <v>144</v>
      </c>
      <c r="B12">
        <v>-449000</v>
      </c>
      <c r="C12">
        <v>-388000</v>
      </c>
      <c r="D12">
        <v>-457000</v>
      </c>
      <c r="E12">
        <v>-310000</v>
      </c>
      <c r="G12" s="13">
        <f t="shared" si="0"/>
        <v>5.4752091310391925E-3</v>
      </c>
      <c r="H12" s="13">
        <f t="shared" si="1"/>
        <v>4.8386895631461462E-3</v>
      </c>
      <c r="I12" s="13">
        <f t="shared" si="2"/>
        <v>6.0038361491368663E-3</v>
      </c>
      <c r="J12" s="13">
        <f t="shared" si="3"/>
        <v>4.3692741367159973E-3</v>
      </c>
      <c r="K12" s="13"/>
      <c r="L12" s="13">
        <f t="shared" si="4"/>
        <v>0.15721649484536093</v>
      </c>
      <c r="M12" s="13">
        <f t="shared" si="5"/>
        <v>-0.15098468271334797</v>
      </c>
      <c r="N12" s="13">
        <f t="shared" si="6"/>
        <v>0.47419354838709671</v>
      </c>
    </row>
    <row r="13" spans="1:14">
      <c r="A13" s="7" t="s">
        <v>145</v>
      </c>
      <c r="B13">
        <v>756000</v>
      </c>
      <c r="C13">
        <v>439000</v>
      </c>
      <c r="D13">
        <v>502000</v>
      </c>
      <c r="E13">
        <v>465000</v>
      </c>
      <c r="G13" s="13">
        <f t="shared" si="0"/>
        <v>9.2188376460259E-3</v>
      </c>
      <c r="H13" s="13">
        <f t="shared" si="1"/>
        <v>5.4747028820132937E-3</v>
      </c>
      <c r="I13" s="13">
        <f t="shared" si="2"/>
        <v>6.5950235161197088E-3</v>
      </c>
      <c r="J13" s="13">
        <f t="shared" si="3"/>
        <v>6.5539112050739959E-3</v>
      </c>
      <c r="K13" s="13"/>
      <c r="L13" s="13">
        <f t="shared" si="4"/>
        <v>0.72209567198177682</v>
      </c>
      <c r="M13" s="13">
        <f t="shared" si="5"/>
        <v>-0.12549800796812749</v>
      </c>
      <c r="N13" s="13">
        <f t="shared" si="6"/>
        <v>7.9569892473118298E-2</v>
      </c>
    </row>
    <row r="14" spans="1:14">
      <c r="A14" s="7" t="s">
        <v>146</v>
      </c>
      <c r="B14">
        <v>307000</v>
      </c>
      <c r="C14">
        <v>51000</v>
      </c>
      <c r="D14">
        <v>45000</v>
      </c>
      <c r="E14">
        <v>155000</v>
      </c>
      <c r="G14" s="13">
        <f t="shared" si="0"/>
        <v>3.7436285149867084E-3</v>
      </c>
      <c r="H14" s="13">
        <f t="shared" si="1"/>
        <v>6.3601331886714802E-4</v>
      </c>
      <c r="I14" s="13">
        <f t="shared" si="2"/>
        <v>5.9118736698284241E-4</v>
      </c>
      <c r="J14" s="13">
        <f t="shared" si="3"/>
        <v>2.1846370683579986E-3</v>
      </c>
      <c r="K14" s="13"/>
      <c r="L14" s="13">
        <f t="shared" si="4"/>
        <v>5.0196078431372548</v>
      </c>
      <c r="M14" s="13">
        <f t="shared" si="5"/>
        <v>0.1333333333333333</v>
      </c>
      <c r="N14" s="13">
        <f t="shared" si="6"/>
        <v>-0.70967741935483875</v>
      </c>
    </row>
    <row r="15" spans="1:14">
      <c r="A15" s="7" t="s">
        <v>147</v>
      </c>
      <c r="B15">
        <v>14653000</v>
      </c>
      <c r="C15">
        <v>14742000</v>
      </c>
      <c r="D15">
        <v>14306000</v>
      </c>
      <c r="E15">
        <v>13027000</v>
      </c>
      <c r="G15" s="13">
        <f t="shared" si="0"/>
        <v>0.17868204765504964</v>
      </c>
      <c r="H15" s="13">
        <f t="shared" si="1"/>
        <v>0.18384526170077445</v>
      </c>
      <c r="I15" s="13">
        <f t="shared" si="2"/>
        <v>0.18794503271236765</v>
      </c>
      <c r="J15" s="13">
        <f t="shared" si="3"/>
        <v>0.18360817477096547</v>
      </c>
      <c r="K15" s="13"/>
      <c r="L15" s="13">
        <f t="shared" si="4"/>
        <v>-6.0371727038394107E-3</v>
      </c>
      <c r="M15" s="13">
        <f t="shared" si="5"/>
        <v>3.0476723053264321E-2</v>
      </c>
      <c r="N15" s="13">
        <f t="shared" si="6"/>
        <v>9.8180701619712929E-2</v>
      </c>
    </row>
    <row r="16" spans="1:14">
      <c r="A16" s="7" t="s">
        <v>148</v>
      </c>
      <c r="B16">
        <v>14653000</v>
      </c>
      <c r="C16">
        <v>14742000</v>
      </c>
      <c r="D16">
        <v>14306000</v>
      </c>
      <c r="E16">
        <v>13027000</v>
      </c>
      <c r="G16" s="13">
        <f t="shared" si="0"/>
        <v>0.17868204765504964</v>
      </c>
      <c r="H16" s="13">
        <f t="shared" si="1"/>
        <v>0.18384526170077445</v>
      </c>
      <c r="I16" s="13">
        <f t="shared" si="2"/>
        <v>0.18794503271236765</v>
      </c>
      <c r="J16" s="13">
        <f t="shared" si="3"/>
        <v>0.18360817477096547</v>
      </c>
      <c r="K16" s="13"/>
      <c r="L16" s="13">
        <f t="shared" si="4"/>
        <v>-6.0371727038394107E-3</v>
      </c>
      <c r="M16" s="13">
        <f t="shared" si="5"/>
        <v>3.0476723053264321E-2</v>
      </c>
      <c r="N16" s="13">
        <f t="shared" si="6"/>
        <v>9.8180701619712929E-2</v>
      </c>
    </row>
    <row r="17" spans="1:14">
      <c r="A17" s="7" t="s">
        <v>149</v>
      </c>
      <c r="B17">
        <v>63872000</v>
      </c>
      <c r="C17">
        <v>62374000</v>
      </c>
      <c r="D17">
        <v>58132000</v>
      </c>
      <c r="E17">
        <v>55244000</v>
      </c>
      <c r="G17" s="13">
        <f t="shared" si="0"/>
        <v>0.77886983879228344</v>
      </c>
      <c r="H17" s="13">
        <f t="shared" si="1"/>
        <v>0.77785675982391156</v>
      </c>
      <c r="I17" s="13">
        <f t="shared" si="2"/>
        <v>0.76370897816547989</v>
      </c>
      <c r="J17" s="13">
        <f t="shared" si="3"/>
        <v>0.77863284002818889</v>
      </c>
      <c r="K17" s="13"/>
      <c r="L17" s="13">
        <f t="shared" si="4"/>
        <v>2.4016417096867304E-2</v>
      </c>
      <c r="M17" s="13">
        <f t="shared" si="5"/>
        <v>7.2971857152686948E-2</v>
      </c>
      <c r="N17" s="13">
        <f t="shared" si="6"/>
        <v>5.2277170371443082E-2</v>
      </c>
    </row>
    <row r="18" spans="1:14">
      <c r="A18" s="7" t="s">
        <v>150</v>
      </c>
      <c r="B18">
        <v>18134000</v>
      </c>
      <c r="C18">
        <v>17813000</v>
      </c>
      <c r="D18">
        <v>17986000</v>
      </c>
      <c r="E18">
        <v>15706000</v>
      </c>
      <c r="G18" s="13">
        <f t="shared" si="0"/>
        <v>0.2211301612077165</v>
      </c>
      <c r="H18" s="13">
        <f t="shared" si="1"/>
        <v>0.22214324017608839</v>
      </c>
      <c r="I18" s="13">
        <f t="shared" si="2"/>
        <v>0.23629102183452008</v>
      </c>
      <c r="J18" s="13">
        <f t="shared" si="3"/>
        <v>0.22136715997181114</v>
      </c>
      <c r="K18" s="13"/>
      <c r="L18" s="13">
        <f t="shared" si="4"/>
        <v>1.8020546791668979E-2</v>
      </c>
      <c r="M18" s="13">
        <f t="shared" si="5"/>
        <v>-9.6185922384076639E-3</v>
      </c>
      <c r="N18" s="13">
        <f t="shared" si="6"/>
        <v>0.145167451929199</v>
      </c>
    </row>
    <row r="19" spans="1:14">
      <c r="A19" s="7" t="s">
        <v>151</v>
      </c>
      <c r="B19">
        <v>2483900</v>
      </c>
      <c r="C19">
        <v>2539100</v>
      </c>
      <c r="D19">
        <v>2601000</v>
      </c>
      <c r="E19">
        <v>2625800</v>
      </c>
      <c r="G19" s="13">
        <f t="shared" si="0"/>
        <v>3.0289247128258909E-2</v>
      </c>
      <c r="H19" s="13">
        <f t="shared" si="1"/>
        <v>3.1664733685011284E-2</v>
      </c>
      <c r="I19" s="13">
        <f t="shared" si="2"/>
        <v>3.4170629811608295E-2</v>
      </c>
      <c r="J19" s="13">
        <f t="shared" si="3"/>
        <v>3.7009161381254402E-2</v>
      </c>
      <c r="K19" s="13"/>
      <c r="L19" s="13">
        <f t="shared" si="4"/>
        <v>-2.1739986609428552E-2</v>
      </c>
      <c r="M19" s="13">
        <f t="shared" si="5"/>
        <v>-2.3798539023452525E-2</v>
      </c>
      <c r="N19" s="13">
        <f t="shared" si="6"/>
        <v>-9.4447406504684084E-3</v>
      </c>
    </row>
    <row r="20" spans="1:14">
      <c r="A20" s="7" t="s">
        <v>152</v>
      </c>
      <c r="B20">
        <v>2368200</v>
      </c>
      <c r="C20">
        <v>2457000</v>
      </c>
      <c r="D20">
        <v>2514235.5010000002</v>
      </c>
      <c r="E20">
        <v>2539376.2179999999</v>
      </c>
      <c r="G20" s="13">
        <f t="shared" si="0"/>
        <v>2.887837475306685E-2</v>
      </c>
      <c r="H20" s="13">
        <f t="shared" si="1"/>
        <v>3.0640876950129074E-2</v>
      </c>
      <c r="I20" s="13">
        <f t="shared" si="2"/>
        <v>3.3030761462466175E-2</v>
      </c>
      <c r="J20" s="13">
        <f t="shared" si="3"/>
        <v>3.5791067202255104E-2</v>
      </c>
      <c r="K20" s="13"/>
      <c r="L20" s="13">
        <f t="shared" si="4"/>
        <v>-3.6141636141636124E-2</v>
      </c>
      <c r="M20" s="13">
        <f t="shared" si="5"/>
        <v>-2.276457435162127E-2</v>
      </c>
      <c r="N20" s="13">
        <f t="shared" si="6"/>
        <v>-9.900351441347488E-3</v>
      </c>
    </row>
    <row r="21" spans="1:14">
      <c r="A21" s="7" t="s">
        <v>153</v>
      </c>
      <c r="B21">
        <v>5.9000000000000007E-3</v>
      </c>
      <c r="C21">
        <v>5.8099999999999992E-3</v>
      </c>
      <c r="D21">
        <v>5.4999999999999997E-3</v>
      </c>
      <c r="E21">
        <v>4.96E-3</v>
      </c>
      <c r="G21" s="13">
        <f t="shared" si="0"/>
        <v>7.1945955174011664E-11</v>
      </c>
      <c r="H21" s="13">
        <f t="shared" si="1"/>
        <v>7.2455634953296654E-11</v>
      </c>
      <c r="I21" s="13">
        <f t="shared" si="2"/>
        <v>7.2256233742347406E-11</v>
      </c>
      <c r="J21" s="13">
        <f t="shared" si="3"/>
        <v>6.9908386187455961E-11</v>
      </c>
      <c r="K21" s="13"/>
      <c r="L21" s="13">
        <f t="shared" si="4"/>
        <v>1.5490533562823039E-2</v>
      </c>
      <c r="M21" s="13">
        <f t="shared" si="5"/>
        <v>5.6363636363636171E-2</v>
      </c>
      <c r="N21" s="13">
        <f t="shared" si="6"/>
        <v>0.1088709677419355</v>
      </c>
    </row>
    <row r="22" spans="1:14">
      <c r="A22" s="7" t="s">
        <v>154</v>
      </c>
      <c r="B22">
        <v>6.0699999999999999E-3</v>
      </c>
      <c r="C22">
        <v>6.0000000000000001E-3</v>
      </c>
      <c r="D22">
        <v>5.6900000000000006E-3</v>
      </c>
      <c r="E22">
        <v>5.13E-3</v>
      </c>
      <c r="G22" s="13">
        <f t="shared" si="0"/>
        <v>7.4018974221398428E-11</v>
      </c>
      <c r="H22" s="13">
        <f t="shared" si="1"/>
        <v>7.4825096337311537E-11</v>
      </c>
      <c r="I22" s="13">
        <f t="shared" si="2"/>
        <v>7.4752358180719413E-11</v>
      </c>
      <c r="J22" s="13">
        <f t="shared" si="3"/>
        <v>7.2304439746300206E-11</v>
      </c>
      <c r="K22" s="13"/>
      <c r="L22" s="13">
        <f t="shared" si="4"/>
        <v>1.1666666666666714E-2</v>
      </c>
      <c r="M22" s="13">
        <f t="shared" si="5"/>
        <v>5.4481546572934914E-2</v>
      </c>
      <c r="N22" s="13">
        <f t="shared" si="6"/>
        <v>0.1091617933723199</v>
      </c>
    </row>
    <row r="23" spans="1:14">
      <c r="A23" s="7" t="s">
        <v>155</v>
      </c>
      <c r="B23">
        <v>14653000</v>
      </c>
      <c r="C23">
        <v>14742000</v>
      </c>
      <c r="D23">
        <v>14306000</v>
      </c>
      <c r="E23">
        <v>13027000</v>
      </c>
      <c r="G23" s="13">
        <f t="shared" si="0"/>
        <v>0.17868204765504964</v>
      </c>
      <c r="H23" s="13">
        <f t="shared" si="1"/>
        <v>0.18384526170077445</v>
      </c>
      <c r="I23" s="13">
        <f t="shared" si="2"/>
        <v>0.18794503271236765</v>
      </c>
      <c r="J23" s="13">
        <f t="shared" si="3"/>
        <v>0.18360817477096547</v>
      </c>
      <c r="K23" s="13"/>
      <c r="L23" s="13">
        <f t="shared" si="4"/>
        <v>-6.0371727038394107E-3</v>
      </c>
      <c r="M23" s="13">
        <f t="shared" si="5"/>
        <v>3.0476723053264321E-2</v>
      </c>
      <c r="N23" s="13">
        <f t="shared" si="6"/>
        <v>9.8180701619712929E-2</v>
      </c>
    </row>
    <row r="24" spans="1:14">
      <c r="A24" s="7" t="s">
        <v>252</v>
      </c>
      <c r="B24">
        <v>282000</v>
      </c>
      <c r="C24">
        <v>281000</v>
      </c>
      <c r="D24">
        <v>271000</v>
      </c>
      <c r="E24">
        <v>263000</v>
      </c>
      <c r="G24" s="13">
        <f t="shared" si="0"/>
        <v>3.438772772723947E-3</v>
      </c>
      <c r="H24" s="13">
        <f t="shared" si="1"/>
        <v>3.5043086784640903E-3</v>
      </c>
      <c r="I24" s="13">
        <f t="shared" si="2"/>
        <v>3.5602616989411176E-3</v>
      </c>
      <c r="J24" s="13">
        <f t="shared" si="3"/>
        <v>3.7068357998590556E-3</v>
      </c>
      <c r="K24" s="13"/>
      <c r="L24" s="13">
        <f t="shared" si="4"/>
        <v>3.558718861210064E-3</v>
      </c>
      <c r="M24" s="13">
        <f t="shared" si="5"/>
        <v>3.6900369003689981E-2</v>
      </c>
      <c r="N24" s="13">
        <f t="shared" si="6"/>
        <v>3.041825095057038E-2</v>
      </c>
    </row>
    <row r="25" spans="1:14">
      <c r="A25" s="7" t="s">
        <v>156</v>
      </c>
      <c r="B25">
        <v>14371000</v>
      </c>
      <c r="C25">
        <v>14461000</v>
      </c>
      <c r="D25">
        <v>14035000</v>
      </c>
      <c r="E25">
        <v>12764000</v>
      </c>
      <c r="G25" s="13">
        <f t="shared" si="0"/>
        <v>0.17524327488232569</v>
      </c>
      <c r="H25" s="13">
        <f t="shared" si="1"/>
        <v>0.18034095302231035</v>
      </c>
      <c r="I25" s="13">
        <f t="shared" si="2"/>
        <v>0.18438477101342651</v>
      </c>
      <c r="J25" s="13">
        <f t="shared" si="3"/>
        <v>0.17990133897110641</v>
      </c>
      <c r="K25" s="13"/>
      <c r="L25" s="13">
        <f t="shared" si="4"/>
        <v>-6.2236359864462631E-3</v>
      </c>
      <c r="M25" s="13">
        <f t="shared" si="5"/>
        <v>3.0352689704310709E-2</v>
      </c>
      <c r="N25" s="13">
        <f t="shared" si="6"/>
        <v>9.9576935130053279E-2</v>
      </c>
    </row>
    <row r="26" spans="1:14">
      <c r="A26" s="7" t="s">
        <v>300</v>
      </c>
      <c r="B26">
        <v>282000</v>
      </c>
      <c r="C26">
        <v>281000</v>
      </c>
      <c r="D26">
        <v>271000</v>
      </c>
      <c r="E26">
        <v>263000</v>
      </c>
      <c r="G26" s="13">
        <f t="shared" si="0"/>
        <v>3.438772772723947E-3</v>
      </c>
      <c r="H26" s="13">
        <f t="shared" si="1"/>
        <v>3.5043086784640903E-3</v>
      </c>
      <c r="I26" s="13">
        <f t="shared" si="2"/>
        <v>3.5602616989411176E-3</v>
      </c>
      <c r="J26" s="13">
        <f t="shared" si="3"/>
        <v>3.7068357998590556E-3</v>
      </c>
      <c r="K26" s="13"/>
      <c r="L26" s="13">
        <f t="shared" si="4"/>
        <v>3.558718861210064E-3</v>
      </c>
      <c r="M26" s="13">
        <f t="shared" si="5"/>
        <v>3.6900369003689981E-2</v>
      </c>
      <c r="N26" s="13">
        <f t="shared" si="6"/>
        <v>3.041825095057038E-2</v>
      </c>
    </row>
    <row r="27" spans="1:14">
      <c r="A27" s="7" t="s">
        <v>157</v>
      </c>
      <c r="B27">
        <v>14653000</v>
      </c>
      <c r="C27">
        <v>14742000</v>
      </c>
      <c r="D27">
        <v>14306000</v>
      </c>
      <c r="E27">
        <v>13027000</v>
      </c>
      <c r="G27" s="13">
        <f t="shared" si="0"/>
        <v>0.17868204765504964</v>
      </c>
      <c r="H27" s="13">
        <f t="shared" si="1"/>
        <v>0.18384526170077445</v>
      </c>
      <c r="I27" s="13">
        <f t="shared" si="2"/>
        <v>0.18794503271236765</v>
      </c>
      <c r="J27" s="13">
        <f t="shared" si="3"/>
        <v>0.18360817477096547</v>
      </c>
      <c r="K27" s="13"/>
      <c r="L27" s="13">
        <f t="shared" si="4"/>
        <v>-6.0371727038394107E-3</v>
      </c>
      <c r="M27" s="13">
        <f t="shared" si="5"/>
        <v>3.0476723053264321E-2</v>
      </c>
      <c r="N27" s="13">
        <f t="shared" si="6"/>
        <v>9.8180701619712929E-2</v>
      </c>
    </row>
    <row r="28" spans="1:14">
      <c r="A28" s="7" t="s">
        <v>230</v>
      </c>
      <c r="B28">
        <v>-85000</v>
      </c>
      <c r="C28">
        <v>-51000</v>
      </c>
      <c r="D28">
        <v>-46000</v>
      </c>
      <c r="E28">
        <v>-76000</v>
      </c>
      <c r="G28" s="13">
        <f t="shared" si="0"/>
        <v>1.0365095236933883E-3</v>
      </c>
      <c r="H28" s="13">
        <f t="shared" si="1"/>
        <v>6.3601331886714802E-4</v>
      </c>
      <c r="I28" s="13">
        <f t="shared" si="2"/>
        <v>6.0432486402690563E-4</v>
      </c>
      <c r="J28" s="13">
        <f t="shared" si="3"/>
        <v>1.0711768851303736E-3</v>
      </c>
      <c r="K28" s="13"/>
      <c r="L28" s="13">
        <f t="shared" si="4"/>
        <v>0.66666666666666674</v>
      </c>
      <c r="M28" s="13">
        <f t="shared" si="5"/>
        <v>0.10869565217391308</v>
      </c>
      <c r="N28" s="13">
        <f t="shared" si="6"/>
        <v>-0.39473684210526316</v>
      </c>
    </row>
    <row r="29" spans="1:14">
      <c r="A29" s="7" t="s">
        <v>158</v>
      </c>
      <c r="B29">
        <v>14738000</v>
      </c>
      <c r="C29">
        <v>14793000</v>
      </c>
      <c r="D29">
        <v>14352000</v>
      </c>
      <c r="E29">
        <v>13103000</v>
      </c>
      <c r="G29" s="13">
        <f t="shared" si="0"/>
        <v>0.17971855717874302</v>
      </c>
      <c r="H29" s="13">
        <f t="shared" si="1"/>
        <v>0.18448127501964159</v>
      </c>
      <c r="I29" s="13">
        <f t="shared" si="2"/>
        <v>0.18854935757639454</v>
      </c>
      <c r="J29" s="13">
        <f t="shared" si="3"/>
        <v>0.18467935165609584</v>
      </c>
      <c r="K29" s="13"/>
      <c r="L29" s="13">
        <f t="shared" si="4"/>
        <v>-3.7179747177719102E-3</v>
      </c>
      <c r="M29" s="13">
        <f t="shared" si="5"/>
        <v>3.072742474916379E-2</v>
      </c>
      <c r="N29" s="13">
        <f t="shared" si="6"/>
        <v>9.5321682057543988E-2</v>
      </c>
    </row>
    <row r="30" spans="1:14">
      <c r="A30" s="7" t="s">
        <v>301</v>
      </c>
      <c r="B30"/>
      <c r="C30"/>
      <c r="D30"/>
      <c r="E30"/>
      <c r="G30" s="13">
        <f t="shared" si="0"/>
        <v>0</v>
      </c>
      <c r="H30" s="13">
        <f t="shared" si="1"/>
        <v>0</v>
      </c>
      <c r="I30" s="13">
        <f t="shared" si="2"/>
        <v>0</v>
      </c>
      <c r="J30" s="13">
        <f t="shared" si="3"/>
        <v>0</v>
      </c>
      <c r="K30" s="13"/>
      <c r="L30" s="13"/>
      <c r="M30" s="13"/>
      <c r="N30" s="13"/>
    </row>
    <row r="31" spans="1:14">
      <c r="A31" s="7" t="s">
        <v>159</v>
      </c>
      <c r="B31">
        <v>14738000</v>
      </c>
      <c r="C31">
        <v>14793000</v>
      </c>
      <c r="D31">
        <v>14352000</v>
      </c>
      <c r="E31">
        <v>13103000</v>
      </c>
      <c r="G31" s="13">
        <f t="shared" si="0"/>
        <v>0.17971855717874302</v>
      </c>
      <c r="H31" s="13">
        <f t="shared" si="1"/>
        <v>0.18448127501964159</v>
      </c>
      <c r="I31" s="13">
        <f t="shared" si="2"/>
        <v>0.18854935757639454</v>
      </c>
      <c r="J31" s="13">
        <f t="shared" si="3"/>
        <v>0.18467935165609584</v>
      </c>
      <c r="K31" s="13"/>
      <c r="L31" s="13">
        <f t="shared" si="4"/>
        <v>-3.7179747177719102E-3</v>
      </c>
      <c r="M31" s="13">
        <f t="shared" si="5"/>
        <v>3.072742474916379E-2</v>
      </c>
      <c r="N31" s="13">
        <f t="shared" si="6"/>
        <v>9.5321682057543988E-2</v>
      </c>
    </row>
    <row r="32" spans="1:14">
      <c r="A32" s="7" t="s">
        <v>160</v>
      </c>
      <c r="B32">
        <v>3615000</v>
      </c>
      <c r="C32">
        <v>3202000</v>
      </c>
      <c r="D32">
        <v>3263000</v>
      </c>
      <c r="E32">
        <v>2731000</v>
      </c>
      <c r="G32" s="13">
        <f t="shared" si="0"/>
        <v>4.4082140331195278E-2</v>
      </c>
      <c r="H32" s="13">
        <f t="shared" si="1"/>
        <v>3.9931659745345252E-2</v>
      </c>
      <c r="I32" s="13">
        <f t="shared" si="2"/>
        <v>4.2867652854778109E-2</v>
      </c>
      <c r="J32" s="13">
        <f t="shared" si="3"/>
        <v>3.8491895701198028E-2</v>
      </c>
      <c r="K32" s="13"/>
      <c r="L32" s="13">
        <f t="shared" si="4"/>
        <v>0.12898188632104945</v>
      </c>
      <c r="M32" s="13">
        <f t="shared" si="5"/>
        <v>-1.8694452957401131E-2</v>
      </c>
      <c r="N32" s="13">
        <f t="shared" si="6"/>
        <v>0.19480043939948732</v>
      </c>
    </row>
    <row r="33" spans="1:14">
      <c r="A33" s="28" t="s">
        <v>161</v>
      </c>
      <c r="B33" s="24">
        <f>SUM(B34,B38,B41)</f>
        <v>18353000</v>
      </c>
      <c r="C33" s="24">
        <f t="shared" ref="C33:E33" si="8">SUM(C34,C38,C41)</f>
        <v>17995000</v>
      </c>
      <c r="D33" s="24">
        <f t="shared" si="8"/>
        <v>17615000</v>
      </c>
      <c r="E33" s="24">
        <f t="shared" si="8"/>
        <v>15834000</v>
      </c>
      <c r="G33" s="13">
        <f t="shared" si="0"/>
        <v>0.22380069750993831</v>
      </c>
      <c r="H33" s="13">
        <f t="shared" si="1"/>
        <v>0.22441293476498683</v>
      </c>
      <c r="I33" s="13">
        <f t="shared" si="2"/>
        <v>0.23141701043117266</v>
      </c>
      <c r="J33" s="13">
        <f t="shared" si="3"/>
        <v>0.22317124735729388</v>
      </c>
      <c r="K33" s="13"/>
      <c r="L33" s="13">
        <f t="shared" si="4"/>
        <v>1.989441511530976E-2</v>
      </c>
      <c r="M33" s="13">
        <f t="shared" si="5"/>
        <v>2.15725234175419E-2</v>
      </c>
      <c r="N33" s="13">
        <f t="shared" si="6"/>
        <v>0.11247947454844009</v>
      </c>
    </row>
    <row r="34" spans="1:14">
      <c r="A34" s="34" t="s">
        <v>162</v>
      </c>
      <c r="B34" s="35">
        <v>668000</v>
      </c>
      <c r="C34" s="35">
        <v>570000</v>
      </c>
      <c r="D34" s="35">
        <v>86000</v>
      </c>
      <c r="E34" s="35">
        <v>438000</v>
      </c>
      <c r="G34" s="13">
        <f t="shared" si="0"/>
        <v>8.1457454332609803E-3</v>
      </c>
      <c r="H34" s="13">
        <f t="shared" si="1"/>
        <v>7.1083841520445954E-3</v>
      </c>
      <c r="I34" s="13">
        <f t="shared" si="2"/>
        <v>1.1298247457894321E-3</v>
      </c>
      <c r="J34" s="13">
        <f t="shared" si="3"/>
        <v>6.1733615221987318E-3</v>
      </c>
      <c r="K34" s="13"/>
      <c r="L34" s="13">
        <f t="shared" si="4"/>
        <v>0.1719298245614036</v>
      </c>
      <c r="M34" s="13">
        <f t="shared" si="5"/>
        <v>5.6279069767441863</v>
      </c>
      <c r="N34" s="13">
        <f t="shared" si="6"/>
        <v>-0.80365296803652964</v>
      </c>
    </row>
    <row r="35" spans="1:14">
      <c r="A35" s="7" t="s">
        <v>163</v>
      </c>
      <c r="B35">
        <v>668000</v>
      </c>
      <c r="C35">
        <v>570000</v>
      </c>
      <c r="D35">
        <v>86000</v>
      </c>
      <c r="E35">
        <v>438000</v>
      </c>
      <c r="G35" s="13">
        <f t="shared" si="0"/>
        <v>8.1457454332609803E-3</v>
      </c>
      <c r="H35" s="13">
        <f t="shared" si="1"/>
        <v>7.1083841520445954E-3</v>
      </c>
      <c r="I35" s="13">
        <f t="shared" si="2"/>
        <v>1.1298247457894321E-3</v>
      </c>
      <c r="J35" s="13">
        <f t="shared" si="3"/>
        <v>6.1733615221987318E-3</v>
      </c>
      <c r="K35" s="13"/>
      <c r="L35" s="13">
        <f t="shared" si="4"/>
        <v>0.1719298245614036</v>
      </c>
      <c r="M35" s="13">
        <f t="shared" si="5"/>
        <v>5.6279069767441863</v>
      </c>
      <c r="N35" s="13">
        <f t="shared" si="6"/>
        <v>-0.80365296803652964</v>
      </c>
    </row>
    <row r="36" spans="1:14">
      <c r="A36" s="7" t="s">
        <v>231</v>
      </c>
      <c r="B36"/>
      <c r="C36"/>
      <c r="D36">
        <v>0</v>
      </c>
      <c r="E36">
        <v>0</v>
      </c>
      <c r="G36" s="13">
        <f t="shared" si="0"/>
        <v>0</v>
      </c>
      <c r="H36" s="13">
        <f t="shared" si="1"/>
        <v>0</v>
      </c>
      <c r="I36" s="13">
        <f t="shared" si="2"/>
        <v>0</v>
      </c>
      <c r="J36" s="13">
        <f t="shared" si="3"/>
        <v>0</v>
      </c>
      <c r="K36" s="13"/>
      <c r="L36" s="13"/>
      <c r="M36" s="13"/>
      <c r="N36" s="13"/>
    </row>
    <row r="37" spans="1:14">
      <c r="A37" s="7" t="s">
        <v>275</v>
      </c>
      <c r="B37"/>
      <c r="C37"/>
      <c r="D37">
        <v>0</v>
      </c>
      <c r="E37">
        <v>0</v>
      </c>
      <c r="G37" s="13">
        <f t="shared" si="0"/>
        <v>0</v>
      </c>
      <c r="H37" s="13">
        <f t="shared" si="1"/>
        <v>0</v>
      </c>
      <c r="I37" s="13">
        <f t="shared" si="2"/>
        <v>0</v>
      </c>
      <c r="J37" s="13">
        <f t="shared" si="3"/>
        <v>0</v>
      </c>
      <c r="K37" s="13"/>
      <c r="L37" s="13"/>
      <c r="M37" s="13"/>
      <c r="N37" s="13"/>
    </row>
    <row r="38" spans="1:14">
      <c r="A38" s="28" t="s">
        <v>164</v>
      </c>
      <c r="B38" s="24">
        <f>B40-B39</f>
        <v>-449000</v>
      </c>
      <c r="C38" s="24">
        <f t="shared" ref="C38:E38" si="9">C40-C39</f>
        <v>-388000</v>
      </c>
      <c r="D38" s="24">
        <f t="shared" si="9"/>
        <v>-457000</v>
      </c>
      <c r="E38" s="24">
        <f t="shared" si="9"/>
        <v>-310000</v>
      </c>
      <c r="G38" s="13">
        <f t="shared" si="0"/>
        <v>5.4752091310391925E-3</v>
      </c>
      <c r="H38" s="13">
        <f t="shared" si="1"/>
        <v>4.8386895631461462E-3</v>
      </c>
      <c r="I38" s="13">
        <f t="shared" si="2"/>
        <v>6.0038361491368663E-3</v>
      </c>
      <c r="J38" s="13">
        <f t="shared" si="3"/>
        <v>4.3692741367159973E-3</v>
      </c>
      <c r="K38" s="13"/>
      <c r="L38" s="13">
        <f t="shared" si="4"/>
        <v>0.15721649484536093</v>
      </c>
      <c r="M38" s="13">
        <f t="shared" si="5"/>
        <v>-0.15098468271334797</v>
      </c>
      <c r="N38" s="13">
        <f t="shared" si="6"/>
        <v>0.47419354838709671</v>
      </c>
    </row>
    <row r="39" spans="1:14">
      <c r="A39" s="7" t="s">
        <v>165</v>
      </c>
      <c r="B39">
        <v>756000</v>
      </c>
      <c r="C39">
        <v>439000</v>
      </c>
      <c r="D39">
        <v>502000</v>
      </c>
      <c r="E39">
        <v>465000</v>
      </c>
      <c r="G39" s="13">
        <f t="shared" si="0"/>
        <v>9.2188376460259E-3</v>
      </c>
      <c r="H39" s="13">
        <f t="shared" si="1"/>
        <v>5.4747028820132937E-3</v>
      </c>
      <c r="I39" s="13">
        <f t="shared" si="2"/>
        <v>6.5950235161197088E-3</v>
      </c>
      <c r="J39" s="13">
        <f t="shared" si="3"/>
        <v>6.5539112050739959E-3</v>
      </c>
      <c r="K39" s="13"/>
      <c r="L39" s="13">
        <f t="shared" si="4"/>
        <v>0.72209567198177682</v>
      </c>
      <c r="M39" s="13">
        <f t="shared" si="5"/>
        <v>-0.12549800796812749</v>
      </c>
      <c r="N39" s="13">
        <f t="shared" si="6"/>
        <v>7.9569892473118298E-2</v>
      </c>
    </row>
    <row r="40" spans="1:14">
      <c r="A40" s="7" t="s">
        <v>166</v>
      </c>
      <c r="B40">
        <v>307000</v>
      </c>
      <c r="C40">
        <v>51000</v>
      </c>
      <c r="D40">
        <v>45000</v>
      </c>
      <c r="E40">
        <v>155000</v>
      </c>
      <c r="G40" s="13">
        <f t="shared" si="0"/>
        <v>3.7436285149867084E-3</v>
      </c>
      <c r="H40" s="13">
        <f t="shared" si="1"/>
        <v>6.3601331886714802E-4</v>
      </c>
      <c r="I40" s="13">
        <f t="shared" si="2"/>
        <v>5.9118736698284241E-4</v>
      </c>
      <c r="J40" s="13">
        <f t="shared" si="3"/>
        <v>2.1846370683579986E-3</v>
      </c>
      <c r="K40" s="13"/>
      <c r="L40" s="13">
        <f t="shared" si="4"/>
        <v>5.0196078431372548</v>
      </c>
      <c r="M40" s="13">
        <f t="shared" si="5"/>
        <v>0.1333333333333333</v>
      </c>
      <c r="N40" s="13">
        <f t="shared" si="6"/>
        <v>-0.70967741935483875</v>
      </c>
    </row>
    <row r="41" spans="1:14">
      <c r="A41" s="28" t="s">
        <v>167</v>
      </c>
      <c r="B41" s="24">
        <f>B44-B42</f>
        <v>18134000</v>
      </c>
      <c r="C41" s="24">
        <f>C44-C42</f>
        <v>17813000</v>
      </c>
      <c r="D41" s="24">
        <f>D44-D42</f>
        <v>17986000</v>
      </c>
      <c r="E41" s="24">
        <f>E44-E42</f>
        <v>15706000</v>
      </c>
      <c r="G41" s="13">
        <f t="shared" si="0"/>
        <v>0.2211301612077165</v>
      </c>
      <c r="H41" s="13">
        <f t="shared" si="1"/>
        <v>0.22214324017608839</v>
      </c>
      <c r="I41" s="13">
        <f t="shared" si="2"/>
        <v>0.23629102183452008</v>
      </c>
      <c r="J41" s="13">
        <f t="shared" si="3"/>
        <v>0.22136715997181114</v>
      </c>
      <c r="K41" s="13"/>
      <c r="L41" s="13">
        <f t="shared" si="4"/>
        <v>1.8020546791668979E-2</v>
      </c>
      <c r="M41" s="13">
        <f t="shared" si="5"/>
        <v>-9.6185922384076639E-3</v>
      </c>
      <c r="N41" s="13">
        <f t="shared" si="6"/>
        <v>0.145167451929199</v>
      </c>
    </row>
    <row r="42" spans="1:14">
      <c r="A42" s="28" t="s">
        <v>168</v>
      </c>
      <c r="B42" s="25">
        <v>21112000</v>
      </c>
      <c r="C42" s="25">
        <v>20217000</v>
      </c>
      <c r="D42" s="25">
        <v>21024000</v>
      </c>
      <c r="E42" s="25">
        <v>19994000</v>
      </c>
      <c r="G42" s="13">
        <f t="shared" si="0"/>
        <v>0.25744457722605663</v>
      </c>
      <c r="H42" s="13">
        <f t="shared" si="1"/>
        <v>0.25212316210857122</v>
      </c>
      <c r="I42" s="13">
        <f t="shared" si="2"/>
        <v>0.27620273785438398</v>
      </c>
      <c r="J42" s="13">
        <f t="shared" si="3"/>
        <v>0.28180408738548274</v>
      </c>
      <c r="K42" s="13"/>
      <c r="L42" s="13">
        <f t="shared" si="4"/>
        <v>4.4269674036701678E-2</v>
      </c>
      <c r="M42" s="13">
        <f t="shared" si="5"/>
        <v>-3.8384703196347014E-2</v>
      </c>
      <c r="N42" s="13">
        <f t="shared" si="6"/>
        <v>5.1515454636390956E-2</v>
      </c>
    </row>
    <row r="43" spans="1:14">
      <c r="A43" s="7" t="s">
        <v>170</v>
      </c>
      <c r="B43">
        <v>21112000</v>
      </c>
      <c r="C43">
        <v>20217000</v>
      </c>
      <c r="D43">
        <v>21024000</v>
      </c>
      <c r="E43">
        <v>19994000</v>
      </c>
      <c r="G43" s="62">
        <f>IF(B43&gt;0, B43-B8,-B43-B8)/B$42</f>
        <v>0.87144751799924214</v>
      </c>
      <c r="H43" s="62">
        <f t="shared" ref="H43:J43" si="10">IF(C43&gt;0, C43-C8,-C43-C8)/C$42</f>
        <v>0.86115645249047834</v>
      </c>
      <c r="I43" s="62">
        <f t="shared" si="10"/>
        <v>0.86991057838660579</v>
      </c>
      <c r="J43" s="62">
        <f t="shared" si="10"/>
        <v>0.84930479143743121</v>
      </c>
      <c r="K43" s="13"/>
      <c r="L43" s="13">
        <f t="shared" si="4"/>
        <v>4.4269674036701678E-2</v>
      </c>
      <c r="M43" s="13">
        <f t="shared" si="5"/>
        <v>-3.8384703196347014E-2</v>
      </c>
      <c r="N43" s="13">
        <f t="shared" si="6"/>
        <v>5.1515454636390956E-2</v>
      </c>
    </row>
    <row r="44" spans="1:14">
      <c r="A44" s="28" t="s">
        <v>171</v>
      </c>
      <c r="B44" s="24">
        <f>B46-B45</f>
        <v>39246000</v>
      </c>
      <c r="C44" s="24">
        <f t="shared" ref="C44:E44" si="11">C46-C45</f>
        <v>38030000</v>
      </c>
      <c r="D44" s="24">
        <f t="shared" si="11"/>
        <v>39010000</v>
      </c>
      <c r="E44" s="24">
        <f t="shared" si="11"/>
        <v>35700000</v>
      </c>
      <c r="G44" s="13">
        <f t="shared" si="0"/>
        <v>0.47857473843377313</v>
      </c>
      <c r="H44" s="13">
        <f t="shared" si="1"/>
        <v>0.47426640228465961</v>
      </c>
      <c r="I44" s="13">
        <f t="shared" si="2"/>
        <v>0.51249375968890409</v>
      </c>
      <c r="J44" s="13">
        <f t="shared" si="3"/>
        <v>0.5031712473572939</v>
      </c>
      <c r="K44" s="13"/>
      <c r="L44" s="13">
        <f t="shared" si="4"/>
        <v>3.1974756770970281E-2</v>
      </c>
      <c r="M44" s="13">
        <f t="shared" si="5"/>
        <v>-2.5121763650346018E-2</v>
      </c>
      <c r="N44" s="13">
        <f t="shared" si="6"/>
        <v>9.2717086834733786E-2</v>
      </c>
    </row>
    <row r="45" spans="1:14">
      <c r="A45" s="7" t="s">
        <v>172</v>
      </c>
      <c r="B45">
        <v>42760000</v>
      </c>
      <c r="C45">
        <v>42157000</v>
      </c>
      <c r="D45">
        <v>37108000</v>
      </c>
      <c r="E45">
        <v>35250000</v>
      </c>
      <c r="G45" s="13">
        <f t="shared" si="0"/>
        <v>0.52142526156622682</v>
      </c>
      <c r="H45" s="13">
        <f t="shared" si="1"/>
        <v>0.52573359771534034</v>
      </c>
      <c r="I45" s="13">
        <f t="shared" si="2"/>
        <v>0.48750624031109591</v>
      </c>
      <c r="J45" s="13">
        <f t="shared" si="3"/>
        <v>0.49682875264270615</v>
      </c>
      <c r="K45" s="13"/>
      <c r="L45" s="13">
        <f t="shared" si="4"/>
        <v>1.4303674360129914E-2</v>
      </c>
      <c r="M45" s="13">
        <f t="shared" si="5"/>
        <v>0.13606230462433966</v>
      </c>
      <c r="N45" s="13">
        <f t="shared" si="6"/>
        <v>5.270921985815602E-2</v>
      </c>
    </row>
    <row r="46" spans="1:14">
      <c r="A46" s="28" t="s">
        <v>173</v>
      </c>
      <c r="B46" s="24">
        <v>82006000</v>
      </c>
      <c r="C46" s="24">
        <v>80187000</v>
      </c>
      <c r="D46" s="24">
        <v>76118000</v>
      </c>
      <c r="E46" s="24">
        <v>70950000</v>
      </c>
      <c r="G46" s="13">
        <f>IF(B46&gt;0, B46,-B46)/B$46</f>
        <v>1</v>
      </c>
      <c r="H46" s="13">
        <f t="shared" ref="H46:J46" si="12">IF(C46&gt;0, C46,-C46)/C$46</f>
        <v>1</v>
      </c>
      <c r="I46" s="13">
        <f t="shared" si="12"/>
        <v>1</v>
      </c>
      <c r="J46" s="13">
        <f t="shared" si="12"/>
        <v>1</v>
      </c>
      <c r="K46" s="13"/>
      <c r="L46" s="13">
        <f>B46/C46-1</f>
        <v>2.268447503959492E-2</v>
      </c>
      <c r="M46" s="13">
        <f t="shared" ref="M46:N46" si="13">C46/D46-1</f>
        <v>5.3456475472293041E-2</v>
      </c>
      <c r="N46" s="13">
        <f t="shared" si="13"/>
        <v>7.284002818886548E-2</v>
      </c>
    </row>
    <row r="47" spans="1:14">
      <c r="A47" s="7" t="s">
        <v>174</v>
      </c>
      <c r="B47">
        <v>82006000</v>
      </c>
      <c r="C47">
        <v>80187000</v>
      </c>
      <c r="D47">
        <v>76118000</v>
      </c>
      <c r="E47">
        <v>70950000</v>
      </c>
      <c r="G47" s="13"/>
      <c r="H47" s="13"/>
      <c r="I47" s="13"/>
      <c r="J47" s="13"/>
      <c r="K47" s="13"/>
      <c r="L47" s="13"/>
      <c r="M47" s="13"/>
      <c r="N47" s="13"/>
    </row>
    <row r="48" spans="1:14">
      <c r="G48" s="13"/>
      <c r="H48" s="13"/>
      <c r="I48" s="13"/>
      <c r="J48" s="13"/>
      <c r="K48" s="13"/>
      <c r="L48" s="13"/>
      <c r="M48" s="13"/>
      <c r="N48" s="13"/>
    </row>
    <row r="49" spans="7:14">
      <c r="G49" s="13"/>
      <c r="H49" s="13"/>
      <c r="I49" s="13"/>
      <c r="J49" s="13"/>
      <c r="K49" s="13"/>
      <c r="L49" s="13"/>
      <c r="M49" s="13"/>
      <c r="N49" s="13"/>
    </row>
    <row r="50" spans="7:14">
      <c r="G50" s="13"/>
      <c r="H50" s="13"/>
      <c r="I50" s="13"/>
      <c r="J50" s="13"/>
      <c r="K50" s="13"/>
      <c r="L50" s="13"/>
      <c r="M50" s="13"/>
      <c r="N50" s="13"/>
    </row>
    <row r="51" spans="7:14">
      <c r="G51" s="13"/>
      <c r="H51" s="13"/>
      <c r="I51" s="13"/>
      <c r="J51" s="13"/>
      <c r="K51" s="13"/>
      <c r="L51" s="13"/>
      <c r="M51" s="13"/>
      <c r="N51" s="13"/>
    </row>
    <row r="52" spans="7:14">
      <c r="G52" s="13"/>
      <c r="H52" s="13"/>
      <c r="I52" s="13"/>
      <c r="J52" s="13"/>
      <c r="K52" s="13"/>
      <c r="L52" s="13"/>
      <c r="M52" s="13"/>
      <c r="N52" s="13"/>
    </row>
    <row r="53" spans="7:14">
      <c r="G53" s="13"/>
      <c r="H53" s="13"/>
      <c r="I53" s="13"/>
      <c r="J53" s="13"/>
      <c r="K53" s="13"/>
      <c r="L53" s="13"/>
      <c r="M53" s="13"/>
      <c r="N53" s="13"/>
    </row>
  </sheetData>
  <mergeCells count="2">
    <mergeCell ref="G1:J1"/>
    <mergeCell ref="L1:N1"/>
  </mergeCells>
  <phoneticPr fontId="3" type="noConversion"/>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DE2E9-3AFF-6447-AAA3-702731C611E2}">
  <dimension ref="A1:E54"/>
  <sheetViews>
    <sheetView workbookViewId="0">
      <selection activeCell="B58" sqref="B58"/>
    </sheetView>
  </sheetViews>
  <sheetFormatPr baseColWidth="10" defaultRowHeight="16"/>
  <cols>
    <col min="1" max="1" width="40.1640625" bestFit="1" customWidth="1"/>
  </cols>
  <sheetData>
    <row r="1" spans="1:5">
      <c r="A1" t="s">
        <v>269</v>
      </c>
      <c r="B1" t="s">
        <v>265</v>
      </c>
      <c r="C1" t="s">
        <v>266</v>
      </c>
      <c r="D1" t="s">
        <v>267</v>
      </c>
      <c r="E1" t="s">
        <v>268</v>
      </c>
    </row>
    <row r="2" spans="1:5">
      <c r="A2" t="s">
        <v>175</v>
      </c>
      <c r="B2">
        <v>99584000</v>
      </c>
      <c r="C2">
        <v>111443000</v>
      </c>
      <c r="D2">
        <v>92953000</v>
      </c>
      <c r="E2">
        <v>73365000</v>
      </c>
    </row>
    <row r="3" spans="1:5">
      <c r="A3" t="s">
        <v>176</v>
      </c>
      <c r="B3">
        <v>-77550000</v>
      </c>
      <c r="C3">
        <v>-89402000</v>
      </c>
      <c r="D3">
        <v>-85971000</v>
      </c>
      <c r="E3">
        <v>-72358000</v>
      </c>
    </row>
    <row r="4" spans="1:5">
      <c r="A4" t="s">
        <v>177</v>
      </c>
      <c r="B4">
        <v>-11151000</v>
      </c>
      <c r="C4">
        <v>-9543000</v>
      </c>
      <c r="D4">
        <v>-8750000</v>
      </c>
      <c r="E4">
        <v>-12629000</v>
      </c>
    </row>
    <row r="5" spans="1:5">
      <c r="A5" t="s">
        <v>178</v>
      </c>
      <c r="B5">
        <v>5228000</v>
      </c>
      <c r="C5">
        <v>5465000</v>
      </c>
      <c r="D5">
        <v>20393000</v>
      </c>
      <c r="E5">
        <v>16091000</v>
      </c>
    </row>
    <row r="6" spans="1:5">
      <c r="A6" t="s">
        <v>179</v>
      </c>
      <c r="D6">
        <v>1105000</v>
      </c>
      <c r="E6">
        <v>880000</v>
      </c>
    </row>
    <row r="7" spans="1:5">
      <c r="A7" t="s">
        <v>180</v>
      </c>
      <c r="B7">
        <v>-10959000</v>
      </c>
      <c r="C7">
        <v>-10708000</v>
      </c>
      <c r="D7">
        <v>-11085000</v>
      </c>
      <c r="E7">
        <v>-7309000</v>
      </c>
    </row>
    <row r="8" spans="1:5">
      <c r="A8" t="s">
        <v>181</v>
      </c>
      <c r="B8">
        <v>3803000</v>
      </c>
      <c r="C8">
        <v>2865000</v>
      </c>
      <c r="D8">
        <v>2687000</v>
      </c>
      <c r="E8">
        <v>3002000</v>
      </c>
    </row>
    <row r="9" spans="1:5">
      <c r="A9" t="s">
        <v>182</v>
      </c>
      <c r="B9">
        <v>18679000</v>
      </c>
      <c r="C9">
        <v>19573000</v>
      </c>
      <c r="D9">
        <v>25385000</v>
      </c>
      <c r="E9">
        <v>9501000</v>
      </c>
    </row>
    <row r="10" spans="1:5">
      <c r="A10" t="s">
        <v>183</v>
      </c>
      <c r="B10">
        <v>30737000</v>
      </c>
      <c r="C10">
        <v>24977000</v>
      </c>
      <c r="D10">
        <v>35929000</v>
      </c>
      <c r="E10">
        <v>39789000</v>
      </c>
    </row>
    <row r="11" spans="1:5">
      <c r="A11" t="s">
        <v>184</v>
      </c>
      <c r="B11">
        <v>24977000</v>
      </c>
      <c r="C11">
        <v>35929000</v>
      </c>
      <c r="D11">
        <v>39789000</v>
      </c>
      <c r="E11">
        <v>50224000</v>
      </c>
    </row>
    <row r="12" spans="1:5">
      <c r="A12" t="s">
        <v>185</v>
      </c>
      <c r="B12">
        <v>5760000</v>
      </c>
      <c r="C12">
        <v>-10952000</v>
      </c>
      <c r="D12">
        <v>-3860000</v>
      </c>
      <c r="E12">
        <v>-10435000</v>
      </c>
    </row>
    <row r="13" spans="1:5">
      <c r="A13" t="s">
        <v>186</v>
      </c>
      <c r="B13">
        <v>-108488000</v>
      </c>
      <c r="C13">
        <v>-110749000</v>
      </c>
      <c r="D13">
        <v>-93353000</v>
      </c>
      <c r="E13">
        <v>-86820000</v>
      </c>
    </row>
    <row r="14" spans="1:5">
      <c r="A14" t="s">
        <v>187</v>
      </c>
      <c r="B14">
        <v>-108488000</v>
      </c>
      <c r="C14">
        <v>-110749000</v>
      </c>
      <c r="D14">
        <v>-93353000</v>
      </c>
      <c r="E14">
        <v>-86820000</v>
      </c>
    </row>
    <row r="15" spans="1:5">
      <c r="A15" t="s">
        <v>188</v>
      </c>
      <c r="B15">
        <v>-6012000</v>
      </c>
      <c r="C15">
        <v>-6383000</v>
      </c>
      <c r="D15">
        <v>-5580000</v>
      </c>
      <c r="E15">
        <v>-2880000</v>
      </c>
    </row>
    <row r="16" spans="1:5">
      <c r="A16" t="s">
        <v>189</v>
      </c>
      <c r="B16">
        <v>-15025000</v>
      </c>
      <c r="C16">
        <v>-14841000</v>
      </c>
      <c r="D16">
        <v>-14467000</v>
      </c>
      <c r="E16">
        <v>-14081000</v>
      </c>
    </row>
    <row r="17" spans="1:5">
      <c r="A17" t="s">
        <v>190</v>
      </c>
      <c r="B17">
        <v>-15025000</v>
      </c>
      <c r="C17">
        <v>-14841000</v>
      </c>
      <c r="D17">
        <v>-14467000</v>
      </c>
      <c r="E17">
        <v>-14081000</v>
      </c>
    </row>
    <row r="18" spans="1:5">
      <c r="A18" t="s">
        <v>191</v>
      </c>
      <c r="B18">
        <v>-77550000</v>
      </c>
      <c r="C18">
        <v>-89402000</v>
      </c>
      <c r="D18">
        <v>-85971000</v>
      </c>
      <c r="E18">
        <v>-72358000</v>
      </c>
    </row>
    <row r="19" spans="1:5">
      <c r="A19" t="s">
        <v>192</v>
      </c>
      <c r="B19">
        <v>-77550000</v>
      </c>
      <c r="C19">
        <v>-89402000</v>
      </c>
      <c r="D19">
        <v>-85971000</v>
      </c>
      <c r="E19">
        <v>-72358000</v>
      </c>
    </row>
    <row r="20" spans="1:5">
      <c r="A20" t="s">
        <v>193</v>
      </c>
      <c r="D20">
        <v>1105000</v>
      </c>
      <c r="E20">
        <v>880000</v>
      </c>
    </row>
    <row r="21" spans="1:5">
      <c r="A21" t="s">
        <v>194</v>
      </c>
      <c r="B21">
        <v>-9901000</v>
      </c>
      <c r="C21">
        <v>-123000</v>
      </c>
      <c r="D21">
        <v>12665000</v>
      </c>
      <c r="E21">
        <v>2499000</v>
      </c>
    </row>
    <row r="22" spans="1:5">
      <c r="A22" t="s">
        <v>195</v>
      </c>
      <c r="B22">
        <v>-3978000</v>
      </c>
      <c r="C22">
        <v>3955000</v>
      </c>
      <c r="D22">
        <v>1022000</v>
      </c>
      <c r="E22">
        <v>-963000</v>
      </c>
    </row>
    <row r="23" spans="1:5">
      <c r="A23" t="s">
        <v>196</v>
      </c>
      <c r="B23">
        <v>-5923000</v>
      </c>
      <c r="C23">
        <v>-4078000</v>
      </c>
      <c r="D23">
        <v>11643000</v>
      </c>
      <c r="E23">
        <v>3462000</v>
      </c>
    </row>
    <row r="24" spans="1:5">
      <c r="A24" t="s">
        <v>197</v>
      </c>
      <c r="B24">
        <v>-11151000</v>
      </c>
      <c r="C24">
        <v>-9543000</v>
      </c>
      <c r="D24">
        <v>-8750000</v>
      </c>
      <c r="E24">
        <v>-12629000</v>
      </c>
    </row>
    <row r="25" spans="1:5">
      <c r="A25" t="s">
        <v>198</v>
      </c>
      <c r="B25">
        <v>5228000</v>
      </c>
      <c r="C25">
        <v>5465000</v>
      </c>
      <c r="D25">
        <v>20393000</v>
      </c>
      <c r="E25">
        <v>16091000</v>
      </c>
    </row>
    <row r="26" spans="1:5">
      <c r="A26" t="s">
        <v>199</v>
      </c>
      <c r="B26">
        <v>3705000</v>
      </c>
      <c r="C26">
        <v>-22354000</v>
      </c>
      <c r="D26">
        <v>-14545000</v>
      </c>
      <c r="E26">
        <v>-4289000</v>
      </c>
    </row>
    <row r="27" spans="1:5">
      <c r="A27" t="s">
        <v>200</v>
      </c>
      <c r="B27">
        <v>3705000</v>
      </c>
      <c r="C27">
        <v>-22354000</v>
      </c>
      <c r="D27">
        <v>-14545000</v>
      </c>
      <c r="E27">
        <v>-4289000</v>
      </c>
    </row>
    <row r="28" spans="1:5">
      <c r="A28" t="s">
        <v>201</v>
      </c>
      <c r="B28">
        <v>-1337000</v>
      </c>
      <c r="C28">
        <v>-2086000</v>
      </c>
      <c r="D28">
        <v>-385000</v>
      </c>
      <c r="E28">
        <v>-909000</v>
      </c>
    </row>
    <row r="29" spans="1:5">
      <c r="A29" t="s">
        <v>202</v>
      </c>
      <c r="B29">
        <v>16001000</v>
      </c>
      <c r="C29">
        <v>-9560000</v>
      </c>
      <c r="D29">
        <v>-3075000</v>
      </c>
      <c r="E29">
        <v>5453000</v>
      </c>
    </row>
    <row r="30" spans="1:5">
      <c r="A30" t="s">
        <v>203</v>
      </c>
      <c r="B30">
        <v>45514000</v>
      </c>
      <c r="C30">
        <v>67363000</v>
      </c>
      <c r="D30">
        <v>106483000</v>
      </c>
      <c r="E30">
        <v>120391000</v>
      </c>
    </row>
    <row r="31" spans="1:5">
      <c r="A31" t="s">
        <v>204</v>
      </c>
      <c r="B31">
        <v>-29513000</v>
      </c>
      <c r="C31">
        <v>-76923000</v>
      </c>
      <c r="D31">
        <v>-109558000</v>
      </c>
      <c r="E31">
        <v>-114938000</v>
      </c>
    </row>
    <row r="32" spans="1:5">
      <c r="A32" t="s">
        <v>205</v>
      </c>
      <c r="C32">
        <v>-306000</v>
      </c>
      <c r="D32">
        <v>-33000</v>
      </c>
      <c r="E32">
        <v>-1524000</v>
      </c>
    </row>
    <row r="33" spans="1:5">
      <c r="A33" t="s">
        <v>206</v>
      </c>
      <c r="C33">
        <v>-306000</v>
      </c>
      <c r="D33">
        <v>-33000</v>
      </c>
      <c r="E33">
        <v>-1524000</v>
      </c>
    </row>
    <row r="34" spans="1:5">
      <c r="A34" t="s">
        <v>207</v>
      </c>
      <c r="B34">
        <v>-10959000</v>
      </c>
      <c r="C34">
        <v>-10708000</v>
      </c>
      <c r="D34">
        <v>-11085000</v>
      </c>
      <c r="E34">
        <v>-7309000</v>
      </c>
    </row>
    <row r="35" spans="1:5">
      <c r="A35" t="s">
        <v>208</v>
      </c>
      <c r="B35">
        <v>-10959000</v>
      </c>
      <c r="C35">
        <v>-10708000</v>
      </c>
      <c r="D35">
        <v>-11085000</v>
      </c>
      <c r="E35">
        <v>-7309000</v>
      </c>
    </row>
    <row r="36" spans="1:5">
      <c r="A36" t="s">
        <v>209</v>
      </c>
      <c r="B36">
        <v>110543000</v>
      </c>
      <c r="C36">
        <v>122151000</v>
      </c>
      <c r="D36">
        <v>104038000</v>
      </c>
      <c r="E36">
        <v>80674000</v>
      </c>
    </row>
    <row r="37" spans="1:5">
      <c r="A37" t="s">
        <v>210</v>
      </c>
      <c r="B37">
        <v>110543000</v>
      </c>
      <c r="C37">
        <v>122151000</v>
      </c>
      <c r="D37">
        <v>104038000</v>
      </c>
      <c r="E37">
        <v>80674000</v>
      </c>
    </row>
    <row r="38" spans="1:5">
      <c r="A38" t="s">
        <v>211</v>
      </c>
      <c r="B38">
        <v>-6577000</v>
      </c>
      <c r="C38">
        <v>1200000</v>
      </c>
      <c r="D38">
        <v>-4911000</v>
      </c>
      <c r="E38">
        <v>5690000</v>
      </c>
    </row>
    <row r="39" spans="1:5">
      <c r="A39" t="s">
        <v>212</v>
      </c>
      <c r="C39">
        <v>478000</v>
      </c>
      <c r="D39">
        <v>1676000</v>
      </c>
      <c r="E39">
        <v>2081000</v>
      </c>
    </row>
    <row r="40" spans="1:5">
      <c r="A40" t="s">
        <v>213</v>
      </c>
      <c r="B40">
        <v>3031000</v>
      </c>
      <c r="C40">
        <v>6110000</v>
      </c>
      <c r="D40">
        <v>7475000</v>
      </c>
      <c r="E40">
        <v>8916000</v>
      </c>
    </row>
    <row r="41" spans="1:5">
      <c r="A41" t="s">
        <v>214</v>
      </c>
      <c r="B41">
        <v>-5684000</v>
      </c>
      <c r="C41">
        <v>-6499000</v>
      </c>
      <c r="D41">
        <v>-8042000</v>
      </c>
      <c r="E41">
        <v>-9588000</v>
      </c>
    </row>
    <row r="42" spans="1:5">
      <c r="A42" t="s">
        <v>215</v>
      </c>
      <c r="B42">
        <v>-1889000</v>
      </c>
      <c r="C42">
        <v>9448000</v>
      </c>
      <c r="D42">
        <v>12326000</v>
      </c>
      <c r="E42">
        <v>-4062000</v>
      </c>
    </row>
    <row r="43" spans="1:5">
      <c r="A43" t="s">
        <v>216</v>
      </c>
      <c r="B43">
        <v>-1889000</v>
      </c>
      <c r="C43">
        <v>9448000</v>
      </c>
      <c r="D43">
        <v>12326000</v>
      </c>
      <c r="E43">
        <v>-4062000</v>
      </c>
    </row>
    <row r="44" spans="1:5">
      <c r="A44" t="s">
        <v>217</v>
      </c>
      <c r="B44">
        <v>-1889000</v>
      </c>
      <c r="C44">
        <v>9448000</v>
      </c>
      <c r="D44">
        <v>12326000</v>
      </c>
      <c r="E44">
        <v>-4062000</v>
      </c>
    </row>
    <row r="45" spans="1:5">
      <c r="A45" t="s">
        <v>218</v>
      </c>
      <c r="B45">
        <v>-1618000</v>
      </c>
      <c r="C45">
        <v>1484000</v>
      </c>
      <c r="D45">
        <v>-2642000</v>
      </c>
      <c r="E45">
        <v>-127000</v>
      </c>
    </row>
    <row r="46" spans="1:5">
      <c r="A46" t="s">
        <v>219</v>
      </c>
      <c r="B46">
        <v>-417000</v>
      </c>
      <c r="C46">
        <v>-9343000</v>
      </c>
      <c r="D46">
        <v>-14028000</v>
      </c>
      <c r="E46">
        <v>8470000</v>
      </c>
    </row>
    <row r="47" spans="1:5">
      <c r="A47" t="s">
        <v>220</v>
      </c>
      <c r="B47">
        <v>-1688000</v>
      </c>
      <c r="C47">
        <v>-1823000</v>
      </c>
      <c r="D47">
        <v>-10125000</v>
      </c>
      <c r="E47">
        <v>6917000</v>
      </c>
    </row>
    <row r="48" spans="1:5">
      <c r="A48" t="s">
        <v>221</v>
      </c>
      <c r="B48">
        <v>-2227000</v>
      </c>
      <c r="C48">
        <v>1006000</v>
      </c>
      <c r="D48">
        <v>-4921000</v>
      </c>
      <c r="E48">
        <v>-97000</v>
      </c>
    </row>
    <row r="49" spans="1:5">
      <c r="A49" t="s">
        <v>222</v>
      </c>
      <c r="B49">
        <v>10833000</v>
      </c>
      <c r="C49">
        <v>9038000</v>
      </c>
      <c r="D49">
        <v>7906000</v>
      </c>
      <c r="E49">
        <v>6829000</v>
      </c>
    </row>
    <row r="50" spans="1:5">
      <c r="A50" t="s">
        <v>223</v>
      </c>
      <c r="C50">
        <v>895000</v>
      </c>
      <c r="D50">
        <v>-4774000</v>
      </c>
      <c r="E50">
        <v>-215000</v>
      </c>
    </row>
    <row r="51" spans="1:5">
      <c r="A51" t="s">
        <v>224</v>
      </c>
      <c r="C51">
        <v>895000</v>
      </c>
      <c r="D51">
        <v>-4774000</v>
      </c>
      <c r="E51">
        <v>-215000</v>
      </c>
    </row>
    <row r="52" spans="1:5">
      <c r="A52" t="s">
        <v>225</v>
      </c>
      <c r="B52">
        <v>11519000</v>
      </c>
      <c r="C52">
        <v>11104000</v>
      </c>
      <c r="D52">
        <v>11284000</v>
      </c>
      <c r="E52">
        <v>11056000</v>
      </c>
    </row>
    <row r="53" spans="1:5">
      <c r="A53" t="s">
        <v>226</v>
      </c>
      <c r="B53">
        <v>11519000</v>
      </c>
      <c r="C53">
        <v>11104000</v>
      </c>
      <c r="D53">
        <v>11284000</v>
      </c>
      <c r="E53">
        <v>11056000</v>
      </c>
    </row>
    <row r="54" spans="1:5">
      <c r="A54" t="s">
        <v>227</v>
      </c>
      <c r="B54">
        <v>96995000</v>
      </c>
      <c r="C54">
        <v>99803000</v>
      </c>
      <c r="D54">
        <v>94680000</v>
      </c>
      <c r="E54">
        <v>57411000</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453A-9B3F-7745-94F5-501F91AD6653}">
  <dimension ref="A1:E63"/>
  <sheetViews>
    <sheetView workbookViewId="0">
      <selection activeCell="B63" sqref="B63"/>
    </sheetView>
  </sheetViews>
  <sheetFormatPr baseColWidth="10" defaultRowHeight="16"/>
  <cols>
    <col min="1" max="1" width="40.1640625" bestFit="1" customWidth="1"/>
    <col min="2" max="5" width="9.83203125" bestFit="1" customWidth="1"/>
  </cols>
  <sheetData>
    <row r="1" spans="1:5">
      <c r="A1" t="s">
        <v>269</v>
      </c>
      <c r="B1" t="s">
        <v>261</v>
      </c>
      <c r="C1" t="s">
        <v>262</v>
      </c>
      <c r="D1" t="s">
        <v>263</v>
      </c>
      <c r="E1" t="s">
        <v>264</v>
      </c>
    </row>
    <row r="2" spans="1:5">
      <c r="A2" t="s">
        <v>175</v>
      </c>
      <c r="B2">
        <v>6682000</v>
      </c>
      <c r="C2">
        <v>-13000</v>
      </c>
      <c r="D2">
        <v>9560000</v>
      </c>
      <c r="E2">
        <v>18527000</v>
      </c>
    </row>
    <row r="3" spans="1:5">
      <c r="A3" t="s">
        <v>176</v>
      </c>
      <c r="B3">
        <v>-335000</v>
      </c>
      <c r="C3">
        <v>-484000</v>
      </c>
      <c r="D3">
        <v>0</v>
      </c>
      <c r="E3">
        <v>0</v>
      </c>
    </row>
    <row r="4" spans="1:5">
      <c r="A4" t="s">
        <v>177</v>
      </c>
      <c r="B4">
        <v>-41965000</v>
      </c>
      <c r="C4">
        <v>-45655000</v>
      </c>
      <c r="D4">
        <v>-54164000</v>
      </c>
      <c r="E4">
        <v>-60514000</v>
      </c>
    </row>
    <row r="5" spans="1:5">
      <c r="A5" t="s">
        <v>178</v>
      </c>
      <c r="B5">
        <v>51659000</v>
      </c>
      <c r="C5">
        <v>45470000</v>
      </c>
      <c r="D5">
        <v>27901000</v>
      </c>
      <c r="E5">
        <v>65900000</v>
      </c>
    </row>
    <row r="6" spans="1:5">
      <c r="A6" t="s">
        <v>180</v>
      </c>
      <c r="B6">
        <v>-8236000</v>
      </c>
      <c r="C6">
        <v>-6866000</v>
      </c>
      <c r="D6">
        <v>-6227000</v>
      </c>
      <c r="E6">
        <v>-5742000</v>
      </c>
    </row>
    <row r="7" spans="1:5">
      <c r="A7" t="s">
        <v>183</v>
      </c>
      <c r="B7">
        <v>25110000</v>
      </c>
      <c r="C7">
        <v>25340000</v>
      </c>
      <c r="D7">
        <v>20737000</v>
      </c>
      <c r="E7">
        <v>25935000</v>
      </c>
    </row>
    <row r="8" spans="1:5">
      <c r="A8" t="s">
        <v>184</v>
      </c>
      <c r="B8">
        <v>25340000</v>
      </c>
      <c r="C8">
        <v>20737000</v>
      </c>
      <c r="D8">
        <v>25935000</v>
      </c>
      <c r="E8">
        <v>17741000</v>
      </c>
    </row>
    <row r="9" spans="1:5">
      <c r="A9" t="s">
        <v>236</v>
      </c>
      <c r="B9">
        <v>-104000</v>
      </c>
      <c r="C9">
        <v>-414000</v>
      </c>
      <c r="D9">
        <v>-232000</v>
      </c>
      <c r="E9">
        <v>225000</v>
      </c>
    </row>
    <row r="10" spans="1:5">
      <c r="A10" t="s">
        <v>185</v>
      </c>
      <c r="B10">
        <v>-126000</v>
      </c>
      <c r="C10">
        <v>5017000</v>
      </c>
      <c r="D10">
        <v>-4966000</v>
      </c>
      <c r="E10">
        <v>7969000</v>
      </c>
    </row>
    <row r="11" spans="1:5">
      <c r="A11" t="s">
        <v>186</v>
      </c>
      <c r="B11">
        <v>2584000</v>
      </c>
      <c r="C11">
        <v>2511000</v>
      </c>
      <c r="D11">
        <v>-23498000</v>
      </c>
      <c r="E11">
        <v>2315000</v>
      </c>
    </row>
    <row r="12" spans="1:5">
      <c r="A12" t="s">
        <v>187</v>
      </c>
      <c r="B12">
        <v>2584000</v>
      </c>
      <c r="C12">
        <v>2511000</v>
      </c>
      <c r="D12">
        <v>-23498000</v>
      </c>
      <c r="E12">
        <v>2315000</v>
      </c>
    </row>
    <row r="13" spans="1:5">
      <c r="A13" t="s">
        <v>188</v>
      </c>
      <c r="B13">
        <v>-241000</v>
      </c>
      <c r="C13">
        <v>-271000</v>
      </c>
      <c r="D13">
        <v>-105000</v>
      </c>
      <c r="E13">
        <v>-184000</v>
      </c>
    </row>
    <row r="14" spans="1:5">
      <c r="A14" t="s">
        <v>189</v>
      </c>
      <c r="B14">
        <v>-4995000</v>
      </c>
      <c r="C14">
        <v>-2009000</v>
      </c>
      <c r="D14">
        <v>-403000</v>
      </c>
      <c r="E14">
        <v>-596000</v>
      </c>
    </row>
    <row r="15" spans="1:5">
      <c r="A15" t="s">
        <v>190</v>
      </c>
      <c r="B15">
        <v>-4995000</v>
      </c>
      <c r="C15">
        <v>-2009000</v>
      </c>
      <c r="D15">
        <v>-403000</v>
      </c>
      <c r="E15">
        <v>-596000</v>
      </c>
    </row>
    <row r="16" spans="1:5">
      <c r="A16" t="s">
        <v>191</v>
      </c>
      <c r="B16">
        <v>-335000</v>
      </c>
      <c r="C16">
        <v>-484000</v>
      </c>
      <c r="D16">
        <v>0</v>
      </c>
      <c r="E16">
        <v>0</v>
      </c>
    </row>
    <row r="17" spans="1:5">
      <c r="A17" t="s">
        <v>192</v>
      </c>
      <c r="B17">
        <v>-335000</v>
      </c>
      <c r="C17">
        <v>-484000</v>
      </c>
      <c r="D17">
        <v>0</v>
      </c>
      <c r="E17">
        <v>0</v>
      </c>
    </row>
    <row r="18" spans="1:5">
      <c r="A18" t="s">
        <v>194</v>
      </c>
      <c r="B18">
        <v>8155000</v>
      </c>
      <c r="C18">
        <v>5275000</v>
      </c>
      <c r="D18">
        <v>-22990000</v>
      </c>
      <c r="E18">
        <v>3095000</v>
      </c>
    </row>
    <row r="19" spans="1:5">
      <c r="A19" t="s">
        <v>195</v>
      </c>
      <c r="B19">
        <v>-1539000</v>
      </c>
      <c r="C19">
        <v>5460000</v>
      </c>
      <c r="D19">
        <v>3273000</v>
      </c>
      <c r="E19">
        <v>-2291000</v>
      </c>
    </row>
    <row r="20" spans="1:5">
      <c r="A20" t="s">
        <v>196</v>
      </c>
      <c r="B20">
        <v>9694000</v>
      </c>
      <c r="C20">
        <v>-185000</v>
      </c>
      <c r="D20">
        <v>-26263000</v>
      </c>
      <c r="E20">
        <v>5386000</v>
      </c>
    </row>
    <row r="21" spans="1:5">
      <c r="A21" t="s">
        <v>197</v>
      </c>
      <c r="B21">
        <v>-41965000</v>
      </c>
      <c r="C21">
        <v>-45655000</v>
      </c>
      <c r="D21">
        <v>-54164000</v>
      </c>
      <c r="E21">
        <v>-60514000</v>
      </c>
    </row>
    <row r="22" spans="1:5">
      <c r="A22" t="s">
        <v>198</v>
      </c>
      <c r="B22">
        <v>51659000</v>
      </c>
      <c r="C22">
        <v>45470000</v>
      </c>
      <c r="D22">
        <v>27901000</v>
      </c>
      <c r="E22">
        <v>65900000</v>
      </c>
    </row>
    <row r="23" spans="1:5">
      <c r="A23" t="s">
        <v>199</v>
      </c>
      <c r="B23">
        <v>-17628000</v>
      </c>
      <c r="C23">
        <v>-4347000</v>
      </c>
      <c r="D23">
        <v>2745000</v>
      </c>
      <c r="E23">
        <v>-18615000</v>
      </c>
    </row>
    <row r="24" spans="1:5">
      <c r="A24" t="s">
        <v>200</v>
      </c>
      <c r="B24">
        <v>-17628000</v>
      </c>
      <c r="C24">
        <v>-4347000</v>
      </c>
      <c r="D24">
        <v>2745000</v>
      </c>
      <c r="E24">
        <v>-18615000</v>
      </c>
    </row>
    <row r="25" spans="1:5">
      <c r="A25" t="s">
        <v>201</v>
      </c>
      <c r="B25">
        <v>-10631000</v>
      </c>
      <c r="C25">
        <v>1055000</v>
      </c>
      <c r="D25">
        <v>3418000</v>
      </c>
      <c r="E25">
        <v>-6657000</v>
      </c>
    </row>
    <row r="26" spans="1:5">
      <c r="A26" t="s">
        <v>202</v>
      </c>
      <c r="B26">
        <v>3972000</v>
      </c>
      <c r="C26">
        <v>1753000</v>
      </c>
      <c r="D26">
        <v>5466000</v>
      </c>
      <c r="E26">
        <v>-7552000</v>
      </c>
    </row>
    <row r="27" spans="1:5">
      <c r="A27" t="s">
        <v>203</v>
      </c>
      <c r="B27">
        <v>12700000</v>
      </c>
      <c r="C27">
        <v>19211000</v>
      </c>
      <c r="D27">
        <v>33229000</v>
      </c>
      <c r="E27">
        <v>32395000</v>
      </c>
    </row>
    <row r="28" spans="1:5">
      <c r="A28" t="s">
        <v>204</v>
      </c>
      <c r="B28">
        <v>-8728000</v>
      </c>
      <c r="C28">
        <v>-17458000</v>
      </c>
      <c r="D28">
        <v>-27763000</v>
      </c>
      <c r="E28">
        <v>-39947000</v>
      </c>
    </row>
    <row r="29" spans="1:5">
      <c r="A29" t="s">
        <v>205</v>
      </c>
      <c r="B29">
        <v>-2733000</v>
      </c>
      <c r="C29">
        <v>-289000</v>
      </c>
      <c r="D29">
        <v>88000</v>
      </c>
      <c r="E29">
        <v>1336000</v>
      </c>
    </row>
    <row r="30" spans="1:5">
      <c r="A30" t="s">
        <v>237</v>
      </c>
      <c r="B30">
        <v>0</v>
      </c>
      <c r="C30">
        <v>449000</v>
      </c>
      <c r="D30">
        <v>145000</v>
      </c>
      <c r="E30">
        <v>1340000</v>
      </c>
    </row>
    <row r="31" spans="1:5">
      <c r="A31" t="s">
        <v>206</v>
      </c>
      <c r="B31">
        <v>-2733000</v>
      </c>
      <c r="C31">
        <v>-738000</v>
      </c>
      <c r="D31">
        <v>-57000</v>
      </c>
      <c r="E31">
        <v>-4000</v>
      </c>
    </row>
    <row r="32" spans="1:5">
      <c r="A32" t="s">
        <v>238</v>
      </c>
      <c r="B32">
        <v>-8236000</v>
      </c>
      <c r="C32">
        <v>-6866000</v>
      </c>
      <c r="D32">
        <v>-6227000</v>
      </c>
      <c r="E32">
        <v>-5742000</v>
      </c>
    </row>
    <row r="33" spans="1:5">
      <c r="A33" t="s">
        <v>209</v>
      </c>
      <c r="B33">
        <v>14918000</v>
      </c>
      <c r="C33">
        <v>6853000</v>
      </c>
      <c r="D33">
        <v>15787000</v>
      </c>
      <c r="E33">
        <v>24269000</v>
      </c>
    </row>
    <row r="34" spans="1:5">
      <c r="A34" t="s">
        <v>210</v>
      </c>
      <c r="B34">
        <v>14918000</v>
      </c>
      <c r="C34">
        <v>6853000</v>
      </c>
      <c r="D34">
        <v>15787000</v>
      </c>
      <c r="E34">
        <v>24269000</v>
      </c>
    </row>
    <row r="35" spans="1:5">
      <c r="A35" t="s">
        <v>239</v>
      </c>
      <c r="B35">
        <v>-33000</v>
      </c>
      <c r="C35">
        <v>3324000</v>
      </c>
      <c r="D35">
        <v>116000</v>
      </c>
      <c r="E35">
        <v>130000</v>
      </c>
    </row>
    <row r="36" spans="1:5">
      <c r="A36" t="s">
        <v>240</v>
      </c>
      <c r="B36">
        <v>-33000</v>
      </c>
    </row>
    <row r="37" spans="1:5">
      <c r="A37" t="s">
        <v>211</v>
      </c>
      <c r="B37">
        <v>1163000</v>
      </c>
      <c r="C37">
        <v>-7051000</v>
      </c>
      <c r="D37">
        <v>4701000</v>
      </c>
      <c r="E37">
        <v>18998000</v>
      </c>
    </row>
    <row r="38" spans="1:5">
      <c r="A38" t="s">
        <v>215</v>
      </c>
      <c r="B38">
        <v>9829000</v>
      </c>
      <c r="C38">
        <v>7268000</v>
      </c>
      <c r="D38">
        <v>-36000</v>
      </c>
      <c r="E38">
        <v>6809000</v>
      </c>
    </row>
    <row r="39" spans="1:5">
      <c r="A39" t="s">
        <v>216</v>
      </c>
      <c r="D39">
        <v>-36000</v>
      </c>
      <c r="E39">
        <v>6809000</v>
      </c>
    </row>
    <row r="40" spans="1:5">
      <c r="A40" t="s">
        <v>217</v>
      </c>
      <c r="D40">
        <v>-36000</v>
      </c>
      <c r="E40">
        <v>6809000</v>
      </c>
    </row>
    <row r="41" spans="1:5">
      <c r="A41" t="s">
        <v>218</v>
      </c>
      <c r="B41">
        <v>-1219000</v>
      </c>
      <c r="C41">
        <v>-2576000</v>
      </c>
      <c r="D41">
        <v>-1778000</v>
      </c>
      <c r="E41">
        <v>148000</v>
      </c>
    </row>
    <row r="42" spans="1:5">
      <c r="A42" t="s">
        <v>219</v>
      </c>
      <c r="B42">
        <v>-7447000</v>
      </c>
      <c r="C42">
        <v>-11743000</v>
      </c>
      <c r="D42">
        <v>6515000</v>
      </c>
      <c r="E42">
        <v>12041000</v>
      </c>
    </row>
    <row r="43" spans="1:5">
      <c r="A43" t="s">
        <v>220</v>
      </c>
      <c r="B43">
        <v>-7447000</v>
      </c>
      <c r="C43">
        <v>-11743000</v>
      </c>
      <c r="D43">
        <v>6515000</v>
      </c>
      <c r="E43">
        <v>12041000</v>
      </c>
    </row>
    <row r="44" spans="1:5">
      <c r="A44" t="s">
        <v>221</v>
      </c>
      <c r="B44">
        <v>673000</v>
      </c>
      <c r="C44">
        <v>386000</v>
      </c>
      <c r="D44">
        <v>-186000</v>
      </c>
      <c r="E44">
        <v>1231000</v>
      </c>
    </row>
    <row r="45" spans="1:5">
      <c r="A45" t="s">
        <v>222</v>
      </c>
      <c r="B45">
        <v>460000</v>
      </c>
      <c r="C45">
        <v>336000</v>
      </c>
      <c r="D45">
        <v>305000</v>
      </c>
      <c r="E45">
        <v>199000</v>
      </c>
    </row>
    <row r="46" spans="1:5">
      <c r="A46" t="s">
        <v>241</v>
      </c>
      <c r="B46">
        <v>438000</v>
      </c>
      <c r="C46">
        <v>46000</v>
      </c>
      <c r="D46">
        <v>-298000</v>
      </c>
      <c r="E46">
        <v>929000</v>
      </c>
    </row>
    <row r="47" spans="1:5">
      <c r="A47" t="s">
        <v>242</v>
      </c>
      <c r="C47">
        <v>32000</v>
      </c>
      <c r="D47">
        <v>0</v>
      </c>
      <c r="E47">
        <v>23000</v>
      </c>
    </row>
    <row r="48" spans="1:5">
      <c r="A48" t="s">
        <v>223</v>
      </c>
      <c r="B48">
        <v>-1649000</v>
      </c>
      <c r="C48">
        <v>-1910000</v>
      </c>
      <c r="D48">
        <v>-563000</v>
      </c>
      <c r="E48">
        <v>-269000</v>
      </c>
    </row>
    <row r="49" spans="1:5">
      <c r="A49" t="s">
        <v>224</v>
      </c>
      <c r="B49">
        <v>-1649000</v>
      </c>
      <c r="C49">
        <v>-1910000</v>
      </c>
      <c r="D49">
        <v>-563000</v>
      </c>
      <c r="E49">
        <v>-269000</v>
      </c>
    </row>
    <row r="50" spans="1:5">
      <c r="A50" t="s">
        <v>225</v>
      </c>
      <c r="B50">
        <v>6523000</v>
      </c>
      <c r="C50">
        <v>6493000</v>
      </c>
      <c r="D50">
        <v>5960000</v>
      </c>
      <c r="E50">
        <v>7457000</v>
      </c>
    </row>
    <row r="51" spans="1:5">
      <c r="A51" t="s">
        <v>226</v>
      </c>
      <c r="B51">
        <v>6523000</v>
      </c>
      <c r="C51">
        <v>6493000</v>
      </c>
      <c r="D51">
        <v>5960000</v>
      </c>
      <c r="E51">
        <v>7457000</v>
      </c>
    </row>
    <row r="52" spans="1:5">
      <c r="A52" t="s">
        <v>243</v>
      </c>
      <c r="B52">
        <v>-1167000</v>
      </c>
      <c r="C52">
        <v>-1149000</v>
      </c>
      <c r="D52">
        <v>-1358000</v>
      </c>
      <c r="E52">
        <v>-1294000</v>
      </c>
    </row>
    <row r="53" spans="1:5">
      <c r="A53" t="s">
        <v>244</v>
      </c>
      <c r="B53">
        <v>-1167000</v>
      </c>
      <c r="C53">
        <v>-1149000</v>
      </c>
      <c r="D53">
        <v>-1358000</v>
      </c>
      <c r="E53">
        <v>-1294000</v>
      </c>
    </row>
    <row r="54" spans="1:5">
      <c r="A54" t="s">
        <v>245</v>
      </c>
      <c r="B54">
        <v>7690000</v>
      </c>
      <c r="C54">
        <v>7642000</v>
      </c>
      <c r="D54">
        <v>7318000</v>
      </c>
      <c r="E54">
        <v>8751000</v>
      </c>
    </row>
    <row r="55" spans="1:5">
      <c r="A55" t="s">
        <v>246</v>
      </c>
      <c r="B55">
        <v>3014000</v>
      </c>
      <c r="C55">
        <v>7381000</v>
      </c>
      <c r="D55">
        <v>-12158000</v>
      </c>
      <c r="E55">
        <v>-3153000</v>
      </c>
    </row>
    <row r="56" spans="1:5">
      <c r="A56" t="s">
        <v>247</v>
      </c>
      <c r="B56">
        <v>3052000</v>
      </c>
      <c r="C56">
        <v>-378000</v>
      </c>
      <c r="D56">
        <v>-4865000</v>
      </c>
      <c r="E56">
        <v>1027000</v>
      </c>
    </row>
    <row r="57" spans="1:5">
      <c r="A57" t="s">
        <v>248</v>
      </c>
      <c r="B57">
        <v>-9000</v>
      </c>
      <c r="C57">
        <v>147000</v>
      </c>
      <c r="D57">
        <v>-368000</v>
      </c>
      <c r="E57">
        <v>-3446000</v>
      </c>
    </row>
    <row r="58" spans="1:5">
      <c r="A58" t="s">
        <v>249</v>
      </c>
      <c r="B58">
        <v>205000</v>
      </c>
      <c r="C58">
        <v>7518000</v>
      </c>
      <c r="D58">
        <v>-9159000</v>
      </c>
      <c r="E58">
        <v>-315000</v>
      </c>
    </row>
    <row r="59" spans="1:5">
      <c r="A59" t="s">
        <v>250</v>
      </c>
      <c r="B59">
        <v>-234000</v>
      </c>
      <c r="C59">
        <v>-27000</v>
      </c>
      <c r="D59">
        <v>532000</v>
      </c>
      <c r="E59">
        <v>-420000</v>
      </c>
    </row>
    <row r="60" spans="1:5">
      <c r="A60" t="s">
        <v>251</v>
      </c>
      <c r="D60">
        <v>-368000</v>
      </c>
      <c r="E60">
        <v>-3446000</v>
      </c>
    </row>
    <row r="61" spans="1:5">
      <c r="A61" t="s">
        <v>227</v>
      </c>
      <c r="B61">
        <v>4329000</v>
      </c>
      <c r="C61">
        <v>-2152000</v>
      </c>
      <c r="D61">
        <v>17910000</v>
      </c>
      <c r="E61">
        <v>-1276000</v>
      </c>
    </row>
    <row r="63" spans="1:5">
      <c r="A63" t="s">
        <v>511</v>
      </c>
      <c r="B63">
        <f>B34+B24</f>
        <v>-2710000</v>
      </c>
      <c r="C63">
        <f t="shared" ref="C63:E63" si="0">C34+C24</f>
        <v>2506000</v>
      </c>
      <c r="D63">
        <f t="shared" si="0"/>
        <v>18532000</v>
      </c>
      <c r="E63">
        <f t="shared" si="0"/>
        <v>5654000</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92C5D-7730-7F49-B7CA-D3B46686990C}">
  <dimension ref="A1:E54"/>
  <sheetViews>
    <sheetView workbookViewId="0">
      <selection activeCell="C16" sqref="C16"/>
    </sheetView>
  </sheetViews>
  <sheetFormatPr baseColWidth="10" defaultRowHeight="16"/>
  <cols>
    <col min="1" max="1" width="40.1640625" bestFit="1" customWidth="1"/>
    <col min="2" max="5" width="9.83203125" bestFit="1" customWidth="1"/>
    <col min="6" max="6" width="9.1640625" bestFit="1" customWidth="1"/>
    <col min="7" max="7" width="9" bestFit="1" customWidth="1"/>
    <col min="8" max="8" width="9.83203125" bestFit="1" customWidth="1"/>
    <col min="9" max="9" width="9" bestFit="1" customWidth="1"/>
  </cols>
  <sheetData>
    <row r="1" spans="1:5">
      <c r="A1" t="s">
        <v>269</v>
      </c>
      <c r="B1" t="s">
        <v>296</v>
      </c>
      <c r="C1" t="s">
        <v>297</v>
      </c>
      <c r="D1" t="s">
        <v>298</v>
      </c>
      <c r="E1" t="s">
        <v>299</v>
      </c>
    </row>
    <row r="2" spans="1:5">
      <c r="A2" t="s">
        <v>175</v>
      </c>
      <c r="B2">
        <v>13786000</v>
      </c>
      <c r="C2">
        <v>13567000</v>
      </c>
      <c r="D2">
        <v>15584000</v>
      </c>
      <c r="E2">
        <v>14330000</v>
      </c>
    </row>
    <row r="3" spans="1:5">
      <c r="A3" t="s">
        <v>176</v>
      </c>
      <c r="B3">
        <v>-7353000</v>
      </c>
      <c r="C3">
        <v>-10003000</v>
      </c>
      <c r="D3">
        <v>-11009000</v>
      </c>
      <c r="E3">
        <v>-7405000</v>
      </c>
    </row>
    <row r="4" spans="1:5">
      <c r="A4" t="s">
        <v>177</v>
      </c>
      <c r="B4">
        <v>-18228000</v>
      </c>
      <c r="C4">
        <v>-13821000</v>
      </c>
      <c r="D4">
        <v>-15995000</v>
      </c>
      <c r="E4">
        <v>-15431000</v>
      </c>
    </row>
    <row r="5" spans="1:5">
      <c r="A5" t="s">
        <v>178</v>
      </c>
      <c r="B5">
        <v>21165000</v>
      </c>
      <c r="C5">
        <v>15713000</v>
      </c>
      <c r="D5">
        <v>12092000</v>
      </c>
      <c r="E5">
        <v>20280000</v>
      </c>
    </row>
    <row r="6" spans="1:5">
      <c r="A6" t="s">
        <v>180</v>
      </c>
      <c r="B6">
        <v>-3062000</v>
      </c>
      <c r="C6">
        <v>-3156000</v>
      </c>
      <c r="D6">
        <v>-2787000</v>
      </c>
      <c r="E6">
        <v>-3073000</v>
      </c>
    </row>
    <row r="7" spans="1:5">
      <c r="A7" t="s">
        <v>181</v>
      </c>
      <c r="B7">
        <v>721000</v>
      </c>
      <c r="C7">
        <v>451000</v>
      </c>
      <c r="D7">
        <v>531000</v>
      </c>
      <c r="E7">
        <v>434000</v>
      </c>
    </row>
    <row r="8" spans="1:5">
      <c r="A8" t="s">
        <v>182</v>
      </c>
      <c r="B8">
        <v>4278000</v>
      </c>
      <c r="C8">
        <v>3818000</v>
      </c>
      <c r="D8">
        <v>3822000</v>
      </c>
      <c r="E8">
        <v>3550000</v>
      </c>
    </row>
    <row r="9" spans="1:5">
      <c r="A9" t="s">
        <v>183</v>
      </c>
      <c r="B9">
        <v>8246000</v>
      </c>
      <c r="C9">
        <v>7214000</v>
      </c>
      <c r="D9">
        <v>10288000</v>
      </c>
      <c r="E9">
        <v>16181000</v>
      </c>
    </row>
    <row r="10" spans="1:5">
      <c r="A10" t="s">
        <v>184</v>
      </c>
      <c r="B10">
        <v>7214000</v>
      </c>
      <c r="C10">
        <v>10288000</v>
      </c>
      <c r="D10">
        <v>16181000</v>
      </c>
      <c r="E10">
        <v>4239000</v>
      </c>
    </row>
    <row r="11" spans="1:5">
      <c r="A11" t="s">
        <v>236</v>
      </c>
      <c r="B11">
        <v>-170000</v>
      </c>
      <c r="C11">
        <v>-497000</v>
      </c>
      <c r="D11">
        <v>101000</v>
      </c>
      <c r="E11">
        <v>-139000</v>
      </c>
    </row>
    <row r="12" spans="1:5">
      <c r="A12" t="s">
        <v>185</v>
      </c>
      <c r="B12">
        <v>1202000</v>
      </c>
      <c r="C12">
        <v>-2577000</v>
      </c>
      <c r="D12">
        <v>-5994000</v>
      </c>
      <c r="E12">
        <v>12081000</v>
      </c>
    </row>
    <row r="13" spans="1:5">
      <c r="A13" t="s">
        <v>186</v>
      </c>
      <c r="B13">
        <v>-12146000</v>
      </c>
      <c r="C13">
        <v>-14876000</v>
      </c>
      <c r="D13">
        <v>-21531000</v>
      </c>
      <c r="E13">
        <v>-8367000</v>
      </c>
    </row>
    <row r="14" spans="1:5">
      <c r="A14" t="s">
        <v>187</v>
      </c>
      <c r="B14">
        <v>-12146000</v>
      </c>
      <c r="C14">
        <v>-14876000</v>
      </c>
      <c r="D14">
        <v>-21531000</v>
      </c>
      <c r="E14">
        <v>-8367000</v>
      </c>
    </row>
    <row r="15" spans="1:5">
      <c r="A15" t="s">
        <v>258</v>
      </c>
      <c r="B15">
        <v>1269000</v>
      </c>
      <c r="C15">
        <v>2005000</v>
      </c>
      <c r="D15">
        <v>1644000</v>
      </c>
      <c r="E15">
        <v>1978000</v>
      </c>
    </row>
    <row r="16" spans="1:5">
      <c r="A16" t="s">
        <v>189</v>
      </c>
      <c r="B16">
        <v>-8999000</v>
      </c>
      <c r="C16">
        <v>-8770000</v>
      </c>
      <c r="D16">
        <v>-8263000</v>
      </c>
      <c r="E16">
        <v>-7789000</v>
      </c>
    </row>
    <row r="17" spans="1:5">
      <c r="A17" t="s">
        <v>190</v>
      </c>
      <c r="E17">
        <v>-7789000</v>
      </c>
    </row>
    <row r="18" spans="1:5">
      <c r="A18" t="s">
        <v>191</v>
      </c>
      <c r="B18">
        <v>-7353000</v>
      </c>
      <c r="C18">
        <v>-10003000</v>
      </c>
      <c r="D18">
        <v>-11009000</v>
      </c>
      <c r="E18">
        <v>-7405000</v>
      </c>
    </row>
    <row r="19" spans="1:5">
      <c r="A19" t="s">
        <v>192</v>
      </c>
      <c r="B19">
        <v>-7353000</v>
      </c>
      <c r="C19">
        <v>-10003000</v>
      </c>
      <c r="D19">
        <v>-11009000</v>
      </c>
      <c r="E19">
        <v>-7405000</v>
      </c>
    </row>
    <row r="20" spans="1:5">
      <c r="A20" t="s">
        <v>194</v>
      </c>
      <c r="B20">
        <v>2937000</v>
      </c>
      <c r="C20">
        <v>1892000</v>
      </c>
      <c r="D20">
        <v>-3903000</v>
      </c>
      <c r="E20">
        <v>4849000</v>
      </c>
    </row>
    <row r="21" spans="1:5">
      <c r="A21" t="s">
        <v>195</v>
      </c>
      <c r="B21">
        <v>818000</v>
      </c>
      <c r="C21">
        <v>-150000</v>
      </c>
      <c r="D21">
        <v>-3333000</v>
      </c>
      <c r="E21">
        <v>2345000</v>
      </c>
    </row>
    <row r="22" spans="1:5">
      <c r="A22" t="s">
        <v>304</v>
      </c>
      <c r="B22">
        <v>-16350000</v>
      </c>
      <c r="C22">
        <v>-11478000</v>
      </c>
      <c r="D22">
        <v>-11008000</v>
      </c>
      <c r="E22">
        <v>-12984000</v>
      </c>
    </row>
    <row r="23" spans="1:5">
      <c r="A23" t="s">
        <v>305</v>
      </c>
      <c r="B23">
        <v>17168000</v>
      </c>
      <c r="C23">
        <v>11328000</v>
      </c>
      <c r="D23">
        <v>7675000</v>
      </c>
      <c r="E23">
        <v>15329000</v>
      </c>
    </row>
    <row r="24" spans="1:5">
      <c r="A24" t="s">
        <v>196</v>
      </c>
      <c r="B24">
        <v>2119000</v>
      </c>
      <c r="C24">
        <v>2042000</v>
      </c>
      <c r="D24">
        <v>-570000</v>
      </c>
      <c r="E24">
        <v>2504000</v>
      </c>
    </row>
    <row r="25" spans="1:5">
      <c r="A25" t="s">
        <v>197</v>
      </c>
      <c r="B25">
        <v>-1878000</v>
      </c>
      <c r="C25">
        <v>-2343000</v>
      </c>
      <c r="D25">
        <v>-4987000</v>
      </c>
      <c r="E25">
        <v>-2447000</v>
      </c>
    </row>
    <row r="26" spans="1:5">
      <c r="A26" t="s">
        <v>198</v>
      </c>
      <c r="B26">
        <v>3997000</v>
      </c>
      <c r="C26">
        <v>4385000</v>
      </c>
      <c r="D26">
        <v>4417000</v>
      </c>
      <c r="E26">
        <v>4951000</v>
      </c>
    </row>
    <row r="27" spans="1:5">
      <c r="A27" t="s">
        <v>199</v>
      </c>
      <c r="B27">
        <v>-3500000</v>
      </c>
      <c r="C27">
        <v>-4424000</v>
      </c>
      <c r="D27">
        <v>-2834000</v>
      </c>
      <c r="E27">
        <v>3045000</v>
      </c>
    </row>
    <row r="28" spans="1:5">
      <c r="A28" t="s">
        <v>200</v>
      </c>
      <c r="B28">
        <v>-3500000</v>
      </c>
      <c r="C28">
        <v>-4424000</v>
      </c>
      <c r="D28">
        <v>-2834000</v>
      </c>
      <c r="E28">
        <v>3045000</v>
      </c>
    </row>
    <row r="29" spans="1:5">
      <c r="A29" t="s">
        <v>201</v>
      </c>
      <c r="B29">
        <v>327000</v>
      </c>
      <c r="C29">
        <v>113000</v>
      </c>
      <c r="D29">
        <v>-13000</v>
      </c>
      <c r="E29">
        <v>30000</v>
      </c>
    </row>
    <row r="30" spans="1:5">
      <c r="A30" t="s">
        <v>202</v>
      </c>
      <c r="C30">
        <v>3000</v>
      </c>
      <c r="D30">
        <v>-55000</v>
      </c>
      <c r="E30">
        <v>6146000</v>
      </c>
    </row>
    <row r="31" spans="1:5">
      <c r="A31" t="s">
        <v>203</v>
      </c>
      <c r="C31">
        <v>3000</v>
      </c>
      <c r="D31">
        <v>0</v>
      </c>
      <c r="E31">
        <v>6151000</v>
      </c>
    </row>
    <row r="32" spans="1:5">
      <c r="A32" t="s">
        <v>204</v>
      </c>
      <c r="C32">
        <v>0</v>
      </c>
      <c r="D32">
        <v>-55000</v>
      </c>
      <c r="E32">
        <v>-5000</v>
      </c>
    </row>
    <row r="33" spans="1:5">
      <c r="A33" t="s">
        <v>205</v>
      </c>
      <c r="B33">
        <v>-765000</v>
      </c>
      <c r="C33">
        <v>-1381000</v>
      </c>
      <c r="D33">
        <v>-34000</v>
      </c>
      <c r="E33">
        <v>-58000</v>
      </c>
    </row>
    <row r="34" spans="1:5">
      <c r="A34" t="s">
        <v>206</v>
      </c>
      <c r="B34">
        <v>-765000</v>
      </c>
      <c r="C34">
        <v>-1381000</v>
      </c>
      <c r="D34">
        <v>-34000</v>
      </c>
      <c r="E34">
        <v>-58000</v>
      </c>
    </row>
    <row r="35" spans="1:5">
      <c r="A35" t="s">
        <v>238</v>
      </c>
      <c r="B35">
        <v>-3062000</v>
      </c>
      <c r="C35">
        <v>-3156000</v>
      </c>
      <c r="D35">
        <v>-2787000</v>
      </c>
      <c r="E35">
        <v>-3073000</v>
      </c>
    </row>
    <row r="36" spans="1:5">
      <c r="A36" t="s">
        <v>209</v>
      </c>
      <c r="B36">
        <v>16848000</v>
      </c>
      <c r="C36">
        <v>16723000</v>
      </c>
      <c r="D36">
        <v>18371000</v>
      </c>
      <c r="E36">
        <v>17403000</v>
      </c>
    </row>
    <row r="37" spans="1:5">
      <c r="A37" t="s">
        <v>210</v>
      </c>
      <c r="B37">
        <v>16848000</v>
      </c>
      <c r="C37">
        <v>16723000</v>
      </c>
      <c r="D37">
        <v>18371000</v>
      </c>
      <c r="E37">
        <v>17403000</v>
      </c>
    </row>
    <row r="38" spans="1:5">
      <c r="A38" t="s">
        <v>211</v>
      </c>
      <c r="B38">
        <v>-1220000</v>
      </c>
      <c r="C38">
        <v>-1147000</v>
      </c>
      <c r="D38">
        <v>371000</v>
      </c>
      <c r="E38">
        <v>1210000</v>
      </c>
    </row>
    <row r="39" spans="1:5">
      <c r="A39" t="s">
        <v>212</v>
      </c>
      <c r="B39">
        <v>-1107000</v>
      </c>
      <c r="C39">
        <v>-635000</v>
      </c>
      <c r="D39">
        <v>-369000</v>
      </c>
      <c r="E39">
        <v>-710000</v>
      </c>
    </row>
    <row r="40" spans="1:5">
      <c r="A40" t="s">
        <v>215</v>
      </c>
      <c r="B40">
        <v>313000</v>
      </c>
      <c r="C40">
        <v>1429000</v>
      </c>
      <c r="D40">
        <v>1391000</v>
      </c>
      <c r="E40">
        <v>1923000</v>
      </c>
    </row>
    <row r="41" spans="1:5">
      <c r="A41" t="s">
        <v>216</v>
      </c>
      <c r="B41">
        <v>313000</v>
      </c>
      <c r="C41">
        <v>1429000</v>
      </c>
      <c r="D41">
        <v>1391000</v>
      </c>
      <c r="E41">
        <v>1923000</v>
      </c>
    </row>
    <row r="42" spans="1:5">
      <c r="A42" t="s">
        <v>217</v>
      </c>
      <c r="B42">
        <v>313000</v>
      </c>
      <c r="C42">
        <v>1429000</v>
      </c>
      <c r="D42">
        <v>1391000</v>
      </c>
      <c r="E42">
        <v>1923000</v>
      </c>
    </row>
    <row r="43" spans="1:5">
      <c r="A43" t="s">
        <v>218</v>
      </c>
      <c r="B43">
        <v>-119000</v>
      </c>
      <c r="C43">
        <v>-1247000</v>
      </c>
      <c r="D43">
        <v>-309000</v>
      </c>
      <c r="E43">
        <v>-637000</v>
      </c>
    </row>
    <row r="44" spans="1:5">
      <c r="A44" t="s">
        <v>219</v>
      </c>
      <c r="B44">
        <v>-307000</v>
      </c>
      <c r="C44">
        <v>-694000</v>
      </c>
      <c r="D44">
        <v>-342000</v>
      </c>
      <c r="E44">
        <v>634000</v>
      </c>
    </row>
    <row r="45" spans="1:5">
      <c r="A45" t="s">
        <v>220</v>
      </c>
      <c r="B45">
        <v>-307000</v>
      </c>
      <c r="C45">
        <v>-694000</v>
      </c>
      <c r="D45">
        <v>-342000</v>
      </c>
      <c r="E45">
        <v>634000</v>
      </c>
    </row>
    <row r="46" spans="1:5">
      <c r="A46" t="s">
        <v>221</v>
      </c>
      <c r="B46">
        <v>564000</v>
      </c>
      <c r="C46">
        <v>229000</v>
      </c>
      <c r="D46">
        <v>135000</v>
      </c>
      <c r="E46">
        <v>108000</v>
      </c>
    </row>
    <row r="47" spans="1:5">
      <c r="A47" t="s">
        <v>222</v>
      </c>
      <c r="B47">
        <v>545000</v>
      </c>
      <c r="C47">
        <v>528000</v>
      </c>
      <c r="D47">
        <v>540000</v>
      </c>
      <c r="E47">
        <v>558000</v>
      </c>
    </row>
    <row r="48" spans="1:5">
      <c r="A48" t="s">
        <v>242</v>
      </c>
      <c r="D48">
        <v>0</v>
      </c>
      <c r="E48">
        <v>0</v>
      </c>
    </row>
    <row r="49" spans="1:5">
      <c r="A49" t="s">
        <v>223</v>
      </c>
      <c r="B49">
        <v>-453000</v>
      </c>
      <c r="C49">
        <v>-402000</v>
      </c>
      <c r="D49">
        <v>-258000</v>
      </c>
      <c r="E49">
        <v>-596000</v>
      </c>
    </row>
    <row r="50" spans="1:5">
      <c r="A50" t="s">
        <v>224</v>
      </c>
      <c r="B50">
        <v>-453000</v>
      </c>
      <c r="C50">
        <v>-402000</v>
      </c>
      <c r="D50">
        <v>-258000</v>
      </c>
      <c r="E50">
        <v>-596000</v>
      </c>
    </row>
    <row r="51" spans="1:5">
      <c r="A51" t="s">
        <v>225</v>
      </c>
      <c r="B51">
        <v>2714000</v>
      </c>
      <c r="C51">
        <v>2807000</v>
      </c>
      <c r="D51">
        <v>2735000</v>
      </c>
      <c r="E51">
        <v>3013000</v>
      </c>
    </row>
    <row r="52" spans="1:5">
      <c r="A52" t="s">
        <v>226</v>
      </c>
      <c r="B52">
        <v>2714000</v>
      </c>
      <c r="C52">
        <v>2807000</v>
      </c>
      <c r="D52">
        <v>2735000</v>
      </c>
      <c r="E52">
        <v>3013000</v>
      </c>
    </row>
    <row r="53" spans="1:5">
      <c r="A53" t="s">
        <v>246</v>
      </c>
      <c r="B53">
        <v>-40000</v>
      </c>
      <c r="C53">
        <v>-85000</v>
      </c>
      <c r="D53">
        <v>496000</v>
      </c>
      <c r="E53">
        <v>7000</v>
      </c>
    </row>
    <row r="54" spans="1:5">
      <c r="A54" t="s">
        <v>227</v>
      </c>
      <c r="B54">
        <v>14738000</v>
      </c>
      <c r="C54">
        <v>14793000</v>
      </c>
      <c r="D54">
        <v>14352000</v>
      </c>
      <c r="E54">
        <v>13103000</v>
      </c>
    </row>
  </sheetData>
  <phoneticPr fontId="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1C29E5D-C5D6-4442-8A1A-A79A41201F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Stock Info</vt:lpstr>
      <vt:lpstr>AAPL</vt:lpstr>
      <vt:lpstr>PG</vt:lpstr>
      <vt:lpstr>F</vt:lpstr>
      <vt:lpstr>^GSPC</vt:lpstr>
      <vt:lpstr>^NDXT</vt:lpstr>
      <vt:lpstr>Portfolio</vt:lpstr>
      <vt:lpstr>Industry</vt:lpstr>
      <vt:lpstr>Valuation</vt:lpstr>
      <vt:lpstr>CORR</vt:lpstr>
      <vt:lpstr>Standard BS</vt:lpstr>
      <vt:lpstr>AAPL-bs</vt:lpstr>
      <vt:lpstr>F-bs</vt:lpstr>
      <vt:lpstr>PG-bs</vt:lpstr>
      <vt:lpstr>AAPL-fs</vt:lpstr>
      <vt:lpstr>F-fs</vt:lpstr>
      <vt:lpstr>PG-fs</vt:lpstr>
      <vt:lpstr>AAPL-cf</vt:lpstr>
      <vt:lpstr>F-cf</vt:lpstr>
      <vt:lpstr>PG-cf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Diwambuena, Elie</dc:creator>
  <cp:lastModifiedBy>Diwambuena, Elie</cp:lastModifiedBy>
  <dcterms:created xsi:type="dcterms:W3CDTF">2024-06-08T14:37:38Z</dcterms:created>
  <dcterms:modified xsi:type="dcterms:W3CDTF">2024-06-16T20:46:34Z</dcterms:modified>
</cp:coreProperties>
</file>