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1.xml" ContentType="application/vnd.openxmlformats-officedocument.themeOverrid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2.xml" ContentType="application/vnd.openxmlformats-officedocument.themeOverrid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Ex3.xml" ContentType="application/vnd.ms-office.chartex+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3.xml" ContentType="application/vnd.openxmlformats-officedocument.themeOverride+xml"/>
  <Override PartName="/xl/pivotTables/pivotTable4.xml" ContentType="application/vnd.openxmlformats-officedocument.spreadsheetml.pivotTable+xml"/>
  <Override PartName="/xl/drawings/drawing5.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4.xml" ContentType="application/vnd.openxmlformats-officedocument.themeOverride+xml"/>
  <Override PartName="/xl/pivotTables/pivotTable5.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Ex4.xml" ContentType="application/vnd.ms-office.chartex+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9.xml" ContentType="application/vnd.openxmlformats-officedocument.drawing+xml"/>
  <Override PartName="/xl/charts/chart1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C:\Users\Eliel John J Malabar\Documents\Data Analyst Projects\Sales Dashboard\"/>
    </mc:Choice>
  </mc:AlternateContent>
  <xr:revisionPtr revIDLastSave="0" documentId="13_ncr:1_{A2767057-ABAE-41A8-8888-725CFCBAD193}" xr6:coauthVersionLast="47" xr6:coauthVersionMax="47" xr10:uidLastSave="{00000000-0000-0000-0000-000000000000}"/>
  <bookViews>
    <workbookView xWindow="-108" yWindow="-108" windowWidth="23256" windowHeight="13176" tabRatio="782" xr2:uid="{5AF0A3B7-21F6-4CC4-A3D9-2FB96C606431}"/>
  </bookViews>
  <sheets>
    <sheet name="Dashboard" sheetId="1" r:id="rId1"/>
    <sheet name="Original Data" sheetId="2" r:id="rId2"/>
    <sheet name="SalesData" sheetId="3" r:id="rId3"/>
    <sheet name="Profit Map" sheetId="4" r:id="rId4"/>
    <sheet name="Sales-Profit Chart" sheetId="5" r:id="rId5"/>
    <sheet name="Sales Chart" sheetId="21" r:id="rId6"/>
    <sheet name="Profit Chart" sheetId="22" r:id="rId7"/>
    <sheet name="Profit vs Cost" sheetId="9" r:id="rId8"/>
    <sheet name="Customer Acquisition Source" sheetId="10" r:id="rId9"/>
    <sheet name="Top 5" sheetId="12" r:id="rId10"/>
    <sheet name="Total Sales" sheetId="15" r:id="rId11"/>
    <sheet name="Total Profit" sheetId="16" r:id="rId12"/>
    <sheet name="Ave Margin" sheetId="18" r:id="rId13"/>
    <sheet name="Delivery Duration (Days)" sheetId="19" r:id="rId14"/>
    <sheet name="Payment Mode" sheetId="20" r:id="rId15"/>
  </sheets>
  <definedNames>
    <definedName name="_xlchart.v1.0" hidden="1">'Customer Acquisition Source'!$A$18:$A$23</definedName>
    <definedName name="_xlchart.v1.1" hidden="1">'Customer Acquisition Source'!$B$18:$B$23</definedName>
    <definedName name="_xlchart.v1.10" hidden="1">'Customer Acquisition Source'!$A$18:$A$23</definedName>
    <definedName name="_xlchart.v1.11" hidden="1">'Customer Acquisition Source'!$B$18:$B$23</definedName>
    <definedName name="_xlchart.v5.2" hidden="1">'Profit Map'!$A$7</definedName>
    <definedName name="_xlchart.v5.3" hidden="1">'Profit Map'!$A$8</definedName>
    <definedName name="_xlchart.v5.4" hidden="1">'Profit Map'!$B$7:$AW$7</definedName>
    <definedName name="_xlchart.v5.5" hidden="1">'Profit Map'!$B$8:$AW$8</definedName>
    <definedName name="_xlchart.v5.6" hidden="1">'Profit Map'!$A$7</definedName>
    <definedName name="_xlchart.v5.7" hidden="1">'Profit Map'!$A$8</definedName>
    <definedName name="_xlchart.v5.8" hidden="1">'Profit Map'!$B$7:$AW$7</definedName>
    <definedName name="_xlchart.v5.9" hidden="1">'Profit Map'!$B$8:$AW$8</definedName>
    <definedName name="ExternalData_1" localSheetId="2" hidden="1">SalesData!$A$1:$N$1007</definedName>
    <definedName name="Slicer_Customer_Acquisition">#N/A</definedName>
    <definedName name="Slicer_Location">#N/A</definedName>
    <definedName name="Slicer_Payment_Mode">#N/A</definedName>
    <definedName name="Slicer_Product">#N/A</definedName>
    <definedName name="Slicer_Years">#N/A</definedName>
  </definedNames>
  <calcPr calcId="191029"/>
  <pivotCaches>
    <pivotCache cacheId="16" r:id="rId16"/>
  </pivotCaches>
  <extLs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 i="12" l="1"/>
  <c r="D7" i="12"/>
  <c r="D6" i="12"/>
  <c r="D5" i="12"/>
  <c r="D4" i="12"/>
  <c r="C14" i="16"/>
  <c r="J3" i="3" l="1"/>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K346" i="3" s="1"/>
  <c r="J347" i="3"/>
  <c r="J348" i="3"/>
  <c r="J349" i="3"/>
  <c r="J350" i="3"/>
  <c r="K350" i="3" s="1"/>
  <c r="J351" i="3"/>
  <c r="J352" i="3"/>
  <c r="J353" i="3"/>
  <c r="J354" i="3"/>
  <c r="K354" i="3" s="1"/>
  <c r="J355" i="3"/>
  <c r="J356" i="3"/>
  <c r="J357" i="3"/>
  <c r="J358" i="3"/>
  <c r="K358" i="3" s="1"/>
  <c r="J359" i="3"/>
  <c r="J360" i="3"/>
  <c r="J361" i="3"/>
  <c r="J362" i="3"/>
  <c r="K362" i="3" s="1"/>
  <c r="J363" i="3"/>
  <c r="J364" i="3"/>
  <c r="J365" i="3"/>
  <c r="J366" i="3"/>
  <c r="K366" i="3" s="1"/>
  <c r="J367" i="3"/>
  <c r="J368" i="3"/>
  <c r="J369" i="3"/>
  <c r="J370" i="3"/>
  <c r="K370" i="3" s="1"/>
  <c r="J371" i="3"/>
  <c r="J372" i="3"/>
  <c r="J373" i="3"/>
  <c r="J374" i="3"/>
  <c r="K374" i="3" s="1"/>
  <c r="J375" i="3"/>
  <c r="J376" i="3"/>
  <c r="J377" i="3"/>
  <c r="J378" i="3"/>
  <c r="K378" i="3" s="1"/>
  <c r="J379" i="3"/>
  <c r="J380" i="3"/>
  <c r="J381" i="3"/>
  <c r="J382" i="3"/>
  <c r="K382" i="3" s="1"/>
  <c r="J383" i="3"/>
  <c r="J384" i="3"/>
  <c r="J385" i="3"/>
  <c r="J386" i="3"/>
  <c r="K386" i="3" s="1"/>
  <c r="J387" i="3"/>
  <c r="J388" i="3"/>
  <c r="J389" i="3"/>
  <c r="J390" i="3"/>
  <c r="K390" i="3" s="1"/>
  <c r="J391" i="3"/>
  <c r="J392" i="3"/>
  <c r="J393" i="3"/>
  <c r="J394" i="3"/>
  <c r="K394" i="3" s="1"/>
  <c r="J395" i="3"/>
  <c r="J396" i="3"/>
  <c r="J397" i="3"/>
  <c r="J398" i="3"/>
  <c r="K398" i="3" s="1"/>
  <c r="J399" i="3"/>
  <c r="J400" i="3"/>
  <c r="J401" i="3"/>
  <c r="J402" i="3"/>
  <c r="K402" i="3" s="1"/>
  <c r="J403" i="3"/>
  <c r="J404" i="3"/>
  <c r="J405" i="3"/>
  <c r="J406" i="3"/>
  <c r="K406" i="3" s="1"/>
  <c r="J407" i="3"/>
  <c r="J408" i="3"/>
  <c r="J409" i="3"/>
  <c r="J410" i="3"/>
  <c r="K410" i="3" s="1"/>
  <c r="J411" i="3"/>
  <c r="J412" i="3"/>
  <c r="J413" i="3"/>
  <c r="J414" i="3"/>
  <c r="K414" i="3" s="1"/>
  <c r="J415" i="3"/>
  <c r="J416" i="3"/>
  <c r="J417" i="3"/>
  <c r="J418" i="3"/>
  <c r="K418" i="3" s="1"/>
  <c r="J419" i="3"/>
  <c r="J420" i="3"/>
  <c r="J421" i="3"/>
  <c r="J422" i="3"/>
  <c r="K422" i="3" s="1"/>
  <c r="J423" i="3"/>
  <c r="J424" i="3"/>
  <c r="J425" i="3"/>
  <c r="J426" i="3"/>
  <c r="K426" i="3" s="1"/>
  <c r="J427" i="3"/>
  <c r="J428" i="3"/>
  <c r="J429" i="3"/>
  <c r="J430" i="3"/>
  <c r="K430" i="3" s="1"/>
  <c r="J431" i="3"/>
  <c r="J432" i="3"/>
  <c r="J433" i="3"/>
  <c r="J434" i="3"/>
  <c r="K434" i="3" s="1"/>
  <c r="J435" i="3"/>
  <c r="J436" i="3"/>
  <c r="J437" i="3"/>
  <c r="J438" i="3"/>
  <c r="K438" i="3" s="1"/>
  <c r="J439" i="3"/>
  <c r="J440" i="3"/>
  <c r="J441" i="3"/>
  <c r="J442" i="3"/>
  <c r="K442" i="3" s="1"/>
  <c r="J443" i="3"/>
  <c r="J444" i="3"/>
  <c r="J445" i="3"/>
  <c r="J446" i="3"/>
  <c r="K446" i="3" s="1"/>
  <c r="J447" i="3"/>
  <c r="J448" i="3"/>
  <c r="J449" i="3"/>
  <c r="J450" i="3"/>
  <c r="K450" i="3" s="1"/>
  <c r="J451" i="3"/>
  <c r="J452" i="3"/>
  <c r="J453" i="3"/>
  <c r="J454" i="3"/>
  <c r="K454" i="3" s="1"/>
  <c r="J455" i="3"/>
  <c r="J456" i="3"/>
  <c r="J457" i="3"/>
  <c r="J458" i="3"/>
  <c r="K458" i="3" s="1"/>
  <c r="J459" i="3"/>
  <c r="J460" i="3"/>
  <c r="J461" i="3"/>
  <c r="J462" i="3"/>
  <c r="K462" i="3" s="1"/>
  <c r="J463" i="3"/>
  <c r="J464" i="3"/>
  <c r="J465" i="3"/>
  <c r="J466" i="3"/>
  <c r="K466" i="3" s="1"/>
  <c r="J467" i="3"/>
  <c r="J468" i="3"/>
  <c r="J469" i="3"/>
  <c r="J470" i="3"/>
  <c r="K470" i="3" s="1"/>
  <c r="J471" i="3"/>
  <c r="J472" i="3"/>
  <c r="J473" i="3"/>
  <c r="J474" i="3"/>
  <c r="K474" i="3" s="1"/>
  <c r="J475" i="3"/>
  <c r="J476" i="3"/>
  <c r="J477" i="3"/>
  <c r="J478" i="3"/>
  <c r="K478" i="3" s="1"/>
  <c r="J479" i="3"/>
  <c r="J480" i="3"/>
  <c r="J481" i="3"/>
  <c r="J482" i="3"/>
  <c r="K482" i="3" s="1"/>
  <c r="J483" i="3"/>
  <c r="J484" i="3"/>
  <c r="J485" i="3"/>
  <c r="J486" i="3"/>
  <c r="K486" i="3" s="1"/>
  <c r="J487" i="3"/>
  <c r="J488" i="3"/>
  <c r="J489" i="3"/>
  <c r="J490" i="3"/>
  <c r="K490" i="3" s="1"/>
  <c r="J491" i="3"/>
  <c r="J492" i="3"/>
  <c r="J493" i="3"/>
  <c r="J494" i="3"/>
  <c r="K494" i="3" s="1"/>
  <c r="J495" i="3"/>
  <c r="J496" i="3"/>
  <c r="J497" i="3"/>
  <c r="J498" i="3"/>
  <c r="K498" i="3" s="1"/>
  <c r="J499" i="3"/>
  <c r="J500" i="3"/>
  <c r="J501" i="3"/>
  <c r="J502" i="3"/>
  <c r="K502" i="3" s="1"/>
  <c r="J503" i="3"/>
  <c r="J504" i="3"/>
  <c r="J505" i="3"/>
  <c r="J506" i="3"/>
  <c r="K506" i="3" s="1"/>
  <c r="J507" i="3"/>
  <c r="J508" i="3"/>
  <c r="J509" i="3"/>
  <c r="J510" i="3"/>
  <c r="K510" i="3" s="1"/>
  <c r="J511" i="3"/>
  <c r="J512" i="3"/>
  <c r="J513" i="3"/>
  <c r="J514" i="3"/>
  <c r="K514" i="3" s="1"/>
  <c r="J515" i="3"/>
  <c r="J516" i="3"/>
  <c r="J517" i="3"/>
  <c r="J518" i="3"/>
  <c r="K518" i="3" s="1"/>
  <c r="J519" i="3"/>
  <c r="J520" i="3"/>
  <c r="J521" i="3"/>
  <c r="J522" i="3"/>
  <c r="K522" i="3" s="1"/>
  <c r="J523" i="3"/>
  <c r="J524" i="3"/>
  <c r="J525" i="3"/>
  <c r="J526" i="3"/>
  <c r="K526" i="3" s="1"/>
  <c r="J527" i="3"/>
  <c r="J528" i="3"/>
  <c r="J529" i="3"/>
  <c r="J530" i="3"/>
  <c r="K530" i="3" s="1"/>
  <c r="J531" i="3"/>
  <c r="J532" i="3"/>
  <c r="J533" i="3"/>
  <c r="J534" i="3"/>
  <c r="K534" i="3" s="1"/>
  <c r="J535" i="3"/>
  <c r="J536" i="3"/>
  <c r="J537" i="3"/>
  <c r="J538" i="3"/>
  <c r="K538" i="3" s="1"/>
  <c r="J539" i="3"/>
  <c r="J540" i="3"/>
  <c r="J541" i="3"/>
  <c r="J542" i="3"/>
  <c r="K542" i="3" s="1"/>
  <c r="J543" i="3"/>
  <c r="J544" i="3"/>
  <c r="J545" i="3"/>
  <c r="J546" i="3"/>
  <c r="K546" i="3" s="1"/>
  <c r="J547" i="3"/>
  <c r="J548" i="3"/>
  <c r="J549" i="3"/>
  <c r="J550" i="3"/>
  <c r="K550" i="3" s="1"/>
  <c r="J551" i="3"/>
  <c r="J552" i="3"/>
  <c r="J553" i="3"/>
  <c r="J554" i="3"/>
  <c r="K554" i="3" s="1"/>
  <c r="J555" i="3"/>
  <c r="J556" i="3"/>
  <c r="J557" i="3"/>
  <c r="J558" i="3"/>
  <c r="K558" i="3" s="1"/>
  <c r="J559" i="3"/>
  <c r="J560" i="3"/>
  <c r="J561" i="3"/>
  <c r="J562" i="3"/>
  <c r="K562" i="3" s="1"/>
  <c r="J563" i="3"/>
  <c r="J564" i="3"/>
  <c r="J565" i="3"/>
  <c r="J566" i="3"/>
  <c r="K566" i="3" s="1"/>
  <c r="J567" i="3"/>
  <c r="J568" i="3"/>
  <c r="J569" i="3"/>
  <c r="J570" i="3"/>
  <c r="K570" i="3" s="1"/>
  <c r="J571" i="3"/>
  <c r="J572" i="3"/>
  <c r="J573" i="3"/>
  <c r="J574" i="3"/>
  <c r="K574" i="3" s="1"/>
  <c r="J575" i="3"/>
  <c r="J576" i="3"/>
  <c r="J577" i="3"/>
  <c r="J578" i="3"/>
  <c r="K578" i="3" s="1"/>
  <c r="J579" i="3"/>
  <c r="J580" i="3"/>
  <c r="J581" i="3"/>
  <c r="J582" i="3"/>
  <c r="K582" i="3" s="1"/>
  <c r="J583" i="3"/>
  <c r="J584" i="3"/>
  <c r="J585" i="3"/>
  <c r="J586" i="3"/>
  <c r="K586" i="3" s="1"/>
  <c r="J587" i="3"/>
  <c r="J588" i="3"/>
  <c r="J589" i="3"/>
  <c r="J590" i="3"/>
  <c r="K590" i="3" s="1"/>
  <c r="J591" i="3"/>
  <c r="J592" i="3"/>
  <c r="J593" i="3"/>
  <c r="J594" i="3"/>
  <c r="K594" i="3" s="1"/>
  <c r="J595" i="3"/>
  <c r="J596" i="3"/>
  <c r="J597" i="3"/>
  <c r="J598" i="3"/>
  <c r="K598" i="3" s="1"/>
  <c r="J599" i="3"/>
  <c r="J600" i="3"/>
  <c r="J601" i="3"/>
  <c r="J602" i="3"/>
  <c r="K602" i="3" s="1"/>
  <c r="J603" i="3"/>
  <c r="J604" i="3"/>
  <c r="J605" i="3"/>
  <c r="J606" i="3"/>
  <c r="K606" i="3" s="1"/>
  <c r="J607" i="3"/>
  <c r="J608" i="3"/>
  <c r="J609" i="3"/>
  <c r="J610" i="3"/>
  <c r="K610" i="3" s="1"/>
  <c r="J611" i="3"/>
  <c r="J612" i="3"/>
  <c r="J613" i="3"/>
  <c r="J614" i="3"/>
  <c r="K614" i="3" s="1"/>
  <c r="J615" i="3"/>
  <c r="J616" i="3"/>
  <c r="J617" i="3"/>
  <c r="J618" i="3"/>
  <c r="K618" i="3" s="1"/>
  <c r="J619" i="3"/>
  <c r="J620" i="3"/>
  <c r="J621" i="3"/>
  <c r="J622" i="3"/>
  <c r="K622" i="3" s="1"/>
  <c r="J623" i="3"/>
  <c r="J624" i="3"/>
  <c r="J625" i="3"/>
  <c r="J626" i="3"/>
  <c r="K626" i="3" s="1"/>
  <c r="J627" i="3"/>
  <c r="J628" i="3"/>
  <c r="J629" i="3"/>
  <c r="J630" i="3"/>
  <c r="K630" i="3" s="1"/>
  <c r="J631" i="3"/>
  <c r="J632" i="3"/>
  <c r="J633" i="3"/>
  <c r="J634" i="3"/>
  <c r="K634" i="3" s="1"/>
  <c r="J635" i="3"/>
  <c r="J636" i="3"/>
  <c r="J637" i="3"/>
  <c r="J638" i="3"/>
  <c r="K638" i="3" s="1"/>
  <c r="J639" i="3"/>
  <c r="J640" i="3"/>
  <c r="J641" i="3"/>
  <c r="J642" i="3"/>
  <c r="K642" i="3" s="1"/>
  <c r="J643" i="3"/>
  <c r="J644" i="3"/>
  <c r="J645" i="3"/>
  <c r="J646" i="3"/>
  <c r="K646" i="3" s="1"/>
  <c r="J647" i="3"/>
  <c r="J648" i="3"/>
  <c r="J649" i="3"/>
  <c r="J650" i="3"/>
  <c r="K650" i="3" s="1"/>
  <c r="J651" i="3"/>
  <c r="J652" i="3"/>
  <c r="J653" i="3"/>
  <c r="J654" i="3"/>
  <c r="K654" i="3" s="1"/>
  <c r="J655" i="3"/>
  <c r="J656" i="3"/>
  <c r="J657" i="3"/>
  <c r="J658" i="3"/>
  <c r="K658" i="3" s="1"/>
  <c r="J659" i="3"/>
  <c r="J660" i="3"/>
  <c r="J661" i="3"/>
  <c r="J662" i="3"/>
  <c r="K662" i="3" s="1"/>
  <c r="J663" i="3"/>
  <c r="J664" i="3"/>
  <c r="J665" i="3"/>
  <c r="J666" i="3"/>
  <c r="K666" i="3" s="1"/>
  <c r="J667" i="3"/>
  <c r="J668" i="3"/>
  <c r="J669" i="3"/>
  <c r="J670" i="3"/>
  <c r="K670" i="3" s="1"/>
  <c r="J671" i="3"/>
  <c r="J672" i="3"/>
  <c r="J673" i="3"/>
  <c r="J674" i="3"/>
  <c r="K674" i="3" s="1"/>
  <c r="J675" i="3"/>
  <c r="J676" i="3"/>
  <c r="J677" i="3"/>
  <c r="J678" i="3"/>
  <c r="K678" i="3" s="1"/>
  <c r="J679" i="3"/>
  <c r="J680" i="3"/>
  <c r="J681" i="3"/>
  <c r="J682" i="3"/>
  <c r="K682" i="3" s="1"/>
  <c r="J683" i="3"/>
  <c r="J684" i="3"/>
  <c r="J685" i="3"/>
  <c r="J686" i="3"/>
  <c r="K686" i="3" s="1"/>
  <c r="J687" i="3"/>
  <c r="J688" i="3"/>
  <c r="J689" i="3"/>
  <c r="J690" i="3"/>
  <c r="K690" i="3" s="1"/>
  <c r="J691" i="3"/>
  <c r="J692" i="3"/>
  <c r="J693" i="3"/>
  <c r="J694" i="3"/>
  <c r="K694" i="3" s="1"/>
  <c r="J695" i="3"/>
  <c r="J696" i="3"/>
  <c r="J697" i="3"/>
  <c r="J698" i="3"/>
  <c r="K698" i="3" s="1"/>
  <c r="J699" i="3"/>
  <c r="J700" i="3"/>
  <c r="J701" i="3"/>
  <c r="J702" i="3"/>
  <c r="K702" i="3" s="1"/>
  <c r="J703" i="3"/>
  <c r="J704" i="3"/>
  <c r="J705" i="3"/>
  <c r="J706" i="3"/>
  <c r="K706" i="3" s="1"/>
  <c r="J707" i="3"/>
  <c r="J708" i="3"/>
  <c r="J709" i="3"/>
  <c r="J710" i="3"/>
  <c r="K710" i="3" s="1"/>
  <c r="J711" i="3"/>
  <c r="J712" i="3"/>
  <c r="J713" i="3"/>
  <c r="J714" i="3"/>
  <c r="K714" i="3" s="1"/>
  <c r="J715" i="3"/>
  <c r="J716" i="3"/>
  <c r="J717" i="3"/>
  <c r="J718" i="3"/>
  <c r="K718" i="3" s="1"/>
  <c r="J719" i="3"/>
  <c r="J720" i="3"/>
  <c r="J721" i="3"/>
  <c r="J722" i="3"/>
  <c r="K722" i="3" s="1"/>
  <c r="J723" i="3"/>
  <c r="J724" i="3"/>
  <c r="J725" i="3"/>
  <c r="J726" i="3"/>
  <c r="K726" i="3" s="1"/>
  <c r="J727" i="3"/>
  <c r="J728" i="3"/>
  <c r="J729" i="3"/>
  <c r="J730" i="3"/>
  <c r="K730" i="3" s="1"/>
  <c r="J731" i="3"/>
  <c r="J732" i="3"/>
  <c r="J733" i="3"/>
  <c r="J734" i="3"/>
  <c r="K734" i="3" s="1"/>
  <c r="J735" i="3"/>
  <c r="J736" i="3"/>
  <c r="J737" i="3"/>
  <c r="J738" i="3"/>
  <c r="K738" i="3" s="1"/>
  <c r="J739" i="3"/>
  <c r="J740" i="3"/>
  <c r="J741" i="3"/>
  <c r="J742" i="3"/>
  <c r="K742" i="3" s="1"/>
  <c r="J743" i="3"/>
  <c r="J744" i="3"/>
  <c r="J745" i="3"/>
  <c r="J746" i="3"/>
  <c r="K746" i="3" s="1"/>
  <c r="J747" i="3"/>
  <c r="J748" i="3"/>
  <c r="J749" i="3"/>
  <c r="J750" i="3"/>
  <c r="K750" i="3" s="1"/>
  <c r="J751" i="3"/>
  <c r="J752" i="3"/>
  <c r="J753" i="3"/>
  <c r="J754" i="3"/>
  <c r="K754" i="3" s="1"/>
  <c r="J755" i="3"/>
  <c r="J756" i="3"/>
  <c r="J757" i="3"/>
  <c r="J758" i="3"/>
  <c r="K758" i="3" s="1"/>
  <c r="J759" i="3"/>
  <c r="J760" i="3"/>
  <c r="J761" i="3"/>
  <c r="J762" i="3"/>
  <c r="K762" i="3" s="1"/>
  <c r="J763" i="3"/>
  <c r="J764" i="3"/>
  <c r="J765" i="3"/>
  <c r="J766" i="3"/>
  <c r="K766" i="3" s="1"/>
  <c r="J767" i="3"/>
  <c r="J768" i="3"/>
  <c r="J769" i="3"/>
  <c r="J770" i="3"/>
  <c r="K770" i="3" s="1"/>
  <c r="J771" i="3"/>
  <c r="J772" i="3"/>
  <c r="J773" i="3"/>
  <c r="J774" i="3"/>
  <c r="K774" i="3" s="1"/>
  <c r="J775" i="3"/>
  <c r="J776" i="3"/>
  <c r="J777" i="3"/>
  <c r="J778" i="3"/>
  <c r="K778" i="3" s="1"/>
  <c r="J779" i="3"/>
  <c r="J780" i="3"/>
  <c r="J781" i="3"/>
  <c r="J782" i="3"/>
  <c r="K782" i="3" s="1"/>
  <c r="J783" i="3"/>
  <c r="J784" i="3"/>
  <c r="J785" i="3"/>
  <c r="J786" i="3"/>
  <c r="K786" i="3" s="1"/>
  <c r="J787" i="3"/>
  <c r="J788" i="3"/>
  <c r="J789" i="3"/>
  <c r="J790" i="3"/>
  <c r="K790" i="3" s="1"/>
  <c r="J791" i="3"/>
  <c r="J792" i="3"/>
  <c r="J793" i="3"/>
  <c r="J794" i="3"/>
  <c r="K794" i="3" s="1"/>
  <c r="J795" i="3"/>
  <c r="J796" i="3"/>
  <c r="J797" i="3"/>
  <c r="J798" i="3"/>
  <c r="K798" i="3" s="1"/>
  <c r="J799" i="3"/>
  <c r="J800" i="3"/>
  <c r="J801" i="3"/>
  <c r="J802" i="3"/>
  <c r="K802" i="3" s="1"/>
  <c r="J803" i="3"/>
  <c r="J804" i="3"/>
  <c r="J805" i="3"/>
  <c r="J806" i="3"/>
  <c r="K806" i="3" s="1"/>
  <c r="J807" i="3"/>
  <c r="J808" i="3"/>
  <c r="J809" i="3"/>
  <c r="J810" i="3"/>
  <c r="K810" i="3" s="1"/>
  <c r="J811" i="3"/>
  <c r="J812" i="3"/>
  <c r="J813" i="3"/>
  <c r="J814" i="3"/>
  <c r="K814" i="3" s="1"/>
  <c r="J815" i="3"/>
  <c r="J816" i="3"/>
  <c r="J817" i="3"/>
  <c r="J818" i="3"/>
  <c r="K818" i="3" s="1"/>
  <c r="J819" i="3"/>
  <c r="J820" i="3"/>
  <c r="J821" i="3"/>
  <c r="J822" i="3"/>
  <c r="K822" i="3" s="1"/>
  <c r="J823" i="3"/>
  <c r="J824" i="3"/>
  <c r="J825" i="3"/>
  <c r="J826" i="3"/>
  <c r="K826" i="3" s="1"/>
  <c r="J827" i="3"/>
  <c r="J828" i="3"/>
  <c r="J829" i="3"/>
  <c r="J830" i="3"/>
  <c r="K830" i="3" s="1"/>
  <c r="J831" i="3"/>
  <c r="J832" i="3"/>
  <c r="J833" i="3"/>
  <c r="J834" i="3"/>
  <c r="K834" i="3" s="1"/>
  <c r="J835" i="3"/>
  <c r="J836" i="3"/>
  <c r="J837" i="3"/>
  <c r="J838" i="3"/>
  <c r="K838" i="3" s="1"/>
  <c r="J839" i="3"/>
  <c r="J840" i="3"/>
  <c r="J841" i="3"/>
  <c r="J842" i="3"/>
  <c r="K842" i="3" s="1"/>
  <c r="J843" i="3"/>
  <c r="J844" i="3"/>
  <c r="J845" i="3"/>
  <c r="J846" i="3"/>
  <c r="K846" i="3" s="1"/>
  <c r="J847" i="3"/>
  <c r="J848" i="3"/>
  <c r="J849" i="3"/>
  <c r="J850" i="3"/>
  <c r="K850" i="3" s="1"/>
  <c r="J851" i="3"/>
  <c r="J852" i="3"/>
  <c r="J853" i="3"/>
  <c r="J854" i="3"/>
  <c r="K854" i="3" s="1"/>
  <c r="J855" i="3"/>
  <c r="J856" i="3"/>
  <c r="J857" i="3"/>
  <c r="J858" i="3"/>
  <c r="K858" i="3" s="1"/>
  <c r="J859" i="3"/>
  <c r="J860" i="3"/>
  <c r="J861" i="3"/>
  <c r="J862" i="3"/>
  <c r="K862" i="3" s="1"/>
  <c r="J863" i="3"/>
  <c r="J864" i="3"/>
  <c r="J865" i="3"/>
  <c r="J866" i="3"/>
  <c r="K866" i="3" s="1"/>
  <c r="J867" i="3"/>
  <c r="J868" i="3"/>
  <c r="J869" i="3"/>
  <c r="J870" i="3"/>
  <c r="K870" i="3" s="1"/>
  <c r="J871" i="3"/>
  <c r="J872" i="3"/>
  <c r="J873" i="3"/>
  <c r="J874" i="3"/>
  <c r="K874" i="3" s="1"/>
  <c r="J875" i="3"/>
  <c r="J876" i="3"/>
  <c r="J877" i="3"/>
  <c r="J878" i="3"/>
  <c r="K878" i="3" s="1"/>
  <c r="J879" i="3"/>
  <c r="J880" i="3"/>
  <c r="J881" i="3"/>
  <c r="J882" i="3"/>
  <c r="K882" i="3" s="1"/>
  <c r="J883" i="3"/>
  <c r="J884" i="3"/>
  <c r="J885" i="3"/>
  <c r="J886" i="3"/>
  <c r="K886" i="3" s="1"/>
  <c r="J887" i="3"/>
  <c r="J888" i="3"/>
  <c r="J889" i="3"/>
  <c r="J890" i="3"/>
  <c r="K890" i="3" s="1"/>
  <c r="J891" i="3"/>
  <c r="J892" i="3"/>
  <c r="J893" i="3"/>
  <c r="J894" i="3"/>
  <c r="K894" i="3" s="1"/>
  <c r="J895" i="3"/>
  <c r="J896" i="3"/>
  <c r="J897" i="3"/>
  <c r="J898" i="3"/>
  <c r="K898" i="3" s="1"/>
  <c r="J899" i="3"/>
  <c r="J900" i="3"/>
  <c r="J901" i="3"/>
  <c r="J902" i="3"/>
  <c r="K902" i="3" s="1"/>
  <c r="J903" i="3"/>
  <c r="J904" i="3"/>
  <c r="J905" i="3"/>
  <c r="J906" i="3"/>
  <c r="K906" i="3" s="1"/>
  <c r="J907" i="3"/>
  <c r="J908" i="3"/>
  <c r="J909" i="3"/>
  <c r="J910" i="3"/>
  <c r="K910" i="3" s="1"/>
  <c r="J911" i="3"/>
  <c r="J912" i="3"/>
  <c r="J913" i="3"/>
  <c r="J914" i="3"/>
  <c r="K914" i="3" s="1"/>
  <c r="J915" i="3"/>
  <c r="J916" i="3"/>
  <c r="J917" i="3"/>
  <c r="J918" i="3"/>
  <c r="K918" i="3" s="1"/>
  <c r="J919" i="3"/>
  <c r="J920" i="3"/>
  <c r="J921" i="3"/>
  <c r="J922" i="3"/>
  <c r="K922" i="3" s="1"/>
  <c r="J923" i="3"/>
  <c r="J924" i="3"/>
  <c r="J925" i="3"/>
  <c r="J926" i="3"/>
  <c r="K926" i="3" s="1"/>
  <c r="J927" i="3"/>
  <c r="J928" i="3"/>
  <c r="J929" i="3"/>
  <c r="J930" i="3"/>
  <c r="K930" i="3" s="1"/>
  <c r="J931" i="3"/>
  <c r="J932" i="3"/>
  <c r="J933" i="3"/>
  <c r="J934" i="3"/>
  <c r="K934" i="3" s="1"/>
  <c r="J935" i="3"/>
  <c r="J936" i="3"/>
  <c r="J937" i="3"/>
  <c r="J938" i="3"/>
  <c r="K938" i="3" s="1"/>
  <c r="J939" i="3"/>
  <c r="J940" i="3"/>
  <c r="J941" i="3"/>
  <c r="J942" i="3"/>
  <c r="K942" i="3" s="1"/>
  <c r="J943" i="3"/>
  <c r="J944" i="3"/>
  <c r="J945" i="3"/>
  <c r="J946" i="3"/>
  <c r="K946" i="3" s="1"/>
  <c r="J947" i="3"/>
  <c r="J948" i="3"/>
  <c r="J949" i="3"/>
  <c r="J950" i="3"/>
  <c r="K950" i="3" s="1"/>
  <c r="J951" i="3"/>
  <c r="J952" i="3"/>
  <c r="J953" i="3"/>
  <c r="J954" i="3"/>
  <c r="K954" i="3" s="1"/>
  <c r="J955" i="3"/>
  <c r="J956" i="3"/>
  <c r="J957" i="3"/>
  <c r="J958" i="3"/>
  <c r="K958" i="3" s="1"/>
  <c r="J959" i="3"/>
  <c r="J960" i="3"/>
  <c r="J961" i="3"/>
  <c r="J962" i="3"/>
  <c r="K962" i="3" s="1"/>
  <c r="J963" i="3"/>
  <c r="J964" i="3"/>
  <c r="J965" i="3"/>
  <c r="J966" i="3"/>
  <c r="K966" i="3" s="1"/>
  <c r="J967" i="3"/>
  <c r="J968" i="3"/>
  <c r="J969" i="3"/>
  <c r="J970" i="3"/>
  <c r="K970" i="3" s="1"/>
  <c r="J971" i="3"/>
  <c r="J972" i="3"/>
  <c r="J973" i="3"/>
  <c r="J974" i="3"/>
  <c r="K974" i="3" s="1"/>
  <c r="J975" i="3"/>
  <c r="J976" i="3"/>
  <c r="J977" i="3"/>
  <c r="J978" i="3"/>
  <c r="K978" i="3" s="1"/>
  <c r="J979" i="3"/>
  <c r="J980" i="3"/>
  <c r="J981" i="3"/>
  <c r="J982" i="3"/>
  <c r="K982" i="3" s="1"/>
  <c r="J983" i="3"/>
  <c r="J984" i="3"/>
  <c r="J985" i="3"/>
  <c r="J986" i="3"/>
  <c r="K986" i="3" s="1"/>
  <c r="J987" i="3"/>
  <c r="J988" i="3"/>
  <c r="J989" i="3"/>
  <c r="J990" i="3"/>
  <c r="K990" i="3" s="1"/>
  <c r="J991" i="3"/>
  <c r="J992" i="3"/>
  <c r="J993" i="3"/>
  <c r="J994" i="3"/>
  <c r="K994" i="3" s="1"/>
  <c r="J995" i="3"/>
  <c r="J996" i="3"/>
  <c r="J997" i="3"/>
  <c r="J998" i="3"/>
  <c r="K998" i="3" s="1"/>
  <c r="J999" i="3"/>
  <c r="J1000" i="3"/>
  <c r="J1001" i="3"/>
  <c r="J1002" i="3"/>
  <c r="K1002" i="3" s="1"/>
  <c r="J1003" i="3"/>
  <c r="J1004" i="3"/>
  <c r="J1005" i="3"/>
  <c r="J1006" i="3"/>
  <c r="K1006" i="3" s="1"/>
  <c r="J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28" i="3"/>
  <c r="H529" i="3"/>
  <c r="H530" i="3"/>
  <c r="H531" i="3"/>
  <c r="H532" i="3"/>
  <c r="H533" i="3"/>
  <c r="H534" i="3"/>
  <c r="H535" i="3"/>
  <c r="H536" i="3"/>
  <c r="H537" i="3"/>
  <c r="H538" i="3"/>
  <c r="H539" i="3"/>
  <c r="H540" i="3"/>
  <c r="H541" i="3"/>
  <c r="H542" i="3"/>
  <c r="H543" i="3"/>
  <c r="H544" i="3"/>
  <c r="H545" i="3"/>
  <c r="H546" i="3"/>
  <c r="H547" i="3"/>
  <c r="H548" i="3"/>
  <c r="H549" i="3"/>
  <c r="H550" i="3"/>
  <c r="H551" i="3"/>
  <c r="H552" i="3"/>
  <c r="H553" i="3"/>
  <c r="H554" i="3"/>
  <c r="H555" i="3"/>
  <c r="H556" i="3"/>
  <c r="H557" i="3"/>
  <c r="H558" i="3"/>
  <c r="H559" i="3"/>
  <c r="H560" i="3"/>
  <c r="H561" i="3"/>
  <c r="H562" i="3"/>
  <c r="H563" i="3"/>
  <c r="H564" i="3"/>
  <c r="H565" i="3"/>
  <c r="H566" i="3"/>
  <c r="H567" i="3"/>
  <c r="H568" i="3"/>
  <c r="H569" i="3"/>
  <c r="H570" i="3"/>
  <c r="H571" i="3"/>
  <c r="H572" i="3"/>
  <c r="H573" i="3"/>
  <c r="H574" i="3"/>
  <c r="H575" i="3"/>
  <c r="H576" i="3"/>
  <c r="H577" i="3"/>
  <c r="H578" i="3"/>
  <c r="H579" i="3"/>
  <c r="H580" i="3"/>
  <c r="H581" i="3"/>
  <c r="H582" i="3"/>
  <c r="H583" i="3"/>
  <c r="H584" i="3"/>
  <c r="H585" i="3"/>
  <c r="H586" i="3"/>
  <c r="H587" i="3"/>
  <c r="H588" i="3"/>
  <c r="H589" i="3"/>
  <c r="H590" i="3"/>
  <c r="H591" i="3"/>
  <c r="H592" i="3"/>
  <c r="H593" i="3"/>
  <c r="H594" i="3"/>
  <c r="H595" i="3"/>
  <c r="H596" i="3"/>
  <c r="H597" i="3"/>
  <c r="H598" i="3"/>
  <c r="H599" i="3"/>
  <c r="H600" i="3"/>
  <c r="H601" i="3"/>
  <c r="H602" i="3"/>
  <c r="H603" i="3"/>
  <c r="H604" i="3"/>
  <c r="H605" i="3"/>
  <c r="H606" i="3"/>
  <c r="H607" i="3"/>
  <c r="H608" i="3"/>
  <c r="H609" i="3"/>
  <c r="H610" i="3"/>
  <c r="H611" i="3"/>
  <c r="H612" i="3"/>
  <c r="H613" i="3"/>
  <c r="H614" i="3"/>
  <c r="H615" i="3"/>
  <c r="H616" i="3"/>
  <c r="H617" i="3"/>
  <c r="H618" i="3"/>
  <c r="H619" i="3"/>
  <c r="H620" i="3"/>
  <c r="H621" i="3"/>
  <c r="H622" i="3"/>
  <c r="H623" i="3"/>
  <c r="H624" i="3"/>
  <c r="H625" i="3"/>
  <c r="H626" i="3"/>
  <c r="H627" i="3"/>
  <c r="H628" i="3"/>
  <c r="H629" i="3"/>
  <c r="H630" i="3"/>
  <c r="H631" i="3"/>
  <c r="H632" i="3"/>
  <c r="H633" i="3"/>
  <c r="H634" i="3"/>
  <c r="H635" i="3"/>
  <c r="H636" i="3"/>
  <c r="H637" i="3"/>
  <c r="H638" i="3"/>
  <c r="H639" i="3"/>
  <c r="H640" i="3"/>
  <c r="H641" i="3"/>
  <c r="H642" i="3"/>
  <c r="H643" i="3"/>
  <c r="H644" i="3"/>
  <c r="H645" i="3"/>
  <c r="H646" i="3"/>
  <c r="H647" i="3"/>
  <c r="H648" i="3"/>
  <c r="H649" i="3"/>
  <c r="H650" i="3"/>
  <c r="H651" i="3"/>
  <c r="H652" i="3"/>
  <c r="H653" i="3"/>
  <c r="H654" i="3"/>
  <c r="H655" i="3"/>
  <c r="H656" i="3"/>
  <c r="H657" i="3"/>
  <c r="H658" i="3"/>
  <c r="H659" i="3"/>
  <c r="H660" i="3"/>
  <c r="H661" i="3"/>
  <c r="H662" i="3"/>
  <c r="H663" i="3"/>
  <c r="H664" i="3"/>
  <c r="H665" i="3"/>
  <c r="H666" i="3"/>
  <c r="H667" i="3"/>
  <c r="H668" i="3"/>
  <c r="H669" i="3"/>
  <c r="H670" i="3"/>
  <c r="H671" i="3"/>
  <c r="H672" i="3"/>
  <c r="H673" i="3"/>
  <c r="H674" i="3"/>
  <c r="H675" i="3"/>
  <c r="H676" i="3"/>
  <c r="H677" i="3"/>
  <c r="H678" i="3"/>
  <c r="H679" i="3"/>
  <c r="H680" i="3"/>
  <c r="H681" i="3"/>
  <c r="H682" i="3"/>
  <c r="H683" i="3"/>
  <c r="H684" i="3"/>
  <c r="H685" i="3"/>
  <c r="H686" i="3"/>
  <c r="H687" i="3"/>
  <c r="H688" i="3"/>
  <c r="H689" i="3"/>
  <c r="H690" i="3"/>
  <c r="H691" i="3"/>
  <c r="H692" i="3"/>
  <c r="H693" i="3"/>
  <c r="H694" i="3"/>
  <c r="H695" i="3"/>
  <c r="H696" i="3"/>
  <c r="H697" i="3"/>
  <c r="H698" i="3"/>
  <c r="H699" i="3"/>
  <c r="H700" i="3"/>
  <c r="H701" i="3"/>
  <c r="H702" i="3"/>
  <c r="H703" i="3"/>
  <c r="H704" i="3"/>
  <c r="H705" i="3"/>
  <c r="H706" i="3"/>
  <c r="H707" i="3"/>
  <c r="H708" i="3"/>
  <c r="H709" i="3"/>
  <c r="H710" i="3"/>
  <c r="H711" i="3"/>
  <c r="H712" i="3"/>
  <c r="H713" i="3"/>
  <c r="H714" i="3"/>
  <c r="H715" i="3"/>
  <c r="H716" i="3"/>
  <c r="H717" i="3"/>
  <c r="H718" i="3"/>
  <c r="H719" i="3"/>
  <c r="H720" i="3"/>
  <c r="H721" i="3"/>
  <c r="H722" i="3"/>
  <c r="H723" i="3"/>
  <c r="H724" i="3"/>
  <c r="H725" i="3"/>
  <c r="H726" i="3"/>
  <c r="H727" i="3"/>
  <c r="H728" i="3"/>
  <c r="H729" i="3"/>
  <c r="H730" i="3"/>
  <c r="H731" i="3"/>
  <c r="H732" i="3"/>
  <c r="H733" i="3"/>
  <c r="H734" i="3"/>
  <c r="H735" i="3"/>
  <c r="H736" i="3"/>
  <c r="H737" i="3"/>
  <c r="H738" i="3"/>
  <c r="H739" i="3"/>
  <c r="H740" i="3"/>
  <c r="H741" i="3"/>
  <c r="H742" i="3"/>
  <c r="H743" i="3"/>
  <c r="H744" i="3"/>
  <c r="H745" i="3"/>
  <c r="H746" i="3"/>
  <c r="H747" i="3"/>
  <c r="H748" i="3"/>
  <c r="H749" i="3"/>
  <c r="H750" i="3"/>
  <c r="H751" i="3"/>
  <c r="H752" i="3"/>
  <c r="H753" i="3"/>
  <c r="H754" i="3"/>
  <c r="H755" i="3"/>
  <c r="H756" i="3"/>
  <c r="H757" i="3"/>
  <c r="H758" i="3"/>
  <c r="H759" i="3"/>
  <c r="H760" i="3"/>
  <c r="H761" i="3"/>
  <c r="H762" i="3"/>
  <c r="H763" i="3"/>
  <c r="H764" i="3"/>
  <c r="H765" i="3"/>
  <c r="H766" i="3"/>
  <c r="H767" i="3"/>
  <c r="H768" i="3"/>
  <c r="H769" i="3"/>
  <c r="H770" i="3"/>
  <c r="H771" i="3"/>
  <c r="H772" i="3"/>
  <c r="H773" i="3"/>
  <c r="H774" i="3"/>
  <c r="H775" i="3"/>
  <c r="H776" i="3"/>
  <c r="H777" i="3"/>
  <c r="H778" i="3"/>
  <c r="H779" i="3"/>
  <c r="H780" i="3"/>
  <c r="H781" i="3"/>
  <c r="H782" i="3"/>
  <c r="H783" i="3"/>
  <c r="H784" i="3"/>
  <c r="H785" i="3"/>
  <c r="H786" i="3"/>
  <c r="H787" i="3"/>
  <c r="H788" i="3"/>
  <c r="H789" i="3"/>
  <c r="H790" i="3"/>
  <c r="H791" i="3"/>
  <c r="H792" i="3"/>
  <c r="H793" i="3"/>
  <c r="H794" i="3"/>
  <c r="H795" i="3"/>
  <c r="H796" i="3"/>
  <c r="H797" i="3"/>
  <c r="H798" i="3"/>
  <c r="H799"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0" i="3"/>
  <c r="H871" i="3"/>
  <c r="H872" i="3"/>
  <c r="H873" i="3"/>
  <c r="H874" i="3"/>
  <c r="H875" i="3"/>
  <c r="H876" i="3"/>
  <c r="H877" i="3"/>
  <c r="H878" i="3"/>
  <c r="H879" i="3"/>
  <c r="H880" i="3"/>
  <c r="H881" i="3"/>
  <c r="H882" i="3"/>
  <c r="H883" i="3"/>
  <c r="H884" i="3"/>
  <c r="H885" i="3"/>
  <c r="H886" i="3"/>
  <c r="H887" i="3"/>
  <c r="H888" i="3"/>
  <c r="H889" i="3"/>
  <c r="H890" i="3"/>
  <c r="H891" i="3"/>
  <c r="H892" i="3"/>
  <c r="H893" i="3"/>
  <c r="H894" i="3"/>
  <c r="H895" i="3"/>
  <c r="H896" i="3"/>
  <c r="H897" i="3"/>
  <c r="H898" i="3"/>
  <c r="H899" i="3"/>
  <c r="H900" i="3"/>
  <c r="H901" i="3"/>
  <c r="H902" i="3"/>
  <c r="H903" i="3"/>
  <c r="H904" i="3"/>
  <c r="H905" i="3"/>
  <c r="H906" i="3"/>
  <c r="H907" i="3"/>
  <c r="H908" i="3"/>
  <c r="H909" i="3"/>
  <c r="H910" i="3"/>
  <c r="H911" i="3"/>
  <c r="H912" i="3"/>
  <c r="H913" i="3"/>
  <c r="H914" i="3"/>
  <c r="H915" i="3"/>
  <c r="H916" i="3"/>
  <c r="H917" i="3"/>
  <c r="H918" i="3"/>
  <c r="H919" i="3"/>
  <c r="H920" i="3"/>
  <c r="H921" i="3"/>
  <c r="H922" i="3"/>
  <c r="H923" i="3"/>
  <c r="H924" i="3"/>
  <c r="H925" i="3"/>
  <c r="H926" i="3"/>
  <c r="H927" i="3"/>
  <c r="H928" i="3"/>
  <c r="H929" i="3"/>
  <c r="H930" i="3"/>
  <c r="H931" i="3"/>
  <c r="H932" i="3"/>
  <c r="H933" i="3"/>
  <c r="H934" i="3"/>
  <c r="H935" i="3"/>
  <c r="H936" i="3"/>
  <c r="H937" i="3"/>
  <c r="H938" i="3"/>
  <c r="H939" i="3"/>
  <c r="H940" i="3"/>
  <c r="H941" i="3"/>
  <c r="H942" i="3"/>
  <c r="H943" i="3"/>
  <c r="H944" i="3"/>
  <c r="H945" i="3"/>
  <c r="H946" i="3"/>
  <c r="H947" i="3"/>
  <c r="H948" i="3"/>
  <c r="H949" i="3"/>
  <c r="H950" i="3"/>
  <c r="H951" i="3"/>
  <c r="H952" i="3"/>
  <c r="H953" i="3"/>
  <c r="H954" i="3"/>
  <c r="H955" i="3"/>
  <c r="H956" i="3"/>
  <c r="H957" i="3"/>
  <c r="H958" i="3"/>
  <c r="H959" i="3"/>
  <c r="H960" i="3"/>
  <c r="H961" i="3"/>
  <c r="H962" i="3"/>
  <c r="H963" i="3"/>
  <c r="H964" i="3"/>
  <c r="H965" i="3"/>
  <c r="H966" i="3"/>
  <c r="H967" i="3"/>
  <c r="H968" i="3"/>
  <c r="H969" i="3"/>
  <c r="H970" i="3"/>
  <c r="H971" i="3"/>
  <c r="H972" i="3"/>
  <c r="H973" i="3"/>
  <c r="H974" i="3"/>
  <c r="H975" i="3"/>
  <c r="H976" i="3"/>
  <c r="H977" i="3"/>
  <c r="H978" i="3"/>
  <c r="H979" i="3"/>
  <c r="H980" i="3"/>
  <c r="H981" i="3"/>
  <c r="H982" i="3"/>
  <c r="H983" i="3"/>
  <c r="H984" i="3"/>
  <c r="H985" i="3"/>
  <c r="H986" i="3"/>
  <c r="H987" i="3"/>
  <c r="H988" i="3"/>
  <c r="H989" i="3"/>
  <c r="H990" i="3"/>
  <c r="H991" i="3"/>
  <c r="H992" i="3"/>
  <c r="H993" i="3"/>
  <c r="H994" i="3"/>
  <c r="H995" i="3"/>
  <c r="H996" i="3"/>
  <c r="H997" i="3"/>
  <c r="H998" i="3"/>
  <c r="H999" i="3"/>
  <c r="H1000" i="3"/>
  <c r="H1001" i="3"/>
  <c r="H1002" i="3"/>
  <c r="H1003" i="3"/>
  <c r="H1004" i="3"/>
  <c r="H1005" i="3"/>
  <c r="H1006" i="3"/>
  <c r="H1007" i="3"/>
  <c r="H2" i="3"/>
  <c r="I2"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652" i="3"/>
  <c r="I653" i="3"/>
  <c r="I654" i="3"/>
  <c r="I655" i="3"/>
  <c r="I656" i="3"/>
  <c r="I657" i="3"/>
  <c r="I658" i="3"/>
  <c r="I659" i="3"/>
  <c r="I660" i="3"/>
  <c r="I661" i="3"/>
  <c r="I662" i="3"/>
  <c r="I663" i="3"/>
  <c r="I664" i="3"/>
  <c r="I665" i="3"/>
  <c r="I666" i="3"/>
  <c r="I667" i="3"/>
  <c r="I668" i="3"/>
  <c r="I669" i="3"/>
  <c r="I670" i="3"/>
  <c r="I671" i="3"/>
  <c r="I672" i="3"/>
  <c r="I673" i="3"/>
  <c r="I674" i="3"/>
  <c r="I675" i="3"/>
  <c r="I676" i="3"/>
  <c r="I677" i="3"/>
  <c r="I678" i="3"/>
  <c r="I679" i="3"/>
  <c r="I680" i="3"/>
  <c r="I681" i="3"/>
  <c r="I682" i="3"/>
  <c r="I683" i="3"/>
  <c r="I684" i="3"/>
  <c r="I685" i="3"/>
  <c r="I686" i="3"/>
  <c r="I687" i="3"/>
  <c r="I688" i="3"/>
  <c r="I689" i="3"/>
  <c r="I690" i="3"/>
  <c r="I691" i="3"/>
  <c r="I692" i="3"/>
  <c r="I693" i="3"/>
  <c r="I694" i="3"/>
  <c r="I695" i="3"/>
  <c r="I696" i="3"/>
  <c r="I697" i="3"/>
  <c r="I698" i="3"/>
  <c r="I699" i="3"/>
  <c r="I700" i="3"/>
  <c r="I701" i="3"/>
  <c r="I702" i="3"/>
  <c r="I703" i="3"/>
  <c r="I704" i="3"/>
  <c r="I705" i="3"/>
  <c r="I706" i="3"/>
  <c r="I707" i="3"/>
  <c r="I708" i="3"/>
  <c r="I709" i="3"/>
  <c r="I710" i="3"/>
  <c r="I711" i="3"/>
  <c r="I712" i="3"/>
  <c r="I713" i="3"/>
  <c r="I714" i="3"/>
  <c r="I715" i="3"/>
  <c r="I716" i="3"/>
  <c r="I717" i="3"/>
  <c r="I718" i="3"/>
  <c r="I719" i="3"/>
  <c r="I720" i="3"/>
  <c r="I721" i="3"/>
  <c r="I722" i="3"/>
  <c r="I723" i="3"/>
  <c r="I724" i="3"/>
  <c r="I725" i="3"/>
  <c r="I726" i="3"/>
  <c r="I727" i="3"/>
  <c r="I728" i="3"/>
  <c r="I729" i="3"/>
  <c r="I730" i="3"/>
  <c r="I731" i="3"/>
  <c r="I732" i="3"/>
  <c r="I733" i="3"/>
  <c r="I734" i="3"/>
  <c r="I735" i="3"/>
  <c r="I736" i="3"/>
  <c r="I737" i="3"/>
  <c r="I738" i="3"/>
  <c r="I739" i="3"/>
  <c r="I740" i="3"/>
  <c r="I741" i="3"/>
  <c r="I742" i="3"/>
  <c r="I743" i="3"/>
  <c r="I744" i="3"/>
  <c r="I745" i="3"/>
  <c r="I746" i="3"/>
  <c r="I747" i="3"/>
  <c r="I748" i="3"/>
  <c r="I749" i="3"/>
  <c r="I750" i="3"/>
  <c r="I751" i="3"/>
  <c r="I752" i="3"/>
  <c r="I753" i="3"/>
  <c r="I754" i="3"/>
  <c r="I755" i="3"/>
  <c r="I756" i="3"/>
  <c r="I757" i="3"/>
  <c r="I758" i="3"/>
  <c r="I759" i="3"/>
  <c r="I760" i="3"/>
  <c r="I761" i="3"/>
  <c r="I762" i="3"/>
  <c r="I763" i="3"/>
  <c r="I764" i="3"/>
  <c r="I765" i="3"/>
  <c r="I766" i="3"/>
  <c r="I767" i="3"/>
  <c r="I768" i="3"/>
  <c r="I769" i="3"/>
  <c r="I770" i="3"/>
  <c r="I771" i="3"/>
  <c r="I772" i="3"/>
  <c r="I773" i="3"/>
  <c r="I774" i="3"/>
  <c r="I775" i="3"/>
  <c r="I776" i="3"/>
  <c r="I777" i="3"/>
  <c r="I778" i="3"/>
  <c r="I779" i="3"/>
  <c r="I780" i="3"/>
  <c r="I781" i="3"/>
  <c r="I782" i="3"/>
  <c r="I783" i="3"/>
  <c r="I784" i="3"/>
  <c r="I785" i="3"/>
  <c r="I786" i="3"/>
  <c r="I787" i="3"/>
  <c r="I788" i="3"/>
  <c r="I789" i="3"/>
  <c r="I790" i="3"/>
  <c r="I791" i="3"/>
  <c r="I792" i="3"/>
  <c r="I793" i="3"/>
  <c r="I794" i="3"/>
  <c r="I795" i="3"/>
  <c r="I796" i="3"/>
  <c r="I797" i="3"/>
  <c r="I798" i="3"/>
  <c r="I799" i="3"/>
  <c r="I800" i="3"/>
  <c r="I801" i="3"/>
  <c r="I802" i="3"/>
  <c r="I803" i="3"/>
  <c r="I804" i="3"/>
  <c r="I805" i="3"/>
  <c r="I806" i="3"/>
  <c r="I807" i="3"/>
  <c r="I808" i="3"/>
  <c r="I809" i="3"/>
  <c r="I810" i="3"/>
  <c r="I811" i="3"/>
  <c r="I812" i="3"/>
  <c r="I813" i="3"/>
  <c r="I814" i="3"/>
  <c r="I815" i="3"/>
  <c r="I816" i="3"/>
  <c r="I817" i="3"/>
  <c r="I818" i="3"/>
  <c r="I819" i="3"/>
  <c r="I820" i="3"/>
  <c r="I821" i="3"/>
  <c r="I822" i="3"/>
  <c r="I823" i="3"/>
  <c r="I824" i="3"/>
  <c r="I825" i="3"/>
  <c r="I826" i="3"/>
  <c r="I827" i="3"/>
  <c r="I828" i="3"/>
  <c r="I829" i="3"/>
  <c r="I830" i="3"/>
  <c r="I831" i="3"/>
  <c r="I832" i="3"/>
  <c r="I833" i="3"/>
  <c r="I834" i="3"/>
  <c r="I835" i="3"/>
  <c r="I836" i="3"/>
  <c r="I837" i="3"/>
  <c r="I838" i="3"/>
  <c r="I839" i="3"/>
  <c r="I840" i="3"/>
  <c r="I841" i="3"/>
  <c r="I842" i="3"/>
  <c r="I843" i="3"/>
  <c r="I844" i="3"/>
  <c r="I845" i="3"/>
  <c r="I846" i="3"/>
  <c r="I847" i="3"/>
  <c r="I848" i="3"/>
  <c r="I849" i="3"/>
  <c r="I850" i="3"/>
  <c r="I851" i="3"/>
  <c r="I852" i="3"/>
  <c r="I853" i="3"/>
  <c r="I854" i="3"/>
  <c r="I855" i="3"/>
  <c r="I856" i="3"/>
  <c r="I857" i="3"/>
  <c r="I858" i="3"/>
  <c r="I859" i="3"/>
  <c r="I860" i="3"/>
  <c r="I861" i="3"/>
  <c r="I862" i="3"/>
  <c r="I863" i="3"/>
  <c r="I864" i="3"/>
  <c r="I865" i="3"/>
  <c r="I866" i="3"/>
  <c r="I867" i="3"/>
  <c r="I868" i="3"/>
  <c r="I869" i="3"/>
  <c r="I870" i="3"/>
  <c r="I871" i="3"/>
  <c r="I872" i="3"/>
  <c r="I873" i="3"/>
  <c r="I874" i="3"/>
  <c r="I875" i="3"/>
  <c r="I876" i="3"/>
  <c r="I877" i="3"/>
  <c r="I878" i="3"/>
  <c r="I879" i="3"/>
  <c r="I880" i="3"/>
  <c r="I881" i="3"/>
  <c r="I882" i="3"/>
  <c r="I883" i="3"/>
  <c r="I884" i="3"/>
  <c r="I885" i="3"/>
  <c r="I886" i="3"/>
  <c r="I887" i="3"/>
  <c r="I888" i="3"/>
  <c r="I889" i="3"/>
  <c r="I890" i="3"/>
  <c r="I891" i="3"/>
  <c r="I892" i="3"/>
  <c r="I893" i="3"/>
  <c r="I894" i="3"/>
  <c r="I895" i="3"/>
  <c r="I896" i="3"/>
  <c r="I897" i="3"/>
  <c r="I898" i="3"/>
  <c r="I899" i="3"/>
  <c r="I900" i="3"/>
  <c r="I901" i="3"/>
  <c r="I902" i="3"/>
  <c r="I903" i="3"/>
  <c r="I904" i="3"/>
  <c r="I905" i="3"/>
  <c r="I906" i="3"/>
  <c r="I907" i="3"/>
  <c r="I908" i="3"/>
  <c r="I909" i="3"/>
  <c r="I910" i="3"/>
  <c r="I911" i="3"/>
  <c r="I912" i="3"/>
  <c r="I913" i="3"/>
  <c r="I914" i="3"/>
  <c r="I915" i="3"/>
  <c r="I916" i="3"/>
  <c r="I917" i="3"/>
  <c r="I918" i="3"/>
  <c r="I919" i="3"/>
  <c r="I920" i="3"/>
  <c r="I921" i="3"/>
  <c r="I922" i="3"/>
  <c r="I923" i="3"/>
  <c r="I924" i="3"/>
  <c r="I925" i="3"/>
  <c r="I926" i="3"/>
  <c r="I927" i="3"/>
  <c r="I928" i="3"/>
  <c r="I929" i="3"/>
  <c r="I930" i="3"/>
  <c r="I931" i="3"/>
  <c r="I932" i="3"/>
  <c r="I933" i="3"/>
  <c r="I934" i="3"/>
  <c r="I935" i="3"/>
  <c r="I936" i="3"/>
  <c r="I937" i="3"/>
  <c r="I938" i="3"/>
  <c r="I939" i="3"/>
  <c r="I940" i="3"/>
  <c r="I941" i="3"/>
  <c r="I942" i="3"/>
  <c r="I943" i="3"/>
  <c r="I944" i="3"/>
  <c r="I945" i="3"/>
  <c r="I946" i="3"/>
  <c r="I947" i="3"/>
  <c r="I948" i="3"/>
  <c r="I949" i="3"/>
  <c r="I950" i="3"/>
  <c r="I951" i="3"/>
  <c r="I952" i="3"/>
  <c r="I953" i="3"/>
  <c r="I954" i="3"/>
  <c r="I955" i="3"/>
  <c r="I956" i="3"/>
  <c r="I957" i="3"/>
  <c r="I958" i="3"/>
  <c r="I959" i="3"/>
  <c r="I960" i="3"/>
  <c r="I961" i="3"/>
  <c r="I962" i="3"/>
  <c r="I963" i="3"/>
  <c r="I964" i="3"/>
  <c r="I965" i="3"/>
  <c r="I966" i="3"/>
  <c r="I967" i="3"/>
  <c r="I968" i="3"/>
  <c r="I969" i="3"/>
  <c r="I970" i="3"/>
  <c r="I971" i="3"/>
  <c r="I972" i="3"/>
  <c r="I973" i="3"/>
  <c r="I974" i="3"/>
  <c r="I975" i="3"/>
  <c r="I976" i="3"/>
  <c r="I977" i="3"/>
  <c r="I978" i="3"/>
  <c r="I979" i="3"/>
  <c r="I980" i="3"/>
  <c r="I981" i="3"/>
  <c r="I982" i="3"/>
  <c r="I983" i="3"/>
  <c r="I984" i="3"/>
  <c r="I985" i="3"/>
  <c r="I986" i="3"/>
  <c r="I987" i="3"/>
  <c r="I988" i="3"/>
  <c r="I989" i="3"/>
  <c r="I990" i="3"/>
  <c r="I991" i="3"/>
  <c r="I992" i="3"/>
  <c r="I993" i="3"/>
  <c r="I994" i="3"/>
  <c r="I995" i="3"/>
  <c r="I996" i="3"/>
  <c r="I997" i="3"/>
  <c r="I998" i="3"/>
  <c r="I999" i="3"/>
  <c r="I1000" i="3"/>
  <c r="I1001" i="3"/>
  <c r="I1002" i="3"/>
  <c r="I1003" i="3"/>
  <c r="I1004" i="3"/>
  <c r="I1005" i="3"/>
  <c r="I1006" i="3"/>
  <c r="I1007" i="3"/>
  <c r="K2" i="3"/>
  <c r="K3" i="3"/>
  <c r="K4" i="3"/>
  <c r="K5" i="3"/>
  <c r="K7" i="3"/>
  <c r="K8" i="3"/>
  <c r="K9" i="3"/>
  <c r="K11" i="3"/>
  <c r="K12" i="3"/>
  <c r="K13" i="3"/>
  <c r="K15" i="3"/>
  <c r="K16" i="3"/>
  <c r="K17" i="3"/>
  <c r="K19" i="3"/>
  <c r="K20" i="3"/>
  <c r="K21" i="3"/>
  <c r="K23" i="3"/>
  <c r="K24" i="3"/>
  <c r="K25" i="3"/>
  <c r="K27" i="3"/>
  <c r="K28" i="3"/>
  <c r="K29" i="3"/>
  <c r="K31" i="3"/>
  <c r="K32" i="3"/>
  <c r="K33" i="3"/>
  <c r="K35" i="3"/>
  <c r="K36" i="3"/>
  <c r="K37" i="3"/>
  <c r="K39" i="3"/>
  <c r="K40" i="3"/>
  <c r="K41" i="3"/>
  <c r="K43" i="3"/>
  <c r="K44" i="3"/>
  <c r="K45" i="3"/>
  <c r="K47" i="3"/>
  <c r="K48" i="3"/>
  <c r="K49" i="3"/>
  <c r="K51" i="3"/>
  <c r="K52" i="3"/>
  <c r="K53" i="3"/>
  <c r="K55" i="3"/>
  <c r="K56" i="3"/>
  <c r="K57" i="3"/>
  <c r="K59" i="3"/>
  <c r="K60" i="3"/>
  <c r="K61" i="3"/>
  <c r="K63" i="3"/>
  <c r="K64" i="3"/>
  <c r="K65" i="3"/>
  <c r="K67" i="3"/>
  <c r="K68" i="3"/>
  <c r="K69" i="3"/>
  <c r="K71" i="3"/>
  <c r="K72" i="3"/>
  <c r="K73" i="3"/>
  <c r="K75" i="3"/>
  <c r="K76" i="3"/>
  <c r="K77" i="3"/>
  <c r="K79" i="3"/>
  <c r="K80" i="3"/>
  <c r="K81" i="3"/>
  <c r="K83" i="3"/>
  <c r="K84" i="3"/>
  <c r="K85" i="3"/>
  <c r="K87" i="3"/>
  <c r="K88" i="3"/>
  <c r="K89" i="3"/>
  <c r="K91" i="3"/>
  <c r="K92" i="3"/>
  <c r="K93" i="3"/>
  <c r="K95" i="3"/>
  <c r="K96" i="3"/>
  <c r="K97" i="3"/>
  <c r="K99" i="3"/>
  <c r="K100" i="3"/>
  <c r="K101" i="3"/>
  <c r="K103" i="3"/>
  <c r="K104" i="3"/>
  <c r="K105" i="3"/>
  <c r="K107" i="3"/>
  <c r="K108" i="3"/>
  <c r="K109" i="3"/>
  <c r="K111" i="3"/>
  <c r="K112" i="3"/>
  <c r="K113" i="3"/>
  <c r="K115" i="3"/>
  <c r="K116" i="3"/>
  <c r="K117" i="3"/>
  <c r="K119" i="3"/>
  <c r="K120" i="3"/>
  <c r="K121" i="3"/>
  <c r="K123" i="3"/>
  <c r="K124" i="3"/>
  <c r="K125" i="3"/>
  <c r="K127" i="3"/>
  <c r="K128" i="3"/>
  <c r="K129" i="3"/>
  <c r="K131" i="3"/>
  <c r="K132" i="3"/>
  <c r="K133" i="3"/>
  <c r="K135" i="3"/>
  <c r="K136" i="3"/>
  <c r="K137" i="3"/>
  <c r="K139" i="3"/>
  <c r="K140" i="3"/>
  <c r="K141" i="3"/>
  <c r="K143" i="3"/>
  <c r="K144" i="3"/>
  <c r="K145" i="3"/>
  <c r="K147" i="3"/>
  <c r="K148" i="3"/>
  <c r="K149" i="3"/>
  <c r="K151" i="3"/>
  <c r="K152" i="3"/>
  <c r="K153" i="3"/>
  <c r="K155" i="3"/>
  <c r="K156" i="3"/>
  <c r="K157" i="3"/>
  <c r="K159" i="3"/>
  <c r="K160" i="3"/>
  <c r="K161" i="3"/>
  <c r="K163" i="3"/>
  <c r="K164" i="3"/>
  <c r="K165" i="3"/>
  <c r="K167" i="3"/>
  <c r="K168" i="3"/>
  <c r="K169" i="3"/>
  <c r="K171" i="3"/>
  <c r="K172" i="3"/>
  <c r="K173" i="3"/>
  <c r="K175" i="3"/>
  <c r="K176" i="3"/>
  <c r="K177" i="3"/>
  <c r="K179" i="3"/>
  <c r="K180" i="3"/>
  <c r="K181" i="3"/>
  <c r="K183" i="3"/>
  <c r="K184" i="3"/>
  <c r="K185" i="3"/>
  <c r="K187" i="3"/>
  <c r="K188" i="3"/>
  <c r="K189" i="3"/>
  <c r="K191" i="3"/>
  <c r="K192" i="3"/>
  <c r="K193" i="3"/>
  <c r="K195" i="3"/>
  <c r="K196" i="3"/>
  <c r="K197" i="3"/>
  <c r="K199" i="3"/>
  <c r="K200" i="3"/>
  <c r="K201" i="3"/>
  <c r="K203" i="3"/>
  <c r="K204" i="3"/>
  <c r="K205" i="3"/>
  <c r="K207" i="3"/>
  <c r="K208" i="3"/>
  <c r="K209" i="3"/>
  <c r="K211" i="3"/>
  <c r="K212" i="3"/>
  <c r="K213" i="3"/>
  <c r="K215" i="3"/>
  <c r="K216" i="3"/>
  <c r="K217" i="3"/>
  <c r="K219" i="3"/>
  <c r="K220" i="3"/>
  <c r="K221" i="3"/>
  <c r="K223" i="3"/>
  <c r="K224" i="3"/>
  <c r="K225" i="3"/>
  <c r="K227" i="3"/>
  <c r="K228" i="3"/>
  <c r="K229" i="3"/>
  <c r="K231" i="3"/>
  <c r="K232" i="3"/>
  <c r="K233" i="3"/>
  <c r="K235" i="3"/>
  <c r="K236" i="3"/>
  <c r="K237" i="3"/>
  <c r="K239" i="3"/>
  <c r="K240" i="3"/>
  <c r="K241" i="3"/>
  <c r="K243" i="3"/>
  <c r="K244" i="3"/>
  <c r="K245" i="3"/>
  <c r="K247" i="3"/>
  <c r="K248" i="3"/>
  <c r="K249" i="3"/>
  <c r="K251" i="3"/>
  <c r="K252" i="3"/>
  <c r="K253" i="3"/>
  <c r="K255" i="3"/>
  <c r="K256" i="3"/>
  <c r="K257" i="3"/>
  <c r="K259" i="3"/>
  <c r="K260" i="3"/>
  <c r="K261" i="3"/>
  <c r="K263" i="3"/>
  <c r="K264" i="3"/>
  <c r="K265" i="3"/>
  <c r="K267" i="3"/>
  <c r="K268" i="3"/>
  <c r="K269" i="3"/>
  <c r="K271" i="3"/>
  <c r="K272" i="3"/>
  <c r="K273" i="3"/>
  <c r="K275" i="3"/>
  <c r="K276" i="3"/>
  <c r="K277" i="3"/>
  <c r="K279" i="3"/>
  <c r="K280" i="3"/>
  <c r="K281" i="3"/>
  <c r="K283" i="3"/>
  <c r="K284" i="3"/>
  <c r="K285" i="3"/>
  <c r="K287" i="3"/>
  <c r="K288" i="3"/>
  <c r="K289" i="3"/>
  <c r="K291" i="3"/>
  <c r="K292" i="3"/>
  <c r="K293" i="3"/>
  <c r="K295" i="3"/>
  <c r="K296" i="3"/>
  <c r="K297" i="3"/>
  <c r="K299" i="3"/>
  <c r="K300" i="3"/>
  <c r="K301" i="3"/>
  <c r="K303" i="3"/>
  <c r="K304" i="3"/>
  <c r="K305" i="3"/>
  <c r="K307" i="3"/>
  <c r="K308" i="3"/>
  <c r="K309" i="3"/>
  <c r="K311" i="3"/>
  <c r="K312" i="3"/>
  <c r="K313" i="3"/>
  <c r="K315" i="3"/>
  <c r="K316" i="3"/>
  <c r="K317" i="3"/>
  <c r="K319" i="3"/>
  <c r="K320" i="3"/>
  <c r="K321" i="3"/>
  <c r="K323" i="3"/>
  <c r="K324" i="3"/>
  <c r="K325" i="3"/>
  <c r="K327" i="3"/>
  <c r="K328" i="3"/>
  <c r="K329" i="3"/>
  <c r="K331" i="3"/>
  <c r="K332" i="3"/>
  <c r="K333" i="3"/>
  <c r="K335" i="3"/>
  <c r="K336" i="3"/>
  <c r="K337" i="3"/>
  <c r="K339" i="3"/>
  <c r="K340" i="3"/>
  <c r="K341" i="3"/>
  <c r="K343" i="3"/>
  <c r="K344" i="3"/>
  <c r="K345" i="3"/>
  <c r="K347" i="3"/>
  <c r="K348" i="3"/>
  <c r="K349" i="3"/>
  <c r="K351" i="3"/>
  <c r="K352" i="3"/>
  <c r="K353" i="3"/>
  <c r="K355" i="3"/>
  <c r="K356" i="3"/>
  <c r="K357" i="3"/>
  <c r="K359" i="3"/>
  <c r="K360" i="3"/>
  <c r="K361" i="3"/>
  <c r="K363" i="3"/>
  <c r="K364" i="3"/>
  <c r="K365" i="3"/>
  <c r="K367" i="3"/>
  <c r="K368" i="3"/>
  <c r="K369" i="3"/>
  <c r="K371" i="3"/>
  <c r="K372" i="3"/>
  <c r="K373" i="3"/>
  <c r="K375" i="3"/>
  <c r="K376" i="3"/>
  <c r="K377" i="3"/>
  <c r="K379" i="3"/>
  <c r="K380" i="3"/>
  <c r="K381" i="3"/>
  <c r="K383" i="3"/>
  <c r="K384" i="3"/>
  <c r="K385" i="3"/>
  <c r="K387" i="3"/>
  <c r="K388" i="3"/>
  <c r="K389" i="3"/>
  <c r="K391" i="3"/>
  <c r="K392" i="3"/>
  <c r="K393" i="3"/>
  <c r="K395" i="3"/>
  <c r="K396" i="3"/>
  <c r="K397" i="3"/>
  <c r="K399" i="3"/>
  <c r="K400" i="3"/>
  <c r="K401" i="3"/>
  <c r="K403" i="3"/>
  <c r="K404" i="3"/>
  <c r="K405" i="3"/>
  <c r="K407" i="3"/>
  <c r="K408" i="3"/>
  <c r="K409" i="3"/>
  <c r="K411" i="3"/>
  <c r="K412" i="3"/>
  <c r="K413" i="3"/>
  <c r="K415" i="3"/>
  <c r="K416" i="3"/>
  <c r="K417" i="3"/>
  <c r="K419" i="3"/>
  <c r="K420" i="3"/>
  <c r="K421" i="3"/>
  <c r="K423" i="3"/>
  <c r="K424" i="3"/>
  <c r="K425" i="3"/>
  <c r="K427" i="3"/>
  <c r="K428" i="3"/>
  <c r="K429" i="3"/>
  <c r="K431" i="3"/>
  <c r="K432" i="3"/>
  <c r="K433" i="3"/>
  <c r="K435" i="3"/>
  <c r="K436" i="3"/>
  <c r="K437" i="3"/>
  <c r="K439" i="3"/>
  <c r="K440" i="3"/>
  <c r="K441" i="3"/>
  <c r="K443" i="3"/>
  <c r="K444" i="3"/>
  <c r="K445" i="3"/>
  <c r="K447" i="3"/>
  <c r="K448" i="3"/>
  <c r="K449" i="3"/>
  <c r="K451" i="3"/>
  <c r="K452" i="3"/>
  <c r="K453" i="3"/>
  <c r="K455" i="3"/>
  <c r="K456" i="3"/>
  <c r="K457" i="3"/>
  <c r="K459" i="3"/>
  <c r="K460" i="3"/>
  <c r="K461" i="3"/>
  <c r="K463" i="3"/>
  <c r="K464" i="3"/>
  <c r="K465" i="3"/>
  <c r="K467" i="3"/>
  <c r="K468" i="3"/>
  <c r="K469" i="3"/>
  <c r="K471" i="3"/>
  <c r="K472" i="3"/>
  <c r="K473" i="3"/>
  <c r="K475" i="3"/>
  <c r="K476" i="3"/>
  <c r="K477" i="3"/>
  <c r="K479" i="3"/>
  <c r="K480" i="3"/>
  <c r="K481" i="3"/>
  <c r="K483" i="3"/>
  <c r="K484" i="3"/>
  <c r="K485" i="3"/>
  <c r="K487" i="3"/>
  <c r="K488" i="3"/>
  <c r="K489" i="3"/>
  <c r="K491" i="3"/>
  <c r="K492" i="3"/>
  <c r="K493" i="3"/>
  <c r="K495" i="3"/>
  <c r="K496" i="3"/>
  <c r="K497" i="3"/>
  <c r="K499" i="3"/>
  <c r="K500" i="3"/>
  <c r="K501" i="3"/>
  <c r="K503" i="3"/>
  <c r="K504" i="3"/>
  <c r="K505" i="3"/>
  <c r="K507" i="3"/>
  <c r="K508" i="3"/>
  <c r="K509" i="3"/>
  <c r="K511" i="3"/>
  <c r="K512" i="3"/>
  <c r="K513" i="3"/>
  <c r="K515" i="3"/>
  <c r="K516" i="3"/>
  <c r="K517" i="3"/>
  <c r="K519" i="3"/>
  <c r="K520" i="3"/>
  <c r="K521" i="3"/>
  <c r="K523" i="3"/>
  <c r="K524" i="3"/>
  <c r="K525" i="3"/>
  <c r="K527" i="3"/>
  <c r="K528" i="3"/>
  <c r="K529" i="3"/>
  <c r="K531" i="3"/>
  <c r="K532" i="3"/>
  <c r="K533" i="3"/>
  <c r="K535" i="3"/>
  <c r="K536" i="3"/>
  <c r="K537" i="3"/>
  <c r="K539" i="3"/>
  <c r="K540" i="3"/>
  <c r="K541" i="3"/>
  <c r="K543" i="3"/>
  <c r="K544" i="3"/>
  <c r="K545" i="3"/>
  <c r="K547" i="3"/>
  <c r="K548" i="3"/>
  <c r="K549" i="3"/>
  <c r="K551" i="3"/>
  <c r="K552" i="3"/>
  <c r="K553" i="3"/>
  <c r="K555" i="3"/>
  <c r="K556" i="3"/>
  <c r="K557" i="3"/>
  <c r="K559" i="3"/>
  <c r="K560" i="3"/>
  <c r="K561" i="3"/>
  <c r="K563" i="3"/>
  <c r="K564" i="3"/>
  <c r="K565" i="3"/>
  <c r="K567" i="3"/>
  <c r="K568" i="3"/>
  <c r="K569" i="3"/>
  <c r="K571" i="3"/>
  <c r="K572" i="3"/>
  <c r="K573" i="3"/>
  <c r="K575" i="3"/>
  <c r="K576" i="3"/>
  <c r="K577" i="3"/>
  <c r="K579" i="3"/>
  <c r="K580" i="3"/>
  <c r="K581" i="3"/>
  <c r="K583" i="3"/>
  <c r="K584" i="3"/>
  <c r="K585" i="3"/>
  <c r="K587" i="3"/>
  <c r="K588" i="3"/>
  <c r="K589" i="3"/>
  <c r="K591" i="3"/>
  <c r="K592" i="3"/>
  <c r="K593" i="3"/>
  <c r="K595" i="3"/>
  <c r="K596" i="3"/>
  <c r="K597" i="3"/>
  <c r="K599" i="3"/>
  <c r="K600" i="3"/>
  <c r="K601" i="3"/>
  <c r="K603" i="3"/>
  <c r="K604" i="3"/>
  <c r="K605" i="3"/>
  <c r="K607" i="3"/>
  <c r="K608" i="3"/>
  <c r="K609" i="3"/>
  <c r="K611" i="3"/>
  <c r="K612" i="3"/>
  <c r="K613" i="3"/>
  <c r="K615" i="3"/>
  <c r="K616" i="3"/>
  <c r="K617" i="3"/>
  <c r="K619" i="3"/>
  <c r="K620" i="3"/>
  <c r="K621" i="3"/>
  <c r="K623" i="3"/>
  <c r="K624" i="3"/>
  <c r="K625" i="3"/>
  <c r="K627" i="3"/>
  <c r="K628" i="3"/>
  <c r="K629" i="3"/>
  <c r="K631" i="3"/>
  <c r="K632" i="3"/>
  <c r="K633" i="3"/>
  <c r="K635" i="3"/>
  <c r="K636" i="3"/>
  <c r="K637" i="3"/>
  <c r="K639" i="3"/>
  <c r="K640" i="3"/>
  <c r="K641" i="3"/>
  <c r="K643" i="3"/>
  <c r="K644" i="3"/>
  <c r="K645" i="3"/>
  <c r="K647" i="3"/>
  <c r="K648" i="3"/>
  <c r="K649" i="3"/>
  <c r="K651" i="3"/>
  <c r="K652" i="3"/>
  <c r="K653" i="3"/>
  <c r="K655" i="3"/>
  <c r="K656" i="3"/>
  <c r="K657" i="3"/>
  <c r="K659" i="3"/>
  <c r="K660" i="3"/>
  <c r="K661" i="3"/>
  <c r="K663" i="3"/>
  <c r="K664" i="3"/>
  <c r="K665" i="3"/>
  <c r="K667" i="3"/>
  <c r="K668" i="3"/>
  <c r="K669" i="3"/>
  <c r="K671" i="3"/>
  <c r="K672" i="3"/>
  <c r="K673" i="3"/>
  <c r="K675" i="3"/>
  <c r="K676" i="3"/>
  <c r="K677" i="3"/>
  <c r="K679" i="3"/>
  <c r="K680" i="3"/>
  <c r="K681" i="3"/>
  <c r="K683" i="3"/>
  <c r="K684" i="3"/>
  <c r="K685" i="3"/>
  <c r="K687" i="3"/>
  <c r="K688" i="3"/>
  <c r="K689" i="3"/>
  <c r="K691" i="3"/>
  <c r="K692" i="3"/>
  <c r="K693" i="3"/>
  <c r="K695" i="3"/>
  <c r="K696" i="3"/>
  <c r="K697" i="3"/>
  <c r="K699" i="3"/>
  <c r="K700" i="3"/>
  <c r="K701" i="3"/>
  <c r="K703" i="3"/>
  <c r="K704" i="3"/>
  <c r="K705" i="3"/>
  <c r="K707" i="3"/>
  <c r="K708" i="3"/>
  <c r="K709" i="3"/>
  <c r="K711" i="3"/>
  <c r="K712" i="3"/>
  <c r="K713" i="3"/>
  <c r="K715" i="3"/>
  <c r="K716" i="3"/>
  <c r="K717" i="3"/>
  <c r="K719" i="3"/>
  <c r="K720" i="3"/>
  <c r="K721" i="3"/>
  <c r="K723" i="3"/>
  <c r="K724" i="3"/>
  <c r="K725" i="3"/>
  <c r="K727" i="3"/>
  <c r="K728" i="3"/>
  <c r="K729" i="3"/>
  <c r="K731" i="3"/>
  <c r="K732" i="3"/>
  <c r="K733" i="3"/>
  <c r="K735" i="3"/>
  <c r="K736" i="3"/>
  <c r="K737" i="3"/>
  <c r="K739" i="3"/>
  <c r="K740" i="3"/>
  <c r="K741" i="3"/>
  <c r="K743" i="3"/>
  <c r="K744" i="3"/>
  <c r="K745" i="3"/>
  <c r="K747" i="3"/>
  <c r="K748" i="3"/>
  <c r="K749" i="3"/>
  <c r="K751" i="3"/>
  <c r="K752" i="3"/>
  <c r="K753" i="3"/>
  <c r="K755" i="3"/>
  <c r="K756" i="3"/>
  <c r="K757" i="3"/>
  <c r="K759" i="3"/>
  <c r="K760" i="3"/>
  <c r="K761" i="3"/>
  <c r="K763" i="3"/>
  <c r="K764" i="3"/>
  <c r="K765" i="3"/>
  <c r="K767" i="3"/>
  <c r="K768" i="3"/>
  <c r="K769" i="3"/>
  <c r="K771" i="3"/>
  <c r="K772" i="3"/>
  <c r="K773" i="3"/>
  <c r="K775" i="3"/>
  <c r="K776" i="3"/>
  <c r="K777" i="3"/>
  <c r="K779" i="3"/>
  <c r="K780" i="3"/>
  <c r="K781" i="3"/>
  <c r="K783" i="3"/>
  <c r="K784" i="3"/>
  <c r="K785" i="3"/>
  <c r="K787" i="3"/>
  <c r="K788" i="3"/>
  <c r="K789" i="3"/>
  <c r="K791" i="3"/>
  <c r="K792" i="3"/>
  <c r="K793" i="3"/>
  <c r="K795" i="3"/>
  <c r="K796" i="3"/>
  <c r="K797" i="3"/>
  <c r="K799" i="3"/>
  <c r="K800" i="3"/>
  <c r="K801" i="3"/>
  <c r="K803" i="3"/>
  <c r="K804" i="3"/>
  <c r="K805" i="3"/>
  <c r="K807" i="3"/>
  <c r="K808" i="3"/>
  <c r="K809" i="3"/>
  <c r="K811" i="3"/>
  <c r="K812" i="3"/>
  <c r="K813" i="3"/>
  <c r="K815" i="3"/>
  <c r="K816" i="3"/>
  <c r="K817" i="3"/>
  <c r="K819" i="3"/>
  <c r="K820" i="3"/>
  <c r="K821" i="3"/>
  <c r="K823" i="3"/>
  <c r="K824" i="3"/>
  <c r="K825" i="3"/>
  <c r="K827" i="3"/>
  <c r="K828" i="3"/>
  <c r="K829" i="3"/>
  <c r="K831" i="3"/>
  <c r="K832" i="3"/>
  <c r="K833" i="3"/>
  <c r="K835" i="3"/>
  <c r="K836" i="3"/>
  <c r="K837" i="3"/>
  <c r="K839" i="3"/>
  <c r="K840" i="3"/>
  <c r="K841" i="3"/>
  <c r="K843" i="3"/>
  <c r="K844" i="3"/>
  <c r="K845" i="3"/>
  <c r="K847" i="3"/>
  <c r="K848" i="3"/>
  <c r="K849" i="3"/>
  <c r="K851" i="3"/>
  <c r="K852" i="3"/>
  <c r="K853" i="3"/>
  <c r="K855" i="3"/>
  <c r="K856" i="3"/>
  <c r="K857" i="3"/>
  <c r="K859" i="3"/>
  <c r="K860" i="3"/>
  <c r="K861" i="3"/>
  <c r="K863" i="3"/>
  <c r="K864" i="3"/>
  <c r="K865" i="3"/>
  <c r="K867" i="3"/>
  <c r="K868" i="3"/>
  <c r="K869" i="3"/>
  <c r="K871" i="3"/>
  <c r="K872" i="3"/>
  <c r="K873" i="3"/>
  <c r="K875" i="3"/>
  <c r="K876" i="3"/>
  <c r="K877" i="3"/>
  <c r="K879" i="3"/>
  <c r="K880" i="3"/>
  <c r="K881" i="3"/>
  <c r="K883" i="3"/>
  <c r="K884" i="3"/>
  <c r="K885" i="3"/>
  <c r="K887" i="3"/>
  <c r="K888" i="3"/>
  <c r="K889" i="3"/>
  <c r="K891" i="3"/>
  <c r="K892" i="3"/>
  <c r="K893" i="3"/>
  <c r="K895" i="3"/>
  <c r="K896" i="3"/>
  <c r="K897" i="3"/>
  <c r="K899" i="3"/>
  <c r="K900" i="3"/>
  <c r="K901" i="3"/>
  <c r="K903" i="3"/>
  <c r="K904" i="3"/>
  <c r="K905" i="3"/>
  <c r="K907" i="3"/>
  <c r="K908" i="3"/>
  <c r="K909" i="3"/>
  <c r="K911" i="3"/>
  <c r="K912" i="3"/>
  <c r="K913" i="3"/>
  <c r="K915" i="3"/>
  <c r="K916" i="3"/>
  <c r="K917" i="3"/>
  <c r="K919" i="3"/>
  <c r="K920" i="3"/>
  <c r="K921" i="3"/>
  <c r="K923" i="3"/>
  <c r="K924" i="3"/>
  <c r="K925" i="3"/>
  <c r="K927" i="3"/>
  <c r="K928" i="3"/>
  <c r="K929" i="3"/>
  <c r="K931" i="3"/>
  <c r="K932" i="3"/>
  <c r="K933" i="3"/>
  <c r="K935" i="3"/>
  <c r="K936" i="3"/>
  <c r="K937" i="3"/>
  <c r="K939" i="3"/>
  <c r="K940" i="3"/>
  <c r="K941" i="3"/>
  <c r="K943" i="3"/>
  <c r="K944" i="3"/>
  <c r="K945" i="3"/>
  <c r="K947" i="3"/>
  <c r="K948" i="3"/>
  <c r="K949" i="3"/>
  <c r="K951" i="3"/>
  <c r="K952" i="3"/>
  <c r="K953" i="3"/>
  <c r="K955" i="3"/>
  <c r="K956" i="3"/>
  <c r="K957" i="3"/>
  <c r="K959" i="3"/>
  <c r="K960" i="3"/>
  <c r="K961" i="3"/>
  <c r="K963" i="3"/>
  <c r="K964" i="3"/>
  <c r="K965" i="3"/>
  <c r="K967" i="3"/>
  <c r="K968" i="3"/>
  <c r="K969" i="3"/>
  <c r="K971" i="3"/>
  <c r="K972" i="3"/>
  <c r="K973" i="3"/>
  <c r="K975" i="3"/>
  <c r="K976" i="3"/>
  <c r="K977" i="3"/>
  <c r="K979" i="3"/>
  <c r="K980" i="3"/>
  <c r="K981" i="3"/>
  <c r="K983" i="3"/>
  <c r="K984" i="3"/>
  <c r="K985" i="3"/>
  <c r="K987" i="3"/>
  <c r="K988" i="3"/>
  <c r="K989" i="3"/>
  <c r="K991" i="3"/>
  <c r="K992" i="3"/>
  <c r="K993" i="3"/>
  <c r="K995" i="3"/>
  <c r="K996" i="3"/>
  <c r="K997" i="3"/>
  <c r="K999" i="3"/>
  <c r="K1000" i="3"/>
  <c r="K1001" i="3"/>
  <c r="K1003" i="3"/>
  <c r="K1004" i="3"/>
  <c r="K1005" i="3"/>
  <c r="C8" i="4"/>
  <c r="G8" i="4"/>
  <c r="K8" i="4"/>
  <c r="O8" i="4"/>
  <c r="S8" i="4"/>
  <c r="W8" i="4"/>
  <c r="AA8" i="4"/>
  <c r="AE8" i="4"/>
  <c r="AI8" i="4"/>
  <c r="AM8" i="4"/>
  <c r="AQ8" i="4"/>
  <c r="AU8" i="4"/>
  <c r="J8" i="4"/>
  <c r="V8" i="4"/>
  <c r="Z8" i="4"/>
  <c r="AH8" i="4"/>
  <c r="AP8" i="4"/>
  <c r="D8" i="4"/>
  <c r="H8" i="4"/>
  <c r="L8" i="4"/>
  <c r="P8" i="4"/>
  <c r="T8" i="4"/>
  <c r="X8" i="4"/>
  <c r="AB8" i="4"/>
  <c r="AF8" i="4"/>
  <c r="AJ8" i="4"/>
  <c r="AN8" i="4"/>
  <c r="AR8" i="4"/>
  <c r="AV8" i="4"/>
  <c r="F8" i="4"/>
  <c r="R8" i="4"/>
  <c r="AD8" i="4"/>
  <c r="AL8" i="4"/>
  <c r="AT8" i="4"/>
  <c r="E8" i="4"/>
  <c r="I8" i="4"/>
  <c r="M8" i="4"/>
  <c r="Q8" i="4"/>
  <c r="U8" i="4"/>
  <c r="Y8" i="4"/>
  <c r="AC8" i="4"/>
  <c r="AG8" i="4"/>
  <c r="AK8" i="4"/>
  <c r="AO8" i="4"/>
  <c r="AS8" i="4"/>
  <c r="AW8" i="4"/>
  <c r="N8" i="4"/>
  <c r="B8" i="4"/>
  <c r="B23" i="10"/>
  <c r="B19" i="10"/>
  <c r="C14" i="19"/>
  <c r="B22" i="10"/>
  <c r="B18" i="10"/>
  <c r="C14" i="15"/>
  <c r="C6" i="20"/>
  <c r="B21" i="10"/>
  <c r="C5" i="18"/>
  <c r="B20" i="10"/>
  <c r="J1007" i="3" l="1"/>
  <c r="K1007" i="3" s="1"/>
  <c r="K342" i="3"/>
  <c r="K338" i="3"/>
  <c r="K334" i="3"/>
  <c r="K330" i="3"/>
  <c r="K326" i="3"/>
  <c r="K322" i="3"/>
  <c r="K318" i="3"/>
  <c r="K314" i="3"/>
  <c r="K310" i="3"/>
  <c r="K306" i="3"/>
  <c r="K302" i="3"/>
  <c r="K298" i="3"/>
  <c r="K294" i="3"/>
  <c r="K290" i="3"/>
  <c r="K286" i="3"/>
  <c r="K282" i="3"/>
  <c r="K278" i="3"/>
  <c r="K274" i="3"/>
  <c r="K270" i="3"/>
  <c r="K266" i="3"/>
  <c r="K262" i="3"/>
  <c r="K258" i="3"/>
  <c r="K254" i="3"/>
  <c r="K250" i="3"/>
  <c r="K246" i="3"/>
  <c r="K242" i="3"/>
  <c r="K238" i="3"/>
  <c r="K234" i="3"/>
  <c r="K230" i="3"/>
  <c r="K226" i="3"/>
  <c r="K222" i="3"/>
  <c r="K218" i="3"/>
  <c r="K214" i="3"/>
  <c r="K210" i="3"/>
  <c r="K206" i="3"/>
  <c r="K202" i="3"/>
  <c r="K198" i="3"/>
  <c r="K194" i="3"/>
  <c r="K190" i="3"/>
  <c r="K186" i="3"/>
  <c r="K182" i="3"/>
  <c r="K178" i="3"/>
  <c r="K174" i="3"/>
  <c r="K170" i="3"/>
  <c r="K166" i="3"/>
  <c r="K162" i="3"/>
  <c r="K158" i="3"/>
  <c r="K154" i="3"/>
  <c r="K150" i="3"/>
  <c r="K146" i="3"/>
  <c r="K142" i="3"/>
  <c r="K138" i="3"/>
  <c r="K134" i="3"/>
  <c r="K130" i="3"/>
  <c r="K126" i="3"/>
  <c r="K122" i="3"/>
  <c r="K118" i="3"/>
  <c r="K114" i="3"/>
  <c r="K110" i="3"/>
  <c r="K106" i="3"/>
  <c r="K102" i="3"/>
  <c r="K98" i="3"/>
  <c r="K94" i="3"/>
  <c r="K90" i="3"/>
  <c r="K86" i="3"/>
  <c r="K82" i="3"/>
  <c r="K78" i="3"/>
  <c r="K74" i="3"/>
  <c r="K70" i="3"/>
  <c r="K66" i="3"/>
  <c r="K62" i="3"/>
  <c r="K58" i="3"/>
  <c r="K54" i="3"/>
  <c r="K50" i="3"/>
  <c r="K46" i="3"/>
  <c r="K42" i="3"/>
  <c r="K38" i="3"/>
  <c r="K34" i="3"/>
  <c r="K30" i="3"/>
  <c r="K26" i="3"/>
  <c r="K22" i="3"/>
  <c r="K18" i="3"/>
  <c r="K14" i="3"/>
  <c r="K10" i="3"/>
  <c r="K6"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05A71E0-1BBD-4EFE-AC3B-9BCE4221DA11}" keepAlive="1" name="Query - SalesData" description="Connection to the 'SalesData' query in the workbook." type="5" refreshedVersion="8" background="1" saveData="1">
    <dbPr connection="Provider=Microsoft.Mashup.OleDb.1;Data Source=$Workbook$;Location=SalesData;Extended Properties=&quot;&quot;" command="SELECT * FROM [SalesData]"/>
  </connection>
</connections>
</file>

<file path=xl/sharedStrings.xml><?xml version="1.0" encoding="utf-8"?>
<sst xmlns="http://schemas.openxmlformats.org/spreadsheetml/2006/main" count="8433" uniqueCount="137">
  <si>
    <t>Order Date</t>
  </si>
  <si>
    <t>Delivery Date</t>
  </si>
  <si>
    <t>Product 1</t>
  </si>
  <si>
    <t>Product 2</t>
  </si>
  <si>
    <t>Product 3</t>
  </si>
  <si>
    <t>Product 4</t>
  </si>
  <si>
    <t>Product 5</t>
  </si>
  <si>
    <t>Product 6</t>
  </si>
  <si>
    <t>Product 7</t>
  </si>
  <si>
    <t>Product 8</t>
  </si>
  <si>
    <t>Product 9</t>
  </si>
  <si>
    <t>Product 10</t>
  </si>
  <si>
    <t>Product 11</t>
  </si>
  <si>
    <t>Product 12</t>
  </si>
  <si>
    <t>Product 13</t>
  </si>
  <si>
    <t>Product 14</t>
  </si>
  <si>
    <t>Product 15</t>
  </si>
  <si>
    <t>Product 16</t>
  </si>
  <si>
    <t>Product 17</t>
  </si>
  <si>
    <t>Product 18</t>
  </si>
  <si>
    <t>Product 19</t>
  </si>
  <si>
    <t>Product 20</t>
  </si>
  <si>
    <t>Product 21</t>
  </si>
  <si>
    <t>Product 22</t>
  </si>
  <si>
    <t>Product</t>
  </si>
  <si>
    <t>Unit Price</t>
  </si>
  <si>
    <t>Unit Cost</t>
  </si>
  <si>
    <t>Units Sold</t>
  </si>
  <si>
    <t>Sales</t>
  </si>
  <si>
    <t>Alabama</t>
  </si>
  <si>
    <t>Arizona</t>
  </si>
  <si>
    <t>Arkansas</t>
  </si>
  <si>
    <t>California</t>
  </si>
  <si>
    <t>Colorado</t>
  </si>
  <si>
    <t>Connecticut</t>
  </si>
  <si>
    <t>Delaware</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</si>
  <si>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</si>
  <si>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</si>
  <si>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</si>
  <si>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</si>
  <si>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</si>
  <si>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</si>
  <si>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</si>
  <si>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</si>
  <si>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</si>
  <si>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</si>
  <si>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</si>
  <si>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</si>
  <si>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</si>
  <si>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</si>
  <si>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</si>
  <si>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</si>
  <si>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</si>
  <si>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</si>
  <si>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</si>
  <si>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</si>
  <si>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</si>
  <si>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</si>
  <si>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</si>
  <si>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</si>
  <si>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</si>
  <si>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</si>
  <si>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</si>
  <si>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</si>
  <si>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</si>
  <si>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</si>
  <si>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</si>
  <si>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</si>
  <si>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</si>
  <si>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</si>
  <si>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</si>
  <si>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</si>
  <si>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Virgninia</t>
  </si>
  <si>
    <t>Washington</t>
  </si>
  <si>
    <t>West Virginina</t>
  </si>
  <si>
    <t>Wisconsin</t>
  </si>
  <si>
    <t>Wyoming</t>
  </si>
  <si>
    <t>Location</t>
  </si>
  <si>
    <t>Customer Acquisition</t>
  </si>
  <si>
    <t>Online Ads</t>
  </si>
  <si>
    <t>TV Ads</t>
  </si>
  <si>
    <t>Referral Promo</t>
  </si>
  <si>
    <t>Organic</t>
  </si>
  <si>
    <t>Return Customer</t>
  </si>
  <si>
    <t>Payment Mode</t>
  </si>
  <si>
    <t>Cash</t>
  </si>
  <si>
    <t>Installment</t>
  </si>
  <si>
    <t>Product_5</t>
  </si>
  <si>
    <t>Product    12</t>
  </si>
  <si>
    <t xml:space="preserve">   Product 1</t>
  </si>
  <si>
    <t>Product.4</t>
  </si>
  <si>
    <t>Product3</t>
  </si>
  <si>
    <t>New_York</t>
  </si>
  <si>
    <t xml:space="preserve">   Alabama</t>
  </si>
  <si>
    <t>South-Carolina</t>
  </si>
  <si>
    <t>TVAds</t>
  </si>
  <si>
    <t>TV_Ads</t>
  </si>
  <si>
    <t>Referral</t>
  </si>
  <si>
    <t xml:space="preserve">   Referral_Promo</t>
  </si>
  <si>
    <t xml:space="preserve">   _Return</t>
  </si>
  <si>
    <t xml:space="preserve">    Installment</t>
  </si>
  <si>
    <t>Cash/</t>
  </si>
  <si>
    <t>Cash.</t>
  </si>
  <si>
    <t>Cash_</t>
  </si>
  <si>
    <t>Delivery Duration (Days)</t>
  </si>
  <si>
    <t>Column Labels</t>
  </si>
  <si>
    <t>Grand Total</t>
  </si>
  <si>
    <t>Row Labels</t>
  </si>
  <si>
    <t>2020</t>
  </si>
  <si>
    <t>Jan</t>
  </si>
  <si>
    <t>Feb</t>
  </si>
  <si>
    <t>Mar</t>
  </si>
  <si>
    <t>Apr</t>
  </si>
  <si>
    <t>May</t>
  </si>
  <si>
    <t>Jun</t>
  </si>
  <si>
    <t>Jul</t>
  </si>
  <si>
    <t>Aug</t>
  </si>
  <si>
    <t>Sep</t>
  </si>
  <si>
    <t>Oct</t>
  </si>
  <si>
    <t>Nov</t>
  </si>
  <si>
    <t>Dec</t>
  </si>
  <si>
    <t>2021</t>
  </si>
  <si>
    <t>2022</t>
  </si>
  <si>
    <t>COGS</t>
  </si>
  <si>
    <t>Total COGS</t>
  </si>
  <si>
    <t>Count of Sales</t>
  </si>
  <si>
    <t>Sum of Sales</t>
  </si>
  <si>
    <t>Total</t>
  </si>
  <si>
    <t>Repeat Client</t>
  </si>
  <si>
    <t xml:space="preserve">Profit  Margin </t>
  </si>
  <si>
    <t>Margin</t>
  </si>
  <si>
    <t xml:space="preserve">Average of Profit  Margin </t>
  </si>
  <si>
    <t>Average of Delivery Duration (Days)</t>
  </si>
  <si>
    <t>Count of Unit Price</t>
  </si>
  <si>
    <t>x</t>
  </si>
  <si>
    <t>Profit</t>
  </si>
  <si>
    <t>Sum of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</si>
</sst>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409]* #,##0.00_ ;_-[$$-409]* \-#,##0.00\ ;_-[$$-409]* &quot;-&quot;??_ ;_-@_ "/>
    <numFmt numFmtId="165" formatCode="[$-F800]dddd\,\ mmmm\ dd\,\ yyyy"/>
    <numFmt numFmtId="166" formatCode="yyyy\-mm\-dd;@"/>
    <numFmt numFmtId="167" formatCode="[$-3409]dd\-mmm\-yy;@"/>
    <numFmt numFmtId="168" formatCode="[$-3409]dd\ mmmm\,\ yyyy;@"/>
    <numFmt numFmtId="169" formatCode="_-[$$-409]* #,##0_ ;_-[$$-409]* \-#,##0\ ;_-[$$-409]* &quot;-&quot;??_ ;_-@_ "/>
  </numFmts>
  <fonts count="4" x14ac:knownFonts="1">
    <font>
      <sz val="11"/>
      <color theme="1"/>
      <name val="Calibri"/>
      <family val="2"/>
      <scheme val="minor"/>
    </font>
    <font>
      <b/>
      <sz val="11"/>
      <color theme="1"/>
      <name val="Calibri"/>
      <family val="2"/>
      <scheme val="minor"/>
    </font>
    <font>
      <sz val="8"/>
      <name val="Calibri"/>
      <family val="2"/>
      <scheme val="minor"/>
    </font>
    <font>
      <sz val="11"/>
      <color theme="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s>
  <borders count="3">
    <border>
      <left/>
      <right/>
      <top/>
      <bottom/>
      <diagonal/>
    </border>
    <border>
      <left/>
      <right/>
      <top/>
      <bottom style="thin">
        <color theme="4" tint="0.39997558519241921"/>
      </bottom>
      <diagonal/>
    </border>
    <border>
      <left/>
      <right/>
      <top style="thin">
        <color theme="4" tint="0.39997558519241921"/>
      </top>
      <bottom/>
      <diagonal/>
    </border>
  </borders>
  <cellStyleXfs count="2">
    <xf numFmtId="0" fontId="0" fillId="0" borderId="0"/>
    <xf numFmtId="9" fontId="3" fillId="0" borderId="0" applyFont="0" applyFill="0" applyBorder="0" applyAlignment="0" applyProtection="0"/>
  </cellStyleXfs>
  <cellXfs count="27">
    <xf numFmtId="0" fontId="0" fillId="0" borderId="0" xfId="0"/>
    <xf numFmtId="0" fontId="1" fillId="0" borderId="0" xfId="0" applyFont="1" applyAlignment="1">
      <alignment horizontal="center" vertical="center"/>
    </xf>
    <xf numFmtId="14" fontId="0" fillId="0" borderId="0" xfId="0" applyNumberFormat="1"/>
    <xf numFmtId="14" fontId="1" fillId="0" borderId="0" xfId="0" applyNumberFormat="1" applyFont="1" applyAlignment="1">
      <alignment horizontal="center" vertical="center"/>
    </xf>
    <xf numFmtId="164" fontId="1" fillId="0" borderId="0" xfId="0" applyNumberFormat="1" applyFont="1" applyAlignment="1">
      <alignment horizontal="center" vertical="center"/>
    </xf>
    <xf numFmtId="164" fontId="0" fillId="0" borderId="0" xfId="0" applyNumberFormat="1"/>
    <xf numFmtId="165" fontId="0" fillId="0" borderId="0" xfId="0" applyNumberFormat="1"/>
    <xf numFmtId="166" fontId="0" fillId="0" borderId="0" xfId="0" applyNumberFormat="1"/>
    <xf numFmtId="167" fontId="0" fillId="0" borderId="0" xfId="0" applyNumberFormat="1"/>
    <xf numFmtId="168" fontId="0" fillId="0" borderId="0" xfId="0" applyNumberFormat="1"/>
    <xf numFmtId="0" fontId="1" fillId="2" borderId="1" xfId="0" applyFont="1" applyFill="1" applyBorder="1"/>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1" fillId="2" borderId="0" xfId="0" applyFont="1" applyFill="1"/>
    <xf numFmtId="0" fontId="1" fillId="2" borderId="2" xfId="0" applyFont="1" applyFill="1" applyBorder="1" applyAlignment="1">
      <alignment horizontal="left"/>
    </xf>
    <xf numFmtId="0" fontId="1" fillId="2" borderId="2" xfId="0" applyFont="1" applyFill="1" applyBorder="1"/>
    <xf numFmtId="169" fontId="1" fillId="2" borderId="2" xfId="0" applyNumberFormat="1" applyFont="1" applyFill="1" applyBorder="1"/>
    <xf numFmtId="169" fontId="0" fillId="0" borderId="0" xfId="0" applyNumberFormat="1"/>
    <xf numFmtId="9" fontId="0" fillId="0" borderId="0" xfId="1" applyFont="1"/>
    <xf numFmtId="0" fontId="1" fillId="0" borderId="0" xfId="0" pivotButton="1" applyFont="1"/>
    <xf numFmtId="0" fontId="1" fillId="0" borderId="0" xfId="0" applyFont="1"/>
    <xf numFmtId="9" fontId="0" fillId="0" borderId="0" xfId="1" applyFont="1" applyAlignment="1">
      <alignment horizontal="center"/>
    </xf>
    <xf numFmtId="9" fontId="1" fillId="3" borderId="0" xfId="1" applyFont="1" applyFill="1" applyAlignment="1">
      <alignment horizontal="center"/>
    </xf>
    <xf numFmtId="169" fontId="0" fillId="0" borderId="0" xfId="1" applyNumberFormat="1" applyFont="1"/>
    <xf numFmtId="2" fontId="0" fillId="0" borderId="0" xfId="0" applyNumberFormat="1"/>
    <xf numFmtId="0" fontId="0" fillId="0" borderId="0" xfId="0" applyNumberFormat="1"/>
  </cellXfs>
  <cellStyles count="2">
    <cellStyle name="Normal" xfId="0" builtinId="0"/>
    <cellStyle name="Percent" xfId="1" builtinId="5"/>
  </cellStyles>
  <dxfs count="109">
    <dxf>
      <numFmt numFmtId="169" formatCode="_-[$$-409]* #,##0_ ;_-[$$-409]* \-#,##0\ ;_-[$$-409]* &quot;-&quot;??_ ;_-@_ "/>
    </dxf>
    <dxf>
      <numFmt numFmtId="169" formatCode="_-[$$-409]* #,##0_ ;_-[$$-409]* \-#,##0\ ;_-[$$-409]* &quot;-&quot;??_ ;_-@_ "/>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2" formatCode="0.00"/>
    </dxf>
    <dxf>
      <numFmt numFmtId="2" formatCode="0.00"/>
    </dxf>
    <dxf>
      <numFmt numFmtId="169" formatCode="_-[$$-409]* #,##0_ ;_-[$$-409]* \-#,##0\ ;_-[$$-409]* &quot;-&quot;??_ ;_-@_ "/>
    </dxf>
    <dxf>
      <numFmt numFmtId="169" formatCode="_-[$$-409]* #,##0_ ;_-[$$-409]* \-#,##0\ ;_-[$$-409]* &quot;-&quot;??_ ;_-@_ "/>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2" formatCode="0.00"/>
    </dxf>
    <dxf>
      <numFmt numFmtId="2" formatCode="0.00"/>
    </dxf>
    <dxf>
      <numFmt numFmtId="169" formatCode="_-[$$-409]* #,##0_ ;_-[$$-409]* \-#,##0\ ;_-[$$-409]* &quot;-&quot;??_ ;_-@_ "/>
    </dxf>
    <dxf>
      <numFmt numFmtId="169" formatCode="_-[$$-409]* #,##0_ ;_-[$$-409]* \-#,##0\ ;_-[$$-409]* &quot;-&quot;??_ ;_-@_ "/>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2" formatCode="0.00"/>
    </dxf>
    <dxf>
      <numFmt numFmtId="2" formatCode="0.00"/>
    </dxf>
    <dxf>
      <numFmt numFmtId="169" formatCode="_-[$$-409]* #,##0_ ;_-[$$-409]* \-#,##0\ ;_-[$$-409]* &quot;-&quot;??_ ;_-@_ "/>
    </dxf>
    <dxf>
      <numFmt numFmtId="169" formatCode="_-[$$-409]* #,##0_ ;_-[$$-409]* \-#,##0\ ;_-[$$-409]* &quot;-&quot;??_ ;_-@_ "/>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2" formatCode="0.00"/>
    </dxf>
    <dxf>
      <numFmt numFmtId="2" formatCode="0.00"/>
    </dxf>
    <dxf>
      <numFmt numFmtId="169" formatCode="_-[$$-409]* #,##0_ ;_-[$$-409]* \-#,##0\ ;_-[$$-409]* &quot;-&quot;??_ ;_-@_ "/>
    </dxf>
    <dxf>
      <numFmt numFmtId="169" formatCode="_-[$$-409]* #,##0_ ;_-[$$-409]* \-#,##0\ ;_-[$$-409]* &quot;-&quot;??_ ;_-@_ "/>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2" formatCode="0.00"/>
    </dxf>
    <dxf>
      <numFmt numFmtId="2" formatCode="0.00"/>
    </dxf>
    <dxf>
      <numFmt numFmtId="169" formatCode="_-[$$-409]* #,##0_ ;_-[$$-409]* \-#,##0\ ;_-[$$-409]* &quot;-&quot;??_ ;_-@_ "/>
    </dxf>
    <dxf>
      <numFmt numFmtId="169" formatCode="_-[$$-409]* #,##0_ ;_-[$$-409]* \-#,##0\ ;_-[$$-409]* &quot;-&quot;??_ ;_-@_ "/>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2" formatCode="0.00"/>
    </dxf>
    <dxf>
      <numFmt numFmtId="2" formatCode="0.00"/>
    </dxf>
    <dxf>
      <numFmt numFmtId="169" formatCode="_-[$$-409]* #,##0_ ;_-[$$-409]* \-#,##0\ ;_-[$$-409]* &quot;-&quot;??_ ;_-@_ "/>
    </dxf>
    <dxf>
      <numFmt numFmtId="169" formatCode="_-[$$-409]* #,##0_ ;_-[$$-409]* \-#,##0\ ;_-[$$-409]* &quot;-&quot;??_ ;_-@_ "/>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2" formatCode="0.00"/>
    </dxf>
    <dxf>
      <numFmt numFmtId="2" formatCode="0.00"/>
    </dxf>
    <dxf>
      <numFmt numFmtId="169" formatCode="_-[$$-409]* #,##0_ ;_-[$$-409]* \-#,##0\ ;_-[$$-409]* &quot;-&quot;??_ ;_-@_ "/>
    </dxf>
    <dxf>
      <numFmt numFmtId="169" formatCode="_-[$$-409]* #,##0_ ;_-[$$-409]* \-#,##0\ ;_-[$$-409]* &quot;-&quot;??_ ;_-@_ "/>
    </dxf>
    <dxf>
      <numFmt numFmtId="2" formatCode="0.00"/>
    </dxf>
    <dxf>
      <numFmt numFmtId="2" formatCode="0.00"/>
    </dxf>
    <dxf>
      <numFmt numFmtId="169" formatCode="_-[$$-409]* #,##0_ ;_-[$$-409]* \-#,##0\ ;_-[$$-409]* &quot;-&quot;??_ ;_-@_ "/>
    </dxf>
    <dxf>
      <numFmt numFmtId="169" formatCode="_-[$$-409]* #,##0_ ;_-[$$-409]* \-#,##0\ ;_-[$$-409]* &quot;-&quot;??_ ;_-@_ "/>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0" formatCode="General"/>
    </dxf>
    <dxf>
      <numFmt numFmtId="0" formatCode="General"/>
    </dxf>
    <dxf>
      <numFmt numFmtId="0" formatCode="General"/>
    </dxf>
    <dxf>
      <numFmt numFmtId="13" formatCode="0%"/>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0" formatCode="General"/>
    </dxf>
    <dxf>
      <numFmt numFmtId="19" formatCode="d/mm/yyyy"/>
    </dxf>
    <dxf>
      <numFmt numFmtId="19" formatCode="d/mm/yyyy"/>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9" formatCode="d/mm/yyyy"/>
    </dxf>
    <dxf>
      <numFmt numFmtId="19" formatCode="d/mm/yyyy"/>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color theme="0" tint="-0.14993743705557422"/>
      </font>
      <border diagonalUp="0" diagonalDown="0">
        <left/>
        <right/>
        <top/>
        <bottom style="thin">
          <color theme="0" tint="-0.14996795556505021"/>
        </bottom>
        <vertical/>
        <horizontal/>
      </border>
    </dxf>
    <dxf>
      <font>
        <color theme="0" tint="-0.14996795556505021"/>
      </font>
      <fill>
        <patternFill patternType="solid">
          <bgColor theme="1"/>
        </patternFill>
      </fill>
      <border>
        <left/>
        <right/>
        <top/>
        <bottom/>
        <vertical/>
        <horizontal/>
      </border>
    </dxf>
  </dxfs>
  <tableStyles count="1" defaultTableStyle="TableStyleMedium2" defaultPivotStyle="PivotStyleLight16">
    <tableStyle name="Custom 1" pivot="0" table="0" count="10" xr9:uid="{8199E7AA-5EB7-414F-8669-3F407BD06AD5}">
      <tableStyleElement type="wholeTable" dxfId="108"/>
      <tableStyleElement type="headerRow" dxfId="107"/>
    </tableStyle>
  </tableStyles>
  <colors>
    <mruColors>
      <color rgb="FF0009E2"/>
      <color rgb="FF00091A"/>
      <color rgb="FF000922"/>
      <color rgb="FF388023"/>
      <color rgb="FF2A421A"/>
      <color rgb="FF00040C"/>
      <color rgb="FF0D0612"/>
      <color rgb="FF10180A"/>
      <color rgb="FF680000"/>
    </mruColors>
  </colors>
  <extLst>
    <ext xmlns:x14="http://schemas.microsoft.com/office/spreadsheetml/2009/9/main" uri="{46F421CA-312F-682f-3DD2-61675219B42D}">
      <x14:dxfs count="8">
        <dxf>
          <font>
            <b/>
            <i val="0"/>
            <color rgb="FF00000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rgb="FF00000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b/>
            <i val="0"/>
            <color rgb="FF00000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rgb="FF000000"/>
          </font>
          <fill>
            <patternFill patternType="solid">
              <fgColor theme="4" tint="0.59999389629810485"/>
              <bgColor theme="0" tint="-0.14996795556505021"/>
            </pattern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color theme="0" tint="-0.14996795556505021"/>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2.0.xlsm]Profit vs Cost!PivotTable5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a:gsLst>
              <a:gs pos="100000">
                <a:schemeClr val="accent1">
                  <a:alpha val="0"/>
                </a:schemeClr>
              </a:gs>
              <a:gs pos="50000">
                <a:schemeClr val="accent1"/>
              </a:gs>
            </a:gsLst>
            <a:lin ang="5400000" scaled="0"/>
          </a:gradFill>
          <a:ln>
            <a:noFill/>
          </a:ln>
          <a:effectLst>
            <a:outerShdw blurRad="50800" dist="38100" dir="2700000" algn="tl" rotWithShape="0">
              <a:prstClr val="black">
                <a:alpha val="40000"/>
              </a:prst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'Profit vs Cost'!$B$3</c:f>
              <c:strCache>
                <c:ptCount val="1"/>
                <c:pt idx="0">
                  <c:v>Total COGS</c:v>
                </c:pt>
              </c:strCache>
            </c:strRef>
          </c:tx>
          <c:spPr>
            <a:gradFill>
              <a:gsLst>
                <a:gs pos="100000">
                  <a:schemeClr val="accent1">
                    <a:alpha val="0"/>
                  </a:schemeClr>
                </a:gs>
                <a:gs pos="50000">
                  <a:schemeClr val="accent1"/>
                </a:gs>
              </a:gsLst>
              <a:lin ang="5400000" scaled="0"/>
            </a:gradFill>
            <a:ln>
              <a:noFill/>
            </a:ln>
            <a:effectLst/>
            <a:sp3d/>
          </c:spPr>
          <c:invertIfNegative val="0"/>
          <c:cat>
            <c:strRef>
              <c:f>'Profit vs Cost'!$A$4:$A$7</c:f>
              <c:strCache>
                <c:ptCount val="3"/>
                <c:pt idx="0">
                  <c:v>2020</c:v>
                </c:pt>
                <c:pt idx="1">
                  <c:v>2021</c:v>
                </c:pt>
                <c:pt idx="2">
                  <c:v>2022</c:v>
                </c:pt>
              </c:strCache>
            </c:strRef>
          </c:cat>
          <c:val>
            <c:numRef>
              <c:f>'Profit vs Cost'!$B$4:$B$7</c:f>
              <c:numCache>
                <c:formatCode>_-[$$-409]* #,##0_ ;_-[$$-409]* \-#,##0\ ;_-[$$-409]* "-"??_ ;_-@_ </c:formatCode>
                <c:ptCount val="3"/>
                <c:pt idx="0">
                  <c:v>344902.6100000001</c:v>
                </c:pt>
                <c:pt idx="1">
                  <c:v>297692.53999999992</c:v>
                </c:pt>
                <c:pt idx="2">
                  <c:v>302894.53999999986</c:v>
                </c:pt>
              </c:numCache>
            </c:numRef>
          </c:val>
          <c:shape val="cylinder"/>
          <c:extLst>
            <c:ext xmlns:c16="http://schemas.microsoft.com/office/drawing/2014/chart" uri="{C3380CC4-5D6E-409C-BE32-E72D297353CC}">
              <c16:uniqueId val="{00000004-62A1-4047-83CC-799A605F38DB}"/>
            </c:ext>
          </c:extLst>
        </c:ser>
        <c:ser>
          <c:idx val="1"/>
          <c:order val="1"/>
          <c:tx>
            <c:strRef>
              <c:f>'Profit vs Cost'!$C$3</c:f>
              <c:strCache>
                <c:ptCount val="1"/>
                <c:pt idx="0">
                  <c:v>Sum of Profit</c:v>
                </c:pt>
              </c:strCache>
            </c:strRef>
          </c:tx>
          <c:spPr>
            <a:gradFill>
              <a:gsLst>
                <a:gs pos="100000">
                  <a:schemeClr val="accent2">
                    <a:alpha val="0"/>
                  </a:schemeClr>
                </a:gs>
                <a:gs pos="50000">
                  <a:schemeClr val="accent2"/>
                </a:gs>
              </a:gsLst>
              <a:lin ang="5400000" scaled="0"/>
            </a:gradFill>
            <a:ln>
              <a:noFill/>
            </a:ln>
            <a:effectLst/>
            <a:sp3d/>
          </c:spPr>
          <c:invertIfNegative val="0"/>
          <c:cat>
            <c:strRef>
              <c:f>'Profit vs Cost'!$A$4:$A$7</c:f>
              <c:strCache>
                <c:ptCount val="3"/>
                <c:pt idx="0">
                  <c:v>2020</c:v>
                </c:pt>
                <c:pt idx="1">
                  <c:v>2021</c:v>
                </c:pt>
                <c:pt idx="2">
                  <c:v>2022</c:v>
                </c:pt>
              </c:strCache>
            </c:strRef>
          </c:cat>
          <c:val>
            <c:numRef>
              <c:f>'Profit vs Cost'!$C$4:$C$7</c:f>
              <c:numCache>
                <c:formatCode>_-[$$-409]* #,##0_ ;_-[$$-409]* \-#,##0\ ;_-[$$-409]* "-"??_ ;_-@_ </c:formatCode>
                <c:ptCount val="3"/>
                <c:pt idx="0">
                  <c:v>161480.39000000004</c:v>
                </c:pt>
                <c:pt idx="1">
                  <c:v>141371.46</c:v>
                </c:pt>
                <c:pt idx="2">
                  <c:v>145047.46</c:v>
                </c:pt>
              </c:numCache>
            </c:numRef>
          </c:val>
          <c:shape val="cylinder"/>
          <c:extLst>
            <c:ext xmlns:c16="http://schemas.microsoft.com/office/drawing/2014/chart" uri="{C3380CC4-5D6E-409C-BE32-E72D297353CC}">
              <c16:uniqueId val="{00000006-62A1-4047-83CC-799A605F38DB}"/>
            </c:ext>
          </c:extLst>
        </c:ser>
        <c:ser>
          <c:idx val="2"/>
          <c:order val="2"/>
          <c:tx>
            <c:strRef>
              <c:f>'Profit vs Cost'!$D$3</c:f>
              <c:strCache>
                <c:ptCount val="1"/>
                <c:pt idx="0">
                  <c:v>Sum of Sales</c:v>
                </c:pt>
              </c:strCache>
            </c:strRef>
          </c:tx>
          <c:spPr>
            <a:gradFill>
              <a:gsLst>
                <a:gs pos="100000">
                  <a:schemeClr val="accent3">
                    <a:alpha val="0"/>
                  </a:schemeClr>
                </a:gs>
                <a:gs pos="50000">
                  <a:schemeClr val="accent3"/>
                </a:gs>
              </a:gsLst>
              <a:lin ang="5400000" scaled="0"/>
            </a:gradFill>
            <a:ln>
              <a:noFill/>
            </a:ln>
            <a:effectLst/>
            <a:sp3d/>
          </c:spPr>
          <c:invertIfNegative val="0"/>
          <c:cat>
            <c:strRef>
              <c:f>'Profit vs Cost'!$A$4:$A$7</c:f>
              <c:strCache>
                <c:ptCount val="3"/>
                <c:pt idx="0">
                  <c:v>2020</c:v>
                </c:pt>
                <c:pt idx="1">
                  <c:v>2021</c:v>
                </c:pt>
                <c:pt idx="2">
                  <c:v>2022</c:v>
                </c:pt>
              </c:strCache>
            </c:strRef>
          </c:cat>
          <c:val>
            <c:numRef>
              <c:f>'Profit vs Cost'!$D$4:$D$7</c:f>
              <c:numCache>
                <c:formatCode>_-[$$-409]* #,##0_ ;_-[$$-409]* \-#,##0\ ;_-[$$-409]* "-"??_ ;_-@_ </c:formatCode>
                <c:ptCount val="3"/>
                <c:pt idx="0">
                  <c:v>506383</c:v>
                </c:pt>
                <c:pt idx="1">
                  <c:v>439064</c:v>
                </c:pt>
                <c:pt idx="2">
                  <c:v>447942</c:v>
                </c:pt>
              </c:numCache>
            </c:numRef>
          </c:val>
          <c:shape val="cylinder"/>
          <c:extLst>
            <c:ext xmlns:c16="http://schemas.microsoft.com/office/drawing/2014/chart" uri="{C3380CC4-5D6E-409C-BE32-E72D297353CC}">
              <c16:uniqueId val="{00000002-D297-4207-8EEE-034D80B4786E}"/>
            </c:ext>
          </c:extLst>
        </c:ser>
        <c:dLbls>
          <c:showLegendKey val="0"/>
          <c:showVal val="0"/>
          <c:showCatName val="0"/>
          <c:showSerName val="0"/>
          <c:showPercent val="0"/>
          <c:showBubbleSize val="0"/>
        </c:dLbls>
        <c:gapWidth val="150"/>
        <c:gapDepth val="0"/>
        <c:shape val="box"/>
        <c:axId val="332980448"/>
        <c:axId val="332974544"/>
        <c:axId val="0"/>
      </c:bar3DChart>
      <c:catAx>
        <c:axId val="3329804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974544"/>
        <c:crosses val="autoZero"/>
        <c:auto val="1"/>
        <c:lblAlgn val="ctr"/>
        <c:lblOffset val="100"/>
        <c:noMultiLvlLbl val="0"/>
      </c:catAx>
      <c:valAx>
        <c:axId val="332974544"/>
        <c:scaling>
          <c:orientation val="minMax"/>
        </c:scaling>
        <c:delete val="0"/>
        <c:axPos val="l"/>
        <c:majorGridlines>
          <c:spPr>
            <a:ln w="9525" cap="flat" cmpd="sng" algn="ctr">
              <a:solidFill>
                <a:schemeClr val="tx1">
                  <a:lumMod val="5000"/>
                  <a:lumOff val="95000"/>
                </a:schemeClr>
              </a:solidFill>
              <a:round/>
            </a:ln>
            <a:effectLst/>
          </c:spPr>
        </c:majorGridlines>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980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2.0.xlsm]Top 5!PivotTable1</c:name>
    <c:fmtId val="2"/>
  </c:pivotSource>
  <c:chart>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2"/>
            </a:solidFill>
            <a:ln w="9525">
              <a:solidFill>
                <a:schemeClr val="dk1">
                  <a:lumMod val="75000"/>
                  <a:lumOff val="25000"/>
                </a:schemeClr>
              </a:solidFill>
            </a:ln>
            <a:effectLst/>
          </c:spPr>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1">
                  <a:lumMod val="50000"/>
                </a:schemeClr>
              </a:gs>
              <a:gs pos="100000">
                <a:schemeClr val="accent1">
                  <a:lumMod val="60000"/>
                  <a:lumOff val="40000"/>
                </a:schemeClr>
              </a:gs>
            </a:gsLst>
            <a:lin ang="0" scaled="1"/>
          </a:gradFill>
          <a:ln>
            <a:solidFill>
              <a:schemeClr val="accent1">
                <a:lumMod val="50000"/>
              </a:schemeClr>
            </a:solidFill>
          </a:ln>
          <a:effectLst>
            <a:outerShdw blurRad="50800" dist="38100" algn="l" rotWithShape="0">
              <a:prstClr val="black">
                <a:alpha val="40000"/>
              </a:prstClr>
            </a:outerShdw>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chemeClr val="accent6">
                  <a:lumMod val="75000"/>
                </a:schemeClr>
              </a:gs>
              <a:gs pos="100000">
                <a:schemeClr val="accent6">
                  <a:lumMod val="40000"/>
                  <a:lumOff val="60000"/>
                </a:schemeClr>
              </a:gs>
            </a:gsLst>
            <a:lin ang="0" scaled="1"/>
          </a:gradFill>
          <a:ln>
            <a:solidFill>
              <a:schemeClr val="accent1">
                <a:lumMod val="50000"/>
              </a:schemeClr>
            </a:solidFill>
          </a:ln>
          <a:effectLst>
            <a:outerShdw blurRad="50800" dist="38100" dir="2700000" algn="tl" rotWithShape="0">
              <a:prstClr val="black">
                <a:alpha val="40000"/>
              </a:prstClr>
            </a:outerShdw>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'Top 5'!$B$3</c:f>
              <c:strCache>
                <c:ptCount val="1"/>
                <c:pt idx="0">
                  <c:v>Sum of Profit</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'Top 5'!$A$4:$A$9</c:f>
              <c:strCache>
                <c:ptCount val="5"/>
                <c:pt idx="0">
                  <c:v>Product 13</c:v>
                </c:pt>
                <c:pt idx="1">
                  <c:v>Product 21</c:v>
                </c:pt>
                <c:pt idx="2">
                  <c:v>Product 9</c:v>
                </c:pt>
                <c:pt idx="3">
                  <c:v>Product 10</c:v>
                </c:pt>
                <c:pt idx="4">
                  <c:v>Product 19</c:v>
                </c:pt>
              </c:strCache>
            </c:strRef>
          </c:cat>
          <c:val>
            <c:numRef>
              <c:f>'Top 5'!$B$4:$B$9</c:f>
              <c:numCache>
                <c:formatCode>_-[$$-409]* #,##0_ ;_-[$$-409]* \-#,##0\ ;_-[$$-409]* "-"??_ ;_-@_ </c:formatCode>
                <c:ptCount val="5"/>
                <c:pt idx="0">
                  <c:v>26520</c:v>
                </c:pt>
                <c:pt idx="1">
                  <c:v>33938.800000000003</c:v>
                </c:pt>
                <c:pt idx="2">
                  <c:v>35217</c:v>
                </c:pt>
                <c:pt idx="3">
                  <c:v>43188.600000000013</c:v>
                </c:pt>
                <c:pt idx="4">
                  <c:v>50358</c:v>
                </c:pt>
              </c:numCache>
            </c:numRef>
          </c:val>
          <c:extLst>
            <c:ext xmlns:c16="http://schemas.microsoft.com/office/drawing/2014/chart" uri="{C3380CC4-5D6E-409C-BE32-E72D297353CC}">
              <c16:uniqueId val="{00000000-A07A-41EA-A5D5-32DB67B8EAF9}"/>
            </c:ext>
          </c:extLst>
        </c:ser>
        <c:ser>
          <c:idx val="1"/>
          <c:order val="1"/>
          <c:tx>
            <c:strRef>
              <c:f>'Top 5'!$C$3</c:f>
              <c:strCache>
                <c:ptCount val="1"/>
                <c:pt idx="0">
                  <c:v>Sum of Sales</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'Top 5'!$A$4:$A$9</c:f>
              <c:strCache>
                <c:ptCount val="5"/>
                <c:pt idx="0">
                  <c:v>Product 13</c:v>
                </c:pt>
                <c:pt idx="1">
                  <c:v>Product 21</c:v>
                </c:pt>
                <c:pt idx="2">
                  <c:v>Product 9</c:v>
                </c:pt>
                <c:pt idx="3">
                  <c:v>Product 10</c:v>
                </c:pt>
                <c:pt idx="4">
                  <c:v>Product 19</c:v>
                </c:pt>
              </c:strCache>
            </c:strRef>
          </c:cat>
          <c:val>
            <c:numRef>
              <c:f>'Top 5'!$C$4:$C$9</c:f>
              <c:numCache>
                <c:formatCode>_-[$$-409]* #,##0_ ;_-[$$-409]* \-#,##0\ ;_-[$$-409]* "-"??_ ;_-@_ </c:formatCode>
                <c:ptCount val="5"/>
                <c:pt idx="0">
                  <c:v>78000</c:v>
                </c:pt>
                <c:pt idx="1">
                  <c:v>99820</c:v>
                </c:pt>
                <c:pt idx="2">
                  <c:v>100620</c:v>
                </c:pt>
                <c:pt idx="3">
                  <c:v>110740</c:v>
                </c:pt>
                <c:pt idx="4">
                  <c:v>143880</c:v>
                </c:pt>
              </c:numCache>
            </c:numRef>
          </c:val>
          <c:extLst>
            <c:ext xmlns:c16="http://schemas.microsoft.com/office/drawing/2014/chart" uri="{C3380CC4-5D6E-409C-BE32-E72D297353CC}">
              <c16:uniqueId val="{00000002-71CF-4C5F-B947-A8A0C79706AE}"/>
            </c:ext>
          </c:extLst>
        </c:ser>
        <c:dLbls>
          <c:showLegendKey val="0"/>
          <c:showVal val="1"/>
          <c:showCatName val="0"/>
          <c:showSerName val="0"/>
          <c:showPercent val="0"/>
          <c:showBubbleSize val="0"/>
        </c:dLbls>
        <c:gapWidth val="84"/>
        <c:gapDepth val="53"/>
        <c:shape val="box"/>
        <c:axId val="904578064"/>
        <c:axId val="904575768"/>
        <c:axId val="0"/>
      </c:bar3DChart>
      <c:catAx>
        <c:axId val="9045780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w="9525">
                  <a:noFill/>
                </a:ln>
                <a:solidFill>
                  <a:schemeClr val="lt1">
                    <a:lumMod val="75000"/>
                  </a:schemeClr>
                </a:solidFill>
                <a:latin typeface="+mn-lt"/>
                <a:ea typeface="+mn-ea"/>
                <a:cs typeface="+mn-cs"/>
              </a:defRPr>
            </a:pPr>
            <a:endParaRPr lang="en-US"/>
          </a:p>
        </c:txPr>
        <c:crossAx val="904575768"/>
        <c:crosses val="autoZero"/>
        <c:auto val="1"/>
        <c:lblAlgn val="ctr"/>
        <c:lblOffset val="100"/>
        <c:noMultiLvlLbl val="0"/>
      </c:catAx>
      <c:valAx>
        <c:axId val="904575768"/>
        <c:scaling>
          <c:orientation val="minMax"/>
        </c:scaling>
        <c:delete val="1"/>
        <c:axPos val="b"/>
        <c:numFmt formatCode="_-[$$-409]* #,##0_ ;_-[$$-409]* \-#,##0\ ;_-[$$-409]* &quot;-&quot;??_ ;_-@_ " sourceLinked="1"/>
        <c:majorTickMark val="out"/>
        <c:minorTickMark val="none"/>
        <c:tickLblPos val="nextTo"/>
        <c:crossAx val="904578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2.0.xlsm]Payment Mode!PivotTable2</c:name>
    <c:fmtId val="6"/>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2"/>
          </a:solidFill>
          <a:ln w="19050">
            <a:solidFill>
              <a:schemeClr val="lt1"/>
            </a:solidFill>
          </a:ln>
          <a:effectLst/>
        </c:spPr>
      </c:pivotFmt>
      <c:pivotFmt>
        <c:idx val="13"/>
        <c:spPr>
          <a:ln>
            <a:noFill/>
          </a:ln>
        </c:spPr>
        <c:marker>
          <c:symbol val="none"/>
        </c:marker>
        <c:dLbl>
          <c:idx val="0"/>
          <c:delete val="1"/>
          <c:extLst>
            <c:ext xmlns:c15="http://schemas.microsoft.com/office/drawing/2012/chart" uri="{CE6537A1-D6FC-4f65-9D91-7224C49458BB}"/>
          </c:extLst>
        </c:dLbl>
      </c:pivotFmt>
      <c:pivotFmt>
        <c:idx val="14"/>
        <c:spPr>
          <a:solidFill>
            <a:schemeClr val="accent6"/>
          </a:solidFill>
          <a:ln w="19050">
            <a:solidFill>
              <a:schemeClr val="accent6"/>
            </a:solidFill>
          </a:ln>
          <a:effectLst/>
        </c:spPr>
      </c:pivotFmt>
      <c:pivotFmt>
        <c:idx val="15"/>
        <c:spPr>
          <a:noFill/>
          <a:ln w="19050">
            <a:solidFill>
              <a:schemeClr val="accent6"/>
            </a:solidFill>
          </a:ln>
          <a:effectLst/>
        </c:spPr>
      </c:pivotFmt>
    </c:pivotFmts>
    <c:plotArea>
      <c:layout/>
      <c:doughnutChart>
        <c:varyColors val="1"/>
        <c:ser>
          <c:idx val="0"/>
          <c:order val="0"/>
          <c:tx>
            <c:strRef>
              <c:f>'Payment Mode'!$B$3</c:f>
              <c:strCache>
                <c:ptCount val="1"/>
                <c:pt idx="0">
                  <c:v>Total</c:v>
                </c:pt>
              </c:strCache>
            </c:strRef>
          </c:tx>
          <c:spPr>
            <a:ln>
              <a:noFill/>
            </a:ln>
          </c:spPr>
          <c:dPt>
            <c:idx val="0"/>
            <c:bubble3D val="0"/>
            <c:spPr>
              <a:solidFill>
                <a:schemeClr val="accent6"/>
              </a:solidFill>
              <a:ln w="19050">
                <a:solidFill>
                  <a:schemeClr val="accent6"/>
                </a:solidFill>
              </a:ln>
              <a:effectLst/>
            </c:spPr>
            <c:extLst>
              <c:ext xmlns:c16="http://schemas.microsoft.com/office/drawing/2014/chart" uri="{C3380CC4-5D6E-409C-BE32-E72D297353CC}">
                <c16:uniqueId val="{00000001-49C8-424A-B076-E0DA5A52F64C}"/>
              </c:ext>
            </c:extLst>
          </c:dPt>
          <c:dPt>
            <c:idx val="1"/>
            <c:bubble3D val="0"/>
            <c:spPr>
              <a:noFill/>
              <a:ln w="19050">
                <a:solidFill>
                  <a:schemeClr val="accent6"/>
                </a:solidFill>
              </a:ln>
              <a:effectLst/>
            </c:spPr>
            <c:extLst>
              <c:ext xmlns:c16="http://schemas.microsoft.com/office/drawing/2014/chart" uri="{C3380CC4-5D6E-409C-BE32-E72D297353CC}">
                <c16:uniqueId val="{00000003-49C8-424A-B076-E0DA5A52F64C}"/>
              </c:ext>
            </c:extLst>
          </c:dPt>
          <c:cat>
            <c:strRef>
              <c:f>'Payment Mode'!$A$4:$A$6</c:f>
              <c:strCache>
                <c:ptCount val="2"/>
                <c:pt idx="0">
                  <c:v>Cash</c:v>
                </c:pt>
                <c:pt idx="1">
                  <c:v>Installment</c:v>
                </c:pt>
              </c:strCache>
            </c:strRef>
          </c:cat>
          <c:val>
            <c:numRef>
              <c:f>'Payment Mode'!$B$4:$B$6</c:f>
              <c:numCache>
                <c:formatCode>General</c:formatCode>
                <c:ptCount val="2"/>
                <c:pt idx="0">
                  <c:v>502</c:v>
                </c:pt>
                <c:pt idx="1">
                  <c:v>504</c:v>
                </c:pt>
              </c:numCache>
            </c:numRef>
          </c:val>
          <c:extLst>
            <c:ext xmlns:c16="http://schemas.microsoft.com/office/drawing/2014/chart" uri="{C3380CC4-5D6E-409C-BE32-E72D297353CC}">
              <c16:uniqueId val="{00000004-49C8-424A-B076-E0DA5A52F64C}"/>
            </c:ext>
          </c:extLst>
        </c:ser>
        <c:dLbls>
          <c:showLegendKey val="0"/>
          <c:showVal val="0"/>
          <c:showCatName val="0"/>
          <c:showSerName val="0"/>
          <c:showPercent val="0"/>
          <c:showBubbleSize val="0"/>
          <c:showLeaderLines val="1"/>
        </c:dLbls>
        <c:firstSliceAng val="0"/>
        <c:holeSize val="87"/>
      </c:doughnutChart>
      <c:spPr>
        <a:noFill/>
        <a:ln>
          <a:noFill/>
        </a:ln>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[Sales Dashboard 2.0.xlsm]Profit Chart!PivotTable2</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w="34925" cap="rnd">
            <a:gradFill>
              <a:gsLst>
                <a:gs pos="44000">
                  <a:schemeClr val="accent6">
                    <a:lumMod val="50000"/>
                  </a:schemeClr>
                </a:gs>
                <a:gs pos="100000">
                  <a:schemeClr val="accent6">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Chart'!$B$3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'Profit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'Profit Chart'!$B$4:$B$40</c:f>
              <c:numCache>
                <c:formatCode>General</c:formatCode>
                <c:ptCount val="33"/>
                <c:pt idx="0">
                  <c:v>11677.380000000001</c:v>
                </c:pt>
                <c:pt idx="1">
                  <c:v>16987.939999999999</c:v>
                </c:pt>
                <c:pt idx="2">
                  <c:v>15280.6</c:v>
                </c:pt>
                <c:pt idx="3">
                  <c:v>11703.330000000004</c:v>
                </c:pt>
                <c:pt idx="4">
                  <c:v>13162.970000000001</c:v>
                </c:pt>
                <c:pt idx="5">
                  <c:v>13852.31</c:v>
                </c:pt>
                <c:pt idx="6">
                  <c:v>16632.349999999999</c:v>
                </c:pt>
                <c:pt idx="7">
                  <c:v>10924.190000000002</c:v>
                </c:pt>
                <c:pt idx="8">
                  <c:v>14316.199999999999</c:v>
                </c:pt>
                <c:pt idx="9">
                  <c:v>12889.920000000002</c:v>
                </c:pt>
                <c:pt idx="10">
                  <c:v>15818.6</c:v>
                </c:pt>
                <c:pt idx="11">
                  <c:v>8234.5999999999985</c:v>
                </c:pt>
                <c:pt idx="12">
                  <c:v>10326.889999999998</c:v>
                </c:pt>
                <c:pt idx="13">
                  <c:v>11834.449999999997</c:v>
                </c:pt>
                <c:pt idx="14">
                  <c:v>9890.2400000000016</c:v>
                </c:pt>
                <c:pt idx="15">
                  <c:v>14488.680000000002</c:v>
                </c:pt>
                <c:pt idx="16">
                  <c:v>7544.9</c:v>
                </c:pt>
                <c:pt idx="17">
                  <c:v>12760.440000000002</c:v>
                </c:pt>
                <c:pt idx="18">
                  <c:v>8646.0299999999988</c:v>
                </c:pt>
                <c:pt idx="19">
                  <c:v>15184.859999999999</c:v>
                </c:pt>
                <c:pt idx="20">
                  <c:v>12030.05</c:v>
                </c:pt>
                <c:pt idx="21">
                  <c:v>9724.27</c:v>
                </c:pt>
                <c:pt idx="22">
                  <c:v>12248.099999999999</c:v>
                </c:pt>
                <c:pt idx="23">
                  <c:v>16692.550000000003</c:v>
                </c:pt>
                <c:pt idx="24">
                  <c:v>13339.279999999997</c:v>
                </c:pt>
                <c:pt idx="25">
                  <c:v>17565.079999999998</c:v>
                </c:pt>
                <c:pt idx="26">
                  <c:v>16599.96</c:v>
                </c:pt>
                <c:pt idx="27">
                  <c:v>10809.949999999997</c:v>
                </c:pt>
                <c:pt idx="28">
                  <c:v>15047.149999999996</c:v>
                </c:pt>
                <c:pt idx="29">
                  <c:v>11340.04</c:v>
                </c:pt>
                <c:pt idx="30">
                  <c:v>20503.190000000006</c:v>
                </c:pt>
                <c:pt idx="31">
                  <c:v>24259.910000000003</c:v>
                </c:pt>
                <c:pt idx="32">
                  <c:v>15582.900000000001</c:v>
                </c:pt>
              </c:numCache>
            </c:numRef>
          </c:val>
          <c:smooth val="0"/>
          <c:extLst>
            <c:ext xmlns:c16="http://schemas.microsoft.com/office/drawing/2014/chart" uri="{C3380CC4-5D6E-409C-BE32-E72D297353CC}">
              <c16:uniqueId val="{00000000-55B4-469B-BB59-4ACD2790D9B6}"/>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747911576"/>
        <c:axId val="747913872"/>
      </c:lineChart>
      <c:catAx>
        <c:axId val="74791157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en-US"/>
          </a:p>
        </c:txPr>
        <c:crossAx val="747913872"/>
        <c:crosses val="autoZero"/>
        <c:auto val="1"/>
        <c:lblAlgn val="ctr"/>
        <c:lblOffset val="100"/>
        <c:tickLblSkip val="1"/>
        <c:noMultiLvlLbl val="0"/>
      </c:catAx>
      <c:valAx>
        <c:axId val="747913872"/>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47911576"/>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[Sales Dashboard 2.0.xlsm]Sales Chart!PivotTable1</c:name>
    <c:fmtId val="3"/>
  </c:pivotSource>
  <c:chart>
    <c:autoTitleDeleted val="1"/>
    <c:pivotFmts>
      <c:pivotFmt>
        <c:idx val="0"/>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pattFill prst="ltUpDiag">
            <a:fgClr>
              <a:schemeClr val="accent1"/>
            </a:fgClr>
            <a:bgClr>
              <a:schemeClr val="lt1"/>
            </a:bgClr>
          </a:pattFill>
          <a:ln w="34925" cap="rnd">
            <a:gradFill>
              <a:gsLst>
                <a:gs pos="44000">
                  <a:schemeClr val="accent6">
                    <a:lumMod val="50000"/>
                  </a:schemeClr>
                </a:gs>
                <a:gs pos="100000">
                  <a:schemeClr val="accent6">
                    <a:lumMod val="40000"/>
                    <a:lumOff val="60000"/>
                  </a:schemeClr>
                </a:gs>
              </a:gsLst>
              <a:lin ang="5400000" scaled="1"/>
            </a:gradFill>
            <a:round/>
          </a:ln>
          <a:effectLst>
            <a:outerShdw dist="25400" dir="2700000" algn="tl" rotWithShape="0">
              <a:schemeClr val="accent1"/>
            </a:outerShdw>
          </a:effectLst>
        </c:spPr>
        <c:marker>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ln w="34925" cap="rnd">
            <a:gradFill>
              <a:gsLst>
                <a:gs pos="43000">
                  <a:srgbClr val="70AD47">
                    <a:lumMod val="50000"/>
                  </a:srgbClr>
                </a:gs>
                <a:gs pos="100000">
                  <a:srgbClr val="70AD47">
                    <a:lumMod val="40000"/>
                    <a:lumOff val="60000"/>
                  </a:srgb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Chart'!$B$3</c:f>
              <c:strCache>
                <c:ptCount val="1"/>
                <c:pt idx="0">
                  <c:v>Total</c:v>
                </c:pt>
              </c:strCache>
            </c:strRef>
          </c:tx>
          <c:spPr>
            <a:ln w="34925" cap="rnd">
              <a:gradFill>
                <a:gsLst>
                  <a:gs pos="43000">
                    <a:srgbClr val="70AD47">
                      <a:lumMod val="50000"/>
                    </a:srgbClr>
                  </a:gs>
                  <a:gs pos="100000">
                    <a:srgbClr val="70AD47">
                      <a:lumMod val="40000"/>
                      <a:lumOff val="60000"/>
                    </a:srgb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'Sales Chart'!$B$4:$B$40</c:f>
              <c:numCache>
                <c:formatCode>_-[$$-409]* #,##0_ ;_-[$$-409]* \-#,##0\ ;_-[$$-409]* "-"??_ ;_-@_ </c:formatCode>
                <c:ptCount val="33"/>
                <c:pt idx="0">
                  <c:v>36585</c:v>
                </c:pt>
                <c:pt idx="1">
                  <c:v>51765</c:v>
                </c:pt>
                <c:pt idx="2">
                  <c:v>47780</c:v>
                </c:pt>
                <c:pt idx="3">
                  <c:v>38803</c:v>
                </c:pt>
                <c:pt idx="4">
                  <c:v>41138</c:v>
                </c:pt>
                <c:pt idx="5">
                  <c:v>42658</c:v>
                </c:pt>
                <c:pt idx="6">
                  <c:v>54410</c:v>
                </c:pt>
                <c:pt idx="7">
                  <c:v>32386</c:v>
                </c:pt>
                <c:pt idx="8">
                  <c:v>44967</c:v>
                </c:pt>
                <c:pt idx="9">
                  <c:v>42092</c:v>
                </c:pt>
                <c:pt idx="10">
                  <c:v>48370</c:v>
                </c:pt>
                <c:pt idx="11">
                  <c:v>25429</c:v>
                </c:pt>
                <c:pt idx="12">
                  <c:v>33666</c:v>
                </c:pt>
                <c:pt idx="13">
                  <c:v>36689</c:v>
                </c:pt>
                <c:pt idx="14">
                  <c:v>31312</c:v>
                </c:pt>
                <c:pt idx="15">
                  <c:v>44765</c:v>
                </c:pt>
                <c:pt idx="16">
                  <c:v>23242</c:v>
                </c:pt>
                <c:pt idx="17">
                  <c:v>37854</c:v>
                </c:pt>
                <c:pt idx="18">
                  <c:v>27242</c:v>
                </c:pt>
                <c:pt idx="19">
                  <c:v>46080</c:v>
                </c:pt>
                <c:pt idx="20">
                  <c:v>37665</c:v>
                </c:pt>
                <c:pt idx="21">
                  <c:v>29361</c:v>
                </c:pt>
                <c:pt idx="22">
                  <c:v>39796</c:v>
                </c:pt>
                <c:pt idx="23">
                  <c:v>51392</c:v>
                </c:pt>
                <c:pt idx="24">
                  <c:v>40260</c:v>
                </c:pt>
                <c:pt idx="25">
                  <c:v>51984</c:v>
                </c:pt>
                <c:pt idx="26">
                  <c:v>52528</c:v>
                </c:pt>
                <c:pt idx="27">
                  <c:v>33305</c:v>
                </c:pt>
                <c:pt idx="28">
                  <c:v>46768</c:v>
                </c:pt>
                <c:pt idx="29">
                  <c:v>35132</c:v>
                </c:pt>
                <c:pt idx="30">
                  <c:v>62442</c:v>
                </c:pt>
                <c:pt idx="31">
                  <c:v>76119</c:v>
                </c:pt>
                <c:pt idx="32">
                  <c:v>49404</c:v>
                </c:pt>
              </c:numCache>
            </c:numRef>
          </c:val>
          <c:smooth val="0"/>
          <c:extLst>
            <c:ext xmlns:c16="http://schemas.microsoft.com/office/drawing/2014/chart" uri="{C3380CC4-5D6E-409C-BE32-E72D297353CC}">
              <c16:uniqueId val="{00000000-9942-4D72-B21F-118C9B54A860}"/>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747911576"/>
        <c:axId val="747913872"/>
      </c:lineChart>
      <c:catAx>
        <c:axId val="74791157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en-US"/>
          </a:p>
        </c:txPr>
        <c:crossAx val="747913872"/>
        <c:crosses val="autoZero"/>
        <c:auto val="1"/>
        <c:lblAlgn val="ctr"/>
        <c:lblOffset val="100"/>
        <c:tickLblSkip val="1"/>
        <c:noMultiLvlLbl val="0"/>
      </c:catAx>
      <c:valAx>
        <c:axId val="747913872"/>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47911576"/>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2.0.xlsm]Sales-Profit Chart!PivotTable1</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gradFill>
              <a:gsLst>
                <a:gs pos="54000">
                  <a:schemeClr val="accent4">
                    <a:lumMod val="50000"/>
                  </a:schemeClr>
                </a:gs>
                <a:gs pos="99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gradFill>
              <a:gsLst>
                <a:gs pos="44000">
                  <a:schemeClr val="accent6">
                    <a:lumMod val="50000"/>
                  </a:schemeClr>
                </a:gs>
                <a:gs pos="100000">
                  <a:schemeClr val="accent6">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lt1"/>
            </a:solidFill>
            <a:round/>
          </a:ln>
          <a:effectLst>
            <a:outerShdw dist="25400" dir="2700000" algn="tl" rotWithShape="0">
              <a:schemeClr val="accent1"/>
            </a:out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'Sales-Profit Chart'!$B$3</c:f>
              <c:strCache>
                <c:ptCount val="1"/>
                <c:pt idx="0">
                  <c:v>Sum of Sales</c:v>
                </c:pt>
              </c:strCache>
            </c:strRef>
          </c:tx>
          <c:spPr>
            <a:ln w="34925" cap="rnd">
              <a:gradFill>
                <a:gsLst>
                  <a:gs pos="44000">
                    <a:schemeClr val="accent6">
                      <a:lumMod val="50000"/>
                    </a:schemeClr>
                  </a:gs>
                  <a:gs pos="100000">
                    <a:schemeClr val="accent6">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'Sales-Profit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'Sales-Profit Chart'!$B$4:$B$40</c:f>
              <c:numCache>
                <c:formatCode>General</c:formatCode>
                <c:ptCount val="33"/>
                <c:pt idx="0">
                  <c:v>36585</c:v>
                </c:pt>
                <c:pt idx="1">
                  <c:v>51765</c:v>
                </c:pt>
                <c:pt idx="2">
                  <c:v>47780</c:v>
                </c:pt>
                <c:pt idx="3">
                  <c:v>38803</c:v>
                </c:pt>
                <c:pt idx="4">
                  <c:v>41138</c:v>
                </c:pt>
                <c:pt idx="5">
                  <c:v>42658</c:v>
                </c:pt>
                <c:pt idx="6">
                  <c:v>54410</c:v>
                </c:pt>
                <c:pt idx="7">
                  <c:v>32386</c:v>
                </c:pt>
                <c:pt idx="8">
                  <c:v>44967</c:v>
                </c:pt>
                <c:pt idx="9">
                  <c:v>42092</c:v>
                </c:pt>
                <c:pt idx="10">
                  <c:v>48370</c:v>
                </c:pt>
                <c:pt idx="11">
                  <c:v>25429</c:v>
                </c:pt>
                <c:pt idx="12">
                  <c:v>33666</c:v>
                </c:pt>
                <c:pt idx="13">
                  <c:v>36689</c:v>
                </c:pt>
                <c:pt idx="14">
                  <c:v>31312</c:v>
                </c:pt>
                <c:pt idx="15">
                  <c:v>44765</c:v>
                </c:pt>
                <c:pt idx="16">
                  <c:v>23242</c:v>
                </c:pt>
                <c:pt idx="17">
                  <c:v>37854</c:v>
                </c:pt>
                <c:pt idx="18">
                  <c:v>27242</c:v>
                </c:pt>
                <c:pt idx="19">
                  <c:v>46080</c:v>
                </c:pt>
                <c:pt idx="20">
                  <c:v>37665</c:v>
                </c:pt>
                <c:pt idx="21">
                  <c:v>29361</c:v>
                </c:pt>
                <c:pt idx="22">
                  <c:v>39796</c:v>
                </c:pt>
                <c:pt idx="23">
                  <c:v>51392</c:v>
                </c:pt>
                <c:pt idx="24">
                  <c:v>40260</c:v>
                </c:pt>
                <c:pt idx="25">
                  <c:v>51984</c:v>
                </c:pt>
                <c:pt idx="26">
                  <c:v>52528</c:v>
                </c:pt>
                <c:pt idx="27">
                  <c:v>33305</c:v>
                </c:pt>
                <c:pt idx="28">
                  <c:v>46768</c:v>
                </c:pt>
                <c:pt idx="29">
                  <c:v>35132</c:v>
                </c:pt>
                <c:pt idx="30">
                  <c:v>62442</c:v>
                </c:pt>
                <c:pt idx="31">
                  <c:v>76119</c:v>
                </c:pt>
                <c:pt idx="32">
                  <c:v>49404</c:v>
                </c:pt>
              </c:numCache>
            </c:numRef>
          </c:val>
          <c:smooth val="0"/>
          <c:extLst>
            <c:ext xmlns:c16="http://schemas.microsoft.com/office/drawing/2014/chart" uri="{C3380CC4-5D6E-409C-BE32-E72D297353CC}">
              <c16:uniqueId val="{00000000-CF79-4389-920B-549CA3DC9205}"/>
            </c:ext>
          </c:extLst>
        </c:ser>
        <c:ser>
          <c:idx val="1"/>
          <c:order val="1"/>
          <c:tx>
            <c:strRef>
              <c:f>'Sales-Profit Chart'!$C$3</c:f>
              <c:strCache>
                <c:ptCount val="1"/>
                <c:pt idx="0">
                  <c:v>Sum of Profit</c:v>
                </c:pt>
              </c:strCache>
            </c:strRef>
          </c:tx>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cat>
            <c:multiLvlStrRef>
              <c:f>'Sales-Profit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'Sales-Profit Chart'!$C$4:$C$40</c:f>
              <c:numCache>
                <c:formatCode>General</c:formatCode>
                <c:ptCount val="33"/>
                <c:pt idx="0">
                  <c:v>11677.380000000001</c:v>
                </c:pt>
                <c:pt idx="1">
                  <c:v>16987.939999999999</c:v>
                </c:pt>
                <c:pt idx="2">
                  <c:v>15280.6</c:v>
                </c:pt>
                <c:pt idx="3">
                  <c:v>11703.330000000004</c:v>
                </c:pt>
                <c:pt idx="4">
                  <c:v>13162.970000000001</c:v>
                </c:pt>
                <c:pt idx="5">
                  <c:v>13852.31</c:v>
                </c:pt>
                <c:pt idx="6">
                  <c:v>16632.349999999999</c:v>
                </c:pt>
                <c:pt idx="7">
                  <c:v>10924.190000000002</c:v>
                </c:pt>
                <c:pt idx="8">
                  <c:v>14316.199999999999</c:v>
                </c:pt>
                <c:pt idx="9">
                  <c:v>12889.920000000002</c:v>
                </c:pt>
                <c:pt idx="10">
                  <c:v>15818.6</c:v>
                </c:pt>
                <c:pt idx="11">
                  <c:v>8234.5999999999985</c:v>
                </c:pt>
                <c:pt idx="12">
                  <c:v>10326.889999999998</c:v>
                </c:pt>
                <c:pt idx="13">
                  <c:v>11834.449999999997</c:v>
                </c:pt>
                <c:pt idx="14">
                  <c:v>9890.2400000000016</c:v>
                </c:pt>
                <c:pt idx="15">
                  <c:v>14488.680000000002</c:v>
                </c:pt>
                <c:pt idx="16">
                  <c:v>7544.9</c:v>
                </c:pt>
                <c:pt idx="17">
                  <c:v>12760.440000000002</c:v>
                </c:pt>
                <c:pt idx="18">
                  <c:v>8646.0299999999988</c:v>
                </c:pt>
                <c:pt idx="19">
                  <c:v>15184.859999999999</c:v>
                </c:pt>
                <c:pt idx="20">
                  <c:v>12030.05</c:v>
                </c:pt>
                <c:pt idx="21">
                  <c:v>9724.27</c:v>
                </c:pt>
                <c:pt idx="22">
                  <c:v>12248.099999999999</c:v>
                </c:pt>
                <c:pt idx="23">
                  <c:v>16692.550000000003</c:v>
                </c:pt>
                <c:pt idx="24">
                  <c:v>13339.279999999997</c:v>
                </c:pt>
                <c:pt idx="25">
                  <c:v>17565.079999999998</c:v>
                </c:pt>
                <c:pt idx="26">
                  <c:v>16599.96</c:v>
                </c:pt>
                <c:pt idx="27">
                  <c:v>10809.949999999997</c:v>
                </c:pt>
                <c:pt idx="28">
                  <c:v>15047.149999999996</c:v>
                </c:pt>
                <c:pt idx="29">
                  <c:v>11340.04</c:v>
                </c:pt>
                <c:pt idx="30">
                  <c:v>20503.190000000006</c:v>
                </c:pt>
                <c:pt idx="31">
                  <c:v>24259.910000000003</c:v>
                </c:pt>
                <c:pt idx="32">
                  <c:v>15582.900000000001</c:v>
                </c:pt>
              </c:numCache>
            </c:numRef>
          </c:val>
          <c:smooth val="0"/>
          <c:extLst>
            <c:ext xmlns:c16="http://schemas.microsoft.com/office/drawing/2014/chart" uri="{C3380CC4-5D6E-409C-BE32-E72D297353CC}">
              <c16:uniqueId val="{00000001-4B85-4EB9-BAEA-259B9D824432}"/>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747911576"/>
        <c:axId val="747913872"/>
      </c:lineChart>
      <c:catAx>
        <c:axId val="74791157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en-US"/>
          </a:p>
        </c:txPr>
        <c:crossAx val="747913872"/>
        <c:crosses val="autoZero"/>
        <c:auto val="1"/>
        <c:lblAlgn val="ctr"/>
        <c:lblOffset val="100"/>
        <c:tickLblSkip val="1"/>
        <c:noMultiLvlLbl val="0"/>
      </c:catAx>
      <c:valAx>
        <c:axId val="747913872"/>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47911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2.0.xlsm]Sales-Profit Chart!PivotTable1</c:name>
    <c:fmtId val="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lt1"/>
            </a:solidFill>
            <a:round/>
          </a:ln>
          <a:effectLst>
            <a:outerShdw dist="25400" dir="2700000" algn="tl" rotWithShape="0">
              <a:schemeClr val="accent1"/>
            </a:out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'Sales-Profit Chart'!$B$3</c:f>
              <c:strCache>
                <c:ptCount val="1"/>
                <c:pt idx="0">
                  <c:v>Sum of Sales</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'Sales-Profit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'Sales-Profit Chart'!$B$4:$B$40</c:f>
              <c:numCache>
                <c:formatCode>General</c:formatCode>
                <c:ptCount val="33"/>
                <c:pt idx="0">
                  <c:v>36585</c:v>
                </c:pt>
                <c:pt idx="1">
                  <c:v>51765</c:v>
                </c:pt>
                <c:pt idx="2">
                  <c:v>47780</c:v>
                </c:pt>
                <c:pt idx="3">
                  <c:v>38803</c:v>
                </c:pt>
                <c:pt idx="4">
                  <c:v>41138</c:v>
                </c:pt>
                <c:pt idx="5">
                  <c:v>42658</c:v>
                </c:pt>
                <c:pt idx="6">
                  <c:v>54410</c:v>
                </c:pt>
                <c:pt idx="7">
                  <c:v>32386</c:v>
                </c:pt>
                <c:pt idx="8">
                  <c:v>44967</c:v>
                </c:pt>
                <c:pt idx="9">
                  <c:v>42092</c:v>
                </c:pt>
                <c:pt idx="10">
                  <c:v>48370</c:v>
                </c:pt>
                <c:pt idx="11">
                  <c:v>25429</c:v>
                </c:pt>
                <c:pt idx="12">
                  <c:v>33666</c:v>
                </c:pt>
                <c:pt idx="13">
                  <c:v>36689</c:v>
                </c:pt>
                <c:pt idx="14">
                  <c:v>31312</c:v>
                </c:pt>
                <c:pt idx="15">
                  <c:v>44765</c:v>
                </c:pt>
                <c:pt idx="16">
                  <c:v>23242</c:v>
                </c:pt>
                <c:pt idx="17">
                  <c:v>37854</c:v>
                </c:pt>
                <c:pt idx="18">
                  <c:v>27242</c:v>
                </c:pt>
                <c:pt idx="19">
                  <c:v>46080</c:v>
                </c:pt>
                <c:pt idx="20">
                  <c:v>37665</c:v>
                </c:pt>
                <c:pt idx="21">
                  <c:v>29361</c:v>
                </c:pt>
                <c:pt idx="22">
                  <c:v>39796</c:v>
                </c:pt>
                <c:pt idx="23">
                  <c:v>51392</c:v>
                </c:pt>
                <c:pt idx="24">
                  <c:v>40260</c:v>
                </c:pt>
                <c:pt idx="25">
                  <c:v>51984</c:v>
                </c:pt>
                <c:pt idx="26">
                  <c:v>52528</c:v>
                </c:pt>
                <c:pt idx="27">
                  <c:v>33305</c:v>
                </c:pt>
                <c:pt idx="28">
                  <c:v>46768</c:v>
                </c:pt>
                <c:pt idx="29">
                  <c:v>35132</c:v>
                </c:pt>
                <c:pt idx="30">
                  <c:v>62442</c:v>
                </c:pt>
                <c:pt idx="31">
                  <c:v>76119</c:v>
                </c:pt>
                <c:pt idx="32">
                  <c:v>49404</c:v>
                </c:pt>
              </c:numCache>
            </c:numRef>
          </c:val>
          <c:smooth val="0"/>
          <c:extLst>
            <c:ext xmlns:c16="http://schemas.microsoft.com/office/drawing/2014/chart" uri="{C3380CC4-5D6E-409C-BE32-E72D297353CC}">
              <c16:uniqueId val="{00000000-3B48-4A94-87CA-0B6BBA085A74}"/>
            </c:ext>
          </c:extLst>
        </c:ser>
        <c:ser>
          <c:idx val="1"/>
          <c:order val="1"/>
          <c:tx>
            <c:strRef>
              <c:f>'Sales-Profit Chart'!$C$3</c:f>
              <c:strCache>
                <c:ptCount val="1"/>
                <c:pt idx="0">
                  <c:v>Sum of Profit</c:v>
                </c:pt>
              </c:strCache>
            </c:strRef>
          </c:tx>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cat>
            <c:multiLvlStrRef>
              <c:f>'Sales-Profit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'Sales-Profit Chart'!$C$4:$C$40</c:f>
              <c:numCache>
                <c:formatCode>General</c:formatCode>
                <c:ptCount val="33"/>
                <c:pt idx="0">
                  <c:v>11677.380000000001</c:v>
                </c:pt>
                <c:pt idx="1">
                  <c:v>16987.939999999999</c:v>
                </c:pt>
                <c:pt idx="2">
                  <c:v>15280.6</c:v>
                </c:pt>
                <c:pt idx="3">
                  <c:v>11703.330000000004</c:v>
                </c:pt>
                <c:pt idx="4">
                  <c:v>13162.970000000001</c:v>
                </c:pt>
                <c:pt idx="5">
                  <c:v>13852.31</c:v>
                </c:pt>
                <c:pt idx="6">
                  <c:v>16632.349999999999</c:v>
                </c:pt>
                <c:pt idx="7">
                  <c:v>10924.190000000002</c:v>
                </c:pt>
                <c:pt idx="8">
                  <c:v>14316.199999999999</c:v>
                </c:pt>
                <c:pt idx="9">
                  <c:v>12889.920000000002</c:v>
                </c:pt>
                <c:pt idx="10">
                  <c:v>15818.6</c:v>
                </c:pt>
                <c:pt idx="11">
                  <c:v>8234.5999999999985</c:v>
                </c:pt>
                <c:pt idx="12">
                  <c:v>10326.889999999998</c:v>
                </c:pt>
                <c:pt idx="13">
                  <c:v>11834.449999999997</c:v>
                </c:pt>
                <c:pt idx="14">
                  <c:v>9890.2400000000016</c:v>
                </c:pt>
                <c:pt idx="15">
                  <c:v>14488.680000000002</c:v>
                </c:pt>
                <c:pt idx="16">
                  <c:v>7544.9</c:v>
                </c:pt>
                <c:pt idx="17">
                  <c:v>12760.440000000002</c:v>
                </c:pt>
                <c:pt idx="18">
                  <c:v>8646.0299999999988</c:v>
                </c:pt>
                <c:pt idx="19">
                  <c:v>15184.859999999999</c:v>
                </c:pt>
                <c:pt idx="20">
                  <c:v>12030.05</c:v>
                </c:pt>
                <c:pt idx="21">
                  <c:v>9724.27</c:v>
                </c:pt>
                <c:pt idx="22">
                  <c:v>12248.099999999999</c:v>
                </c:pt>
                <c:pt idx="23">
                  <c:v>16692.550000000003</c:v>
                </c:pt>
                <c:pt idx="24">
                  <c:v>13339.279999999997</c:v>
                </c:pt>
                <c:pt idx="25">
                  <c:v>17565.079999999998</c:v>
                </c:pt>
                <c:pt idx="26">
                  <c:v>16599.96</c:v>
                </c:pt>
                <c:pt idx="27">
                  <c:v>10809.949999999997</c:v>
                </c:pt>
                <c:pt idx="28">
                  <c:v>15047.149999999996</c:v>
                </c:pt>
                <c:pt idx="29">
                  <c:v>11340.04</c:v>
                </c:pt>
                <c:pt idx="30">
                  <c:v>20503.190000000006</c:v>
                </c:pt>
                <c:pt idx="31">
                  <c:v>24259.910000000003</c:v>
                </c:pt>
                <c:pt idx="32">
                  <c:v>15582.900000000001</c:v>
                </c:pt>
              </c:numCache>
            </c:numRef>
          </c:val>
          <c:smooth val="0"/>
          <c:extLst>
            <c:ext xmlns:c16="http://schemas.microsoft.com/office/drawing/2014/chart" uri="{C3380CC4-5D6E-409C-BE32-E72D297353CC}">
              <c16:uniqueId val="{00000000-23D9-438A-BC8E-3D5AB0EADA70}"/>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747911576"/>
        <c:axId val="747913872"/>
      </c:lineChart>
      <c:catAx>
        <c:axId val="74791157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en-US"/>
          </a:p>
        </c:txPr>
        <c:crossAx val="747913872"/>
        <c:crosses val="autoZero"/>
        <c:auto val="1"/>
        <c:lblAlgn val="ctr"/>
        <c:lblOffset val="100"/>
        <c:tickLblSkip val="1"/>
        <c:noMultiLvlLbl val="0"/>
      </c:catAx>
      <c:valAx>
        <c:axId val="7479138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47911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[Sales Dashboard 2.0.xlsm]Sales Chart!PivotTable1</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w="34925" cap="rnd">
            <a:gradFill>
              <a:gsLst>
                <a:gs pos="44000">
                  <a:schemeClr val="accent6">
                    <a:lumMod val="50000"/>
                  </a:schemeClr>
                </a:gs>
                <a:gs pos="100000">
                  <a:schemeClr val="accent6">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Chart'!$B$3</c:f>
              <c:strCache>
                <c:ptCount val="1"/>
                <c:pt idx="0">
                  <c:v>Total</c:v>
                </c:pt>
              </c:strCache>
            </c:strRef>
          </c:tx>
          <c:spPr>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'Sales Chart'!$B$4:$B$40</c:f>
              <c:numCache>
                <c:formatCode>_-[$$-409]* #,##0_ ;_-[$$-409]* \-#,##0\ ;_-[$$-409]* "-"??_ ;_-@_ </c:formatCode>
                <c:ptCount val="33"/>
                <c:pt idx="0">
                  <c:v>36585</c:v>
                </c:pt>
                <c:pt idx="1">
                  <c:v>51765</c:v>
                </c:pt>
                <c:pt idx="2">
                  <c:v>47780</c:v>
                </c:pt>
                <c:pt idx="3">
                  <c:v>38803</c:v>
                </c:pt>
                <c:pt idx="4">
                  <c:v>41138</c:v>
                </c:pt>
                <c:pt idx="5">
                  <c:v>42658</c:v>
                </c:pt>
                <c:pt idx="6">
                  <c:v>54410</c:v>
                </c:pt>
                <c:pt idx="7">
                  <c:v>32386</c:v>
                </c:pt>
                <c:pt idx="8">
                  <c:v>44967</c:v>
                </c:pt>
                <c:pt idx="9">
                  <c:v>42092</c:v>
                </c:pt>
                <c:pt idx="10">
                  <c:v>48370</c:v>
                </c:pt>
                <c:pt idx="11">
                  <c:v>25429</c:v>
                </c:pt>
                <c:pt idx="12">
                  <c:v>33666</c:v>
                </c:pt>
                <c:pt idx="13">
                  <c:v>36689</c:v>
                </c:pt>
                <c:pt idx="14">
                  <c:v>31312</c:v>
                </c:pt>
                <c:pt idx="15">
                  <c:v>44765</c:v>
                </c:pt>
                <c:pt idx="16">
                  <c:v>23242</c:v>
                </c:pt>
                <c:pt idx="17">
                  <c:v>37854</c:v>
                </c:pt>
                <c:pt idx="18">
                  <c:v>27242</c:v>
                </c:pt>
                <c:pt idx="19">
                  <c:v>46080</c:v>
                </c:pt>
                <c:pt idx="20">
                  <c:v>37665</c:v>
                </c:pt>
                <c:pt idx="21">
                  <c:v>29361</c:v>
                </c:pt>
                <c:pt idx="22">
                  <c:v>39796</c:v>
                </c:pt>
                <c:pt idx="23">
                  <c:v>51392</c:v>
                </c:pt>
                <c:pt idx="24">
                  <c:v>40260</c:v>
                </c:pt>
                <c:pt idx="25">
                  <c:v>51984</c:v>
                </c:pt>
                <c:pt idx="26">
                  <c:v>52528</c:v>
                </c:pt>
                <c:pt idx="27">
                  <c:v>33305</c:v>
                </c:pt>
                <c:pt idx="28">
                  <c:v>46768</c:v>
                </c:pt>
                <c:pt idx="29">
                  <c:v>35132</c:v>
                </c:pt>
                <c:pt idx="30">
                  <c:v>62442</c:v>
                </c:pt>
                <c:pt idx="31">
                  <c:v>76119</c:v>
                </c:pt>
                <c:pt idx="32">
                  <c:v>49404</c:v>
                </c:pt>
              </c:numCache>
            </c:numRef>
          </c:val>
          <c:smooth val="0"/>
          <c:extLst>
            <c:ext xmlns:c16="http://schemas.microsoft.com/office/drawing/2014/chart" uri="{C3380CC4-5D6E-409C-BE32-E72D297353CC}">
              <c16:uniqueId val="{00000000-CF79-4389-920B-549CA3DC9205}"/>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747911576"/>
        <c:axId val="747913872"/>
      </c:lineChart>
      <c:catAx>
        <c:axId val="74791157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en-US"/>
          </a:p>
        </c:txPr>
        <c:crossAx val="747913872"/>
        <c:crosses val="autoZero"/>
        <c:auto val="1"/>
        <c:lblAlgn val="ctr"/>
        <c:lblOffset val="100"/>
        <c:tickLblSkip val="1"/>
        <c:noMultiLvlLbl val="0"/>
      </c:catAx>
      <c:valAx>
        <c:axId val="747913872"/>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47911576"/>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[Sales Dashboard 2.0.xlsm]Profit Chart!PivotTable2</c:name>
    <c:fmtId val="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w="34925" cap="rnd">
            <a:gradFill>
              <a:gsLst>
                <a:gs pos="44000">
                  <a:schemeClr val="accent6">
                    <a:lumMod val="50000"/>
                  </a:schemeClr>
                </a:gs>
                <a:gs pos="100000">
                  <a:schemeClr val="accent6">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Chart'!$B$3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'Profit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'Profit Chart'!$B$4:$B$40</c:f>
              <c:numCache>
                <c:formatCode>General</c:formatCode>
                <c:ptCount val="33"/>
                <c:pt idx="0">
                  <c:v>11677.380000000001</c:v>
                </c:pt>
                <c:pt idx="1">
                  <c:v>16987.939999999999</c:v>
                </c:pt>
                <c:pt idx="2">
                  <c:v>15280.6</c:v>
                </c:pt>
                <c:pt idx="3">
                  <c:v>11703.330000000004</c:v>
                </c:pt>
                <c:pt idx="4">
                  <c:v>13162.970000000001</c:v>
                </c:pt>
                <c:pt idx="5">
                  <c:v>13852.31</c:v>
                </c:pt>
                <c:pt idx="6">
                  <c:v>16632.349999999999</c:v>
                </c:pt>
                <c:pt idx="7">
                  <c:v>10924.190000000002</c:v>
                </c:pt>
                <c:pt idx="8">
                  <c:v>14316.199999999999</c:v>
                </c:pt>
                <c:pt idx="9">
                  <c:v>12889.920000000002</c:v>
                </c:pt>
                <c:pt idx="10">
                  <c:v>15818.6</c:v>
                </c:pt>
                <c:pt idx="11">
                  <c:v>8234.5999999999985</c:v>
                </c:pt>
                <c:pt idx="12">
                  <c:v>10326.889999999998</c:v>
                </c:pt>
                <c:pt idx="13">
                  <c:v>11834.449999999997</c:v>
                </c:pt>
                <c:pt idx="14">
                  <c:v>9890.2400000000016</c:v>
                </c:pt>
                <c:pt idx="15">
                  <c:v>14488.680000000002</c:v>
                </c:pt>
                <c:pt idx="16">
                  <c:v>7544.9</c:v>
                </c:pt>
                <c:pt idx="17">
                  <c:v>12760.440000000002</c:v>
                </c:pt>
                <c:pt idx="18">
                  <c:v>8646.0299999999988</c:v>
                </c:pt>
                <c:pt idx="19">
                  <c:v>15184.859999999999</c:v>
                </c:pt>
                <c:pt idx="20">
                  <c:v>12030.05</c:v>
                </c:pt>
                <c:pt idx="21">
                  <c:v>9724.27</c:v>
                </c:pt>
                <c:pt idx="22">
                  <c:v>12248.099999999999</c:v>
                </c:pt>
                <c:pt idx="23">
                  <c:v>16692.550000000003</c:v>
                </c:pt>
                <c:pt idx="24">
                  <c:v>13339.279999999997</c:v>
                </c:pt>
                <c:pt idx="25">
                  <c:v>17565.079999999998</c:v>
                </c:pt>
                <c:pt idx="26">
                  <c:v>16599.96</c:v>
                </c:pt>
                <c:pt idx="27">
                  <c:v>10809.949999999997</c:v>
                </c:pt>
                <c:pt idx="28">
                  <c:v>15047.149999999996</c:v>
                </c:pt>
                <c:pt idx="29">
                  <c:v>11340.04</c:v>
                </c:pt>
                <c:pt idx="30">
                  <c:v>20503.190000000006</c:v>
                </c:pt>
                <c:pt idx="31">
                  <c:v>24259.910000000003</c:v>
                </c:pt>
                <c:pt idx="32">
                  <c:v>15582.900000000001</c:v>
                </c:pt>
              </c:numCache>
            </c:numRef>
          </c:val>
          <c:smooth val="0"/>
          <c:extLst>
            <c:ext xmlns:c16="http://schemas.microsoft.com/office/drawing/2014/chart" uri="{C3380CC4-5D6E-409C-BE32-E72D297353CC}">
              <c16:uniqueId val="{00000000-092B-49F9-A356-E711983D4569}"/>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747911576"/>
        <c:axId val="747913872"/>
      </c:lineChart>
      <c:catAx>
        <c:axId val="74791157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en-US"/>
          </a:p>
        </c:txPr>
        <c:crossAx val="747913872"/>
        <c:crosses val="autoZero"/>
        <c:auto val="1"/>
        <c:lblAlgn val="ctr"/>
        <c:lblOffset val="100"/>
        <c:tickLblSkip val="1"/>
        <c:noMultiLvlLbl val="0"/>
      </c:catAx>
      <c:valAx>
        <c:axId val="747913872"/>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47911576"/>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2.0.xlsm]Profit vs Cost!PivotTable5</c:name>
    <c:fmtId val="1"/>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'Profit vs Cost'!$B$3</c:f>
              <c:strCache>
                <c:ptCount val="1"/>
                <c:pt idx="0">
                  <c:v>Total COGS</c:v>
                </c:pt>
              </c:strCache>
            </c:strRef>
          </c:tx>
          <c:spPr>
            <a:solidFill>
              <a:schemeClr val="accent1"/>
            </a:solidFill>
            <a:ln>
              <a:noFill/>
            </a:ln>
            <a:effectLst/>
            <a:sp3d/>
          </c:spPr>
          <c:invertIfNegative val="0"/>
          <c:cat>
            <c:strRef>
              <c:f>'Profit vs Cost'!$A$4:$A$7</c:f>
              <c:strCache>
                <c:ptCount val="3"/>
                <c:pt idx="0">
                  <c:v>2020</c:v>
                </c:pt>
                <c:pt idx="1">
                  <c:v>2021</c:v>
                </c:pt>
                <c:pt idx="2">
                  <c:v>2022</c:v>
                </c:pt>
              </c:strCache>
            </c:strRef>
          </c:cat>
          <c:val>
            <c:numRef>
              <c:f>'Profit vs Cost'!$B$4:$B$7</c:f>
              <c:numCache>
                <c:formatCode>_-[$$-409]* #,##0_ ;_-[$$-409]* \-#,##0\ ;_-[$$-409]* "-"??_ ;_-@_ </c:formatCode>
                <c:ptCount val="3"/>
                <c:pt idx="0">
                  <c:v>344902.6100000001</c:v>
                </c:pt>
                <c:pt idx="1">
                  <c:v>297692.53999999992</c:v>
                </c:pt>
                <c:pt idx="2">
                  <c:v>302894.53999999986</c:v>
                </c:pt>
              </c:numCache>
            </c:numRef>
          </c:val>
          <c:extLst>
            <c:ext xmlns:c16="http://schemas.microsoft.com/office/drawing/2014/chart" uri="{C3380CC4-5D6E-409C-BE32-E72D297353CC}">
              <c16:uniqueId val="{00000000-4BA7-4269-9790-F1158D8EBFCB}"/>
            </c:ext>
          </c:extLst>
        </c:ser>
        <c:ser>
          <c:idx val="1"/>
          <c:order val="1"/>
          <c:tx>
            <c:strRef>
              <c:f>'Profit vs Cost'!$C$3</c:f>
              <c:strCache>
                <c:ptCount val="1"/>
                <c:pt idx="0">
                  <c:v>Sum of Profit</c:v>
                </c:pt>
              </c:strCache>
            </c:strRef>
          </c:tx>
          <c:spPr>
            <a:solidFill>
              <a:schemeClr val="accent2"/>
            </a:solidFill>
            <a:ln>
              <a:noFill/>
            </a:ln>
            <a:effectLst/>
            <a:sp3d/>
          </c:spPr>
          <c:invertIfNegative val="0"/>
          <c:cat>
            <c:strRef>
              <c:f>'Profit vs Cost'!$A$4:$A$7</c:f>
              <c:strCache>
                <c:ptCount val="3"/>
                <c:pt idx="0">
                  <c:v>2020</c:v>
                </c:pt>
                <c:pt idx="1">
                  <c:v>2021</c:v>
                </c:pt>
                <c:pt idx="2">
                  <c:v>2022</c:v>
                </c:pt>
              </c:strCache>
            </c:strRef>
          </c:cat>
          <c:val>
            <c:numRef>
              <c:f>'Profit vs Cost'!$C$4:$C$7</c:f>
              <c:numCache>
                <c:formatCode>_-[$$-409]* #,##0_ ;_-[$$-409]* \-#,##0\ ;_-[$$-409]* "-"??_ ;_-@_ </c:formatCode>
                <c:ptCount val="3"/>
                <c:pt idx="0">
                  <c:v>161480.39000000004</c:v>
                </c:pt>
                <c:pt idx="1">
                  <c:v>141371.46</c:v>
                </c:pt>
                <c:pt idx="2">
                  <c:v>145047.46</c:v>
                </c:pt>
              </c:numCache>
            </c:numRef>
          </c:val>
          <c:extLst>
            <c:ext xmlns:c16="http://schemas.microsoft.com/office/drawing/2014/chart" uri="{C3380CC4-5D6E-409C-BE32-E72D297353CC}">
              <c16:uniqueId val="{00000001-4BA7-4269-9790-F1158D8EBFCB}"/>
            </c:ext>
          </c:extLst>
        </c:ser>
        <c:ser>
          <c:idx val="2"/>
          <c:order val="2"/>
          <c:tx>
            <c:strRef>
              <c:f>'Profit vs Cost'!$D$3</c:f>
              <c:strCache>
                <c:ptCount val="1"/>
                <c:pt idx="0">
                  <c:v>Sum of Sales</c:v>
                </c:pt>
              </c:strCache>
            </c:strRef>
          </c:tx>
          <c:spPr>
            <a:solidFill>
              <a:schemeClr val="accent3"/>
            </a:solidFill>
            <a:ln>
              <a:noFill/>
            </a:ln>
            <a:effectLst/>
            <a:sp3d/>
          </c:spPr>
          <c:invertIfNegative val="0"/>
          <c:cat>
            <c:strRef>
              <c:f>'Profit vs Cost'!$A$4:$A$7</c:f>
              <c:strCache>
                <c:ptCount val="3"/>
                <c:pt idx="0">
                  <c:v>2020</c:v>
                </c:pt>
                <c:pt idx="1">
                  <c:v>2021</c:v>
                </c:pt>
                <c:pt idx="2">
                  <c:v>2022</c:v>
                </c:pt>
              </c:strCache>
            </c:strRef>
          </c:cat>
          <c:val>
            <c:numRef>
              <c:f>'Profit vs Cost'!$D$4:$D$7</c:f>
              <c:numCache>
                <c:formatCode>_-[$$-409]* #,##0_ ;_-[$$-409]* \-#,##0\ ;_-[$$-409]* "-"??_ ;_-@_ </c:formatCode>
                <c:ptCount val="3"/>
                <c:pt idx="0">
                  <c:v>506383</c:v>
                </c:pt>
                <c:pt idx="1">
                  <c:v>439064</c:v>
                </c:pt>
                <c:pt idx="2">
                  <c:v>447942</c:v>
                </c:pt>
              </c:numCache>
            </c:numRef>
          </c:val>
          <c:extLst>
            <c:ext xmlns:c16="http://schemas.microsoft.com/office/drawing/2014/chart" uri="{C3380CC4-5D6E-409C-BE32-E72D297353CC}">
              <c16:uniqueId val="{00000002-55B6-40E1-95ED-C537FEFEC313}"/>
            </c:ext>
          </c:extLst>
        </c:ser>
        <c:dLbls>
          <c:showLegendKey val="0"/>
          <c:showVal val="0"/>
          <c:showCatName val="0"/>
          <c:showSerName val="0"/>
          <c:showPercent val="0"/>
          <c:showBubbleSize val="0"/>
        </c:dLbls>
        <c:gapWidth val="150"/>
        <c:shape val="box"/>
        <c:axId val="332980448"/>
        <c:axId val="332974544"/>
        <c:axId val="0"/>
      </c:bar3DChart>
      <c:catAx>
        <c:axId val="3329804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974544"/>
        <c:crosses val="autoZero"/>
        <c:auto val="1"/>
        <c:lblAlgn val="ctr"/>
        <c:lblOffset val="100"/>
        <c:noMultiLvlLbl val="0"/>
      </c:catAx>
      <c:valAx>
        <c:axId val="332974544"/>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980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2.0.xlsm]Top 5!PivotTable1</c:name>
    <c:fmtId val="0"/>
  </c:pivotSource>
  <c:chart>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'Top 5'!$B$3</c:f>
              <c:strCache>
                <c:ptCount val="1"/>
                <c:pt idx="0">
                  <c:v>Sum of Profit</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'Top 5'!$A$4:$A$9</c:f>
              <c:strCache>
                <c:ptCount val="5"/>
                <c:pt idx="0">
                  <c:v>Product 13</c:v>
                </c:pt>
                <c:pt idx="1">
                  <c:v>Product 21</c:v>
                </c:pt>
                <c:pt idx="2">
                  <c:v>Product 9</c:v>
                </c:pt>
                <c:pt idx="3">
                  <c:v>Product 10</c:v>
                </c:pt>
                <c:pt idx="4">
                  <c:v>Product 19</c:v>
                </c:pt>
              </c:strCache>
            </c:strRef>
          </c:cat>
          <c:val>
            <c:numRef>
              <c:f>'Top 5'!$B$4:$B$9</c:f>
              <c:numCache>
                <c:formatCode>_-[$$-409]* #,##0_ ;_-[$$-409]* \-#,##0\ ;_-[$$-409]* "-"??_ ;_-@_ </c:formatCode>
                <c:ptCount val="5"/>
                <c:pt idx="0">
                  <c:v>26520</c:v>
                </c:pt>
                <c:pt idx="1">
                  <c:v>33938.800000000003</c:v>
                </c:pt>
                <c:pt idx="2">
                  <c:v>35217</c:v>
                </c:pt>
                <c:pt idx="3">
                  <c:v>43188.600000000013</c:v>
                </c:pt>
                <c:pt idx="4">
                  <c:v>50358</c:v>
                </c:pt>
              </c:numCache>
            </c:numRef>
          </c:val>
          <c:extLst>
            <c:ext xmlns:c16="http://schemas.microsoft.com/office/drawing/2014/chart" uri="{C3380CC4-5D6E-409C-BE32-E72D297353CC}">
              <c16:uniqueId val="{00000000-F248-472D-9FC6-22B1CCE81DEC}"/>
            </c:ext>
          </c:extLst>
        </c:ser>
        <c:ser>
          <c:idx val="1"/>
          <c:order val="1"/>
          <c:tx>
            <c:strRef>
              <c:f>'Top 5'!$C$3</c:f>
              <c:strCache>
                <c:ptCount val="1"/>
                <c:pt idx="0">
                  <c:v>Sum of Sales</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'Top 5'!$A$4:$A$9</c:f>
              <c:strCache>
                <c:ptCount val="5"/>
                <c:pt idx="0">
                  <c:v>Product 13</c:v>
                </c:pt>
                <c:pt idx="1">
                  <c:v>Product 21</c:v>
                </c:pt>
                <c:pt idx="2">
                  <c:v>Product 9</c:v>
                </c:pt>
                <c:pt idx="3">
                  <c:v>Product 10</c:v>
                </c:pt>
                <c:pt idx="4">
                  <c:v>Product 19</c:v>
                </c:pt>
              </c:strCache>
            </c:strRef>
          </c:cat>
          <c:val>
            <c:numRef>
              <c:f>'Top 5'!$C$4:$C$9</c:f>
              <c:numCache>
                <c:formatCode>_-[$$-409]* #,##0_ ;_-[$$-409]* \-#,##0\ ;_-[$$-409]* "-"??_ ;_-@_ </c:formatCode>
                <c:ptCount val="5"/>
                <c:pt idx="0">
                  <c:v>78000</c:v>
                </c:pt>
                <c:pt idx="1">
                  <c:v>99820</c:v>
                </c:pt>
                <c:pt idx="2">
                  <c:v>100620</c:v>
                </c:pt>
                <c:pt idx="3">
                  <c:v>110740</c:v>
                </c:pt>
                <c:pt idx="4">
                  <c:v>143880</c:v>
                </c:pt>
              </c:numCache>
            </c:numRef>
          </c:val>
          <c:extLst>
            <c:ext xmlns:c16="http://schemas.microsoft.com/office/drawing/2014/chart" uri="{C3380CC4-5D6E-409C-BE32-E72D297353CC}">
              <c16:uniqueId val="{00000002-A8BE-4959-AB37-8CA6E6AEED02}"/>
            </c:ext>
          </c:extLst>
        </c:ser>
        <c:dLbls>
          <c:showLegendKey val="0"/>
          <c:showVal val="1"/>
          <c:showCatName val="0"/>
          <c:showSerName val="0"/>
          <c:showPercent val="0"/>
          <c:showBubbleSize val="0"/>
        </c:dLbls>
        <c:gapWidth val="84"/>
        <c:gapDepth val="53"/>
        <c:shape val="box"/>
        <c:axId val="904578064"/>
        <c:axId val="904575768"/>
        <c:axId val="0"/>
      </c:bar3DChart>
      <c:catAx>
        <c:axId val="9045780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04575768"/>
        <c:crosses val="autoZero"/>
        <c:auto val="1"/>
        <c:lblAlgn val="ctr"/>
        <c:lblOffset val="100"/>
        <c:noMultiLvlLbl val="0"/>
      </c:catAx>
      <c:valAx>
        <c:axId val="904575768"/>
        <c:scaling>
          <c:orientation val="minMax"/>
        </c:scaling>
        <c:delete val="1"/>
        <c:axPos val="b"/>
        <c:numFmt formatCode="_-[$$-409]* #,##0_ ;_-[$$-409]* \-#,##0\ ;_-[$$-409]* &quot;-&quot;??_ ;_-@_ " sourceLinked="1"/>
        <c:majorTickMark val="out"/>
        <c:minorTickMark val="none"/>
        <c:tickLblPos val="nextTo"/>
        <c:crossAx val="904578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2.0.xlsm]Payment Mode!PivotTable2</c:name>
    <c:fmtId val="2"/>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s>
    <c:plotArea>
      <c:layout/>
      <c:doughnutChart>
        <c:varyColors val="1"/>
        <c:ser>
          <c:idx val="0"/>
          <c:order val="0"/>
          <c:tx>
            <c:strRef>
              <c:f>'Payment Mode'!$B$3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4-660B-4B3B-8928-242993C31EA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6-660B-4B3B-8928-242993C31EAD}"/>
              </c:ext>
            </c:extLst>
          </c:dPt>
          <c:cat>
            <c:strRef>
              <c:f>'Payment Mode'!$A$4:$A$6</c:f>
              <c:strCache>
                <c:ptCount val="2"/>
                <c:pt idx="0">
                  <c:v>Cash</c:v>
                </c:pt>
                <c:pt idx="1">
                  <c:v>Installment</c:v>
                </c:pt>
              </c:strCache>
            </c:strRef>
          </c:cat>
          <c:val>
            <c:numRef>
              <c:f>'Payment Mode'!$B$4:$B$6</c:f>
              <c:numCache>
                <c:formatCode>General</c:formatCode>
                <c:ptCount val="2"/>
                <c:pt idx="0">
                  <c:v>502</c:v>
                </c:pt>
                <c:pt idx="1">
                  <c:v>504</c:v>
                </c:pt>
              </c:numCache>
            </c:numRef>
          </c:val>
          <c:extLst>
            <c:ext xmlns:c16="http://schemas.microsoft.com/office/drawing/2014/chart" uri="{C3380CC4-5D6E-409C-BE32-E72D297353CC}">
              <c16:uniqueId val="{00000007-660B-4B3B-8928-242993C31EAD}"/>
            </c:ext>
          </c:extLst>
        </c:ser>
        <c:dLbls>
          <c:showLegendKey val="0"/>
          <c:showVal val="0"/>
          <c:showCatName val="0"/>
          <c:showSerName val="0"/>
          <c:showPercent val="0"/>
          <c:showBubbleSize val="0"/>
          <c:showLeaderLines val="1"/>
        </c:dLbls>
        <c:firstSliceAng val="0"/>
        <c:holeSize val="75"/>
      </c:doughnut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_xlchart.v5.4</cx:f>
        <cx:nf dir="row">_xlchart.v5.2</cx:nf>
      </cx:strDim>
      <cx:numDim type="colorVal">
        <cx:f dir="row">_xlchart.v5.5</cx:f>
        <cx:nf dir="row">_xlchart.v5.3</cx:nf>
      </cx:numDim>
    </cx:data>
  </cx:chartData>
  <cx:chart>
    <cx:plotArea>
      <cx:plotAreaRegion>
        <cx:series layoutId="regionMap" uniqueId="{40692BD5-95DB-476A-A112-AB74E377A220}">
          <cx:tx>
            <cx:txData>
              <cx:f>_xlchart.v5.3</cx:f>
              <cx:v> Profit </cx:v>
            </cx:txData>
          </cx:tx>
          <cx:dataId val="0"/>
          <cx:layoutPr>
            <cx:geography cultureLanguage="en-US" cultureRegion="PH" attribution="Powered by Bing">
              <cx:geoCache provider="{E9337A44-BEBE-4D9F-B70C-5C5E7DAFC167}">
                <cx:binary>1HzZcty4su2vOPx8qCaJkTt2n4gGWXNpsGx5emGUpTIJzgTA8etvVkmyZW6prRutfSJU3UHXBFUC
C8hcuRLgv6/7f11n+5160+dZof913f/5Njam+tcff+jreJ/v9Ekur1Wpy+/m5LrM/yi/f5fX+z9u
1K6TRfSHazv4j+t4p8y+f/u//4a/Fu3LbXm9M7Is3jV7NVzudZMZ/TefPfrRm91NLotAaqPktXH+
fOuXRbG/NvK6MW/f7AsjzfBhqPZ/vv3li2/f/DH9c//x028ysM40N9AWOyeEEYcgROzjw3n7JiuL
6O5ji7knDHGXOy65/9GzXQ4Nn2nN0ZbdzY3aaw09Ov47afyL+fDZh7dvrsumMIeRi2AQ/3x7VUiz
v3nz3uzMXr99I3Xp337BLw99uHp/7PQfv479//578gYMw+SdB/BMx+x3H/0HOn8pOZbF7n6Q/jky
CJ+4HnJh6LF3fLBfkXEc54RSTDxK6D1yt7PiFqBnGPQ4OD8aToD56+vrBCbbfdvlLwkMLAkYeJfa
3u2SQb8Cw+kJxzZCru3eAufdT4o7YH5v0BPA3DecArN9lcCsihu5e9EV4514jucxz74bdxj4h74M
gIHVxG3q3fk6/CswzzDocWB+NJwAszp7lcD8pdJdoXfgaV8qyoAv457HbeSQW2j4r8h47glGnkMI
4bdLahJsnmPR49D8bDnB5q/LV4nNeZrt4vJF3Rk5IRxhTO8WhT1hAB47ITZHts3Yo+7sORY9js3P
lhNszjevEpt5Vip584KRxuUnxCPEcdHUk8F64Qxh94DL4QEh6GHsf4Ylj0Pyo+EEkfkrDTE3sFju
h+afUzKMTxD3bOZiCDOHx8SNOQ4+ocRDzMbu/a/exvzV7wx5HI67ZhMwVsGrXB7+LpPfS1XIF1wh
iJ24BFMKcf92IUycl+N4J9RhLnCCOxb9Ky7Ps+lxcB62nSDk//UqEQr22a7bqf39GP3zFYO8E9vm
jLroLvBPHBkjJ5hyipED/ODwmAT+51j0ODo/W06wCWavEhu/hOiyu3lBb4b4CXgwQsBZPb52bGAG
mHFEJ9HlOaY8DsrPlhNQ/PNXCcpiX6roRf2Ze0IxyC2c3eWOk6SfoxOMMWLYviPKE2ieYdDjyPxo
OAFm8To92SrLZFHKF0xhsH3iQNzHsF5uPdUk9nPvxMGcIsJ/erqHlOw5Fj0Ozc+WE2xWr5SUld0L
MgDsntgMkheG8a0XgxXxMOn3EKQvtk0d++5zeh/d7pjZb6x5ApNjqyker3OtnO27N6f7Xl6/ZGzB
J9h1EHPwrTZ5SFAeouLY9MSBrNKzufMrHs+z5nFUHradYHN2+ioDzOalhRgOiSOG4MLYozHf45Dh
2KCR3fM1iD8Pvdjv7Xkcmft2E1Q2718nKjAkzXU63I/NC/BkEFlchlyO7/IYyB8frhdOQLoEzECm
uY0+E+ly8wyLnkDmR8spNl9eJTbbspH6hXVl+8TjDuQxZOLFPAdkTYdDjeaOE0xQeZYtj8PyoOkE
l+3rjDKnO1m8YGKJyQmCvB+TB47q4YKh3onrUAcDN3h0wfzWnMdhuWs2geT0daaUpzs1ZLvi5gXd
GKSUBz9Gpmk+PWG2A+VM7w4NWEgPw8pzLHkKkPs+TDF5nSLZ6U7r3XXc6L0x+n6Q/nl8AZYMKhgi
hILA8nCdMCgi20CQof7/I635FZln2vMUPL80n2L0Sl2ZvI5ltCteEB6ojzHMPMYfF5Yh/DNkQ2Xz
UN88PCZJzOkzLHoCoB8tp9isXmX4P5WwSUaXZveC4FAINZ4DBco7zQUylodLyMMnjgeFGNircf+j
t6nls2x5CpYf3Zji8jpryqdS68P/VSXvB+mfezUEOzFckJd/SC6TsAOaDGyOcUHgvFM4/2PZPMuo
pyB60HgK0uvMaw4glY16SYQgn6QMqvoY+PPhMclrDoV/xkBhJnf6/yMI/c6ip+G5bTnF5nVKzadl
YV50twxmJ4eo73ggJh8fk+TGsWH1YCg+UzRJa55hyhOY3PdhCsmHVxlrzvbf1E6nLxlqYDemy0A3
Y3ey2XS5eCeQiB5qA4/vk3mORY9D87PlBJuz15nbnO3b3UtuxYBCJiIUAw+423ExIQGOQyHWEHTY
rnFcTfD5Qx79e3uewuW2H1NUPr7SFdO9We7ySsfyJavMGJ1QTqjj3W9inrgySHIILCkXNgbeuroJ
UTvoxs8y6ymMfmk+hWr5aqFa75XeD/cT+Z/ztUMNDSR/j6DH2QCD7TNA5mBL/W2W400CzwGn39v0
NEj3bacIrV8tQl9Klb4gPu4JSDQubMaYlJ1hmwbQaBtzoAvHx6QscADmd6Y8DcttyykoX14nKKUy
8Rt/p0ooQL8gM0CwFwPBzjICMsA9Ag+TUAblZ06wi++IgT1F6Nl2PYHTpP0ULf8VoxXs0pcVDBhs
0qAISpvoFqtJWgrOD3Y9Hc523Pu5+yV8qxucHcf691b9HVL3rac4vU5V9KNUUSGfsXPwv3jA5zyW
L1ggh1CIYb87CEt3hdgJZeEgbdjAZ/gTc+R31jw+N25bTebE+eskKOdqH5UvqcEiCH4cNiOiuxLr
dNW69gmcT3AcNKH2vzfkCTDuOjCF4/JVutKLfVHoIWt3z1ilvx7U+9vjiTZUWGF7731Umx5OYOyE
I84P2xluXS3synqYdj3XqscR+rX1BKeLv14lTpcxnJl8s9IvW/iDY6TU5a53L+NNd8YfMjCHw9Er
OK94fIC7e4jTc616HKdfW09wuly9Spzel81/h0iCm7OhDus6dznYNPAcVhxsL4XjpbdITRTZ59v1
OFbT9hO03r9OInnbq3vSdTuzXyBfhl10CDYxgHhxi8UkLTsQSRfByQaHTjLl59rzdxjd92aK0Ouk
kB8gPsEZ9P0L7kGBnIxj0GLhBMMtPNMtwYfCIYLzKU/ITs8y6XGEHjSdwPPhddYHP+z7Fz1w6kCG
hTgGN3ar+AFne5gueyDnwglt4A13++wnvOG35jwFy7EXU0g+v8oIdGV28X2U/ue+7CCgu4gBkbtj
AFNfdridAYO9dC6dRJzf2fE4FLetJkhcfXiVSHzcqxxKZy8HBhxktBlx4b9J9IfbfVDqUo/C1uzj
A7YLPeRpz7DkcTh+NJwg8vF1IvJpr82bgyoBosTvZb7/oirxaQe1lCIyL5oJg34FaS5DsH3y+JhU
IZ1jJgzuFQ4m/zo9nmfN4zPkYdvJJPn0OlOtT1Jfl4WWLylSQIUEViZBcPOR28evcQ12vMAucihC
eo8fDH+WSU/g87M3U3heZ4b1aSjhBkvR/Qz+5yEONlkCJuA+n7jLBVTuQUFyMIb9lvfgPXSuzzDo
CWjuezIF5surCHfXf3u3p4fJ1C/f/P+80xUQEALHWihld6FtQkCAEsLBFwQ37Xk88Z3chOppsx7H
aNL8l578H93h6ukw9EOCC3ZmNzveWuzBDbD+/tNjd+GeZ5Omd7Th0VV1O3armz/fwr2tDrXGH7cs
O/yRXwjH6sHxvAcN9jtt/nxreVBQhuQYDl7CmVigKh2E5cPbsBcD7s/kUNhL4zEX9gC+fVMciipw
v7PDcUAKBU4Md3KAo7YYv32jD1ILfGQf9qqBhGVTDmekDq3u+3ZRZgOIzT8G4u71m6LJL0pZGA09
YYdqdXX7xYOlcE4UtldB/u6CyG/DpngEwbK63l2Czzl8/3+G3Ji2YJKva5R+6o0jjIrJTBeW39Re
6dth8pG7g9xyS2+1HPUmrkjrs8HdWQmSM6seskVYladRMrbbin+N66FboSDRqbySYy6aKvs+DI1c
DoN307OvRlnOBmfMb4bWWrJUuh+QPc76iqNNZautbAf7rOmuQmWnq7xI1bzpsg9Q90XvBlZtLd2v
h6or1jKS0qeF1S1oEXrrtOPvccVHXxmGgjRfuJHi20gxEaq2X5EqjeaosSpBQmzmkUIzq2S5XzlM
roqU6SDL6KfYS+zz0s1dkaFsViXReEaYEyQ07ERYYfSuLuie0czzddzuJTHZbFRkKz3TrzDXV3U/
RnOW6UagMI8FLpG1wXhYNp350klknclGBW3nxj7pwkVYOP1VaiV+hfCpi5v8G/LoptRyGZXj8K4P
C3vlNGbFUVb7LE/HICzdZBEOfO2Y1p5HLSuFImzF6yoLMiu0hVOdd+OskDjxa6+XQctjgQYiN6pi
Y8A71xVlNYwblaIlzlaDiYK+dvSiJ0svZnqGZDzz0koGPB6+UStzt0Pj2TPWpaFAfXGG28ZZ9DTz
e1V8xUpfDa5sZk2IFzqL84UTkpu6yBtfZ1SvwyrJ/M4dmPBali+GLqWrMr0wWrnrhqJu5oyXTe7U
a13OEjq4wiE8WWSSbVA8c93W9r2+4zNm2khUGH9HqNigsDObwlLbpLe8bdjxOf2YmiJajF5/mvUW
88cs/oa7ug2Ua69xm7prE5EzTMp8XhDZL2W5t8A8v4nsdJ72ubWwk+ZLwboukOOQz1rTBU4RkhUU
RjddbRcrzaJsliBV+H2cmWAkGs0lJX7bspuiJMmMYbcTdhTeOFR2S5Rq7KcRl0EqBxkYRxq/stg7
UrSR33a1ESQizpzT9mthx/0yw+Y0jcZyE4ZEoLIzq9wqV4RF3mZ06WwYBC/L8FM5nFeRjt7RZIla
L3BiVa5TmGCL2sEBqfhnYqFxMygetJYbrnK3eqdUi07bsmu3ifMdqz47ja0mnJEitn1lhWWgCy0q
htWGOl2xgRXXB4myNzmumlXlqSIwRn5qaBX7OKXYj1lOt3Z5bfVaLbw2/xINphOMZ2PgKhSvteeD
mEHObDfcKqtKgkjWIcy64QviOV9kxul8i1jnXY4ZLG0jeCaGJLZXObeDpsXviwwXp7mTR4JT2i0L
j85phbUgQ5H6mBs2d6LQ99K08c2gyZKYet6z7FtBW7zImizyZZdFCy9JP5sMi5C1Z1FPGn/4KjPp
zXWRCi/ml6oDx+UMAxVjbQuXyw3RoSXqEGZNUnx1RiKXXRL1Is5RkLtuNrNL/S5zx+84tAOe5ptI
trPG63kgib3nNFrR0iK+G1ZhEA71sk/ya7CbB1HKVlUpB1HUWs14gQRhZbkZyeiX3dAHZaPjhZFf
eopEGmprpvMWABz5rLfjqxyctqCDyX2SlZ3ITCWF0tXgX6oS12IMmzQgtE/PrMuoNnNWFHLlVtk5
1l07bwi9buN49DMniWYhrYs5aSoihrRxV9qUo28yNxY0uVCatjMvS6sZ7qJFYWgd5IT7HbX4MsHn
1FPGT1In9tsysv0mTJPZYMVzrx5D3+Sfq1GlcwhUtZ8nshB23wpcj1vtFl2QleM4s4YbEtE06NOQ
CzeK5jkeeDBQ9ZX2MH9wD72sDat8PbJP+b73umyRFmpcKZMHqV0JqHkPW0+iLmhkcV323tYOWXqW
NtYgjGOswG7DWITNSsZgctl2kcCq9FZF7jJRu6SaN9Z+9Fw6l31ci7K3VYC6fco6zx96TwstUfQR
Yu7c9PJiVJ4MbOOoIBmGbZLE4JOK/Bum1pVlhxun04ETkVHQyG19Y7Wf6r6ZWbbnKycJ15ly2Kzw
3E2c6ei9l7eXdVuQ+dgjNUOYpLO2qdG8j1smeM/eD6Gt57y0koBp2z1P/az9OCAerpvEMF+7rA+6
gVZCV86wCDXOz2xmCh+5FZlhrW0/YoWelXi8CFNlZl5Tb51Qw/QBlinGhA0XqZOXMNkVrI1k3Bpg
GSKMmLfmWOYiVakRfUVQ4HqZ8lltOT72ancRu2aJx2pZymZlDVEe2B4fg1q3ShRxo3xPJ2bdmjGg
LRnPEK3qoKW5G1Rls5FhBzGB99Xcs7IrPvDMt9r6yrYHJ+CRjmes7Wuhh74NGtuFGe5aoTAjjJsa
nVSQtszOcDmA8w3NvKPqVDbVNqcR3iCllB+5eks1LBPSl8l5l5kFjdDZWHnd2rV0AEpEuilkHs1c
uWxDlglqGWfWe0UmILLX674rFrjqFUT00ppzpwv6pKMQkUfj0zJ+J21WBBoXQWrV9YaZfOnVshO9
bJIZV8xbOI1cWJklfa9wYOYmlVmRGAKwzEu/h7OFvuKdEbHLT5sKu0v13pKVtYwRqsQgow8hi6sA
Iny9oGHV+l3cl0vVtBByU5HB/tEtCetCxElCTnHVYoB+XldWv81JZousJasmLcmMdqo9WJmfawk0
wEtJYNWLKMqs91zG0co2nAnLopGgzZhtGz0shjqKApINtl/3NQMH5OTrOAnzNc+ypHlvRpgAUeUu
o5E5o99mSokoGkgQVlQHYWxGoXBVrxvFb1wzWEHrrqI0rtfHd4/PsB7qNXMbn9l9Mct0+75n4bjm
zdCLumQdzDKLriuXuj6Jk9TPYZqtaYW+JumgRFK0vUAVEgqc2NI29pLYzbA+XsascWYEe7s07/Qs
Iu21NYY1+LA2Ktd2fkA7s6XAsirXORmbZUisgPZOFeA4ynwmvR6oaFpsEpdXC6O5m4kaG5SJlEEc
SEkrfSs1vh1Zw8wx5psBDi6itLRujeyLTsFypMYvQ4nXfUNiv29TWyB9pXI6DyNtryNLXYWpSedJ
k9VrTni1djy9TcohWhxfRRXfumNrzRMEE3GQTb0+PnOVdffs+PJ4yTFQrkp6y8bp1Pp40T+eDS6y
VjKaqTaUm5j35br0LlFoJ5s6DNNVC/6kaLjjkyJN/CKh0awkdi4M8Ne5g6uLo7kd3FN5EafRko5h
uc4i9+6COpNk4udrGsVsFoX0Uz+MxRpnvFi3VZQVy/Cw7HupWqEgl4HYqtpVogq10FYNX2wVvHd8
qjEMb2pnvX+cb7bzyWmdesWdHP5U61iDf3yaEZ2Keqx5cIQ15aiAUWyiTNxej284uLwYqZ35hdt/
iWpaAs+Ey/HZzwvyZLVWLgwMtvOAumMpxrEbfJe11Rq1uFqTw+X4Ug3p3q50Pfv5VlqpVGCvAZ5V
FNXt2JDjsBzHSrtkS1wZzt0PhTLjOiYKr8MRU8HHpIAo5cab40Ufnmn+vW6KRMRdOUA8w5VII8hR
yqJu133b+xzIzjK0Wbv+efFU2q3tjJXz1Buvcquy1lUcW+usO8w5CeuztrQYrUavjxfeMjWzqd5n
9tjZ/tjV4yLWbGkB71iHln134T+fFbjJhD26eNZb5ouJWb0+XphTgLvktJ4DcQTf1+gavLo3iqSG
nlLZnIVKRYsej00uQq0uPdYN8+OH7WGxo7qPfVP3ro+jUWeiyXoj7DIHQn7wHvTgItTh147PnIFX
mTi+bk30UfIumh9BOWJxBKpNUT6nBXuvUZJnIkzA5dTUmzPp0MVxlk7mr+46yKl00vs/P2AeZFmt
t3Kbuhj940TuwWtkAg+1XiogBPw4IBDHH46X11dtJvKkiVeQTtwOwbGXx/5i6Y7rnz0Ht13MuYpX
+dAGVauSILbRTZnxVsR9gZfMOO8cyIgZ5nlAXAXcG3ktYIC/6CjyudvSmTHJfBjKK6topJ/wwhHu
OPbC42ZvAypca9Fn3fBZpSk4WB55oigyCXHcQ4EaTHr689J7yvGZIzeaDMLDWTOjo5cKVS5tVva+
K8llG/M4aLzT2qrP3Ci8UBRyNyuGQI+bdZQ4UlguXWGNL0tTvq/xHCJmA7nY6AqWAnl38nQ+esVp
354mRXHtMOejHTmtyKwUMr9Ofsrtj0mcDiLj1eeoLT67LKR+gmAJOHlypuIiW5a4f2crn5R1Mu/6
fCujrha57SKgFuhToyHzVMDeBbCdecOMhPEi6TzKmmUXDkB9WPshqdxqEylzalDHl1EWX9XOwIID
UbVx6vh2KtnKsSG+RrZZNZwVCwe5vjP0F17OPyQot30QIjb8mwU6wWzI8+XQ8O6SNBzYF2/XGuPT
TF337js+XlZwV695GFuFqPN0G5P+GyQkuS8t68xqolS4OE9EhCFb57wGJSKvBQ1ZBJqDBYip90lE
zovsYuDpTTjIUVRDDA40i3a6AbJiDXbv20265aTnfs/aJUmqS65W3iHVc8PCdzgtYbjMRcpy4Ak9
GgXOs1nY5adNWTfA+tpTu/8YMmaEiejpACTDKAVLwhmk0CqIgTMHrKqueAaxDoWpsBPgVTyVq9GU
edD7Bqc7TdoPmvKvLQzCGNe1aDobJiIl71WWrnluX9aZqUFdQLNKjdepCzl1m3iFSDr9DodMJJTG
0C/PFVEmPzY9CvrWvRrCsBSRpwuRk71SSAUNqleNGzMx6OYir9pZXM5H3G+MlyxgwX/X0hTCM14c
VFqkbk+2dZLNNDncfj/GvlNLNksIg4G09WVeWVQMSzcZIx8UxG+jm14m3oD8PqWn2YAbwdNiy8J+
iYphbfJhk+JmnrZpJFrcXxeNcxbn6mpU7H3qeF882oS+C+toLEeyslFaiqrmF1mVLwo7O+vSrhPA
SReKNp/LMr8EK4XTeoOInIQvihgSL5xl8x4VYzDYoQClpBF5CZk7k2NgAQxRd9FnGIhjOrOXTjuC
XtNSNpedEgi3g09g342Pcu9C9vrzOIRrRsLBD7X+rKI4FJ1OV8al2s85b/xRRUyYPm03rqzlohit
L6pIvSB0SggFqwaSHlZqNg85heS2bne224Dzs5oZcb0eODi4A9o4WrDMXDSacz+0gjhVmYgj4MpW
Jje0cD5oXrQ+r7ssiJM8SFzFfaRaBT/PauDJ0ld5220arYeAm2g5kDoWGpveV51dL3jr+E1SfM9q
Iv2WVp9h+0rlV603Kx1nbwZPB3HZnlVAscRoh1pkmZf5TeUxP2rroMPx4KfyckjjYdPkrRRRu0Bp
DxpRHntLO6WFYMxaJ11tbW032sZ2EYuos5OLqkkH31NooQm79GKV+WXrtgGUGAXOejZPBvodmEU0
Q01b+7BGmRs56z7/OGj5DvLicetguS29HJg1bb6jxqt9rwZBQqFdT5S9GJX9pZBJORtHvGmY6/hJ
bYmexxpm+Q3OFJuNydjPeNQFaVr5PS6ERPyUVLnowxwW8kjdOU5q4SXwtyu7sAQLiysphwtdgBqb
p6hd2AY7ayCwHyFqaJhSIAQOxVZHHaRqrIN79tiXXjJ+ozYqTl1Ccn9kFj0zGTmHQ08SnHMthcyJ
UKZdtmkbrfIYZAGTIxGG/HuSZP0M0hDia0s2QcJk5ufEmcWk+qxBsd6CWwtkD2iSSH0H2WOYq74K
EE6rpR2G72vwQevCq7/HWecbFEL4zNU+BhVF1N13ngxlYBVbbmdmFuHsnYzbNEhbmgmS21ujmnNc
ZzcQYrYaHNk8B3pPpfnctHwPIb31UT/Evkfw2sntVZLcpIQOs25sui3tIDYmwMkajHxXcw3q1TzR
GKgshDRYSJrOrLQHwSuJRVqOCmRJK1rnYVBy78JpGxkQC7wMsFopkN254Aa5BD5qfWONIkE1cOTb
tAF/IC9VSvIzWnStoDkN/abpmA+/5GTsIoPE2je8qgILdyho8Uw1p2XY+1Bz+6p6VgDPbLpFmZOl
Pe4VhyWfO97cK/NOIMcQn4NppWkH4YJ+7ne6Wddl/KW068IfTeDVxI/brjhHox7ehSSkIsrlOEN9
ZM9G2XOB0TluRinamkGH3VyUtpPNW5de6qRiouNpsqzJEqG621qUf4s9cmpBFhZQnFeiwB+KdJSQ
NaQMxFJwaFHTXoQt8htVLTsZJr6b92dD1OJTBLNajt1iTLphi1FHIHy5zTxep3mmgl5nGwlewrdo
OcLQ1K0Yy+iTJLPcaLwBwduPqkbA6e7LCKZ+5sxRxuaEddcpSj+UzakuOBEtVBKCrIk9v21cyJm8
xu/zERQ46oqCm4UMLXkxtIveGe01yGSFaG2v8m2oPgdS0XdSuhdxPjRBhj+loG8LfUgZjxfWUr9O
i3DpFNUHDI6tCzo2lIIZFxQvEIeqJipnoAXLRaLC2SBTCP7R97wPq03YYXvBQrcVuqEHZ9gvLZSd
Qpjz07jxzqRHqMj64n3SfpNmE7o1mRmgRIJVIfFDhK6UwfBiSHzD0p0XtqWAWoRawu71L6PTfwPe
NHOi7KuddqJLM/4uTMoAtcBblHyHMrBHs+6mj/EKlMqtlXM8y9kI/BjvCBmqtSkqConyarQhvZIm
2zeYXZZ10QqjTUBQ8q1y8bcRFI+gMpYBXwSpZgOzjnPr1JVtMjNlWPt9U0Y+YAJuOC1yEAiAvVsN
BThjLKyo9LvB4QIk00tU14mv6nxGcjQzjrcKadnN3Syp5+N4kJK6/KNy3HLWMF2BmIlWFOU5SB7N
ZugLuo4pPmdOXM9ynliizD0aaFlW5yZL53aqCgiM2AjWZsBQVFpvY+qJ1M6rAAQVPZdkV7RtEdj2
dV2ZMPAAx7yK3XlDnX5W2d6uq4pZkkTA2nxQnUYflngu+EEwb5xhy+qzbgTRwlPlhzxjCvKrofFj
B+m1GTI7E1VUmfXxtV1HBqQmSL0+Zpoa0D8OOkIuk2Z9fP3zIqsY3AUBT28VbN0PTrWInQ6JEoT/
YDj8BcuGH5DHnI3DfItlslaHHyr64h3URPo5EB74hcNbPy9t141+yHjil4cfTXqS6WWLVbO2k9Nk
zL9wkDJmVeY1a84ySDKHpl0Xpigdv+Aj8RPZQlwp0wgUgSjq1g1UHdbd4QIGbEcnKhbH9236JXHx
sJI57dao6TtQcoAIjgNxgi4q1bqvdQMFN6iMHF8yajzfKit6EMvqtTyIHLFd59WyAjoT1TJZQblL
C1mMXQD344Ak/HAB5ebhJTO2DEZ3dIR1SOzxIZPvQ3TpmAyYmsw+kM5Vc9KH3fp4qauiX49tCt2i
1jI8JM5JYjqQtuByfPbzvdLuLkz3/9g7s+ZIcW0L/yIixAwv94ExJ9vp2VUvRE1GYhSDGPTr70LZ
Xenj7j73nPcbUUFJAgSZySDt9a1tC7KZqyMov83A82ydDj5s29Wlfm1sehq1dqXvSDHjp5Vj3JcO
32k2Jkdy4RRv9wxiUW8XIoCuOx6qLZzVNZ4RZF1RINRW2EYsoG5pBfZzNHc48E4OB1WytqoqbVt0
hjfuTGTBiIbR6oORnj3TLQ72KCZc+KLwDsTQ8RGd3goxYDMOtWMYB76VpqLL9y6Uz2nw9ENWzlYd
2LOvJW5f3qm2IseTU5X0xTICIhwEOBvxSzfNJW7sDqMJjeoHK5v0fdl9VxXVbI3NuC/xi42kIQe1
6H+XPlUx4B3ikpt5oM5PaxcTl2ykD/jARLTmZaGa13HM9kt7LwZp1wGmCWXKq+JWtyiq1Xay6oxL
DBJC1zH1kG/naK1SPzjbQlXVwunGIur6h5LjTVxX+Jnc5nL8DyexfUlw5rt1sG7nodasuBBYhiEz
nUs7zrwnq+vv/GnloaA8x5wraDvyWueYrEi3qwJGeycoFky8VteBxmFmOy8PzJ5bt7L2dYzpEdLW
JkSzh2w84e+UFeHiFd/KpfqOMVBYmescrEbtRHrLftl289yOuErKtQlpq3ehLImA0iNIIEt8XUvT
HjHMx1xCg3g4saGOdQQqEnO1jiNmNOPS2Gk5obteo9E7iRbMN1OZWQyDk/yIoG+Pln3P9OdWn35p
FT6BM3lDkBcavgXXDaCU4sqd3EM+OiUequRR0/Qi6JyewfsAEuIPTONfmIMf0I57ltM//ozc7+r/
PLU1/ql9ro3bX6G71pAc7PLn6/7tVkgAvrlPh88bbWfzuy8AEH+c3QZq/EvlL9TIn+zEJy7k8tfw
/mHlfwiN+BZYj39mRn7/AbMPnIna5Q9qZMtsg2zQ8FVgUI1wx8aA/EGObH/BA39wDSnxXN3An/pw
gD7+QY7gT00gBSjYEAI4RAcoAm7lD3LE1ME2w93kI6wL9kv3/itwBMmPPoMjuGVM5BTzkAkBQ1cT
+MpHcKTu3GHArHo+gU8QMduig2qxLKU86FtozJC4YRqeT6Gv4o4qFqkCbKq0LZisXjGzypN5LPEE
XmeKKKiPJ7IqYQZYDzU9jFs8WWzRZ1VSi3mrqja3nhHXUo1aV4rUN+ieLEWR5O36hKlkLkN/izST
Rs/7N2LIk0HHLCm28PJ1oQ+DVgaqXksfxcmqXy1DuniCswaDHpwCdUevhPCnYWl3mGjmumZE6g2l
FkY3LjKUS88P1rVoVP4PVhqQLSBAV4FaPU0S73BVLOpmhUpbFmtUTKKHHFZ0QB+2b8xbq25XWnlc
gBaoAtV2WT139XFoDgtJ5hoBantFBH90ENu+VquKVninabQ4dDkmPHhBNbK0SaiK+SwxI1NFtdB8
fTx4S2eRMGsEIsjtREOwKM3hutCd7ePnKtZfbl+/LRG81WvuYgiFUDvd3tfuVHASewNjmNLljt7s
VLPa4LrV3Bsv9mxqsYQgmaxd9wA8qD+YTT0cVEn/XWLC7En4aTVhS6bHJiLCibboT3iSD4dy3IK1
akNVN/BmxKe5rrr2/qHPxty+2nXEwKZaaz36dHR+Wb2dnDol1cflSKp4PU+1Y81TvuJaKzHxOkwV
XsiqpFmjcTDtqjZDVVSNatHJ6iv+UF8WX5tUqd46UCUbI9Fd0xaXLa7t1x3sAUpey9Na09vD0nj4
5occQdPgUlbN14W7XSuX9arxb+sfulJFzOOKpLTNp+suqnTp53MXH477l2Lh/zTruQXk8vtkP/dU
OZDk9Mlwww97//2R/rMjX0/6w+f+0Pd1vSqpxYfVH4pqFXOKFvNVM3Htsg3Bj/DD9fJWpX9su9wX
n1ezymx2nxq1FjeTunVWtxIy/HQEPrQ9iTUp8TMD7XFSA4+06z7XrT91q1Y48p4ybu+938KfKl21
LlX91NZaGWRBJan8pag2VauueyppRnWp2lTV1iY8AVUd+ia6U8WLsvbvj37tVx3GtuiTBjAwUe1G
2TnTmypOBZ1IXAxST8nspuY2t3C2WcYqfahHSplVjWrhVdtM8LJKbaVaRzYD0HFlBzKkK+bIGrVi
OqpVkhSOfFRFYud1e/ehG8PJCWAKvYzqMm+r4NKXBrqlOPY91MKStXa0VvqNr/Us4M7ynfXWl0zy
ERGgDayoDYB14ntZgd/rx2WJp+rnCjmvbimNa22ow5U3RjiDWOJVy2PEFxgInkDUB9PNf5hympIG
ryAEDPQ6zHoEgD6c5eVjrBaYwJX1NBbbK23anuPT9pxX1X9sUzruh022PdS+lz3+puoPFNLCp67/
g25MiL2pZXk71bOvXrbqSJeialXdeOq9rw7wj2dSE4aJ4NqmH89mWNqEG+sDV28yRIrqg18v9UGV
xu2jXNs+b3Ndfd3m2sY7B8Ppa/3vujWULq72vnbx3x1GdXs9yrUb1Qb87UtdQqVffYwhlu3VZWxv
U1VSbaqKN/hZL8iaXNsnOsx4F267XYpqVaHeq2qfTz2qaq3ekGr1ZUu1k9wOq0qX9df6pU9qaYiA
2FUk9RETkFa7tcE0HXXylS5afaSyPrUzmTC6WPNgEfOSDgSRExMj0qTUB8RsSxLJzBRhZTk8LCj/
jigyGNfVB2ow8jF2qLsEuV36aV/Xp8H329006qnPyRSWpffVtPIy4uxQDl9Buu31ktf72esMEB4A
dBEsWxsTQg7RaKAN3Q/gzVY0YYQRM/MWyJ88512WDnzxDhBI9KBi3RNxNSul7fBWMe1HUQ8sXXUB
XUPatxAgvLAwZJjbr4Pf+KnPfD+2ETa2S5paog1FReZgqhCgc8Y1Hjr6o8zaDENiZ2cOCNDZ2RxT
q0xqvgzxBBU4aVxrx8vujAjoe9nMWYA//gyR2gGk6REAcbPvBENZflsrrwtsCF9HhhF55DnuoTIw
u4VqclszfiKbjoqxO5g893Ga22Jvdwn0ETNEMN+Pa19bYmtcS9Cr7MHRJciavCqDb1MDtZAKRBBX
jeiJhWjUic3yDVmnvrmjNGN9/kKGR5Hzc2fZYd7t2prUMXe355xNIZeYUJPXqQxKRoAyehkYnayw
A1cuoXtvOdWucwSuXqM3QhPuslB47dd2XuYAuhLInDYzg5Wa94b5s5p8E7F8Oj1XmN56EIce6tE5
Naz7YtvZEgkP6tt6n9f5oYBaXPDlndd6c9C6Pgts3kECm/mY6OOQBRVdZZA1lO3HFWvLtb9p1vIw
j3iodlBVEmjRYS38IfbqDXbq/B+F3tLAGAzvtJp15DsdSCu/ZXvqGl8meg9kAqw5YyLsLAQcOR/B
SpPUym03NkOnajD2txk4RYaP5ch5D/D5S0ON4m4SXN6LN++RLGJKXYY4gj1ovzS6A27Ak4qSF8AZ
bdpnPUIntAFEaZ7NCpxSk+Q2wv2Lz/1wtBcopZMIJ04Ram8QsRs96OyNZSYQ4Yc9JFUasILRqAPj
FkEbjDTGoKFneTzbdYfY1PglL8U7b4Ctmt0IGRPRJTLWAJQH+87Wj7QNp9LPbrk5OkcPnO7qVyxc
+E9AaFky+1VS1ZyDAyOgd4V+8Af+3nTW2RaZnnCOyyGmfT7ElmQ89ctzV0xTaPdGFTpDgfkWrWoI
odyP6oyxaGjxinYqzGwsp9YDL59w80j9gUuEqi3dQT8ZExCjv4xyuXdGp4/hXsCr0hAHtccKngaA
xnrTtMO5yXL+xbOrHcia4+i6SY37YyjrPsosMExFcS8w2g/4UHlgpekMbR/wJIHxwjcsyDOrfjSK
IgvxefLYyvUfkAM3Sd6qoJKt/Iz49h6k6bqDHk4iWB3CZanEPcddFQpWT3jbtzAF6Kw+rwy/BNJ8
W2G9es9ynvAO70kOLQI0pGvmetrZ1pMhlg46+PgI7trbSXmoJSusYO1BB+utjQkZhtBdmQ83xDvU
lNrpYlbnZcb0byqtNW5b+xkweJP0ct1Nc9nuAfQEkxj0cMz7IebemEB/+waOFqra3OTBgBs/bLW+
TcwiqEejj20tS4WdL4lRNlBdBH9GRNsN7NGESNhNReivX00MRhxzaPA85RCCvBZPtx4dsKm34zyH
emJ1ie4dS1yNe7uXgbCnaLXxSLB7zkIqqteWrKE5CyjvODPojMNNN/ugRifQB4SSPJCNDuxYX97g
ZAEqXcw7jh83MCb6S07Zr6alN2ySO6dYHrOmOw8Zt1Nv9I8QQt2E61oXjZoJmbYdn1oD8TSatX1A
tApktmk+TjCgRpKBJmYe5AFtWc9zMdSAsLR0KvHQpRQCxQhiOuCtRUPH5cmYQQVra5nmUDm7brnN
TOet9gvAtWXLgtqHJtfKL9HaGA+dy19w9xUBRn48mH3SwIpSBKOfAcCyMB8tWRPmMge52KVLPyB+
u0J+X+r8meE2TYX5TW/1BQGUpQMMsVlCmHxcMr+MXPA94TrS/QSYGLFE51Tm+pMOghvdTydif/Wr
rEm5QXf+aImwzipIOX39CPeKDPK+zKFblF1ISZU6/mg/VjycJs84ijun67TjjBsMd5qZdgUQd+Q/
CrsVgt5Q+0djnQyw7p4X5879JBc9YqBI4xngAlh4zdgv9tkT4223lH3Uubj25lJ4QQ6coRxfe4yi
QrwaSYbH3TiWX4HeteE6DRsH4ictwPfAdngZWaXZp2NfsBgj6X1PikgY63AuPRavhVXcl7kd4WlX
QLNA6JS1NItw40Uid0k4d94cWqy4MWXaSigXYhJLKFwrXafsRTprG1qL/7IacCdZVQc4V1SwHWTf
emEfJ6NporkE8duUzq+6r7TIXVYW4k4BF4mZQACS9rFZmA6un/Vx5R4NhxKQ8ZkPQsPXk5F2ZQzE
CmFjx/jSeUIHRwDng+uhqefE260u7EoIBX9BRK3eywkjIuGwRLOd52VaE0evnxu5WMHoNbsqxy/s
DtUcUF+eOg8ep9IenhoBMUGY0gh9k96WXjvH02oDstRZFgLj8AI5A3doirv+gYzGcuuNbeIWkJxa
3Btumc0JHiQjeMxv0McBgVpLxJzsbLpVvhGiNi5ocujgwIE2YhxmOF52TFhlOhTsJauL6iAL7dYV
1ndrWhKqy/xAPLpdGX6AP/jZJ3J1kGhQq1ILJFTrrKds+6a5Pt22jYvJEseTbx5DnY9z3Hi9F5ge
+8l1VoSrhYHCwKoO4oTVRn3L+8DTfC00Jp6CL3nyECASeB4fnNxPKNjZmwbCV5DZhoDRobkVlEAg
NbkRrqR9hKHruUP4G9DAePbNDnoVJO9qNPgdkve/GLDFtBmsT8LA86zEiLXggDpIUHfloygBbTsG
fjbzfrH1KpR1fmLG9J0DhLdI4SUNAXni2u4BwC4IfYM+WEs14RoF4F7Qn+Xy4szlYTWW92qGXNu5
GsTtXN8PzbyEQCtAU1m1iGtn6MPl3VzxACFd1QaGaz17cG5BzKS32eRpIfU0Pehc6LhNU/iBaMCp
M2jceyjUKenbE+eyiR1iDTBKhJXrQe7WzL2glQAffXJxxFAK0GJMr4bI6kyy79wlka1l7vCMi4Eq
ZDdOUzx41vRDuAwXAJh95uGLo+DiCqH1GPmIY0cd55B1zrHju6ZaGfg1EuXDvrRnHWiXbDCe78Kq
AI9hlFrot9xMMX0IDevr3Hbm3aBvj86qKVNnWaJaTD8aMuNhQkN841kkc+8JMzaOaV3aDjxdc8C3
+FoegNR4AEz4TW6SB2OuRWSS5tEW4mc+QCMknAAAoW9V4XMYMKhx0qwuJgwcFK2XWHbAxFta0CMy
U9yWCEMvUgs8S3/rGQVriThDXJT8hPcghluOh6+bF6FofT9gGChwi/LQMgcr7To/1G3o3EM3t1FO
vk7j+lWzpyQ3YcDQzfah9j0GSxTwk8bOd6KSa0SMHuBCJt1AwKsRk8m4g+B3rnK8jCmAb1G6xQ0v
plub/ew947afDefVbNywYgeuYby9wEcWyuLXKs0WaHyPwZFv09izJa5RAAaaayFiAmcUhmgaQJCM
bvKTiLpZx80HYkRjJUYm97oxtxA3jVuNo48WAm8AJQwCmAaf0lRkkPcrRBrmggeClEc2ijx1exnP
+XqT9ZQkTV69UiHhJuplGQjMfwzEK57H9ojksGWI2wujA13YESS77+UCH8lQ0m9iZU8kb52oyeZ3
Y9RPrg9FUl+ndyd/Rji+TOZhfZ/rxXyxaSfCUuPbwHIx41kH/1e0g7hxogJ/4mmXW9lRG/ITHycJ
VwwBgK/d1P783V+H8gaRIwADJiCiZbiBUbULe5nvc0SFd4jRf7PbYQ3mUQI+IXuHZjJ1ffGLe3yN
qiymhP2YjLKHf8BB0MZnVuADvYI18GdfZ37SLcvRW+2AdQaLdAcvBe76PxytjloIxVrv39jukFrQ
Ez2/GqEX5vdeX760Rrabde/ZGiY/mDBJDkx3feqzDr+qeNZzuDn1bOKBS8rbiQwnPKVZ2I3tweuL
uDLal9Yy8HfmgfS0QCnbqQpXrwl4yeRtq1UgJ0ed7iBQGmnv4yfT9Pt+LLUzKezszGVXnbvsaGm+
q4EGRdO8THs4BsubS5sOZwjonbmGKevPvXIjo1HdLzThW5taMUnz2yjhWurGKTKpfBy6x6Gy5vOs
z+no9kaAiSoNZllOwewUBU4kf9b4lGtBhlFs0Qk3nqZxAUFwhN0jYAgR3E76kt+P22Ktsvt+Dr2m
bo9AJ+2zWiAcKcNilRiJtu4fbY2zdqkUFLf87zYhvQJ4LjPSzgNh4tnZXb0tBC5G7nZn3BQGHvlj
nyy1YZzltkBolu+81V0DVR1Gap6L3mV3swB//3sz1T44Fuim0Tyodk/rDJCii4xgWQES+Htb08jg
wMttuBy3TT6sMAPPxPDl2mIbbR2wtYUJdTuwWpHROcBozIwwOeWRalIrWUmaI2i4R9Vk15zdgoME
qEGLe8QKW7dcz6Ous/u5W94XODP3s27ekLWoTstiW2e18CTuq3Z07OTaVq1TA++ZWcHCoRVawBF2
OZmaOJR2aZ/ZtlAbC+ZAzskAUEMhDpvGo/hRqxwuS9hT00u9h+8pQVpqK+RqPeW2gZHRci4G7076
eIZMsptx7wjr7Puldgfvcr5VTExvLgtMrb6IgsrDalU4QgWXQbQ0Jl4Ov7cDAevvKkm6S0cuaZ0j
IDnQxbW45XBhXK4oyVkOT+8Y+FU93LUYfd1bmpffG0X7yLN8OarN1MLpWuj1XsN3qqq21b0GIFU3
k1jtpdqM1agirS1vKrEsoU9y/1w1pn+GPQrWCFN8zbPeP6t2w62nO2cu4GjwCD7Htlkm1j13DXqj
tsAs8EyYbiJsg+uvXdm403LfOXe8dc+8ASqlU7jyMMdyz2qFPhbDnnAbGPm2nVqRw3Fy28FBbhbl
qGHgT8dkqE0TWMGKkdtkn67bAvOGWbsc3LQygON7a5FHUsvoPW9sL1qstYxN8Kh56I5dliATOJze
XcfuxbawwJXtEVPamPSFBP9PEagMFv9H6gnTcgwI6/+MEXzMO7YldPhjh48QgU28Lampbv8FIiAO
QRoenSC/BbFACvyZfsJAkhHDQZZhsoFPuoW8dH9CBBtfQIhJbB3DVeRWsv8bisCwvS29xMf0E56F
BBTEtIhjIksh0hr/K0XQdi2j7eqtN46OQGulhBOFhn0oOq6AeXPamLJL8fMGVpWa8NUIjA9KILOt
K8+MYkI++O2YNi5mts7sv0ytjelMa53ydYPjV+1MXX3e9cI79b02g3+yvFjT5fvSAimFKN/DIrKy
FJRDkWCS4kC7BazrLDnG272xpoWb39YS0NFMiy9Uk29UL9ygyma24xYIghJDbqMWXVIjLUfoW0i0
UHUwQtcCJq7hIjJt0pRX+017pz4URFFPPqqiVctqOnp46UZTNg4BBQ4HVWrbgW3+wstX8aEbterD
t6S2Uo3gRVK2SWJ4bkIdczfZT1eamSpmm5BmQVGztxWqSS3KzRJINgPc37VZmJRXCNVil0ppeapo
KYVP7anqavdrVbVdD9OoHVX9L8V/f3TV0bXffJMzoWot+3EGfUE2TVaVpq2qStcVA0zll7brdoiV
gpb4tMt1tdpFVQFV0JCwioR/t7FuOxKu1O2gH3q8tKrd7dzFcVSRuYhYdvRysp/O6Xo81denQ6kq
3S4KzbBgA/79efhiQV9VdZp5RtjwKUOEfUXEp1FLtsl9s1Xg6lTFanNzOnUHi2PfpqrpsmGzrbhu
culDbX3ZaFt9rX5YXSrZDzEAmFxUUW31qTtV/efV6hAfzjIfsxyBDYYkCH7VdJiHQLlUBIraslMa
oT9rPOpH2M8udcWtqI3U5qoqNxpmflCtquHak1Rwi6ojMAgy6PdCbdgosfG6j7dB0KI2CpgXtTuT
w8A76g2cMva1KLKmP9Q6KFi1fmlqCE62T4JZg9/P1ku4AxBvimZNm6LSuq9t294roERBKw3DKH+F
W9gdQYAA7Q8xdQfp5DF4ti9FfeOabHyb8HC1059F1UpH92gVOU1VTS3Ujmq7a/VDl6pRrVYbXvdT
bZlRTmFbNDTpcgnv31S336e1oxDh+qNUgCfSdwSO7TKM+savyvCsFib01ioAboylEtn1GvPcFshs
aG1Q8eyz5WDBGbhrJInKtbuVVvcE8naNLlqpkjsd+9TXw7q/ONa3z61K14WyEDeOyaMWHutA274P
KEywe9ZdgQd7b77CWVPhPaE7O9p3ZprTeTlkORaVo3cJk/oTq5eNCt/c3NmUPcHudj+wTIR843tH
1psBmzsWqWrdd4E14lMYE2YQ64a9FcY8YsDu6W1YToUInc2Pzjcbstt3fpr7IhmB0ux18WKb0zcT
Ub+kHvLuyBrBj/7Ql6Hvj3hDEDNL4Gh4REQ2dLggu24Dh33SDQd7A4dVafB6uEqhQJnbM9rbNH3b
GRiMdJgWKt5i4BsMpIrXRjaRO3OmEsIvHgZqQQGyXErXtn7V4MiorduLwr7J4iXth9Rt9L3vgpUK
KP4+3EHL7zoyaqnTO3C8APSGgFxDRnByiGQamaKmF2fDn+bLhWhuv9z18lMl1dZV/QoQ1UIiBZcc
tbatUljaQEyvIOTtHklB4Ez4s65KHUSQTa3u1x0QxEhDWolDyd3tFzY5HngNLWKm6tTDqqXL8KvM
SNrRWO5oxUMmOpjyGmgO3oy8F/DhLodLcew237Oxp1Im2dxbB+SS6hDRJfDawOHp0QYJp1odyu+2
6MTemuFqdjZMe+wH7zCY0oogF2w+HhMm40WaA6x+iVZGdIlN3MgLCF2MaHb6ej/A8ftIQHnT/fC4
fPVoKjKk/AElH8qXaqe9tzTNzUjZFpDkJCx/siIoz2xKef4GDw1fop7AsPoW/zD5LUw2CO0ZNCIU
IrERItkGi8Ee2jkNV3fXeCECAjk562vcWT9F9m2qt66LPjQRsYKneInGl5kCLI4J/VabJ8GCpgIZ
eBQeosxQC6PCj5z2ja77Wv4yDHgv54DTA5sTO9/DUUO0sPQQzg8nb0pm69mxdpa9N83jlL+6vxy+
X+1nG6K4iHt91xc3rfNCISFUpwyRKiOAJdMqTw296cmekx0Ci8MYI1RpQSCUgRRjhEjhgK/T0AJE
FgKAIhW7AUMt/L0GI6IMtfcFTlHXaIJZvPVLpCN+X54yfkfroG4SJD/SxGn1HpoqncUrsJpA5Gc+
/nSmFMjl0S2jDrHBKbXZoUDUdomaak+R3sfzdiD/x/qQlw9w6gorzMhtPoEt34HMybyd+W2Gkalp
UyIOvNwb5ake9nAStuQW9qUBNnB8v+YTM1/g04HSl6dIejX4KWmD8R06J3nrXzwNUOfOfC9AwGG8
dqff1EOkVchnAaAhZlnQ+mkF1v+lOC5+PN/lCAs9jzcsMiG1jGEJ1QiphMb96uwXM+UwoxeQ0n4h
mYysjnl745WhznZtlsDN6BnfC1j6XTwmodrIE/HvWy1qndTrU0xXe/dcimPBDpPEfWHCeF4ERfne
5i/Q4JBORh6hLOP7LiSSX6UFPpsTaO+QChG4xzNMw2W60APPw9yMHfyAUyr50X7HPWvZPynUXkSJ
DDhED/p729835Z5vppztC8P3pHWYGCPFTB0Z7q7z9oUW19B/u9CBgghD81ckmrGXkC0JhO51DDUQ
Dj5Ma0gWg/Q74WyFrnck405fInLiD7YGgv7Jhx5BdhaNhn09wioCi1ritscKkcseQ4eTO8vNIA0D
CwJm1knCuR4vX5dniuQkO92PK/t+NPYzog7TdLLBrRbJkuJj5tB7IB4jV9ss4ZAN9F8FmBKc6gKD
bmqQaDYe5vrkOgl5MrTI0r6Q5oa5d+zNRsYTmTrTQXcwAg/rL6AYBtwKeVrrZw7hirAHiZi0hGcF
d21f7AnjYU4j3UpgJXbXEHaoeT4aeTTZQaYHfXlAWV9DeJ6FABV9KvrvY52WOTA0/Ul48FNFfbGr
fWhiofMTzlP/2QNdEpu38GsjjxISMbU+suYdaBZzK5m/wIDmuGmxQkxIYHzGtKh902AFx4OTB6YT
ESSIqJHoIy3gzKwifOeI9obujX9rHuGT3rVDrEG6xnNTBDAcQU4PcgjgLhJQRUxDyjPkXHvGxAnW
EX4Ub7b51omdW8XjTjwYPzMzLvsdTg0RXp5ZSCVw2/MU55QNqVefDBN6TOCH+TN/HSBHsdSEsnsk
Is5I0kKCQ44q0NR4FOvzaYJLlCT0u2C30o8E/LLfKvxc3UiCVUsHdjshhwlyG0D9eG5e6xvYl+6s
Jy0e5QNlCeLyRvfVNO+gIooWfo0GY7gYmuPUgTO80eHCs276DPEqOM+e1zbpkLxOO/rV/USDBdlu
7pFxSbd2Ggl6pAKqdhCaXuGA83+0L+6xsnbLDl7RR7iVubXP7yWs6YFE5qJXfwi9NYUwPCN9lBfU
uJe1qHgj5sGRMWuMANGuAVwSDzMkJaJRKWFFCWDFpieuPdnI5CifLMTL1vsZk9Lhm78ZbfFiQDaW
wLTxIyM/U2CDl++BQiJr4eOToE8r8vbAfjmOyBt1EFXsOmkjHvPiHencJmgdmE/CFfNaQ9Cdxhsj
v5soEhegQhJzCqEYV94DkcEGsGcnZ9lNeLJApiAR62DFO+nacSgRh43hyIWsB/qaLfBzgr2BZAKZ
N5Ao68H00/uGs7yjb8w6ovfyiAkNBQc2BaUT0CcYONP5AYyCbkQwaCHLCnSsBvNsMCpxB0v7d90N
2pT2aSmiJwQEndA5GKEWFAnSa/XRDxh1+CsC+865jPu9dW8io0WC7DnH9QxkxPya7UbY7OzQjXGl
uXE5h+QnlMbiJX8qWEge3du5iHHm8LQjUdnrArN9tkNKsfzZOns/+S6/yW9+9a9CC+zbAsoPrDkg
Y5pQwxWLihZrIRICPiCEGWY7WLUDFtBQD2hiP/wIfvFY/BgSJ9pDOjbO5i0o4fOKhwIGAM8W7MJ5
0LwWr0j1pddB/4qEHlloukFtRQuPsyfkDcP/tLrBpnObDNMeUm6Zmm2UnTPE2Y1nKHZekSJaa2ch
vFe2G+TI0RNBXnRbiL5JPsd7MAE13VEQRV+HlN+xeBEBIWk+PMAu0QYNYu95n6wxO4CPC+EHgCrc
W8nU3CLi6YZA6r/7ASxOuwJmOCPRX/eWiOavWR6apzXOdyAWhlvtB3nRW4yIguF/2TuvJblxrUu/
yrwAJ+jNbfqsdGVV5oahktT03vPp5yNSp1iq03/3zP1ER6CBDYCZqiRBYO+11v7u8RiAZ78zdsmd
/OTdRCcn5JWwSMylG57bepE9ZduQb7UN7uxXiZMhK+5zEq2LbDm+W3zrNQHaED9kts+WnLR8gAUe
mD/+tuEquENkyIBIyp/9WeYJw03E6elJeVSRZ3xQv1XndJVu2lvj2PuL9jY6mEttxc2+aZylzh9t
aRy1Y3Vub8u9u32TIIgdibiftY1dLL2dRNPx1ycebzAUETGCI4J45WPt8s5YbEY2CEP6wAiicQtO
Okdj478iIAYS5vuwtm/cm7fqO2Jf535lZAt7y+7jqN6kR4Lm46bi7xgtkRFZOQugcovw5C5RDlil
q+wUb5yNugxv6z1hyfwxOueP0ktwD/Lte/joLMJHayH/VXzr1vneWOSrCab66j2b48JYOY8gckyQ
O+GKMqkX5UrZ8NZ4ZiXj1uEvrPNcyayy3LEILbCGd7fjfXm0/WW+R35wZ6yso/GYrwCMLdOtc5su
g431KjG3XvknE2mIV4iwy34hLVmhZEBRC/NV0nbZ0ubl8prwr9p6WzYl+/jA7fAtfKyP3V/R2d62
x+J7zK4Hz9eL/NdLckb5Ye3+5b+mP5OdzF+CNcY4GIcGUPVyhPz3kD40J0DSm+ZNfgru0EoxWVsW
FQ9VsHiUf6UrBqKxMjwpi6pfPDrvzVuNWNE6OhR3yc7+rj+Vr8OZhZAFUv9evoY/9GV3xhPeP0SH
6KA+oXNyW9zpTyh2LPmjbtUT5RI5Dz7gPY+WrD4b4h+opiyMo7Uzl+D4X6abbic99+m0vAFfYYUr
3hBxbE5oOmLsF8mdsksvvBJvil/cq9lTnC724yHcVE/Q3Vlj6ucsWmcn3k7RL3Hf18/hxfcBIC16
nqJVf0BqRg9BMCxq8wbWYZAhIQGQccnzHPwiyFo/08fDhK6DqRxszij8aXQwDPAXl0SEM94Z7+N7
+CC5S+TZ3A4WxkYBtTJsDRmcCY+J9C6fWJfRy9v0e3T7eFpuzRtv1+97fpDh3P8sXwtOoAttw/2e
PnZsyX8QAxqW2TfpMm6UjbdDVK0JlV0Fyupbp71EW3nv7YN9v+Zd3MIWX2s30kk71Vmwtu6TXwNb
OzRBnJ9gKMD7JSgaOP1t9IzAHTJQ/t1wDxP/Mh6Bd6J/RERxYfQRz4r8mi2ddbtzb39NQa8F6J4k
gqq+QlQWFOgluBufe7EAilXCZXfLiwgG51P2C3QLi4q8MN4bJoIxSXFgLAJeg+/dyWQh+Fbv01W/
Vziqfa8vxY3zjgaPJC27eyda2t+pla/+i3EkxNNP33o8euGyum9rZBSW/O7tg/UsP5UXuOHRuE3u
pv3Bm/JevPEVwxxd0VXxqx2O4zMvxPZ95GcMF1I6LcYsbGwRulPFsjSspYVaLoabYf3e7tjhcda8
B568An/EWuEvkYi7sJbymnwbk1M3bKun+MKSF1+6E3/XaIcY4Fo6NN5Cuag3aNot2AItlTd5H8NE
Ozpre8+Dj14T5PR1sUp3RGZX5ta5yFv5nO1qAmCP3nO5yVfDDVwElIyqb97uHU2BNZBDn3ca4Mtj
u8h44YUXvndP0IpFUl72G05jz8SbvHfr5/had0vjp/JqXNCJXYUb55w+5wdzXx/8auncq+G6g4gX
rnmlqbdsB/HDcNM+IePD8lzuu2W5kg7Kg70ttuxQufL2FoHIe/YUHfqs/Ou9m/aQbcdd86tlndgl
u2oJXG4XbsKH4C66Mw7pprvfgDNWnicSbwRDdqU+tTyZdzyz7jd8i/yA+i8tWKXBWv42fB++57fl
Y3SfnOtjyipo/XAu/qP1oFwQlhn37o25Tc72HWSUVfj6Hq6kewKKPM7abvpvEuAhzlkuzW/q9/hW
MtaAKToAz5Ct26X0Isc7DV0vtlBLKVi82P6JN438rXKPgEHYF9+YN9E62Dq4d/ecF+7CjXJmm8ld
qz7BR0ZzCOAGOOJH70bfO+MqDTeqvR6tXzKABGKckTnwK6InYj3Wj46zAibFfQSe4TG7d575Eu9o
Ki+aEA0WwbiIWjZWSJlrnI04Hwm3mzQ5IoWM5KwlKYGf1mzVxFdA8EBQckRtZvdcvVG2AkKyC+84
heCEEqKCohCeqLkpat7QIRzbaToU9/8QVeCG3yAKkqPYoTxESDfsfa9DwrfL91reLcFxI/nVsRds
EUCT3lqcOcrYbgiprIsWZVAwX96NzVM9qWAGUrdTrAhlNNm7qPjktyVh5RtRcHQxZcncC21BoSgo
alWllbsRSVq1x9dfhZNXX5nIRjiA4BmJaiSUDHzANWZcZfvUN5F0sfFg2k+eXSbr0dPwkKTpPUFx
YrapxoEXKZXmZtCK21LHNxiYeByUydRPzFjfh/kAEP9dqU28L5Minc+OOu89AlSgBNmUJyhJxWh+
mWyDJnFEvFpEBORQnogGAdhDNw+2/Zid1Yn8bxbSBR/trvRKtFokvpPmaeXCyJ771kKiPRoA1E4C
DDXwXXzbU7XpTVwagZ6zmk4uXeHjFX5dUbNEsK5DOjVxvWQ7C1oKucsvSpe5hDB86SOOlg6wMIXK
ZV0Y0E+mQjRFIYMWgH3ACUz4QUWRS6AnQNfiFzVd965GC2oj/LJXX6068VvVIqDsfIQhgjzOF7IF
57efPMPDRw2BSXyfk00UX5pinJg2oY0iHEjDm2JnOLqrX5Fc/ZJRaSO2ygIQQdKTZN4ztZIdlFpV
b5zyjGYz/y5BeRFkmULR+m2YjecE+EXjhSu10ViJdIJ6+RTFQTOnuNYiG/3v1I9WCEbdZjK6W2u3
wMuYAJFpD4rWXJqiVDatZBY3o5qjiYhXnV/D/GapdrO/tkSHI9vWKvDw2X8yinnXtqi2/dpJrfyg
jfhYDRZ8FUg60ukTjbQyAN+z65vqwiyKdCJwxlMxN+feonLxuLbxVgyb7deraE1Zjsu5y+zSOxt1
vw2wU5AJgB6WpAEwToFDFBRexRDhZQC72YPyAwiE5ufEjpT0Vl07Sv+axUa5zRx9P/eJmjcRkm3B
kRQTNLOoZMBrXEAUBSou41KvQFJmeauir894MQnvdT0itTfd+tNwVMYZeb3UbL22xQQxVQwNrYjX
sKjO17uOFMZ5+jznevmvw3vDA6Bftg9fpogP7Cw0+7oSn/Z8mXnc12/2qf2332z+6MKI4q3qhESe
J26puOSnb//pX3etiplgtxgrqp8+6VoV1us/0Gk4Z5rxJM0+/aXFN/kf/ybiky3BIxejP33y/O/8
8o/5+28wf8T4Ntb6E2G612p6k6TT4j9O/D9RfLF9af7dENz/+LW+XEYRBL95uKjNY8RlM0EUnMfM
3X9n+/ox4hJfLnsdY2njfT3xG4VogS0CsN7Efyyq8CqeICQTRK9QTJibVxkFoXMgemwRVRX916qw
Zvia1Imh+XeXECNEMV9GND99m/9x3vxN/vkyYtw8RFxvtiFH7K//P/boE/box+fERv/JMzVBiVQd
yZF/QB6lQf3r5/96qL/Xv6r/mvcbgGSa/5vc8QgXoXuu8jB8pL9RSOKnO7rlmJahOiB/SGT+G35k
IVRi6OwkNVUAjP6DPVJscp+rBomPFNWaUuZY/y/YI2g6f0CPdPLnKOoEcNJUy3TYk5Jd87OASayg
Va0g//Or0LKTkcraU1/ESNj7Ixrvrak+dXqhrhLyAWxFrwy0/tqrlql27Y1j+KX/41xxKTH47+Yq
zvfAgzzptXlxEIUdx4Se5rbTDyjQT8UXG5lpoNJdjeTlMSF9A3key+NcxLnzuRnoiXTIIrTsHe3Z
y+PkSIZ5+D1TsxhSed11vrVVzUJ/Vq36Z5TWxJYgbykwzzOrRPwB+ew3iJLIqirOcwvty3BChJzY
UxHsjN3RPQwDGGJRM3PHPUCq40wxtyNX0W7aFt/lIMOSs1yyN8AF88gQMiqHPlYsqGC6jWNiavtm
c5EyV8ajEoS7IdTTYzj62TGeCt8lfMBuW19+6RBNUZgBZIcojwjviWq+c7wuOoq+uO+ltef3IRS0
oUWedbTPYVWyZc5d++xPtbHvcUw7RrbKFRgGWvWNkLt0W8dZtI0kP8Oz2mZn+MDZ2ZUiCqsYwH6k
E1+p8/AF64mZrPLCc7ZaXZ8Vrybsmkv6AwJQ1VptXQ/ZzNJ48L28O3l59VQkUAHgsxntfYTk1g2H
Z5JqVPcNSpnoW0XtLg2C4GoTHdOzsnCCEPGvaZw5qt79P00SF4qNdqeVWbbveg1vjxE05Fmwo8+F
sOVknvjUIWwIphO4Fb+5rZ2HEIeD0sWXElHFB9eVjG2lmwquX9N/6KsB331XkU8GRMQWgpB2UBSo
l7nVtTtbKYKz0YcmlJ4xu1d7+JCGFPnPUYx8V9c77SFPCxkcRx+jw1iFgOOpxR+1qpOCq22ukXFQ
3cFiNddKjIiVYiGR5fhugzd9andpa2y9xPEA8CIGidAuxKuq8x+sPkp3Y9kWO6+X7ft8SnHRSkn4
0++7dV34yVvtkrgCvnpwMmoy23hapK9ciGCbrNENQj2up6AXKuNVdVyEBcDin/3Bz8jUUWbnYSoK
C2lM9Ljzjego7cFXeG7okfzaWJC/6YfV9KfCjd/UMOnwqjqFdDM1U0QN0eGxRgkBvuyNx5N/0Eez
TPXyrhr3ijYmJJWpNfx/ka4cwhT0JDHYrF5r3Vhejdf+sFLeTZRyd1ZiBOvMB9XYkC7A3hrSD6lO
+lNkudo56Z2lzZl2/NbGAC/kguNDCiymZkNo5LDiDcDkzmggoD0Vqb5iRvDZ4iFEmhXluIVAOyBx
3CMwCWQytrzgLiOP1UIdyuRH0OE5DJv+2ajKs5UW22haR0TBqucejGkdEU0Okywmc5sf8OKOuJys
UgmPdaskJ7/ULRzYxvjiuTIpQlTzpw8VUiedz3NiO91aNtzwiPBrwrnC+T20Tccj3Krs+dOr8O8S
qyl/Alt105Gh/iLyqTumyQtLnt4+n/KqWUoSNL7p278iM4j3gTMdCtTp/CxUDetIpS2qX9tfh35q
/1f169xqGIkP1L2+1rVRfmoK774whv6SBEH4lHVLFzktzguDCyGRn1kUijnqrGFomadQroQpUTNi
bKJqTzN6CblRMW6e9jFjthsqHo2FmPHvn1Gk5alIu/RhgP2CKGvW3QVqWR5d00c60azz7x78K68n
Mw8CBAH51dyECKWdf28PdeAhUJ5kFWiqzN6ZcVR9k6QErEMEtaR+6L0xvZXM2rhP/ObkDVbzMnCG
3Y2mqa8Vq25e0rbASVhW/iUxKg//h6UslZIoGmgi/611q2GZyHJ/bFN7eEjQWLAmewVjbC0nI2y6
wEifR3SyhL1xQgsQQqhu3STy35T6QnIn68UdUmmHpJe+Fmav5YAa5sGTh5z/odbHaOV2XvCmqeHq
X+4+GwW4T7Bq7j7LIjWuqms2OeOQkpv6P919Y6jZlSmbwc8QlGEEUUi6DeVofNPl0USydUqhk6Op
CSOGV3k2vMmxA7zZq6sjqsLave9JzwMP7EZBDQLJGjc6lpoMnoW8GNeasEl2chulo7f7Yhdj+8bs
K8LczJ27QxPPllbyF/+bywmbXIXAVpo7y9AzQo0IOyMyYByj0g7XSTZ6L7UZXqzp4TZc47YwdflZ
DFV9/ffQdsRd/DE0s2LrZybB2kHv4dl0B7Ih5QoAJ7/2dKQ9dGnMU7jI3Z5HEjYmmMnFVJNjHVF4
r/F/1/7s/TpOIpDQR2Acxdy5N7MrBf8IWCE7JewuDePnwsmVfaiZJSmW/rDPYyM3l4+iaRrZse4T
dxdEpFNczEPmucJmZOlF7eKesDtTRaewf52WOPI9GmNkP8qijTvGwyMvzxCXh1K+kHMMiXAUIt4R
nj2Nked7IH/qRRDgr0PpNl/UhlPeI1dQktAtfVLCPryovqw+fbRGx9PQLS+e1DYJL8rUmvpES+VN
NY/8v5o3Tp/wcZX588gwd/30j77586a+ufXxzYDLWntyHBI+VQL/ZOeejhqJmq0SS/dOwiZqcxGJ
Dg/Skokv6Dru7wb7PbH/f36SLVgYnx9kzk6aptucT0yykE6Hnj8f5N4PJBUlFgnQnzylaLLvbCsM
IS267VI80WwJfjSpZt+x9QlOcGN/223s1Ye9HYNumRXqMG0hfvTkQ/o0Xtg1z/oRu9+D0rl36niE
qWgnytH9uGuvtckmj+TKQWwX3qNfoVsq7jHRLQpxt4maGMjbEWepRroYIpE8AteL2wphyWL0ZchS
bIoLss/hqnfSQzFtipNMk7ckTwlWoimndgz/D6XXqTObCg3BDhAj0AADA59OvLTdwTjERV1dOrXL
l3UQJT8KkjSFrtm/JWyT1/MI0/jpGkiA2+aehKgEwhWTTdbczrV/2Q1MqVy//orTYVdVDQg3KPd+
+RXzZsiQONLsn5IXKwYBSgXXtTgYZso2blTpUTSiaNeBH3/MAzN7CAawmdbBrULvZJolu8KPZu7K
fOGwc6+9TmCVd44HgZj3jTEW6lHTY29X5bJ6NKaaNtlETdjm3ix3wT19jBO1LujulXQMjp3lcAbR
1X5TF2V1iUbvdyE6MvIfcij8j00MwSXF7nTqgIPWk2FgmqdMRnEZMVoMdCL4rf/8pJj//aSQOIfz
oYqKqq1ypv/zSSEnWCDJva/9NNLaW+I3VMCu/qcwq4A7VbTrWmd3mCN7UAfVzWwqUn6YOGg1VPQN
/QwVWj9HJDAKNb866UOjn9WpEPYg1OO1Myj68kuH6O0d/L+lGqzrxpHqfTYGVnwGRA/4RE1eCkQh
9kZmVJeqb6qLNtUme6abw+46Ngr1CA1/wE54uJ9GNXNuLSs4lF2uPWnRYN9OfYVsf+qrppaud48A
p5F3UaViX3V5eBA15Pl/18gd9Ls29841r7PCA0ql5faffxtF0Lj4INIRT54knWXMtmxTJwwkO7iD
dPnPH8e3fDcOB7n8iVTEWOlrK3c2pT9IJ6SpbsluB9l4al1NluKSay5thpVHfmRECkT7oz9EZeIG
9/d+SG1wAmSvaLeDk326jOgQ1yJLgL6qSapKtj8450RepFdDJeKWl2BZcJAMtcX/Pe22V9PirXOB
q8Z1Kj/IPnk60kxyT0Uuh3s1SMlXZvraaZLdXCtdWD5oSQrsv/K9t+mKfmShRVMedRd4sK2BONMl
ctnVKLX+0MFLFT1pm4I2cdcj2ss3SoyMhhgRl2Z3jsMQzRdxu063Z683MloM0z3boamyMECRb5qP
nnlgpjZA3UittEw7rbpz+gzEXe8/6IXjP6hdo64Cx642wvYxAqWYaKX07n0xnR+N0U83quuiqTQ1
hS2IrWRD+mfSUooTp/fRTjmp3YmBwiY5CJ2PSljdiY75Wok4uKbE0hXEy270wl8XCJWcG6/nPDzV
LDXJzrmRGgel8NZf7GKE6JxmiqHzJGOaWU4zPy4rRgi7GKYG/fWywvRl+p+XhSP4L+9s+79We0Ml
aTfa9WTnZsnXvqz2tRnI4YDmxg/0vVeKYpkZEggI9o4yx3TSficH0SwM8LpGGY6rbCRQtRDdXwaG
tj/FYafZhRjUT9cQI+fh4pKiKS5p58YlVkmaFoT1cA50JE4I+8Ywnw/CMnbacI6E2cpJmOJNiZ1i
XuoqCmDMEP14bYEXW3G0HZVgOF+7f19FwYu0QNHMWGceyZ/Q8cFj0pRHJcyKhPTDVEVRSbF7IDWj
aMidXh4/DZ6HDVOPLxPvlCYQa87lhOladRsw3rUFH8YlTkdOkHTYIHaBEAK+t5OwiYKEyaA9RNXu
rGMuDyXaDbX/2zYP9J369xWEzYGRdfMvy53+5fBvybC4dI5fnP9ZoTT7y3LnOWNoOKTVeI+qaI3G
B8diCQoJ6u9NDzCeN8v8LrFbB92dN2EIUMvWgFvxnhkSjexh4/h7vLCJmSMifuf2ByvJdNX5Wn9e
//qhQWj9ZfGTkue6ukPisrprrXtf1ovb655h2jhwBJ8tnp1Et3l41BvQevwudxF5gx4cqfVWlZ7p
W891jId0NMODWSB4I3p7pTcepgmQOavrBDyuTABNH1dVuhV7G8kBgcszk+1E0yOOvVJjBczF5ExH
KvR3r/C8z73Cty565Wnwl7kKmgdPJM5BHglBPxeF/Vtf9tNrIXntzzGPFMCzmERnY8ekqFTLvxKl
Sm9jtMBXvaOSpwIAXNpsQg0Y/bRzDNsqWg7qYFyKQW4OVmWAZ0Kp462yAHa5vvYyju7K84ps6/YN
OYPy0n9oC81/UCIC6V4tXYSpD3rAx3Lurzoj5B3XdASsa3D0vhQgbqdkzqWAnE3eE2q54QHDMsd4
P3f0kaOfCol0j9Ow2S4u0tQIgc0d+ArHhSZLbDYCVx8PbVng3YjYzYV5dguG5Uc9WP3L0MKYsBRj
2Jp5Pry4TXYxoT3dR77/LwuhRQznj22vomiyrstk8LEI22jmFx9Y07l2KRdj/96TJESTF2lP1jxT
740T+7S7zEjcHCkBMru3PmCHUCbSTTrjHYntECGamqJo80czHYt70VCRhljpluUiT8cAX0mNkxca
d6IF4bJ9aAP3rygumoPaSvkZ36p+9XMNg7TOuk46CB/W1VcVI5608dsYyN7HOE14sRwSpRcOSXXj
G7EJSxx2ylEeyyux78r+bDpID63AyGwIexknLc4ehHNfFHmU3HptmZ9Fy+UngARkIT0logFhac7j
MwXWRssG9UYPyZcnaonZ24/FUB5JsTK8CTs6DPqNU5O1gjRTX+0aqqnbIQRZ1inkpP+3nZwxRcU+
7+QUsgropiabjq1rOv7NP3dyCKRW5F43s/cKVBZKPW65r1HVCPsBtkyf+v2JzDD9SdSyKK32Zlmd
Oc9Vxo0YPDWTzoVO4mj3JNaBJ5IFyS53HJ8ANUkMrXA011aa9A+8WRzU7ILku5X0h6jJKzZYICCt
NlJ/WgNA+FRGWQif4AknfoqHyx6IK7EjKUY0EUBdDeltSoDescZtk7gq+EQ1Cn6pRDZX6eADt59e
PXNh+lBu7amYbW0KbAjtGQhljrJ22N7V91lr7lO33CVqrz1roZ8hVAbHzYgl7bk27aOrOvl9Ew/d
fVi7B5bA6FtuXSxrjI58FVS2PgpyfYGVDdv6kFVkmhEdpdMSIVI9eXs9NhN4eozzyt3OB21xNp+b
4mAtzt0fY4VJjDAluABGW++r3BsOczG2+XBI4mSXoOZINjAvJyn3x5Br2/IJWJnuuEdVUb+MZrdq
0qQ4aVNLmGreOtCs+pNoscb8treZHECPkqFLfNjEEGI4b0ozVNsOH2/5HqLOtUa60NxrKQDkOB+8
10RLp0RrwXDIkNJ/VmBBCXtG6sj9QGJs6Hye/6pBxl4k6Fdc9CQ17xS9fjInO/k0iFY6vQv0iEze
mTr4I2yholeGQ9t35kOqZQFSVBvheNIrRTSE/0j3bX/qEY14Gua1n4Z5waYIge7/824B7Yz/eqRY
Gy3VtGyVnQO6G38+Ur3WpbmTjtp74vO8kA3EPopCIpvwphgQiZptul8P7ULFEX4dk8axfOTJMz5m
ibFfmmK8gXDkIk74J1lF/YBexXATopp7K4rBkJe6zk5kNplBBS+qUNNdoWb6dZivmRF4yMpeCpuG
0DgSOE6xIT/8RGutkr3SF85jYUryGi42Ed2pmY96uYtq0kuKZoi08kHJcvgwU29jGwpasjoUKloo
5WSPnnGdKCyJCYg7DK1bzwl+hHKSHhITp3Oj9+SGnc4sw3QA+WKTJ1v057jZJhlErq+xti/zGs0e
DqSYisiu7L02URJ9q9oW+qDq80oZPNTvRljNsRHJrzKqYbLSmD//HBpZvH30aahRtC3JEvsOSiUq
fS5JNc72VBQy7lxZRn8NudezaRQJCO+pQ7Q7uz9z2NP3EvK38kLYnNbwz+WUo1zzh3T9aR5ymgj2
2OAACrRIyQtYv42WQ+Zdk22anuAcE80y7/StFcGtFM1KjYO1Znfu9jo4RgxOjVu4/NNcTypeLMNH
6NMrlW9+BANNM341LvlJdEMzHsjpGZxyU3kRbzFhIjZ34HwbXKzMsY5epN/rQ0acUxzIlAQIe67g
S5pPavOxTPSqBX6jL+c1yZVRplUC+8YZXVafuhnIZhLoe7+XkwW53IkIDtVBmwovySsChtTGDD3b
CqXg2SRqYpgYIZqikGurOrgu0ixE3eEHeY29VV1LQyE3CF7MLBtQ1R7GU9R57jdnuPjwqV9k0i4e
Rjcle9PUVB0YV5YpJ8g908zq9NCminsfluGrW5nfoykbsWe6/Y3jZ8kTQomHMm6HN2FHTrO/UXX5
b+0WPnXQyaT4FeHQ3nQAfU9NERMV0VDRMYdNZ1sz1rt8lPdSJWsnVyarLi8/maA3zblwPpquPDHA
ChiUopeErwA0RLUs1PA0Bns3L7RT6ITF2kNmca2NpC7tOYaTXbUrXnEcjMvAN91Di2fyCb1iHnbk
t/UIUfRQjZGdGuX8tVD1U8Cb/cHWfec6fZyGfZmeNNJK2Nkq6WtjUhZHtO0T/EHLcggbiaXdCPgD
OwHlgsQNvwNgiCG1oLSO7BJtUjJfrOaJfDGWveBUzuGAYCNp66Vy3YYEsISNhKdEMKwnp8n+GJYa
L1HHyWfh55Jzpw+QcZ04WypOKq0iVQs2htb4D7JTuFMnioBAIVrz8s9vCJSavrwhVI7wQKRMWdEM
0+BU+ecbwkokUtWlbf4GA7ZFGLoyD3IbQGolFTzltW66BsK0Vi4vVd/Ul4boug4QXdeiNPJt2IHW
JPhZbNskja+O6Hxq2tyba3HkAkmZbzMJWqk4kJlt9rs3RPjjzuFRFfgFgWcQtaZqnkqrCfazfYZC
kMT02inGC0zEPMyRu6dwrO4zGPtjGgVPUdjDTk3GF1WJeaaCRMLFVQ4vDjD/hYOP9xw53XWYNFrt
KenR7RMbHnYX8sZFR/saHxO2eSf0JaIxD/6ynfrSnK/MewpxkymKMV9U7dtjrYX2xenrs4hLJkF3
p0hR96yXRrHWw7g+kk/KQWdt8KEIhckL3IFzUOHgb4SDOPVq797lXbpA57a46AZ7306VIXLzj9Yq
A7LKUBIvmJpimAqU6YhILvQFFxYPHpLkdr6XvSF5avNevrnezJqZQ5NJOOOKIaKopxvfN7Onpstk
MgjSEsU8Vlzz+tBIRna9XogEHfryPqSVMY7u8UQrMOjRcsgdI7wXhZoEEI30AWkATC6Clrdu9CIa
Yo5PytS9VkOQnW1frtOnkfwvWywDWbI/Ty0qYEIHrwwgI21yy305tUR9VJEcIMvfal9NkA5CXyLW
He/UVzAcIg4fK6My0ooksRj/rlt01LkBcFiHpT4dNGvn0pheey8aUVlWK9UV6h30SX2jnGS3v78e
cqNI/lVklndsS9vYDQqZr100Ezu0NBoPqnKerbpyMHdF2DwHHH1Ix+AD4BlH52LoiJviP9Se7VQH
wzvZzMldEKLPcpTdYita44AcAFg7sE1dm7MCZlmlQ8519DsbrQXxHUlWkJJKFR0JcVp2yZ9+R6h6
aWZe9yBGlEgqkjkgzvaiWVimfdNNjh7RVDSQ20UUdNtYH9Njjhh0zW7pbCL/dB6LGj+j4k8qvQ3p
Kny7Sc2V6Kok+c3JbX03OOjTep7n7zI0zFde3yv3vlW1qxHnzr0XDe2qn2rhZMsQsDpJYttukYud
d2RAKD32bw1fJWwyFdUUXxJ2Dn23ojUGkEL90DnYZmTdjlL7KpaOKvPGTZtLyVYpO+/Q1KG591NY
IzEKsAKyVqsoUPgO+R7MaUkXhZS4d1FkVSfRmkcIyJuY9XENMSLw+mGh8cQv5nVRLHaqUvmn2v35
xSyaVoveI64q0ZiXTLE+ij63+TkvlqJW6Ke2skuks3lZ5XYYHTVidTecGwHDoMdykpUMsIwd9/j7
/IA/qhF+a3ydHJl1kX0vkvrWQbPtL7N+b9MBbQVJQSAUBOHPqlbeUtNJyfVgesuUgMdNTmaDlSpp
1mlQQ+sUWrV1CoyJz6REdyQV0caVP9lER2o/mD57wFaWpgM4xKRl2qpQez9cc30abzKnPXEX3Nme
r//4qMReeLWE/6lMXbViXSSShB/IzG6fJL9q0IovcS02hlRyFMHoKCA4VwXUJjSJreAuCA0DpYEe
PmJTk0O00g1vJcmRsxGbA1af8i4cLrEEXRD82nFe/yz+GuhAsSZcl762uq9R1F5bCjDLLojiR8a/
KK7evKN2mixahWAPOrXVjSXn2rooiSFZCWoE04isUYJVXZbRKWka62y6UKaiwlKRqcl46dqOccg5
uR7KqRDNuSgLedtpsb+fTY0ZdVuNBJzjN6Wsmi0O7zXON/+sEo287Ylk39okmuVINVrb1tIh52Y2
9D2/MGFbTt2I3eu3Qe+HnDw8AplFuLWDGKHhVnO2YVyStjFJ02OMVPCmUUpuHh1NkspwLXiaxo9+
NNJfeYQMggOMbzF6w47sKf17RJ74hdpULmpKOvivNisfMsQcHVU17+LKLh4QPoYz2UTRRnRqQW1d
XMnZiE5h8hRS3dc4JPeiKclxdzA8stUnHcl88NPET3GIyMZY5CkaauBxN1B5knWQEA7xY8Ijsm4S
QxFVYRRFNHVfa7IKnx4a2e/hwiiaLLco3ui9dBO5vkrCFL0kZ1QQvvRZ71zcInEu7VRDzhnieJQP
a9FBzoweCRmEizm9WAjvBCwrdj+8qCqRs956hlCEFghSRMsUF0+R6OH4bUxlmRtXDe9F4UlPjVu4
txJO5/vaSPuDMpRvc79WokjZ5b26EjZVrr7bWR+yUbC6od8iq06kxMu/1wapYB1TzUi/I1tnRRm6
JXdK8uNvRuQeqXr+D2Vf1hynj739iagSCBDc9r5vdnvJDRUnNovYkRDi0/8f5EycyW/emXpvKLTQ
cbpB6JzzLKp2XyjCs1uM/CdFkHE3rcyL/2hNY9hpoOQ8zaxsa/nVmsY0XBreCyRx93kls4sEZu7z
eWtyJP0HZEI/t+sGeFx2/T5yAdiL6uKkhW09eUE3Bwusf4ysrr8RG+TmvLKe3NIbDg0Fxxx+O9ZT
VsPFLWsSmJ1No3mWgAre1UAX14AQmI92qjy/2AJGPNPW3xx61U+WONmvvyCLaQFLa56B2BvQwzA6
NzmZpeOXAaW791HqtVXQ3cwB9dLTUFewa4+6s2eAK22HClmSCiTvp83fZ2euvWrdOyilRnGGV5hv
ITaDFcqlpn0JKKylzlmyNT1f3V9TE9srLmYgL+xhmkqYFa77GtyITVoRZ4kcOQwvfD9/7wAus6vo
nRVBigqBEHcPPjJQPZdQl6hte89gXyLn2CRCZGUC+VAowof+2N9JzECmjIM/+t2BQnRrrN6KuKA3
vHwg1kLDR5NpqYJoHqaqvplWFrEXu4+iz7yMgyTovJcNpEOnNE0fi3CBQly+Ns2U+mKdpcxZmE/z
dat3kOiCqEQQdavehn+lA1bZpBboHYiLykoLHb6ZikTyhmfv2tsckikUL7DaKeiKpFVz1FOFC9H0
umut9CfLofGKJVg+RGNsrWWi9QYopP6WjxAWMlMyjmwLUCDf4KKAX6RPAF5ziv5/5MDd/7CZZIQx
O6Au7iZq/xWNUeA6Yzus829pCjfYvpEXm1qQQ4E1867ueDMDTkncTF/NIIXHm1yuTdMMjJBo+euq
wbI3ugqF9eD5UE0A03AIIQQAT5bfJ8BWFFdKYgf66BYgAYyKbm8OUQG7rsoj30fL6vZlzAawN5nT
7cl0MFNM0y0FrjOnXxf/cY35nEG3r/8jejXgjuoP8IfD8B4C+wc4aCBT//F9dS3pElVQ9er0ZbEq
YhhN02k/YU8Hc1bDfgLSN0Tc2pRlW9OXTpsK1XgYQB0AuoPW5Bs0dUqeBsfCoezAe6j7RFWMYNS3
z3+d9U7ufPYNv8/+/+cpmM0LLx5hnoE6pQdA8CxxkVgzYbFpxm4GWZDfo9wdsj+aZvRr8te1ooKW
01+Tv5pxB1WkJIcQBxlsdgiqqjoHmm+KCd1hDsjX03kBdeU1ErDJQz6G5dkHe9Z1SPPWcg05EiCh
ruBpOJuaI4hMApcjLqAURua9/5NDvAO/9k+fQ5yoyIdsV9tYkv0arhXBkJcvscaSbyWDvTbNcmCP
8BYoryUY8igi0xMEwIuXNK+6DaykQDUwzQwqfb6K9FFlvX6i5XtWjOWLystyT1241JvPAtMgXVQB
6XZmVLtwAEnKFoBRMiCcwF9gPowUKUQTp7/gs+mGj1XQl1cZls2t671TESfe0vOydCsBrFu0A/NQ
0qijS5pNGFnepG94OF7ToKIPlGR066d2suq8rP0WsDdLMGiB/fuFkbSf//v97/hTtf/P+x8pKigj
AAviOcRxg781rkeKVdMK/eLJH7DteHLtwF11SebrVQwvol7CqsKn0T7pm2sSx+7atEw/KmusnX21
waZB5h0wsI1SbgGRP3h+lYlbFXPmSHvGorHb0t4bbk3j15fKl3MQ+/XNdJXV0IMuDs160zQDrhM+
+K0EYHC6iIGcc+iS8W5a5gCX5RrkLmRVekB+l5kD3hIbIRBfyWhcDhmgkthkJvOWiPzgAYwARRWg
EoJC34Gki7dNBrmapO89McGhRti7sGBhHuLPR948yqmo1q7b7mNJYA2E19I6C8fu7KLo9XmouevM
3NzL/xiAz1F3Nlew6Qozuaz9N5tG/rwOa/Dj+liiOBXyZi9+n7VmxLRR6A0CqDqyH0MdAvA9TbQG
chLEv/yVBzDNrz64XY1AsR1MT4XX0R8pA+FAzrWblOqSoEx2YIBYT3EWfXOx9p9NS4pz7lbBvXAi
CFwxSMxNcxyZDHtC3HTeetJ6AkkpXftItXYK6NQbCDjlDWt1du3wgySceA9WhkOTqGoW1lmzN32w
x1tXotDrKKv7vRVZEkqquocGnRPUs6+2OfuaE0yzTRNhH7QqOQhqNiTbTBCXIHkBLcD6bmAUBjhh
ztxEQi6oCoE01zWCvRip5K95HjzxZp2Vjdge2O7ZTj1v7rfYQdGpaQ5ExN65dOvrhOjd6daDILbo
eXSESdLsr2lZI/Tk9gZ2HBkjd8+7NjmbQzm00InSF9NANhBpZ2SWnyrpjNtyVIULES7MZelUfHJt
pG2nZoibaR8IyEUCq3UbOsi2Vyq/mFbt8wL1i3RajbKbORQ5Slwj+FXYXvyrz60hyibrADIYfXIs
W/2zi3p6534dmFadZvSeWeMfLdTcPltd4Th3zqM/xnqQohZIvRaLGDrvOy/JyCRFMEKofBg/z0wf
eJh0RlQOgP6kAm/03WkFN8nlpyD857ntgqcI/61yxlDz3gaN1tuhkPnBCSLw8SwdnaQqRsjdh/Gt
glcIbNIScS89CPJA8TZ7Hfr0PUM8+cMrbdzOAzS/Mihdun2KoKNr2xnj8NIEvUMeisYK3vyk+4gg
of1ShlCPdGu7uFdgicEoEWSk/76g/oO5G1AgqhA8YlHFYorhv+BV3I+SUjUduyciIpCkwItZ1RJ2
UgqOYyZ9PVhgqtYEIjHm1WtGi7T7NUps+GGY0a9rzajjDVvpVPX1P13/dUHiAGHstfAA2JfNAFyL
SCBP9+/0AV8Cco9gGD54n0msIAvVwXVSqCKnUt1rOHbO4dKh7i6Cdgmwq2U5Z9dN6+cxSEcoTlRT
RRZNZArJMoipxiKJph8zQOkb0RxHKI08e14F270mX0tPhJCATWAXG3TN2usd/w7npZsJBLWAGlkA
wPNDpjxv08WkWcciY3erp7cUVKlN7CXuhg7NjnRV+epZgOan2OYeXVo6+yR0vGVY+f1T0UFgZGLf
/J5adOWvqayPwNudpgbh8Fyp2lqAMcmObgBa8sLOwZ3KINsKCxLs6aSOg6ODEuyRChW8OcV48/FQ
vhHavLNk8F8pzFpmYRGNz2CtgRLp+/0dMhIQSQ0d+ZBn8ExtJJIUxBL9MmgS91yWFvR0WAsrtLYm
60G64uArl20cawh3YcCKHbWqYcuUIvugaaqN9kEGhK58upZDzU51Bp1YP4AxsgNYMEqASt7KrIIg
VRqIx651EMs7pXrCwkVnshjsl5RZ0EeplfWNjeML/iftD2wAjvAOZ++eKqDRWiU72Ob1mwZeZLPe
LfOzrnRzLevmbcio/WrHLll0sd1ALh9ESBsWfqa/GARbt8C2QcmJkdck9jZJHiSPSp4HPNzbMdTZ
pgZVGkypDk6ZcDf74TZyljRcQjItiGfShyVnCgeeleNZdC+aMj4GsVcsc9LEz1z5Tyoc5bsFdwsp
PXflV5mz0Yhp5hXl8ja5666oJP2eAc2KBTGGP22b1A9dkWG5TGjx5jXjyobczh6ullB85XWwR+Gf
fR5M00dIjj2IB1/ZacCG4QaMs6ZTUmQ4NZM+T8PpcirGcs/TPz7GTA5S6IPBxiffOlYIrUxF2lNE
Umcn/dJZxUAtPgLwCLEuyy3fafKqxmT8AWVK2Pu0Jbk6zVhurAxS0a4VOxcrCfDoNax56yB5aq4p
g+BDOqS61wUsliVuvb0HHamjZZcMEF5IFVdRS/BazIodVsOH1Ow+pgOddimmv5XjA5Cfv7q++lGV
hGM8ZqnIASkih0iT+Yz/Z5/5EPMvDH3+UsDbD0LyATQWCY0fZd90J1EEF8fKIDc2dfme2HUoJp9h
z5Q8BrCRBIEyhSjeNJh5QQE4GYoBphk6Gvk4f+0yknXzbuiXoNedaD6Ksy8s8SASGC7lHGksu4ca
me1RSM4iqwXqdDbrnbA7N7AxenBk/Mc0qYG0LMJnypne1EjTwWkNKF4HXsKHwQN2zRxMs+Aav5/n
lTCb9uklsqv4AolpUHORrzRdlvK+URKKX32jjwcdMIBmaUaxy6j3//19gjzDv2/QAxBGAqA8UVrF
w2nb5C8ATgNv3xHWBg6EkBMUY2DSp+udGoO1j7zbtZle5GMIy+5A/GpNY1+taczMFNNrffi3mf+8
zszsps/8/S/8vi7lVrtWLTTp4T6AcgqcWVBeCQ+k64GZDHx9Mj3moAGKWlsZtIv+GuigNrb9TBQH
QUEWYQuvBO6ByTDV5PCAVyevjTamZQ5ul3prLBTwu/GSSbhdBHCKDqE5nEDXdgRuCRxAGZ6ZTqNd
SrNrCmvJs+kyZ1aKco2MIUr8NYDsVrsqi1ifMvhkQ8XJgQcWNqy6aCbxUQvmbGDoA7+ZkT32Dxym
Ac5bizzvY2oH76Nwkntr92qly8je2RH3Tq5LEyCG4SFZVypcIhsF9pbwbqwu6gdel2te+NWzD1fC
gyeRGzTNAXhFrFrQ6m6Hsn7Wo5POLXvnV7U8WXkJdfEwc4C/r3w85sqrTnG7HO0OkNHOsrbYSohl
X4AEu9bj+N1zYECieS+WyEwHd1k7N4pi64+iRwllqEAJATQIyncUlfT/MAP5S4jqRrazBpHHXo21
QFHDKYojYuB6WdSkeMK77CeIIhF09V+lkN0lB7PY3USsjRE61R6yN7l3UXll7zJkSpYgXXgvpLZW
yeAVP2wr/zUDfz3ZTaQzyDajfNXVbjdPCo4t+AT5RUpdzvMWsbIDT/IXYE5TK1D7T4hclEiYl+rh
MJAYupUdqijC6sAH7TIPyh3K+Yht94Q0M39rwe2d9YDCPgd1U86xKeWPuk/tRYT/zCVPQ7EqAR0/
ekmhN4MAlEWnfbKPBq/aVEEVHJFuzFdZC0kA/GIQZaAoKOsYLqcr7MHHI200uBFORbcxsfQLH/AO
qIcQOfOoPQ7gH0ASHf1u1MEELRkwbVq4hgbm8b+nEd5AxHpawSxd4tOE92sah5powcMPvNr5s4uv
ECIK7WsMuQPo2AfJQWQN5NtsHs1jEPTebCiPxMT/kRIClWHBUYSNQ2fXiTbFH+s0z7wqToXP/R9F
nr+XlmofWdPU/2vr6/3FLMBSFdrUdWyk04jngu7270gQMXCb5bLSd6B1wlvrPgVUYuGFXMbO60Mw
BnLevBYpxCR9S8hzrxp6HRwb0hro5yMExLVaJOBhzGk98K0JREwz7bw/m2bUr8S+SetrCMOXQ2TD
4iFph/qWtxw2tMh2vNJivKYGlxsG29pjzUfn19+pzoNnCxTPeQGBrS2KPx9CdDD1IB2KN7LW3xJW
3jooBj20Uz9UDctF7FL9DWq/WVSdFUHq3UT0FR/JSo0VRJynN6vJC6DANRxTp/a2fs5csfYquGc0
Hs3WLO+xswRxHLVKuG/8SqYzZS+Alu5hmVnG2CCRQYGFinYUwy4zHjyYskRD9veAmeLXPi4xE0XY
DssiGO7C9S8GSWiwh2C554epywJp4JrAbwQSE4FagFRJjgGM8paMTMEQIVDjhtPNT5GCuerE3gcL
mlsWBdYLBAW8Oc9a+zKCrI7130Yu7vflaQTMmLkc39zn5b4Xux9t2t9GquOzdCO1YelQnjvQCmZV
7JcvbZuKVcD8Ym21XfmSMP9VRrDhTJsxfQhBmzXdOizhngEfJhB5cFGpEf25Thsd3ISI57TauHAC
f4E3r79HlRi6tVNzsPQD+DfnbBIEKtvoxDKveYyVyPfKpj30CtEfl/EZoLrmkQq9KMPRnpG8XrkC
7hkUO/kDwON/Hr76CIPTs1u1dGamfA2YJpCiELBGXWJRqk4vBqfIr2FTwggDhV68KGGKkmZFc4gb
XW05toW7AsiFPcUDuqGZlNAIKewViXtwKbKxWOoiG255HkbzOii7OxdVNBtsW76QBBKwRabpdyea
asB19d7W3UrzCA4JI/zjPWBRZ1RH0HKO03hGKhRhIiZ+yDh9oP1YZh89wBRbUzEbOtQF4Fl+JVM1
rQrSXYT17WrGUNH5HKMTKf73mKnJ/fO6kLfJolel88keCN0UmuhVmMBhBaBMcGPprqohwmuoBiJm
1spVeQ2oK+5I+QBTyS228fEHmIpbuNynr8iFQJzUGvgpD3O6I5C2WRWZwx6CFlXsFNIs75k/x9PP
frZ2Q2ajU1q3wB6rtcBmYDfEkEuKG+w3GyfXr1UT71N42h47wumaIZMH6WQr/gDktChd+mHV4rVC
cfmZSV4vYHk+nimrYW1FHai2RtJdcStP9lBKSVd50tl72trpkYgmXwL0xZ+pyp+gAyDfgXJZSe4m
3zWHbkft6+QCYgRWmqZMNnHb0ytLeIKw2PHemPqGLTPoBjDYVMfU0BT8oVb7qT6pJr6CGQAi6NeZ
a2tobXsVXE205196JV7bOhxe+kDrFStd5BonIJaw3QWRVvioc9UcwGuCG4Bw0xdZZYCr4fbYmGY4
tkfZxerWRkJcVcUfnGlWWFEIxAsNUZqpieQdMp9W8qP0lDyhnoCvogYZ6QskNaaaodKcIpf/G2yl
Zb+wIDl1Nl2sZNBSzZM1agV0n/MBhIuYhWu37rAyEDjUd7aUj9wf/Blpe/VNxPU1w90B2w1ryTmv
klmZ1XtN+/hNjDaI/XHq3sl4+twYWPwHFuqnSLj0uRY2pJSLMlmaZhj2cm5ZeNI+R/HfUmXsn/77
Pt3/x7vPpxQJYrhIMjsk/2B422oERRqStY8qLG1gm2BiqpuxPxNV8F0HLcwV6JLVYwQPWixjBftZ
AxcYCzzEX3M1eI1bzU/YFmB6WpePdQNx07qi8EL51/SCQJHKfHQOguvuc+700d7EJuki6MV/ErXL
UQJSn+d7gYzveyvs3SAr/k10vTtPRVZeXN46mwpxxyau7OwSgzUKofUq/laAhx1jU24u6hXjyIIC
pwGDupkzrQS1V6SPLIZf8VSdTyB49cgVir/TCmLGfrc0H/8em64DyoX9D1kZQOb+DpTAOKHQMCCA
0xFIq/wFo0P6JnIBJ2SPFKXdBZea18+5Bw30ZORrAMW6fUAUuJnmtJUoR4rp8DlSujqcm06Vd6hE
jjqYx4UHJKk/Hg3OxcBhzNlfmJi/mkp5kIIfhe9CgdyFNpCE1jzUe4MHZjvYdAa93NtWww6C+/2y
g7TGHVIlMIqYvvAC9u2s8n6aiworxUUskytCEfObizoO2wuSBPTO8hpb/fzsOHXyUyoFf6oOT0kT
Qy1fAwwDdt93JvzxJbThoQEui3cjmoMWy1P/KDLX2oB/SLac8OToAS6wckdl7cLEfUoiZMlygGwO
SNGFe+BDs5UFL9HHEpw4vCuVfp/06IWLGwR4POA9+uyueOgt07D9dRES4ennRQhbm98XaYMUaCHV
1eZO+nlRNv1LU9j0+S9FjqUeSQQx9R4AoHXvhsWyBLAzfRpF/N32AvugKM92Y52F2Owiy9hF2Mt2
wwBvjikH2VB4VnmNDj9zkJCXgnZ4Ot7r3FsoAvymZdn+S91/dBPOXUgxrFrkUzaBl7Gpu6FZdYld
/lKwIoI8Gri6Xec8Q8YwOpkuczDNsMhXSLxnh7/63c5x5rJQ7bLUNy6p3ieTACIqICATT2dfB9PH
477e8PKAFSroEbeRh5JPgOM88g72lEFmPvC0TlD6B6f3nbsZ1ZLAdjB8iNuh2zoFp898hOVAHPsP
ZGDJtU3UQz6RwCq3Czd2wf2FNTp0aUnoAVV1W24U8u8L89TagS43oQ7kZ9OMFrBDi2y99mrx4U2h
2QCg/gppHB9daFqZfWyA/7xF1U+qmXXoQs2OZoObQB2ckeb4ued1Al/Auqd3+gWS09jOcKi7KZJB
Pa1LgK7GlgxRZryAXAFMgbKkePDG7M/+EVHfUHrFwzTfk0X46jqHXAPhXwhwbLlMlq75i9Ki3mLr
HywU7cnGHz38AEUyzgohgqPgSXW3RLw0caYuZb0tkB+eK+7IBz0k9boOaLYyhcKIF3RWcDc8cHxl
z2V2qYmtn4A+e/wEwQDrRRcjtcgKe2O2KyJpHYNeILzMRPPiCX6Jp1xnn9VwMC29V8WHDEDxMD03
URptQ6vr1mkcure8zJ1ZAKzKT+GsXN59lOA6vJbVDcngCiTCf51Y1t89fw6VQC/Ag+GPOWUjGJy8
+JMpOQD7MtWIYPNnigplh5KRk9rxyoz2oEk2lX6DaUWpEatH+DnhllWJU54yfpAezC5y1rFXWbTL
Lhf2j6KSsFyx+XjNsUkCENAPVnmqwnsh+kczoy1SBKxpfhd13qxlUKZbO5fNTU7JNzODQXii9np9
rLGmLcSkN9JOB0VApiEJvHkCO9GI6/0Mncyn81yy7F4M6Yk6eXMxL58KLVxQX8xtPI19tWBv+Efr
93VRhBvxv7/9Q4iq/+PtM8FtUPmxUaj7pxYS9azOismgH8dw11pQ99+mBTBJYQgP3L7K/L0hRpiz
WEYIgFxwnBZZF1nAkvXRSpaQ/QE5BTx85Cb2jTsEqJ6TR854uPSxVK21K7KVD9tW+JoDWmxAxtmk
cSMq6BM1IKylEDXa+1hZn5gbPpUBd86mRWI4uZXZI0+RtbH9Mtph3W4Xccm8VzCufzIA5a512Fkn
PsIWrgDD7KRDq0EOYrgmou9A/pM/PSjVvrbIrAG70OvnjMp0nrb5hetYnaoMLPQ0CKpTG7Jok9mq
27aITgvEkEstm/5hcMh4yFP5zR6d/kE3sMHJRB+v/BBVhRrvup+hD2cWfHcbbmfWponEm26hA1e4
RY3vAzaTyg7b7zae9tKp2bOr3WgNOnC59ptaXhO/PuaA8r7mBV2YuhIR0CXSqkouLGuuCva622FI
/X1UgotiDnh9AqFYNZBbm3hCE6+q/1AO3reo0KRN+JJUEYQ2KWn3AdPijJIYXqUy1UvqDc2q5ZF7
brE6zVXUBKtAAVEwA2sbqk2Ss1sQwcsUMLjvNgAzEHGv4NXB6hoBj15VJHhOvLJ/C4K0mjWq7ZbZ
KLO13xIb1o2eeg59H+47btL/iEGHb+NGJTNJH/vSDT+83roiKN4IVOcXmoGxoLkzF8IWM1UkwZq7
ItxXQzdsfHg2RmNVLm0NFnsOn0cCdPXzWMph1QMXt6oiiQi8FGcHdqyzDqDDN8nVJUCx9R0lJ+Rs
GAzsoiRYQS5I7HLAYgzbDxP+RQuEG3kP2kJ+GOIku5pD0xB7b3FA+KYublntPC0C2Ll5lX1UTIN/
oOqXIagvjV/Wj0DlPtptmJ8hokTulWU/VbHNTk5Wd0fttRcQAQDpL7IMIdx7RmR5IGl8C8Hr3sas
gEtQm8I63UICOlyOiV+8Kh9Z41qSdmWalvbPQY3w0Hd6dZK+GGaxVZavrpWlMCiVyd4J5REwzQD4
Z6iIGQZNEuKsgWYTrxNYHmr1q98MciQxka6Zppg21Ma+WawqYYeu76iMlOcmz+7YnXQnPWR4kkZl
75Tq+icSYKUGNLxYI0nyE+9ddS2Cnh6HgW283E3SOQS1kNBzAUGfBomO1LUfGIOtMn9DjREzFBQS
tmEKXbLPdgpFXPgawU4iGsp+WSOz/IRtjFwCeo/X2tSEu304J6EttyX0mVdpWOu5Eh2MW6RPy/3n
KXMlwiTsuIK5mnphzHjLA8eaJ+pUqyTclZ2+NDrzzkEh1og+l25If1bKxg4vE2/K9frLKIp67lRB
u2rT17EF0DdD6KJl1n0o90EFTN07noSHJhrBHW5y0Cq4BIkkw5IOCb9oQxSsCGs8zpfCkvUFziT1
hbn2pcCivzddZrCvumKtFI3npglwU3Gy7PaNoyRcdcx7bDnpt6qDwZdpsjQekXnj3zOr9B+hLaxu
hazm+dSqKzA207iXy4EM1mGcDkCT/TrLOe3XfeJ//+r6mvY1NwSjGKUN/Ou/r2R+tweK96OJ6gCO
E122DWQUghI6FJvUteOjStMOBoCUn1BK1Cta0+Y8Bi1bhgWkPZSKLyHezJuqqIo99IjFLsHjv5Fp
FRwolFJXjibjeWhEtYwA/rjJkUN62lXksc6vbesBdRCMxRW61tmmd9t2m8WhOMPsBEZBYd6+OlF5
JA2edJ4DW2CX3beslXQOpF5xoSi7bgCkIpu+lnzeVA7odsiibm0fn6Y8a3plqGYeMGp/9xFYOKT1
34O6eLCxh5h3yApeFLWWEBepP1yQyhKsha9xj79QJby6eGUqN60WpwCP0po7gVoPHrAyhAXILfiJ
80y87s3xi+yj9I9AaUJgAQ/zxUft+ZUltJ43vd3dIPciV00uqkMwtPswQ00wiq3uAoaRnJcdKgFN
BdvAqs3fSYIwKyyxJ/EDFy56RVntx5F6Rwc4Enh4KfsFXslH5EACFCpDG0v2qiN+8z1NPLiwBqTZ
IU3JbmWn3sGtwEKJqj0i4s6/Fp3M9jSNoeRX9PpUhFP44nlvmV3HoGUIvbETIdd+jC0SJIuuEijd
HyFgcjNYquubLlwFhHlLVm3Zy2ekJ1AgwYx02jgHTVVcHdVVwAF0G8LifMvG0N/aY1Yd8FvytSbC
P4duEy5gAA65qiELN9pJ9aGsAccf0jB69Fy3u7B2MqHOZorCnrFBuTceRH5MIcC3RgVZLA24K8Z3
ufBV2mwN9EtC2BxIkUBA1ArQr04GMwlN00dC+vJGogopUwGPu7bP59Tt1VZKO16OgV2+gojxjqrL
cGlCUDsqmvxMpzXX4+Gs7q16njrIw8J4xt/2aa/XQ8/LW+yoEPlK2f3wwxZintJ+t1CyaEjK7g1x
x6Vt89dAt/BRL2l4KaYDCPZq5mS4USPfcqwZEkH2YmwZ3CWjNryYiWHou+sgc8PZVx+U3cBv8bCw
TJ9ipuXe4MOby5x/fhjM19cxUA3w93nWVgwX6Kouj1aMBCA4g9g/9zQ/hFn4jXEaHlM4llZJ9zBS
ms6d0YFgbQiWexvtWBjYxxoElfkIfW1ATyCKH+aw8S77XJ/hw6PP6abUsIBGcJxuakQKC9eXzjPk
Tr/Tdhg+UJ8bgVTGRgXRdmvBSbwTYbVUyH1juZwsoawcC7VredcB68iGaCtb5I1v3/0sZpuIWyVE
Gks8r3b+AiBMvhgD+KNSUsPJLQJ6pKAeW2U+HaAHxKtVQDQ7VI2UcDMV8sGrGAwIp76vg90F/5rS
BQ7yagzwL+xGoEjYdc9Bp7pZydz0qYeo+6IvPHrhYYIQFVgI4LlhvzSCIgBCAvA9EIJUTqNmYyqO
qqUIAZGheihQZ5qBlD1sTZ9dwOGrHwVIxVZwyWjK3lGLggvCXERxcIspdsmpQ74Ty9I7IE/HnWuB
aQLrYazuekpNNJbCRpC/WF2avyqSALAOONAEXA6QAE92QKX3EECj/pwPQbv0gaH3khQFybhID6Qe
ym0K3yPEa8RaNGx0UNoLo5tm6gab5SO40XAyHzMLCRYu15HdVlfk00BJtpoSPDYB2riPXRMote3d
r3R2HJDXQCpEtHdeV8Ep5O4j7h//EfbHZKKD/4shDkv78pMFa/hgDaK4RdOjAGwI4qYvg6vRSdQ/
TMNPErKsmOILxtrxwiGNNaO2GMBMoOPlsw9qH2snD4C9mKaYAUQL0EixoAGDnlrBZpF4JTbAk2ra
ELLmIGX+6yyHjT2sz1F3tVLVwdVxmvN5ipUI91VO+hUk86Gb6EFy0iKgdhd2GB3NAbdBuJVgWlFo
ixy91scLoMiuorFgd1phWcQOll3tcYA4Cr6Zrdd67Gr6RABPJ96NmyoLHAhMgdklcx9V+AFqcKSE
pkqjT6g60QvR2pvTKImvCf7qtWawPbUQWjZOPIKNpqcUwhkI1kXvERevaSA3w9oBFydzX3uQ+o5J
/1PTCoVWqetVGCBxW6ec7bqow15sOrM55HM+O03bHAQ7ocqrV71MxRJpU5QoajAhlZW/Rjzh32Am
MCmiWOIJ6709F1kUPwCLki7drI3OPsFNkfLvCK5QgJctwPvSw6tlapqDCh2gar0Q2QHw2jDkDMyH
WdDCUrlzod0tdTsQG4kP6ZUIXzAkEaCcTMI230a+o8DfsK10Xo/IB7jcg6PnaNGrOTQJKIHYbcmV
HZNffa2AT3c7OM12yFv3c97/0XZey41bTbR+IlQhh1tGBSrLo/HcoMZjGzlnPP350JQFmQ7Hf506
Nyjs7t4bICWS2N2r1xo07Z6Cnn1KCss7lPGCE3c086aNyLR4cFi/aqHdPA/NsFEhwX01nX7vJary
tDyo+12jvRkgVk8kCPzz0CpRT4+nIT5kehkj89ejgFFC/3+EgimlFlv8cP24QDlgGNBGI9M8tOb4
ZMGksZ28dD5anu/eJrXyJYyL5HmgQ9Ls6uY1mKb6tQCNVBqtdl8GSv3qGYO17eGo5huWISos/lHr
Sc34rX9vFYCqaN3y7/PY/lWb5/gtyOL6OlJDKkJekLzZdMvszaGJrsRLRwTcnaFZgl7Bi8wELLeJ
8qK6pvrM7wcwFsyj09O3GBb2xmajeesoM4DB3jKuLKNJd7CI2HRMJQ2ETaDH6AO3f8pIJaBf4ao7
8vp4J1U7lgU/70riWKRYQvg7gYnuZa7u9cGx1EpExWVuB+iMX3vyfEswT3jNoZhBxos36cn9mdNc
nYfAtPjBmkb1IMH5kFLfHE3oDJel1CDJ93VHYuw8dxz9nUNB+yjBRt/quzp0/bM3tZsOfousujrP
jQYKbz0lIXkJyRwqWyqsyRExnivL8fqHHur7QxbN5clNbkGfRK9Ks+01dXhVNKd/zerxC11U3l1h
5uNV1dO8qRjj8NC1UNBFvUfvkBLZZ1urfa9m+NTOph6ygnuTYrOvlvDcxuyYAZqHN+7gDg+yRo5Y
HJwneXR0c3RXnXzgES9Ch06N09sgoPGbrrcfOcmp72WJuDEoD+sh8634Khrdm7ads8fOSn7q1CR4
ox9Zv0HXAmZrbwze6qRtD+Tap4N4AQ80W2qE3o14C7N+yZqifwwi1/jSfW+qLLjSwwKZxMFCuDuz
611D3+qxiSlyomkBDZJXog6yjy3nj9N0OTW1rNK3nwI+nZqZVh6SifRBYD37NGF+sXl5L54JjHf0
gi8G/21PfopG3TJSrMF8iIPpWUbxnEOBmg8/ZFTzomnfRs40Gqvwy1zDHeSO1Ohk1bidjYMPMmUX
24rxMPnq+8FUrh1lCB5WMw/85U3qBz9J0GpPEZLchxOV4gtHEcQqipl0C6zBEkI+gr0OPGbDx+X8
ng2jVWvaT/TDH6KhnX52Z9vfzS2g5knL1TtVJ90FdnrnwvVC/3sdbqNFBUUO6Cq9n6WG5fLxzvkN
d9A/Ea/2cZYWmbcfexpKLhwSLN6hU4JPXpp9kF+xh4asBLnX86pNg8JtMwPc62gqJsGyaIxCF/Z+
iHlUQLmQg5ytjjVudVzE/YeQdfkZQDxKzsuF13kyXGPWK/2HkIul1rn/eJf/eLX1DtaQi+UbUYC7
cF9caV1mvZmLZdaQ/+39+Mdl/v1KMk3uUuun6tCF0fP6EsS+Dv/xEv8Ysjou3oj/fan1ZVwstb5h
/9PVLu7gf5r77+/LPy7173cKvUPN06GBDPk08WgXLR9DOfzL+JOLUhSz8tR9n3Ued2ZSnFc5j88T
Pk372yuIUZb6POuf72i96hqjUnee96vn80r/r9dnM8PWezBjns7XK55XPV9nve5n6//rdc9X/PxK
5OotPRBWNfSH9arrXV3Y1uHljf7jFHF8uvV1CfGky5/8wiaO/2D7DyH/+1Jg6rvdhMLPxoyn5r4b
Q2dfg4jfyjDsF8oAM29A7uAFo2Vt1cr1d4rbFPoxbRD1a2qPJ8rFLYHjFICJA7xyokm9vtELNJt2
4g76vWmm3h2YXzroxNTPXnpbeTwFlnqpH/XJcHYmRaUtfX9bygxALxe5trOYm+i6iaQbPXtQesqp
Nc4J2vQfQm+68z5xNa1ScL5vxLAcN+l3P2qUaxPK522eZcmRmhT5KDUrnkFlXplV3t5DtpQ/K2Rf
TpbXPopPoio+uQfPrscdbeH5s4TpCVJiIcmWGwnRfZVHpJxHU1aVgLQswHCZsbZZF/qPV9fd/tGx
dJ8k6t9c2ZtgXtL9X4LcIAOXu8PdDBJr2thwf9zJGLHJcDum3rt7dZgfIbapEFKMhBTD+zSZKweJ
8z5WsaokPBQmzbtaSUeLUcdUAeRUDmQJISldx5+CEte9A305HT/NAXn6R/gnK+SKqbsdDXWApg8O
f6Tf7Ptei5x7OUvRruj7vLu7sPNAFO14PuV/6GLC2IanPglga/hjDYmQQ8n2FhYouz+uNjkLU6e/
og3ytwu7LFI27m1dzvaNOMXkpMMhU6fhugJvD2aSOiFCThZvkbPN7do728UpdjlbD8Dr7FsZzkKA
J6cuxRS/jt/nyrTGjPxdZNQtmmfZeAAC0G+jeNa9Dfx6zeOm0kiSIGqk8F8LhJq0nT0eYq9oH4dA
bR9rrXRunN59FdNqh37r1cpal70GoXLIgCMfbDPot9MyU2zna8hKq1Gu4zrBdL6OONRy/poVdXOU
Nl05gwfq6b1f96J1FxI+r9ycfedz6dmV7l1oYUE7tDsPXs6QGu6N2hpGCq95lTU3SqXYnPuKWv/p
vNWMWt1KuN/W/Xjbarq9CZo+2zWx8d47nSidh8b50h29HoyygayTbL6YPoVcdl6LP4hd2rE/hRqK
P8h0acSGvmATwfOPcBo5a9OgUbpJXfs2XEARKESq37ICdqBFSWONCG1NgzR4yLb69QXoJ8kAnx/E
6CxqofS/WiRAdsUHNghOo9scje9bye3xSXmOqKJCXPkHER6E7Bm6cm1/Js0rhU96iWuphp3jgFoM
e1hPGqjjyuZpYSg4RG0d70Ko3sMtSMEcOEgW7wbfq5/KYaqfxKYtto6mbiSHyNEeZCzui3VGNX5o
Oj+47u1mOPX0Pp+8gQrxRsYxLPS3rn5fdMWY784Okk/gAUan+yVE3IbCvd7DvxyUu3WFLo/f17qw
hct6vn5/YbbVSDkq+vjUffx4fPpdeVcRrf15Sw5B+/QLc/7ZoQR4e46R8aeZ5x+ZwY/UbQDoaUuH
H/y4ChXTLI3eBvrCjvkiNieH9ONsElG5dSzufkjOMy7sMmQH3R9B/n9ths6dNyQ+6ZryaGLOzEi5
Ww+537wPzaDddMBETuIU+3luTzfONpjreb9OI6vu7/qy0rZntluThkPaoAbIAE0jigABa9VecZqf
janLgps2d4ZTHudsTKOmuo7ntLpOjNRVnweL3IE6uvlWYuolMJFWhckDGd1RdSMPeS8mN9SLLQ+j
A/QgjaZmW0+34SsenfmKnzntgWZW/UHOMnRA9Tnq7la7jnTbKdMtuIsI9VRAtRttLK2jw23T4odx
PZDW45WA+t5FirdUBhZ3ZHpQVX5cTWzNcsmxUCjJcLX1BsI6b059Y56v9smepxXoGHTxhlm/ntOo
guMD3R2vyyCqVHz7Vx05j7DLhl/cNh+2NU39j/5HbGQ480Xs4HytuUxawaccaJQAugZytNRrSCfl
wZUBX9Nwdld2REYSpMO7raCxqhgrFHaWGefJss4QLkm9KnQ3zeKp4THTdrKiPYZXEnI5ZVmb1toI
1ndmiLewql2qO85oP4BZz/duA9Ewfzr7VzukT0RLqu+hHcPrYTXpQ1UnaP8iZniw6HN5lViha/lz
rNrPFmUaoA+KXisbR+MnSXoGGlQPaIZJGC4wYtWAV0280m0gXscF6CBemVt01CFVzzC9euuzztak
Tr6pFz0p8vVk4CvwU+tQvNWiRCXerEBVpjYBNDUaLL9etzH9lEYdiqkPcrY6Vlu4eEFwaEc7pltB
4uQwwMZ8dtC78etMhW8eBoqo6wS5xMVKcokJthMYoVlYgtdrp8tNgb5q7ipgTYZjlnt7Ao4X2WP8
M31QyMGoPwe8ARQLI6iGh077ubI0QFbl9DIVA/15SpJSCQ+0n51cdSh+qv5dkM4qAoj8wy7TZdW8
zevrkXzvf1vVH3W4MRQFfR8eHq+twbWOmt/TmQ0+awN/WH+K9Ch4C8v5OqjI9rduPL8WVbEdF2I0
+ueKe71DNipYomha5NnZRmNGvF6iV7wUlhSvLElX3nASb2Sqn5bMp5xCMWu4bfErJYWUCoNXgKB3
umcVwvHrzg3tA2JX9hdlju7ld3iNSAF+XpeRYx3CxoJ02YSdatjUs1Ud5Tl5jiPj1nTy7cWzMk2V
PIHPqmrcWvG7990mnqipP3mmkZ+fzflRnYLPlVE0L8ki32ikKSw6ZnPTqoMy3H8MKYoGd3KYc+ea
5ujyzlbQs2Oh4qrR3OhZDh4AjzIBiycjuC30u8psb43eRAAmm7LxmHVDz5csE2Y+/89OlrbbRX/r
WEBFh0hMq96UbefcScik+8O97c7HdYJuz8kV36B01csEXy2sbQt9+jnmfN05eSiLIjwvYkDv+BBO
FD7lLhxg+Mi2+9ZGYuUAajrdgW0aDuay/Ky45XZEFeFFSXdqjC5K0TXDyxTU+jYaEL4V2wji9gQq
6ldv4XsVU1WYUAVl6p2zmAbQ6YektnmKXIYlm75nw/oqPgk3Y/pIvYyWnVb1zZsp83+GO2S49YJg
uJ38ERS6nMqBr3dFQdfiI+AyqvrwSIwM/aINqo2MoTqL9ro19+c115isiCd/u86Wda16er+P8xIy
LjPnVR3q4HgRYjcqv6iB91No1SipdJ554/ZKBHZwVjmVwzoWv0SK24Eq6z1SxvYaeXZJKAWJaasF
8IxIkKwhZ+sl0SZQjO3fXk0i2aOGsA6CTFT1ZnxwIBjcxaOW7GXYeyG23hgfend2NgMcFIcLhz+k
v4bUW64v7cV4E5aZdlvndWojp8Iio/uiT+VwH+hBCzgpcw4eO8snSO3rjV/Pw7UM5ZB07rNq9vFJ
RlUca0+dNe5yBIQeimXkmUHwRGPmOqWCheOu66wrf2rmaOt1LSwDXvZdo/072sLxMvMR0SH7k+nL
hUczHA5NlIFTquot8J7hqXbU8IVGAHCV/oscjNhuQRBZ/k262NwGoOo8K4i7LEOq9d1DHug3lem9
T9B7IAwWQoNiohUt2ztzD23sEg/2Nj/1hfP7Gk9rIPAuG3W7JaDqq2kb9OF0JcO5LTvAaHa0laHi
psZzXn7JkvT9arAiVaQvbefaSNsE1E1hkLRxF90yuERjXlkc7KBYL+7EFhUWIOJ1bF4bNMrB1U+A
v0ySKBnKwYjsGBxNEewuHOsQ7RbzEFo2GMEvhuaikzMZAVIpLsWmER57C+Djrh2a+UAVHup6Nwqf
1MjdxFOZ/cUrc00keSQ2NdzgRebT3H85XyJCyGnPEesVPq4vznUNQMFw+QJC96D6P1ghHF5JjYTe
xqZ5585V2j2dGQFEAtbwo27j4CZeMNYbie7syNlOoTE+yqGFNfWu9Bto7dvpMbdp8shiPzvKPUEx
jSSDVZ/OI5cyWqNY4yaRt+PDK3eX/Y03JSX2aW63zB2Wty5XE+uKWnVAh1NK601S1jfABeGWAgD7
PIbbNFoK/oulUGPvxh7z38V1Dqr9bp9WbrRf5wRDkW6mPnhfRxyQGf9/XGe99vh/v5+un9WtYcFQ
VqWWcSoa/djHunXd+gbPW2nfG6epYhkevVLjlNpGfDPSAowspHES0yDec4yEVzTl7LXWo5dkmSKR
srYMlRH1iF0VQPjUJtW0F6O4z1eU8JEmpD3NV/UmcqPk/Vu6nMD5bErTmK7QxNijfheZW5Ia5k1U
ZRbQbb7z24CfPCQmGHvy/S5+cjmTuy+rtr16f67xx+iaLJ9yzwckeHC71D2MRWvAdfyHTV0c6N/R
mVPrZ3sO8w5iyUsIsuRfe90qr2W+mGSCxr/Pjv8UaFGW+eIY+sw92fqkHOJspJ9jKE9gJarTrFnl
6e+G4pCQCVZru55prf2/x8pKaRR8d2wY0Wr7pVQMZStnJqCV81m+2MpUQfzvw/vvcejBKqCCSWa6
6f6CG0uGOjBeJY8AzC7PcWKSQx32wScZ7hRoQeob0LZlwZ3mBDSfUV82zQyM82gaAJjjF2Mx+1mX
3EzspbcytCpa7+FIUgAwz8WbrpGEJwsE4egSzBP9eY2ZZ5rH2AlfApqV3jgkfGxNnmNQuLAz9N6O
Rek8N76NmuQ6pDnkug8gNDkqjXf2BpCVPcW2aZ2gCB8fZ2hSrMnobiFBmx59k0MTKbBgV5G+c/qS
L68xtpPT7L5PkFlycI30PFVGMn+0knjvAKXZlW6VkuvspmOhRcZTSaPVvivJk5mWhaTeYvMVs92W
hd2cQ8QxscAGZrb8ptSn37rA0m5IDRtPkJreqHGo3mld60bb4m2iV+ypXVxT1yp3mj1etYbjRQhp
Z9NNoui/nyNNmrVAp5vFVq653kwawPUdA4spwbDfij1tvXZbIfFxPC+13oy45QZjJz3fyLpc8aZ5
iXOdx3oAYQIbO2PZWbqR0l8B9advS2FLv1mN2jSDu5X9ooSD+SYS0vpzzLrE6lht6zKo/cSbmc8p
WvfjF1JobzRUKq9tMVnHojPLqzar01dlhrMM4OOPPweMEYIXdUBaRqiAJpU+GQMiLyEDVEPb2NlV
9nloLkMJFq8Er0PxXswtbODpLRjr7dBZxl2WgAcaffcr+FbNvwk06NJp4oHlqy6ViTRNbN6R2zXu
JLoZ211SG8Nt0f6eFpZ5E0LxdEsnKX+qSkGnks7QooZEDCs65uMtKSHxTkuInMmhbmiSOnsux3bU
Gjd2/wNJM5u+6CVOlpMxSaSOVujqJp4C6NqDpM9og+ZgzFqoXI0VCfuZ35Ftb1W5+3uamtktaOCS
1GeUZbcNiKht4vjaViY1burto66LeLbKHcW8Q6uZrvVhogNwUUhfhrBGTQ9e6HeIkHvvXkvt66cZ
aYA7GvDe2HUWX7ssnjdaEflvXQccSeuL6c2vImvjtU3+5jvIDhZF4KGi0CgbxaJntzPoaKJs4N1o
qNOe+7TNOPbPQ02oHqCh+TRcvdJX91/npmkQbZ2BLXm7dH8aHfAYo440nhU8585e2E4on4Fin6gZ
3g5BtRfbCORy3p3dy5SsL7R9vaxg0tC19zS93ru1Ul5Bn+LuE9p2f9aT+EtDi8GT2lf6w5BV6Ubs
edabu0wFRu4toF7an3k00776c9Xe8AY0KJVkyc90tzWbJvD8e7CA83OptE9iD/SsOqS+aZEY4yJR
0x46EzhRC8/mW/TNCOPx12EOkCvga+2pL9v5CvWT6ko1s+CZ7SAYeju3f42+6S38JxIJvdn0ZMfQ
wrw/WcM3SecTmo47KCxSeqA+5OfFSKtBup8mJ70Djec85JWibJXA4tfs4yzISZWKLfo4W73ns3gs
7roccqwosJ9Cnl6v+V807uVAE7t5b8U+qo0oB24uHDKcYv+pLDP3WmLXCHjeyYRZYE77NHiG3C9/
0eo03vsqsP+ioXEsVspya/VO+qMd4+1sTuO3AHWx/VwnnyOapUTyrxHCE5XG0TaLQtREA4WGjxyq
zSPsNhmfIkUNH3zRWQ49Z2epcIKdRZRD2Zw4q+ZyQH+DElm3Hpyh3c5bHOL1UpcPTVrfTUpZ0xSy
7Gk+TVvWpgY83jb1XbtI7eo9CV+j8srnCWDi9eAq+mGcS+ULGaxzhEHTzyabIB6yY1qicurD2sK3
jgr4d0rP2i3Muu0zPIrTPdznV0bObW/VYioO1qQPO4mVg6Gm36Gw025lVHXRTE9lfwWfe/PI5nLb
zzVlSR8xNxHKbRvycIVBdmRu2uknR8930gINPSrbYeRUdtLl7OqOtnFtW72jQXGbhlqvvET+NO1h
3S9sOmWgxZVDaKvqjWItB7DmGd8inIKtNXVaCrpfMr4bqRQsHglfetr/6TQPEIGsaYel77Waxqdo
+b6G7MuihpNabOtpXMh/m/02P6ySnjO4W9T9KrQCJ+dK7JeqnxKSx8Z4m06huZlh4dhJoDjWpeQs
SJpj/LHURVjiPiieljXREcoVPd61mbVrWzt/tMqUjaaZxMdab9Ndo0fsNNWUxvlORWfUrH8Zysw7
6L06I0WAPrVoV4ut9fp5Oypj8ySOf7Spy1w6/GhNXWNkSlo3w7abRm0nhceVIPpctvxUxwxRLzr4
w/CTVC3P7jN39F/Pz+VN00CS7sw53RWdfeiL7ic32kF+ubH0Mb0bpr4P94lCq6eT/2WYLF3G+UCG
Lu3bo4w+QtulF7leDh92WVFGYpeIj3ixm4tA0ke8XFJCvW92BQFTubBWy6EofXvf9PW8WW1ytvBn
3umFB42txFguvIT067/Pa92BpiCJHJIKKa0hcfZFlXyOWVdsIV47Uo36FeUD+6aqrPvz+yFDWK9o
i+YNWF8RVbZzmJjc3KEK8DH1PBTPhY2M73c/qKuNpg/qvmn5ZhN2gbIxfgVQ3z8EQIvBsGob4SBo
gio7mSY8oRIlk5ygh31hoTL/66S2Se7eSyVapKH0bea0u5XJhIYU8sybpLTHOxkHyOMc+olSotiU
JeZzIF3Xe76tnPNscZMT1qgskn8De21APBT/ZlJ5u1byyXiUw9z2zs4ZmmC/2mra6yghqsEmy1WT
bTFS7cMiEiYHstXwrdbkvPPRh8FxEQ4L7cRAjPqbBHwyd712gM4224ptXYOcHLinxnHOa4jDzjXv
Tg941Fwu1X1cDxRQephnc7h08Mzxg9Jrf70uXnl8DEqz45/P069gUIISZhFthdSwfjL0gj5rx3xo
cgReEYesn5YAMUmAHGLns0lCl4mAla3zxD+vtS7/57Wmov3qRbF24+rhxrGtdxWZWCtQvNf87l3X
pi0gRdJnz7zu1LR97vvMe+yzcMlRoSUzBOir+irR5zGJK2rxufYe7dCO81iwlbmMXq8nM9RlfbFN
5ug9jqwvo67U3qIsfBuTyHkaBx73qsQIr2UorTve7NzShdbcSQ9PFnvBU6zdykCCQpjp6WU0X6Ol
70fsRPvHpAc1VVs0g207pPN2WsMnR2ZIDB3I75dal1ou5ZDERXabm9HaInzya/r8ljVUOq9OA5fJ
vKWypfr5IVDD/DEFp/8YZv19PafTrZjkUMLqdEQPW4fMkTAyj3DJx8SpFuCBRHGqm2o0YwclYWS3
r2QrkchPnJzKAQ5Hf9dqmraRbYrYZFsiZ6ttnXFhkwVMqn4b1S26fUgDKJAh+MI+kYbRLOpc12p6
e6YTo931nTCsmOq9ZelQZPaICx4U+icP9VIgnZMyO9BmkByqpZq6eqdA/zFqIGgo6UVb+pSc/QVM
XobiLSk5nr0rTF7g9FRpw/PcC8d5qcWbzPwno21IdosuIjSNvswlTF2+BqO/22vWF7/TvyHIlD+I
s2v1DSR5+muV1d7zpIdHMYcZQnzGQB/uqEf2l7FQm+tcLZOdeK2gUfaBF1NHWy7go318vsB5ydG5
uADFxE8XiNzGPUBlCuqVNpf2ZIXJliFpFxlmFoC+SdO3adLfQODpnjp/inaNFUW/VDRyzDr8pwjB
mYdBL2xILYrkp1GpnyQAAKUD2UVgPKwzkQcMf6k0NsGeb35N58w6IO7Cv5UFa306ZvDDLJiVfgG7
rAex5QivwHubH1e7F9XDoQIoSZ4LcbCLqTJUBEy5zKVPF72oj4Wn5zjin8nqgrrcdIs+hRzsoiNR
Jad1DASrXQ6rW2zTHIS7eSARJI7LJc7rlDWFYrLQO0Ov7dN6GLq+uelLoEsf9gA00skYIdrb/XFK
y2E/N59iijYaj0nr/dIHY3EPV7J+VysHGUANjcyzzeP42V5lR7GLRc7aZc6QNPodzzarOUBQEk47
iqx/WvTTeqv9T4sGCGL1eRO5zlanc2rZU8gGxPJd+ziOyTcxrYeL/QeNwl8R/QJPu8wEX6Yfongk
W7wM11hnWa0Ko2/nHZB4z/uZvhp2AJrc29jIKlI6ef3SpDTwqcpMM0pWOfAIV87rZNOZDmHN70jY
uT9pfH+Sw9P80xzX9a1uAIREv8h44T0fNqHSqr8q7YPofC1zrEp/n+Nrin9qgghp7qSY9towbaes
YFdMRvtby/fzpofE5aFueug81IDdV5jN3xoH7gf4Iqdt2sDl6AxTsaOiEj8APR6vbXdSjrrTFE+u
5lXsfOjDMjzolhfysCkaHse+0b9eTNLaWoFt1Sye2hreA3fSnWtz8KYs3Rg8QNIfVDuHxMqNL0k9
3qeTm/5IjIROSp7enuHXrOkxJSJUVONLPfT3kj/7u4iPNf4xgiY2d5vTBbxzu+QneCmyRwE6dHuV
6tYXa2pqGsDCVwFUFKFq34xwbJ1hDllpAPVEDeNgjLBXdfDtHksj77dFYaK2vSAh4jw6Lyrz250s
OoGWlEUFQ0Fjp3NetNOmbh8jWgK0mMcU1RkeA7XKT2gbsANBnOw8FJF64Y3VMJE7gWFledwR+2Kq
YzU/yRIf64gJQc+tEysabzP0/TagRxqvIPkITrOtJw/NIqTXhWH+owtBTLWe922aVX+XstE6R1it
2m9CQDoeSLuD3cQ0UH3kU6EDaB6KMtVwICM3Sf50NVrwYCNzqbB1kdkUbaqNDufD8oMc2LtinEmv
TVn2kJVwiYqueVfFI4CqvzpqW2EvsTgCMmrnGUnv8V+8OIK4NE+6AQ/x3UiqKisatXl5z+8MhpMd
RgrUone38/tJ/d4mbyiFZj/I9KnbyJvmew1804kGdijC3gPyPtrXqQKeT4nd49R2B0ttnVt78i1n
R7okOeQQKYIyQmNe3JGiO7cRrwf6IfQqU1rvrlOdJnZ5ZcCs9wbo/7duhOljtcONszfTJHz7m3h7
seuRV4BsbOAiK6D3SJOaT+mSk5Sx6gb1hrKxhaAduQuv1MaNaWctkrGV8dZQealbkpAkB+7Duis3
wrIJzwqUVgp8hzI0bfPfJ1WaCTgvn+5IUhXQ3y4HBZ5K4IXoZ7TzH7bFESNThiLMAOxJtfcT7Mal
5lanuJmmp3A55KO1b8oCdvdlJAcA/2bU8NC5WLysUx86asUygtIRPg6QfUgiB7erKR7r7Hbo1Z/F
JAe784prV9Xb88wmqsPrvLZ+Q6Knu4X7Exmjbkx6xEGLbgsRukWNaSjJty9G8UiknJ3DZWwG2W95
qqrgZZLxxJZJ21dzP2wEa6kNdN/wXI5HxhIjZ3KAJQ3eguS0mqHvBcBZdt37hLpBYrua1YdEd5Ay
UlrP4TtZ0XnnutrfT1Xg7uLEmF6bPiSPanlPugqWKxxL2ENtTbkV5zyoKg2VCK2L14X+6QrRan8r
Xpefmjt7cr7TWTy9WnBBvyAHUNR13W2LWnmoBrjFJLKw6M6uply9lnX0mo9OYw3TXrx60w03Gv2u
sGFyR+A44sdYL29kWYkACQlhn1I9yyjKIaJky1mdZDVyVh0k9tUEjZaN3qiJHp6l9WzD5lD/yaeZ
lYJHBE0USqRXA//I1wY0und0ZfPVXAflawU5xkYdUGYreNN8Ej4BckHNTg3i8aoLcgAXS06V7bS2
jaKwghWPYaYXobEBzZDc8aMEX0tp0myjmM4ubmNtm/rZnwJDBxEAv8oOal6hAryU4JSlBOcvpbmU
HJDXj+29mMRpNxDYqJ45HCRCHHYHkZPMF9u6iGZ1YHSz7l7saqMMSNKgmUW/vnaquyq/KkP/yZ8V
E+ovobQKMh0iKw2O1NmPf2T8lkOusnjCxuMULZjkYKMdvBEjaliEy+k5FOrKfN91lKWQp9553ltY
tNPDmgKYFJO2AD9SriRxII6oMUeEsJt6xxes8SiOVG+oeRfaGwQZ6Y1TFDlffJ5+NLPOuy9bdA0y
K0JQwZ/nrVo78Vs7uMXGmTP/e+VW98NAQn4zzt9KNny8q0VLB0lf/ZaY2RdrSPJvncKflv7l6Sf2
A9kuzNPmqesLEgKmpd254ThfTYHT3VSqN6DKq//lysVofr6ytVxZCcv7cirIsxTpN4r2n6/cd8mX
uMzUbZyb/cMc5QdIzGDjnk3laBaT8t0Y+D/3ukR/gQ7E3UPx753o+e9vqKMjKjjE6mMCodnWaary
q9V0bwtom/m/Q21EpXNOviuaor4FvZPsdD70j0HqK0f6t+ObKImbu7GN573lzcWrE/oQRoem9gtC
Gu+3oXEbih8Ev3QGScCL25hm7y+3EZlu8afbqHmwuTN4Tt52I5/nakC+giJE9goVbPFktHytLCPT
UzmA5cudKb8XE09bzc5rjO4oQ5kezmCVZNga43k6fd1Os12m0hhAjzmkyM5sRrveCK0Xv9CyJ7Za
ABNa6wU9AeulD5YkDCJIt2Krg2BB/S5cV5Acv4Awyp5s/306kmDUEyOLbILZqaeuNd8PzXKWAH+3
lR506TKyo34mt5IaJE4XD+Q8qPZo6rUKS+VOdB1MjewCJZD5BBssmnrqDzGjLopUzBIlOjUSlc/T
dCor9YnnFn8blSV8mNNg1qd+YVCRg972Pc/HkEFH0D9erw6kEYhWP6Knsd4XrX+FXGe3NcifXUvx
Lk3gvoJhwoUMFZy1eOG89q6l8JfpM3K8LvSytu/vz8CBeQjDje8P7rGItNrYid67thjRVHCPIuwu
YvFyJl4dFrdNu3irFuxMN7SorkMS9jCHxqsuLLXLaLLVV6GwFd8yWn1LpPoR+ed5CAyfI0ujNmgk
AxbmD9a0T1o4lOQR8Pw0KMYxKtEJWR4WpVQuh3O02Rp0+VKaXw/epEz7qeTpdwjtq9hUDEAK0fQN
YNeuTL3kbYrqklY/7MJNm0QeTBZVera708Iw5vrTt8W+xmu6+RuPbwPfYeRexoWxXQ5totMtMnQR
6TZsqzdY4jKnnQE7yG4xT7PwPtD44WrbgU6LyRm/ep4f7EYj02+kuuMUj/M8NW8XUYMTL7XFm5Qd
/JPCH60zbAoXbuSYOzcPKXAuwqyD0YxP1cSfVMoavc6eTcpro6E4T6mpGi+w7OwVfm/QTLG6k5Ky
XxOlGj3VeJzTQ5qIFh0bZF9yoOlhcyveNrVuJmgrnoMgNGUNMfdIi57CjDVkSYM8GHikJNtkYZGg
YNWFL+VUVdDvAFSqjCh8KSDuh6zF3c4j7LPbyujRNPR951CZ9rs3YVstU8X0d/OXCHE6NNjtLTRp
6B2onbZcXkpzJjB3CrM68VKaM2e5aoX1SbzzUhkXL9VxgkP4zVevfJpkGDr657l/FyyfNb7VktNw
m0fOuP0/rF3Zkpy6sv0iIkDMrzXP1YN7sF8I29tGzIMACb7+LiXtrra3z7lxI+4LgVIpUW5XISlz
5VqlFxqfjHj8192o2JtNvt/94Wek0HJXolVbUWb2kasApDv6SwscxMNYq/HRHTr7WPdjDlVDfDlb
0H3bOL18sNOXOfrlL1NwgU5DJT1zXXs+AkQgMTlOgrPjyDpvBUl4e0G2W8ffmoglsGZB427ddjl5
q45DIfuPDkvPn2PFXXWBDYkvw+JXuhRV/gn1qz4Qj79MdAdet3AJTvl8XZFeJhnrVIA2xQtAgfa7
d8IBds+9bzezPcbJ7QmFX709wXeB3dKsceGSxTxf04ibs2cUj7Es9oYBlk1UL6WLplDppoPKJ7Tk
ArbvJrO5mDrTa/AiPJo9IAY604uVVjwIxJwgs9BAt1V7UEchnL2FGrJ5EMqL+5WAuNloTdEFcqTd
wsjD+nNXIx3psoIfi2ioX6BHNtvbESpFECRy1k3WNp9r7FUtq6oe7DICW1ExAmms7YMejgqo+Da8
geTqY+z1zxC5qFbQ3ssepYlwC92RTWrbqG109//jZ1QIL5QmqMuV4tYytCfQ7es3mrudhrF7dRgf
j6MJzDJZs7ywlkrijVJzG/oV634CCXYIER4DBHmbVqTWloQuJt++uFZlPmSFyu4Swf4hM3kFSWBu
S8cZX7WXGfpbuwAepjKcR+w1y6Pl4iWAfLz7SLaK85VCkeO97UKfJIVQ88oH6npLHjTAGRHu1AKw
j2TTAwYP7K1zHCBgcQIQX7YGazd/AVy63UdDy9Zch7582N3O/WivcCz6ov3/ZpdTDvXZJlpwxftL
Vspgk7GhWlclL55AY2jvoEsZLnnUFU+Styha9mN/YYRoplOEoEQNekxytmzw+QyFvFBnVqfTQwYS
shhbJwmdrVURV+wT62VyL/1O7obMC0yE4bzuUGOxzBfSiqO9Y28tV4jhH+owKtBdHQumusPsDtk+
6M1AhAroqQYkMlOtLk5S9S/dylOOfDEN0UFwSuULasZ1rxkmDcjA6l6oktYQV0ApCzULBQWz2JWP
yEyH90HvncmMvy4YimKA3OusxZQBVNAKCMHsqNe3xi+RM3abLMf57rbcIjqSj4sEERJoAXxYhmm1
vS2+kVrrot4PDtTHSYEFnRNkXua1mgYyxKATkCGdHLC74wxpyc2gs2xFr7qHZIo2Xc/jK5l6M4De
MW//oT4y3QbdbL8P6tTUHK1e/kP+/9dBSQ+0GNge8NF6ESBO6qtrmMaAetRC2s23sY2PRord5mMZ
ddWnMot+WnrX1fhtsgiwmTyDTtCem97vTeq9OSNiJc63psxQcWblcbMKjX3k6MpiZQfTHVox1RkP
f23ZflkuZO41D4CEsKVbcHYfMGvcQFa6PYEIbjhIAbGc0A/EFfFle2UAMPE0NRDSGKum/RY0fC8s
4G0XFeDc4CeAUGhhf4PyDn/1mM+WGdJt85SDoWkf/fJtSjkBsNRL921KlJSfYnx3k07IV6NiA6gZ
cTeiBm8BnQP5Wgo8k+6ktv3Vr7In0MSGICxdqq7gG9IGixBWOXs+KC4aECevqdn2LYTCobVJSmGk
GVYXzD+/20lazEMAA4txlmIveA5KyAYvcONEWH8WkOqYbz52/RcfE4CfwzAl9ibu7X7FJz/aJ2E4
vvqQs+5lVT8Lq0rPORiiFwq6Hq/kliSZsQdHMHQ2HX9RsyHcpRmLthzFiisUJjvrRNb4v67zqV/Z
VQ7dD2qPndODVsRx1gqiQtAF9aa1bfpbYJn+idwx3hNvPUBX3ZXu3u03E9kn15r9ieKeTK4GjCjY
sarGe7KTiTr/V/sf8+M7/uHz/D4/fc6QEB3vc0vmbkJUtW0sw3Pwhfx1GUBkO7L+2pcZeN8bGSB1
UabfWtuPsjWw7Yj/tD1IRvSA2ceeUgi9pD5UYVK8pf891c3yPt08PAWlr6cKKIRrNQSncvW3SNTL
0AryDdlIO6EH8+lF5ubCHhh4sbGU2k5s7ZEaNWfcmAxyZ+GKoD/7YJl/Shr7bQFO6ze3GUam3cKu
6s9gDfGesl9uU6f+NdvvbjS8imL8F3v49tsTDsZQYLp2tQtNervx7xOROPdAe0rUD+OLXpmnvAOz
BXkKx+52nmcH4EpkOJRo/3ZKQHXIW3Ddks9ouN6iFUDTMeRYZh/9BLAvux+eYK5m91xG0wm0EXfk
TdOqEO8te04OmUIdlA/UihMZxS6HDuazWSMlEflRfKYmqP62bdEljwYU6R6L0V6NusY1y22GqidR
Lag5TZa9AxmzOffmigMIo8pyR700JYfgxpmaesoxBycfTVmCXifv4+7sxhFoUYwQwQq+ZBQ30RfR
FoCJQw7uRLGUPq4naOIl8YaaVsblkZnQLBoaXn6KkTd6dPI5lEIObQPK59twIRpzGfr92upsqBTG
aXivGpSqMa0WWssBtBN+B6BxP4D94d8eMuiOrcJS/4cHkFMIi+uUx1/m8HF+X6nEhj489iwFWwOJ
g5CKZzu4Tpp2f0iNDRHpz7a5H6T6INlvWrDAuqVhbd3GQVaCgdUUebDm5FMTKZO5SQgbwtRw6c6m
G6bmfRChdcjr3UQtcn0fyFCOcOIxSqlTVl37PDtCftB/BDTYf/QZe0YZV3sGSawPyfImWCO+rdbU
2flGeB4Rsup0J5nKMr9Ufs7ASovRWeKma5TUtxsaHpjCwkm0/TaP1oMgpbEFvD+5I5MZDNhUgfh5
S59ADUF/5NADXlAvzcGQgytNNtyTSdYGKoikn+3oI0Bduzm4zDMBAPn1iUD6A9Uv44EsnVlA9Wn6
FqXJsKcAnABB7nZq+noO4MnE7i5YaO+pk75kyMZC9D3l9/QF41mHso/fh4uirlfcY6BvLrNgn2Ad
AHY32HdhU3xyWVp+KrBPslWmrnFj4zvuMmfpMi521AmE9LSzQZSwpAHvw/G+KkDiOvrrwKvSi20/
EmiCYRFaAdI7gX0HfPdZg6RyK1XyDTS4X70e+j4gGgn3BYcao5/n1hcMpH4aONZGsHJTgGbKlWGm
bO9qCL5lNOMOaXFLQy/EPfLC7iKq23wTgLVAQgbptc8SG2ynOTIYuVaS0lIu2g5kLftg/90fOcMz
C1ve71G6rABhzYBU0JG/P2KAtZ/USztBQuPW8SFY2FIk0Jdg1SwTvMOHoQKXhozuoeIV3XsWsizY
HofbATK29+AIQMzfQ+mXDMITebAote5U/3UaXTdd5iH3NH34j8iXXrp0NTtwq6ckX5qDpnSbFpp9
+gnNwBC87aHeHQ0oetMnO7yXPMj4xd2emi0zVxyssE8JTh7YtvzbjZaKwYWCdlh0f3Vr9GwEZH53
0+eYeTay00ON3hG3h9Js/QBG5SGTAE5AmGzbTVl2hC5Yfiwsw9mOQCFcuawAY6+s4LGPELpumFt9
Zgn/nHBZ/2hS6N1lvuILWwEC3fLqRx82n0eDl5+LpkwhjZP5jyPDj7k2eH6FQMXbUxpLfXyK5yTp
GnmwFvTHXxrbfGONgdK0PAKzRRwxH8zQhpxpZf5mo0GagiOILUhshME6R+ztESIx1cFFygbCPK7z
SLZYvHbSGR6kheUgdCE73E7gwrr5Q/oKkEZhYpfaWu39fHkZugmipZVz547KO9h6s+oBu7GxsjFF
GnsSVyTbFdCuvxtn8Xgy2tozXTsHJYLgnyozTyZYTm43vmfNlvDXzW8+VRqOz0nXfKE9Mu2WaaM8
DhCbF5G5J7sMgyu3A2Af8ulzH0N24BbepTCwtjsMYueOF2+o8mCUz3UMpQpIRVirBHlGSM6l08WO
hLkkBzd8zrrGWfISxeqtiPOlmMx4MyWuczGAuJ0vVsj4KRTOeigihLeog1wk5JaWJX5kG7INqP9b
mW4SQ5iuF9dBgi6kczO1qUqBv19TGQhAivGATeP4CvZcHxKVrnHodZOxTRMq/6UGec3RDaDex7V2
tFVM/rIXoPCffKMEE1b9ox5t44u+CbL67cYCP24mIAjiWsgullZuPTdB1614L5yrtKAtkLVJcUDC
AIwO0RSuawZVhNSKymVeg3wn1vJ0pb7rA6C9AeRB27SQ9EuVaa3/sw850iVNwXbCtfdtMrrjxdey
7EIct+wTHTmHik93zJhOJEOWpWy80310wqS+luHbog+n733/bRz4UMByr5wvLWQZFiA+4o/cjoLN
GABjI0FjeGZpmKz7RljPldF/LSoFNfMEPHjY1X0H3bO9UHqQwX4NAvhWnVHQk4JZ0zCfJ6XmQZBV
nQe1FQJagJsY0ZAdk8Y1lvkk0yViTtkxjhRI2qmni9Lx7Za6psxEAMUtpoOtkEArdVllZaAQPLEg
vA4tsOQURmDQMArRPhhOWi+rWvAvYyGvvotar8Ugvw4i6H6gZOonD9zg2c9t8DAHyrlmvplB90nw
A/6y9TkbbbYWTuA/slS8JFG8nXT+iC6yGkNgazjqxqmd20gXZ646WJSB+uDz3s0DPh6o1ZlQnO/G
cNoSJKhS0CkfWkT0ZoSQhg+BkuXvNuGBgYJEqcmZ/NT7WEId0Xzk9x/nc1vs0YOsO4F/A+Uppm+s
bhGWwTE/gSUdmBsdpCkdgAIr1wNVmUZH6wsNiqDttL7ZpjS8WMaXBsfuQxKENU7JpqHwN4xXc1PJ
wruOskhRuZuECBeAOCnRF+oAk120sN2Sbz94Y7e8asd8ON+cXV8Te2f14wc3CLkna+UWLbjAX0AQ
E55FVbv2okM8YB/a0UvNWHQZBc4tK8DvN54NBrLZBTVX0yJNIgNvl7FYAU8EUYPb+0mxvAaZ9Zpe
TB3ZnbF3LmXeFSupnaknypGBW5gCAMFUzM5/vPxo9oLZFsgWUZau2Q49TY8YsxJ1mXRrEvHhrYuM
0kodoPqAzdBDSAPvgx8frIqvyNFNLJQH2bVv75kjZ9s8gz3WuxYybQ5fFHUBuQnLcu6SbGp2btLl
+9J2x+sEIUhoxKXNZwW5R9+IjR+BbHZexfwvnV+oJQ0qvLTZydwC80jYj1cbU86DCtM70xvBKbsd
YkTePCgCru0uTMc1g0LfotCVCp6uVKBLrZolglbh2XakBVyNPtqDa4OD/gqlByBkfPPDqQnMJaJu
gDdHyGfxPtisErmFPhrkjZHOuQIzrK5FJpsz86BQL1jhQXwHFChm0o6HKjTvqeVpE92BtyTf9Z4u
T9BDaRLqKI0425g14Hd+1JZvs4R53q1Yj0hqYgVRsi4dHDRVxkBIeHsUckv4NEDQ7Gg2Naa7KE3F
RYBUYR0EMlnTL6rSPyszKR+h5MZO1GqjsDuXTQ/eP/TRJWxMufaAuFinVfhmQ+XqfVQZwfxbRFVt
ea4n+0r+9FMEebxYx1w269tEMhJ3NmSLzzQPgsOg3xj9FEEmUKrUmv/KypKfQqb+nTtAvFtEYK0n
u/Bcf2m1Fju2cameWMq33RhYn3NpQcm6bMctuWVIoecWDvbtNLDDf5p2Yka98CRouGjaIpLlwSZY
YGv09g5Vg9G6cKduQyxk1EwRW//Q5LpJlGVm20TrW28kEZQwy58xloWnAZpCB5HhX0lNhyNaXnkB
ChF0b+pqjkheA5eom2YK7KHQNP3URMogOWd1l83NeJTmOa6NH/NMyHhc0rj8Sq1YuO5l6Mxnf5qm
p64U3dWAjhj1ccvmd20eXqhPAbl41442OAPwRDBqNPfYYO0iEKw8JcZkAFM0bqivGJj14IEwkMb1
bt8+jl2ypL56ipNPXvGzxjdvK1Ng3fuoHB5lUWag5cqHo6fJnQAbtncpc2po6YAvanZBNU1ju+49
tdIyZ8AAJtaGmoMFDHeZhRdq0aASG/QFAgTDkZo0pR/0936Wfho17Uk+tNmDoaO2Zc2dLTYYA+Ru
eL1XqN2/kAuSMvwCDYr9bUBXCHOLQgAgKPQkdOmLRMyTxEUz7G1AlxdgmAiRyq69RdqEQDPXjmMs
mOFyiGyJcOX0U3RX51V0h2rJfJdA3mhhkk/DUGZX1v2FeulCzuOhDGPvbnbKWrxcWnwH5nmzEExJ
ppvFu9ug27NK/RgrBYVtmJXuCgVXwJCEscmOLv4473uBQiZAa1P7w+qvkjFf9z6C4HVnbtM+H3Ye
qoUeY+7+w9Op+F6aITIHfvVUgC7tbw5Z6z+FY1XPDlh4h1094tClZ8hxWHrwwSOzSDxo2pdWXJ/9
3LBfmNhMUZG81I1qLiqJgdPW5r6UfJsBOL5BMsp+uQ16a2K3niKSNU3VcV4ZFQvxG0l4hfI+yCN9
uPQRAG98GKHyi45Wr610B5l3/4IDT2KrcEWWkDHsc7Kq2kZ5CTU81wkh65qLtStY+iQKbAWTLu7+
qRCrMpjj/BRIY9X+mH52OwQ1cuCzcdLucTzE9vtg1S2K7fTwCGI38/ApMNsnpDyGdZpjt99qLISn
8RGidbBc+v2FWr4JNoWpy8TSGi3gO3RvH8i33jhGuXzjVkBM6aHv48NAlRszBINpAgprxAJQCD/o
GpXcBq0KfiCPyNsH4IrCWWDwmfmll5+oPwK324rZ4XSkgbke2FFxy6Q+NXkyHnxdVtF0QXlx9R01
Yy/C7zQaTtYErW2wcICfsankidzIYzLiatv1IIvdA3zULwO3aJDxHI25NiDK02qRWKa8s4agvgD7
YgDNitSpJ+sK389ai5P+GmHHWXgPQkBwmOfOd18E4kiLU98m4QUyaNuOY6VftiweNmDSa1e3rZ4e
4Mm8O5JJgqZvYwY2QNIIj4rUU1+ivN6DeMf4YbnWCcKl02cBZoGlj3r/K3izjJ3bm8MO5aVAbepB
vou6xdRs9pPi1XWKnHKRjSU/57oqNUsAj5aQBJpb73ZXuKVYFbI4lDa4FG8kM4CFQtfH6H2wq5rl
gTpyfL3WVe4gx88iKLn25nhuwJD20v+spdW/xEzF4MgFK1rYhPaLAP/XJrWk2pATWFvfxjCvcV6s
706c72RTJvd9Y/NHVtgAxucm6KvaNHnMRdWe8Mb5TJ0T5/UZFNXnUnn5yR6zfAVlXAgs6mbYYwVc
0C1dIiPFK0z3jCpDjw/hTi3U463JOLjfAInL753Rby458KOLbgjNV94qY1U1rNxTM0PGAuqY8imz
9BEMONsFBzPMa5Q2CtgKM9j7PEiPqDr1ltgOLfpMiOepiPnZNMYQBLqAAUBItlsZVRAfKt3UbkK7
mXHDz4hXQhMtbpEMAwprBSobfqDmu5ulZwNYDNxoBCqY2m+o7ADDVl19DT3E1HXEPDVbCaRVH1xU
WFYnVMR5q3cPpCRQApBKufS0R9SBUp48oElUfY2btznIw4DiHLiIwJGMF5L50CGZtp4a1ICoqrEe
UEpvPeQi3LSIUl7Jo0hSG4iDUC0QnQLPrp960wJvm3FPzo6NmmwxtsBcYSiNaPWcCEe2a6eSU7Gs
PWOjBvczg6bWPgMd06LTzDDuFNVHakKkxn5ye/HWjNWYbBKUKq9UI7xdXUIwjM7qHv7VO1HJZEUH
eeqlJp3Wb85OJ6MjgjrpgrJandOBKjgth03SBgZAykV/EI4dHE2gtubsWBaBkkshw0oDyE6ps3ZU
yXYEBmie6TbgzzkRKYIq4Srj2PawHEA3XgzZXZhhRVOTf99EJUzAEBwVC77cTEPqQRLBKeQy7vI+
Xfq8EKvU6LLN3K7jSXOWJ/Z+blsRFt+mKi80RVV42d2oepwP9WDg7eb5c5TYgqROHfLkWMQyO2G3
83aZghRgnz/bvKqHY9EeyU4juii0QaNqEtWMffE12HwaIggG+6iltCODLcjm6g7891fLEqCo9Y0G
hO4QRkcaFUg7nhSPkzu6n5QATGZMrr0w3E9ksY1pD/qI/k5o02CbzSKte/9IHiUyEqtWQAmtNVoP
OyqUSooGHFI0lENK9oBirHBBTZTEWpf/5Um+3fR3CSAuLbLwYZ+7qJSemuLY6UuibLT7kRfADE3F
ke6ou3J6BXJiW4G38X1MTO7UT571VIPP589b6jfaoVlDSivZOnmcrUg3fF/o6rAa35MVa0157gHA
P7t5nq1yk9lH5VU/RJT1J0v2b5c4dfoT2bwA/Hqukx+pc9IePdgaEEd7d6EehQo6UDqDV60w7m9p
qmnw+dEcm8/ivbLcQZqBTJSmoovRgaJSe1GLXGngxLt54JzR+jXXbfrf5yL7+xNvc7FfT6SZWVna
R9Ri4/WJl1GTofKWELzBexPHHfaUdnit3HqxnfjYpF4kxHnO2rPjGvKsmIj2WNoOHUuB2CHbfBsA
oLJPLetANrqUXo16Zn1BmQFISl94hxMEeLuEPz4ZgN8HqfFSd031rbSDlwBfhG+ggp5vgCedb37r
MiPlP0Mq46C7Sz3yf5ni/90HEmCo8gJ/99rtXffUKM9ZENFDwXO+aaFTO7ND2D6UXeradC8d/snP
LPiUTMx++dugKGDtzA7x70Eqre2X2HaSkyxRfNkXhrqjS5f4ObQylzfLhEDcnZfoDXnGteirqdks
y9raWgnOqJ60xg9D835pRE0VzVMOFrg6TKWDEvoJOqZ310Tc2mYRiGDJ5iBDuWg7vwQ1aFmvB9TU
7yNf5M+jMW3LhgHUqu2mnYU3u4yrN7sPxrZ9A3zds1vhDPluv/n/bq8a1K9R9mpOfOnsFSgvock8
zsmyBrS1pz5sP93yZ/nAmu3gBmp5y59JpDARhU2CzS0p1jvx5zx21JFMs50vqwgVZZRzm4woO3G7
/nR7dI8XzrZp+Li8TdNGw8epqWO08nlqmsgElfNd77HlZKFCUHgTAoM5ICmXvPa8pdGKAnUAKrrM
PXhDjXvUtTwV2kZ+LYugoAgEyZZmmMfSBO+zSLD7oKBJT/p+wfZ0nulmus3ZJNkW641/pE7gwB5S
N+9PA8r4V6rwsePWG5l554GFrx4dpGa1KQDP9K7KR1B16SZtV9wyRq5NRtmRbF4AggOAwq/UObvp
eT2kwjc3W8l+3qY1xuDjtDQoNBDMSqXIcI7CNoimHcBoTZ106d6njQSOCmONXZXqDHdfd9jZ0X4m
iIGDoCbtZ6jpBYNEIRJSE7cm9aKWDb+X7BTEOPUMqCDeRmr6GnY4EsW+OZxAKI49HrV9baQ7uiRR
CYnYrN3S0Ags61g29BBq32aIKhD820P78Id9nvnDQ8Y8TBZ+UMoNQhzDXvnxI3MG84sPIdYwcpPv
RZ8Oy1alwQWCv90JNB4oJxyr8KvVnMnBhSrxsvLBKd+ouj6X0BFZUYe3taEx9Q3Kzs3Ka2RyDnlc
XPgE7AFSW8l3j30aamv6aqMofQUd21Jvm6MtUsSIPQgId2LNHb8UpiMWSWbHd2XpORfqwBEAtRW6
w0CJ3dxRG+BfjhjqKFRz8C0OakVXQ6CUkA9kk50LlN04jA8NIoMbOzbkNco5u1qteS/0pjZFKola
sjP4xgBjPhSBIfIY+z47IKqyp6KWW6ELNaHu7B5Afj53kj/Z6TIitXRwE2/3p11PC3Zo41BZ3e6D
v7bTA7LJ4EcU5MydfwxH9S7yx6acP96t3obcAIksj1Odb2/TMmDqz2kgl40h1NnzkNBRwORfhwjL
NQrNkgeRhYD9VlBsUG1YLi3Hql980aKMT7b5lyAACkDK8nuYgTyp9PqfvVOusqzwoR/6gGRQilNK
LpZ1aEc/kToDjDvPvqnkH9ToNU9O349rjlfjqTHL6mghu7qZAgebSpAPLOIi6L7bLF4aU178BAf3
c++OzktoKAT3EXm/eIZp7isHpfs+zmT3aRkMS9mZ1pfRGfbSs/Kfpj8d+jFsvgC0CYEusB/6vVhw
OUyPJivTbeQ02aHxRXZ1Ah6vrHCQX4Ck3451lv8wR/7a5+n4PEg14vRplafQ6p0TftnV2h/86sXv
EQ7UrnY37RM/4MemTdxlHac9KLBdcUwCa3rshPUIng73CzSaoeYUOd0J+mH1A2javpEd/xhEZYZG
nkvQ1t23ggNInQQrI0RxHQgw44tRlMm5sTgO+7Y9fGvdtZcm5XeAayCTpR2Y8MYtaij5OmVZeYfi
l/KuilDghYBDjXi9W9xZ0F4LFnWBTzzlVzKhhstAZlqGNl8oo9rFRpdupAZ94L/auGdBniwQNpYH
W697c0eEaoEpqu6oxb2oOheMn2+D8gqr/sgTkHi+T1QiYbzCjyndGAQRwYb6bWLy8bklFkXQfiey
t0nzcdZZPx67YlG6mvJtJn6br+RDlw/tWsXTUQDr2lvBARI2C9cDi0eV25cZszBBGgPBgXRDGIe4
ZOKMAo1n6iSTx60zs4c3fwGEO9JksXs02sBdEh2FU7WvVeJYDwxBs9Nf7ENTfrSnrHt1c/Hm3wAA
tCT2CnxvXsMoZQ8qRjXVHMkqo0G88bsiCXLyPXCDEiaBStUK8C90bQfuici5wx+mehogybTrUMK9
6Ubbep3w4o17n3/DEgb6FJEZp7F3pytUqgMQZaAgWY9ETrd6UnqkqBAYir16HkkOboQiMBppA1Fx
7VOIjvu/RtIzTR8QRRrp8sB8FQAfkQN2eqi9iNdF3DoPQIinG/xnhCeZJeAbhnj1zhZ2jbwAt6EW
3pvQo7ZBr2qz7DukizZj7U8xahL5Ghxd1vfUQWUhELPpszuZchUyya6VjI3tMA3dwWu68YQ8O8TH
/ap5aPCaR3neUH7GNuJTlAHcu+APU9+CMaz2a60q4nwWhlku//bZpt7+12eLa/PDZ0sMAyK7uvaL
Sre4EsVS2Lw7zMVZugnUfHegsi/BjAfUkYh9LbNMLhBZBYUcheuC1m/WdgLGgNnoIW27DhQ3Fkhj
lzi1dv5GQcxsyVWEvzoZRZVgjY7d05SV5Z3Sl7I3/Y2IIXbu12prK788GICEnKXXqzPd0aVPKzCU
RZ63unU0TfQtEWa0KFpfbew0tveBX/OHYNQlbSOofoE8OaHEs34hj9GxGfKb9hOqf+QSeuzxQeFV
Yt/S+h9i/PMtOU1wohSAnybuRiqOYz/Y6EYEd10/QA1KlK8bDSsWtugWVgdk4ABY0CfPBUTayaZX
cotM0Jy6dY0I3ICzRpJ03aXTbkOMWj49/G9uCr/8bQkoImSs/P6pLYotSrmR18Mvb8NcPm0L3ZR5
vUyhG/KSlY15yJgH2XFjMj+brvoxpmFwh0SzuoJNGxXr2t+2Qm8peh+ZKz1t0Zdb8h9T/23aCnHj
3VSgsh3U2mDY3QTAjC2RXUz2dLSlZm2m6X4++OpeVGwkH5qIZSb7tDGRiW5QXRoQcDVO3GFhWYO7
DsvQPLmEdsUiMXgblGfcvT0R6jTHuEOcJp9Yd0KRCeglChBVnyDQGbFNXKOovPKV3FA/XQw/+Zp6
NduqkvWoYcElKePhXImmQil/7oJBJvDUgoxJJd58bK/vl7UQyP5qb+ro/ViB/xJKC1mN5C201vtz
LyOACaEvtewqSDTKDGh+pO5xi51XtwHjW7cIEJpUCzK2uofuAiBl9lXjX2/22mKg/ph7e3tl1QAa
KuwMXCzjR0E/NPyE+LnLHPzm6JYHj7Wdp1A4Q9ycLshR5RIh3V/tDvxCJXj9yfJhJLWnLLGgWb6k
uW5jICSEULy+sMK3147KvfwCerBuY4IL/FJbkX02+ydLw73oQma6m7i0l146lusEOxUfZ5AoOE1x
sSSXjGxjWLbQ7+HO+jZDm5hPOJ1w0PQFfbkwoEp2CPWF7uLM7UowKXgw4jwXrsnaTa0D+K72cn0H
Sudi3JEPmRy3+jWapry1yYeaVVW4zvLW41l+tbI8CEq2EgkjWSZvlxTRyBb18mjnKmhAOBT/mG05
9ZC72/rVZiiMnxSB/BCkzJIEKj8c5Okd0OwnnB0/RjP/CG7S4MCNn4zEeAYK2j4zA/yA0uYjlOLH
9NyMeQnupd64RxEaWzYdZ4jx5PECjJHlPyrO1gAplsB+JBCucSP+o0+bb1Xsda/tiLy94XHzARue
ANyTwsT/Y5XtsWgNYMFpUc3vZ2sPiyt+D26Jv0Uqx9N8a9i9cbBa7KnKrEElke6hiyeBzBpBi6dw
GuwShqI90GF8BvDyHmKd7WMw1eEJxYLtkuxGD/LFquXNNYvs6S50FfYvegAHVwAyRpV7dFBf/Cmo
IKcrzfIprqZ2ocDId6LLKI3iZOrLzUbNXvZi6eZsU00AhMtSnIUXV08hULAPIoiWJms5cC2r1ivz
J1d11RMir4A31v0DOcZVfgFKKrhSq03bf1TZjPMk0KsDrWrO8TvUc1b6QIsXkdxTM5/caQUskLOl
ZhfUSA8iwL2h5phEAqexNljZ+qHgCk32yG7YS+pFJt44NBXoLag38Ibk3HXYoVKvqVh7Rcjgnjqx
dU0WtTuau8Iw7Alsy1mLgoz20GFzgFBSkUVnfLeiM90Zsn4FX7bcMatypwVrogEB+BFM8FaBg2EB
ZWZ9R5cYqgCHKMHl1vyb320YjSAXGnZr/t+nuj3yj6n++AS3Z/zhRx2+kP1+sB4jDpFlAyoh1YJu
bxcQf7iryq7VAkIJ+fHW4SegpG+q4tcQat+6Az3jrUl3fz4g75CRtHywHP73aXjz/sHoKfRJZuPt
qWT02sapFp5j3U99grOb/hC3IdScXeiWhtT1/xD2Zc2R6lqXf+XGfW6iBQgQHf31Q86zM50eyn4h
XOUqJiHm8df3YuNz0jXccysqCCRtCRKDEHuvvVb0DOXNfKuZYXquIA1pIRR0UCNjJ22y3gIKRPOy
eW+YH3Ut7UXxSoOo0bEfnwBgo+tyVdQxciX+7ks90ghouc4xjrf6gSF3e5CYieiot4Ye9Dqt3cYn
JQKszOugsZdxFrrz6Yh/DwwvFRK3weHd0rFlrfCVnOvRYhqKOgf1i3Ta4G4aStZ6tgxCLZ9MXM09
mSAhWoNhot7ZNat3054jm4+9P9SRSSe4I/Fgox9t1N97tzp7HOY2KjXc6nKwhM4jjice9G7ufdY4
4KYKwKRORc+K3fvagIR2Gxt3wWiRQ15tE1RWM6fGnAv3PoW/Jclbdpw6tTWUApHEA88XIKKqLtWd
MM0TaFLy92ywTprNsndeO6fAwY5CjfCi8uCEEtxMLvO2TtE9EiCdYOj+iEWHJ2Cqv1WRBdUn+XCH
LPMZ6/FBIK3oDAI9fonCyDlhQlpSiTbaADZnaVbvTe/HiPRVQORlbl7Ohe2BxcBJ/H0h+fg9n9sv
1d97caR/1NFeI7n9EgS9nLE0cV6mVn/NdPca13V8sSwrvoD32j6U1bCnKohDxJcKQPw7D3MZVPM6
f05mTXMJQMZ0JivaVEW5ic20PVKpC6P4Uqj0OXUUmDTGkamqK8FZYWuGv73VNalZzEXE4jWZUIOs
EyRdpEjioToaM8ghJ+pXPF7cjuo7tbmOOzBQ38bzTWlsHb0DXksXOOEoHcSe29WFutFPAi4ih1Jp
9ml0PQcNbzSdwu0nxPiibMH+dbpVKa84d64THG5nVjteONNBk4icVFwwsi3twptpmu18+lW54QFG
aoCuikxo4w7gACn1Up9+FQ3qNC5E95Kknt8OyyolNloO3PrtlzZFo+2YaL/cLhwcpOD9r+X2dnad
sty71H+hsaa/odtlo9e1v5uKQ8Z3YNhox2SadusYEEnQ0qR7i8rqwZBJ/BBBsnHnMAaE7lgPPTtT
S6vTgHU4wJ+iXFWgMtqKJOOPNYjuyIjZhj6vbFYcQ9PSFpqVJrMaAnzXptOf2qpXx3Ys2Zk7rIAV
AXNy7urXwu6KswDpVSVi/UpVjQ5qLz/xwz3VdY2fbZIwZfOpg2X4105feXWtg4kTED2sq5toS4OD
EzfewSuiz6hIHVzcLJqtdxeqaga4EmXXFGsaHNkmySEy1XdqpNPVQn2PEK5/Nx29MlugzUJ7SYMJ
J25PjGcnsqeNG0VvaezoByp1WB6uPcdoQCeCHzRonX8BUmVBjVSVQiJzxguv21ExHjJz44Rw1pEJ
nUKLzDg2XKlCc6Dx4uYD29AJgNaD7fy6w6ckvqna8JmFZnMZuFOfs6F991rX/QJp934JRcB+43co
BrW2AOkWMJqR6x6yIoECHzKov4CnkIMSN6n2WRMCumZcpuoGCnx1noMvBD6a+ccXNyjUNhNO74bN
jxH62Dcqm30C6plRCTFx3bzXcNqZ7z1T/Npn6mtd1ulDhiDbpi4h8QMvrfswGlBoG2vAr7x81eDk
/BpZAEDGLf8Rm/Kukr3xUkdVDz1QQ11sM2zWIje6nZfbMfwUMQNrIO8e4h7KuAoCnd/G7tAo5T9C
dHcSOINxi3orz5S4NSRDSsKYRx4KDcwWeozkMxl0T9CoAJcz6m9m7Zh9Ll0HYUQ41CYzG7n3ZIbs
iI/R+tHsNloYffOI6ACSxz1ovpHeoc2S/j1xAqBLXeMZssM5QIl6sim7Kn7KG35wMj34inweOc8A
jz7VjsGOqd4jtGb24de/e7YSYhTUM7V9wLZNky20KEKAyFfyifaUb8fTXvuHuj/Z+UxnmDcz+SnO
ptlmvwcz2OZTVG+KsVn9VbMGe0vhtanVQZRsaWk50kz+jtGRMY0i83JD9V0kZ2pAYPeUNVm2tkE/
8Gwk2cRnZUuhL2NTFFugkCDOK9OJzwpradRHFQi0DVd7Gu0F/GTIUgNMwepT8CgbWWssR+z8PLBd
8GDnQfwfyu08qmdeWHt7N4bsCKAycXpKBgsBF71dUAPihOkphIaguYiGbgEMlbe/mXm9Fax6Xzrz
jiObswVQY18nTfMQtIZagqWsW03FAURs3C5wSobTPNStPoDAVR6okTatA8IwJHVdqESjdbH+MRrX
24/RfFPzV02tKni8hBHPiDML8kOHVujFiUolk+UmcpNiTkXawMkLYk6/PPHcBWBztChBIDbno5QI
1f1hjMli7PDzGH86iplD+zVrwD0Z9Dy7arG+J24GD+qkmxi5VstufCig0ReOvuj2Lodo95W3w55B
/HWJydHZB6UfzCsx8EMZp+YTA136RFtXq3QHFsps4QM194XMPJnzg878tTDSBkn19ld6YsoSwhU5
fBaXirFqX/mNWDA/Dr/WyTHNTfe1iUG7OlRDuGOJVNexI7UXcQoNHQNwITOM7W0sMY5dGva7D4dP
EFTtV0RL23nD3eAcC12HmOsAllEzHSCiHH/YWlBkqSHHqBY6gqcNGHrB/cHZoqM9E5+qraoF3AXY
m1rHPTN4s6oOKu4CaULjBqSYtb8uAehdWxVHULbGTFRhGQF+f2dYu5hnLrmD0PrIlzb9MYKqX5Q2
nK70t5RBE12gLDdqcJ0tl1mvEly7EFNsX42hY/M6jlpo6fntprIbbcMQ6bxrkRI+R1xueMm77kAc
2q4Ce2eYtq8sl5CDRP6F1kbJg0LqPVK3secXGWRDMSU/aFH9UXdrpT3FWLlsVQFmII6JEikayY5O
2bOlPNh58Tad8fhT7AxkX2SRBPUGigXRo5tkhzTV3IcIhE87zCjjU9j2r2O9ZHhbGEHAd7YDqpSf
6wcEMmapXuYbTH/dEQv+7jhYdgt9aJ6uYyMLZznron5GLU4QDrMqt4J12vbQNdOggyDc0ak1Fm91
Tiz7DbBtxaUZNyWI9RG9QB0VqeFWl5ZOuco9o5kTyo3wbvgGvjjc9raEb7vVa040rBmwwzNJNK03
ZSvXLC6IrZVLVWP28DXduFOxpS3Dcc+3+489qvtTK4CloM8BVnId4e7ZCYQOVuXgZI9Fod5NeBnf
w7xcwRHXvuqJFy+An+pPtRDw7OlpuVLSseeGGrSZJxL9IIgRgRzFVLbgkcM6x99RFW2c0YtMewhT
QMs1GyBEC/DqKnJqZCuPCXcE4qI6EABA/8a0j3DkpCd3nH5VbbwYQ8U2EbcwJWdaF2850/CWyGNo
oDelzyGmo0fvHp4KYdjWW+YG0UK3rOTkxkzsgyEtl12tauR6I18cap7vvEx+9GlTPYggrNaelyZb
P7GglDYORhaDCcX1sLTe4NqPFp4zqIXDRL8BhSBh1GnjKpUvPccyllRskbx3b38YcNNa20kCuHhf
XQflIbU/DpMtYhpIMITCwwXKIB91uXPUvGirAnv5J80Kz8SrdmwcxlC8owK2AGSx1a7wruEqtKGf
LSj3P0boaoNYr4FXGFSeQKRYXAI4Y6Y6KlID0O3VxpxrDggQGt4Yj0gDb3bcyEZuagH3YQFpiFvR
BoEirqt5jEwfCGlhu/N4ZBiHVOuTXRb+1bEqeWj62JsTo7f9V32dmvKQmqM8EzzwS3D5SogSZjM8
tvpX8G3UwPwb8uzUdg+uF/whpBU2VyYKEA6NU20ffNg2ARiNTaMO7gMd5NW1h0AWvg2HV86gzNPV
/TPkYj7qCYgBjsypnuwHFXlLXxuQY1BV8Ya3YbBCkANxPTFgXkSsHOw2SAqJpdzocVJ9IYugCvk6
gjjfDIutZD5Rz1ca69Z/LBPxPOJlyJKxhLsxbFDDBXYJ9TO6pHXxuUit8Pi3W7r+edj+1vpL35tx
Mw6VC61eD/6wa3sEXSGFnu87eABWqtDNqwIkDDLHanhPvbusa73v5pD/MC0hHmup48vS77wDUODF
1KdOMm2pemQq0fPGel6sIy1I4Xsa10D1uOBpx410B3PO2NstZ/qWV52BTGKb5BD34ci8bu2khEBx
X39kYt/soMmAtXmTPHJWMtynbQFumsRcSQvg4jDOsyOS4NUSsKf8qXD0b5TaqNnfMG3F77c+LByC
heZZL7WNPyZlrQFhnK9uRbfs8hXkkYOVdHz/YPVIvbK6Z0K/p2kDabrA60+Ci/Zg1PiQCXNPfyvj
ycDsrqzTZ4gW5ECI4JFIscKEW5hnB5KhScaiNRap1WyQ20mt+FY0Hqn1T31jO0DkIlEgUNXUCcsE
rCshQGvkndjnNcNSc6xvCxuEAX31ktciNX/UsSPuoUe7AMOtn1wCf0xgqMMDmLot/k0hh3gBWg1+
p2VQ/es1J370ZVosoSQ1HJHyJXd2FtvrIUvNsxll1ryx7OClMdR9IlP+A4n9wDe69XuQ/9XdCWrA
N5rYAJE/3hXgR3DhinGTg1U1HtAD3RM9/lRvcGWvnayY1Ifc3kjOyO3eKwVhpJsgUZIF1dqqA5Dh
DhAkujXoGYfgh3YGgw2YqDKg9uFcmeVW2O6pWPXpR5FSD/F2+Nza/1yk1oghPew/9k0HYHRylSxA
bXuwSkdt3XGBBTQiFNlEngRHKtNmNPHSQW2j2AkPOhafxGcQ1e13z0qDs912/J4N8YnIEEzVmmvA
RqMVWfXJ8B1Zev4Za9vJiqqN3oRVJ2E1rlz/Hgv8FZOVKjN7VYvSXMJDCYBwV7Dn0AQ3HJ5r76KC
EnzcmPyPyJFBDMprAjhdWvM4ACoOccTSvK/Sspqnuuq+RK751rhO/N3IK3Qf41CWzPGpxOJ324XQ
audbDIJsPp5pvwQ3StsjTNLo4dHTtTepeXxaUDaxnhzSKHijZRp9IAhkuc6E2cQ7Wqy5HPcgkuGz
JbF5Ea9X3XnyqBV4VYzMX1RfdTVSO8Z63or5zZTqIdMp8WJw8xkIe4c1kmaSZwfy4koXwdfEQxq0
Ay62UySD9iSQQA2oQRV8jSANYDFwbxhO6K1/7hnr4XBWifmssLI5goJJHbHqVUd8gUQbq9OehBmG
ezMKV76R5Fcpo+Zsxw4ALS2UQTv4XOaFx9iGWrXGqg6+L16nVtbb7yWSP/ZYHOGrxeYaJC/hISNb
2oC4bmW1SrujUpi79uLf//rf/+//fuv+j/89PQNG6qfqX6pOzmmoqvJ//m2zf/8rm6q37//zb+4K
U1gWB4eF5YJ9xLYF2r+93SMIDmv9fwUV+MagRmRceZmW18pYQIAgeY+U5yM3zc/hunX5xnRHVgVk
0t9XcY803Lp23hE6R/hcfWu0xfQd67dBvEfGyjqmFVZrWc0GUDNLnuwhSNaCeOUgl8pnQZ+H60ll
MA6rn8rIIz4FAMLclhlRbEULRGMSCISAmYg2fux9riPjPJELhnt8B3lioGfHjaWS7miOmy6qilWK
SQ+MTH+1yqL+AjL9ZGM1DCt2K7EL4JFEM5lQXzKmAaCmwGb/fOm58fult21u486yLMSgbf7zpQc9
Xqq1pWNfqzbsNwgC+0BN6cMy4Vr+UsQImozLiXZAHnQueHEmCxs5T0jVZoCJ/dmqUJ62SwLxaZyW
jTQbZldDrFjbWVYZvMiwMBaRGbdHB5KY+zwDT0aP2NTTANJnXF77fTQF/zQw3qMp86A04sv+QI+Z
XvR3dRCZO84NzLlIaXD+y33pmr9eHM7g9cXV4YCG2JZt/XxxWhHnAtB5dZ0W6XZmIS8/5U+IUKQX
KMo2F6TqP9J0GJZKW9GUR8XRCnAtdekzaBUbgfsGH3C9tK1EgTUNE1OgSog1WFb1xaiLozOuEfFS
vFcRS58tLYNkUNbCtE/5vnTOgZYWZwDtVwjYW9d0ZNPPwW0LuoPY21MdKMPidZWB/5FaqUMRditr
5OWH1wyqtUXIkbdnJnM4p6Lt4Ciw9nsKKY+dB84Ms42LeekhizCortCut66/2HL9XNrGVkC545el
PSnMGbXl7sZGkp8bGh/ZSS2cHlj+soPOw+9F6yYP1biBpzArrAgEYCgkod3MGqQe7hI3Uw9GrRcr
TR/SJbVS77aVU+8U5L13k7+RZwZbGryKP5HLN5Uzzsp6taKG3GDBf7kjuPvTHWExJnT8t6CY7SAN
2THHx+nTTIWZxehBJeNfLbyiIB/HulOrg16Z8gzD/El3S+ONFmFca7qDb3ndSQtcLNG0AlKQUXwk
VdlJJZbEYyd5WNot3CzLZtWo9hYCBAjtnTyCuEyc76kTNVDxP9ZNg/ks9tZlKYCy6U0hN0476HvG
hb6nPd7FZj5TYQ+0FQJFbMNFtL01/2YzVfCiXv+XuefnaX+8mCCAsjmzhWuAiM61f76YcVAwXSbM
u3e6skcoNnFnOvIXzkaouQB9J/qyka56SZm1pLUuWRRFgCy9lrdguAXxLMKImUDucZNtSsQZxnm2
GGfXTxskGR2bGuJtMKBqaHzA6aQHcKf5g5oXsQ56V4MlF92Nwxk5W6iBJdpHA6IzIbwEoHXXeK3m
UZaBy8Zz5cUGzuWfr4rr/HaLmdxhlqMboNxl3PzlqmBFxX1VSfueQS73aI6CGaA2iQFhG1VuiRPV
t6No0WWX0B7k4hP1cgpBA6JLpjrw5yExVoBKnqiVPacHDq6zq0VZRBq4uJNyTlDA1AI9B6SQ/b01
IgYjf+3UmfN8syptoNMcBunGdnQNZV4EUoxQ8zdUrMe6ViBDKejN3+rILhtdTZPxaEd1fSmw1Oba
SzHSe88cf+BXTMPQFTH8CExddr6lljCHxpZXQIaLWj9Zu7wsIZDL3UNQG+Mt0L/idspWkVEOG2UB
qDLWs7SzMUfAqQjWFHzxg7BfAIxviVlTut3VGBNIMiQiI3SLL6WxNLa1PRSUZAW3HCTCAl+B3rnV
vS3EvbNTXYWgmR8qby8S54tUdXVPVSleXQuJGMaKitSgS6RQMf3tn+8Rw/rt0XGht+HqEBdwLY6v
8LH90zzUuwyvu97M74NAH73O6jkqi/CragE69DqbnRH5CQHPAwAY/HrB1wyMGIjvey8Zwkor6KaC
JcOxw4efe7pFw/AB0x/cRAuR4wouFruNCvikQFdLRREOyyCrh2sTOGAV8dUqHBXxslRLj6CJBdR0
LOILo9oIZ2S5GYtJAfLRXFjdhopINPoYkoqQQl6GgJothYm7nDKCQs8ol+FgV59Sr5EtjpVRUUyJ
Q3BUDVvJkeo2pV5bCYgkoASmT6nXUJtL7zzT+pR6nflduazbpJ4OQcfpkZgD3LcROy+G4dQX23D9
u7hB/muHJJ4XszagFM5YcgBCwXnQ/XzrBZn+AlaRaoU51VuTWRSB/zxDrKutBPBODb4gqN7m1dtt
WNMf4AEeu9OwWZ36cMVnh7LmA3CjkG7s8yZ4AOc6Bz4H3rrCKbd9iYgA0gqcOdgvwncsn9QsGXLv
MW4GY+FpnbxTwIZu6rQxtjSSVSECeBupZYl/72YdkpOhk9V43dyAaByc08hNFuOG6q2i6pelZdZz
3R4+6qiB7Dr0MhkzpzFEuIaIVXknfHhQFK+TVxDA70gZsoqqvdUN7gtAjPY8cvoA+ROQT3WqQt90
IRz2umGaOAORvIqw3JWeekQyQ3zHMB1eenwYQfMCAtdW2jwgzuVDzs5PH9JkKCETkDVrKtq5rLdl
A+A4FSHCbJ7Lkq2i2kwv8LDri5RJ597IU3nHcmet951zT1Vd6FULz/CGlTnWGTwvodwxmXutVCcj
U1ty1kI0COyG0t6SwyigCNlYV3UOsNENQ0I4FksC1G0vmtIvYWHBqZeWW9Mr8h+NEb+Z0SCQ81p6
c3ym83Oum+Way1IDHmgAXQOyOFdZWKf3fxpHxtsuyfI1HBbNMm8giafC7D4bs1EAg4RK8piIorQU
oo2lVHikUEcbC8IBZGsPmKVEmCMm3/VfRJouhj7tH6MYCRoit3XEWvDFjtUtR4JGihfpSG5oyWyB
xKJu1xZVgQhc27TxsYzSfF7qzL2AnzRYmyILoTiT9ofYgHcekETnahsIFNhpIL4ip2opE5//8Gt3
31SIyFB3wAHcC/eDcA1A07D655nQ/PVtiVUDZybDi8HWdR1zys8TIdxQeWV0WgPBeB0u1tZDeIlS
BkA3dXaDWt+AKgweEaproB0VVM3DUNk5BG/Akm87mX6JGoX1QJsn31LclQCX8eebBTD8PgLVXrhx
RooV4lmpQbKK75/GXRKpSj0K2NIeJBwhjDv3yzKZ1hEm0MfzmvfxqQ4q40wNDBGQ8z9fBv3Xdel4
GSyGdcP4z7bpC/vT+8DpOuC8BatPH5h2xx0zSfHIMygfg8QLbgDTGMCXeXvopW8ueGfmv04G1COT
APnT0x9k4LNDpCya//Mpc/2XdY6jC10I/OUEJg/+25cnMk11CA2G0Wla0A+eU4AJ3Q9f4ROWo1Me
bDvxOnc9tv6rmt7xhQ4o1e/VPngbp2pm1uErpDZu1mVUOQsrzBU4mpbk5kwcN3w0LHC5pHLZByWI
gxHyWKhYD+41P//YgxACX7Q10jyUr/NFP+7d7BQk8v7L5zh9P9w8IRbe6fgM5viwMG2XM5R/vp3b
fujCYrDiTe8h1cuamxBlaQZIbTtYaMKB5Ny3QwtB3THhpK3jM0BvxdPNwtP4gPiQ0c1a34Nqo4FU
hrDrIOUUgGBa4p2DLNA0uFosyXft2EpF2vgIBPd25x8CzqBV9Xd/1Vox8oR1/Str9/98Dxijd+Hn
n4uHVzhgCeGG4yAn6+efi1SLpEcky99MOVxmNp88MvDtu0fDVwhcgkOlGDfx4JfgAUd90yvktIGg
ehbbYHH06wbEfMyB29o3zHUPLucA3wtI3f1UvrVTTpgo/svdjD+SOXoDPv0Yixn4Ja5rGvDwcCF+
9WIxqPqmThiUa1nHfFdDLnwOpBAQbK3lfwkTFxR4AJ4Lp0CmJO/CGdUDAeSswMWIAHSogi8uSyXE
jiz7pCPm8JggLkpmKrXU3g/gdqFiaoGWuoxaBlLHEKvlrsp2iJh9Bdgq+pFkJywa8UZSvomIlCde
RqrhOTyD9T33ZLVKWJ4fKtk4OwSR23VV8OGM3Gx/ganceB7HaSov/DEMH+MYGpgebQQTs+yk+wFe
IGCQbE4A2h+FH6c7A0+3PrqHajBQ+fVx0B4L8G6cyIqqqdjX+bBB9vMb1VMVNdKmb3JvoWPZP5+O
QJXlOGSpd82sVspfU92ngwmnWtd9VO4/1SWNSg4VyxdWm0NvkrrQoSwkf60NWSSf68hGs4p01EBr
4LD4/awhRY1vQsHcNVZa+dZnYEGUyByDiqOO/Ewh1QLZfoZ1iDID7vpY90CTV2vNnsqpSP155esh
Vrf9UnqlDVW1Ie7nIFDGG8WukqtTB85x4N6dzQOUxqpaevqsrJgFrRArQfzG53uNJz9uFq3FfoAE
28HUzmOsF9ETgThnWzmQWaYx3HEgEKeDtKC2jmTBZR5v4BuHA3pspDoz5ku4roLzdKTE7VdJ3w+L
aYwQK95oiO6cYh2WMZjixn5GKdRSd3VnOY2QevnFhL7lbVBHH8IFEj2zNY3Kh8w7hdLfCYtZ6Rzp
gFCkyLx+I9l0nMr3+AHSLc9kTuN0COvPKhBp7qjoBYKPWTvAdY6nQJvcB5+GtI0D9fKFr22KDH8T
OiuqMw2kIyDWfSL7kIcg5/D0YEHXpu+8VzMtw4MANxzmmGZlBJzfg+iR35sDqLCgJ+EuK9sK1LzT
4hkUW5ILmQBjYCKFDWqkoWGkSyPi1dptwCZcyjfZSrnqBh5uuWZkT3LwsABx5BsQkOXCrlJjD9XR
7l5rmq967sVvwEVhKaEq/SR8N77D6tSeUYOyux9N7miX0Evjw1BWckEHgGd8L0Y4Y9r0J1D1gca+
w5+CDiK9hzRzTbCvdnIts9Zdl1zLvkB6e96zwlsZskRqqYswjlbt2yhH7KGGM3CO2SXa6rHDkGON
SwbPI5tlXcjyuYdJzNN9daFW3Q6bhY0v/zUVA80FngnCq9NQBe7hHD6ak3BrdoUgRrjyDDjyqJir
gt0hpXEz2VYd8rMhFZCuvNL8RqM5maOtIbJrzfEVrl8NreP3ibmntqlGIRMiAeJtOlWhVWqHbxZI
rYxnbkp8X4FEBGlDJV6a8Md+nPPoE40QrFvTedQp4weTq49zbm1xBzixms55vB1W4DZIl3RUaQHB
PjgOIunjAcYNnTf8ze10Xv90ztSpK7XfztmPCxD2I+52V6lu1Wqxta4Ld5shNocctDoDsENrsLSg
3V7WBWCriIlkoWNtXGoRWopsRSUh6zZZVkjqiCzhQ7VtxIWMY7RAVK+8UDzHZgAhaapjoBcNDrQ7
1WaNwWaA2nlKixdBiBeAGV+jMkc+RwGWNyxB5BV5l/KaJ1CkbN0LGQA0YC4ZUqmWVMxYbNyjMxlS
FyiAiUUbtGpFdaVAsLgO55BC7bdpI+cf3TBuGVTA5dQ5eLeNRl6Zb1V3vW6vbxZJ3tf4mXW6obHq
oXKPuCKqmedZtic76lr4HeTYWFduqU51rD30PHoZ8qHeCjOXC3h2ozWvOmvHYpUc/a7ASr1beCrb
ijiFvBVTyUwGWf89GFZSOeWPXg7f8AVtPIkUwYWo8BQw4SC+G0qOD0uj8i+dBx4Z1RjJq6ELxIrR
CYBZfOlUxltkmSDir4bkno7c9am1i6LO3oIacJ0JG/RCxuDsqyj4brZGjjCpBnJLW1jHEG+NFc98
Hdl0kMzu49ydMw+YB61c5hzEHBIoizfhsxMotMfwJ7w2osNFjgAUCEIjfddq/1sOZdcvdsfiOW97
71qCn3IBGQaGtI/h49jI4s92vxw3rH1xQT4E0uaCoH0CShgJzjoQBT8dDxLdyOdLy2zl9hkYzMF+
virAAbLwJCR0VKNjwd03+hsS82ZeY5QvbolU+wCscRsGX8aTy+1dnoyjFq4+FwOEjsyu0e9UGCOW
Qz3hi/SCvL96rp7tHIhJL6lDotaDEYlXpJZICOS05RYwffEwuPaZ2gc7gk9Xz9tTkME9j+xG6J2P
R0pcH0Rf3HnAY1dtOxbEq9wovFevWE0dTdEsjXpIdzqDhwsif1+mEwFqdqYpXLgYHwRHA/GbeToO
CODSLg1r9TSIoN8YSAVfJVVdv8RZPyMDzUR+HrT7kj3Il/J7V0B8ig5VWkjeLrFqOPvAQBxsMGAu
qEGzypWLWfO5FiZfC1CVroO4055Tjr/8eExQ3OWLIRASIVwgfqCRnE+XK4Ww+gx4F//e1qBQ440i
wtSjiID4gSPppRpsf90NWbGBCkn/NKTQWRkvdJyAVwEEmMnRHjQXELzImA14JT0iWPWY91DwCIEn
2KR+DNmwKfCN6LcF7gT4s2yELkciGGrQfeeqdRDnHN+mhRZZ99m4ERJru9yMtCW9PkO3QYP4Fthd
Ob1QsyQc1il4f+bUiawaoHd7LCePVLK72oXqRovXcJoaayxz9R0yqGYOUDGPkmvaJfazve41/nPn
pLg4SPacfJFFoQPmxJJuSa124suFhtDdlpyPQJL+kJlgJyqNIxpAUTyqcUTQ04FYHf5LK8dx/0oW
lwH0JpEUcgD2VBxqq8HqtMk7Y9M69Z0xNiDXDUlkn5q1Lttg0re3QxZBww64LHHwLOOv3T6wobIz
dO++/tpyH2TfdZPACeaa8Txwgmou8I5c5ybj8RxyjGujEeapRL7J/VCw4Ggm7O7DWGkI+HV1spjK
BvyFyNDMKyjdjIOVCjqkLLrI0JX3CI3D4R+432tbos2oRbI0qhK3GR2o5Om3Oqv0JZDobAm8swkm
Ljt6lr5mLxPNTSFsg2LegpLdC+LsQMXONDbAoGEVlXrWVQ3ZMu1V/OwHBSIZo6gXFtLxM9QSxLpg
3kdrJLt4AcamfkutDXPeeBoUd9RV85eDyZCxIPPsDOfLIx0nUTzf0Ukl4/hIGf/zSVFrAu8jnZQG
hk8sFuJ87fUDOxDKc8J7jkWFAPjMw5fMRBZAJhONwCdkqK95cLCPRg6RCdwGmoxozHA0spJkWOSV
v8Qn/RywpOgKHMjwaALtHlfIDqYSa1Ms0cDGTiWhm1tzYPFUkll/MP20PVObV7l34OsSd1QyfHbN
QS05lYCqfK47Rz9Rm/KTr3pghRNrOIPCPGIjvD1Oh2CFnOHZ8A7EDQ6C1WKm3B6AkPHkvDoFZ4Eu
xZ5aFd7zMz3hiNNQK/Tf8UxJIG1rnz3ajivnCTtWdhFvERpLHwbbidaxxvQFFX3JqqMovC8Os0Pc
xdAp9XuwjVEjq3Co1CzdnSq19KGLm3SlIrjoqbX1zORQ9pjRpr4VeFKEfCDTRIGqHI56LNzHgwZ1
2yyh+CARfcdALhgYdkD/y6ItT9KEtICME32B+Hp5snLo/AKUg90oAMaih2LDaqrMAxdNeamfo6Th
W7geekjCjWMwAEESM/lStMG2G4BRBzmiuupum5zyMDgxTddSgEUHfLDpJuSExlYrLKu91wNx5iV5
eqU6CF29WokBINZYFbotROPHD6GeBuh1ZC0YaYnZ9/9Tdh7LcSNbGn4iRMCbLcp7kiIpUhtEq1tC
wnv79PMhS7dL0dNxY2aDQDqUBTLznN8wftSATgUCc0dZlCP0ciuSXn2RNZpgrTdZabKVbWJKhifC
IPfusscwYnjdlUSSZNEl7Ilwf/8yO+M3pHLas6xuFWCN/EH7oyyGTWXCNIIuIIvyMNT6q9Gm6UW+
kjdDr4iYvaAs8UblQbXWeG+s+aOkT4M5qhtD7foNT5pqm7eFs5YD+0JTXoYf90/bVN68niCbA8vj
KnNs6LckjXe6mPIvsruVk5jV1Vn/9fbd0GQPZH31EvymVvBF4eOHK5ydUPZ2DOMpcRZktuIeH1Xy
LBmdLUi+8SJL9yoMN0gbjuMOQu2v4ej8G0DHp36F0sFBlKOzSU14DhMo2Kc+drP7IWjcxXAhOHpd
gcxM1iB3N475r36G1w3bzsHYzxNltB6SULuQz24vIAGzdTKm4s/gIMPMj3bV7P9ruxzP1Jyx+UuL
LVkuZ12RIjp1Ldx86Y7+KEoRnUcR6hDyM0tnaIp0Zvn99miVYxtgmevaU8eDSwbr1hjaT5kStl2B
RFtd2zuZEmbVdpkwInhpWYXKXkHsvE0DesVhNnjbu4eSrr31XdQ+e6ZXPadG+i6RMGUculunLL1t
x9RJStafbGiVkIyL3UNnK1Xq7CzYtiRJJEpQQP/pIjW2klFUa6Rwxs00FMnkO17+hO5hfJAAqXud
hEnZY9us7+ZueH4DEClHFNBt1eVLQ0hZzCaQ3RziDLp/xptsxWIMg2N8HdJkCLdjSJyuVAbUNDW9
UC8i8TYa2bEnYzlMqF88hVn5fdLr5ChLst7t9F9DZZ08qLYyric2bTfLQOs4Qpz6NDlN/2olXbNp
K9Fsh6VoKppzsOMwWsnWwoy9W1WbR9koq8q+X3uGqj3LEn45yPNOWXHCg/33q6naNgpr+xmn7PZF
SS6dng/P2mJ/PmSk0L2gVX3ZJuvsUMHGKhoICC39ZZ2XXNq60899nF0fA+1pVH1Z/MdAI7dIizMI
PthAmGL+9UpyQJzlwb7QXTe95qwTEF3QCGGFzl5Rcv2UB4P9v85Y4W81JwD91RI9IpJGlGJhIQAP
GKreOstSNyrWCWOMP2RJHoD8T6sYp/OdkQ0Idfdu+NITT10Gy8sEUassd3e07psE1e3liq2wrPMw
KOLFFoCk0hwPyPldlx8pRtZ6bQrbRQKVr08e4ro+pYahXGRpGuDRjoP2Lku1M/TnunDnXUrm7ByF
AkfJ5ZD8fWZFXrdrk+pT9ki16lcPWZzSdGWZZYwtodkiQQsJaMay1vdQy74OVerd1KUhWxoKEzAr
grDQ9IvBu0E2/jUCtuvPudSh61jpoV8gCoY2m88m6pez3rxkC0zB4dG+b0rCKLKDrBsWMSAFLOx9
UFMo5rPjbXPnYlvjyk70CLB0bl7lYfBGbNjw0N32GCqxoadBuAvQeVpaTPiLo0FITfaTrYALX3tc
2fZSWSv3bCxRbPckhbU8DY19XzbI8tKqBOGfYD7h3wu8hHJv0L88zkJlEutyqVNCWs3E+7310W8s
rDNmN9/FMFSfBGdJh/DzX8m76i8V2UhZX+NBT9isKffqGFWfgm1SNpb2e9+x4EGCky33Uv8YnuNS
c6qBZj+1Ooo1Mz5OX9lIIIC+nNVLnTyTdbJV9hv6Wvyz1fWGX2OLOqhX3iD0nTIbkORagUgSSvxH
ACgbWfWol2eF3YaXzjWbnWcl86uZBhcFk46/lhMgk4M8wRT+XuPUOPnercgDfoku7sRRqbWnNGAP
EclfTp423oxZjzsNBEj4Te3lIBuMWRdH7z8jXD7p9U4FcjBuAeNhzGu9GNvd4FbaKz+lshvSMF/L
YtqANLYI2/iy2IwJ2zRWCmEd6d3KUPTtMMQx2CGGeiAc/Yo776S0hvYqL1zHFYHVpShsLuzlxNoD
IrzoBE/uEwJjm1Lo49VbyEHJiEWoaoXrHtYTqeygNY2vKIYhaZhk5UrzUvOrYudEa5W8gudWGV/r
svmcLCN9Col/vv7LIEWb1HVe6PYlx1ZbUeKEtdI6DEFdcsesI3kyzGtmLHtvG7a1zRQ9301gvImP
M/nKotGY7KyWyVcWW/xUV3MmqudpSs2jnnrKChmo6UNFNGnVd1Z2JuTSfwWTlpt4JsheojQV6Gbe
+OG5iPYi+JSdjV6RveTgf+tlKHBBcs0WREOS/qupXOQVyrb79bKy+I+XpVeTDsW2UgZtTf4wuz4O
sYEeXKleHjWZxjzug8la1bVVnmUD7iL5FfJ7d1YR9v3IM+5l5pk3XMLsfTZV1jYh8/nR1806XTBL
sYOJQVi27jlGCfY29lie38FMjAzqOHlLq/bXSC3I7iNlh/TvkZWeGfeREu2ExeTzVLT7CK+KP5p8
NyJY9bPGidKvyt5+s1Dp2BT9EF3qSklOtTLqW8+yiy9EWshtOb35Zzd3vhyVFNNnJ+boa0swfg2q
TFyFSWpVs4jfQYJNXuImEKswS6vv0eCi8kDmLAmYUZWy+Zgjr0KzpRE35CL7g1sXnyz6s3U1msSi
MF5C72lyv7HgBFPbRT8Xo5ME1ttnnmnOKiis6ElrA33vuom9LwyNJBH4e2x6h/HTtAtsbJhbNSX4
7JgQOs3yrkGlFa89FIJViUfIXvOK4lUlVQXd05tXpSnK12Ea1FuLWyL3XfEqe1ijuw/nKX2SVXbt
NavYdcVB9p/D3tpVmZauZStB/PaKPNqzfClZ5YpxjdVO9yxLrTA8+Eb4mMhrR1GtbG08lZGG5c3Y
oVEAgi2/yb5jkdXXLLJgfEeKgZlOlL0Surr2aV58MyIw0iaSPsfadcHWzpA6Gq34NgUTap6dyZ8C
L4+PUv0uuysa2KTRZWEvi+gyOEU7fBZGV+1x1mu2shof03Vrxhlcikw/FLqoNvKivWIdC27GVztv
oeQZ5gEMWfKSFCa+PSbg7sbp8acq+oCpsGKuJpr8UragjMTUQ/LKh2Rlh3W3R8VLIUG6lP+Pg++X
Wl7tXy+ghbiAxm2B+sqi2NDC7EfP4i3WECPrtNLyZX2ujfO6DAfj3q3Ox9+6tW76ezebxdJBZZ18
mSJpCU4S8a8oaT2/cTT8EtrZ/KrivJujB/2uqp642XYl/Hl5iLI+6Hce3IyNLNqVRR6eQMFZFgPj
rQ/t9l0YtXkdszAhjcnFetuCTNwhcRj3vk3O/0/Y7GtVzwlOAGw6xZrnfTMN3OSwTlRfEGvpt2PS
KqfAq7oT5G53a0Sl8hxPCL4JON7frL676nL8nCADNUT1X2WORcXotAMKrXgPl4GXX51y6g7IWE/7
OGjaWzYpqApjRfJOguhHFvfiZ6juLd3gfVSa/uam7ogbDfeespDM4rjSdjADumMrZtxa+9zaRGh/
vqrLg4Ld+/hdsRu0rImJ4RfZ7xNDDfaTUofrttGNtzxq3X1ZEYSQxQlI2T5RkvhexOTU2Otek9yL
Q8hdmmF9tlaL2HxL1ZFsuZHnzK8UWyseKdrFvbNDunpfYaR4b7XrsN07RITuY0XhsM5LBVaDy9jS
JnvSTBr2j8u7gt6TYRun9PfWzIJI2rkqKpRLq+eV0T7UlOnemnqBsgt7Tb23zmkc7EixQ8ZYrlw7
JEKwBDfurZaG07OlIzguLyUi1dipLTqqssjcpu3mrkG2YBmbj8O8060A05TldbVeH3fYt0HVmppD
45btPpjyN7yHxtGHZdlc5IGf99dZbNycZh7P/+whuwkorz6JvHQni02JyXAuLEyTFvvIzNTdize3
4IzK4MbkaziIo9jRtgoRP5WVsp88hEX83YlAlsqSbLQV9Ce7bNjGy/hH1zglFpXG5MIedfKs1dVX
PcfS9HHtBmfWkyusYxMFzHiyWxDDua3QylnLC2sZDx8/gj2ewbI+PV4sKLAfqZTiKWFD/tvrQ+Fo
EDnK443s+3gxR08OltuU50d9FyrZEe3qd/nKj2tHue6uCIxp92s4XwJHgyq62K3IgxLhtCI8XLKn
hVX2n+o0FVbry7KOVcbfpxapNPRbkBwwlGytArA4309l17ZMFV+0+PHJlv9yuTaNdnoQklpYXnJa
rmOHHbsiWTYnxUVixNM3WuyyNkMH1xs071CF/Mtl0bYSh32TKC6q5YXvNR5usl4bXeNQ1SrLWMBX
H1oDFcxugDuDcjbfMqIBsj7JvPEwixFyoLw4tjzkSMAVEgNhQauRCpCHso29c70cZLFtrWqrBhDF
Zd1QVSSpyfGXvqqrJpGp2LnETutckrRZd54xn5iETWJjS4MdOP2GwBfzSpKzzpYdZYsWYdu49BbL
2Ee9PPMC7dcwWbyPrUPraBZorn6v0mY3TbpyBtKQumZ2kYfJjBCsWg7yTNZFJIzW4KDr1T8akBqH
gLiMlZ1jpd9Nalkc/1Eve8ihpMmDbc1y+f6K//ZicqxWe98JIC6ROUK/6RBMW3WxR5yWA7iuX4dS
Giim0EoOdqhuall89BmMUF2pnjLs9MaJfUuzIgyl6/DglFm6G0SYvkdB8iwpJXMTxPwt2t97eIDR
/3uPQKna9TS3yMN6KIh6XUvwqg3zs646G9PAa/dR5aQx4giP8mNErSfd3iiqC/SY7Czr752dSXXW
fYajndV17RNa8zBbTBw7RmInHum+2tljS1X41WS1T/fKMm92APoWIVfqiuXQ1Gm0YY+truVl7g2a
g39Mgpr2rC42Tou306hM6ipNg271qItd4Tj3ciG9mx5Nmoacqi9Hysrf2mW5adDC+Mfl/rXjuLwD
2SIP8oq25v6qexS565jYZR83r3CE2SYQ0NYeGZfRL8OpvIy4MZLZKSr1VMFNUQ1BUbZ0QaN367Ct
4VbyK29lpV3biynIZMTrpEb71BialypSeZbokXNwvYRwyVAnz7r7IdtkDYjTeO8QeVw96mwLH48o
h02nJVb9IsAKvBQvsrs8pIbHsl11nftryDpTqDGiIaLZ64U77LVMBQOTZemFYFx6aYh97AUqEFVQ
aAP/XZejbJF9wHK24LF7dJyX3rIB7qS2LXoDybAs1Y+FlfTNa5Bh+GtVWOF5bvgls6LxU8vArNdW
1pKHrjClS0MAEnkzHacKUj0Lx/AJIU0MGhUYmAlbZ3/IzOkviPYrSChD6KfdANbI8MAsmQgKpFH3
qgQk8XqjRrrDQXpbTZP4oCzrLrhLxcYYp/G1bACTRzbK+pqbHO5XwuiU4EqA4GPH7Zdm+TWYM0RU
2/JkWDp5XGdKS7JD/ynLM3looqbYm42B2FMYXuy/D4TW4L6PPNayyNV3qtt8ysZH/T/6zmMlFmzb
v17jMVQkbn/Ek28jr/2ol2ePurl0o3OEbPbyDv7xSo86+WaSGellFxfCv7u6uRntKjtHaCu0mgvC
sBjVO6GxHd2s2dTxDH4/e/YciJxK0bqvZa4/ldgv3VQSqa9Np83+7LTpqR8y73UOumZN3MXhO6DV
bAZ7a7D83+hL0Vu8dGcFCI68UtzXGr4x4g/ZaCEV9BJwu7DmPteJVWLDFnKr473OMVjkbMlAgWWQ
ZXmKTPpwBNG68D5G7y0L8PlOx+EqS1A5v2S5OtzuJWES2HLHp3vJdvbZXKjPsuQlREhsdANyw/kK
/hza8NDON3nQAcJu8sBQgShQl1fmr4YaRCWWK667aVWrs2H4Ly2IqvghT6j94woVOgG3OBS7PI0w
o//7ypDjvU1ugL70MOGE7pSZG7TH7KcW0M2TWTjxfjIdmGV9CbRkORhERS4Z1vN6wG6EVSl1nRHu
jHoeWZ5Skn3jyNT92o6gq2Pv89RhmhQr41mNpmGdEdn6jgpPpdnfa5T21mqS6WdDKZ3r1JNWkw0V
bHN8O9XPfrDgcM7tDwhZ7m5q2uKYYdaACODjNAaefSSt28yrONSLY6vZeHeNSnDA0oGYM4RK26rL
V9EDA2eGrw8E98rXjAXOrsYKey1bM8iFl3rI3glGp+2qG2bf7aLmpVySqqjMzL7l4OLYhx6mADCk
sBXpcvXYaMF8PyT58HvxuzLbGUK/SngiKgQvZTkL5kL8VpQN/6hLl36lm2NBK4doc7vh2WLta+BA
oxBkPKZMbByh1rBio/hZs2qYMFVTfW96+9UbVeM16UZznzhmsE3LPviqQCMYgdJ8r2YkR/N+aq+x
mhmXkWznqqrH/DZGQm12YQgTLQflhR7GEBy0JsErstGDJ305sGuqrsNCZIsJ92/AwLJIbwZcY2iU
3ZiifxC+jo/yGvIg7AgQeLiFlgouTZgz3uZIGZrG9M0oS5Q2SaTjCtXFu6gHER70lrjG6Dhci0qg
+doENpEIio8GsRQzswX6ZGDC9GhQbKu6KAA3nSpHOTdvnA8jDNBaFrVzsiEWfx267/ZSHeABdeiW
4CBZgsoHwRzuNbiuKGANCu6otnKGPGxuhjAj8bM0yDrZamlscxFrpw9w2GqFBqGvZLNz81oQ4q5j
Rt/VKX1pqkp5LYF27ZvZ1LdplSsfuaWsZIcJh+11VyXmWY4McqA60noFm5GXTFPJ7/6ygmitlNku
MW6xbek3IpLDNswUHET+rpNndSyq1RLO2E7e1MMhZGfUT6PLH5Ox8mDVqX71ildZMAoeEH4G6O8w
Fs5fTj11yYZ1d7oxYfCtH6OqZXxolL3fTIGzkw3yrQRgH7DwCRGZX1yxHaj4SteI9wnP91tfaqFP
Qp+Acz1PO6dqnI3s5gakCGzTY95dWv/fo6w+qt46zJcUQ++fECfqn2AjIPVh4JNMJun8qO+inETx
PLtsB+kmG5JUVc+EWA9ykKzn8yL60A5LiMsxbmS7ibAPrv1VtdQPKaoTezt0B5wfStgg36+55bvT
KPa698DXGaFoDw2OUXuQWcbNKptfo/lGP0AP/zTC7geXCy93nT+pAOgs0jTCwsUpCjD0fEgDyoa2
H295mqhrPdUAAzfuZdJQVZOKVHGv70I1ci+yJOuXKtnLm0Wwuyd+9bwA8Gfa4ks56cGzkr0AEoby
shxmLJnWcTVGW1kELrrYKFfTropnhC3d7txo7XSz5gwhS7LuKyhV80E2Rs44bXFhzjeyFb/b8ZTl
+PDI1jpD0WsCxyUbZRVMC6C25nSTJSsgxhA054DtTa6vF7/pdLHT6AGUrlMA6StZfPhV341uZHlc
+jSV0q6kp7XquCPcaG364rrIduoKRqYseecvCqweNhPj27SUZJWq6+/IxKYX2b/hL7vDJp5ZZ+nh
AiN67oVJAJ+LeZApENkAKaZjo6NHV+yxWAKOPH3K9HlSbVaPZnQhL6WueUPDM7J2Ogtbn+fm81j3
JeBKPVlN2YTfntLjEtB9hK3lPSVHm4fNswO3O50msq1p5uxMoutb1/HsrVmkH2VcKoD0bWUlSE/u
ScceEAKOnr2Ah7sGR/GbS6DbbFFo1nTTQOPCHK/yTLGAG1UlAo66zc8aK0OGfXu5iB57K+JPzNKE
YomcMSUPaoDbcROYa7fQieImC5J874zPk7esiDykfUNeHwmMqTgaej2v3vQIljfyGUfu/9EHxvZn
gcTeS6ka4SF0s0+vD/8Qcejtgkjz9kmgENtiO8wsGfEvmt+saEp39oJmcJvxENclnxX9HDfCpti0
/Ak5qacSJuJWIHuQBKDPK+21M7Rvnqa7vgoibG12AdFOxfFrgwSROgH8GcJu1Q/cPUQJcjynWmy7
0AxRnzxPRf6cPKGvzwICEImIDaBnB+JpOTZrMh2bYeiYl9U0Po3AFn1RtJeOcHxIxP6vxMqRmK2M
dhMWWrUtWyXzBxOAqZ72K3QlATpFn5rdzX+0VbfDv/DQzNbNKGv15DVgW5mc+o0X1bmvRdPPoPuj
zlFfZu/7AylsvovmE5XBXezlX/sMMIledlBxixcdtJo/1JjL68rXME9WVl0xrVQt9mPC/CPNP9D9
2hp8M7mHad7oND9Ulglry3yHDVAdgRyzO8HsxTfjnpCBogwrfc5TAFbWNz3SZwDfrCm9qBArOnxC
Jt2UORPslGE2VZXJNbJBVs8heTsrwaNgLLodaNE/lCHPX7vgZ4WE7g4S2ptCdJR1wnwtRwJIWbQI
To0pk8fsrFVNv4LH5JPMFapMhBeASA4/0jisr9pkYIaWvnZ9r70ZzrEHQblSAvGqwQtZFygbrEee
AUQ8zQP24ldzHo+FUHHiSrLr0OL5pEGR2cwJPwaJ3n4XgSc9RuHBq9qNo2OeGBQ1Fjnm8NxpUc3i
s612kY3oYN93T0A/1mY9DaCQzaNWuIqvRlEG0q774swFCcupmNddkNdHEQ+HugObi9QSqVng60qn
7ocBjllh5gBfwXUhW0+2P3KwUClJE7UdbnE9rgxRYF9dB5gzrjmiq+xd20VoZ0bqygYBKZBe2M8z
PAYTCyBfC3LtyLbcXQ2dwtI9qA/EsH2zaidQHOox9gT88KqK9E01Vc2xSxBOv8nTCt5b6v/WNusq
FXlh97tG7Q5FSaALdCSj5FU02Xy/QIhHUBzofjbOww6yRw7b2ax9rN5HdDTm5ii8SN9anXpT9bI6
AiSfucMiF7sU9sfrZgJk0unTD+YqG5rM7D03YlGTZ2XgM/uFR1tHXCEPV0Hp4EGVun+94Of0Gbts
4Canivxc/67bzhcRdL5OTu8QwlXdOHH/Z9nw8whvfipNGwHfEu1mMvBFvohk996tTpMI/WCMV23x
mkdztUk7gMh19yNz0CwBqOsgm1qWm1mJ3FtfB4dsdpUvAQK/wRSdNKN7y6222KJc8tnmqbJxgoYf
D2FH1H/6i2qLnhQ+iWqtKb40Uf8trM0WJcPI3iU2CZVy6LZBX+cr3m9yyrJx50V8IVmJZoueWf2l
KviytFS8ZgN5fb1i6xKIXRJn25mA8t4WzTnLCqR9kuJtKNWVWLxh8KnEJgrPNDKaybYtgnNdoiqR
cDOqWv9UBtpHpDuEapr6pLLfWHVz329gLlpHRVcEMfvEPKQCkYu6rX4KrSh8PKkNtf6JSk/sj2aM
NXmTYpgaPre5oe1R6K3DzlqjgFw4zRc1Fe+VqUa+Z4xsfd3sGjl2uK2NAX3hEGxq7WUHXWORkLjJ
R1t7s98l7rRymnPZpr5rT7YvvBzD96x0twXpnmsHZLEOm/aaWx3RXORIEFODh9UKFU3Kpnsjph/7
orc+jCKEkUXI6SZUbz+kaJ64zbFQph+eg/6V5X1aQ4b9pzEccjJPfiRIFzM5j6vJAs5X6J67Igw9
7tl5pWTXULNJs+oUDy3PYHc0t5hn6H63OH0aqfYOoXsEu1qfzcn11nHZ452RQE4VQ3ySh15Y8Yns
6CnNahvqsJ0B4+2/uAkECyJLfmYrftfWP2PDereG6c9ab8mBReYZMPaphIXoTMQRTdut1uggfG0w
G904efqKrLh1HZnu/bZO630ZNtlTNoHDU6LuWXSzb3ZZuslY1K11iFmIYsU4fGkDWNrMXnUazsqV
LgwEgdxkX2dueMaWJkDtx4hOs5dZh4CV2lFEiXaMBwOGZpTPpyJOhn2OCPIZaLix04SYLn2UhSxm
obUCj6m2/YAxIrkmbVPGifOUtWG0CetL1UHrMYVNMhUDSLQzWBLnFT6HEeK/qwUFuWoTlby5CSTe
EsJ6tQ0Pu8BZVG9Ns+8VG7+BPHbfWpL2q9qxOtT2IzSGO2BAxoQlExL56te5YuekVX3xoVTkRL2k
HQ+lZVprKK+N3/K4/BgtmD4RvJYPaMUt4GSwD+BUcf3rhPHBBIazIlStj9HuOjx8hYq3poV/BnGR
jxBBFJ/H+vBBPJ0NW1L1H5oX9H4GSurDs5BCsma3/ggLHhHoGFYfUMhGRLWReAsV44jhoH5Ff9Ij
IOEEa1mMxaxfcwUW0Rh9zG1SruAlmWC6w3ZbmSOTrGkeI5s9cRCa/bVFxPXa8FlPo1tvAZyxV2YC
WpdeBtUydawLa20iSt6TMtfKa5vwlQ3mqrd5l0gMJUh5jwMayYjCdKGxREFR8wEaBew3xEHPHk1t
ZQMZ36qq0mCc0vzh9ikpZrRB4PgXX8jpTNsePZE1SCF7hRuW4feakd4qa3D8SSTGJiEE7BtWv9OL
xMOTPB62c3ntk2rad00cXGc+ixLbZzCLb2kUiCcCqZ2PJhVTVq2oN6TQUfTL5yfbnJiwi3paEUgA
XYdyN4kpdrJqH3cryAzt1lhMULs8XsGIT2720BUHb8ZpFWlHPFjK+VvRFfiMFPOuwpVvM5XeO+Dg
dVcPMcQX7v9gBvE7Va7go9hgQzAcbmfQ2o69CZIo9IOUQGtTo4MjON3GMZQhEaDxpQ3pk60kV315
dIcpgSs76+p1h3aogg4bE7eA+EBAAC3WwFp1Xub4alaQiGR6aOPAfhlKj6C6lW2bzij9oSCoUXih
u04wgPMbMsubJirt9eTW/RGhDvsSCy3mTzeDW2gIl2kmD9ScJfTNKeJzblSAdI3zhDTdprem+AS3
o9qx8Ld4Zzd006q9hmKGUJrg1HKrIg5V/mk6c4cRm7D2PVI0URQTQp4cbdO2QbErQpGuzPitsbXq
KZxG3Sei9o2nNxnmQUzH3PL7qS/9qAmVm1023XW0R8XPSddfGjGIFZrNfHDVO0ZYb+QFYZ6krZ+I
dgNu6AD+FDUKlLmFgbajaSjTo3npI0rrqlpyhd645S8xXtuGbCM2it4xDFwcUzP3gpD7rg+V1O9d
9WYS0NkY9jT5WqscW694E8J2znmr/KhHfqjR0oyLWVb5ppmSvxoD/E6NqDjOOU9FV8fntB9GX4kn
xx9xGWiZ91GFYFpR7eyIkXewmQLcg0QPU7oLAkzXkO4QjvLDHM3hZAbAt8YyWkXdaK0awf+kK/Xs
qIgeCqhBYHQai4M79TiDuEV1RnPsqtZsqQygIgaWiDqWG4BlWZGJzD7Vo4ejy8jiSav7ZgfJdhON
CpS1Ssz7zEoboJXla9sUz4oK4A2B7WbnNM2nJlJ9ZdSayR2WcvN55m3uRlhyc3hwQ1yLlpho10fJ
BjloVvChNq1Vdh+lF4kjHCWV7NX8rWkMsHIsC9bcFHAo8FlfzeOI+1DnfaZBbvqt0xPrQKZpTNGG
buwbqdLxOgIyRLOo2aZu+O4gVrMZPR03U5Fu5jG02Qz3fEF9L7Z2GKgb4aTvGAKN64qQ2QbJVXWT
RqAJCyVEaEUvz/mIHlYTMEVltmn4DpJwWyXunVWbxe1KBNGOGFx6TJDetVXdPrHGP2N22SJjHj8Z
mqbsSm4kP5ieUgAcQxaL54b9bGiRaDZc8iYCXklbNexY1Vpnpc/OrjTCcZeVtraOAdj4wkVONr6F
YrRY3jT9KgMhubac5DnyxMm23HrTIpFL3jpTtz10vP3sqB6MX0ROeIZDpemTbNsh/D53doGcV4wX
A3rq22BSN43j1j505XQbeBZPkkCEG1SePjV0dzZV1wxftIywUAb7ptJ1rL48D89SA+GvKojHNeaP
X/ipXGIs7h+EP9OtUHC6mIy1k4KRCQnKgdZ3ahxNagTt9CAD5jOK94j4DDzXlQI2EFB7W696lhTb
ykLBvEIJAnR40b5UKRQug0SgR86/HkHQp6M5+SorabPDGoznz3dkFoaTiNNnJajmVa9qwUU0xqdt
koef+/IYd4k45BOPa1MBzlWQzSidk8MuE+rpCe/dtYYL3aqqNBSRigDqXABOKWmOrZ4D8hpTNB3D
yg8QWN2pCnuWvrLq+8GaQUGYRYY1km09B14yb+FoYoaRQEjtZoWd+pjFAAG86oDlZXccB9Ef5dnj
ENpmd8xioFNwapipHcLt4Nt3U566O37c8mikanm0iXdt27m4Toj9HpFEmo9xxqbNg5e0kldzW5IB
XTruKhKMyNCciF64PqH+q9C8+phU+XvtZgRQcnOo93OUsUX2YDW76YQscTcdB6NDy9xp8MK1tSzz
LQt1Fj03D72yGOKVu3Ga8yOzSM4maAw2Vle82xGogLYPC65PqKXBZzczi5USFRF7KTc4ygPLV9ah
UXK1CLtvA0Wtj3NXo5c1WLuax+GxVhOwixHLUr+qi9c4af9s2ry7f1fyTH5N0WyhfT4Fs4vySyd2
weJGKfcZ8sxdios1H7/3ui7zkTfNwR6D4WiHb5CaSh50Gw2pf3YXZGU9J3438jDXVo1aJYe2nUm4
z2ttSJ41xYtxs+eDkXyzkKFECYIVfNMEwYqH1PIGqltfNNdE4XGBhO4qSqYg8yM1CHZzWu2H/+Hr
vJbcxrW2fUWsYg6nkqjcQVJ3ezwnLNttgznnq/8eQrNHLv97/ycoAgTZagYQWOsNTYWwQo4rYhwd
hhZeosJkDRjsaBzlL0DMg7ywM7+TtivxqzDceS03Gy0qWf4GxipqAVEiFQL9+63IPZZWg0m8BkOq
I0AH/RjCMV+XDjy26rs7p9+Ju7hc2QANuV63XFbH1PHAwgY1Cg/yXpX6WBzrpZBVWZiIefCYL7fy
v+0OMKL/rffgeM12GkKCi/lOK4c1ZstfWZx068ZEFc63FROBkTzZ91XmkdShgyjx/y7cGLH0aVV7
NfjM0KmA3FH0IP6202eIpwQZwFFT2nOQdtEhVTLk3F86bAK3XdRf8qA8J4wDR1SycUgrs2/IyQkC
5Q00rQ6P2Vl/adCGJxyuuL6T1MoKYDTpBBHP16DKcsbuOdtqg7g4ZMWC7Ibv+nutusauX8IEqmVl
x1EgE1nX+mnSsLbZQURwbl3NO+z1LnjJrHjzJA0S+4FcQKTsh4NS2Amvjjs9hxOCbJajNMyaiDN6
iDdUfXoM1BBd7lZhWgUZ68SlOaAFo1irmazzShkBabmGvko8Yd5QPMrLMjl6xfzJzcafBtDqwRxy
vDX1uN1EpMj0ofWeh3A2dgSVS1hj65glxMaqm+JFzSA19iyj1mFaxqsuFcWLFZNxRsgK0f58B9F+
3pCF8eiF4LMxomyLx43uzslfoP7rU5DH5hpL5HzTKHN1ThDOMLRC+SgZZrfOWLuHFF+iC96Z5KSt
uf0xJuHOmVu851vz5jhhseMVyPcBcfSPIg9QTIiVb11glmvkaXsQo2H6rKisexqv98s0Cr+JMnon
krTGgdv82ovwgiCq8zMLiafxXdBzxX5JA6YvuYirVa1i22Y29nci8y6xAMYoR227PcGSK6lBOC5d
BdGKaMmmEE1y0FGc3ziZOe9RMZ13M6mDDShNYzMrbeMzfdwU5RDv1GqJd3hEpHIirW3Y2c8A/bEr
DPtrDp/EiIvoa6CUNkxwkgn6LSnVYiGvRL5q2PO1GdSvbaP9lQ9thTo5hEmy/eRh8GqJ3dhDB2jI
N2guJ5cwTjLIrcnEIOW3U5aeqqwcTtYSvZuA+g5GXe29vlbesb72Q88gpApjbxN0qT+KWLyDFPwe
YjT1ZNa68maoloJ9hjr4bpeBbLSKaJvWo/u1Jn5dey7Y+iaYTgQ+xSY1kVPqySDvUeTfuCi5f2u8
wVg7iaO9sAIwDnUZNbsG7tktMltY72TCf9bIB1te/FljSMx8WjMuXpGWi/eIufeMPrwYVUBoQwnz
H2n5E1mBiBxpVK7m2vZuoI2DrYgcCMPVjMfWnMwvhBg+J709zFPY3oamdS8dwhZRDp4Zo+l6hxI4
w5HMf6f82KPMeSfk0tLVo37fLXvKRlmXhez+OPrR9l9PIXfbcyDHecTKlIMg8gn7YzE1vm8WA3bH
si635Pemj1Q6yfpvm4/9j+6yTRZ/tMnzyLZJa/ONoZbjirVdivZbnpd8VJdN1WEKQzj1P61GbzIh
WPanCpBdHz+2f+r3Q+9lOJEGVCxlK5KwOsqiXD6zg1kgPibrZjP9p456NbPIPj4Xky6ulqbyOriZ
sQZEJK6yrcxsRvfYHHayTRYq3HQ1GoLzvSmzk1fBMPY4qMW58WCi5n9vkzvyZq7J7yxax8vJ722x
0qw0rVcPjzZWnGvE7I2Xwkw1P3JLsbNKpMYLpbKe1dJUn4PMi/j0je232tU+MoDIN11VxuMchJlv
Y0B0KaaZ5ZOYVki8FV8jEBe7GAPIPYkRWMuwEzHZ22i612/6OiWWEuRPdtE3ZzNOdy7f2BNOnkyR
5iQ9wBzbJSz5TzmSrTvEXd7zOnWeoR+qvsKyi2FF2E9DO8bM8NWnZGyPiKFkJ9x7Qyx1AHKDopp9
w9NsTE8y9OOK+VvoIDvJhfZuBPSf8rZWv6K3lm/Cwc59ddZeSTd3LDE7ZBqLZFw3qBvuzLog06Mi
yKTpEOWYem+SvlffK2cAMNomC5uCSFKKPxQWVML4Ky4/jaZrWCkDaOyE9TEPZrnJ4M5d0wiRgnIs
vhPLn06yqRZ69+yl2UHWZAFRWGwbqN8b2V+2tZ3+7ll9fZa1PipmMkzjU9tOHji1NtwUWTJc8zDI
ocFGg6+IYbjKtqhgsgs46lnWPFw5T1GV/USG5p8O84hUNVFJMCjLOWSR6b+iwQov8jReOUcHFevC
1aND32H3YCp1epBtFe/tuVWCZ68hhz8VG/QSxas2Zyomnsm0dVyxhCcYtmWbsKJLlpNBlU1W0YO6
TYsfclyXTdEwT2u11PSdrMZTU1wnouL3M+RYYOsAlSTmVYJcgYO+xmXs7OOG8RXJlv+Abu9dmpn5
uRZ8ebT/2Y8Qfw4c0tC38nyPjr0W3UaycaxssmGNglPxhGSgeTDGRT+nisaVbJNFX6jFU7sUIlaA
c+rTvGg+Qc35d8ejs5bMzr7U1ddHk9ya0qB4erS5cfZT9WpmP3Xkrdy6iZ8KnZRxiFnvfevRZist
IILaO8oeChmme7dcVOle0QHDtDqq43FpYoaiZu27IBDkB8wZtrKqhUWGG0IH79qxmvcwCBaQzxIr
XDpHQ5jt4zAEVL1Uh7ArcQwGZ4JUE2uv0H43vBR8W2ESYV6qJkn1vd6A3G+Hzn4f83rYhwozNrk3
HZtk39bltBEmXPm+tZ1jUDMpsROic6qihYikpfab0+cswbzwQ9asTEtuS55A1iI3sN8M00Ilqc0u
sqnoBLOJrJzPsgpiylzj4fi1Qudho4+V92ZFvYIkWKT4lue5bxpTo72aM6mT1QKpF/TXmOTIzgbD
xSsMhpPcGYDoePui81j362EyeK/K8lVdTpq0THdbz8vPsiO2xMzppg5nJIwLV7Jt4Mvjhw0qVB7r
ey8qe0g0fPJG+WGT3yZXdwLCnUsap+2hi6wNW5/3TtpsQ6dPwX6KaJejFvImhktZ1tnWUzCGTodF
93KwbwQJLJK/WucXoLLelaQnOpWqXzqR8HWf8uzd0saJeT6jHKYxKXNxwznNEXRndETT914ZSbZ4
wQdy0FhwjIg/e525k7WqHOo3xzgwOka+jZelAyro6Oi6B30rQYo6D8L3ZiSSlVakpKDR6HstF846
JCewRPmcdQ/SxY9Ss9sSxlpiYy7T+ew2dUa+NvVM7D19g/io+2ovfjCy0NO9YSovRl5/6XQFKx63
ml740chwFCPx6pS1i2JAi4xJHq+FXUI11NEQRDWr+Nbm/WsQVOobToYScbOqTS+4ZcS1koq5uqpU
XJ9JA120FHIrXOYYdmE+iVyk9yZtDKKjYvTXuEl/lLZr7BtsLJ5DC324iSnuKauyv5h7Nz9cM3zu
x0z7ic3GNvEai8XSSzPNKybkOTnstgUuYSUrD3HlL2LBX4d5vRJ4Y7ybcXOIAPL+0DKE4ZTXFBuT
q24XJ5R5822hEafNlTj33SEuSXpHX5j0VbvehcgQtl6IPn3Svpp9URMIsKMfdfhNFbO98xptQefn
7mZSiRHmcVhgnO0StFVBxtqzfpnjIX8bunhhF6bhUVbTCr1RQBNnmPf2a9BN5KG6oYKrYYyvUW0u
/LK42YIKjvdNhUaIpeR77J4wcUjtek/Qr/bNhVbOyty4MvXnz8/kIElQbABB+bFCop+kVrqK9TYi
eGOvTP2C6+BVzIxABkPtVgR6gdt3DupL0cp33WnRrM3yi8Vq7b2fXe3SNvpW7kP61Dt1eGivRvuz
Y3B+N0PHu2Ul8vxYZLz3ljHhoo0J87JvRAiOWDOupktNRW/xWvVE7pdaT7L4muPEK2voAZfXxku2
YVBa721RYbabZzu5r/Ms9eIE9f5eK83q0g7zwVQTFVkLfZ9U6fycLUWrDqc5bnXCNdTKrum3vavY
aBnp9vOoaw5r3ilbEdFBM0A2Gsue2OIbM03ZKdNr+1kdNPYGUzv7ZhT1CNYudblLFiQwsXnqn2Xl
fqqsaiySqgVh1GwI90OfEZZsQgzTXKsOIQyhHCarxfIHSALYHL3AnslaACeiOrY6vWdXnQ9dOL3d
q3KPVpf9MbKS5yzt/zKLuDhkRLye+776p0AB0/HxlavWf+wYVG980vkpj76t4WjGqhm1agWAHGmR
5SxRSzBo1GMEA8xAvBiJO27DHjKllqrihTcJkoDdz9N58TCSbbKfizXQi6y6lfkK444ow3L8o32u
GuSLaltBl1HUTOUCbRNOQQjjlCKP2xyAMRTLIS1JIi9tkcnoiRCQAM5ht2+Zlb+XQRU+y5rnTcEC
rcSRfNk5tLGyUwY7ZiGdd2+qnetPNr4fIEZaQC/0qIClsji+yUpYk2NCr34+y6rWAuWAjJfuZLWc
8vgQDB7I4eVIZDyzl3mI7n9YNtnWtI7qVFxlzcoGQqwDmiiyGuH97tvmEoheDg9tqzzCxbBXsprq
jvVaQ8GVNfn7WqHvUzurX+Vvzxac12jFCn6ay+9egEWTrpW+rJaYy/No5rjdyN9mZ8ggxQhBLTV5
tijoX9OSEC+JZVJrlpara6Vq6qNNsoBA8lQxVptFs1dtMkMC8893ZyymVSyE8w0A8almC0863qfG
mn8Rt/iYiIR+LTvoIiTlwxs+33zqmRqu8Ogsn0FwpPuysINja8zhKQiUaE8eMt8XiHi+6Fn8kSLP
9tlOztWc8Gt33PIzzwoby+VkPGolpsZuDPqG2E/0eSAR3xDBZ2GgCTd+Tsc8BokjxIkU6S4e5zd7
zo0VcpzAN8rUfmrnrphXWaXxePOm9mn2IgvFttMXoqFIZAffHBQe130CA90dKvJpouoBXAE9h0On
orHZwWLx2vEEWH4+1E31HdtM5WBp2fRmdRWP3fiq4Qf/ge/aj3x21yToUe4ug21ohz+rLkteojhC
tzZ1lC00ffWjtGKNSWu71Vzdfg/tHSmx9Isxz8PWUKLYd5X0JBTvB9N19WjW0U8zKr53Y2iS3qmc
vQZilCybi3EWQmNjHacoMEF+8EIj+XsgSZROlgsUqSJZ6fBiJ9XobfSQ9FIFEOBaFDsi8jEpP0zP
2zzG/AV1YrIE2pdqFt7e8sh8AnxP/SpEHtN0ACsNYOGbpg/O1t8urO/nIdeuhtocIaJXK7JQYqsW
RMQs5C4JvIzEe1Xm5rVjvIzj3zqOJ8alaG13P2Ud8ocjAOV6TZxR2WsKeTU4TdUW7ryOPEhgHH8A
9VCfUyJgG/SV7E1u54uP7Hzg84jEpi2+Vplb32adjzZN+otD4h5wtxMSMaVQzDE8j178Y8oxXRwH
tHOxWvw1Q4MpW93DDVA0a6sP2wvJW21nVVZ4FFZOVD4q3Y3IVeMD5Of3wYrLXyYqmOSCfkZdV0H+
DgnWFyXiEEPbrVRE6g449w1XtdCi1wqUiqzJorJabQtxnuDY0kMWQamDdBm9UwBZ5YqMigbsL96D
jfBjvBhees1UbxOpVd/TyXXLqoWQ4nMWowW/7OxBF94GAzL2aPdn2WTAPtg5kV1tGjfRbl5vtKA8
ARAtNdmkGRaCb22aHOUBy9fnYPBlZu4S7QstWNQ+y+42BUBazai8yBqeVMJP3QALnWXnyMqGfHV7
lDVP17pbpKQgBBwk6WWbjkfIofdyGxYNB8iCScmWVwN70eUA4SqTn1SJChqBHsyq49dOJ/uw7FSW
YhwI/CmQBg6yB6Hu4RgUqEA9Tinc9Ij4anL/zVk0FOvIm25TTLhjsjT91gRYo+V1eEyzkC9d0ca/
7NZGV5q509UJ7Ws6fJZ44r4R01xPhjViTZIbb+VY/ggThCbkPkK06hpxSm8PYtR8szX8DJXeG3zZ
Nzd0caywqVnLvYNKpgf7dWsXmK9870vAMPWUHb2QGQRUtOgqC8RRCr9KgsJP/m3TpyhbicpDvNvW
o+skRlBegYf2t7lLw8i4uUVn3JJZYdAH03KQ1VjxuoM2Aw+RXbTBNm58wCYni+7984Y08ohK695e
Dq9EvQXuHiCIDretUjrnKoskbhjtmmE8OCJ2ri3a6M9jrEAz1wGgFaaAHY0jzU52JiIYXtCSY00T
tPka1G/jc4FGH2DzP+eru19FpgQ+zH6AUdimXOHS6VjcNd29Kttas97UGt8zWcPEtNjNFQC7e1UP
OGrOdgHAjRfZNBoz6bwuVrH1qMRNtk1zcNRyXgxZq1ul37dWXdCDPyqL3p5eSsAhT/cmWJA4Wg3e
ynDy6NVxec1btLPsSTdX5HbJFBuDuMrCU8OdWhjzs6yNgds8R7W7K/Q0StZzs0SB68pZyb1FxFc+
tXRCZ00Sbx9thpf89FSVj15fNhctglX208FbdGzUqyx4jlDw6MlWP9oCc3ivI3U8o+ijXnsRxOda
s/96dEhYp6C80TS7R5uLXVk73k/a9AOCFcgIra3Rns56FL+2o5c98w3MnkmhH3tIEEdZwyjTVldy
00vDq9aa7eG3NnmY1RTf6zYQG62sMkA+uXORhVsTJXQgBMBQp61UFUC65GLqYZPAUb3VcVDegqQk
vObF0U62ZVFOrDIGYh7mRbmeqkBd8ewHB9nZNPBoLVApNkzgP6WKHVbKMOuLLqpv9VxeWwKFT+i9
1rciQeTWDJVgrUIHxethODmd2XMB2BkCn9qQSAUppdn1TZ3q+KWJ3YPcKZvwGdMI3jfeQZuG8nky
x5Ndhz33czDeG3Moj95Yd6CCJpE91aL089JX1KHcNI1TbzRLzACPgmZrKobz1CdQNOI+SBb7MR8f
ty+NERTw4ftzUPZPVi9QbA/JScFL+B508dYKETxILFY6BTMAr9Sq/RjZn7Obg2CrD2ovYE4oIZhu
tdc3LXOQdcPsI/fwF9Kz1QxKeD1GCkTSgK+5zPaBj4Fdb4JBV5XhCGLiXaudaCf4IBDgVoGkA1Lu
e/2kzmjNtZpikFyAneQqu3TUP1h3MdiAXtiUhvqcdekBM2rlXHUl9Nh+cA9ZDwHOMN7jZohZ/rms
k0F7Zn3o3ubM0o4TGW3iHS3BRKNYZfnUwplaqSNOuqgTk76dcAPwyj5ZtTPfSBbDT2p/0cLGe11E
+CZIDPZUmfAehXE2m1jdKhijrIroY57nNzJCm6jVym1ht+6pz3CDIRDA5qOYBhTgbaM6IVr2BYTF
iAtd229LJ8THVdeD5z7/5DThEbkVY4Xu87B2TIPMbaFo54y5amaN6sVIOfNQZfPJQnBWhIBEMgXL
xUSHkzcl+0Yb6mPdBbWPfeSwaRxHnFO3njdqq38RI/4BIKY6X8xQNNS5vFjAPy6Vbr4rcVTtM9Qa
z8gkgivhm+KnjdOey6IgSqIP8LfmYC2qqT8DJNh3NYKMbZ2s87rcednoHXJjqjYp8waWVma4MnDT
Wtd9t7eqBREoOs03BzvZAhD+jlTTt8VMdG+SJV9ztfo1cLhujTobETyeG7tRgOslbXvSKNFJAK6F
lgQr9s7ga2/YsG3U71WiT/DqzPo0ADQ4KEvAw2guckatLdNqpig8Rh15kDREmCVPkIyIhlZ917Nv
va08pyk8X8RR1ml8Ab38a3aN6kj+TeVLmNRorqnHqai0qwnDw+SxJ91r10MC/sap1kYeRucur8RR
jMwwMo33dwrx5Um7Erm9YXl6y4yQldOjSeFE7xj1MsFMiKHaVV3vQnv67pqqex7dpF0TCmxDQqF3
sAPeauSWbOcg+hBHCAGZRssxLSvqJVLyBSJAvh7i6LPJSlyyI3PPt7xPQKwgb1VvuaC/6hSLmJEw
PNkHTDnaynolMKKvYtBlmyBubp7bwDFzG9zfVKM4hDXjYKyY63nom3XZEROo81c0TdVzH0XauV0K
x8Sw0oGEmearUBeBb3Yg9UJNZ4WiOB1jr9X4IkncNaCsbVSIT4XMA0oMEYpChDJ+9NZQfrTImvPR
3nc5NnaOC6dJF+RA1BF6qsf0+Ek0AHnmCyuSdk3esyrNZ2zNsxVuAO9prIb8ecdaINSbCXLxy+gR
YK/1biIrLK4Iq/D5bCsQSoHagcM34/MI8nKFbRazChaFXaLC4TFbgtdzKra2t6jPVv2ncIMMgTID
eKOrp4AYzBzgYbALZ6wadQjzq06DytT+HCANRsB+/cYDzlfbDlFnZ2XmrbpGaLrw1aIDodwpGLBo
qoJ8JHoxQgQkFkr3NlXTdQzt5kyoMVvP3YQoWta+wF6+EmluVhZ68gdv0kGB6oF1cGz3qAS9d1SS
wD1aC06nirtvjeudy4hh1mwUhrG0qvYzCktYqP49AETdVV33N94HBpxgW/hKmUxPA15FZ4fgcbEQ
iEWq31LHPYF/mJhljwFXcPh7ZNVOdEMAX4pjXze6YNUUkCiyuCJQ0QqTrFtp7Su3KlZWYrc7oOsF
oDjPAnTDx2ALmfno5CSl9ALNLaRjb6XVuUR5Cm2TxPGunFpz19eV91fqvcFl6tQ2+DHb9QbOO99S
b4HIKD8io1/nViaO+ijwR6zUZsNK3dv3AM92FjhQcCekpJSAxVsH4d6xCoIeqrlhzvjkjdbwmg5o
FDnUEJNJ/NYUb3mm2KdHUQ2Fc6/azPwPdg1FDJuvZytg7ugNFjhGNwPoWXneNhCBtw491Nc0hr41
S+aVrgpexcA0TnMdkzZl9vGZ5rqfi2Q6qjPyTQhFXbRY/LQWhyioOmd0i+XDyOqMD/FSLOI5Zj5q
Z9Ws28vQt9NzGy8jNzWvFO2ljpjqVnW6K4WjhuvU4TaCCTsoLeuPrk+ZeVjRR5Lq6ByaxatljPZ2
zCPW30sRuE+z18FDa7XYb7pL6jTJMWR5cEwDJ9oYBQQA2NjRybLNiy4M2BveyBOF3eMA4or4XuwP
Sn2ZMagksMfirFsEzrRsLzFg9pKRhioMLNG0Fq8rEJj/FkpHvqhH27TwsMswQiS1ghKkxph5LWEW
/BocZM+XRIAy674eYOuK4RYcCcxAPTjWogeNNYlhYsUZcCyhkTOC0gce1OLUmNOrGs4j1I7A3oyo
0qynpYpMwbTuTW6WmboAzZwwhVfSIT05a6CLPLM4gcjYDxOMFOBKz53ZXZQW/6fcjJONjonmvJaY
uXAh8Fvgz3xnmHI4BbP7PKaaxlSwy148UnPHuKk+ZuBG73htgDYsvoVDlL6rOS4xXvvpFgEPt4wS
OEuooJ51VjopD5TjudqTLCY+YQCsPGUTyN5ogGOvVspSAewZgBSY6tw8ytPgWvkW1SI/ZHHJkD12
zgbDbuAhpBQAwRXzukAxLXIKm/fCXpsMeU+DBqW3BiiA/9qwTRr+HpIjwVNMgHWfzOFHiBQc4qPb
CWu5jeOMENwXvBEA7U2icXfR/02VddrXv1jXtKd2yHb1WPOZBBWYOFhaqwkkoRYeZ10fnPBrkZfG
FyTkUeQcr3oirH06KNeZIMBCb1V3lbkYD8R/q52xj70xJFu/8eLZO4SR9RyTSlunOrJKrZoj/GeA
GLdPrqlPZy2N30aVVWpYCWQUQyjDi0lTFaBrkzT8PaBAH3cFCJHV3dYm4Q2Wq7TvwhHp9KsbHO0G
bNdFGluZWAiYjNPagqvP077ZFKntvcICcF7U6W0GwfdqAEawc9Fsqzj5UjIxQL4yAlpZkkyV1TnV
M+Z8ZQZAU1F2SeeGzJ+MFPiLtclFZ6yrsuj3sCOKt86sm/0IW2Qtq3riNOCNawu/UKV5YrrM/9N2
9kYvxedkK9OuiNP5hPDHaz8D9jZdO3kRSLm8iEaryQwjhen0TupbtV3tSmjghoCdoSRIzGX8vIWp
4Q5IBTshScZCrJx5zHxW0S8GcQ5G8U2WvXQhYLFvuf2GaVl7yBbMTLng6kIQFgfTeYkW3GhtTOoB
YES4IEllMenRh6IYgR//2yTbZfdsee3qYym4rl4LnW6VFSmlBHo2Oshpra7EJthOOELurfAtbkAK
BLexEelWQOe1WwNu0TDeECpH3RDPu7uuhsQISdxQZrJgcGMHJe9FcEPu6IIUkuT4fXIbcQSXZc0+
k1V+idyUb7RVwSXby81kJoIEC4t/b6gL0L5uq6MgVCq7aYEUMpfNjkUP3Fo0eD0Eq0TRljgCrQIs
lk9W5auj5JtEFTjkfpr9AIp5uXDNcka59cAn2lqizr6EKsrGcc6mbC97Rk7LlUEWUfxzfLucRPbS
QnVa2U6WbuSvTNCaJgGL8Nni6rcTjbqTCiOOt4bkPhzAcP7olvs3mpGzz1GjljlgWSTy+svNmCUy
KS2M72Q1y6pdWCo6/jPLb8rBfQq8M/byT8qfgfNyGFUD4iR95Xtl+SmPS0cBx3y5jfc7LBslXioP
yLpYC2n00TaWerdDagVPJkAfd+yvfBqg3ZKhHqd09FW9/ibxwLIYgFF3Nfw64qlIjmTVYGNGVDkp
Y7zb+DLpfcd5har4u4e56HtNyB21kRDdtklzk/feTtyXgbjPdq4NhnVriNDbY+pOeqs4pg7LvzZE
s+1x08AO60CoG7GRt0veDblV4vGZrOSmfAqsUA/IK3crr+jzI76OHugzubkUEBF4NpRdhdc7Y8uQ
zAARgDljNYwR6G+b8mgHRwqQyK6RH++bc9qDhrKjvfx7Y9MQo242cZt8mUf9KK/c/SpBLV0VVjpt
5LWWVyVpC9b/rYb4yoIBkPdEHiG3ZNv9cZB1WRgpjiFNFwLRRPRx6K7yxt8fTXlpHk+D3FMT+VxV
YNg38lLIH6n3NdenFYW+JoLOLNeqvreLbQhyl/fra+ZOPwO8MrYZswGeuptW5S1M23CbzxCdW326
6svQIT/bWWw7u1nMIIGx41up0DlRwm3QE7KSvPh//vBvv0FuYnsF2V0P9XvP+91DTQaH0t7QN3II
kN/3DrnxvQ0ga7ymcHnvF/cOp/jtrfkNVPHnFTRI4xURrMm52Rphrs1+7IZ/K12m+o8rzCB41B0X
SvdjcFH71wwTy638LX1QvaT2rG7RaOzndZOF53bQFWAeyzi0vNbySLn1P9u8rpwRDgiTjXwS+jjd
MoVh6bI8CPqItJMJx/rx+Cwd7Gqmg6mvByTY9vIJHjtr2E+5xbKk8nNnwPjIXcCV//Pv2kV6CEKw
wl5uAFdYACmPZ2+On1x9ATAahV0v8jYMb8uwLJ8kWX20FUR/lhHJ0mfHD5xqALOSvjpCYYyU/WXx
eFt/e0Tvm3L/XHnD3mvMtXwS7odgK7BTPtqGBIEcC1mwNzsUug+PN/zxLMs2WRXLU6j2/bYBpLcL
nWgr95nyYZc9Hsf/+QjKurxrcut+jKzfN//YL6t/tN0f27Ky7X+GHmzlSPCn5kHAlVulwGOKFJBb
b4NwXj4cugfRVOgsVCd9iw8FeXrmBfKOD7aOMajzks/txWFuwPrwrBOxmNUCj+3kkgNKGeruZC1Y
1XksL/ngdlvTnJlKNLq6UUVB7KZHYGZFgncreQdTvthFmvNQb0RUvjiYFz9uvPyrsnp/nR512fh4
TP44pBjSdt9jPygfRlnUy3Att/QE+pIZw3mSV1+epADPOIFZ4bHrA2j1a/mWwGqnVW7+1jq4xl+5
hYiSXLdMuAb7kOq+2pJLEXLBulhJD8TBoYbEC75hTPT3qAfujoyJL6+xLORtj5fpCUK5rJGn9Hs+
6UcvNrKtOo+nxCwRKPO6vRxkNEbtFs5uiXruJizE/QtgtJ+Q8rODPKG883KLkb5d2DB2NHzOg/eK
WZx7xywHiX0L8Dzb5vKJeAwGqqY6B457/D69HbVNP0G8f1zFMnMYSZPlM5O5mbUJLOhCklQCL+Av
cMkGM3EP+VHZhdwalBMDXZRRs/y7jpmcbIHXrXaT6xwmgDnkc3fQI9Eojux1hmPYfXZ1X0VFmijI
uenafRCGS/1cG4mxleeXvyuwo/HQ6i+zkbdb1TQu8q4+bq3cyrvuR2xM0WosCpT+oZD/s0B7DByK
/PbL+n1ix/K0xJGG5QMYf1/L7Bx2fpsPTwiym3ugadVRsnaGqKuOPAu/yjDL7vdX3onHGPO4MXyg
f6bQM83JqzcWBGlkMRwDh5OCl8BlBN+gEOiXXDJ5Z+RjLVRijxbw4KDAN+TfwVx2eIzojzt5f6CX
8f5xER575Zbs8v8/FXO1EfbS02Oolz9GVu9z8Uddbt0b5wjbDya0CDPIia7S2XsVj0XZRf7Z+5RL
buKwyat23ySv/Q+s/v6hlL/zt1nG/dgyd9fAAs4kBLHH4EMv568kRwhdy9dkLpCDWYvJ/ButFeLJ
YZ/siyYMVV92v28Gyxc0AgzSifQ+j5NPqpzRPYpH2zRnpBw0lCI1YGLLJEz+O4/ijpKU9d/msvdf
X84jTJynsUDXrWe7AZ6+tclSzWv0eguSUN9d+UPM+qi7unqQ0zI5qZNbsrifepkWyiqJIDSvBQSQ
R2fZ5VGVW4/icRsfbY+/8cexUf7eIdTBGMaYKQfODiBAvpd1+eZxxROW8cv++4+fS61YRcqg/jaN
lLfw/uTN3wRE+4N8XCOUdAFNL/cg7DokN+ST8t835dH3oQpQTrN3y3TzJxVEwBR5LOH+4IRIgofc
+9jxWAPKHbJ49JPVIfgxaHV+uP/65Um+kz0e78x9PnN/mGWrp+cd+ZN/3zu5de8lN/+sy4PuZ/2t
159/4M+jFI3ERmu/aTNSs3Jcecwe5LH/re3RRe69z7Pl5qOQ9+NRlVvyuP951t+WM7K37PjHn/pv
bX+c9Y+/JJYBH6O5ugth9C2vOB7O5Cqq+b5WlS+8LAilQM6ERsTifQmzPYpH25zhCQr9jj5Va7D5
f4yd15KjyrZFv4gIvHmVkDclla96Idrivefr7yDV+6hOxz4R94UgDUhFAcpcueaYt07idStOfu/6
pUXserpPhhBL8Lc7Wjws4jm5Pyz3h+p/1t0PE8+d6Pdvdf/fU3lTNov784hsv8G1cWhjWDuPhcUP
131zm8ney19iFf/W/a+623xiPu3tE8R5/upz+4Q+do6K1P+WWydYileDmIOKvftvtHiH3Iti7z4g
u3f+q+6voujndQADuh9KBRIhzk2EfDycrL0zvBW38G1X1IryRCibaXVapmvVyZ/ur3eSqZCN38vS
NMvIRVm8+RkL+USUjNSwb6EjzzeaaSleD0T/QbLWkIH/yNVuLw1TJoYg3i55MSHCBP7m/tvr9n4r
WGLSf+9zvw3udX/dLqIoWge/TghZ2Ci9ennS3dZSk2kp5r8xCQaEi+Lh2W/6cH174sVFuW9ur9V7
WVyu/1kUDfdHVxR9Ail/Xt+i/NcZRN2UxuROKDGP0f1lfxtY39rF/+d+ZI1XCZO3dGcQGNHmCMmX
meO9mzhWbMTA4F4Ue3/1Ey/Re92XP1y0/HVI75TSatJOZAVeKqQUuAaIHkTKNYVMjvmHq8ARr3kS
ry4vjdN0K65MEXdZup1ka1GnlrEVD/v9P3p79r8EM78MFe5dxZ7494Z5R0Tv1ukW5MosoCdaFIJJ
UWFl95NTsBwDzUUZz+IRvcUpxR0wTGpUv4sH+U9Uq5L9FdbZLJ3ULA5mWbqLQQSjEke0JjZVzWrl
4l72DF+CfxYYi2LmDluTgQEZL+R75MNQFX+jq95BaLYNFgBCGXaNuKri/1KlSJnUMn8uInQmQk+u
zv/gqQG609zimX9dfnFRv/yLblPX21UXcxaxe3vMQxYnJ0cfV+Iqi4+9b8QXuBfFhf2r7jarEy1/
iznvPUXz/U9Sg0BdmljrLbAxxCrOz7zXNo+GjQYIcKWimKWI9AwAab7DZ5JWQ2XtTLPA9MytjkOa
pxrHeDdV/lOopBtlPoccV+mp8KtmIXpNbTpspanQXblLSdLr+3xRhzzqYuOktr40HRI8FXKKjkls
r+UwMLIVyCAMl5nZr4hKkjU8Wrta9esHNFmsNQONRXieWrgXRfIx8YbnOaP90QcD+4j+pnKhxg1Q
OSiKuhTgURqzPFENUCAis0weI8eCLKi3pzGChWCRtrBWWdvfOIY3XZKy/oHecdvpSvE6ZDquWon3
mRUMySt84PeeL5MpntbPnTMZ3xyi9azsej4LDkoDHafvF35dVW/VRE4vU/LiRZUTcwlRh/SqEGyX
nM+2ADqh5CkzSvhNsuyWIIIhQxXkcWPEWJ6HuYVQEmYCPY4CQaxs6twsztMYl2exJzZpnltwz7IM
sDBBeCOPfLcowQ95Y/+hs3i2aeQZ5ZfKpYYdCSQOdw4AL2yPmVuUR1CvZQSfmoeRqAzB0G3SnJwg
p+mZD9e5vSdTg+U1h2B7A/Vr7Mbw0s8bhC7hxZPjT7Ca0k5UFSkm3XAXoXLlgM80g9Uay7/U0LAv
Miuhl0RSlOU4DD4zCBoi0yG1KjG5lhmWonjILsa+b89K3DoP07ypUtL2TO4t1NX0uDcEaposlcLC
Fa1ndUYfMZsbBhUujPdrjMPpfCuRzQH51+Keux9fhobzAGUmXJZBs4B7qq0sxdDdcawzGG8k0+ea
ou9Ni1Rn0loVVzXVuFlgBQ8GAwfwwgmKY4nU7ljPm3uR+3MT58RQe9BGJtq0Qt1nk55oS0XXlL3Y
5KP/T2XeldJydFC5O0FCsBmowXPnkTBqm0P3EffZu8ZSOnnhyP15tnT0zGQmkq2Ql1BiuukXy51v
QRarH2Mdk60AEOfZH1LSruFgPUwKa8nGGBuH0s66vdpFzTZJovzMv0BB8t/Ij/UgcXOliX6Ste65
ghp0ssP4oTfLGumrVD1GHQtHFrDHlSiKBpZCX8CvZ6tqWHQYdyzGuXukJJjyReRyzcexgk2VJSG7
5Z3hfjnYyD6tZNIP4lRVrStnywm2iMNw6kzBoq35wSnd+zdo/Ph3EEzx7byVNjUPddusMhmszdLD
Yrnz0yeMCieC9nnNXNnUDwgt6ke0592Z0PFOlDDabR4xrUMMlQ7AmuYeos7Sir8Piu1n2YbHhWsg
idrIfohYzLsSCroj/LTuWPWElYsE2olosCBZ7MBgxmSzcSlUXWo2wDaVpSiKy5Mm8vxTZZETNl8f
cxhIdCnngV60MYfftz8niTNvY+YVmrP5+kGdJiMvHR386blnhl6HnCJ2xab0JxTu97K424YGhOSX
StEsWlrEHW7/QOIMGXh+vyCvC0uFouSlpFbvVeUH287sfRjvQflZFGvRHvVBtU5UqE3lJFkErCUb
t3DigbvaD/1jO2/6GO6JrXmbLw1dl2An8+p7ZrRCwhAdiiHFw3DeiD1RpzPLxrLBhKgWKWGN3+D/
6CgOufW+H90OmAP+fw5J7J78ClnZ/H2aps2B3F6HcyETDVz+9e1Eb/EhY16o9TFpZh0Fy4660aCA
hUh5CudNBmDiJIqj50EsDL0e8bocEVyfmwsZcvni3kns4aB34IevZR2ZgyObqEpQlA6eGKMk7a1X
g1R8yFKi9a9DRVF8cAN1dGsBAr8dKj7tyxGpqq/aggSNvxvmbzUWEWLH65Sb7wn2pGQuTXZyaMYy
OdhDSMKJAnmzTVlnlFmtWMV5oDzJRdAfbbX6ngWK/NSbufykBtW55QV7Zm0apQvQQX79Og3+l1U1
6sEkteTVTjkViznFKYFm8BqW0ht6ZP9BNOqFf/LyyLyINjKFVwmCusds7jlUr3Gv6M+KF+YvSrwT
XfjNSZ/kukZ+eQ6qZDx2vpKchnkD3E/tF3pcsWvW04J3Ntl4c1H0QWjKQo5n/5LjHvdSm9glyqXk
NXUqONqK1ixFUevqfqvhmuoWugERf2EabfeIjRXoImNQVyGCyte6wxZBRq+3mfWVr6SCFa6Zevp2
wDLzUpjDMyk07YdRfJvs2n4zJLvZp0UIOslU2496IpFCtozsAkQHlm7Q/fYts/kgZUt1pwgXcbP2
nhWSz2DYNj35nuxFQbOasIZFL/xPFbLIP41/1amGRVZsOh2L3qlW+LUVEOas/DmVDHNfJ+0Ic7vL
n1UU049Yvy9Eo0Qa2zMZGG8oeeWTqDK9mvUFuy82ojhAk9gpzhgvRbGKbP0ysUonSuKMbS+fZFhv
Korogz9O5CXkRqAdKlgxyKIrDwqbmZ0IuketSy4eWE/QsqvS6629aOkaz1npSm9w3+F2Mnm8eQDG
hK+dXHZLND7hXhStUDZJUwi7gyiaGBHhA6l6R1GcpPGbzW/+WZTGLr3wvs4uWkR+jzf42yDspWuS
NvIp9JARBx52VX1WXkj0WYGd6K6F07zEUSMfSFbor6ra8KhEUOXL2D6KDqIeLuK6kKr0LKrERody
FJoIGKpWxXA1xz02Nf2r6B4hR7tk+rWu87Xd2iWGhdUKjHlxMEcrP4QtYrkZFlwcJJlN3ZY2mFl5
dCOnAzpuhvVDoFhYgY/GM4Sw5EM2SmcFN7PYiiIaHVLq1fy10AeQlFpHLsHcTelGbwHTj6yabMBd
WW5IFC+TD7Ko0w1yfGutsvbxYRraIbMl40kPUutUxAYJFnO3ZpR/jWRL7vhpU04M6xTciNiz582k
JN6SCF5N/u4/dfcuYs+Qml9lpyqbfztebUiAac3ooRqm+jxIJenSuQ36jqwunV+iX5nsvehDb77W
1gAfKFPzYxpoJmTjMiEjrp/eutK+iq6DlhyrUHPeqzqTXbuKjFNSOBiwVBW0FLiwL8iRfkjAr1ZR
vrRJGzrKBQ+VPUTfWoUEMUOz6wdHb/29ZFrxJkwC+QmqSrUQp7emd7lw6h8t60akEekRHMZR2xKz
LaDuFsbVMWGO87hbgC2VbBGnVQ4ZF0bVseCdejSLwO08NdpXwMn/NNz6iObiXouOhORnMP6uPPly
5Ir2gLzHozhbZNlUmiVywtLSd7eiaFYdJR7WPNrhraevqFdDj42NbPZot++nMCz9YJJevrcCQ1ol
Sq5iS9VbW4N83x1eN/VR0XRrbcbpeBnxcXG7Rq5feBplUn9s65Ox8xU2j/S7dp7tPmZIOuTG+vpk
Nrn+A00isEid9zx3Hw9tGluIVPxpVZVldY7UptrqWtnvQ7sxcPf1CmwJWgs+FsmqvPhQZqoFWCyv
8z4if3iJQ136JZFpefugNFNAxeXGzzHpvwWSZL0rZp1CO1amp8CEDc4QxX9AQm1v0hkqLktecuiS
yNgQDkgebKRA5DjXBvEzXmSmNwUfvIA/ER9KP1UfH2SykxhhMwiPfVv/lUJGVtvu2ceao24eu5ac
ZTjF9bPTMCdsu1J5IG+jJT0HhyV0V5ZLcM3ztqqq4UE1WDPSQE5wi1Pa9CD2LKtiCRAEwqmNwbrg
X/OoWL3znCXOuzJG0knvHIdrAL63CpJqL4qtBnkus6J2p0YdYCqFcdmuLUh1y2vbefERpC/KPpBP
XVl4L2E1faiGr55FaZozwC3VeBBdHcU6hIrhXUQp6PxNkxTJo56r3os3sZaYG/VToVnWi7cZvNT6
iPip3DSD3Gyspvc/c3VT9ZX5WZCRhWVOWW17v8/fsblbdkZoPzKPPGLykJ8rTwKe7yPeaLtAWdzq
5oYwZ8UZZ91ZyTJsgB2NPESA17RQ+yXsDg1gaoHlty/3DrVWaW5ptsa6x1Lw3M4bbozRrfFGdkVR
NLBgm5/rCbctLKsPJDvxyX5bkt2A4eiC2F1+1uaNCYr3YEvaKbPK6ZEowHtbhOPnGM6JHg16DjhQ
IPcS9T2a+vFzqEJjOcz14Vz/3/1tkEv3/p7tcR7S05a1bwN8++f89/r/df7/7i8+Vy17lNuOvtIz
I1r2TNivRT9WV9XS1Y0514HLqK6iIWPye6sTXQBF1tdirvvrWH45wVlJziZS+U0UG2NWWzplLa+5
M9I/dTL20U6mr+/dROMQOc6iqtAb+MWDlDYGgkk0X4NS9f7K4ll3Ozg2bjoo+YPYDDr/r7x7VRdK
Xa7UIJaPfokQj5eUKEBol4/NvBFFU5MQ3d/Kael2TNdgPf7TKurvRXGEqINtd8hCEtruVbcz3csJ
L71psB8KLte3DvsPiGTOR4yeiZuqyHaOh5ZUHazH0eycbxoAOqKFTv9g2DaGozG8lTyRQ1ZfURMj
PN7VhbTWVGd6g8jQb1rOKoCnr8iyduIzgpR0vq5sjBNO2M7ZaxUWuuZzY17xoHLVXsgbMXAd0LS1
WjfDXq0CmN2z4Y5w1LmZ6xhBjjiXyZdoEJsOVvfKJskKJXpn7fREL4DrNN41tWLpCiC6ddWtg41Y
PE0wXTTYMUDILX3BEARdTDRUG6lMuw2TP7D42u9Sbz5BjPRvYYQTfNw23UNYd8pWjpp05w2Jfg58
FU8MqZhekyD5TdJh+puDA+zg95KuQ8fC+veKn8xGG1r/XOZ1fc3njSYzPAxycIlzB02dpUg1KRtG
U5yVBF08yGR51Tt5exb9RTcMnlaYRo4YoAGniWdPdlLm8ZLt4qsPrANftTq5AB3CIMLAGE1r5WGN
D1p1Nvw23pRIa05xiqhCG/TpaNlkFqOONw9W2oe7HJTxwdFDY0fYI98749Tv03IYdpIcFodUyzH2
8brwGNceiKfeso9xMeL1WhEkCdvYW0dNI+PAIFdr28kHhK5AlwFAdRfWJ4pVElnt1YP2BDeY3EHe
OGQDlV33NLVY/WDuPDyHBnjkVl90bUBQys/ll5o16GUwyNrrYNuwvOGevuE90y3KcBxOHj5UIKiz
xC3HIISEBT+O3yYEH14yfY9re+XhR/bO6nUN1yactfZT+EQu6e/QlKfvUqx9J/CLvNzwCZT7trpO
G36cvV7fdPMZ7Aj/DvLACiweBiZU5gikkxST7zl5iWqrf3PINWAKmPYH2KjDpcJIfabxT0DXqpNj
jC0oZJ4AZkbFNq0VQDLA+4ZzBK2FQfmwzXQpfPYkxzpbCmpaYQQf6B2SO8Prt13Sj++6ydxJUfxn
O+dJUcYsBxsgD+8hCYArv+i7rThKjeJdpfXKPrOU3iWWmO9RBEVMVefMYMPBkMNrFrcqfQSIKLqI
vS+V5twiKv9uuXcfUsEn5APu5xF1ZWmjQ2MBb5niGHg2igYrx0ZqX1sMLPeDJ6fgK7gkKbxt4pY9
So+5CNHOWY1Njs/lXFT1EdGSbuQ7UfSSSlmgTowWmDwgkjMtJgXzRs0C/J4KfSwOgxOXOFiwJzb3
PmJP1OE0Tu9aJUWpz8jG+n8cNwGMKhCo/9e5RfHLR1v4COwYCS2+1N0PEZ8/hMW0T5P3egyCZ965
3iKPLGOnemgrukx7kh3L22h9IC2njH+z5eTRxSzzrSiJg3TNeWra1DkZhrQFXTSdnbZGUthkzVs3
WOVC6y3/W+NLzwiKnJ+6oqwzm9cBHPClr2RqSAegvG0a/SaY8QAdJPpehlXEz07dvM9298vYaIsT
ce6DDMT9hFCgPGVKGazBmU6LWJfL071BtDLA+tNPx5Inb6yl3L6SIoNz83wGcYjoeC925mAtrL5i
zfI/H/LXqaUhRi+keq8JOaoAM+cPuZ9AFJNe3rL4Fe1du5esYzv4GBBhHYrji9QFSEhU66JDcrwk
5vz2VXIyDPTAvtWh9MVSKbG3FqGCkyVjXBLJoP5vxbkOp+7+FM4bUUcKprLCF41VkLn13iD6ibqy
ktO13uMKIIqNqWWrECyM20Yj4f2y+h4iXHByufpQ/BH5W1eMr1bBpL0aa+8pm7LOJVWsu6ptBA3T
GtIHWwOqEgFxO41G129zsmohOIbk7GNbtTMSBybI/BbvLTk8Z4lcrlPmuhcZ1i4RA6LXiVFJBNbz
9IVvFyyJedtvsQkBxZh0/RNP0XevTswfheHtZQKZPiQcdE1xFTOUfsmLxgTfR5CBBY329zA6Ry/L
8h9aHX2TdKLUvC1JoCdryDA63LB0UAsGSM90SvsXr+prmOZMIETrYAXFIUiRAorWDAvPo9dN9UK0
RkmQ4nkJU060jo2ZnCtJ/4znM7HikT0kVfkk2iLdJuYEaIkxefhQNLJ0jnASYt83pvBB7ImNnPof
kyqXu3uV2MMNNXAjfHxuR91bZSu1NhELUQtRZ9UBuEm7RncKHHR573f/HLlPT7Wem3tvUuk7RbhS
oUR6GmKnYInIY/FESZSDY7fKQUZHhWY9VDbJBCpGNIjNYEMNWkpzn0qSxnJ9P0bxpB/FVEC2+89p
vnQxrAgNmTj5/WwdNh3LzhoL93Ze0ewlER/xpedkStISOyzd1UwHIdh8eqmvkAiiYP1yoGi4faT4
gkEqe2tH119vdZr4BvcPH52YW9CzWnlXB437r3/Tvfef8yo/Ux9uw+07zFdB7H35svOXu30n0XL7
0LZIHyLArkjFN0Zjy4d87iY6eHpFmEfsihaxGcXlF7u63YJu6L87rAidpLZfM9rATm2oT3UclssK
Aws/RGrm19k3I69HGHrkNHbyzgy8aWM57S/Sckc3Aawohz86NcY6Ujfxo3Dggzl9uwuS5meVes6a
MdPBBmEalmroKuY4o2ydH6aERXbULqSKFzmgWR0cvu0QY6xxt7Kr+JV55hYR3oted86i47GD6zE+
V15JcnH7ovgDJ0PmBxE7PndyfbQi9JclWU8EdFYJ0a1cV78FeX+UWPUccywRRxAMxbzgl0ssOsTo
fbfoiJmmOvEhlJRr1cTSRY6Y8hb4GV1K76AzFsFebq7qhw6ZVBKfbnUKJi6LKe/T3f0on0iem1Yg
l/BNlS6iAQ3at2ZCcVU2HVLO6akun+pE7y89A6HGqmChZ0zJ+4mUEeBlEV/Ef5EKTFZwyMH2oGwt
yA7NsBiQmuoO+YZGcu6UAQeweTMm3rXq0fGn+cHye4OsfzY50eIlGrNhreawxkRdBoFhM+GyRsD0
n7p2YiAB0lTdlLjo5bbhPaTzBhyFU1jlpTHBNSUNXJyBMcxlmjdhohVbe7TGhSjyBtEuETQKBEP1
repeX5v6W2g02l5U2VKpwiUbJuxC63wl6sRGUz2VZSKYjaLLlwaIedpY3z5YVBtqzvrumGc78cGi
zgv6hek0mtuMFSvW85cUjWEsZwfDBEA4VxmE1c+WJbm9H0TXvFjlCIIvjaKEV9bMfw9h6e16RTsB
Ik+OA2ZVF7GxJ1j/YK2M9b0uGbsMEzfI/LEsRRKSRk/D87rdx0ZsXAj2G7dj29BcTbmH+1HQ1Lho
2UzavASPocko7M2tjENSua7yRF+S50t7UBjqYR48R7X9MDmMDrqpZK2obPWL48TSgxEe/LmghdGf
zWBUHy1Ry/2oJ/O0EL0P7n8kZtz7DTGUo2Ti1StOZMm5iXdFeMHwrj0X+eje7qipCH1yjZsFVOT6
Ia9S/6oTJLuqUf5UeP5wEN3EhiGZusAWqNiKouirQFl3jZLMcXGUqENRkSBJiE/M4YalI/vOJck0
5wKXe9prWvvpexWUkLletdIOJ6lo4UU2yn/RDQLmjpX74CR6MPK7yKGiHcKJ+y8fw2Yr+Y55QSxq
XXAQK1dKYONlMEzWRTQoDXBPuWBxRhRFA8AU/VwmDBhx3pAgxwYNS8matuxC3r9xZxzvfQNip5iZ
1dYmUctobY9kTICzDK4FaggXe5Z4pVmQ0ZZWU3przdEgh8NvuYJ6Dq96U6MN1WLiBwPxUFtLMBWa
vUzEhrHLhFsWbp7qNDDaKHzs8CTMQryZ1OcBHv6zNxfh671lDV5+eGs45N/N1ioe5tB7sYddc8r6
9b6ZVULtnMIo9sSmF4mS84ZJLYmTohJ0bbtxVFa8hwjgSz4+B7fEqznPW2bYXb3L6kSYpWEWOwsf
7hvGyEgdRDkVqodOT9/0WXjUzkqaav4KeBOhPDKF/sgoAbtBgyQoAHd3LzZq2QwTBkfVzN/4z66a
OD/CWIWBUWdgH0Vz100oRMVuBHYG5H8cscwBOJ9FOyh7tytmj1iQxHBGIttkCVFcxVszsJfDHJXZ
wD7B7gCFGfIFfSWNmoTErv01tvpPD1pEkpebAfsv11CefHwd93nbvVtc1kOIHdi6UfTPYNSd1TBn
1cacJncOvHHSlfh771db7In/AGtYwUr3uVYSLmkHuVXdKvb1bYNR297U8mJnMkmIy6haSHK76XXz
JeGvNowBhT6iDpn/MLeAUjEmtwHST5LhRhUi5lmUls0Z19b8zxJ7KdCGVQkWhN/dTtnXkC380mSh
Sysg8cXJcPxyYZAoc91MpwahaClLSUo94v0E3MrA+KGngbTSjGPeV8O+Dsz+ttH0cNh76nzl0vEz
VdRyj+S33DtZCXRc7Ga20ykrsSusV8We2MSWV5Lt5EDDmHPn89mOpdBKBDoMOv71xiocK9uFKSCA
WSM6/5liI/7ge7FNNcgyCr6Z3qxhmuYcRXE5cqE5FbvNRMArS63Rvf9nxH16L4o9R+mxt0LAy8s7
hxPIRpvT/u4bo9WDTasbh3jOvRf3gdiEc7FniWM9hfVRVBWegbmDbzMaEbYGnXA0MKWO/2+X54+J
Ule4j2oZGrBZNXbbtVq138VAvhDJc01nPkSpY2MgNqIYhVCIlVD6XTGk7A8YQzaLqbY6XFGkaDhY
du5q2HQ1+TAu/BRr3QB/ale2S2YxquxtiP38dJLhWSlmsC7jEXxjcwznkNKPLJ2v1LRDNxqf0rwM
FjDKWCidiuBokgtz8r12yXp7vejH9Jwq/ERkTmm4DpTVg1w2S14ZBUvoRBaLst2BG5intpN8RX2v
bqceByHTxpPWemuqJlvrLMKQxd52eLHU/jpsMKLUs4XUpayPkCbo8oPLSyN60FXFXI7KKK08qcEW
plPXsP/B000vmp7ssqIgfoclUVjrH2Vf4lk4JmvwS+HKQOiXN+0x8Ct5wY8jyuQgz90aQUbQHgG/
kk8SsaQrySy9+hFBFbRUS6Bs4bovZ4/oRiMLlxAFi9PLqVB7/I3t2i1AVNQ2scZu+F1bXBi7c7BK
4fipc47+GEfLEIMtL4tkuKZYlIYK4epOBnyrRdDxMc0su9+RhyJbJpNqOUyGvfFg3UhFs23UgIsA
hy7UTa60HqAVr3udvJj+1bHn0CVGkIzH6p8WP93zu0VRYMdY5i6LN5o0IgSWyPdve2nDiGJasv74
yeA5WNkj+v1CMmPYRKTp2BNjTx1tjg0ejfRN/nA/c8ZtbF8HEEhbVjzlI8m0uGfYODDIGf/oApUu
mvnWBxhs+7aM11arw5xC9RRIvxsPb5lqOM13kBqZzSkJpl8Gjcus5oeyZJItWd45V9sfZQodSeUR
XSp9h1nT2LPeGFg45siR7hIQPeZxjQOuiU4MBbebEE7QdEThUywnS7OZkSKwlheD2rx5/F64UF4X
+DLjD5qyhGPzWWbphDAhpm5JVs4I0cs4taW0Tv3au44Q16fS/l4kuOr5sv9t7KR1YzMR7JXOnQeA
nakFB3Ll1oYT/JTgsC7yAW9iZZjenZKABQFIRfplYZEI10gLd5pCJM+J5CvEBXupjYnrBd3zqNhr
jHBJHwlIxZJ0mdVWZkhS/CMulXY9lUPrjkFSrCX7NZCybGFEqbeqkoz4TJetDVPKj1PACfuGyGCo
KA/+EDWgKcddK39j5h8sndHqVm31VMdYtVb4dRHPX5lO8aE0HXgWAEm2hulx072SkasBO4qCJS6e
6YLRoLKc4K8uHAxTF804pIvICraGLsmLDmSXGemvgMRKnSRJMF8J46NSdrMI9xUbYqistFtF8w3a
xjff6b55flkBdcp/RtP7pMbA15LgB8m5qVurL1govnTkS7LqAi21PzggU+e1jWZobZdY2zC2FiEz
koBNT/1N+AaEifkR9cY5H1i0T5yjrtItVfqTJjP6550erTpch5uiPnpTi4FsNm6w5zVxl82C7fgd
52zi1c9x1n4qLYbycjNe9IiRfzvNuN6cQCDW6Cz06byhMyCTLTnDgA197olllbcAwaJvHRdpURWY
AkuatCsGBlmBrpTLZsO1l93EIuCPpcBBK9ZVanhXvA2bFUs70XIorRdzSF0ta3kRSGBok+Qdj/vE
VRwWvOuqCRd1nb6RL4rIsWEOPcQhfklkb5oVRsKzTyyZ0cOqlpJXYP5X0Gn2on7rTAh0ZRiju+93
dqj+zKX4ZxqqP+pSwyywgswvM4ciwr3J+nZc2ymLBaFCLrudkEcUjP67QhR0SIH99WP+JEfluZwD
Vdk4L8T+0moL64WeLxyQKlt3+gLuXbUaJHOWOxcPXRAtwtwkWjIn6pb+sMsVfhRScoRM4H2wXnhr
mv4yUnZVGj5YJGIsiiQ/p3H+O9WsXVma3+qQidegXwI7SV1dTrYkqhAP8hr8WnoPXb3d7xvczHxQ
1W5JBvqq1SKIPH0Xu6aEG70qNeNCMrLB9TTphw3ZKPA6EtFDbaVjKqU2lrkZh+oZmzeWoVN9QxRg
Y0xEMoPsJRvktY6r99oOTPKHyVkJDW4zKX935Dzad0s/sGeG2GOnBdDGk9dxahIX/sxzUE0/8sF8
U/Px2plLNTXLtekPpwk0Z2xCnqvxn1RM85SDsbbzGs5grrKipte72PNI0zY3fSi5dojX/ccYFp+O
nzybRXscTHIa5f41aJJtTQ5OPHBPRE29BskGmqY7BoADSWgDjFYlhhsXzMClytUqnk+o8kayLeu8
J4g7woyDDw00AO8K3/gcm+ETb+p0YSXSS20DsmlC9aNO4x89OD2tHD7Ql/0ibZe8WG0zdeGu1dPn
ERn5MpHzx6IFXh7CYepiMqq5Hk86JmKbnGUAcv40Ykf1tGEBEphavfPb9oqnER6CNvHxvrF+1XoN
moJfWDy2sXrPdJC/AJQXkt5jeSlnYJuSo9pk1xg0z0KZemOlO85mMJ3dR1oD6IM2tMsHo4G3H5Ms
P5IeEeCjiRv7AVOM/IxumBQ+C2y6yhNZeER2iAo3xg85bY6x3L+3fCmmfm8hSRiQPpNXp5IOvPme
SC4rFm1rcen9s4IzfW6omybqt0Purett3WfrmsvCS4KZP2uHw4K1vZDxfw8K2CrOIVGqbYOfmlxj
LDY4xziH9dlqMesp2boPeXp72/uVJFgox+SnZUP1ZrbNUXWaS2snS/wcrkXjfxop80YkZFg39MmH
haYePmneLVmaweVBx/pz4t5gRQBsfMawoVJ6RjTDytZkEozbjc48Y+cwW87TM9ajFeOAUCZWxePS
vpkNQeUpsYcFHJ6HJBrqRWlBBJR1Eo601H/OzeRX0QzVIm2S3i2dFsdIRIdVIO862Xm0NAaRYwA5
O/O7g1Yzyi5a77NteO6mVl2bwLytujtpRO8gp8QuiDtTSlgNLT1QouROgdx9g0FIopNPCE0jdlh1
GhfZ4jJieTLxQldSt1UtB8G/bS+6qE/d9KlOYUR1sSSvVQ1mQ12FjxjANx5se37gGElenZ/y0LZH
BRAZszFja3vNs6SPYDed9lNvII2PUkjeS/tZ1c7a70CK1iEexU7suAkhgooFjoTEeDeTJR4eBmGl
Hi1Ln4hAK8spEet4m06dvcNk8s0KgffwC952xU+lYWw89jyeOXydKDzqUo7DXA9DMeJ2KcNHhdeP
izqJrCb8e6awPPph/huT0WChKy3LStqLV9sYlWTfFch19lShklD+j67zWm5V27r1E1FFGoRbIRSs
5JxuKEdyDgN4+v9Dc+0166yqc6OyEEK2BYPeW2+BRLAgdsjnLE59WB8sisWwK86Dy9CQfBGsrk4I
iJ6ptZ8dhhaeCJesCH38mgQdQOoM49lxudVY0zp1+iVhkLu5RYBU0uKjWr+kes3VIT2rmdWLGPKR
YjxLV6ZDDWZl8DbC+HcAz+4OolwcssSI39son0QpfU0XI4UVoRmxjbeD1d8qcqz2sZLeGiEFOZm0
hS6KrQEyVdezpKCNhi0ibaO18jWA0JMVhZ/4W+GdmsLZi7SaK4CTRvkF9PuIy3QfWMZIMnDHtPKc
V9iYYXFvrjLYtrtZhM26xRHTlYmXzOLU9C7c1P5HKDdELR9jglkLQGgMH+HepZWPlPE2GUxzoxb1
GyYLN30x4/hcLhbN77VJcPXoaoj1y+ipMm0qIThQDiDBqlZD6s4yxmYSCnrhbCEtCaIhbeklFuIe
a0IVIj6SHgvIQU5ktlv6xjSmR121jnXCFRjxH05NQiWYSv4IOxjWWYfjcO5HmrWNrfF9Hm9gzjxl
MFJX5ILUfq7xfyJK/IwSA9rITL9uoVXqpgWCFy8KznwLt83DPeRVbw+KtrEIPFq5QnkwS3MzYHC7
LFLlCh9UpFATBOrt4i5H+kfKwqYYB6wD34bI+NQtZdoE+oBZMhJSHA1pT7MMezsqQuFy9pcK2gEK
E2ITI/Qr1PhdHOGRlBq/htUVK2sE7he4JrFuAiEK7AV19S52VB1XOXudknK6UlzOElvoHwAuP2Qo
V4chZWqtM7ifiCpKde0ew758DVUGAaWhrdW0FMsb/BiMeK3rDPaddGsKfGm1cdzZ2uBQBySVh9Vc
i3tK95poNXbU3UGJOdvKxly1WfWUZAVyJOsGY8z1XFI/y84l1ReQYmVl0VaSOI5r53y2oLBX5vek
uV9VPidriGwVp2l/ZxfyzW7lF06iu3maPEvX3ssxFrglSyx6EV8EYyPwJ5GFxxxErcyHIbXv+tZB
lpHkp8HpGaDUKoNs9y0RHYn2ufEYdPe9qWLVjYcoCWIk7qh2sB6j4pQJ82hqFpdu2JHnxByjUe1L
RdcxlIVcR7F6S+DIkz6Qiun2xSaMpvsoEANcQPuOgQoBLkmAZ/P86rj3jqVAEtEXL768G72uSyiw
KTCxrwvXiV6uJ1xsiTlfDU3PvCHaKlVxKrInbPNchp3BjnPSa6rI8MdEoxMbNHbV48JXdMvwnJs2
xLAT0A/uAtngbg/npLB9WauvSpYxaun1bTDiuTcGhOFl2KDVdu+FQ/cV1VDvhbGnvmiLjAJD2itB
VUn3JS9quqeSFrgOZ6RUxa6nlYPFx5CHkLmKF8DNLWpD8xwn+Z7s6DViTjlNfe4pA96AiatPe3t6
Kc048wN9m5kMpAt0qGhQQ98iB6Y0+9e0CBeEms4/SPjWXKvxuCEwK2k0kFby6pRtgoh0stKnceTu
LUj13lSSkmOwOsaELePhiJBo13bxUP6uAjIy0qg6d2G0MQgS2bjTeKhS/TNTEOxGCc7vi99Q3X3B
SHpiIF5uFDgqq5or3ncVm97Q5VKSsj0X08bFBXiagNvhc9XrIA1xZyuRBdYoETKmWkmL9i8LwELi
+LsMsqNqK5iaJxXJQoFg9BS3uwiDjRWkJXvVlPq3NLCdyp40yy62Yam925qys+cR/MSFzWNU32WJ
1Sl+3d/4zXxQUctNrUfnGcthnH3T1CMNFheC+dJERLjejtxNuRQRHBYfUGKgfg+/5FueA5eI5Zg1
SiPoPB/sZ1cbD1ODGQk+c2TJG81laMyPgi8LS5S7OHX1rbJELkfVdMyEiut7XPSbOKZPU6n9q0o+
c41CA4FUvyyHlt+E05b3MQXvQ4xvoz2xQk+ppitrErC2zwhJg5WsA9hD3+74UjvGC9j2o533VJsQ
U8UM44zoaqQThyx1aVNZogKDgpdrE5ItWG/dQK95Uy39vdbgUuVwJgBs70v+eatCGndKlgIZmsbr
wNxSC+WwJv1n8VNxw2MkzMdwtnZaRoFuhoTysTpRAeC0Rw/r6Hi31r0B0RgnYQCrWzcK76ofFt6A
yY9EWTlGw11m0qlZDXqaRBKLYqqvUUNQw6SX5EHJRwxIsw0crtvEHo6MFRD6KdnZzMJuTRN4lItz
62Q8aB9h4XzYffvcqpyYqXgm++JBt4q1GZJTSAQwLuAEyU43bcPVgqwLhviuNdTXvhOfij2AK8N0
aw2y6xIVMCbh/m/PsYFiYtjX/Tmt8QFnAYAGt5g3a2/B0rw6SniccSrEUvuY6tYMcNd+VfW4qW3l
OSOSeGVHhvRkSeGtCtgMAWcLVUxflC5ScVNdCTO7KYPuszCRUET9jCkl9Kemf7Az82DkVuvpSk9N
VUC/VzGoHhNFWZtLPm/vaj5ScKLok/IryqMdxhU3TRxt1FR8R04DTtUwBSRJlSjFeKtP1Tm1CBRt
6mxfDUSm9mrlwwr/SLUWuqhOQreI/SRl8Jx08N+CAuNg4fMrHProYscFJGF5LBQNfydLi1aIHgNp
3AcdEoog+J0L5VEnSmi0yuhRSd/xTCzErHtKqMLGkvp5wntsbXTal913e92NH0rJZB0F4HcXLP/s
KHuftOElLdBVk7aA+1XJ3xzL85TKU5lAzwvCD0qID4JVo5VdDhtRTe99tejyVG7kSu7CCJxLvMd1
2HbU5gtSOW6Z4kVrYwKaVWOdAHgdNCF6dwWJFGlbHPOMOKVS3OeONJmgK29zKI9qjYW0W5x0lnDT
drZdWTpeLjG5Kzo/lvFrnDWm91uL6ksY2WdQVXAt9fIux62xs3MWF6shbUl02OMd5kL6AfnxsJzQ
amvVAZ3Rg64MkNNR/qKy2E0SW8KIbNAkUQH1+mLgbIRzPpvGWmWmigdXiBakkJ7qdfOYkJQYp5s5
tA8oKD8ss37P5vky4PPFWM06cYW8WClubUq/dosSDqYTbvUm8WzZQzhWSItK5jPipRtca+dtLQxf
YG/A/UcjjzLzHJ2ra5jVYUemAy760MBHp8dknT+qMtz70Qa8scFTVgYVHWdxcTKy595M1wSo3jZR
9xoNjMCXU3CeiJiCWKJuQosTBf3Eec6CLYj4a2B3Z5DbS4BRPl0COrSs1nxSiA6ZmT90kf6Wj5ZJ
oxdR1qKnclxcnsyOG2MRP1ypAqEKKAN4XO3oxh4I1X6tuuSL7vcRFWi3xzafTOU5WKN7eRXVsamC
N8oD+BgRJUoAUH9UGOQ0GmEr/SRS38n1HSwjYL1kMigZ6pB8SOVY2pVyptd8GXOw3bm3N+RlF+tS
WJKefnQ3+YwVzWxm6a5oTkWpMCDgAL6TKl/0vasJLYQZB85unBV0kzmWlYRkhaMT3gyxpGnEOYHZ
vuJViSC2eBLbqc21GyVjglWjRGASYdOoOZGKPEPbTpNb75HHxatmIoNp1Iz8XplaTOPttN1en/7Z
hg19wnXZZsHaRsKBEX+lc6/qCBu385IsgyX9aXx1zBgzbgIsLHucvNqd9qWNJB2R07sFjqyZ8E9t
o1d2/D2bWaNQ7c0ApA8Te1qb5zlr2u1Ahd5I7mFDAwAZdw/kC3/0XbYou7j7zIrcm9rgbu3g1yaz
05sy7QMeGfeaFrpbopohOcfZm9JjqFoalPaW1H6CwuGiocLOg+DTSMzeAyJy1tgGmK6BibNa8DdZ
LEtOfRPLpWSLlENkw+EL7K/I1b+GFvr2xCIc9MEeJ2YM0kGsOld/cVNMv8WmmpRTvXxcvExgDAv6
lMT53nWe8c/D9rAgWWIuvGFKjrNq3efVpUrMYZVk8qEImT5njrNvKhNI076kOmpy2/luRoGJf1jf
TiK7S5bRgavkwIZjczDVUHptY3BFuKTAoyq7IR+jWNdhPTLD79YU15LL2tgXg0mgjqB72xlhZGI2
AbNDtXAk0OwKT9TUsHFoDBs/EdWlSYbXMV+CFsdk2AZG/ivjuT11OG2EwNuqoFM2Qpcb7GQwHzAM
343U13iyT274q7cGM9mGPDSHhrOKnYLlMXnI5XNgxLgLOfRoUWiEKyTWq7HDy2EsR89xE3pnW8gV
M9VtEqvaS+qyWuMdS3cLxDLm5ENp8cHsQV+swTzTYz9aav7S5k7mK40ZQ7QIX/EYQcLu6FvUTKoH
0YNlcCEd2sQOgRwCUvXeAnv6g45YXec71pdp66wQDCnSdEuQKe/SDwazsI3qWB8zSv5cAlUGA8MV
LFSQuDNxl91ID6eQu+QUmeOllqWhaBoetQxDQNXA8mUoK2hVAFai+k6TGu+XQu6yCZxZy4S71819
l3f9agoZTLUz4JNtpx89IB93m1JZFZAe2qyM9mEyLAW0/iaQuKxAK0PsTsbmVs1zBiu6+CyX0VPw
XoOweFqqULt2xxbMEppscxMiDewpRu4Ci7OyKAE7exXdyXAe0Nd5cFQq3y0ELukTYw9rSazpaxC/
eO4l8zJOGJwR0m0T4VJBebcam7S/q8lMX7fEGy2G/Adw+VMoai/rwW1GHDU0CaxJLVXtk6HG8YM7
QlSbgVf3sXrqpLrJqSlXk41yOp5JLDfVi1uZxtZU+3qDQ+R+rhN7ZaWFH+kEtswhN4cwNNuDBG9P
HQjuSTo+WwUkU7V7YmrG91/MUH9AZIO4TW6yElidvhWf2sQiemXY4MWAi0RdxMfOZn5aN4D2lTEq
iGLxg8zc3J87g5uxbF+x6PELsdSfJdK4ediLlJU0i8vnwpqNna2XsJnNcrox22Um1ECnIX4DDp+d
NtS1GXniaDd8M+K0UKSJALsFCORCo82yxHOeNblna0XgYblSwOVE9VolHpFtBQZQyyV5yUY+Ip24
hI2sEZ5pmkueQn0UZvLSWfxvA62zdkmcQmDiskfm89xY/MW14CPRE4HEhBbLGiMZyxlehCsgFqf5
EavP8RCWdyoQCmdUsQr4VvwobbH7bhvaPT5bq6YNQSMDU2eqLJtZj285Vekl4bAzadyJF86JWO3N
Ysuw2MAjZuMOpzIivAWt7Idqmd19rgf+kEwvhkR1OdjDUxug9YQG1GwLgmhYorvLGM/spPyapAQB
64SflWH1a9vpb0JmqACHro4xSjgBm1vVN/7N/Ium5HZQe4XwaQcFzOAQu1EgTKgr+LQ6CJ1O2EhP
wmbBmSwC7Na4kFD9Vydz6lhuxkLfY1RSzpQVgnPOrLTvMRQfqv47jPM31jOEW2AULurbubVUnHEC
cOjgA/Mt3m3q1kbNUFAwMsS9pkVkAu6hyOEsmTFbpPgk0eC3kfLmNqbj91pD4Fqclicmf7afzQ7p
eCYzHcZenqpR6dDnIO6lYqWv3WLsY3p4YqRrbtv7xAimGytQmW3Q+pgFlBw7LMeNghc8POSHTsnU
TePc4nFBYahOz8Oo7eZWBRUem6duYCJiyc7Tw6L1RulqFIrZzG8fnqK2e8ssRmTGrz7Etw7dPk0w
d8VhGKEa0Q70IwPoyFWo2XcNuvFLSB6JUhJmTbjTWrbKd1MOb0ZIrlcWnNIebqXZf0sHQL9KgOBh
Vz52gALkvbn4/hYW4IfxNAS0hwnuDT4CnQ9lUa9F9nQYbaIL8iS5U8wK93wxccrNVbkqoaKstYGe
z1488duq+FEN+dkNKhWLJXcaa892Md2WZfYJd4P0StxPmffSGet2c89flHBWRQnwi8i2ERa4kA3X
qZLscpVA5yYwbuvWTW7KlnPbqNch/+TVVLnQAxmCa7Ur/KiT8lw5vgF7du2MJmkb/cc0lRfusAlV
sLEyK+RzTVnAA6k2U7IIdjv6DkLbIMjP1XeCyIpWIXnQVTfwohroNSpFzE8AJ1lY9pfCQpmrfIG1
y3cl3DF9VbF2Ms9Dy5htHosv2168WUxao6aFWDfwrWjqvA3dub3Ey4MAfcth0t5cN1lZTZQRyEOV
Wvy17RJBE4y7HPojnFydtZRgdUdxcfFvhmld1azDQaU9Jn2ccB6oLy32EmtN120vNHaOZYm1Obsv
YRyZqNzAtMs2l34T0MjkEh1EsmrGst7XY/s42NW81RMj9ocmO49QxpgdM50zmqzecvEQbOz0KT7C
I7NaJnGUcKyxqPSxqQAd9o2m7c9D5dxnBf/QYs5WeaU1587tKjK8Nw43fafCk6VjvIHr2KUJJkB+
YMYuGj9lr+EibjOWT3rt2bBgFlbte1Xj5IKii1Io993GvuRMxNbVbLYeRasfIB0cGLHimbMEbcif
pJnWgTV0xBfepE0/bjD+hrkYnN05PIUWvQpt2SbVq8iTSgoeo8kbjfwBipzxhyUX8yjbudWM5q7u
U2AYK3zOJuafJvelEAfpRpl+R/KDk8DQzrEwhnVX5OFGyUhGqDXn1xZwNPPueeyGYGVig+zZk+rZ
7cT6bMzf5ujsGoOY7OTXtjhB5zz7qke0tardUfsphBgVU3iQRvXUpJApOk4uvX1Ex3FwGxg+YRD5
Qdzg4tHrK9s1vxbFCYU47iStqxteoNtHHeZ1xvzFH0Jr70L5uUGo+KQtMeNhpTBtL/kH2OZ3myG2
REdUAr5uxsDB1CbJHl2LObVuk1GEF8iNVU6XwWB6IMzgLbqFgcKq4gVy9nsd6v7QnKY+zbbQMvbT
EFyIC0H6AhaRaiNUHZtjhtP0khfip5nHk2n2F6pUbIujQxqwB2enAiGo3aRmz9m9VGfMUS5WEpmU
s20OcmLsatHttZEc9Hx8UKZZO/VwgXR4wJsy3uUNJW7nGj96avSrwmpflLKbwblSbgb833SUmTWk
p8aJDh2zNDC3D93suqNGWGwSOdNG6Tp33c6l55oRZ0t8l+HM4IWs9WWzxVZpD2eSW3mq6uj7q/fM
Ik4sGA0Sp5WfUPQfqZl+dk00c/brW1nzvZgx4YXkrW+suX0PDUDIJFnk9AkTNIOMJ710Qs/EogyE
gYmt4N88NMMG4hMr7E3SJU98//f2Z1M17joELwCmBfRvXXWlSNoqEf6M7Xjf6vZPlXUvztQ+MIUI
PD1R8Mm3Cc5ycZSqA9oBU1vYO8xRFVKDLRNKNpEHzqrP55qWX2XqbAfGAaO0Ty2QjlcX8MSWaVbR
Ic+nU8vWxO7sh9HC/OFmMqatzRVUhOU2Z+EOLOXV6ONfzM0KkOd63JYqtDbk71HzU9jtCzlToNFF
eanNjRZw52RNx13Z3eXmgPtx8amnDtz00e+dGEqdalbkMqA7rZb4GWWCYBdo37b+w0DT8aPZPY1Q
0taFhjUC1Ou4VuH0utHNKGZtlcTRqSoVUiuN/GihVkuLOt92k1B9aHOC6kJ6fWFtNTmGuI1VNREs
9b3OgXFY4/JPzZuGpjRE0Um6Y4Tw2q07VvjtVCU/UVkvplPd3igU/m5SOU0LFIfyliZsyUCb5LM2
R+4BZMMbW7LHHRFr/mgXj1HV3Bo9QRDYVPNrxGuZw3V1QMvRe4uTldIK1YzLvXhSCa4y0iOeenfQ
vzH9GysmViNDjJFwJ5hT27pTKl9Wl25WtUORDxtZKOG6TinKqnZXFhp1K5hwXMR8e2PhO9F8inMW
oCCqC1+tupvQIbg9VIldgHGkuUrru5mCXHl4zcbGb4aWEqALbxWNol8W5XfIQK9OCKN0QyVeK5P+
YXX1xVS7Xe5mk99p1LtZl1rgQQZioQxHlkDedqHxWZmH0GDVJCfQZhz268JxKE2BzH1wf8hI+QD8
MmvnmQnKdiQGDk3LwaApjULKiDHULwhWLpFUL7HsYXto+yrM8o0GPGDl1u2ouwuVh3K0qglSnOC6
Vo3+0o7xIwxLylF8qEQ3INQorHMxGw+BkdybrCkbx+63aTNv3Uq7CbiTIxb1+pIBGdGUfpKARpLY
mcTNSq9HYw2NkmdOSLFTwYtpc1BztNxxGW2nQdvYXUdVAtjoklmwqpTsaI7Nd5AM32nLrCKZV1p9
n9V9z0WD5C8oX/XI+o5H8dMPJX79+tpQs2qL+T3zsgljhZqu3Yo+gWQZ2FdFA3imXIxyfoyE/ZzY
407VjX0dUaoqnX7Efge5hwlHp+eGKFqnXx1/NVPxa7XihoE1xOCaG1Fzh1XlZ1NgG5h+moZJDlu6
B9S9s2yQuKwrX+bAXTfTbG6jTntyyWGta/ct6hdGfBwdFQmRAqIdKRD5eBQ5uaelDsCdO08qLm59
UF4wPBpgXg0P9QAW04WIYUvbOiEcI9AuqO5zhAwrd56ORe+u41mQosQuTEyOBj4pjFmdjXCae0Pk
H01LVpmi2njtQ0hTh0fXBF42XGQFwnmQnUbBJtYsuUyg8UiAhms+pQR0IjfBXkwYzUeh9msFlmpN
augY6xdLs8kMxTcwAXPvq2C33PKYC7zMRSpWZlSgTUfqE9Tirjbas2hGx2PWSNtNaN1KqY3brLda
v4DTIx2Yj2N30HumwSHjlEb5wsmBqEew1ZVscJCEl6rbfLWSeXmWafSl9h4InrUx1irua/O21/rn
XAUCwxVpUaRvFYTdrWtRlFAoStQqyxgQP6kY2wk1nAAHqH6D9r12tE3fmMfetvFDqUiGTFmzMbSw
SwDNvjvJyuxOWhn3JwCImbGeVHbQR+SqVapxn7dmdZ+YSnpPW738fN1Qtugf8SnitmkFeEEGUah5
jVDb7T8vs6MyDj6xhvXlugk6AHMIYb79PUgiw4R13Bl9MbfVPThMfQ9d7KFSMe+4bjKIdz3Xrrr7
s8OyV0aA6YbfNlr/PRBAOip9qSv7636Qrce7sSa+fjnq9QFtyS5CUMnYmt/suq212s6DYSewcfnf
tix2PA1Tn8t1D7y7JtguCYC2SOXFHId/Hujt7hyzkDf/2W5SG2ClIxlo/W9/rbZwsTCPzEn189/N
GdFq5xCG0fWg1+1ZORE9FYlbepFNpdfBbUKm52MdQJwqK9ndXJ9abpkuGXCzH49J/+g2YXbQa7DE
IpQ9d47OuSMDwcuQ33ReYY8nqbL4Xt86NW7rhZD19tenSeYmW4QN5vrPgcNAHskqBDRbPrbJcJ1L
tT+7Xj/KcasXpi7m6fpJMiaycQ6cEECC3WVf5zvaacW7Po1Rnp6kqz/ltcLvoaoXo9bah+txNN4J
lNHUx+uBRAGpry7cYHN9tUuEN8HpRVWTlXfXB5HVzSZtuLSwyooir7dKvC5k3nrXl2E0l3d8YLxr
yGBmFV/2yeM5gnXFUOvvcdJ2GukHii0ghb7pOiO+ALFHm1KO2S0j+IU5UFV3WNTZ6zKMh/sUS811
i6vCw9TUlhegvnmk9mq8UFrZcwf6xnUn5Es042dnZ8J+LUZRrDKlL9/NpvohVBa5ZFO8OEOSf41V
gWwwMb6LGSJ75pS/3UhFkTNTYcJReoNasXDM6m0wUtGsmiNoFZTcHBca00qgHxBNTLkzsPdcbiNm
IT8MIg5GN9ffWWPf2TD8P2OZvDlF1Hyo9ARUb637pjO7XaVJNm3iKiQaxdXqO8Lk8dXMbJagJXD5
ui1MKySVs0LxM9T13fUFLdRsFomg8q9Pry80MeBQEmYK5Q6H+rNfFY6+BcVsfX3aLQcobd3xh9HB
Ue/fzyDruYQ+zRxNyLqMvLmx1Y1iaLgQL/tcj+8yE9yOtRj+/KrXF4o26LdFy0zrusv1+KOiwvMf
Iub9ZQ2fDUX6bh5S4iIZgV5IC8p3fS0SIkGr6MRlpvidMiYPmBjEXqOJ7j3PlLMuKhkyI76bnSD6
rXPxAcHbfZGW7hCB3CGblXYGquLWB6UojYOtS2dD8zpw/ec6c3FjeJXB8CpKrFwi4aMe4Aua0/mu
sCvrbbT00gtDOd+7WlxuXCvHbidvhxvY/c6W1ObgQqxpuzbqVH2GUZhgmBTd1mp6X8y6fjaqHKMF
w5KMJpgF9mlUnzlxGBSFZXpOaZ22Bl4LpzQ1s21f45KSFQy48lROp1QY3dYoYBUUJsP/3tTyk9ZP
+hZnm/Ckubq15UKxj2mKEKBkweUquykgnWwrpP07QyTRHdUIJZ1mW19hdoOvhPXd0Yev2i6c7q+7
xmJWQGX+t+s4tP/Z1UDmfK+S8b0dOsHq26cPsKeSI9lnWxngbYrbMnDGdRuA53aoKxn5krjQddWo
TP0CeZfrLcnKSTD7ejzLu+sD8bK2Z2Ansbk+1Zb9tAElbmhUYluxtBHcnYBl4+oT7vW4Hv+8L0oA
lR09aG4Ygn/PpPlhVAXSD9f/tqtcbG/QKdENOruSFBU4lhIxMLqEOwNX4TWkndG/bpOlE9xR3cPR
x3GTmRD7XbfZ0ljLCXum6zMZBfkZi7Ld9dn1QOjT3F1Ceh50Zo5xfRCmCAhu5hr6uw0+Z8Mo19L3
/b/7Mf9Y61jbXa6bKtcpsHRrdmVDhPqYZd1a1SXsCgCUbqMkJt8dcZCRjxoRPaYyp2BZenuxuS1A
BFg2gk2m3p/nbd1gwAeO+2fP61OM84Galoe/h7i+UIqwu1iM1PGcdrCBke1FCyZ1dwXuCyXjl+DE
/P9sDIWl7hQNiP/6xuuO14frC+hQGQcvb57nCvp46lr7cGlA66gxzgP4zyXMa2gtuAa+gxq2DHlE
eatXGFWIGT1O2TNwNOzip9BL9y4OEd64NXj6dXtuuw/YfagP7lLu1jWyGCXq2b8oD2WFK5SYSJsO
pqL2r9v7iI5I9tULUxwbc6KReNWE0WUuiJzVIqkcWpuzaXX9sZtILi3GAStzoRyum5ok5dXr8z8/
Xrf+fX1wEa5lufL7n+3Xp//ZJnRH2+d16ksHDJXcq+kQ6dM/D6ra3sU9f+tswhfPI1u8agniA7VK
q3eGdt/CrKwPxS6eO03r9qZlmFtHSyLfzQ1cP/CAfzZLjfEZCo9Cd1hPQw1fpiaLX0i8JNSYBRNW
huK3xnRwcNkKpsRYwwpn/SvG81TX+c9UYerZt/prKFoVBmnp0LFL5Ua+7HRtwFZUZXS/UqUR7oK8
oLXukHY5ev5Rudob+eTKPYbZ5aHQsRmM7RlCwthv6rzKXgaVIdqkZNpGQcL1bgUeB8j9/mVowupG
q5tsoyIQ25d9mD8707QHjCw+NGmUqJ6C4JBHQ3IfmOHv9eNm3eEbrMfyYpf5cA5Cpgzj8obl94BB
yUwrgRtYWKG5xU7yM8GS9HR9MIqxP9VmD71WOFgcKHTpNQTJk6HH5ri67oOWc/kRmjYaOPPwz9N/
D3HdPa+qlzzPyt3fQ2cGtGBTGTq/r5EGjOO8x7fFPV+fFSkCNHvA9v76NGlgsUBP3UunPdsMBLt9
CwICO0yNvbJWmpdpYK6aFGb9Zs/MreMxaz/KLH+B5iG/iGg+9dSjP+1gIckqQhLsy3lVOsgEVgqN
/AJHuyH6lnyEIeOE5iK3z9GJd+iUF3O50q5xmNO1ahUTLb29Pv37QpopOTnI8CwH4O5L/KwMxIgb
GFIfHSuq3U1bQfGVo9XuI6O/uT67Plx3Ect+16f1oi4yZQhe1tl38agq+8JB15WjUqdLHzBR0BFf
rePl5es+jRKoXpaBiTZCsA+31S9aeuXmz1t0LfMaPRSXPzvzPZ01kiVEI+w7BEMc5N/P+PN+GeQN
Zxaf0UIpOIxVJzdeBw/7Pkzz4j5YWo5YbeDq/LvNaftunQKBQd3BEg7lin7bqI5zrPWkOaJleaEn
Fo8qsir8xqzbqrWxlE3gk9uciMfriwJX+zU8kGqnVvAEu8GotoUN3zXrjPApDkrbrwbMEfRkREeF
vJPwnAGp25hbj3MGy8YtQ+Vnw3wt+CkGSlKj6cRjzrF8CLLpcRRGtK6SDAERTIEH0Ex/5Fi3hjDE
w9wEAKe2ToeJyI7eHFN3w+yS1fVV22DSOXV2cGQ8j8FoHGfnqrWasw1jjRF6E3/Wdn7TFIl4bozK
RlMRYgcy5/FLpQAgLDvY/+87maW2gOpO9Alf5M87LVYsr5pa/ZbZEoi7XWePMkOhhIFnfJcEAb5R
WlcyIsnsrZws/ZBwj4AOk/dMtJPyyPrWbadctc8m/x/fTlPjrsyIv4tVxX4cF8si/HhXdW0627YP
5mmVLxkMvT1pJ0adGcAlrlvLpgIG/6laHv7s1zVmSbaF8s87rq9000RCsjQDIggRtzPj9mEk9veW
0UcPlYVnRYzRm399en1gB9O2+nsq+0UFhPHQ3x2u29hBM4EDQUDkPnB7k2TaITxYRdacZCRzP82z
7lmPk6/rV60Zv7GQ0XfCuQqY/n/kndly29i2ZX8lw8+Fczd6oOLmeWDfiBRFUY39gqBlCX3f4+tr
AHKmbGdGnlv1WhFpJnpQILCx91prjtljdDHuY4Eq2mvjPpFJTKEItPJxUMf0Qeu8asn7PokdyTPF
ir/vkxvUpYRRskdSZe/lqrf3pDzJb7UKCYk8SNxVyLuhwA2bVcm06tdJOsHqQqr9VdTlcY1JgYaO
D1fdWclfD+UZH/XeBcIw04XFZzIu+PioIh8DYKpeLwNC2mXd4bhe+p16kyZKuPT1QHpCJH/bchd+
0/3mpJWt+oRuISEtXv5lUyeub6euq+Z1p8z2v2/6y1G1QeCxnuYhYcSrUiTqg3CK7OI2P8z4zVVu
DOV9jWz/sObXfTI7a9dl4VCEMuQNzuKl6HjHovgnISq05TQZygAB/PEjswMIk9atgNu1L8JxvDZN
JjBoJTxVf146zUOGL3aDSsja7qVdort7JCPaOiJVvCMrL+2m5QjfCZ5OC+W4s+Aij1uT9LOT2bRV
bci1vpk2KKel0+T0kVs6uTKzDmYZ5Izv209retn9UtuFt+9p508uj8Ym6gjMyXGenJxETk7TFL3Q
x4pk6u5jeee48sZSSdxPu/68LdWm37etYPfOYBzUYIct9zB96IA+uY9ibWnmMeySqkb7PU1+bFP2
pDt+3WZabQgdWEuDsYxPmaF7kYC/75OkEsSnx0lFouJrmpo+Spd3F+VJ3uxjWaNYfX74mA+NIVwF
MRyzaWckjpCafjkO4UqSNGVp0FxZ5Mh+OAYdJ3Oe9J2gviZDqwWur7H9EyCD5OQKLznlUW+iEXfU
hd0r8Y8rNlUDwO9jaaaq5oJMq7qYdpw+QCsnp3JTjFtOC8qW+jCDLscanUaM08zTQLrxgBlCPptm
kTKl61KFtDTNKhqSUQmt5s006xv+ghekcslsRTmFsXaZFrc+7NZKw0Mu6JP+qZRJ9TKEMLfTWkkX
tzhpDncYZWv3ZTK8H9qOtHrfBnUGT4mdyHj0S7hCjEfHryVH0ARTXVKPLb5KT4qDM8lfv602flu6
Yd6KTFL39PFtp0OGfNu4BNCco9JfTyT0mNfFqkpd6qJHWPo7HX3kqX/M5qWHEs2mhGZaO60YuoiW
fZqPRPI5kqNkM831cb6nqUTiE8lLO6CviyzQ90+w3bpFSTx72ZVmTymTF88dQAXHlK4Q1kmOTvqh
AJ81bf2+o6l61E7n1ujr4Z90qfRP1Ju5DC3auxD/ixsA8vta6qwnoXD63u5QHdn2KW/Ch3JcnNjo
bIqQdHpVh9ZTV6nBnEC8fzOtrYwAT4w+fHRlqqcrDYudrpWspwLR2Copgm417aUoLeHIOgiOthTZ
j0NwM53SkhpxA+mVDOB4KicISOQWibSeZvuw/zzgOwvDqswupessp1PaFbkxecD5um4i5VFDNRb6
1qGKVDIeQiAuxsjqgFO2eWhzndxLIBsOdaHafd9HGrihP1d3EjUMH7sMw9DTiILY13m1qjqqE6+5
d726ucdoidBhRHGo4zIL8gYDmba/fmwh185DG6jRYdoe15NyrTYILafZYjzgmMUdjzXt0xaxPocp
Yq9tVV9XdV/cdgl6ezoAlNoXEk+rAJJZq4b7zburvSb9hodTTJ2gO3oNaKhth8pC6N8GD7pRfrVV
KfkWOgrlL0b+rCp6vqwgE94QjTQO2SDneCDZ5pdAyhfTprlFnk9phXUeIrzheuHzJtGL9jxkdjOb
zmcgUowaI786GaWKUt7RGZNCfV8iqlymvmE9UThwmDatAuVzYwk0iIoh86WI6Ex/Q+q0+dxkHPXH
3xAyhnr/G9KYPtX0NxSohh78JP9K+W6zcvJQW0UiHDYUB8QLBbDHwzTbFGGyUDyhPGhV+X3tYLvq
D7MiVPINSaN4hdqZPIkqBY8Cn/SF6EVxpBi+3eZyWG7AJsMRlfxoYcLNe+775okSaO3NKvdlJA2v
VU4zAYQ8QFDO3oPtFMeSeGZaA1xo1eTaxrm3hpcVg7+L2uyGyByWUePUL7M1kGdshrVqzjiArfO8
7VFHYAPtVLFxjGR16XSSf0PayJpHxF2X0/LcUqgFQuic3Kh6ukyrFssIt2YP1fYxfrE76/0A7VY1
NVy15NFezzTFjaZRCzrO5YFLFU9a9O8rm8KTl0XRQCQYV0ybTGvtRkn3JBCg6AckqCCBraLC1Q8a
8c2DMX5Ms17UGvsBc8lpblo+bSHH5I9I+piQqZMA6fu4b5viceTp8crD9WY+AdhRuj5kgP7vfZeC
yVKmzmICoZtD+WDYVnhPOt17X55F5ryWlfILtA3U5s03aOO8wyh/uXMzzdm4oIPWlhcl92FLkqOS
RPNNbcUcAHR9FVCbFmAc5SPoVBzQ6shfdblUPhZCfnCLsAWpg1FWn9hPeoCHSiCb4U2d5S0eIGoP
tb93T4wxEGMn7h2y8vZGVSrjTh8/NIW6RT296wPfGIli9YESzD36P2otCy0stspAt+Jj+7os/ZWo
GLJNy6bdGo8q/N6v4/U0O60QfvEKtl7ffWxmUklllml8i3jTuItyp7y1Gmn+sQFkGbpmQf/ycZhS
NfN1NSDqm3aaVtS13y3CyHOQXHCgaZlcJR1m1368nWab1DFWiZ9RDSHwxrFd/cliSLdvbYoAptmy
770lpBqxmWbNMH2oSHedEFM59yjUV2VV609Z7yJgs89yF2gHUhcg+F3xRhmWWAdFxpBmWjZ9+H5S
3qC5QrbMtmJI1ZUzFNm2apLP1AIjPbcdZSELKzi3faKfNOVrTWwB4Qx2FVswZkhex5VpkYZnofli
IcgOLadl7yuc7LPaK/J+mgOlqJ/s5Ou0+bTE12WxpdP643GCKBVURVTSsjCbBiFpVX520VC9H4PB
BeXa+fAZ8Ys1L2wy0wGpf3lsgHx4r/cfc47zPje1VR2Ui491zU9zf+43NXJ/bjntR86pvVdactVj
A/jnlu/nG9eNwJ2/2c/uXKof3Xbrtn14QNkYHvTQOddx32zAsYSHj+XT1PuyvCNh1lLZwOYfi5OC
ln42zZdD8xK5FObjz3BwYj09TFPTR5n3MFWUqMZA7I8Vjiz87od5zfQ3qXDjXdDiQ/l+mI8jNKXU
L+VgZPeNx58+pmPRKWhmn377r3//90v3v93X9JRGvZsmv6FWPKXwtMrfPxnyp9+y98Xbb79/Mqlu
tA1bsxRVCESkumyw/uV69hOXreX/lYjKc4Ius19EoOjGl87p0CuMQ69mUeSVeNCp637oEaAxPQ3W
iIvZ3a1ihCjFKb347IxdZm/sRsdjhxqZ2cUm9LcLp752ojQNLxjKa6dNpg8rzq15UlDvm88kv7Xp
qGASEK3cINSOxaCr7x/xIB81mtYduWGuNbQk7UhVfraWZLeefWw3rSDnhoFm6oNMznyConqyyROr
PehJ3B2mKfXPqXELyCkJ3TjqTj2GJgdHkbeVX6d3mU8praP1P8zZidjqnt2v/vnK6/avV97UVMPQ
LFtXLVNRLevnK+/rPXV8rm9+K7BxPRhKnB7bWkRH3C3GadTbJfmNcUm+1HucySjb6ECHjB/fFweF
DTYwL52DRHJzEWtCB3jTlXe2bxYgFFjWOYZOOaloPFR9f8xndfGSR0WN+4z3mFOuf+uTDX8UymMU
VvWDimjqHFLLPS216io4yA4Sw2k2kkmqdKoEPH/cR0d7sHSjskC8X+uP1FpE88FMov20NknDH47f
ZT8cX1LFtq0LhJaOjOup41TAOsrmQPT5ny+0rf7lQhuy4D43NUtG8qVpP1/o2kosOqxu8kpEpIUX
w/WbrrAb21xUHZQFwj5oedM1/ljdpmBRyyTZvW/nlTVKYTiiO08bihvCOuhhQ2642OhrTDPHhY01
1g9Pk46jjZOm8n2rTDdem5x+V+5m9hZmlbpsrGq4VtWsL4mHDxjErESs1Ns61qyL7sinaX3MKIeI
uZKh5HSMYwHeeF421nB1yvDSEWO+0Ab8csCI8oOzsFUKDeddBLd00LtTY5reTd1mh2kOSGB/+r68
OeHzDIGvyRJn1qiQHylzUReO9rEJu1Za8r6rImnFYqB/skkDqjw80CEg7P3uLJz80neyjMFbQyzJ
qsa/xZWeTXPZ17r4LKD/bygWMt5njd4/JmhY71ULkyA/1WMMU9n774467l6osBCmW+O/fmr+yqk5
fEmzvvBdr/pl9t+XNOa//x73+XObn/f498F/KdKSIoF/3Gr9mh6v8Wv560Y/HZmzf/92i2t1/Wlm
mVR+1d/Vr0V/fi3rqPqjGR+3/J+u/O11Osqlz15//3SFn0WYFXNW/6X69H3Ve7Nv09r8+Z4YT/B9
7fgX/P6J6qnk9aXyX+q/2e31Wla/f6Ii9V+mZQs05YpqqOTDlE+/ta/vq9R/mYpuCqGaliabvGA+
/ZaAQPN+/6Qp/xI6ZDCTpJdimur4MJaodcZV4l+2xSvIUnWd+ivLlj/9cQW+v8jef7q/f7FZpv7T
Y69rlqmqtiIUnnpTF0IRPz/2qP8N20j9ZlPQVYMFS5mtm99olMSgOKbAQ6+q50p6Cwv1bImG2BvD
r2Uy2peEAYKixIoQBVDgP2+s5ClLtVtRWRerscIdygxn3+RvXR3xyGslYWADu6cIuZ+/jYREfiFo
7Dl4Vt7tLgE9RD4deR8NcQ5czcQgT5kMD5gfBwB0GH540l1mUyuBH9W17MIH01buGAzBQ3JbiN0F
GKyTWOIiAmgko+o/h03m4gc2Y8x107Yrqt2vgZxgdZ5iptY9wI0I5qTJ7uz+DJLiUqCokYbkUgze
m1cYR0MPvtatfUu07NAWzk1XJbuQtglzsYYCU7KadW2IedYUz4OXXTwnPUOs+lxGxRrHk2VJL34R
O+ajpnqn2gzfGkboqD6zZ4qz31K3UvFJ4zKbhnJnZPq+0GliE65T6PKdXbN41tJlhupdjeFvOOUS
t0tkCOiCZTKlOuIMO3iOGmc9RlEw9yHD6Sbf1DxgyGaRBOKyOSUCLnUcsYw4icZ2UL3E6BwikMZG
f1BCwFeGwa+qhRtL00BfIDQQOd8BPAWAgCDaCC1ZuCiYO8+wltTBbbXO+ILA+cUp2M9vBur0A+rv
WzC6CeEJz1FQSEx3ilSidh2+yEAuAqqPcECNcIzr3K2RG/68CbW7AfNffk5lMx440BxEteOv7SDu
0bInt+c6ZJFaLXPiPEE9huuDjjFtGt2VLtV0OfkePAB8o2U0ydhqSw3Pom3gYWmU3ftle6whmFIz
QTtLMQHeK6OJ+OA+hKVNR9OETWinyVuJnScqqgTTCRcvH24d/q0rq9Qpzi1lIA/mE7qFZg/Z78XB
FWZWFfYlMKlY8tFjqBiY8/owPYo7StBccy8OyBJWxFBlsz9JjfyiFC9y6EtnpaRkAysLimoyASke
JheZYxwpiPaHqwLt+8budq1VqAjh+K6tbm4bx9x6DX4d48Pi2HZH9XsDh4MSpUG8ZeRgF3Kv3sXo
WeeFsC955z6BksYQjd8XCkos9LvGL5S5Irt3eZX4q7B3AN4xXCXHx5/JgDlAqNY71FYq0UsHjQgD
rGYB9vVsQ46duWfR1tTMYdkDmR24Ck4+dWS/OtXS8+NzpqjLkc4YaeLNQN2J2m188HI8Wr3OpTBB
P6Ine8MiRp0pClcFIsaT3m5Q1GMMGPIkiCecgHbco6OFNKblWnGjtdwiJtLVeRzzW7l0hCGnATfE
qG5RpUbDbVrac6qDn9vAgDnH+IV0QhPxiEE7NkFKUIKP8YbK7eCrWMxQTU9obQNXazeEX0PE56GF
SCvnWqPvfxOy+6bhxUffRxv8iw9XH8/mE3TYDGs6HpqiwZ3Fi4sZ3kfbXIOf5cWjsaYZ4lLLesMK
vqqyWSJcozYEdMkz2ZJ+U/MTmpp5UQpKyy2tXrIGUpftg/nPu3ARGbSnaoKBhuu1IGnbCBhN+WxC
ocFXMldntLVrjyySResZGibGb9kpyWiB4pI6WoRTBX4H8VeJhmweVPk2zmhYEhN/dsrZIqXUl5kL
FEARIIQEHqVFJJ9rCxFF4OY1Dk2wl5QMIHtboF63lfGZJbQx633zSMyJVGdRXKlbecMvMZxLZUSg
JAcQl6OsC6miSjVpbxFiXVMufxp574WnKks15w+yvceypDkKzRSWVKtS6Q0rMKmB8eYlUhlME1fU
DSS8DEIwC9RxUZQNhXhPWt+fkRi7l0jTdZWkzS00XtRPpwsRhG9qGqNio/pt1Xj6sZX4BRtNB77v
oj1tMJIFg0lNN3mk1JK9OcUx+UFQUEWxV5DORFyXC9tMad7iFsm/i/MUgnuKvzByRpa9bGQMQxvk
vRQr2aioRgYY3nb8FHAlbpTMeaFIGpMhGShEFqDQie6xMsrwE3qG4xrPBjMcVimylzVj3K8ZiYQZ
gNwLkkFlbqgej15kgbdU3DmumuXUlrilctfjRLNw7eoMV/VeFPW3ru4eCiNCT1ZVNBaGezJBgY53
eWdvKlioUOMaxFXrVmupLy17lMQmxQ0qIrW4pblNNCrgVfCA0wtL9/hJBokvmkolOsuSBL9jI3AN
dP8rUefbDjmDWSdvnhavg6H+nObcBrIcfRMSzyLVu/bcVeJ1rCkkhxtt65QCcypbgr0jvD1FZPm+
K5213umgd9AhOvVWcoHyOYpxhPlxaAm3OYGgBUbBPs8JL9VAWOgc0eAP4pVSnEdUCNR4RP3doCJk
HuC7+fWAhM7lZQSdhaa8k0knj8qYoSkKXk54yZU2f1eCLs8M4iskyacio5yVmgO/4z2JuiUT4lXX
0GBaTvelcqj5pzrRnRvulQK/Zt5kN3r72avSaIGYBU6fTDFX0VVi3ho0NnaIAK1mbxMz9RWD9w2m
CmKB589cilwaKVemQibjZ2lN6VI2A02FNY7Ea+WuqQvE5l0HXIIG0kAUMWtK3sQCwQRhcgzLnVnu
IrBwSLXN2xoKQODhut5rMHnlo2ryu0aiQqceqbPpdcjDQ4yXHkc09r4CzD87SV4jtG0YuEqXoa+e
u3AIdx1iCqIHNLa6dickCFOy8FZ2zZvSUw96lY79N7oNkp7dS6jN5559UEvZoXUDzgtFJCGuSp2e
5BEiDt98+BpmWUozU5GP/SCepzvHVkeODcMnS+p3XiIZS7OTUlTokb3SEiNchoNWzAqJ1HjjoM+J
NyCRIMEebSRC3EgaRJjOBA7hOSdlaL1FFVCJ7QmH7EvmEcHuQZQnr1Yrg8HQ4c/mwrkSNkR30XhL
r0Zba87S3HyMU7pKoUQ3yxiRzg5KTspDjKwJVtSHn7nkyUYxyFlVCqqH6SPv02pftA2SqL5I6DIt
ja6xd6pcrq0qkzf0wD97OW4M1KcsyjKeOsftrihgEyH2fYpEBxS7HI921j3z6po63hFZpqCKLwa8
Tks+3udFOUSLpAkMEA+Ds8MA8TYItG5Rq+LesvAsyHq13MlJXO5Sc1S6BUsK57CK0Yp6p9ei3hFv
qXfT7PRRjyucVe+W9c7QvrZyWO1MySx3BtY4cwMt97wmsLAPY+tWI465Ckuj2tlWgQAokI25pKLE
VAoL2eAI41U2A/SyrtSOMjnttfBBklKg4C3ICwTyPAhrex1TfVNqlYqH3/hdcM+tdl0cPeiFHa3y
aQV+E8DCfbK0cu5Wu6GS3R3hJj9HRBrIrsuT5GBHWEILrZFJeQn4o0osE8VVZgYp/Btcz2+y2qvn
ReTkdNpL98Yh3Sulilir2DzvLAQsOxsIgWdo3cYgolskyb2jvxpd4tyXg0oHzG5eqEQAqWuK5ma4
izzjmOWQ39TI0necBVbll8xyjZFhhN9iE22jKoiWecENY41VESShJaB042RoKnRxjIgcD3N+BlAT
NiJyqCG4J9He7kBpdbtpKqLOPzHdvTn69GE/Wq86xfycSEO9wO+RuvLaeDaFgSejIqs7DMgxiBCq
DTb8z3kFvdjSSLxvcdUrO0KhZgyvYZzUQm3emyF9R4fzSEWm7GTJgW4codbDZ8eHfAabw++sYZ3G
yk2eNgAlAmwHXB25/DintP4oXQK5jA14ky2IwUj76aMcV7/PttmjSgx5ZeBtt2SgQtobB7g90md5
qbQ4FgjTaPaxaBgbmnQCwsRvbwzHQ5ek6DAECvcYD0Lfy0Tz9nmcGO9TuFSZC62CYTgtmzaB7bFD
ibSTwZAvpyXquJOREFwxiwzMdSkOsqofnDZoUIhK+6wTxeewcJKFpQsD2AEM2saum31LOeiBnNEN
Ncxzc9Dae78qpWMV6/ukVdCQ4gS4J9ckX6QysRdKarjraVYfvKMae9mSEmkQRa1QLpEfyDflQJ1F
20QprgRxtopsy11Uvtp+gb+wNjszvAt1BUBP2H2OazN+zGpE0FFCByFMcIUQKKDUmqvtmcblh/jC
38Sh5XE0/hGH1sfROoViFhFRbhbLVokm/BiHhpuoDFpa1Btq9pM11XPjWNUPewsQuXWpC3o1KuBl
H3gJCl7eXv8v59dkmJ+GJUyi4T+f3+41pUcIX29Ks3vQh/xYmHQmGQhCmIBhMVNKCjZrw9s5oLn/
+dxjoPcvf7ppUF+uyUDurV9OTedf0mC/16BrGCeOA8aytontUd3maj2QKrERXunOp7N+jy59v+S/
BLt+mf3/MvalmATdf/iB/hL8Onvpt9fftmV0Tb79GDT7vuNH+EsmuCQbKlEkglWCxMkf4S/5Xxb+
ecIeQ19TXOqH4Jciy7iGWLIB+VohZPVH8Ev+l6zpQiYZILP4/yLwxfPy6/1kWWOYG4QwyQVicL88
Snnh1kVs2+mGFydIfNf7Qh/GEJfeqpArOtDeCOAse7Wgh5hU0PTtzlillHTTA0C/GJlHJLdufLLy
Bp/agUi+/sx7BamAf2OVyFR0cAZheAXQfzBTjI8lLBaDgxen25K8he7f5Yl5bAMb2HPbrRsKGG0q
iGd5alnQxIaz3xnWTs7uqlaDw+aFgG9b3EAclw5odIxEUwGxQJevAN2jrniAMleLx3o4mAVuh35X
i3kuabtQjfq5FDCuQ1TO+Fp/q3KxT6QvaegRbvMELhDG0cZKY5YPWL5UCLBB+tDJHJnuSvAW9B0c
wtI8ZhEvGaWTT2EEHF0zvzUUhBV2DCq0pCtplNrGVuMDiD1AwDgISC0DgfpSaZw7GMdc8WuLf4mU
F8vBc197fWHi5zpz6BLqxE5MX7qnC+AwYGgOoZPuXQJvM3qUiyRp7loRHfwqOqSJBlsHBawOADIX
W6ntT35hHiVf7LE63qe2ONmOePQkfYPY6OTkNYWiI9QNJ8dypYfFsixBjxrRAczlmwzkhZjik4Mq
yLfqC8ma5zp0l/GuJOJmptYRSvo67kJE7sEVJ5Z93/JnhskBK5EzXdWt4m7tsFppvPKBlh4AtuND
0e8Do13bRbhrbX9X4B/XDMEBWCB3hX8gbQ5SbwUNa1VpZIhwmVbgWOhVSGmifWwV6hJM4znvyxWl
syBcjEPVP4loQPGueW9qzH3gGukevwrI2vLeybVNm2CUFMSwE9C1z1RL3lBuhT4WJlDUoV6osoVc
qc9hE11dPbpx26VtyafM0zfZyGsACysr7o5KiMP4CwNSeEQ3MWMo8VULozfdRYtWdefxMmbS8Jhb
3NTacJHzdUFFey8YzlPKTqd43ScGAyB5ESXwf0M4wWp7thMM1ou03Q8GoFEX/kup2rtObk8dkNW6
93cEUEIZCfigHxWPK5h1yFW0jev2ex+PccslAwRBYU7V7Yr+0EHVh8fxnhxyfSPgjWm6jxC+e7EY
qFjWsgu7iwFSuc20Z08Nd0Mrz9UsPBR5cJ3OAfEDWxr1VPqMR1pQbXXuvsFtN6COdGu3i66m6PbI
FZeozDE7SxZhg8MB91/Vnxo6mr7wn/U6eCvCkkZiHKIFOxwIDpIWYqASAJH3Nw5xZoppHrsBgEdj
LbpgOPlDeAhBuuUB96pU3FMihzJiXeTNWYvqSyHBmh6bA+tr5w2P9lCfWwZ8bndW+EkIB1zL5rPd
V7uqHR7NfHgcf8Fa9HtotgfNi6/jhRnvR4C2Z9NHTJQOj2Vfw6TrgZrT0+ZPcrB26HQEyqa20UlX
Iw4fTm0pTvAl1qm7Urp466oFxysWNn9PaJvYrhEiavXnsoO2MOgbX7O+AnSCBB8SxavvawkJJfd2
GHb78btF8KHpRFUXX+6o2lHWQZAcAjzIqBMb9oZeo9XlWa/jmrqr6K3TNBDhz4zHlrLfXRQZUxtu
JjsvV7mvPDro1JX4seJKqY353NGln4VieBTatpTsezcrVwXKSikoVim8xzQZTmbRnTy9uxD/BG+z
zOLuhGLi0QzatZUglHVS/2q50hMI/rubstOPWiFevAKfKcddNAoje5Vupmp2L7buPCQ6eAQ9eKuS
HtW8TKe63RPdWFb9LnWNI0PlTDo5bXqj4htgtDJklWqTMxCPLOOo6c1lyMUpA6/TjZP6RleHvfoV
TM3daEpSFeomV6JDnPPdOx6P3uOW4EobkZgXX0p4y3U97O2supTlsBoYBQROtwcgdhj/SZhmpPlO
Urm9OsNcYR6wp4jxpXS6U8e9WWj1JVd4xBgSrB0oL4Wpb8bGiqQYTkn455A0j3ay2VzGBhv6AzH2
4NbmzVYFw6NMXKXK8wc8qsHXXFRnRORq3YvivZY+GofOOI6P5NgmjDFiL+C34yEqFZ4xGTcaUFzW
cz0GFWU4FratPefE5ngnEg0R1dkA/aDQUIHOOXlVcK04R4T6DTj1waMykeI5g0ctvgZ2y/Ph3RTe
cTxXrJjH6YmTEc2M7kEONsqVJB3BPcVLIXm3hL2JAuC8QUBQfRgUMMVupgS7TiJEqvQqVeKuMxc6
+Jkgv9KxBQsbyC+Ba7hbyFszs3IgO1DUO1dagyqUxL0JvT5a+qgrCBfM1NA0drzuHiJ/6DdBAyXa
g7Qe1eFz3HUnhPGo4tJ4X8nlF1VihKQ6VrVE3spLL6FIifcs5FjGDNhgKfJAHPTSja6PctDWO9/Q
6vepaVk/+P26jattbRr4EAXKaggMdYfzsrabpqYPks7fZzV1/NozMUYVcBgud5jrFjvbdJ+oJ+oW
jVrdmLWHF7btYMMJ+mlu6p6vznEjlTEl5KPtc3kXB+gvnUF/kq18NvS1s8MPlEr06MnzRxvHyml3
6PBdUPXhvI6afEVV6KNsyt62h9AFu4UmpBabvDJWsiUtR+fvZgiXCXyPtoamORqeSM9W+WaA6w67
aEntFmXYBIUwM6EAFYpODyREgge2ZMwDq6aWyn02Rm+mj3qM6PDlBoIYSM+8olvRKQL0wUDS6xF8
EBVKxvAQ/a9Ha2ZH+nWg9N7jLYAbonUtgDIv87qxdj5CQ4bQ80RChChDhqvHaFRtdLyNI+0RxnG1
yDL8ARCHkKzRxUyuwBqR5uTKBMpLJIW7JtGPlpZR0tCIeVgg2s365xrsPzbCwS4oaDxGlEtfn2N7
OLsFJhMQa3qHjo5GwAkftOoWix2bxoZMx5KKb+IIuTPrQ/N5TJ/qMNCVor+EWnqMDIKHjrUedP/q
axupBcNqhLsfOvX/oxEn6D3TtgyKnwyTjPMvlU9+wG0YtGG6GcOA5HRaObokZntxrO5YENeQ+n1O
P6oz8+V/OPPPNVeMdTmzzegBBAf1gJbxy4APewRQR72ZbNBonHo1g6UfGdsIzQDtCx0dPwAqGEGQ
to3j2FX6D6dntPPzeJPhtapb5NgJzNuk6Vn/Q8lXa5qdGjhZulEqOvG0NQkeslKerW1xDuUWKZV/
LdNt1d35erwvNFo1Orbgkf/DuFf+y8B3/CIW4yo6bfb4/5+/iEu9t2eVDnX2/Ph615x1eiYERCxT
3PYZHYOInAHCWivXKYEt8Aeoz0mfLxOZt09Eh9XWNn6iLTPz6Z8v0V9rB8ZvRi2CME1Zlykc+vmb
ZSEcgQDD7Y1dM4TCiJko3R1igRjY4wjl1A3sIuuv0+2dlfTPo/6FntjFLU+pHlyF3b2oHg3A1D20
9OEEy9uQnrJoeKx4dakBPh093RD6dkYMtgs419gFMex2HQb6xuMBGHvpAp8mK+rOsRfsrFicBlXf
FPwWrWstojSfwwQ9B3WBfu05Ated8/JzLOgNdb8urPKc9+BwKx1jF0wwIuLPjbNKDFSW2DXkKt5o
sfsouf1LOIgno9OOdq/OTbU4WXJ9drL4DV8lDh9ci5SMCr1ERTMb4uQoUyPh0Cdm/BenHaHDtrl4
UBr/Q23i390emiwUihJloSu/FnAokW/HKbI0pO7lSkvFqbajXRx9nXrW3aNcFdt//tmJsv3No6HJ
6jhqtzSekV9+dxvHdsamPJmu0VP8PgZDV0agPgZpey558a0sLbz2Y7Zj5PUJIOEMd3e5Fu9U+vVR
o2/l4d7DphOC+xA3ZxvRQKckt6o53gyCDmnU9CeVQtbCUm6BIPuVBdo0Qe5X8+pok5uB9rCmKzYe
tyWDjXmC3hgbjQ7oOCqIuBNsL97JSre3STv15vDYMKqK9QJpDLnu+ItBYl+q2zXj+7UWRAfMJVd+
+dUak7ByCF2eQO6iI8enmNnGRxCx7FpL3yK1x6Qgw7xuFrtKhvAkqrmLnINjUcbNWP9FhqUs6Ekp
ebaMa/c2ARHcms7F9+t5wxCMHrj6rIwVcEW6jHT1c8FwNI3869hprZDpBZi/x335VNT9S6PQHUt8
huzeOS+2OPvp/4e9M1luG9nW9RNhB/pmyr6XREm0rAlCkm30PTLRPP39ANU99nZVlOPMjwcMWgRB
EAQyc/3rb0Swl5zjwIrPiZqdQ9d80UnI6uQhM4dTr8Q/FL3coSleuYHYDGX6pqX+wdFXrXHfl8Yu
HCyE68NRtu6LLbX7qdxjxXIc1vRvTAsTi6lOKuydLkaG3fBQ5Q89Lbzpeygd6zcS1ZCxLzXY+8T3
HDtX/fBd8+IQJ/WHS/u/uZ/zDEAL1PUc+NVQpf4G+TlKgbbAyAmX1WjN9lghOi/azfFLMvqsXW6X
u/wPo+0/jfrAx0y2ruN4lj69/suoX+v0vVNzYLBNKMgaCtPiz1PqP9yyAJm6iaJW0z0ilf/7Q6Kw
StpUVfFgdyVtQ6sBxEnHp7rHNhCZsQMU9JCo1XUcWRu4zZqm57EJ4SiwyoZFfoyJCogMb42f8oS0
7ECFLwllj9TNF4eBEGLpIQ55T1Evmzh+JzGbdZNMkJZph8kLbhqIE9yaUULfyGTjUkQBsdDHdTlk
5waSeO+Iq8HvL/zkTfeGY9u2x4Igsqkuc4zxFnombi+EORksyZv8bDnXsesRA8mn6SAJyTlUtn0Z
DPsJG3IumbV0y+cShMH1SGHp7xMjPnudeIKU9hJk/dG143NeG+dQx4iwGY5T2dSGETx/kqes+sTl
cRyDO3z5cOEFL9BrqiTQvUUviy+awJ/fxxhDoIdfqHr0w2K6UOClk6R5ln1y0HUPZllCB8nYTbjC
9HFqzUAjY+slt8VT1tRrBCkvaq7ie9RevT5d0qIn3aJ7mkZwk3rtD8Oo+g8LHC4xaOVURfBtrd8Q
yFwv274YspyUGaZPnBBxSojxb0H8ht++aS+URD0WKV6l+G60C4Wok64p92GvPJK1BY9glJeaMk9S
GgrTJg6WKKf2ZuFkX1GhT6WblPdN1l+xnDk1Lo0hN/46+diWeQskp15wyf0yuMlbrLN/R+eUdrnY
k+hAmyr+gVhlIXTGvAoIQHLnsxqdFhWi7q/Cty7TqFrB8S/8Bqe75hj53YfDyJ8xmDlGcTaR1ZaD
e1BMOChOvyWQeELvfKW/eq68akKsyKHbZMXrVKQ6SUyyfL+1xnZTAo40hthmFqsd8Be77G9VqN5T
4PWduTQAy6bVmJ/IVUAxtwgsPG02gSYOZt1cM9l9DLBmpkWQ1UyQhfHiISCYMuhs39mKorvZFt9Y
EITtGj509gP8rvfEUq6s3dvVv//Q/zCKsXCb/mmGBxb+28/ckZaVtp3Md52br+hPLswSQxmn67bT
RW60/b1pY+gb/OH60q3/ZnTPw6fL8pkZWoMo+rfhszKNwdBNke9aGOhZnZ6neQ6ehExhIan8GGlG
ew2PHvCzJJY0EU18fWsGAYAXEE6dG8WYSHCjvsoFkBWL7ARYE1XUclqLafa7DZBCP2oxrZdcgFKn
v5/QjTxxX5C+k7IdH6Yho4vOmKlscffYwuyh3Ya/h8cqLBs+8Na4hLqxMgH34oH05DI9W5lKSz85
xFx0MQG7QY5tUmZB4ls3MTF6nlghyrrilb1jPVFU44c+TUY5v2ZsnmADrmWbnHODejwer7SIjpnD
uDHdw4GRvE3f2RjV26hhcTWq50rwuyTvipOeB5Oyj/cS9LEOyb7SMUzEiOUwLXScXj22XPYNleto
rkSVXtqaZqT/Ah7IHSvdlwmhCCSOxyFcBsO8lGP2Y4JDiG+8y1mZfysqEg/QWqD9XWndjzqFoNBl
Z9tk1TGM40emrg2fkSghUAY72qi/jJNb9rSsGy3o7zixNx1+QyG0etXs8kVYkUoO3aKh3MUk4TCo
5iJ01XNJeMUQOxfRk+UwOJcJtdbA6ya0aYD7RtgqHV4x+c9/TF8aItCTDt+tUqKD6oCmxeI6zfAR
90YnrUvgD/fT/0t9OKqCxnl6qAWRCcDJGOti556QLzJCtcMytPDDYdmm5m4afSdkraBeNFt5p3X4
9VLEDuLJHboPrYgfR8AZTaiPymEadQUguerHZ53WAU32NzNCU5ELis0Qrg5HpViM0KCvmRwgLMYw
G4KjZVkvE9KW5WzA3Zur1gtT+DFOmT5YXZbhY1zZp2nBRJzXzUzNF7w51oWvr7Vk/EBFeTVYTcg8
O2ALQzgSOKKHkQv+3oFziNxgM2FtZGwBL1ZQYmDKJocSC4T5gqfpMS0jI6bhvuN8MnqZoAJmnmOv
SwFWOhcPHywwxKWedftp8smJJpjAbtlg6RN8qPhg4Szerif0NWZSLXtqB1ytDl6f0YIAXmgceSMH
qcO9gZm0YvAfib+uQJ0ZjieccCz97/8+akE2//sqn2rTskhjgYZuqL+t8tPBiCvdtLIdsvGPvOFE
jihH/WdwLgAPgVvWVIy6AqfiOKFHQ2IKN9KEPU8XVhN6Nsw1aoDWAyImcvia4mw5DdvzDhz9HUve
D1lDhfaGj9glX8rqL0zejx4hrnS/g0XaJfUJPKhbNw+JQiSdWkTLPlL0gymZc3ISjdYqihuvF8PO
gO5J313cZw5FeqBDC8dtYh+5I8FF0QtRsvqJvCd/0dtY6JAc+QZFjxTWuIRRBqhRF2ChbQG2SexS
t7jkNKeXNs6svV5sO4yuPVDuuB1uMIpDKX+omMksC27waXwJsVwroP52JW4/jOq22R7XOoPTNOY8
Bop6UauaoJnwTYUZ78ruZqj9FSHjri2TRagdZFGvpzk8jVrGYWgidruqOpZ607wr0rPHFTndfw12
YZrxKOlrpLF6P+1tWiYF+lQaR4fkTqmddUFPYLoqMEi/TDvxwPvR2hEJKa4K7YREh+ZCpWE28klL
bPwDkIRmHAC4fTbkcC+1za4uWQUV4qqeospR4Rh3W7wMGZZKki6aH2krngy7v59u6Nb5/0v//+u7
/0Fzwu3G+uFfNCdvKTdEnUdvvzbdP9/1V8+d1vl/NLAix/IoJS3L5Mb+q+dOzfEf1G2sN/GshKfp
cE//0nXXXJ1Fiqo7rsG64X+67ob+HwsEikoMVyj4mP87yYn+23oIYxOqHs12bfgjyFvMCV34pcRq
ieotMZPuL4QwemuN1jjrYPMkcRvdBmUonwuzzwkqj9xVFZGKRfgPdnZtVG4jXxCVh1IpU9OPICtO
svdCZB35JbLh0oerGPH7XaZ6ygFx4mukuOU2rFO574HAGq987rD2vUMA3d95rWv/ATG0fqsdpy8G
nQG9jgNgCVw6rfd/+WJmPpSJh1nDJdCNbIvb9FJvzQ8okEBVbZCTtuaEKy0T8ZaRC1tm0binuuu1
Sxma39twxO26l3cFi92zPtl6GAJ+nqtL+1wTe6x2tbh3IgIwQEaTndaTKwPwkE7IwzeZdNFO7fNr
MfGcyECrl5reyLUfl/JI8lW7tdX8R1uE3bGe8ocHiNVKXqH4lXl8RPAXH5MW2/TeaZztMNAAt3sN
K9ewu/cVhQgfXxrPM7Ed/WB4DNcWnu17dDrKoz0CKuQm5PEgqKM/nFP7t0loPqe2A9VJ95BKsZz9
7ZxGTuja9DsvAdTWjRQhkawSFn3QOsGTDOinl/hvzCY4RqRE27yMXwkx+eaaQbONvEo/YpOPBXKi
3kliZXdt0Yp1bksd4yg6bLX1GNtpciUxb8GJ1p89jz5H7VOUpq08yNTuUA3I/Bj06jowXVjFHXTd
PFK7p6QgHjO048ceDwb6xkkQkTxXkmQxCVPNHtPYysK5jJsOfULhpncSU03QsDZeVRpBs4MOFmo4
nEtvRGhgZ7cB1EaSSbVqLSxiE3ztBikOTknEXTSMLRCfdcW2ZNzFYZvd9PZSWaI6GUb6GE10xJ8P
0Il7DOXxHP1lsPmndsDfb15EjSrKKlRJsHp+x0cczCg7pUyJt7Xek2Asji7KME5drBArTzEQ+3p0
lKZln3tpEkOJTNLGB4sQ2mNbkdWt0yARrcmkQk/WCJWtx9qoqtTbvx/nhIn/QhZTHQ1IGrIccSGw
KPV5bfPLrQhCHpglDuysJ5TmgKX2ObcpIKywi1YCxdsfPk7/DdGZP4/aDv2sa2ue4/5265dc/2NV
h8UFWz4tvFO071WbQPJX4MprtWZehpYUMZxZvceKG4q1e7PCKqU4epA1AmGqV+dqDF5waw0122NI
yXDmvMdwV9I2Um5FmEpoxX65LXyVGDuPhDuWHvWm1KGjNqpvn/9w/n7DJvhC3Gs6+Bd8Q3uaTf77
vkOTGKEFznAwNY1XFAnh0UEOuOhdonBKxKzLwE5UkuIsoqZkqZxQp6bHehT6huSHaxTp9NDVcN1O
PHxjYDRsSg2KAQ+J6X3XchyZjIhbEGEfMic0Wcd+zNtlE7LwhsZ4khrfzsnHbtMJ4n38qjtULoFl
UUZ05IhBMwTZytw0tZNeyNwG/hlj5wtIeAjcD8/XDy9aLMgLIf8DFV67nGOJpIQoEJSdC+ko6c9K
ly611oODDFBM+7s0ELiIH22jhhelVsmIYUJdiSjSTq5LhFBJgDuYd9ocfZwlFqXZ5pd/P+/W3y8k
dwIFAdc9+gSOOd1/v1y4qi2s3LLwKh/cJT0QfaEpVvfgWsicQoWBV8aEw9Vuh6nN8C3R3Pi7kWkr
HeT9rUocHO8T074LlVjdY9Apt63u+Nd4QOYXTdtiiIgmffgmRHIxE2MPrhu/xgVylMwdwjua28N9
lWYUs1bKSJTb5pup+Q4OC1dSLqwVgZjeepCjg25quI/LrAOJh+JsmZ6yD3LtsdMx4hl0+Ejh6BL1
io5gh+lWtcnNfupC2WtFQbrej1FFeZSnl4BaSfr1V5n05V1qlPXNdB7qyUHLbaz2rGp/6CrSufvb
pU0xw4hgT4CMyawywSa/nGK7JvixDlvj3NI8X1Zaqh1pkGtHtelVyECRtk1H293NL8wPvYt5/FKZ
tqkVZag2P9+j+cpHOZb1L3/6ZRPLicndnHf+c2+yQbIonYHuwrzf+WU/jfmIX7YcbUxw8ggiH1cK
xOnpKOnwZntFJ+fo5xvnFz4/cj7AMFP9DZRHyG7TkRrzEfz88MEDV96gfFT3+N2s/vE7/dz6r/1q
k+poOHwew3QW5me/HOx0cJ/HNL/y+aGizO5ibaXVUsBsc0Eyp83mDSCEu8rnmZ9fmR+G+fTPT01u
2aS6hMzxW01q49pHCqAY/jECTt9ZEOYacZYaQ5/0emMdK+VkSSrEsmMde5PW+GMkzmUztM+D0v2Q
BflHIjFOsTn+UPvWXskhekJA9Zb27bgKk/69nEhCsSBppXPcZNn3R+Gp5bMvIHk2Oo28Bs74WOdf
9IjlamFRUgp1HdVasBV5dmTCLyfVi9xg6LI2dN9YIAa2F2ULwhzANF1gsnXR9Q5Gef/QKUznAcyU
CG1X25E22PmQZMYWIgYV2yJwyQXHwrlYuGr/2OUMowI3LIxtnWKpxt9ZnQHwKqOxzqKDmTtLyJf2
F+Ddix19q2ICNRMHrqExSyJbELv6XpP6nQg8XO3ijnChFllfZre4BQllm3EbrHLPJUfbKK6hIZiQ
bLnh9n0101cXc++VNYDkRtJdWkZjbisTDVlsYh5YQJKIXIyMMhtzeoUY1SQpT0VS2esmCgGVTO1l
xGRn4RrQUJ1LEDThUWlVhAtES7iWJ3a1DR8Tf4OTRVTsBNG/JBiGhg1sEi3tv8XIk7DSE6vC1q9x
UJ/JM3Lx1squYwBAXjbltvIwnU/lQcn9Jx97QhBhLIfVDpG6/HD6foWPcrJttRQpYVEZd4b5mrTl
0i9Kg2QlssRCYGFMP5e9YudbGLzasVAZGTWi2IaIENydUtnHOrQJ1/HEMREKZrQhDlGxW6+shFAX
iYh7jPuPqEqvmZMrZ4jQ6wH//R2oN6i0ou4Hp2pWSs8FlruYefjtKRMFoS+0QnuyghbmuIzqoN1p
scX0Hlanyhq2Nmlke1EBK+BixpluMYXF/Ehf4NAfkNYcs7ohIUhPnGetQkw7krNI0s0iIwWJ5kUj
1s6Irx8saKLRpb6vHUVfZJ0CWV7vf4CIHtL+ZlrxN7uYaGe1XBPseSUYqz65lnMo1GRA1125m6oT
61iX7+jRTqlCjLYSXVvm+YVMtFNeJY9Anm5cNvge51C+uoH4sBScXzuSgXDr47C6g4i5LEOBVrWR
93Vlk1BKpTeqxWNolDrZRba9Duryoli6WBOJPnGKte7sBN5GVmZw8Hwi4eP8CaHiVnUj7LpQWC6E
ahIZE6WAp31OPJbJ0BqP6bfRlC5iq7ZDPbocSzVYlrljseqWF5EBrpmdegpIPC1rJd2qA5CkrtYb
m2g1TH/1hZcQYN1pwyaPnXepBHcMWOnBbZLbIJSEyq4cdiSmHgZs2ddWoh5oBVukqePkT9beg1n4
+AKLeB36bxkqpZXBYmMTYL9Gtd7CEi03rh0MF/nkxOkd2tG1yoBIBCdZrOPogv25oltbfXwRjUlG
NHKvRWw1T5idw+sctZPiECfaO9zKfV7uRtaXC1JYnllsbeLYe+7sIN6QYnXS1Cbbt3r1lWsI7WTu
ujsjycDZMjTuAEPQNyvrq+Jy/npLJuuyTBC7FuRuZQKpfp+cXBtcykkzDe2s+Yj2g4RqNDo7CU63
1JVKWcWe+71rKoJZrSZfKZFzpBx6t6Ckox1Ck2TZ49p0lZsS0TMebOhnDqEKksz1ckRRao5bC5C3
r9wOmqBDq55YxrgIKZSGwTxauEEuUqqiMTbjh9SN1lIfmntk9qu4NvcC+TA/AAFato1tImEekFFb
z9uM6Pr6lrBXwPzXRMoOgt2ysTHjJ2sOsHrfJwJtJBRmlJ7E5XqiveD3hVO5vu/9BmVlCfLfjTCn
Q/uhxZ99bQwUjW3mHeuhFFD1yQNTU3z5UpXAYE1g/Vqho0Lp6OrHrFw6Xms9Rmq6JRgDCgr91aXp
Yxmh19lj7hMfjtxYLKmLduRl5FvNwsFWnnQarqiIjCdLd0+Ozy88tuHelaEL3O0lqyYaH/WK2KSe
qBZiRrR+I403bjC5TUX0nDBwLod6Im7r1Raw+DgmUY60ydRWfRJsM0IAew+B0FCLEi0g/62d8oYp
+XUy9viKbefCSkh8yj2Efwq8y7rqLyFDZ5kR+OTrYuM4yDAL/AJEZrkLuNnJpktgapiRsu1jbBdo
7w34bJG2rUIO7YhSQehoPGpKGgLg0Csq8aRdwd97EngtsrLBXTJTKmfjtR79ldLaAkzck5v2GMtx
VxThWZX+d5En3zXRwDKXtJnHMcOwsKcXoBE3Fqrcd1MHJYIMvYh7DPHboF7BHyuorcZla+VfbILt
lyMX+UJipI+17KIJrWofZqcGZJUBJioN86OLvN0w+NqLbily7dFhOcrAUy55UxBCP20xP8z/TTD7
u0Pr1R99a5Tr+W3T+zVOzAfUiwLK/6hcW2Tcu1LiCh4kQfwUtSpiWnZEG+esFFJ8wfE73JiZqiMV
cJQ7MgXy5TjtI3cfJJ7aE0k4WhWWFl4IKW9OqTD8FZ4eylcJZDvvyxlRSzvM4Q+60hd7SrFsKzIS
seMwV9GjQ2ZXyvqbnmlHG8rvi2LiJeXqSnECdunOihr2K08V2auC3nXelFOPx0MSAI+EEt5p0yX7
EDrCQ414ffG5N3mO8WSi9aZ0EP9JVFJxkDq4IX6cGlDLs196L9b0uaqgCe874csgVNppahCe8JOw
zuT7NKvS9IZXkrXXHWGW36AREgkmKvjksj6iSE8gR0pvJ6WmPajCJ1ds2kw1vxhmab6TUTyFG+f1
3RD02gEiRbXp1Dq6kfRzm7e0RvMSZ6H+RQSkekVOT/6B0gSXkFRanE00TyqveVasisqqv7kBqV2q
bcSPXl0rW6Is9J3T2sqDWenaYv4uyMgXtZo3733hmct6dMM74RTewSYeeCPVuqWCd5/mE6Sl1T3T
VfUltRpjzX3QHaukqi+W08WrQtXrt4K8+XlTHNlxGSsK61omfrqzC1PuchFVV8xP+GWnk+ix2nVD
139TrMhbuhrhvJ5hE/igpCTluYV1873wcd40EMG1iyfYoFLdNcHDxTHjurvUBkHtmS3Mt5ZI5M8T
6SoEU0PKvWr+2OzcICx3WteqV7+QkNimD+5ktiwFtA0RsA+rIYZeaAOmpfjEXNqhH5ahmhUfnflF
GVP9DYtk4mdlrZ6KtGgvZD0RVjZtkCNJJYjwHc4zuXYKfjpSQV0+cIxLfzByfOOpLzvtPbMJrjTN
rqAb2xlnSUtmNe8BWqHkglNtHK5SXMHOvu00Z9JyshWtJOfdpT82H0otQFdbxzu7eD6dtRLDh6xw
mZMbIz35cjdvxZKP0FU+61L0inGaN1C92H0blOt8PDYGBxhiR+olSc325DUWRnPj2LxJApU+D4ic
rclB1L8MpRaf1MrxVnlrua8OP9a8BTgE6nis/O4YPK1jOOgx/ntD+4qM4vNbW16XLSk6tbuUchqt
rVOuQ0a8rwjFPr92U6NF4ASF94EL0zSbhqapuP9qRwWbcmox9cXX0fOb+yQw3MOYEvM6mGn4FaLx
Zv4uvkHAiA6pK4oVXMSMajzIKPfWXEzDS4xPwryflhjXReXYyQOa+OqALUxMPqgSv5BvTrwKvxHc
k8kGtO4fGp1YmoEw6w1hS/oXlgeE1LAFcnnaw9wSD2NVmns9U/tNXNhLoTvFrdACFP9j/xa59Pgs
dYjQKRT61arUD5KM+zduHhU8gPx3N2S1r4ZAGs70BlVPT+CS1nOqG/6O7iDsj1DvXrXmOL9Rt+J+
3YJr0A5N0rWBFBRpe/48v1gWbgiAWqIattz20peYqM17JbXuii2FeIrrxt5b5FWtiyQa3myybxkL
3zBSzDZCDYu9l6oIIAD45sPHq6JbAmtNdqV+f6el5NHPO5QShwnLSR5FYxiHqHBjLBE4/DzEJqlp
u69w1lmd5HG763pLv40ocOZDLIwhWHXBoJ1ipMb36K0g5EzvtBM3Yq2XkqIXkyohUYasPl8g7BL/
zPDF7VttmyukgWJdmbyo5OfNu5R9OKzcMQI4UGv/oZ0bezZFmuI23n2Za2gNmwoNWBMZp7HtMHGa
vntfhntgnvFWwP/Z1VrvbOLeG7+W5K1qk7qNNoeAxOgn676s9UMUm9mjcJWvn0c1Jdn4UdHdqZFl
njGGkJ+nugnHSxI4+bNEA7ZvvYQatxfJW4s58vTLi7GDkN9E1h5fIGLuyVE5RXpx/Tw7RLcsCdZp
GMt952KFTfi511oTzx3A6CPM0fTQQwz6/AGhR+tM9K8uHjcbA3sdmiOF/ezWEeUpX1LRJo3/dImJ
oPPv5stucCkN9XhL5CEmSEzdAfHg2A3oJMWwJGh9F7OJEsfSVqTlvo7tV3Jpyl1mWNW5CIms0XJD
bm1ywM6knlsb1xlGRkLJrCquNNmLfYzecYGQEYWHqW07lRZ6TXN3ycrPvYvb8Tq0tXkuPCjNbom5
MhUsU8y7PSTKPfY+pDN3NgbgTUeCdW8PK9ovr45b0p7RMHjOOrd4LlxvH8VdDxW1Mg69JKk7pwaM
JmNzB5MA4haFvsR9aK2NunxUUvMVGGOXxq51E/oUXTdZkQq71Tehwz2KdUa/DiV+E2ObVCgNsTeY
H4JMx30DPGn60fKD40YOYRzT096ysoOQ+rHuMbx2Iz87/Pz779vNG88Phpb99d4ebsE2yMfj/LZ5
B/MWWL7wGfPTn39kGMfpyLFMXJxiUhobk7y0RAbpRLNaSpzpVqPbDGf2VSx7W0nXMslvuWOCv0RU
QKHSYprgtrcofMnocLEgzjCCsWV5aIRZHqrpIREqa92SgISB4KOD5jfdoWsjTq6qrCx3tBYup2iT
2m9Oqw57xdNavMxhJiDWL9dSpIJJoI/XrrxzTGF/biAHbDsSWAdwTHmYnyVHFXBqZ/T6Y4Ins0UU
36FVvxcKTsqLMCqLw/wwwEFAxUIaRIC21esgK4lsmKw2XqImKI7oVhKdlOrGaTo4vdVd5hgnJ6gb
PDw4PdxlzVpPMH0qMFRY2AoFQ1zJ5/nLgY6WhwzrCbWcIMdiPLTmOwErxVGhUtnkTvSsSbwgmqZ9
UuOwXzYJb2i7mnOlqeqICZV2irSCzO7pb/OrecMS3TbKVSgGqCI9IL1DzANWTSsWCkHZGsv5wAji
81ZFSRUHN41vPBIGzo+GkLZ+ahL+bDTKPbZbcl3o8mLGhCoISkvHmxzIEDr9dFMpAibeIsehyIej
dvAT9NOgV9bn9fG5d6tuORfTCckizVvGPXzH0CSn3Y93DS3D3Ygybh0wVNFiwbBnpGu9si0ghzhK
IZyPDiwtiQpFtvWDMHOxVUMaqbGAe6U3zslWBjwJI3JDFnShaYjgXrgZ6+4WmdHGKSrUQYHnHSgW
zRYee6jG9QHrg/pQQ1llrRPZS8vtUWNPvb2yhEirxfqw1iYrFKX3P7qm+RY7frac/VTayriYMi+3
dWHfpWOFYLLvbnK6I/GaRM+sVH89q+mcAfErXb5pQ5NgNZJDdpBvb2Pk2Wc/PdmucO7hXofHEV3y
Io9Ldy/YybnppCTJlTjmulKo02PLXCOSileRFomt79S7RtjEV2L5tNRlMmwtjUAKQ2oCffYY74NR
3shJGI8toQfHfEq5JWwcc6IhsCENY+kdG2hxB0FwAk1IZ+MXvnGQAssUv4fnM2C7TK4OpTFTw5Lo
GGMLmyC/c4W1wX/DPwYIbtWSfDF1eArMzr9PCi9eE4ZdrC3001clB2Xkc0rYa2C2CY7mB6IakVNa
mD6lnabtyizVMa/1zkNbOht79BlOkMZRDlVFum2M5BhTIh/mh6w37r1GJQyy0E/uNICFMcPdz4dE
0fJlV2CRpDrKR5BEzzhbtEsWYP5BKcTNDsmvS3qaDQAiDpZ2B3SLzcGRr5abICLt9fvQ0KuDM9m4
ZW68Cw0KHWQpmCuhKo0g3eEkI3Wt3sLJP812MT8fcDqRi7HGA0XJinc/zLxFXgz5MsRYYD7+ruEO
6CXmUqKUBHBN1j7zw+wwFDk3r5A9ISAleuM2vovy1NqkOtY/859mE6D5GU6U8DAc6zYqKA3Tvh9S
nDeNhjQhHlBaKmvV6V+ChJ44aA0e2JHKnRiUqxQTJ+DgJkyzz+sc/QEkPhh4gzyQubJsgxEHZBcl
pUVqdxIXHgRvn8WRwzRapZ74fJj/q8JhSRfe9IoKfG4XXbGfDZPmhwwJ5srPybXv8UI7jNNDiQHQ
OsPwH2/40FjmY3EppEqIMaN86HMI8wNWKH898//nGTvDZq+il5/EbXdoba07zM/MHknkz//Oz9TS
gYqKXCGo7OIwP5DJwLxSZc+BqcebUEOcOT9kFeOYz4rt87/z39wEGU0cBuZSqZr6gNkPk0GMgWPo
OiV+XvazCHDP80djWLjTWxOS3Q6hMUWSZ1W/VEyn34+SSlIryyMisxTbsCzIVnTdgEZdxnZd7YCh
aYGiK+2KmylHgBpTffBbMiUyZHDHTkvh8g2MF8HUg1XaFroDUlxlOlfzg81qfVGoUfZ5SkSWeID4
HijldFXM3ySpuYd8ynVV2eWGi0tSlLzh1BcfLRmsqkHrdmIap+ZhS3B3rgowQxoh/j3wmiD/x0ix
6+v6g2Wa/QGii083AB5sMXrqIcb/YJ80hMgrkkE7c7jV9FzN/vr/ZC0a+CLd6/gQroj0DpdmZiyz
yivhtOfr1PCZi0Odi11gqrEgjTjfhL54SgO9OAzTvTIPB/Oz3/6G9eCh8lqyFOBpQyEuvHUJ2+Ac
j1mMPyRKyaRI8hO9Qg+nBbdYKCFOmKMawJnO1JbuLsWYXphPSZ5UG7Una6S39Y2gzH2jB5MRbWxa
ANO4dGRoEvZdpcDm97Wz6AlhGeuAv5NiaTtjcjJg8Rx8yPpRH1avXqafI1qsT4if0FlIIgkIzrC8
/or/knfJ4RgUhiIPsUdD0AjpLZm0xBd2gBPaEAXDXVeVECFbfDl9F0fwBTQoeNh6R5smlSFYrG6d
NKuYwpLCe6wpMpfVe9auwiwAUo6ncsWxLjBeSMoF4V0TwIy/Ytp1D5BPKaM01UfKN2z0UcnvszoH
JbaNe9+t8qXu0bohdX7hAL68aJ7ZkpI5jdZxT9RxIokZhCe2wP+02Nh6mpwwbh3pzrj6SmaB95TK
+Fut+uV5/h9YPEvAgkEljb1k2XiW+aUneJ6Qbu1VmMifDFODfaETDdib1Xr+u1NKugh6qO1tI6lv
dVZviyK2rl5XfK2HQIfwaoApVS2CKeTRiGisp1K16i+T+GdfRlq6EkHefCm00Vr1QU5TaHrVTXBn
sVI05KWXT+E3g4njX6js1YK5mSSP+otj+weW8957hfyP1dO4TiDFb1WyCIByNlHW9dcWS9C4uZsf
jKaMIE/03iTYgClRFtpbq9SQBzLrKRDYMVKqRZvGSod7Qbud2uNWtYp7M4Ym2pGUcaaRItZKEer3
wfRsIEFiHUZ9savNnFvHQonRJObwEKa1siQHAQ72OBQruF8tp5rkoT6NcZmIVWhuk9OdMzICpWKo
92po6bsmT79ntVAXIi/LG6xgehtRA9hmjspKNyCdua4pN6wbEPEwV77LAC6wJNPHUG+9Gx2aPgmX
sR1UTw5upFOwbb2EwQWerF4wJ7Q4CDzTcLjDzN1sRmh/fXsO07QnCRyhcBpDfMV1tHmoCQE8Ehvq
fzeSNsMQBirRWvt/7J3HcuRKkkW/CG0AAnI5qXVSFsUGRpYIqIDWXz8HWTXNN8+6rW32s0GlLpBM
AOHu955bt/u+KotvQOV2rYTSZ00xoq9BXBw/e2AyZT5FoWieSFhL3Ri+5NhAAxra+prxUzjuqHYN
QJvT7UiPyDSFiLxxR0ZdI+/hr8alLntIUeGSzlqdb/cMF9GeppdMblxyHoSEHUZU2nWnDan14g4p
SZW5+gQ+NC6DLpaXLh3eyqEYT4xF6X3bArysZ5v39ryZuulkx/TRFS4sKhaX81/Jl8yP0+YO7dOy
RVqxMKqqX0WBM94DCyn2Xci0LRDJKsgRi2QjA20zYO0ZdBlGRZqVixALvFsY4adXs5SAbMZcu31D
d0UMb13bh8CX+ZPv07ZwSu9dzq0EWpUFgQFlu4RE62yKxAZBW43jdy911t4UTm/AjlBEgc5dSQ99
cqHn9UazxuaxmVGrbTlF3wcZrbzCdX4ivB+SjdaBxmR55h3yollzIgvfEEDKjfKwevat7t+3I2BQ
e3i5JZ6Uth4xQORCYM4BUHZQ/rl7e5YJJ0NSm6Ui6InyEYLgqRhG69US9bQtA4lkZb5bVsNrVxko
7sz+V23r04V894Xs/PQ6IgY4ekQ5cNqgA2w7KrnStVRLp5LMSqORvgntXd357ivG90g8wicLgN+W
Kcm4k7qHZ87Q5zEMNCN04v1TtiUg1fqlN91nzjD5JcvGboV4R11TySop8gmPUeD7t2pM4tc+qjZo
E+NnKxre9ATSN8eH92HW3n3pmeXP3skZzZBMCntgR/MniOBRgSksbE7LOcCHlpCXRQJF8jC6jvMU
gFhbx6wItpqL40e6mrEWQ0fCS2q8pZGc9tZUN2cLRx7UvuIbsXIueIjnznH6R8UxnwmruUaaxLgy
esaeL5HFX8PL1xUhZKu2bpvDaDn2seiax7xMgQeB9o7F9J6aeSgIQaeuqZvoodaIV6/aTiO1qehe
eM9rUgGJb0oOjIpR8bJ0p2A5NvS3Rr+gRAPx9TLlg7ew6mVSC+dVMOFX2X4odeMqynqbgvgFU0kq
OdkqO0EracZPR0vbwReTdQB/ub7ma61J7PUtMvyW981UmIKxM4ellQC7Ju3Tfaxmt0ydZ84hTQQz
PTt3Dw0JZXu6R9OWLNpznOjhW0hMC8Yc7TM0NGZ0Mf5vIUdtNXJG/l4PP6yhZwbbi+IsNCuH1NoZ
lzpuvw2aGSy8XNmnuK3fq8qoHlNZFLCN6G86XmV/eG9DDp68bmzjqTfM9Og3ynjIuHguOJumrHzJ
Cp0m9yMuDKLEAYQ5jmOuJ7i3e8PEVYQjNN7WE405Ly+bfWcLD5KwT3XWeOmWsQgXMV2OJ6QyM+A7
d7dMv3DztT6AZks7x4i018yLi4cCt9jGa6A7//kLNma6EtJ8clQ9rIijrj8I8cTgxzCFMNh07+Xz
b0UXj2USib2epMWxCJjjGgZw9s7GqDgN8Fuabnu7ZzugQ7mm1Oc6a5CATBnZz7DLbTcSP5Ip/wEy
HzYaf/21JI+VMsL9+J3el7AUI0Y+LC9NwyCjLKfnekB4YXiR9eZ3zxmcBoxiHs7roNbOcOLUcRxB
7GsFtll4lH82Vb51tfYnk4y7Pg4QFmqCpQVw8KOWj6c0NAih00b3qCGfW4RZ7F9HaKlXjsoR8TcI
jwWarZ+DDcYnJvBkx5gqfkzVfg6zOVSj4x6krj3WQvIthOzD1dycLnmGec2mFKuHDMJG0ISbpE2n
jRmW5uJWTNeqbY5Bau77vvYfU0NDAENQYwtkCnuLX184Rbmwy9KesqqYf0L0T9oZ8vidKnuCBJ6V
PrZnmhfepW5cRV3RkY4chlvlj9NiCIxiz9C4WE1lna+jjPc2dukf+LjnRO9fIiQ53+CVQjnus/UQ
lMXbPHn8iMISenvcO+uxHlmhKQYI/DQ4D4seVDX9hQO8tmYLj/c7Hd4rwbrmfZ9IDxb7EK+KOta3
rWdLMOgOCBenPhAYXn+DlHqIpAKGPB8mXZ3lCxN4+n0y2p96oZy5hO/vkdiro8XSfhmERgTBqN42
HQ3eBM+SFAPqInSs34N5RalBj0UASyChtcy9eyFKF/9e1316XFic1g/X9ItS5EFGdDd18/w+0Fa6
ObXPWhCDockjLnUBHaUpl0tgnf0mzJL4ZNfi0XKZsjiRNl3NOSsQ4F28k/4QbFJmH4zw6w/VMwRq
K/WLHg1TNcMlnMJjtWQ60UPpFdEqteJ8Z2MSWmYQhhaTY6dHS+XjohXS3Ws6Ke21Zxj87lvkYpPW
T2QODWJnhdYKAnj6QhoVLRb69VkDw49mrv9JXNyGdB/1WLjxtXLJirA6xyfQiFRq7KgdnKJIHpUh
na2RM081W2ZZTvem8lIyvFUpGZHGtvYbrmGRfLWl27PDAapvbZUbRX0mEWqd6jhO4K122Z0Z2+2S
XWD+ZFAK8WPfIrJkA2IwISWviBNjza6naxpYxoMqY/2BA7gCVt4wGbUsCj9iAG5ScZWF1VqLapJc
p87gvBIG27DQuy3XD2RRrVkdRdlUxyLiKg9vbS8R4G9ZccDz8M10rZM3DZ09r46VN1RHauWL5qDJ
Cpr+GXPnuUxasWdtkq0yy6TNF4fiyDKLq1v9FjZlfDe0dnnUE+2chmZy8ZK04QpnhWc6X2qRQD8/
QUTcWqqpj0YU7A1dwQKTk4E5nUM5pRv2UiXMKLP2WyM3URqpSwOB/wJ2jUAtOySrlIcUVJnTpAhq
KNLxUpjJk4x0F258A+bf8F+gWUF+Kl+6YTvQOnmIo5wGsFOa226AFVRYydqbiVOugeE354ApJjBP
VbaVGksdZW9NxhXvwmHiG+f2u+205QN2QxgqSjmfegkhL5fyMRldcykabDQyeo/bzt+UtoOHWDbD
S4MuKc7IflHKSveaZtWPic0XlvHHzvPhNS5yW9L6U6JE7ZI98tugKUXkDWhGOkLjZ9PO5a54H6Qh
UWoEwa6fSLyIouQ0dqxz8spzl6xlqo8GWXGnk95pQ2E+tuEwYfzgNxHj7H7BeEJCK3oKBkzu8MKa
BSFlUD20BDIR/ZLcU0Nkqz6r/LWTO9XOpoEx9w4kcclsgAjyuZnRrXxYlRXxwE+3DVSl1WgSLB6p
4aVXiKHIvYy3kQjxtjg+FhxNPwQhdryaNLi1laGAMTBr7tIm1A9J0JsrperinU7VXSOCV83WdtTi
HUsrTgVxS/nqtV56yd7NkdNd3EK7txwv3xBH4iBISTVkW11KTLwf85cdk6eGZBKDeOKXrtQWXKWM
S1Boio492EgRqSfNT3L8uO5dLJFuNxQ0fgKLPWprYjqKqjiaGgD8SOpoyHtL7BtEeyTGGuexpszM
U7dkbaLF0EcBLzYeddvQp/ct9sVz3Pkn6ZBnbLY5IjPFwFlD1OK6aLObolQHnca3X3OgJZ04WGR8
nV2PGdWcy/Hg1c2StBTIda7/rc3d4pCyHEEjmgffpsHONt8o8jPcLWl2RWCy7lyzP4VbQ88l5uYy
ebbDCGSh3p9Lc54Gqtq4VtJy96WXvRpVaFzRsRwJeSr3onWyZzczDtlQxgxkSgmfbShoVsTR5zAe
mnjbe2bwRIgq7CystmaV/GCE1Zw1W9b3VMCK+Z4fkAEHSUCpHPDoEJdnt2fwqpPkjjarZQShN8Rj
1yS0JDk2dU4eMFBJ42GBwcapE5pjYjjiDFInIKPxjjUQquhhoH2W24yHe91+CpvmKjNLfQAFEYi/
EKRU8rEQU7rs2iR/I8KPAY5r/xSM2Z3ML6DJ2qzibX9LOl98ICrRONOm0s+KUQtGeDjrfaWdmgzc
E22pNxJTxnWJI/SYy+CloSe8Y4JHu4/ynZ4zpFRsTKVQT0FjtvdCIyJVZUzpWYcqvdI/Wg3MIxkq
xrE1iJkemJruYWTRMiqV+KZ7ZEtEo0b7HwL2N9NBLjBAaHvslUGr3qt/EDzz7BbIdLo2mihf62LD
UNva0NerDDMgU6DzHpVbnMNErWla2QQV0CQbq3EX2ZzpFjQ9yPLRpdiYdHWuQ6dLaoL6xamJlro9
FIa1t87yrtjZRU7PkKtmGunBmstqssTVSlcTmeVpNO3vFi2tJfm7L6qchkPQlv1dZMnhzrALufGx
ADK5AU9VM02ObQ/d/6Cn36j4LliVylUVtcmOeYy7aBBe7pi+Czof0jnFZnl1kUA0ninPPXath4Z+
Bo5G7dkFkzDVtkV+nh5DJRLu2WmjIwLn4sGxOZgyLV8RDWfT2koZiow0JzOaqjuCSiADBLm50tL8
2cTSf5KTuitxpqwty+cc6xnPThSVIFETFgwG6YbIsndMxRAjVlGAn32S59Ty/2wiv/IPSTYpxXmq
+FBA6463DZkFiCHwBdJy8YlobsgnMfLyEbG/ce+2ebLTIxAxhUwBzFfUoQggwAFPg2cRBcvsoGru
43lTqgV8YRRIbumsGqaqK8M4hr2evBkZ0sZxNLq1MwISbFit0OoWMSpOLUZz08qFUOQtMYs21unM
LauGwrxGFak0uP2aXafRNhx7KAD1OLjrik4qBp7MO2R96G2MqHxsHdc70tL2jr4M41UdTyX8opz0
laTOT5GWTY91/ESST7qSRuRtO9VXT0hDKOTrhtiLpv6hHGQm1hhOq6IfioOdItZwvFrtUKkffKKi
7iEu1IGS57G7iUHH9tpHHJiB/iy6tjkHCdKrpDS1PVmbD+OkkZiTt87T2HC8RxjFftfVXThOSybS
9KjRwDXVO1zN6W1wqEHtQMSb210EIicnn9CI0yLA556FB8BM1rUQY4m8dCLMwy5eRQ3Eqe9/9L3R
3k21xMqQowZqacGeqSU3ieGCnO3h5B1Sv1x5qEtsKwxeYmvoNkmv63szau840JjkmwT3Bi16UacK
3K0xf1XDvIDv3EwQH0oosd08wI4C6zjcNsOFrk95ILI+zBchcp4detuDk5j6RfXY1qs++6ZMsrsR
Gos3ByKjmoRzXzoYB/J8n+fC+WFJia64jYeH3i1PrA78XR/pyG3zJH5mHOhfollOTpbwwa5YW3uW
bz1kgY9Sm55eAo1K0Y6qYkICghgtpCjguI1kgk1m9iMqJSVPVF/SuLfIOgi7vUFD5eC23UJYpv+A
bjpeGkkI1mS+i9irW7lYc+8mzzgNRYZmravEMvE4VoSmw1V1iRUZCmfZjal+zvVOP6e9yRk95pJo
CFk/Du2bInrpwXTr+jFniaxJ8y1zdP2ZVDJcclr259btMa3zqsWkxNZtNOSTmK4eReqfaaN0b9NI
i6sYO4RNRrXMhgp+gsw5ZRhokDCjtowQ5fhOY5S4oWp4jMq6p42eYABwECy3vaqudk0GeZxOYjnV
nf1seYg1R1ACr/xIDMaiOP9oG++5kvI+4lDfhvZEf1Fv7toJ+wljFsr2JgB8YYeD9zm7ZM3YRaEd
SmIydDRPOsytPd244Mmq0U6boXNww3S4CB2zWRjVs3MgT/eYbKuDqRvBIdmkwupPcdqR29C0xLfY
Mdr4wnmFvORu8sb50bt0fo02RfliIsAqiQZ8oIVcLPUpS94QLr5IhpPHbOIjeqrxvdMgT8h9Td5z
/kRun2DjS5Eb0aNkVJCWQ/h422gjsD05+e7B7FW5mlx/WvWFG51uGyJW6m0Zio9bBzdEZ2lohJQU
bfvT5BS5L+Vdw9lrR0Zeu4vpvzJP77x14DBmFpq2zpm0Ia82cEFGZYya3VBblFjEoQeKoW7XdMyz
Eo0Cz6Kx3bjNVo81+k+WZm8dZl87m7YvjFDGeGXoUwIxmdx5n3jQ/PuGBteyTj21ZRwAx6HOxTIn
EvJoiKM9t4dLqzd/w9b+n7jwH4gLLJRwAP574sJ/pR+fH+rjr7iF32/5g1vwLHIMPHIKYHNC6YWJ
+E/cguf9w3INvIb0EhyYtzMo8Q9uQdj/0JErQlbVhUWah4/xvf6d8Cn0f5imJXzfdhzYmuL/hlsw
/mZ3xOHIpGHeDd2cqQ5/hzXGRmFatbC0XaMaf2PSZ1liQz4SKc0JXG5IOMl2dclpWVIH0m2bzUwd
vY2//M7+lXH8X+0GOhzAE/iNPHL+/rfrcjJq8uUmerplwVVmTE0PsX/7SSfiB9kDK1nia4rqQlu3
CSVgo2vxKpybGv9hN2a4xF+M4fNvwzcMwfld+K5j2X8zfxLEGoPgmiWkFe2tILXACxuYPuAxiM6l
n5a/Jk5w50T+K/nAZPzlzbIwlEkYWQbASnTdpY9Ybf+H3bKsvznWb0ZUwBi2TvAFLJ4bLO4vrtQh
qW1GpFWwY/ZHJ1fn7GzF5dXIQ++kQH0shoHIqDwMtUM1AbdxSQEGKG9aBao7lFFd56BxcSxnG7Ty
0BW5fzKGFHCeu01mxUxtZtPO9tVdDyz0hF7lzwZAUbUK7R73zOiNwDVzKLJ+OFynMqKQ1MaXoFTF
cQhozUBYyM90sROkFfpPrfScg3Vvy4fSlu3SH/rt6JDnoE09ZmAj++XDCF4yT2HSSdeMVfzOLcFV
QLtb09ELl12VNGdd1T/AeKCm6mnZ62121uPp0curAEbV94D6XNRxvhmatSsPQdc3W8qRfJWMHWKf
Pexmsms71pRKbEqtvLjxD39MSGDow2OapD4EeUbmooTRk5lQiyWRYB6xrXjoj7qmlrFpZqdUt6BT
+3G7sF3QgF5/yqOE0V6Y0QKrU2YknrUx3VUe0MIOZ7XkHHGhfqFdx5BbUFOL0P/ZzH+QLBzOffSi
GI5yNWjVapJYkZxYrpKpTJd9bUHjFmQ+NN6274yAjMDoZ6Y0icbXWSu//IXp/S735V0pBC7LwKSJ
VN7Hj1laflJrAHTssmqJDGZVcTq5JjU5eUWEHaxDrCntEY9m0SxdErCksra1FmoLp51AEVjWRlTm
3RRUOzeD9kjICiQhx5nbQnvAGvFWdmQkFgxVbNU/ewDJF1iIGQgPMj0UQ/kJfxaRz50xue/SnbRN
YQsTHUPw4g8sswtjyJea0O+bobm4SfrTsJhpEzeLYULhGK8FkCC9R2aUuW9G8RgZisEk+vprrH9K
4mZp0a1c+jp6iAEd2TihX0n/c8hJUimaWW/oI3NWtC3iIk03rtcuVZANBG4Y9Qa/jbizVDZhIQj5
Vozhdqgqyl7lfB+lYS/H2KAUHPtfqWNay4SGMWkplL8GRcCqbku1NVLZbEQk3VVsFfAigoo6vg9W
rLNsTgFmtfNTcchbYWMJA82u2WwszbXTxe2mHgNt/9qoJsRwGBPQd3uMSePnGKXTWs3yqWIIr46s
7Q2DKCQn80OdhNC0uN2/bZo2e567l395ye1xRth/3vH13ttjX3dvtyqE6tuYEJR2VgBmJkOLZT9Y
LzIInfXtMbTc2eF2yzInd22N6YsZZritm1mB00dWXh+/Xmj0cQrAyqXUm5++bXLfCLFXzff5yvj4
pDHHwk9H83Z74+8Hf29vr4pwVi6mXpATN7+p+ucn3e5ODrmk/eL21r/syagzsgtGYw2XAfthaWCh
mN/4tW/EOOCa/P3/3B4dbzt/+3jKc3bsdrO87S6nkGwZMwy1CFdY2LH/s8WWsiDCtEdOa3z2yQjQ
xOLgQfAwojovj03IhKKLg7s60MFs0WwY8ZdBj0EkNnRPkUUx2V67YIy/MWo7ZUwkgBR393M+hyUA
SgzoN1Mmw77NMjwowmadjq3aianGhyYGUmw4sS/IyKN+qapdoMsH5Cjm2gb0j704fogFAjBHXOHY
4FArG5Q0Hv0CiPVp6q8B+YMVritrFfpptrBlQRcfJG+YjcEpy94N3TsPhZesmphcMM7fPcmfxc+m
Qy0HuRElVoQn2aTEiuw4xa5jPPqZHm1pslwQmoaHidmd1Y3TExbxbaDV30HCrafIMtdV1g/0lvOE
03N5n+FEYXpEFQHSCKkm4pYFvUx7pQOOQS9RyNVIFqJrGvugiWJOBxjCIMXpaxS57SLBFFNFo8eK
WmFXDqcrhpSfJcfvW9leYbHlq4iQi03zI3HpwziRU6DUzmJgGEO7bpv5ouXj+XRoQ5LBufHqtt2U
i3yYIzRhpsCxiMZVkg/Po2NwOctMJuiaZy24wNVDaN+5k9z15hisoFbZm6j9UfXqpzVNnzi7nm2t
QqrRueXO1HwigLjUyT4qrhnUfoa7NY1r8mWP1i/Wez72TgJyG4jglP/psky6j3pgpuVWLX12F+cO
xppkoVfmMUxaTsb6Yag5wio7oSklZ/Mg0KAJ461y8O6WHfS7APxbeufRHFiYFPqLoiD7Le8OqjSO
dlX+MLyi34ySmO7yShH0Gvkm7XA3Dvdu2R6Uix+8j8SL035kXWQSmmCjKaBS2mm59mi0uGg7ol+F
ETmLDLanqcqfzoDQqohKxFATaZ3ajDLMkRA6wzml2bu08ukCjQWJgU2QpskMuh+IUNEp0HFPtguz
FJvaFXt87bvRNpmTjFuWGDt90i1IR/HVgWMCaZ31pjU3RMx8Y5jmkTyGYS3H0F3VDd6HnNXMvht+
Ti5fr4TJCkTGaYPO5B0cw7SyJD5cGd4zRPnOIc5EmzlJ4sJOLOzThHYuwXaCkJHOQV49OfAowRbC
pMU486ACRIFaZX4Q77wTYabWWuGFdG/CVxGRwKyDg9CzaVj7xRVnOaEUXX4UICHUECwTv6SFqGFN
wrx/h1mJY2966BzxMKrutcd0tXQ9YBJhECNekXOlfsfKb5/QeF5O6Ko0/LMo7chVMiwQ6mXLJXcS
v/w5tVaaxyEXECIR0Ky7oth6Sn8fShy2oV98x2iPlcQt6Vi3kBLLiKtYEj32vikXfteJFX0Reo+C
WN+4trhCleEcTL02ZKsthj05EwdTeXeeW97VjoHDSKNjMiZviFfPuuV+I9ZoWoDTWXTaofS6grP2
eDcgB2SK490HVb1G2v2Uex360ZlJVkki0D3Nf3ADbHhBiJg2JFkZ5R8X4WqsV9i8doXbvcR6Zy+J
OF3EAitSFyIqRfDYZFbO4DA6OY46uHIFgSLahQMz+obZDpXyKUvFapi6FsjQgzmFJv5VhOYyKN4L
QTBwaxnf4kYS02YR9j0dvWgOqQkwD+vp0xg7P71BB0m/REn7rNG1SCyMmCxpwzh/lOhzFgGCAMv3
fmS9eskL1J86WezHsZ3jfBTcNiH99OKmhJwvaDipS1o6gsk4HdHbM7fHfj9tpA5rKQfYRl48lVxk
dmlnvt5eFRRYdot2aGYnfH3RWMRsgUpBbTA9sBuBoW3iRGWXKfMReA0Md0M1XszCXjcmY4q0xKmf
OL6aVpMDxbsqOBrNSa7cEkaMXsLEtJJqGXj6L3fX5eV4ErJ00XBkD5UVkAxeu2cBEojssjkNe8I9
7oJkINiU9LaJS1oAg+9saE+R6/ITznti6c20duiCclZ1+fUxklv7xKn21dTRK6HRqUe/mOpm12EW
4g8Dfn2r6z76kNw8M6HBDFyyWDHeD86tO2Ln5O898W+OK6kxG3X2C/MnLuRwqWnDu1aIVTorYAwR
4IQbvL3S87s6ihzcUBaqCMaojOEvnkqiNZzOX5rmXBNXDNiT5JXWnOCi14iLgfDdDdL0/KnH0YK3
5Agrnb2Zg1PrbSIlegORxKDf26mp7xn0qhPo81XoaTXvJZU7nP+IhVLxRqYhGQYmScdjbUAtIc52
WdjdfgS0SRI0c8XBObZW6e+bsmgvSd1nlzk/NAsSFD1huTPG8jPK5UFYQXP0yVKB6zo9BG0/Aonz
LLhTWC1V8it02Ec/2YqagZin+GYlkz23+ZOzQf+RRaP9QmRgvrBrfWeY5Spv3DdkbMOSsXlB7Td2
F7PS912i01QtSDP0smuaGAFCyapCqZShlZ5K7Hk+jmFjHFcIGcqjP4b7rPH6SzpvfLP/2Xs1qhqd
L7pDjpc/Ivndxb2kGGpYuVguWBA9CJoL06BPXw79Lgo8pLeAYgirLvaBOf3w8uHO9j+daMXXoseY
x6abN1rujsbydrNuYVnAo+JRIVuPixQVXVgeCqvgFzLfikMnZxLxz/u3By3GmsyS5+fD2/MU8n9e
/y8frC1/lSCFn4Pn+2UT8tt26pE+9nwrmoXy//bu7SXV/Lrbra/33t72dfd26+ujPGvkXJXiZL99
8u0DOH/bWuPtb8p+TUftf7v1tfm3j3kMU1g0zrL+v72m5MQfOTT8A2sqfr/i9jLXjEui1ud33DZf
loLfn/X1MZHp/88roTriq7IIjF80Oll2t3f+5XlmNSRf3x5NyBP4s0e3+7fPa9v2vfJGcz2b4ElM
mm0MSWlzor7dRB68RzL/nE7Qo80gvoZalrLwFOmLY6stQwXj2hPlvgCbVy9NSrx9LBkiZ8A7Fpnr
BauyBUORELgZxnSvB/iJ1cS3Gm/dAnRivqqsHDR461YLq1GkxiEUO3tg/TcYamixznc7aRAiqYWK
qhXwfI/E6WTU4lus2xZGIkrp1IYKbaU94ZKO0wIsq4z9nCN6clMa93r16I5Ybqx4B54gPcVhlJ6K
WdyvC65hRugsp77u9l6lX2MAIIxPMFKfRnZvIbGVbkZ/5zZTjtbh8EwhPp06EqJPt1tehQ1Ey32u
tPMTxryhS3yoWTzs6zL68zJUJdNJOGPFrAcJRSa2ZcGeTPYb8Mc5YA+X2DRSE+C7KxcFqAgcBMZa
b+SyEo4J0TKQp2beGPQu6ljOeH8Y4mFvOav0YmnQi6hUDhI71dGUdykXNn5HfCDlPJcXVJYnzqbD
yZbqqTRtl/Myr6ik1p8Sre9JqiLFuk4d+kBuoSjTUzoMw0xkqIrz5HkpazcYJ76FmZz8jU3QFova
r2l9h8joJ90+al2zC0oKvCl10Cj4sdo6Q/QRlEO+aeLolcFItJVerp904nxOt1u3jehH/eSj0V2a
6YxDt6MNvR9N8CcgcszMERrzpmJEcE9nBsvPP2OqbWFggPPc1Wi4333K+ZNrV9Uhk1BS53vt/E2h
vqBPaTkdV6r/eSx0aa0MNSLR/qHIWPXi97CYL/Dy2y1EXODDbTNnDGCOLBybUwuwYGczGjvh2xQE
GcUvEybjYoXTMbGNkzs/dXve6Qtx8hrAmqj4QpMfJer7tdTzaW8XVJQwVLB2D9XsjnBZannByUR6
dLrdSiX+kkhE2dpXxTlSJ7eJ6l3U2uBWhK3hdknLl6k1D9XMyzdRRyxuhoqbjUK4zVsltj4QUxJT
sVlIrIwrRyg6PHjaT+782O2VXxvmsTFBGjQ6k007Ym0VnfLxBnAljubfe6isZunNv8Nm/tLfNkaL
KXcyjIJra0EhiA9omi2Ut40WyQ6o1Xz/901Ni8e5as8WLRGktycwCsbHPG4Rpvzlhbebt0+7PX+7
6+rMhkQijN//zdcTX//r7bGvu0hIiSVoWfJ+Pfb1nxaiVoexfRExAthFFUbJX3a9kA4lgOVv/rJ/
X//j1+6Vtz1P0W9hU8XafXum58vlWyghv1739d9+7crf9vb2kr/txu3Ft9d1TfQ9bcszk1O1lRZy
1EEQFWsXyWPSuievD4FkzvB8S0XZXU7DeScK8UrunXaJKzODV0d7klV6xHQ0tM9+CPbHRbDKBPcI
X+y7XmnFckp8jobKbleZnRqHPDVBrpMiI+3J2bGqD8dmusr4pXZ1cEWhWCPF+W6yzl0z9Ude1VDp
WrkXoA7Avi3pxxa6AGCDDfrdy7YReqWFNyH/6PthOliRqUOvw8rpmMbWar23IBt19BbpK764ckt3
g3JUQIPjrrlnJ5CX1CwHbQa/G824Ayksz1OQvSOG9V668IMk3A2DZuOKfxqpabXTqu4+6zjPYnZD
0UDxtISLRz4Dg8lQ47I89VN/shhZLvpWfG+t+jtKXWs/dzrAlcFia6B4NVb3VgfenSJ4CIvDUoZJ
fYyNF+o0+5iSJznxN1pzPg/WQW7QUvX6/DgDsbQ29B8DWzeXeTxyJlIeA4ChXAWjPLLuJ0nXKTZT
UFM6+danXfjNstT7fcYh+GDmiU0HPVQ4KKsE+VJuo3Oor0PFQ1ne9HSDh6Vh1dF2auFimbX+2Zf1
e6PbxgYbxiqfLExGxesU2/JR1ckWRrOz4Uty7nsu/7kV33WliZG5Gq5aF1zwrcfEfRbWId1NA7oQ
L2L42TjVve436yqJCMvqNNL80qA/QnBCZXfVkPhuYx2fk285p8EDmJDnJkGyqi0uzXscON6p78bi
qfEjLOaDtc+7GKd/FqA9yzD9hiAYlmQ4O1erpVzKlZXhAZg2gF7tByOWm6xqHECFzrnXeuMc6AEJ
C0oc0iwbVmkQescy6n+amRy3bMSadfa4Gxp4d/TO8GH507QNlKmRM9cSnGJLbc+CJF8H+HZJ3B7X
Oua9ZYxVYoOTGiAeKpD7YgwvrdczqM4UXQ70aUu7LcxdPsa/rNBLrlDr/IXHN4pOm6DJRxLMf7N3
JsuNI1u2/ZVnNUcaejgGb0KAPak+FJImsJAiAn3rABzA178FZubNuoNXZTWvCU1SKCSRBNyPn7P3
2jNZXT4Glx0iQIJOCvXJqQ+FJPS0HGfPsS3FMTcIBbgNnv536PvfDX19hwHlfzH07fIfFe6Ef5v6
3v7P31Nf/w+mhxB6Td/2/33q69t/uAZx9wwSMDAKAp7+mfq6fzi6WCd8PtmSTEMZT/499bX+0A1a
bj6ZikyFBQPS/0G8vQky+N8nnYbBj2N1JLITkQvA7ZVW/58Gim3aMhs0B/uIsEkEFrtRGJfynKTO
a2F76XEw03irXPuLhqonA9cy3KPrd2BcWp07FUsgPYxn4Zbv0i8SpNdIV2oAmqtM4ptvcIJH9XO0
lmHamlbqAqYoSJy7kkU9AYssxzCL/FUH6H2PZ2KbfQ0eItRr1Lni1OMcmB1vuXLizqadVjKJKYzZ
2ZnYALdpZAVNbnwyPYwyXV50svmChInQpvcyZ1MaFo6O2vuN7tR9lrSuFZRmc8iSe8r3A5gdeKYg
WoLGZwCVTbqzL02TloI90c9z0WvMyYNd+SaSFtal8gPGZ/KtaRb3LFoxE+yjuNXhhpWiXh6yFIgt
zTA9lI+Jq/oLCklmVB4BpHWd+4eazJ11WJgCrSSjRwtS8JBBbWbTvVPf+1h9KVphQfp6aQSmTWfY
LqMpgA/3q3K8X5FnFfu2q9/8GWttqarqTGAHUUBOkICvCIDFRJs7A+bLscab70f0izv8MKw1rpkh
JMrmV1Waz8j7rLAqk+/+0mZbNMlgmEut4m3tOxzdv6Niuu+76AEPJEcpPdf39shoMB0RN3VleciH
1D5TCW5AMfn3no+RapENu5rZbEbb+E6UOWHXlU53KY92UZzuOteFJOyMu7LV6p3tj/q+Vs7VMcRO
tPEeLuRprDkWNWv1iomHXb3DW2bkoiQqFMkgQ7o5iB3/pXFgd7Zd1+3RJND6azIC/6oP+KNPteyO
HorqTgy0ccjMvYs0z9vInrbvguzxOGN2MeP25Ge5HbhuUoSLXn202sFvm/ibzPaMU0O4qF9Z2weo
yJ84lFUCTwbcXiaJzvSRUJwGhWsEqsRKXGIYU7i5ZrdBRu+KN51yZld00DF73/iptek38DxMT166
QtQnryh5Xob3w56yd1vMaQBtZMLZW//wRuiKsUIWGQns+6mmeQc4oWSBzjndtig6A7HMGzBKZo5h
1VtT36bWfteb9NcCJTI0mWxjD7Z3SmtAmwZlUTRhtvTjBqA3pOIy/kFMuXPMowcti+lQl/NbZpkH
s3T3s9mHOKGoP2RMT7YcD5b2y1kS/UlOzteYFvYeF8Yhq+RPerUqpC+f8IKaj1KJ5yIZre1rnZGr
WfFXbwZBio8OjmYa3IcutwBaBIZEk4rys2K0kQH8V8zps7oOo+Qrx0i7wZPF+sEkujWtDztzsu0Y
kdxW4wU1mi7wjJwTu8MUrqV6VuRWuAp20kJAGMrh12TIQuDjwCq5oROzeG10+53qD45mf45TWtwN
0xd9qxAP85xqvMuIPJ8y7rheiIuTmndR52Ub0xmroPLX/vY4hNChur2ZW2CvtSNExkdb87d2rAKm
3NkBxzdZP9LAwd0RAquXX+aI93UuUeEyd9jORfoSawmJc6a6xn5Wb0rEuSH0gGljjDnw6Ur9ZjqF
Q7Zo3x2oYZxstpZG6IEgt07C0L+zu+4YvbfupJLNRBfazgasFhj404lqw+id3xBMIdcWEyiTJ9Eg
Bc2jVnu2zZNnej+LisK1zDJ7m5YFt04PZDW2wcfGbR74+ngso4KEhQ7SsR+j+bOqE3sAl7nNWRBp
oxOki/euqvkJWTo6THSSxwZmcMao4koCU8Wz6XDicYFa40SoEKm4c+NDel1qhClJzTRqIR7IHam6
TGynOA6nD8VAMcTTzhzc+7TTK3EtP3NHxUGc04vwmiqsZVHuuoQqnXcNllixIwTlnrZ9scPIWjEB
kV1YRmRIiFWYIHUs7BUAi9XzhDsshdGqpRfwxwGmq+iQF4zVip/15IGzUvWmjgV4LJcjIBhK/Pim
CNrCG4NmGNEE++I8qPjJ7GuNEQlwSiIqyHyHxgNkX6fitNK0CFKOCXFjIGcsiZCcXVnsJ+AEM52O
MpKkrNLVWBAlhqIg5GSyMg132Iw3A1mF0SQaEY3YSQuVxLu+LV8j3E5sZhP9RpliL1AWPB+XREeC
wsM65TckHQA0Kssfk1GYh6mq2WJ1oW/9vrofp+Y9TT2xdgjuprZut5Oc3jhvwKUe3rS+ImOeMWBY
V9CrmU4FTQIg1iHKCdoQPonYPrMYsCjTXwtSUsWIIUE4gkF54zPDJ2YUxT1DpY7DeGE5r6KOX1uX
HkI7YufKnDIODQfuRxbVDXp/4ZLsRdy4ae0VKSehgqK1MeP8B7qTb1ndcRYXB9qsAtBrCkEsx5ut
DhXntwPZpzbDHRx97ngQWHc29tTeV9BFt45/ii3ZhhDMr26tsSO6KeHyFsAyHvImpYlNWsdk+K+j
m3xLfbGLQWukrr8n9xO7cDNeugwStDHEvLO0yjem5XR07pmyRuyqpK3wWwEzswONW9W+cqSqQ3e1
ejQL39gg2A7GnBFrZJ6qfH7OK/Pe7fkbNRaSTc755ZCOFPBa311dJm1FHs2Pc+l+xC0mhW5SxwVu
1NmJVQgNFJGBjke/40auwf5CnUyw+LuXdC77i3TQKOkI7qooDVXa/mDYUGbmuYo8TpeN/du3sAND
nEYHIL8lZL81zID1guHXpABjDqmvh4OW3JvLWFyNs6xibj5nsq5AXw7Al1yorxaGXl7QdPCZr+IE
6r+XAJogJNRMZFVOCJEVRBPuUwNdy1bz5gfnfpi58HKj/XB1pmgaBnsDQDhulUpBWG6WTY9KB/IW
dHguOBURo02Y0me3uh8LfXgbtVoGc9HsOXa74fLm6f0H6PPyonPgranezgVZxjuObvHZyf0PI2vh
B5sMLdgaXzJNI+523bWHOGqPQtf9U7aeuyIwM14sAd2W8o0Bs75P7OZKxHDGd74wTU92evnLbHOk
47ODUEEeI1X8sCFkhHLlh6Fw0lmPWKwkiImDpy9HtOSPpulPgVNQCab2/H1OrRYoaD+BQG2Z+LVS
21T6BEiyohcc9+Yx6zQuj8GI8JSinzATTJx+C0xHOek26xMc53V0FN4Cch40aACFxj9SBQ6bURwn
i3c9JzEnJGAl2YylFfpjOlwauaQh9u0y7JIco33kHwbCKoLSasaNYZFLkON3wAS3KxZxx740kQJo
zTjy3Z4rkguU9uZ3E+j3MryMCL8CeHQo0z2OpZm3G6sMJkdsvjkeEdSVC5xu5Tbcaq5cS/FVCF7q
DPX4FEEFy5oQc5zhFMOhFO6lIb3hqFy2wHm1BC4JlQVCOE72jPMzx0pJMMrtMGq2WpTc+4oBsAUF
Ftm1/rQUzaHHhpekOOOdxcBXLkEg8iZ0sj8OhvUdBsCMGKBpSEqIcGZaLqWE8kJtbL1QwUE8kMS+
d2gMhy5vZlBO2O5mC/k50VucuN/wOXNnZ1mPGrsbrx5aNKNsPweADWFXxZ/pMmzNNRzQyOgYTXnF
7lZMzHHJVZ45cgSlOf42ZOxtgLLUWw8BHOB1elt2m6xlm025SakZ2dP7WCvrTv3GV/FjTlyg19a1
NJFwpBhFNslgveFFOwx5b+N4RtKF8YDFjcZSm4pTW/tBb25klzU7idz8aBqKafcw6CExmU+kp9J+
KDssQl59cuT0ko/NEE5Ni4ypt6ttNwmLUwdJj51Os8X18idZs7w7Wva8eCNhFT36Eh873w4O448U
+nJFsbLuhnHu+UF6wy65DHeqo/dTePHW0QeDYT4cV9UxjlX60S3Gc13+XBIflt3YeBtXiDMnV/1l
VkcH4RpZ9d2OrI0vaqUPKr0Kcg+HHtK3EPniy9Rx5syD3PYTM3IzNsD+xNGmd2v80prjbkw4QaM7
1jsu66hEQ6BzbAm9dL7Es37MjMG9DsRkBEpFX4ur6t3MnjN4lbWt0O0FUmJ7EFpoRGQbWLs8Gb0d
c+EymBMMKJCx720blv2CvaRzaLXltXbOuQGPnWXeJ4ymgzjrv4uEcU8+Zh+lVBsv05qrxYAFjJA7
bhynGhH/qTNUghs85Kol/nCcvJ7LQ6h3fQCZYnULWYjW74KUrbFlKXWNq0gKjoj+6K5CzG1BuFgs
dzq4lb0dyQseCY4xnUWf0nSPoHwuEa5gwpzTvWit19gjTaMdVL13CxqH7KELp7CNN55d836MqSWY
FZ2sanLpuurplqZpGDvaF9IrvaeUJYrTZrxTNtuaC3lnR1HYaXKfp9pnpgzG7w7ErKhmh3MsahIO
O8Z28BKMnHjp7G3PYb6fE6Kwa3sj23ZkGMYlZhoJUyAKsSAHoifk6u6qcovTqsgCttPfQnh3iQQG
uzrV6rwB4D/772jAvgNw6p9hlz/p2PJCkKi40Owgi3Fl8s7lxELvYo7sFTRts32yG07zPqQaFv7I
DeNmBjfR/DByMwncNPd3rqTKypYKHeZgB0SCvPjeeAFZ2h3qwX7R/ITBVjfvIC7Yg/6SZdZGThMB
5+RGAVJL8MOm6HPKBU2yaF/nGTHHDMxvG6fOpyadb01G2LE033ynRGSeAaJcyyjLCJ0ELroCnQ2+
qJ53bY6/CitVniONGCSywARnn4VNOxjr916iGa9TfdyBIVZpUp9rloKUkIU9QORndD+YUuzmBUnV
mpawTaFaUSI86MCGwnHp2fPycIKptMU4ndDh/ari5HuGG+6Cov26wFDZsF9Oxm9f6z7gN51Er+/s
bmlRAqmUEBC1xWhtElI1MPUCxqQ53MMM8thDcoPkbsbDqI8Zc7FFxfKhyj9UPxcXkxgu5pTZnaer
n0P121Q+0E0a2RudCB2CscbAUcB4Jw2gkwskfYnUGC69t6tc2INlnI0AUO48V0WPEWbyxJtW4pxF
drOhbbRBXPUUVomdaVusUdyhQjwVMHpXJWpQ9pwqRatzPJ0HdZgHl5iV/tLbzsKaSo9KJjCThP5i
qtaDqbJ8L3EJaXkUlBmLSw3xLC9789BT8bgZIPBRaeyjMUODTjR3kKNzNlTOTVZRXQ1Hs/e9QDra
TfprM/rfOos7ze1f3VYsO+ahX6qO+QL2ndluwTBQOQyYfxgiTFsHd2fZlBjwWaJSkhH0ceDeLLNn
sGpQMUkYG4OsiJ8LdLScxeZr39Ia6ptZcTnpJkyW9A13nHwyEpwVWaV+LA4o/aw5epb1Rhp5cO39
/jldkpfFEohOJQtYajdBP8aASWEwIq5dP7w9ZOXPfBD1UUv77ED8z7ZhXnO6PRiugDvs2/vbZzcy
XUvE2l7Y0YNJf3ouPf0YJZV/Mgt029FAGGKqo6Quh6MsSUeKVnSlMws0wrcPVSH2Pb23fbKCNLp8
ONwOk6JjpFXEE9ouV46PiSJ3pVW/CdomHcAgySc2kwfpma+D7HBSCTLPLY53xgh6sGdFhvH94CbO
8KkAKMNupDMvnerMdNlFO+kCKSjU6jKIBH/ZxMLUFryecfeF9OjoaogzoUqwohmQolkgtkaJ7Ncw
8/v1dkUWlzMkeda9xN7ounqwIu+qKeTdnGcJso6bo94PNIGMlCOdfsBLOT9FWj1RnCBaKPonRHJf
LEVI7yz3aovyhLHsw1Xqrma6HdZEDZDicWd65y61vylL5PslhWZGWAkCUi7tRoBL880l0PUPuG86
T2KE+1IQuT4L86nAQBT2XvPO9nA29P5EKovESsiIQWBYjggR3KAJtfddY/ghxO+7vHffkUe9NeQd
tU0j6QaNX8ME/JcBUVqXemC7xrDP2nVGOZImZRUsK2RBQwgIcy5a/WHwu6sxYz71MCfSn4XtUxnN
pmnlnTfr1sEpqudF21KSPY4O2TZ132u0Wce3EoOGZ0UwisoyPymmGUWaITS0dh1Qmj+JqKJdon1c
5NjcYc9a5mWeNXjwo92QZQHqehoYK0LMbE7mvx6sqmoYDfMtt68B4ZS4BqYqAIFSn9RUjltTEKq2
UljRpN1LLiWEWHyGD+WbLMVnOtI1aWUhw6WooHGvd4i7opFtfEcsMjIQxeCesHBYJ9J20KOeKh9t
d6FECAbmzUKkdAI7wYyRGrJBErHMobRxcdz+cm1aiPNeOPstnrHQCOFP7ZkLFRyKErFPYwujRP5R
28tjl1HyC0c0p9tDmQON2/zzucEbpWducvznJp5hHxd//smZebBppx9rTkY93OMdxN7OnCDL+jlC
4HFyvV0XdddYmhnpUGszh9Nme+zF99vNaJEGbZkMKe31ud9+BQLyv3/6+rstmAxH9MCw7ohQOhda
VSLF4Bk73lCtKySvw+3zKvEJWzTnJ8caPv3RBLdB+0RJ3l1n6PZR0qYley0q9mmxV/WMhThM8Rdx
GIvVyfb7o0rzfk+eCX/k+pfeVpHbp3VnLdDgODd16xt1+9M7q3hr2a3YYgCD+uaAuHC0D8xb+kMV
1Vvhsfwmg6JshFLQy8jeTc4K957KlQo9rcYFzUfG0Vb+E5MKeKFY6JOmHvfUYKwJpe8D+MoW2lKQ
j+dy0vYW+niF710/66ub2egGTmRTorY31qse9yVUO9wN5UKSBxs9iN/b70EWyVmmQKk2GIgaPA22
5sqlrYFmH+BwuHpAcxEn/lph3NbffCWI+pUkHOP2FqKBRx1INbpK1iIUgX+K226f3q44PdV+LzpZ
73MFrJDOCg1moReHP2+V2/2yPpjuzILZeEDIVxTp0Ii02GQrmtTnP28ECvQ/Cb51akWgKsikzQYc
04Qmwbg+NjMByVPj/CpjVB9l4dwxgfR3cKCg5a4PFgq+rdNzy99gulbTCq55a/KCDJYAW6/ESl2w
2mAQTyWlOocrxPZFhMEsS8/I15vQ6Dn13G7G20OzXs+3j5JU6w4wZEJE9BD5nJV+G/8Lhrusl8bX
AHmpJGOgtk5xM1mnwf2mk5RwvL0PZiGqv94RujnC1L600eEo6KafrUIty1FvuUi7R4YeZ90+1pdv
E/Kk0ElLMnWEddXXhzZNdoNmzjuYD68g+a0rQ+e//s1YKWWZixBxqp0L1B7YyZq+FQ0HppKOBFhs
Ol0FUtTbN2B8kGfTRYC9/ptBFKZ0o9/K7lkzWm1vd2re6/nYb9Apj6T6ISjYYxPrNl1TlXejbR3G
wpcHSTfUGDsCvbTISa6tQw/CmQZ/qxBTXKYaZnoxPtNboIPbUSSZ6x+td8y4Go30EWSa5jVZnQUa
7kpIv8unPw9sj9Zw6T37DCzrkC/ldfAL2hfEJV2j+Xc9GAnyHUkPiYYbypk5P6YgS0Ts6rus5/Ss
1GzjGZOmcWXJNK9jN3gh0Q64ZvLikuSY+4dWQzUwFjuwMQBaCYBo8U7JIaPLWZdnEVVQbocuakOE
q2gAJOqAqfxgOI4mWC/eIDwSctZwMRhKfKVd+VCuyVOzHLP90FJjk/8gmmWbuCl4WbMhkpFMDHNu
nNA1JOClFlcOIRxdGuB8Lc//PHiT6W4ssRhhhSJq9NxdIvxHGrc6cva5LcBcEWw3LD01SDwGw8r3
QcRDzKFpkvKmmZRCfGRn5laDmHdAQl6erUUUfz4QYUATyKE4G7xf4E9S7JPlNvWBvdUAYcl2sNC+
rB+168Pto3/+IZGNeZqiygxyJqZY0vgWPbGp/hqnBHr19w+4/ZTbN9tG+irpr+9aXXNPo226J7PO
JM6S9UPyT7UDMKoQ3YA6dXpw++o/D50CUHj7tOpWOZ1Tkqw4WpRok3eqeuI3xLLuJPTJT3Gki9Ok
m2h7Sv3QRXNYUBHOkotTtXivxq7/pLli8wOMPCjV3ldRcm5m7hi/sbZsBbwvLI+xpZ10Ns5jw6qq
Vi1YqdmYYArlBgA51dmAD25nagolBPXAgGdsm6xrvZbXO7hUPtQb48tJdG5v+T3ti190V4KVY2DV
LbcX4S9DLV/SnDNuLvzvKhdRAAsCer91oN063FVR8rNY2VYTzLfAUsR0xN3WXMOL1h7mycqLD2MF
zyj6GHTSRrcjaN4svrDft1uLl4yo2y/fY+Yt+q0/WS+Z/2bPNMZTMhKD3p6/sWWbCESAicyKTleN
NhS/0UaAxtx0PefsEhZtTVxmkr4ksOdJnhMOkh6xneryeyEzgutNOo/WwCbLiucksCYlmRW9Q7ut
yh6ETE4R0eJM2JKXsfxIofuxrt1bMxhjoQPLMjU9bMoIb8t6s9fECBZb1sHmaMAu3fgtxcKSBEaG
zavzquYONgPwV5e7PhpPwiz689qWXat+Cyk9aU8Mv7yDC/HMmm0H6xBbKUmqn+wMiiD6+0IjD0WD
h1ZPe5Ulb+3MjM0vXnoGp1xY3DHuBgrIS+cBHY1SIu+WmiuAlXLvr4Qrjg7QQRD/Lvywke4iwnRe
I0DisqnpGOMF6ba6tM8ei2LsYChyKtytM2g0k8H+C3DQDroPJlYWQO7gaNtxwAVxiz1UX3T4htF7
TxRfRrowquPjROZTU6Y/GiYBXpmAImzvipppjvagmTA1mZO4fvHYRmE/FERFR9Wda5ABmXrHZPJ/
jl51h3OZkcKY/kC4sV1NZo01sqM9RgJjEKjRrV9XWGDgMmhA/rU53pRJHagBuTI9AzHuDVp+daZt
bB+Jvm1eaAQiFxT6VUXjflCUn5ZOJEl5oX1um9Nd8Vszx0MqeVed7mtqlquowC+p+CzN+LVzjWfD
vYDa/9lZd2Q50ggzOZAqmmsMkI/t5GfnWXOn0HEt7COjZZy52w1QOX8/ABE0z7NgLS2T7ANsRbWZ
PUq23F4QKJvld9OJasyGBWBHnyxt0P4bjAJqw8yh5R4f9L2Q2ePQHkgAlmzJaNn1NXzD7Xy1Fmd8
LqW3kNJL1a1MEH35RLpBRodxUHbLGY6VV8W59Z5QdmyKfmalpFaz1nMmvQrezJ5u6albH8xE0ZZq
5oy7UxJ3F3t3A2iA1CIUAUbzGpjBOTZ1K0FDgbLw9uB53iMQT+LRe1rHm3Qt5mZhNTA1pk930bOg
gCkYAJGtTyjFDiLyZoiC0SonqDeFHVF/3/5xuofVW5zouDbYNHjA302FVupjD7qaBhPcQqQnRCxm
GfdKlZjzBlo322HFPZwb3XSCNMgbz4Bug8oB0dqCm2IF44947gniWVIyHCYy3ZFvK2wgPJQceU76
h7XW2/2iPYuKZ1Jp65Z3+6auZGCQICpLVvOCXO0JHNawqd8+nLImOk7d1oB4vZUi/m6qnqdTph3V
orM+4+nP6pFhkD2gytAKzwKGHVPsmUNJK36tUNHCt+waNeeZfz6vDIdo+rjf+yS7kEDwr1+frR8x
2GPSvdKRuADK3BaB20buxr/ZENav3T66PQC6v5A3C90kB/5HqeKByUu2UbG8WzaOP0bpr85opGf2
AoMWHE2muvIY0tXYYKtheNMJ84GEug4LKX/dQceJvT7EHqGuc+owBFrzGG4PZI6c3Fib9tUaEXB7
cBJvKyItO/S3ZyiXugrh0c90AohX72ONNpaRgTprrG+FxrK4nQrcwXguu7DpVibwMJKkt6ZlcPbi
uJG68QoRx8B9+2IhXbhsvf/8v2I9EH39/N+I9UzLMMCj/P/Vene/1P85/erkr/k/6/X++m9/CfY8
6w9fNwGt2AyH/5LeqV+y/7//gUX/DweVnv0Pv+UvSItt/GHBbfGE6fjUH5aNhu5vuZ74A7mrp+v8
C9hF3XD/J3I9w/RWOd6/gUl0Bx4M4xWkf55tCP3f5Xpm21WlNTjdgV520CWzdl16ajzQscDpALYH
Mk7tDSk9/bYtkxeNCSxpuyW5PkQtDKhEXmK/fxpishWyPssvFWMntGjInfKOYcUkJAlHRZ3t5MQ2
Lwb3w8bCeo6IN+zqydkZ82JBmXahl9LNa3232VtvmSq7M4xHrMwlxVRdDrTG+7HcYQYq6T6AW/dT
a35uf0RG9tmBd36UNvN/W3p3VYk0uu7yV7MmHVhpfnsu5IhNVaKPK5j87hJFexah3oOgDr0TY/FC
vX+dnVHuUYrJY0xHS9P1V6aB2jbJ0aHgCP2NJydk6EhGaEzNTH4Jh3AiqiQm6SGS+xiK6Jj60ctQ
2V+ayj5ay6/3tS7GhzYDcoLe6NgXcJIZ7C74FE4ecbv4+9IsuHb4dGrTyq6MfdNQ6mhhhKzhEVKx
7Wa6gEeCEF6yxfBgiQMwdOh5R3a7gBHFpNLF6tsM15cohb2Ai7w3FT+5cUlQwidI5m4Kcruu9ROJ
0m/AWUvGg/4L4nWTFvpLTYQl+j96k4mMTi0ziSpJ927ToZWxvaCl9xMQ0QswfYxeHAOLoqbW8e7g
BJkB1F/rdGjdq7eO3se24kUMuxG5fhEz42ql+WGnGKB1CzQD6rde4eYeSK9BStcTTlZIBhCKxt+E
ZafhhxN/dS4s9733h2qPiqRWff1EtguvWzmS1tWNEPhjkrTRzm/c9X8o19O2WaS5RIHTYfQzvlZO
tWTSLR+YVh50k5ej8xufXVhLOaeQYd696ho1Wpsc556/07JqEaIvOCzD8goSb92xiq3IPA6ps9c9
9xxAVRpdQZC4F5H3F0B4yFxmU4WzQ+PCMhiG5+TRmPkEt8Sr9vPIyzuW31AcPPld58KPbRCR5NQD
Pi2w0ei3WLZ4abnoUsO60E1K0etwZm6RszinOllezYlLjeDbPdfwtDPxpwY4QvsFHWuZ9dt4AULK
wJ6UROpzzLm7pSUnzuCI49E+N2si6LDZBq6yiPdN87dqua9t4Z2LNl11f8UdMQyoEqRHJWDIDa7y
bNNCGtwmo/p03bcmM8ZnKJaOsWTrm4r1YdB4U11tn3WZuEDsK5iNJ2+DzLSTRUbphmQS92hbNbBq
E8xbZtavrZfvkFS4+ylV1YEYFLSKbeUcaxDzMZfCReD+DfQeviI17yP5i+C2DUR5Zf9Yd4O5j8xo
3Ew253ivJHy1KFCqJa4eEpXbkOmjbXwmGkaa00SOasxDLWOThosHAOU4EkIEUObQlc1lDZBIRgRL
hQVJeCbQYMs0BxGCDxCjCF1hfqCEe2SKixS4K55ntcRAhA0viB/QtA5BIyr5LPCveKiYAuqyYhuh
Y9kJ3tJQl8MvtyYbMxM6F4vDt/WmcnY5SjASyph8TYpAH44a6YS1kDOHDJgtsixKa1MbY7XHb/o4
eVTpU6Wo08qCjjPOPgy5P+s4zwI7bl9yyYgpcgBBL8zzUMooHbx5MaAmyZ1NV03azrFAAxjDwf6N
7SzdIU+5s4QPAp6g4sXryBNO/eIy9xKxs4edRnjjcwEkfMNBdkGbBcq4qMWrhuZ4C59weczX2aT2
K9fzbzhXRGho49EqaTDhb9S3FQHTbf1L1BVYxsoh0EnbiiT9JD0CgV0CrDZvzKMrDWRSdf7ZSW2b
4k1TY2qFZJONXNCMsxyGZEHHRAV0RRqAjuQ+ndDUOAOI9nQ6Fx1YBXf9JgpGZL0kpYApRYzFNAfi
NhOGilxKRyFRzA6AjyAdW6bE8TJYnAxaMm6wDYqhWnbKmi++xaVQEbtwBPGIVDS110z2drjmho/F
u2X4oKIsJEMx2g0ED27qVFG711KioYp/Mcw/DMO6qKY/gT1e46ZdvXlwLTWjpvad+22llTN6NdKV
5cQocLSxbcQM+WytokVax3e5TsXoVtA+3FT8Tj0Nx1Jtjvulct9lo7uX1pDmjjBCErPg7t5Nabu3
7FJuuxIX/OwWBsN9DtkDmVxIMfr2wUQETNIN4RVd85h7dnPvjagXqyLeJ7JEdmnKPvQX73EaUGwq
/vEiEDCXRpc/dpz/VzACHTQN7GesRY9jPxP0nLVnx0vzXZWKn6QVn2JiIgioS6Z9O5i/FzNjflTy
JCoT9RtsfEneJQrKJWdp6rk9KxNjjJOm1rYVw1nWBIbE/rzDYL5eBocywbI7cRgoAZYH9rpvDaLa
+Zm8s+cJE2TE94Gd2cbeidBm7vvavUtc0BnAa3RwD5/s9gxD1x/HBOd56n6MOkf7MV8I7xonPFx6
iy0Qb1Xg1emTT5joKR5gN8Udah+bJ5wm32TbJbuyLwcEEGSK325GrFH0vHsz7JCsTbifQkfE24bD
6sEmJRF5/xIwlX4vzNhHT+HfedE07/zulWGqFygftugcI5PtWGp0fixXMT2NdLobYOQfDDf6QqG4
Ih0ESg/FFLlSEDYM2zv4vJ70djMmhWP6RE4S/sfh2Zu8PRZETgkgTwPMjj8WU7ywDQHq6IEXzQLN
IijgaSvsCsMCbiHYyRr9gErBrJDGbzZm2zDmu2yYtV3nDndlZhxmiUgh7WmeG2X3blkckD1W2zwi
Z9vI550twCksM+HYUf69xpFyiSgL160MZgkoD6S42irUdZiaYz2XCKwLODu6ua8sYqSMBLwG3COc
YxiMETbu0uxdpjrU6AyLZz8kLyj+76yZ9jjNdJ4YL26A3BFNba3RBmzs7402Zhul1Sva1nHordx3
C8LI2nBQYqw9zCSQLHLUJtq6dFbrKHTYMuhFJO3a6EqTWT+zF6ZrgpO3aRq3vmjz2qkYQAjpbmtt
beGrI5tityGbpb7vJCQIhnP+0yz6L7HYz24TjdCbsx0HNQEx87nu4Qq5ZirPuZGqswKY7Q/OpWZv
LtkbGcGjFCXjyQcMXjC463epnsEkSr30oUHwzShmYUVdQbNdExJooF46YfkXaMU/swiIcI5Ze5L6
88A5Vcbjy+1BNdm3eZr/H3tnshu3sm7pVynUnAeMYLAb1CT7XpnqbGtC2JbNvg32T38/6uAenHuB
QlXNayJ4a+8tp6RkxN+s9a3khgWyf1VjgYcCn+sBEVoG2k7CppkhRVVNUq5jNMO2w1dqVVU8YFys
EZmhAXaw2Q1WzA+iLqxjULU2pFaTS9sOXrkSyxu6HnMX9lG9xavuvpqhdI8p+YZrD0QISYWte7TI
FEd0MP9wRhuDdjHBHe0G8UytDLslt19Ne7JfgzTdmYXQj39+ygcpVQxmQd5JtbKjlsi5kIdD12V/
KCOScPRQy/1kGBO5mR0RdFE7vgmDx1dkcGzsnG8hGtVveyJSNQJ570hWxlX9W1c+M8NRFtfCrPAm
Emp/83N5avCx9e58SfUpnge8DyOhFIOZsjxEkN4jeStMJJTlTPTY7K2ItYu8ZyHQo+C1fssyTJ+l
1UxrqxK7UQKhdtMntxuCtTEbJ5YzybogTQDOORKYeWhfLXZtfq31O65xl5U9Njwf/W8HRXjuqoAI
yPg9CycWp3Kgdzfq6MAVF++GgRlgXIpvgwlDAHHDPpN0AEFXfndSxIoYyRHv9WhPJNDciUwA+DFJ
V++xwBZ5jdhQ+EfhkzkOEmSfIsIiKOewsONz0vNWgnIBk7kEEVJYjwK/Xy5cLj2MMwwK83q1DDGV
12+TqnN3UQxyMFHjsix2X/OxyHbkPbnruS3rPQLtXRP706mW4lfGQbHBW40238IJmjnq3PHctAWz
GEKU8XCwFfL4iSwUvHlOvscdKhXggeNysDLRi02IQI63Jly13SSM61fm2H8mH9qZ8we1iEsgOzO/
FB6e9erYvj67LhDfdqlQeqO6NNJ9LSAXPtUzAVaR/YviHEwI0xZ+1d0p9YdfOq2sB8fNuakdxAMS
Obzj4QXwRdhc6KZG4ZjUPdKC/C0ZrbHOYqz3N48GjQSJR8Cp0xczkXtpT4QItfUK6/6i0/D+2A7P
hkk3SeSQ3OiaaZ6BCDMfHiMo/sMoeXQRhxHchnf8e2irqxXGmsWCU25a3EUixAIAAxlCUZG8oAD7
jrCcOKg0dbZ97rJHCtUq6MMrECjKxT57Ccr+YjTBh+fQrMSjfulhBW701H6G3Lvz4HrrNi+qde/K
715Ng5pWjIfmEaGbjqIUBa/7MVU9Xewou0UbMDMYDu+O0XYbP8sJbiCQdx07dBFfgANJIcF3FwKx
kEl3iQHvhIPhHrWHFie0nmtqE65BiY7Vo5YN479ox3dSzwSkxAFSQ3CZVfTpuoO9bzM4NpknR3D2
qseTXWvCvLi6CUgeVnlbmCtC/GjTWPNv7dJ1t4M/wK3rgjdSeha5fHMcZ3RmcTr4BHwn/Cui7SWX
xGs/e/vAJF7SYyd1CPp8M1R+BZ8dsrnI26ehVD/I+GI9HMkbgzeXJIXwCWGFcdTkigVmB4vcmdyN
goawbn03fxpmB5IZTZ8vyp+UB79TF/SWoH/wMZSP5Xxw5+psuvqVuMAB+aDXbAaFXSpLUfqENsP8
WRnvTF6N/cDDhcGK4yKWETd+nnPNNdAckloQeyY4JHUGfj/U6bqo4hSnWt5tHbRb+Htb9zpLeUW4
nV7s5pcD5/+sou5q1d6JMSBlg3SiWyHJR6E6rI9+zPnAhpPc5KEjSQYG9tolgG7tYU0rJVUe6FPH
qK8R99GRdyQGsQh/suFaGxcjJopzb1UIFBCTUfGMdv4bC0EY1rbxhzjmX7MxpkcOYLJWeGI3Ub8I
MtpYrrsELWeOhhctE3KthFDYrjjkdY2BE9ybUfHizKLYl9oB94bez6GRIX+Rh2k2f7Ag9k+jX8IY
GiyJ5JarPGQ/ulWBss6F0vdQwq+rm+xHGe+rCfW20ZRkbxI27T2jBXYOymQRleHXW1UReC0zQlFH
iDOGSt3iYqPORlFB5jCQOjbME/4AzAhrqjCB7rgKo5VsNnE/tBskKyuXrOn97EchdUqB4VKj/qsz
8bgRC7CncX3n5vrbT3wLfuo/SEVGEAFfJtE83EEIfdUamFON6LR1SUZ4y1pzbZjqJW+CcO0qSnI8
Pdgyx28Zir09hI+9EEzQmragYJj/KInDJnbij4ACvDAKf0858rNv8TzYFhf7IymDD7tPyXUpYI9Z
Gc2Ejb5zZc3qd08f3iUYJiyn0msz+kW4KAs2bzRwclCiwUjKtpaOd3NLaUjrty3J5N313RP6nJe2
Kc9ONiYHQSmEFFa321zY93lsedpTFa6jOnmPF/JvR2mAJT4NTnaKw6d0P2bXbH6kT4Uy7XVQNuyG
nSWXwvgdtYyldPghLL6AT52/X/IoxACtwLfmu1v0Hvu1mL0R3asjHZqDMJnRaxa0JYyz0Hv722JE
BUtHqddipmiy4PsOI0D0MEt+QaHw19JkFDOVyblwWlwNHXI05muM0argdbKJMphiFqBLF5fUHWtX
6xZwme3ncOo2No4kvLn7r1bC0wFflYoxqt/axhx3Y+kijAjHUzQ/BsnYhgxtYwGlc/bh3URLsQoT
lOpUE81e4fyH5sBsJ5l5F9XBmfbM3gUtjy82ZmuZoZlzA82fUU3OfvSAbydeYagbtrpm7eTkTn/U
rfqVGD3t/WCeVESPXEhiJrz8SO6JIezvzcTCD5Gbvy6gDFOMbsJlVDn1YIFGMwyJznFefDCGLPEA
6pOsKgi+qF8nVPnnLsnvwcQWL4swoJQ6rzZxFTxlNE7XnqjufRiEvwdYGadAZy+qm7KzTJJH6wyX
ro/kpdEgKVoa7y1TknlFBI5DTEI0PedW/K1D281ofbplGr5lPHrn0ukiPG31sOtEdwqCCthnzrpK
VeQJzOjVeY/oxC8Q6BcsKYV9/v8bjP+rDYYQPsDv//0G4xr/juLwZ/Ff9hf//J/+Ezgg/6GE5OZU
vmN7Ejn6vzDzvvkPpI3wmhe6uWnjIf8XcEB5/4BiZErf8S2Y2jZriv/cYLDccIAhWS5H60Jlh0Xw
/wAcEMtf8u8LDOlZAqy65TrKM2mZrQVw/u+8gdEY2zoj88gIBKdXXWJN6xmgWvauHPxfo0AlDtU8
QtnawnvlQHhq6ik6+7O4ff1TJ0q6tsx/TFmjHnmUf6/LeTh//ZM9Upsb3MWYLcPfDJ3/FFI/SsNQ
l4idCE7biiU55jqiHsAbgz2BJYfzia6GSXrO9Gmyc3Gw6qLG+9r/qLLUObtO/6x5gp5kQ2RmkMwW
hbupEaZ647Ec8id+1nfdGiRlu068gxSNxMc3G1QKXR6c22Q8wDfTT0q2zo0SOZfkahAWRWbrhDA1
trnxsnmIfjptfchH4B4WF/WGAWDxgms6IkSKDMJ4JICpjQKIqZQJjxn3AqWCc+8Dabxg4Ptpwft7
jL1qzrFt8KLr304ZDi9urob9nDBzTJa1RS2nj9Bkgusv7gc4CT2zeafZoSk4tzIyVhlbye2UmP0L
w6xDWHv+xetG8jKiND8GvTEf+PXRbliWe/OIIcF3A/haiSS6eKp/qsgsaogqOgqiS250D7tKhcWf
SYAP6pigv3izs+4k0+a+J7RQp4mJQAWDx7AAZ+I+Tek0dA/Q03lxTBL8pMqR3TuieCrKDEFxDgCG
LUGpY5gvejwVkQWJ3u69Xcl/fkswTRhhc4/l32IWDK/9ZJGoGBa0uCU2G+3anYYlOEd2+MDelF5z
t3+mDXef7aGFTC/bm6oxsxlWxp0z2PbDzwQm0SS5Rq3xkU2EPbctW6pgYpWf1e9h3qLT5hZHzV89
D7U/rG2XONWpT73ziAKaugGuUO+F+gAtnTUFAVRqMsWdODegFIRrQh9ATEqOVScAdv3bAXH/52rw
fxRdfi/jotX/63+KJarg3zaGWGd5zjyOBGTNti3/+wOH2GjAVjE356/NC9lRiFeD/mK1IyqfLr5q
s4uOGPZewFeLYxHrHwgb9AZ6HavsMA/+DxkGIEf+W4bBYuYFOuLCRlYAmzgJ/usRQN6lVZERFy6Z
TMMRfijjArsy1lk1PHdpro4mQheeSSrsZQFJhpnxCCr73PQCgpHVfCsT7q+AerzNgNMyU0b4nAfh
x0CEjAPSLVf58MPl9wY1Owlf/d+MHKYNNv7p3HOVroXtqZXCB73HKR9sE21DIGJV39Md67LE14HK
Bm/exMiL/xFAAb2UjyYzxE1ztCobcAEsn1Vrd/OTOyXXHkp3NU3use4pjYrqSWTKOcNHiLemaDM2
s+F4U+aRtL/8FwpMSNfU8HvHiK4N6eHErreXSUTu2Q1oCz10I9s0FdZRCeeakhp1dYSJihKj/7oD
C37Nm+JFTsbH4IfTs9cAB2rM91Qm6lJaKGxIDrvPDemXgYjWdjJ4pJj1UL0r+WrCC0mLtYJ3Qk87
PBOoleD49SMqIohUKhqPwnDzQz/8zQNCP0GPvaEF4+GOhV7XFgsl7Ue3qcDt0rkmIXhhcnGSxN9a
+Q96JVL1hsLeqswH4JaLn74HVbEsZmdPAtk31xkbso3T9JgMCD5zn3RIOtuVWwEejNpoY1CcwZAm
oFVTUnsodw6QJKBrQaXWElei1ZaHaCqbrYeLA2MEmK56GC8jiLptsPh4Kza+h8Slghb9p+vDoCDO
yMBgP68hISq8UO60Ng33EtlQuMEzHjxXw7tJvQ1ZSClRULxBuhbAjSfMPbKcjGUE8Qe0cfWmRWiz
xv8wwLTliybLM9LYxgGhGf97MEEHI2Ohn5LdskMAq4FQCFH90lwwpEQiSWoem00Q9dgIVKTUWc7T
K9/T0+wGL8yx/G2i4v6qhXPLltVi1o3ilqmYl1QiNiIm5gBcldmor+KdDJp4L+R7X0/2uuXpWJtT
4ELaYqLStKAXSr8907AcymVWaQcuZJok3SUDKwkvY2hRB753Ce34qRGYO0l8qvE8H0G5JivPCtCy
TRAUfST5lSB0cQD4nQYvRoehLUNORFpvsupyP322ERk5KGMLvyRJY+wrMr4blPCLsA1f8ras9Ktu
xfjsIQR0DW6AQBvTdQqTbcFY9Ig8HqZGZb9YI1lmc7erxGwdtSV/GzU9/ghpA99i8Ep+zXtpF4uz
oNg3hooRMJdMXpHbCHaKuh7vmWK4MaXFrWI5vyG9zN8ugzwpCvZsTsXjQDbrJkmgD7kRKY966lm+
MzkpWwJo2bx0KKTjYk8wDEP6qli3XpDu8iJdxtYcCmNjv4RN1hxqQxvrMntQk+htIeCU+wSLbacJ
ejZqgLewn36pqmN8aIX3pPHpDGqcnXEDVSMu4n2tsg/fUOiKl5OnnpuPyCQDHdoOgch2894X/psG
w7gSSAD2Y2GozbD8HFB3Q4RhG56ywiPDS0JteHW7743fJ7Ad7kTi+JRAI9bULsRbY7XexmfQljiY
XgYzvpQRURQLPmw/VOp3BePlZv3OZ1lSMxC/TtGvbPGXbFPeizpg3xx9xjp2sB/yMBZBcCfa7yAK
AHlWP8T7LgZrupxxLFt4GAggXmnXulRj356nNj5kY40GStj1SQ3NR4lt8kCeCq1uvEeK8FGRHLxp
PPYOM9GVTIDlPp0SY+1PtnVMlidXquk0SQBn1YCxCMEEs+VnEvHcXWeyCycm9Ea76u6+nkj6mXVE
p3Vz3eZUaQqqRrvNAV36rZxLzEtNsA7V3ID3ZM5Wt1O95eJw8CS2f3Lp6VtOFIBwO+MQSGyCjfDu
Piuwu+dNzboKB7zbSAlWPbJ5ulDQWROTE0BxTu18oNsoyR230mdnMs6qWoYWISVsGWPt8atp7eZ5
RBZiL9eUza8BuolDAfvUymb3Upebuo7lBusxTJuwkAjwQdjpOTKYJhvROfWSY+6ROF6krKkB2P4d
2C+sojaFbO/F5rkvrD8Op/EhxX+9VWIEdOSH7o7MHsz1SLBJs7CLE8BPe2114Wfqp8WDgHXABWX5
wwxUcmqs7lG6KYmpHCa3JrPlOe5mVG5VKy50D0eICPaxRdkmdEuHH7bVDuscSeQsSGP4s2REwmQ8
MSALtoOaynOrAHs4VvbTQESzU44Fgn12w7sb+teJifLRzBx9WTZGzJNbLqMnknEYVGnpbQAL8Jh0
yl7NFvCSAlQJVubqNphRfYW2q9A6DQTVsSapgZZue/ZiWztU0zn22ovDmbbzFjSPzU9sbfbTsNNB
qze5F3FBKJaNteXyvRk8jMqo7aPbNNma0DprVQQjs9tkeBhl7OIO4J+G1NBrRXLcnqum2MBZVy+Z
ZG4/z+ahtvsYwC1urByvBO8xQDc9Z7kIx2PClP0RMghicETqVvAtrzqLtr/Od+1oPplYEFfQXvzt
bHs/M7fKgAtCxG8m2pJe4xIpQvU2NR8Vq+9tuRyw8XLUdmFSbZnVmWufR+kouum7lc/RRXpBv1Os
QAaNoiVMljTsBVsUoRVbR9Fz23p/iKIuz6k0xKvuxaljwHPJKGmpW5pPHH5rLNziVlnilZeTHIo0
/jOGhP/1jn20MCcREOBABw3rN10JZx+rtl+rMWj3cCGJkl5+7fEg49s8jO/p0FUbjiIzhkib2/6t
rY1jOdVPykr/xpDZD1GE/4X3qkIA+hiBH/WaoItxFr9DJ4MF4rFIhw5t8JDxEG54oeN2Wn64U5Ls
Mrcwnrm6lDOJW7G4pjl2D2rW2QYzF+uLKHOPtp//cLO6geHoPGai55+rBuSQN3aKUVpXU3dWdGH+
+BybUuNx5LBgpYUemWwV/FLNTvqh9YZhFRPYsMHB0d5zUOm4ARB/RmVdnL8+sCr+LJOE/5w0pTOJ
vdM5ggSc9vk56Vg2kaVMaPfcH7u2RgP+leAZ8Z0cRmbXe1R8Sz6VXZJtsDSQTezOz6xz4tjGA7LQ
QqsYLVg9E3gdUw1uTOiWq6mxFDiPfDxEM5SshKjZQx+0T8QbFbsKWd/GrVIG7xUj+HxyWqZM2Z8g
cBiJ9f3Af5r2YJUiUKQAp1ejbBHqddWPr3dlHobTvR9ILTftJ7+qq3tUsyOHDFbtpD3+iuiQ1gkD
yF3ZmJKFMJV3paZqV7n1N0l3h7MU5yrVNcZHFmaomh31k1fGy2urAf81Hh2Yovk+6SfJPmGKdrM1
nNzl6G89XTDPrsihlukRiThCLt5K0TgE3FsWLvrCmjdM41p8h+XyTp8PvpH/Qlasb/BhO9fhBPOO
E7yarUVY+VH3zrNlxMmWjMtzaPi/x04yqmviPyouf9HiEmCqaxdkPn1D73ks2Ng5ElSQbYZ0cHZ+
ZOGMnxGWTLa3Dslj4JLjUebzzr5pp4UZBDujsKAe1TbOrFAerb4Xl76Tv8RElRMqHyOSlLgDZoAO
BRi9IvaZ5Me4n/qIvYNhUlvZ6HFY/DqomXti6euIIA0Fx1wxpN5rtJEX+8PjZLsNhXi2GEQYAuBG
FhThziy9Y2aX5btdohkL4PCt5sa1yFv4kC1T5AdBmh7Wl27el6O8YUWwWdQehIG0YgKQsosbyg/u
Cuv02xWjecsATWyUD4avANVtyW4+4gjnynDCH7BGm5e0lS9Y5/ddV2eMAwf3QhqXs6XBlxuZoPwL
QXSt3DARe63UX34r8amG2rjJSyvCM35Usxh2ZYeURGpNinSUPzpG1kEM8UP2kMUSZ3kKfNJGkcNO
Gx+MS4Cj4mJ35Gtr5Z5Fmky39tAXhUfsKhTBMvKtA6RhvRjCrvg/0jMv7GcwoqYB3J7v8XTRJErb
vJrU3Lu0prYOFbnoLMQJJ422NphBbrJYvVPlvjCuZUnHRqtob9QAKeGlA+JA/TRB4dnhAZ3uJoMc
QWzdqYoZM0VFgoClqOj/s6udk68+2H66yf3xbNfKvorURpq0VHOFDKDVJYQxB66Jp4nOgU0JGxBq
921uWvHenbR/MVNjPSSeOH99mONto1T6FESkijaJnMk0wurjlubBKWhqGcF/ppInaej5KyS11WhH
xvNAssF5aHS/18vYLa6WwdfsZ9QKDG98tsY0FIKMKTLzGpSHBISkLG5YrJ7jxbn59acaHFEAXOfk
MzdHjFeRfeiVNTnavLGYIj/FbKqemU8WT3aX06FxEABYQRos+dzGHbufOHvSO89Keh/NqNlYHc1j
hZnMDWX1VLPmuQSyhW/cEzK/U0aUnSn103Phcdk1AInWAmzVqclQumIb0axRvQQwTELEIdblZwag
gjANIqMRHIQoUtdxDRxCFcGPoGvzSwuek47UATreJd6ps2kjekg7bPmk8QqI8RuVbreP04mFBGuw
krfkOvPLYFsTC/UkMIywbVgUb3Odn1NmD6E1ps9GWU5IFcEeYmLAr+WLsxdJdpPL0MvA+E564cj+
xQn3cRfCCBwLG2Mdr8WIzeiVU3ombjH8vAwqdl/M2nVf4HtxJIjCOUaT3awbd1EURFPyWNCQsbT6
s1lmdCoNZyPOF8a69Uc5k7IU2xClKpA6e6Tf8t55wQtpkeYOwXtyyCJ2IRPCzmOaesevbzqx0l0Z
+sV6auTV8hpx/XqvtEIc6YYfA7XwvaqALHwNISvpADFnlLEhdvAzIIJnRZ2cHeqgf5rJPDOL4U73
xaYQKYdIkOnEgzdRL7vJhmEgZbA2r6xqUDfOl4ZpwLUxnOfApUqrSYpXEBR2AlL1pb627Z9kjgjq
HjiWXAUOhMU/F2+TJ/uG0gvbbuyeS7h168k/drYfXvFJrZgSEjQiE7RJHkgQbEVg8z0seFXItyTi
kUTBkt+U9vQrmvLxAOuuPehmvjlgvtYR6OkrXJhgrWQd3wyNfT8rrOFqmXiXEXLWm2IecrWKY1Be
ffCM3t27pEo1h4wDndvWHPfRLP4gd2CjMiCximLapKwXBrGbAFgTPz9nYxswdgVPM2Ste/76oErZ
7udheLF7+BH9YLIQzUf4eEsB4hko9UKIn1qjDbVEy18+i2Mp7RAloZmh9GXbSpVCaLogwmX4U/nF
80heylDgROdE/QlJj2w0ZuNbyQ2181vSEVM0MQw9iOOxvCNu+/xgJpi5sQnHO2XZ9SFIbp1O9buf
1W9NZV47MfhvRX5llQ0bCXr2DcKluNpGvDNH6KVcGQjyJ05QuGveHYRNQr3rPTow2RvfndOLP2Nz
8mLrXDfVUxPZ5ZnAqu8Id3i+/eHqxMiXgjGESbyImO3yNcgJiF4aSVZf9I1d/h03MTYtTXNr5OXB
U4T1hfiC93qx5ZdO+TPW8x9CUZudr7/BaljNjoMSyoqvQWjWO5RiM2woVIFJ4sz7uTQc8HRddJjL
UxxqcjE8/jZr7I+VYVoX0tMfLUL7qx0W3/GoD1Se/k97afEgbGZLKT0WBFYFOC3OTDUW10XALX+C
WmIPzBRIsU9ULZk3Bbxp89BBScY4u2NVs+OgAWHFMb6ilA7PKraztWtLlEJeLXdeldEBkiDfUSm/
IVZbJQLOqlNa5mtoQwPUFZzHpirN7dfvn9Jt2gTG7K8dVX0z+rbYe3KmFcqINF3gK1NivU8oOZ+m
PLvB7OXX4Xp096G8zBnrhWmK1bbKtHWdCkTeePEQtBeKpoImv0ltZiZCI89WJsbGJnqKJjzoyC34
OUKpYP1610TtVUazqL0hkefO9BfAVX3VnEy6A3QsmHTu+xDgXWQO9gnVEpK+HNYuGYBIxTgIsZFz
VFoexnBsHIaNba/xwGj1AYPKKkZfNNDOjJUL/clAURh2LiHqHnomGe1pEwY4wTmTujRpDvHEi0Oh
2Jl+f9JBwU8hZIpJpROftpYww+PQW9+91JxvjXKe4f02zPPCdyRKNr9av1sBZ/U2bdmGB6WDzxQq
FP0wd5aZNweEvgEu7xpDW8GYC+tiZqzTxOXedRgveUyG/7qFqC9GFhovHcsdp2Q5/jVM6YL6O2uP
52pM+y3Axv6Qs5xN8gavMHGFp/zdIQ3jGPJTAopMaaWc8tNq4tM0yX4Hs6HdLODdk123+UZE1cGf
TboBtzAPUYggOi/Ffap9iKELnItqZp+NxLVBZMIxopjvMH/vtnkd6U1XsbU3nI900NZJl5w7g3SL
Rz/Uu7CyT1Reaoesr9+aPcqjr1efCAB0A9KhVfkzavvhw2/tV2Cr67lgEZUEV2vqi4dJ7BhxnXgo
0tqnzRQV4h7YU65fDNsiw/jQ91C+Y/naVujiQtWCiOhw6QSIekByRN9HxlkxU9Cvyb3F+9pVdX0D
h/sMSCFFIs1qpKXN9UkEWEdxAAfU925NOtM7BChf+2YwzvjAyTVdWtPO4gx3E6ot4GEDDN2hOQzs
v8LwWxIjTHFNbJCeGpl4z3AtTdePD1AYgpNPlgmSJZpK5UQvaAm9lVVbZNAFCKvQ/EYvelI4mOBw
EnpXVWd3+WDH7jUDG7L/KlqIqn64pTZ2fsZWX/LWaYU390yN2nwXgivgdXv1Oani7TITKLEDOykp
LvHW8GV+8ZcPhWO8O1+xaE0UroU/mLey/ooQqQ9tKx5IlKKNtv56RmsdCrf/sMLGY5qh6J7Ii98O
Le7TDLThmTHpHdoyvIy0qkl+dlYm0prTnDgfphEiWCyrhOnBGDw0WcXc/7/KuvVfUk4u9iUoiBUV
JRYYIOBMbbLXRYpmtAkK5KRYxke+RNuq4ZZavNDG7a1v0dz+TjXNN1WROEkUvhvV5COaSBRRPvq7
3OuAOrVCc487OEKaqd4k2KpeZzNHxoicojViNJCQLx5TwIo1rUr7jRLo0LtEwwx9H2zB+wZXBDXM
Z2R84itbJFV786tGtp0nPmsDQHGHwXa9e5vkHw1pmJFnytdafWrPdDZu6Jr3OanB6sbZjuyKfJeW
VonenSmYNbdvDhFpxGJUDDvEYJ2FLN9Mj7cz2hg2mh2SrHAEQVk7emvZsAhS2BAJNjsX7f1WDERl
5hMFit/ne+Cu6ckEtJYw17SkuXHKlnUkW9rL7Kt7uASbQf8bvw118DdIMfDUTN0uaOV3Jkfp96KS
z+ALiS4rqgiLEhcLvyJjH1exvveKTJ3YvvB0CCKfUJcTx5buSK+sQdIivUK3uw4LZLRjCFoLhWm4
m1PAa8k4TasE577RTuHe7UEOoRNP15WG2ADlkfDe5ZT0WypMB6/Bbgzq6kfVZd7ZD+YBwDz/ljtz
4VcRqayKi2OU6aZk+biuZvoJGKFwgaanLqdJS8gwr+3pHnRRfwSdLa89tpvEmYY7z2G851FfsxaD
YuXZ3VsQ/awNpOdSBOoYeAxN6ImIJmfCelX2xJwa99W6KyINHlYn3+zyc4rChF1byRA8QGAXxXV0
Druo5u7Px/M40DESUv6gfWMIywpwBle5dfKZIEGn3WV4SyYUWmjclGsim29yAFYiZWUD6i+eEwoS
cNhPALCsiyn+SgxjX2ttkNX2yU+7VzJsmxdv+GY68u50MJI0xwg+Pw9iZsv0G0nNKmqs9mV0av/M
MOduTPPn0BXtM1kjDPD9ja1AybUzzuFeJH9HDqpNU1s/C2m+OqFDLLrpp7sNmIZ8NfkA+aZwCtft
aD0R3LID5WjuoXI9gUV7UbI/goEvtn2Hq8bnbe44xmcQalKBDYFqsqOVqG16ckNfW3pbfpZ6BzzE
NB0XUziPD3Ek5y9aOsIKChGFKQlj/94dYIH0DzdNWiQA2NCnPv8UpgjZPayXVYoj5mEnEBxvRG5+
QPGA1ueC5RwTGIY5aj7ylzN8kRVZXzQkcVZ9GFUseWQoXVQKGsD2V85QX8w8Da6k+vnXrz+FoYFq
fCBZ0cEsA7/d6g/oO74Pofc2oOAGcIlLzQEEw2qfD19/+vpgzBqfpTQOECbCW0gwAqku0WdtWam5
0lkd3apgOOqynxCoLJ/rls8Num/3reKeYNuaIEZ1BIh5tzJXcGrj29cHMDPhrkOP88/PBZgydk3L
hsQlAuBmhl5yo/SfjyFJdelYQFn81+e//iTM0qEmaLBJuiBDDcYpkJySk40dAoQ2HVpJ7O4Qc8TW
Lg4dyt51axRgubHRkJSLCDfsO+BQDIQ3dWD1zFhS8+T76kNOaO+ESNENQ4/qjTSh/CrKjZxreAA+
xa8ZT6jsvZJAOBkMLymjyUsfg20y/WcHYeZ6UnFykJwIxBfDafS8e76AcQ0OQe1lt7hgQmYFzgei
ViByZfxWmtXfYojfrYGM7g5Tj8losvYnmueaUU47WfvGgnNjNDC3RlYruYVYsgSkVeasp4fPovjh
OP1PwfKvCxtxQHYvBQH3mfstEzZrtUjvmtC5EFNJlGBqUbU5HQLgInzW7FFTtJKYpOtkCWZC10AX
5/ooTuEyTYbfryIbtGZq/ixGn1DPj078wmhQ0kmpUzmM7raoSVcSfZhvSZC4WbLw1qpHjE6AiLHC
VoX2OZECwtdBqXJ8Uo0wGUr/mAWxHy4OuFnkSCo895E5GSveilTZud/RtnbkdjQmszUV5KyjfeOI
3I4M3mUSHdndI2AkjtI7INkk627GAcJA9M2yKxfdCvVBQtFotIo5Xptd3IgviIbhRwHS05wKzbFb
4/hkNxfP4J01X9MEkgN07JAasHWK8lfW28MqgQC76ecC7FYAq9bd8jrsjSXSEe/kffR/pSPErbBE
pDuVJbAGseRg+Cljmx1bK+rh3M02stO0vst30Vif8xC8UecBourtF79yN/Ecf46IJd3luWhIPUji
CExU5f6eYwx/ZZZm/8HYme7GjXRb9omIJhkMDo3G/ZHzpFRq8PiHkMs25yk4BMmn78Ws7ttV8ge7
YUCQZFuZyiQjTpyz99r72NfPeZ1dqyJ8YnbcrO3ONldmNjY7V6HLFB53QcThjAiNNfKbads08tVn
TBQgvd4hu0Q+HcsfQQYD02NqSqoFfTpRYmSvEyJmXfg+2DNEWGKZLiFeauDOZt+d+NcvemhgDPYN
0skpAGNC2IDOnZfYTrBbuXgna4im7NEO7TT1CXfkgv6HN2Q0P6RnHijbd3ZGxrfusiMrPM14WLpl
yTsAT2tbzM2zrSQg5lnu/JBBkjC8p8DTTBRA/dL/Jdl3iGqg4vF3axS3XtF9dMJyI8q425qyQ3iV
/IAJwBuZ9AipEfZ7C+g8aKNNF8LvDD1yK2T52NLgEe7oMqUv/F2XmV8ZSn7hdSWFXIwGF7jLRVV1
mEjMjgF9j2lvXPaYijZKTQx0HmmqeoP3J0QSse1D4hjsrD3GXXvgzFkyZZMMYWqa9hla1bnU7PYV
1pMpvbXuciZFarquG4CxdNDYcGyiN1aiVS+uTdncDrsydTCGY1/KTMJ+ypbIdvSvBMOyHWowupzK
01W9gHkir7lEKsm2zZyuMptmk5nDU3GtDZq6bYK8aUsCydoysiciBx3AtDCUZhI7vISxztQvQWpD
yayspL9FHtGVcWjJEXaGjunWWH8D81uXw4axGkp7IAgMhE28MPX3Ka0EtE6a9rMbWGsASlVgH/KC
XoqyAJcycH/pLTIm8N5Xzl8gB5muTG8om94yVrSVJ3Gmxghq8hZDuQ7Nr81Ey4cOxqoZIWvpBQDz
WvQWmutyF6L4Pnhe90BeEsZxl0YcIKl1aeGqXepNR8vumECjtmeKeNPX2X4g8AbJy1p3sc/L076g
bsbcXqKkRCJ+kglvqkuWnAOpgYPdpzTNvlkxjmXJYlyqaRskOt6bfvA6jedGhF9sVqJNxzhq54/O
s0m7PvZpLjs+J18M6dXcxNuotv+qCYLouetAW2HaykASEvD+tQiKH97Q1nu4pSFc+6hWXwq3x74v
BkYNM5QHQes0tmlGqHHTF53cDcZws9oi5hgfJg8m7wX5Hou2m7l5nVYX+qXfUQd8japBH93O/znM
wQ/wE9a2yY2dBpC0+oNc7ldxGgQP/gAECgIBZuPf4rSmKoSf5nV46rNsQ6jFp9olngbNKBpoDdTT
xklJWwIYWAlYKluAL5nxkHHQ3/Tw/WEoumARuMP2EdXRH54cOJN3Wj48U4SF2S4iXw//5r+fnBPO
sRczS8Bk6IujWtpfbpB0Oy92trTo6efnwUMg+mTpaOXrwY+9HZkDhctgFlRNt9ZzyBGlsC5djxIV
lOcfnuC7NDHbJ+rM9Xh6AUpD2zTfSfsGDL99G0ThyeGYhxNDUU2UMQbixNg3PPF13ILuHUMmjiQF
oW9y19i5quvvn8YvGmOehWeaFu+jhVneefceEkHQGhHSwxNqGoYUc4b1G4B0Ib9WWPTo5fJm1vFC
P8/zP8gblx/9b7WlbwY+74wvTAux9Ht5cxR4Nepg9ySWkXTLuDBNEn8rdZCv5+U3jiAFo5DBE/b7
39le3vt3j2xJ1k+uXJPMufdkGPDdaVXmhWQElTSPyL5IQjQ2QdgSUBUl+0kXLFtECJSz/7PyZrXx
nRuxWFR7Be6K0Eh+FiPwxykY6L+VI0b8uT/nKekJkpgqvHakFs/mn+Spgii7909bEFjje7ZwuGTe
y1Nh5TldQGV8Er2iv2LMJ720aSqGDptMOMNNkC6BNAO09MaZRbMmNzy/IMAlYqwZph2qxFQDiooy
Zu4GHBvVt9Mhs9VT3dXduQer1Sv0e54w9syNEZHP3wvt93vdpgwcGE2sCgQXl9qO0cp57ppWdIp6
Ahcho+kHCm/r9ffv1K9Xpy9dDmS+6Xk2Q8Z3CJ+qdBqTV9o99fSNVy038MoUzbYZ+s+toBJMFA1g
y0s/AWI0d79/7F9XNx7bsySxg8w+kQT/ewGBVkrgPKfHk2W6W6yK7Q6RZr+tvXDjLW3T3z/ar8uV
Lz2y66R0g4Bl692juR34NdSSLvnpxg9d1R/QeOPro7ufWcXPsQ5//P7x7GV5eXcPgAEQpvCRFmNZ
ePfSZk3R0Pmo5CkLQ2+bEH9GSby3WqgGVb80O5YRQVLR9o+M57pWxIzaQHDDyqcJuIxHG+U5+Ozq
57totKgDXMOCU5WGolThZ8pYsOYukgQ5NCdq6OAPy4f96wLqu3JZRDmJCT5795IRYRhOGnPuKU4B
E9CzKPdpq25W70en0QvGg2UZnwWDMDfg6SKo6rFwE/9TL3JE7aMQgaVCCmkCn44Y8ZlIU9+oP9pJ
Hb3OJbDAZt7//kX/D5dzYAeMdnnZ2e/fv+aBDT98rqV9otVAg59MVmY7DXgRhicWQbUbgD0T6i4/
Ksy/fUJ/jf8z+lHd/n5j/6Vt/w9rHley5woa0J7jvt8PPZq3PDbm8XtcbVPO08ryUe4MKjuTbhCs
QjVMD1bn1ysnBWB0x/UA+SeKzYMp+PsXwlqurndXHwYZh4RIU7quFMuz/Ye1ZTCTEnKva51yt2G9
WtRD86L5uXH9xfu5/sCpnBuO+tDwyEL8/aN7v97aAS4diaDOY2Dz67LCrMs3y9g81ab5hZ5gjXJE
TJ+lvy9E/gzLQgAQIoawILph1ZpphBY5YkgSu1+9xCZv17C+Kcs7zH0lHwdxonO/Tiyce2pGzRC5
6bADDRU8jo51m2NKjDp0TlHQW+dsaIaTBDrc26Q7dhKiNMiRmYN/Z10j4kMFfZYVhhFJCKRi95tI
6yGlGfiOUzwPojv0TVCeGUosSwNQ3RpmDs5dp0Y1a00RgR8QEzd5S5keKIu9zCq/piZhbbPf7tKA
QaG2wkNEbjgXyibxovESpba712NT4643LkSBTl9HLQ5GiirJKLJnZVC4UdReiGSfmYsFDDtbTlRp
b84r7PX+pcS410XZrW9j4IJxaf3hcvkPG3ZgYoSyA7Y9DhD3xewfl0uZcHqcQKacIu345zmTuOKL
b2nc+tBczLMfIcPIiEzqF07W1EoSKdPytR9D8IqzYrhMkxWO26qz+3wfWJo+AVpGhiW1OvaN/CDn
EkZ0j+P791ea/PWOD0yPVZbyOPCFf78S//HEo3xAtkINeLrLRCUaE1JIfsJ4l9+KQn31jemU59J7
yOY5xPqUM5Mu+1tHWDlvBtspEpqC+os1KzEvIcheus9kxjUETTPsFEf4+PQVU1y7mAEGpnzE5QCS
7GpmDS1jLSv4LFKNvN4yCucscib5LjL1kzXWt3tltaRZXoobjikWxmDENWsn9JCZLZ+dQjyNBrOQ
XP2lQkTPYFASJoUsmYeGDp7SU7AzvkIBXRgWQI/QYfH7LbGQvMKPZLIWK4Ub7FB16Lykrb/8/sX9
D3adwGSPZhWxBDex/W4LM5s2JqqILSz3DwHNnmvrQV9Azoa/KMByD4F+ohHHSDCrnOqUN561HmNE
EVlQR3uV/WF1t37ZUl3Bq+9YWIhY25z3z6dJWgaXappPvL366LVIKrD7j5WproAGkf0/ZR18dw8C
nT2a9S6eUaqXHoM3sm7aS59Y8R8qXWtZR/+1zvKUcDUJ04U2TSX17iXyZxtNNs1DqK+JQGYKMZh+
BekzqFpji/aMjbzOc83pgX7/RIAVqAhzsM9YecX6D2/XL/X+8lzQGpOhvBSv8t2aX+DOqdvQnKBZ
W/gCcSdgBW72CWNAUnF500LbRvrK3HPTuYa18Xqem6Hrxygjdn5qihtz/ZD/0zuwgFk5iV5Lz/M4
f/3DE/11d3IpKJZDCeYmDgjvj2a5iJPRrT19MpQdrPBOmsciMi+oY4H2M3Y80IAlrgbN/2MIOdYI
9k3FrR0kRXwxkmcxY0LRnvwQR0odFQF1K6V8eMQT2aq7EaHvc92MxZrl7kpcTf3CClGcmVhiONL1
1u5ZhquMzKbJydR2roIvYdn9MGfkn9Ukwp1hdgU6q7oMNnGJIFymDs3FRVgdNyF2d1+iLHTbvUCp
77SePMpGkMlCZs22s5t2VWMWOsuY1jbKNMCTvrfvW8iQg+WVB5oFAnmQG+xguAJeSufpkXu6pCup
oc1IkqBdw19XDjEzo2AsfP9Qd1O3Gybg3PcDSMVAD/Wr6C4zbkncIaX7CG6w3AzbovfsD9ZEOZ9m
0YfCrr/kLUfcKAEHA3LliIPzpzLRgwxi9tf0Xh6iWHZrt++Dx/simtI0PAOffCFj9otZzXgjjK1G
aXVJLOO5tWFfR6RwFp4TwS/7xMA/xXMQBCdXQUxczpVJqH6OJQr2NACoVrMTAP+JrKuVJ+xxRUjy
phz/UHP8evFLi5M+fuNACrCkS0nyj40gAYdVo+YC2JMJTmsKIC9Faa23Ph5gEu4YIECd+MOF/Ovd
L6Gfuo7nMKTwxPt6s4tMuxvGWJ38LOt2RuU85P0QnFOjzI8pOQ+b2Rf7rkvo0qDKKjDz/K1XkL3r
X37/XOx3BxyHMh3qKzshZjBp/nJPQWkWVqOkw2jaeG08v7xwE7EFSxq2yH732DecoxuHDwaefDgn
6Wr2uBIhpgQf0wy0KcBWckz1Q5KU3yhEaBzbxrpG6DgaBbUTHv3NHD8Jxn+bCmU2oHS1k1m7rcbR
/tNK71u//Dqs8cJ1Bb+LLTijLlbSf7yfTs6k0kG0fYrHJtn4RgyCsJDmqWhT+tr3r7EsWqf7Z1mZ
r9t6So4gyOZT2uGEXt0/9UMkT6vcL4jtFcbHcczm0/1DQhWPxH2k8FRyc/+WJAOC6VNFZbDkhdhj
xkCh6w4CIRxDkIZ0wwwDxWM/HVUzM0xJXXFKZGoU0L7H//7URJliRDSecY6LUxr701a67c8imIxT
Ut2pmW1PgHkbSrIiq3glwgHZUi4K0mSyA4RA5tqpE57g9A0hQT1zAQ0E0jufkstXM5CAKs2H+2dB
m3CgNEuTj7iTKVaF+VTKDrOMSl+60MEtHTbRgbNofhhdZ28T2Fs0Y/zS9GxarGIo5ppXEHYIjUGq
MLKa9178IS4iufca7GzMEtCLGy7xbSp+vTsz/7ZfoRfEcgfMQY74gfqJsUydO83NSN6sTp1CUTTX
2YkpwFUy7gQ2rZXZVtEBHlwOIik72gw3ngGFWq8loUstWpbtGMKHyXMGrNbkwPHFE7TPWaVhbvr+
xSOOlN5zuKsda3cvzyZd35wUYHodZbCFnC4+kL2DyBePAjPwh5LZ+7EHJA7uopQvXWYnpC1zNXB8
YTKPRGjj5kZ3MUTVX1LETxwuYA0PtjOvVUevCcTrLQwb8zWNzGAfoR1WThC+4PlfZw33kGk0cEOT
tgYW593Vfs5DVEb5Y5MimK0yFFiudmGkLXYdti2DwEtGV4aCeZN3Jfb2Cbs8bq0D1yDJucDaDzhb
y31M6tEqajlOBxI2Utv+hXf2AK/PetUOIYdZQ4QwGptqM5FjcEHlsqid5IVsCEBm+Cj2HSLXPc4t
CGEd5yf4YsweQ/cVwZi9BcQX7asCP2TWV9gtE4P5T/SRHtEjVivaUJZz8PPYOtqFc4g47KNRn+0t
UamnCWwRo4+sbKzPZSE/OmXx2W8jhKV9jK8UV/zR7tXOGDx5EJGFlS+qjq6Jxb+OcfWpwf6EcJba
ucydrVZOcmjjreZB016NN57mqnOxx//doTQzZIe+eq6gPmmMZM93Y+q0yHLHJni10XcxhGHPkZR+
l3LsHysLyH1ppOXW18irhjz5hBK22Q8+l9HdXRyisL05AxMmA1DOXyp+M6PZ3Qetle91jL5vMqEl
lmkMkoq7boXLgOt1tp9mlDGvGo04CZF5jDiJL/Omf8DIY7Hami66EboLkN4QtcRivCWKql8Mabsr
Ej89tI1J7KFBxNyA7znNMS+OGP62jkGUvRmG4hm9AA8/q5fJzr2NKc0tGVKYvVxQ9yk779onUTWo
js7k1i+QGchxUA3hpglZJWJmwloCgDuAF/I2HXe+ieUUAUF+cCLSXR0dLVvvFCG2NZFAqvhCsyQ+
OimrUGtyQ5DsAeBRZBCQgSFsBgZYDy4wVO171E/aZ8P3mFAHlUChh7PgrPdT9qPOkIqi7asvZpIs
yhQMJznCyktQPnFS6S60evMtDchg3Xip2PkVdOjcqKKjP7RUmS50WuradeWXzhMVE5aVoH0ou94C
I2qkeCKeMe4QR6iWsKUWZM5m6AIaKs6oz/z+8cklmyYx/fGWynK6oaCKuQLm1aA9st2c2L+ByLIe
IW+vGo6zULay9JTgg18auPo0NMYl9fETRwzJevNzRVBohH7gNbMJ3taY6TddHT0iIPZfsuwvNgYm
rK1YWMqcejhJNpGNbRMxrwOt7EEO4YAQ6hZARn6lLW/tzGYSZOeU+WnMo3MxnqYs8bCWdG/5VKp9
UpA9HNUk/ilkSeeq8p9bc5S8pG9xHx2JzPVB0iGCmxC/Q/jH1grENVpJBSW6yD70LVHtuK3OCWry
w0DmA1PG9GxItjgVyBAPSI2u0XMoK2uWlGcji3Y1CQWeVQVgc01odsokNC1Ln5ySVl9Xc+NXdels
DBNPGuxbfUwKkIfRVHxgy2ehQqPKq23S6AvaHkMS+rY1NXGABYlo3Zxh8D7q3dUYVfo+TU1rVESO
355rpNPJqg/2RlNzN5vyGqTiZxa5m0lAaUUXgEtajnKboJoqI+bdCGer81RQLpN64pbO17CZ7BU0
BHtHPA11c549orrnbUhrUJCQHpgAa5xfBkF/GAVwi81XRpI02sw52Fi4iXcxtuUtrphiH84NXonA
ys7KfLB7U1w5tqBVg0/zqJXAyY+sFW2SLbY+Pfv92KlN5dn+Aq/tt5Ws4h3SLXPP63oYupw49CYb
j1IQFdMvP5qhcLK2FloL0h2yt73xRbMKbT2WUJ816KWxo3Qton5EPHFzpJAvDUtl4bXlbZ6qcq+H
Tq9nRWibGjIsPmHvr5vQtLa8kulWehIv5dQulpHk0iUaVd48pm9m8NHNrk7Se19ceButbHL8WsTn
pqMeXlCpre/a3wq27GaK5VvhAUZDRhQfAwNcf2g4D0XpTFs1qBtHyu8Aeg/+EMyw9jcOpRQHo/E7
cg7ch0X75HkWYCq4qgen9675EjlJj/vRbqcvkwO/Enj1xW7N4GArcGazWCI6sSeu+0hbe0q0bZ/M
LsCzJfSG1iW9OE4dMSh4d6LN0LVDzKnZPRZZY22qxnm5j2X6TgDKJFWA511+FaCzcX+6l65szs4i
th4jdDt5dqlSRx3tDF43QXEYrYfOQZinx4PgUayi1me3rPZJFFsXObhnQrO+N10aXENkQYIGz76b
1a0ZBenxUUgKF3g6Yg3DTTyfS9i0V/RlSIqd2jgyeQbyYqpgS8i7mQBpoBUEQWBKn6vAjx8k9glr
svxLo9yNPwu5UaF+uzvLyZyASF3ExAO14EQ7n7w5CDJB163vw5CuFsaqH7JN01jWZkTauh0TekQV
jegt83w0raY+Zmkdb/zCeiKvtU37v0y5I/LsyVFhcEzQlKzisCau28Rw75RY790a67teLIw4RPEJ
K+IndfwNafF4IIjmhqKVEIBU1YgASPPlkIdOHmv02mr8JSK6r/eJLd+SUIgHOYOjxy9/tM38czhq
Z8c8lCCcAvOCh9cnMcvurDz3JcjrdeaAfQ9h/KHZ4wSa1fqFSFbz3EPYZ4g6rbvJKWkWtwcL269N
af5Mb++1mGzznM/oVXSYke6ZS8bbw7AlDSi+IifZwV1v0fbhh7T6DuMJrPAT/UdriykjJ30nKjgw
S8CVCYj8TJ00zaPHmc1YIG89EnnPAtJl136WwSOtEzdBQJkwEURgydivaYevdP/qJ/fpDjiJMm+8
3etQRNO7PBDxhXpfsIwj6TaaThHGpkryA2fA9F6EprDn4pxJX3e6/ojIo91Ewh+eDBjCJr7mh643
WpTwEsqQdLN9GXuPqemovVHkmGZmhHcwCxCqtMk3D97acdQ9jlWiVpWVsaEVRMlGTr1PRRuw3JPB
OUuNGZwo72Bs6iXdF7oacQfsnNEhrHmsccg+DaJ9aYrxo2vp8JluEXqoOrMfB0zWtIcAzExpi5gv
84tDm3FqwduENW+Yz0lrzo92D3hAFdr4Smr1I06k3jW8nyHIXoW26o3zsLFRdndJFNPRBrh23WXW
UWUl9Y3DtZEvpiocYG2N84jwNH0R+EMPbuN/gw5g4xw7Nx1TsjmciLetCJBwyErBuAHd6W8RcAuc
APEo41TMRSu3mfQJjs+HRtoAnevyCTV2dUxiH7Z13D/5ovDeNDdYMGML6vO2BOvtmM+1i+aG1eSY
RD7247FPMaiHy57BUWss4lPqfHYbg3qwbJEk121tbToka6e2bpJjXEy3qJlJdnDm8LMbo7YhPUxX
6XCLBod7Lm3F1ZvZlRXSb6DV9i0UzmMgRzwgWkDVx0sdJHnw6gs8jsj7HvrGoX8xqSfZ1u3TMKCI
HGpQhMv54X7dajTha61guLQ9yt/eE+PzqJUFp1sEH9l9gq2c0MNj9NlNNUCCAX3sRhHssAn0dJwN
znmcsD86gXbORmFisCTwYs8782lUpWRGx2pLpPK6DlCHlqqInhakDIBCzonZ6ABoEuMLBFbWkGw4
LOhHagXXf8n9L+EsAaBYwQtgdpSFC1eE21qtwZGyrS/jgt7G9sTVhnmxChkjloBbWqfepmWmVjTO
0FyV47EwO/ZJ5YCoGeB74zXeVj31QN4IABd5Nu+DXEM3IBn+wlYzwYewESDV5U9aGcGWqYpN8gd8
dsMep6Np4YoIRyl2dz6qqMQOMU92XqIajp3XXWxysk8jQxZfqhs/DvFvOiFhzrJ63wVINUazM/aK
bHYSI8yXkhkAUGq8VUt7a27jv8qBGW6A83UFRDK9YLFmabbdV0bwr7qcrsrA1eVQwU1lm+J4lBhF
2xiFusLrae2N3GzX3cIyalP5MUnw4CyxwdtwcTVh1W8f64bYjzIK8FlZ/pmFZNjjr/Z3Ns2vTdK3
b3bXC5Bkw8w0AeXOaoiWNQzQ9gcT+XJEvmjnTuYGou6VYdn4JZdYUKZdkecupS0p6KFG3h7VJect
EmF1B/fe6sJTAYj37DfZt6gjK5RcPBwdDlOwSjAPuyOSOvSzW2RbMQz5YJ3QgrrCxNmVslVPAur0
mpCOb1McTAsknp+VEMoeFng/beYubjLmGwAp3XmIOnEqEknDrJL9iXI4ucjiXIdz9DA2sd5hAghW
ilEJEnAwJ0v4oox5DUtUVGv6FtjNRn3sPeUeknC8RggugSrbPz01yYfC9C+Tjy+C4FVxaKZUH2Jk
mRvTEF8dFMdb8msQQIhhXg+8fgdPfdQ+S4Mt2NZ7rZ/vIChqI5Mbn+A9yGx3zARSc+saTslqaGL1
YMj+tUG1uG47VWxr3w05sCc9+TNW/kALOdTVeNFyPPmcIU41CLAeZR3pdXDG+tpVZy+1Hy3gyM+c
z7k8F4NskVwHEr79LHAe8eWeqz4H5p3DYaZ/vxnSoNl6UWRuOg9Z5WTEzUU1db/OVfNo1f30qd+h
KV/VZqQeW4ToDq41D8Tt1evlGWg77zx4iF0oq69a8Q/v1kOp53Iz9uVjhlVoY0WoLxtcFavM7z42
vXgdsCFjM5qAnThrLw3BhMEgWrPyfyuMGA9abjcPmsc8Blp+NKrgK7XKqnH8fI+tljKXpsY+VyUG
mjx9aMgxuJ8yVTn93SjNa1ccS8/atRajV1DC+IKWrmUw5NfGjil4e+jW4ocFjAt7eDNRVsmD2VT2
Jz98g6L4LRrxzDgeUQyxneOPtDj2j7bwt9gsrU3YdtEOZ9shwh2TzaIl+AV2TBzEDzgHvzs9hZxH
Y2DlWo1chR2OIATTuNXs10zQErOs3v1OnEP51ZhF9ACMntOOb70GubtqI/eLGOTwaCf5UZlefk6b
4jlSHLwc4cB9CccnPTkGCiwj2wLQ9tdtUvvHpLPPbR9N21YL+UamnNwakzy6MNgfOYteuOQrtx2P
zKnsjZHgMb5XcBWrq5UwvUhQHfMrBQjagDB6Q4mmpFuwwd7P2KIfhSsTo3ePLEBP3KstitXY4/xa
aZadoBWfW671VRxN3VHMw4izyii3gTltWSYImOv02Z4YgQ5Wc/0bBLkIyIA/jZsUljYGB7oSY+qQ
5SDpvIcT1+bQozMuK+wsGc3KIn0J3MVe2SIcRO279xvH2KB/q9fCCDsqZ0L4vDB9wDVGEFUIo73p
sQjN8/jDc4HzEYe4pPCM8eIVXBb09nudJuoASwTr+TB/M/ZweXD8BFdt9/rkaluvRxEPmzu+C6oA
7KQR2X5kd+Sq2zRr76JJBsXZyaV5ucoIbMhlNO4dT9GF5Vjnl3W7dzRld5BznGILcgf0vCXG8lU3
ZFs7qsj07rK3vnOTB0r5ZqVcuMREH/jHuOqedBeIo2g9tpTJvDdN6eQt3zPVRBazFW2ELIddpIcv
2lHdTnd5STCUS+/T89Q28DUHvXGxqHQaoU3cmof7jt93kCSqaiBgYvrSCHxhXJPYUIHajaDZP7ut
fUwAGA+eecVEa8qxPpYjIzNiKAygK2vgpuMNiae38hSTUlNtx94m34FFtvfd9jyb5tPsZ9ZVKwAh
vTJwbGvNvcNB1F8OO3kXflMaaoKveq7mBsiGL+H6m4FOTw7or/Xsu/t8GSaaePM4Rmnk9IQCMD8R
xxp7EPRmYnnCGWOVFTZf+TvML0RxdEliXVrdXG09ukdjwgBOL/0WnKrHNcQWl24RnGqN0+WYZvDw
W6v2N7bbvtS53T7nKqUL7HS0Eo3ipq6uls6TzKILqW9/mX7ub+vBafY+4gQaFX6/o+NrvTZsVceS
qUelqlsuYbnpBDdfyIaAwfyIpHl6TnLwFtnkL/qN5CF9zhtfnt0+tzYsHzfPncAF6CaCdM4STVa1
e6ESHaZHesgboWB4pNBOn9CsMqRr3GklXd1yN2bTo8DlhnGYGDF8kOLJ8FlsHbv1DyGQmXUNK53w
Z5iNzJu4cpsliaKqezLDOgBdsowYhLfOumLLxYet420x2t4us3r2NcOmXR0k7hc9ffdj3FlGHXLE
tMf8SvDNWxiUX3tJ02TKX9vCtj/Yw4zbFP0jWI/6bMvhO2f+eINpCmw46t9HdquN49rlpQVUshO4
tle0tWEqRM6zknI7s3C+VCxGU+yfJEXTjhCOb3UzJR/RG3z2rXoL5lf9kPQ7o+yDX/ri0vdm/ADJ
/2ChKbvYPeMDn3bLQZbzD51UMdYG4oJQcTsfSc7lRPRa0DF6JuVKbJI4eyQV12SSkUy7OY4xmOqE
9IIIPGtJO91Iw+lF1eDWg26SeLybnlxhLUHe0ZOK3ah9wuP1cclUeRD1xbATc09ESdmf4Nb3TIOa
j5ns202TqeaLv1gRQl2Pj01TmU/aKj/jp6tvU9X+LHtoZLZO831G7MGnebIXQt1sXKsJ70emZ2dn
c/Q6tH2QUkAZ7TUabz0UpGrv5eFGeCmiYFpsawgkrFXuAiqQXZNdFOrpE+lNNACJoJ2xyODnQSZ7
RMlJoyvITTJOyxedjp/Cyhh3RL+2l9DSZ7G0RtxpGKi2OcwVlZqu6Oimq81StjFGgiKCfvqQ9ZFz
GyZ+8MrhqTWNptrNO4bQkLlfYiybBxdwPxgLvpzqsH8xgyPhQuZjXsX7yqusDxEscs82iy9kNHr7
HEzFTlVW98Ej3ZjCfzO4uN1X2xCvMtcjhBpQkcabVU9fNNCTj3GADdwnuZgwBsLKsksxIyMj2ejo
ddCnOMX7bneuYgIMAh4bB0i2WkbSKX4H8HW9u90/8+fHj9uwGlb43/nDfr1Fa7mHW3WWV/vmv+af
3O90g+161RL4S3RUCcmFsdGmo4JINuSIYdHZBqzC0AGmA3hjddH+Y6Jf0LHXsIrVBtXs3tlst9ft
9csVZ9nqzV9ZpOyN23Fr7+SpOSa35DZ89D+Ln2BvqHprF7Ag7Zw1HlG+TJ9Jp+olo49tVuz8byPj
qoN5zM/TTd/s1/aLQrSOzwRPlAf7aU3jOmw3OMEMssQ1mPUD7lWUIDhIzGs8FRNRaPFr3Ne7FiAa
bikGlX3t1wdAiMM+THsHKz7pcylp3Edfl1dsd9XV7+MvuipGblR3y9xafMsoBFaUswZo0Mw7RGV1
ybNBv1U1MIB+NKqHCcndrdfmxzkqd60e8k98kqJMqiJqzCT/RCd5LRUShEzGDd5yx/kkBpeOWUq5
mZZngeGj5Em8fFJbd4XHZtrdOr3BkXm6ZYCrwpeb94Svsqm1u5FLsO/9Q+PUzakB9/n3l16c0kes
cf2kS5qvd4/tbVp1un8ZLp9lLZdGXxQXi3HaicnXxYgvBZ3bXWOP1Skg0Yl5OZ+9+1IxHTnMctik
PjnTVeFB8oijho8W87LdmPvP97+ZQ5dAIKnoEFtFeQpTcfEYEO7uf0nqSnlqhqg6Lc9Aa9v4x/fr
0qMJhwen1FZxun+I0rDg5ubD//ve/TOwNsuyz56d41q2lsdsS/brcA7Jlr8/dZnUnCuZ6a4jq8aG
05MV3kbVfupIhT+btd3vK/BusyTz/P4z2zYp//7s3fdS4kZpWOdqzZz0w1w28U55NkamNk4I2wEV
s+qMpjxx8ilPLbbOvEznPTpGm6XHjnEIMai2c/OfH+7fizyV09Krzsbyqt8/MI+ld5oEGR9HdwR3
YyCRECar/iDJeKcOqk7Z8kCa8f7f2sH/8S/JbnsHxP9V1ZOig9u9+/K/XrHrV8X/Wv7Pf/+bf/+P
/4Jzr6q2+tn99l/tf1TXt+JH+/4f/esn8+j/59lt3rq3f32xvTP5n/ofanr+wavW/V+w/fIv/3//
8n9Tdqa7rWvJkn6VfgFecCb1l6NGS7Isy/YfwrK1Oc+j+PT9cVcVzr0NNNANVPls27JELq4hMzIy
4n89/l+U/aHPLVz7/7uy/ybL4qKM2/+u7P/vP/qPsr/xX6g9KIqBUL8u00bxb1vilfRfmqhrOj+m
pQXuMSyc/xgTy8uv+Dk60caitw/h4z/GxPp/rXQsi/kTXf77jv8/sv4aBJ7/ScqDrygbWGZR3VTJ
MaAg/0/uCEVdKhlSG2E6StVltYLzNABZLR0wH9AKWnvIEerU4yeywyzXBbNoXbMWTTq74199qv7M
dSdAF20QkXjGNIoBsI/x6vSEvbQ1F4eXnu6OQVhtn5Wa702kuGkap9WR8l4lgdxwQpqoRiqjcZlq
bT8LE3G7hori2NJgX+Z0TsqSGJw0Fiyk0MjP66zz9DoBNW2e4zqbu8FTWtT/sg+aFerNOHF+DPKe
Zg2MM1lI0pjcVs8VVCcT6J7cKSXfQt84FBE4bWjOl3Bv8IVK0/Ztkr2bz3DeEW0bRSF7gL8obyB4
rD/Dj1HfkgzGAFJFc5JzhLc0FJoNY97kAQe/MWbgwTScWyHm7vh6yPtObJUTZl3BSxXhchsMpa2h
r+KHgIPpKmlu4tTQRTtRYICEjtQoSozgGwooKbnsbCB72Ab1y98vnS5vzLp+uqnYcA2MRiaPSMpK
iHnkCEEMQqK4eULDjFk0Esey8AoLLHnR+LwW2QtfI7ipmoZWlefo1hKiX5hRlK5BoZMQpsADs+9x
7hETbnCW1qn6fMCr3UAoHt0M9RPDzBCOWPqkkfJHY4dNx0inU5MNdM2Ogj0NJY5nA42WwMz+nAo0
IyXKajujsQ2dnOY7w62q9i0fDfiSU7FTC7rK4ibJPAzvV5YylsF2Xh1NNEaWKuCM26ublxndeZq+
Tsp8QO93JoGmeTtH4ewWR+ER5sXglGG1Q8PqQwygtY+tegaLL6xI7TCpxJ7opMvYLRaG+RVogGJo
PdqQr6tdvDLQoi5zkRmJ27tCpQtZALwmEGlvDykRRafg+FKg/dVNlFeNRYiumPTsX1+4NWzysgu6
evt0AXBa4sMqhCQqF58BAUg5BbmNJNRsCQgRW2NQrfPajNdQSBCIiOTIKuSejgr0Ei2jFWFmyJ3T
xok1pWl9CEXpFbABA4S5O8KasyRFjg9pqhC0KMjk9RApO2GEwPZEy4uQUUhTijyYLN9TesL1Itnn
ld6+PjkPnGiVo/FuOEqNp0EtJQ+dIlsRSHc1KjU3wOAbFb5hONaNdBJqnLXKAkFf7CpAKEVMnXs9
DhwRhHCkP4/A5Sy1CGZNvV5btK7/mHgbOQJeQWKqBQesjyCirhrHEODPKXBR7VndzyFKnZA1kRQd
gwyJrnwxUBzm1J3BYalMNl6KfO7elHBcyrOI2q1Wek8QO2xs6FsftpSo3HmWf7QmfSv7Dj0eseCv
G7G2npV5Swaz5XGSp0equTGTiJaAesZ2QILwVSyhU1WexDHxVgVmW1MZrxAPQKkb/qgVghz4YV5t
oZ1TFVlK314wgbWqOc89FY6RTgmqeo7XoaRyMjeY6wgtt6jHjY00kqPLCgJF0ninL/JdzmBG5XW3
1mrchwK17C0dHUZAiZr8RWhelPw8ITsZVSJzG7PuMUVRsC6V3I7MexN90jUzeQ+d3BKxxF98bhHq
wuHu1HXFMZuq0U7b+uNpYmqRmQM24HNaevD06MDARNUaWoS/op6SdxHNiFxmf+pwvNQ6ym4q3do1
DmD1HDhmMG1jpZ92Kb5pG4Sp7tmkElio6b3JahqByXTkbvzTIKHmiGn502X01FYNsGTTTNueXdNR
ICSC48IXmpFf7/H1Q2QmOYVlAOC6sLpDGGBh9mdYBP4a9amhYweSBiHyVMzEQmN9opATmR1VIG2+
rVQi4Yq8DknDNf12L8+2f6H0eo2z+gso5tRCdrRDXQjXugAoWs2U7wKz/8rBk7dVglyCJmMmOcDS
HnSDowr9fjpLbOA3A8fjWaSvadvNT8Bv1Gab6rd40B98yqJs2spP8UXvNBbypOyS3DzIxkS1Cn0q
yvh+EmmygxwbXGlAWt8QsZnTTeUmB9lXtghLGuHzt4rFDYWoz2elVF6NQFmILzPViPg2idJLFPWa
L31U4khffBNiaKhiJJfHIjye2BDBNtpbjLNW0Ac4jIR0ztcive5KO1/mYvjTL4gyyiVKEJw1CUED
AdZpJP8pKQviWLsyKUQn5RFhAcPVs3lL54NhleaHnOnJvgTwxthXW3lTVCqAYuNRXL2YCEvbuhwP
R+GJtgxK0jPiPRC6kgYCG74HXe/GckoqHJvfcRwfBgnmpBRMkB0r/So07UUeOVnp/n6oWrMzm0R4
UQzBm1bhMdS2QT2hAF+wc9PmjHsLPjTAC/jJoW/iZYO4mzGSsBLWR5XmwyZ9cpHxn7jVvqGCYzAX
q9daRgEyLVs3Xw3yps2Hxl59UOp9fYa1eugjg+jiWW6fQnxh6zFb3r3V6xQRiBijkQnJm/n6NEr0
cSdw4qd+BDb/1oThXRdLl8Liw+QEwvc9JbsMbRWdtFgGHRwhblQppE5BljaZPqMOpEhfhBHlpk9u
RpzwzIij3QLndedpyJ+4s1QvXF5FWyh6twYHh6Gle0MRp00sUQvtlj18BDlQWRgOuF4X5r8s1Xkj
RGDuK7X3dB7xM0eRhP4QH9VqnNwX5cde2CEBCpV3KB4UQDer+tlDkx6A2XXxA3bsq4jpahNiDFBP
5wCnPGdGfhfKqYbaJVFU2GrRrjewVpx19I97Sssok0rR8Tljjwy2iBOvwtaVSI8+5yitdAneka1I
kVvFERtPj9xtnd8RSTp2mnIQm+Iud9pX2L5P0LDkWPILFCzRfcRawsSTdt1F2nXI0HUCtrEL3fCL
DvFTsfNS4g+6Bw5GU2yTsfkG8AEHhcyYqa9SHR5ks/yVa33T1nBuO0jLTyqlWnWTnqbi6kwxER0p
5PjXzEavEufIH0QFR2/i9F1cmPei/9NFLSlcS7afU57Bk638mQKIZD8KAso4huCJFxofbREc2lD7
pS9edqbAeMTZSzUOwqGbsTYpEzqGMm31SXoKykRXnRWhpNVUGhJk6NPSRnB6IgBqC4HxFRfVDidm
/OH7Dp4/xXQqT6bNKNFhs5KPkUJKSOjHhEUc+Y54rzfr8xmt8Xs4dFcdgoe5xJUQp7fFr4rzhIZ5
LBIouVdH8XEysSSJwA1Dg4M0kVU8M5BjZwcvBWgHQuTF+YdQpSdExvd5EaABtEb7yJHgOAZYrUzj
vNMwmANIxTsoFK+dRH/aKmdrmXLxDUHmTW3qaE0kE+JTtzlv+iU4DdbmZJYWZMQ1nUoql4w6SNyt
fGmFa6C8Ggu7xo3AjskEaBrUiW8XULooRhuJ41vW0IsSDEg+rNQfBEeQXpK/VhhjJqFwR6HiVVvE
PAoJVxF4500IUpsp6maoMvShS3M9pxc5pQBE986b1OC4OqIwEQztQW5Rpe4yHj/4GIXVAoYEG51K
4daLMyBAhXMwrxJEjRbHPzydfaYMoijFcsiIwB+9oNfbqB4pzfz9p2b2yApP+eIvya/NUMCu7+9v
/n4f1zVUoR561d+f/fMLmbEX7X9++M9v/vmZIUdeID3j9d+3+ufn/+3j//7w74X9H69J02SHeDc8
A0TFJPfv6zhh23//k32//fd1/v0V5J21iVQTwTpukWV/wRSCzq7llv5+QYHg3//652d6CfTzz7d9
o0TbWrS1IHi6q978xpyAz/j7KvV/vvRfP1O3+K6zQf5FONQU/Gb5MiOPQsd4AMQRiAImlssP/77m
7xdtwSomvUGVXn8rIxjX/8ff//PtkEpImXVGZNcZcYT1z28kRCF8jNZwHQeemRa0JqonomSU7Zy/
PzOwkLcR6IVQOsUouDzbM9Q0YKBoQYAQbItwVFn+2QvhqUCMM+9Ru6Bt6tCqL5xWs3Ygn0iSK6Ly
uk1QGric1FtEOafP8axcMBQ5lnYNxXtH5IJ8zjX3i8CubvONiJQSQvlTWKSO7BbOvI3fpBq53vxi
ou/kJ/oWVIrFY8WP5AiDDqT+1h/omjxnb+ZJoQ/3R1m8gLyl5EU8bGe0D+Lp7KB72D9Yv+Qq2IPK
pY0WYmfHuD9aqPjG3yMbT446hK/7ubTtqC3lfvdTaHb6hKtuJyqCfl9TgL+2FXG0OMq9PQCV0SPl
o/ToxVaBTG5vYc1sBe/VW7obBhJkZ8wd6CVy5giXGvo5R9oh883Ok95Uut4lHwdAR3V1c3jJQ/uU
HVEQZreorRRyvSdKtRWSzNKJuS1f8WkvX9Hla7I9X7V9EWEjM0cbWf5YykuwE82nNQkHvkoG/StW
+4AOOus9VqVWOEwb8h7ECfwcyNxqhTUkBlLWEVMDq2ggd1kilKVUQERNIbXewlQFGbYBqt/Q41Lf
ptdEvArfp7b0usCZ11prK7vskn+xQWcnCtVrTJQvmPidkUazsBTFuRsBkLVhyQS5lmHl3yvvw1gd
Fynb0A6W4iAtKF4OK0nfAj2Drllw8RGcGVSbFBOdLSf5RnlmjYzvh3qs3B8S03C/ovLlPD8QJcOg
zkr3FIW0822y5SNA357S6rStXPpZcOImPQTQtE/ICTZr0zmlNgaACgX25WuZOIKtnoJfc4MmqdOt
1c/gzdxooeXrp/igb/Tf4s5/R+Zac9M32T2+SrUf/Aq9193UBMV/KzhhYm3NFuEXA6CsIc3kXxHS
8lsJ7QfnIZ6KG/4/J07FcrQoMLqTVZKMOrjnfv6srubJPImDq6V27kJ3CsLtqnTAOWXtBIhkQFb1
cNTNLB8NSUwRQre81o8UNUHbwxRDcb7Kl2P4+qFZk+TQDYcKqyUdDZxT8RnS1vqEFIxVUmnB2UN2
aJ21MwtG6iuWV/EVZ4WXh/L6Gg8bwX7QQd/cq84y8NU9osDKp8Mvvr4huaU50g6S80K6sWNcS/zs
s1GwHLE4ykBzWiRy3RTOQC08wnNxfLrdvjqWtTWv0yvyL8MO3+jah8xHpZK7z5xph3r2przS6ovt
7uz856cAGl64zanMIFRXvAKDi5JXK4nTMrxItc5OfeV9k2Pt1w/K38xlu1vHml2MDt3U7+2eDEVe
vas+OAtYjz3/MNl+Dsl+8nAW99Bvil/6Q3PsLh2Fc/TtzcOERmb8Hq+nTW1H3kPdNHTH4FvmAEUb
7r9myiO1/ZWdkaNS83Ca20/qN2sM297AfDi/i85qEy4lR7qOhk8nPQgvyMVjIG8xefB5pFCPs/Fm
2CHRQeM2g9k+NujnWeM1ddNgZRXHqkCqe2OAcWzDfCdutR+avlB038znKreCNUx3+MsTJZ+X6BTC
GDHs8oCX/RcgCTJ/t9gNrcxLv2I33SLPHG/Jc8ozARMjV/qVaQ352Rup2dwTohRXPMybKNp5pe41
spO/fJXVST73lBVtRqURPJrvaqo/NrK0DapyLzR31N/tS/z6RPiA1etgbyX/UjkSpXciXaCseqAC
tpAtHQlpcxZypeMetBckaHnfwy8eEEV3qGlWnZyV9TU74mybf2LxmCjWXaKfCOsrR3hBMi69Bs50
q3vKZPxkQDy92CA1CxLVWQhwA27arIn8UfoNreySrdzHR6Ft6B1CVpctLHaRHDswWaBcu6GLNBiz
6Rp99OfRH4wjozPvaruEIWw1d9NB45jcSKYoQHsXaby5zPTouVeHz/Ig8YgglX6kg1No/myRjedb
ViFOCxM2pnvWSOyKxauybv3+ihpDsVXNPURIgbYze5S8KLIoZ/D6HJEqd+LRj4/EIbxaToyLcuew
5Ais7WmXOSGbwxhuyi/6ulKNbxkDGCTnmIPem+5PIlXRmSoH+IcN2l6ePVANakVb2KRrCdb179JB
yEShR3lYq8vcg7wg9O+5PwTLY0cMn0rWK8Bl9vaFfiEa+efsggr3kfq2LT6aCze83PSBrWcKoLSu
WW+bxLRo2vZGxM0W6xHrX/8Px818Dy1pF7pee51EJ8afzAFnfcHN1g7Oxam84gyH1aG6Dka04ayi
gK8K1dGdIGv8iH1vmY9ZPUKerv3E4woWsmVnEYC3uEc/OZKw00gEX255DPmDk4Ft5NbXSCHYnOcj
vUlH5jnHG8xxS3RFN1wzrZJf84/eevR7IZuk7DymUMtaQeKZceQk5QZpNjtLd0qLKqMi3eVHvsVB
gWX/Y+SQtxBbsoaMsuilo4laO8bbjcpB5KGIY2kt9SKLfmTfyTsrgTRN9fwlCd1ORGPrjGXMg+Zb
O0GguTReKgMek/geva3Q7GcOvKRvJN737iZeWagPPCDZ1bfKrv5Ch9Zm82TPgESPK97d2I3Yg4eW
hyP2t76FU7OZP8Lv4EvYKZt6F3owmhhBe/A4Yrdle6pb8nErO8nfNOoQ6ICAoJLo/t2YHDYnZzI8
/Lez9xOdAHTbWTV0itXwwsNpr6bkM4Q2HCweosKRQSOH87ZMUxrbQI2samfC3UkgLlqtN2kWrrfZ
d0GIxl4XMjatbyKEL9nmqdoJ7IUkDYIEWEE4NJdftGYS8CwNmjmOPPTGZTuV80ugeJ5hJbQf0DiG
cp2vjf5imH41XiKg3zhqLJGmIB6tnuCPsMOCSnqFUGQ/fFO3hfXOEX3NIva80K31bDz6a7uVJUHN
AHfwQtjXX82R/pnVqVobrh94oFlO4HWWbjPLX2F0wEpzx/N0DMZjWN8zw85/auGtyWCY/Spkk7Ky
Ogi7qhC3ETqJcYtgNvpE9MzWuSu8J3P5QjvpD3dlfuM/Zk3Z5AvrzvjOTCZHv0EIgcaVYH5T8ToT
N5iac1wBU03GBYhTC/aFZqluKvhC8SO/NbQlwOslTawH20RRZwwOwXo1fKkOSAKupVu2HWmdecUx
cWZ1rdzZ2zhPCKQlA7usyWL59zy5/Iy9YLPyCFfqa8rxOwGMbQhUWXhHdp7IGqNt/6htjElwtbCr
io3DIQQloK4GNo9XFJK111rfg8cj7Iz2czi4P/MOAdc5QDEe0UtH0vwBhQygZPmK6iiRderS45M5
XXGWcemwm8tcrStPfagPoVrTNvEYfcUkjPisjqxz4wYpcSO2FtJJkSubNjxoQH/QFQtjG40pTDcl
TDCn6WiH8VPcLYhzgaBDR3+yV+CP4cH1pqCSQDe09UvfL/GOPO40ahEgQSVUb/pyMkuethNUeA7K
7NDEnvCKy0c42RQrvoyPQEUc7mUaPIZv+EW14l/jwd6XcaSkrso1+4uAC35NtPscBRIPyNOb6kLo
AvxIV0ytWpT/qsHGnyzFvAK32PQ93eLZxnpGepbCE2fvmzqutXCvmUTE+uG5FVGldvF/KNPTtCtt
vK95Yl2N3TfabA9cvJPYzQvnKxZtAXFiwiJ6xXx0SqFkcT5/LNatL83peS1Hd5Sxw3od4BWnfo8L
Xu+I1zam4cvquQKdIG2j6AfaMJ7CezB9mii5QkkkZkis/KsTLSLCG02xFiF4ZJXYR7/Oxym2Vp6x
8rLaJcB40m53JECdd2hYMOe1I0Cjse05BWgS8hcDBrs+BMvoMZXKa3YR0jeKOttnbZnjRru3nATj
iTb5kvoB88eSe4fETFoPEEjysx5tp2qtBG9Z4iFWS4YGL5iiG+wldjMZGXxoKOUdhiDtuDuDbAvV
WOlIOMP5CFWNzW58mI9xcvBSGxBVfXorw69RMeuBpMq3KKS0JXgVXKzARiePLtAel3InHPzEYG+z
kQpVGq9It7QO0IyKDHyewEz+Q54AHdK8gIWoATweC5VeanQYcY8a4LeD/4dY+VnqBdj0CfuiJZJ3
W5wUQ/+4TL81qhdUw1Y+5ZgUytFPFb0mUI7Xkod6VpWgr24tQRjniOZQ6Xmew9rLoj1wNPIg1bin
FdgKWtHKnq95isEECQmi57o42MSI/C/Jzh3FzCsPAGJqQnQg6Ns05Vyu01Oe+ghMIzFPfwR9CPhm
GOq3aZwa0avFLUe2hFGQeh+/VLCte0UTBbnMg1NJ1uyHHKBN4D77tXjSXJ3i116lq2ckiJ2QCijc
54PNRqSrFA1BxeOYpnQsYtIUr1HdzoSrhuCeF63WOi0tt0Zy8+g3ECxid3QJ7ISWmemNi2bPyVAO
p6l0y3lMKEGcR60jQ7rIGd44HjifrO7IujG3CiVs74iWLPFrDR7uEXd0F9qG2NFrq34Jv9Pvbv9V
bUrrq/pV1tPtB5U4/XOFKfJvpbKDI4cdku/HbEzPAw/hZhDTMEXfgQUwIjyRy67jQ35OYPOBsYPM
kt59C5ckdKaLziB9K85wnHQXGy4LAxCFY8zYv2EEKMDYYkM1N819uLGXFk59jpl7tMfDrvLbgdSI
ahJVZKJUvhbH/JBuuSGru2jrBTzwm5H2HkI0e3VPBI/thkwv3eIGX61xr/7tG5uQJpYHPCbXGBSj
QkZQFGHr2n5h8SlUblB6K8QkyKGmmfKCw+7KgIJK8B2a+upm8W6innuKnHo8LAfJdGFt8Ulk7n59
ZRsrz/iBWXLK9UEwNdmz9sWFxcuKzDxq5eAF7OmYfvWWTPhEdwNEUGvaSHs6sphlz0fsVr85579D
9IHWIl4WtKx7YFF/xKt0ZrnzKTlJw6lzesSrSyt/xOf8TMOBb7iEd/rh7/WEwzH5Ed15v/I49soD
QX5VrbNj0B+L5HM2tq1MmwO5d8Lb5Q4i8yUQAmHxUjDtrwoB1eqWfJCTG56EedNafgAwCffUDfIf
RKj7M+5RrGhuxTMX51CrgKZMmnskU5VuhJe63X0qtKMCF3hHccMTN/zmCFaCwB/IU+yhd01TE+4D
MrqzdOH+ABzFLa2ZLmA1FX2M7izCT1ILGmPZZuMv/bOtPFYNZoGyYKUHgiZt9fYw4GW78hUPOJL2
QXHpijQ/S582Id8oN6QZYoqx47HRj3H+R7JWNz68G70VM5rjGFfPcJcsMixOFLrim+CV4oIezNhh
nELchV7Hlwx97s1iIkI0qyqnMliLnzrYh34yWV8PJtAm8LkHuploMT1ywsjzZnDS72bfyFb1pkW+
8BPg3YFMNMSFwaXJ/0S76BMVapAXOlFxo/du9Q9Wy/vxLdoFt+Y6cmCSdMKAbHEssqKzjW7dpTFu
pehIpf09bbFOA060cs8pnw79V6lT2AizctjXkOS/gz/DpVztS6ZXtQbmSuML4to4NLISS/0tXjlG
B2q/r4aP8ZvzjI/5yn1a+evu81b9yTuKH+BN5Gyq8KdqKara6Vd2eSvpx9y3Z6KR/kvnuC5tWd5h
yc5fFuUaxgUwY0ccCzrQPiDIRjZrdtScebDEh7LzV6/E5rvcJcOkLur0YJjyp/yZ0DoEMvMSvjzp
D5K9p7xDVj6Z91BFaCYnIKPn8kIskGNM4L8ZVMOYqbUNAgKAAdLDPm3FoM/eAnY8ksbPvMxpD88U
kxNPlHcCc2ja4Ck9twdxBmt2k31Lg4C2zo1rFbijeirBam6LYIkBG8aaiENpis/fze44Na889YNI
AbhHx5BbPa4QLimzO86/jJhoJyE8U15t7MXnBwhdoW/pdA1woZ7v/A9EBhVta/nPixLsckWjM+S6
Ms5Tu9OXOFSHj2op66pcv+G4YEa/We4Mwo7P6EH8/eBPcWTW/4CNrFR/WrfDxjTcJnDY0Pbk+As+
YunDmhYTpJKdAMvFdftqBLvFxZnsSrGCT3A6QvgCzIOIl2wJwLLaYiS6YaBRpKivQQd8bne37sZ/
FsRtrd1Wr3XxWoI401yqf2J4TeL1wrzvCFZ8rOTJ3m4D289Md2DE6kqOZBpm8S2Og8VRZRbcAM0O
B3ZUPgb4mqyNxRyxqxP+xl6zTjykQGKNvsd33uxOcolFBRSe/hiSrwPoyjuabnOyTWu6CS8cQ6XD
poplmE7hhyAK1bBwTXNr6cto19NFOXg07DMgX1xRC+MZ0RkS3WTJojkRYYfFYBim+3cHzA9stxdy
9eqSk9Xoyct0Z7SGG7EW21q0bFfRMvvY9IhLg8/+Gv2QuhAXg+WyQcYe25KxlpMdicXukVVO8Bmr
F0LMBNCPmlBL/fHO7jZ95JI/8BpM7GcMNkmt4U0mF0ANltYLUXu2acPD8wkas5Y4pW/oSEx3iSK2
rVRAM4Hkpf6G1N6aYrgiPl7yw00cWWlnKBX4VCRvImXK1BXiY2u6wguDHONeA1ZIEy41nMN4Vd3n
tq4t4mqPRabcuwtcsj2ARw1aQwBqfhLdI4fGP0H/SYUIKeinH4kRdJ7Be0iuCKsD5QXYQWspOfaw
piyUP/5k6CHmCIbYQO7qdhxd1NJqn7AEZkQC3xtU6TFqN5QnYVqF22TzIVzARNky/DTaAilxWTwg
1R/GRwic80flUKyfPhWJcrYJq8bEZ0QhpqSkSOmWJCn4RFROudEB53K2fTJsYnILiLPIv00QmtQB
7hLE+2SZn/FXGm7YGria/DrdeSe2FY2EXUTAmjD1mMGeeltarWys58xyr9xVeSezwX1Fl5FuqmUG
pu9BQpLgBockPcIR5s2y9sKuJTMy5BYXZT1c8ncqydpzX9vjO70+X7y+CvcVk/qeIvVzmXYsZMBq
mGAv5oEJDtJEzwdC9iCKKCau2btyQqzUJVFf0hG4G5hGmVayoqTki+m71tzyp0+pjWIo+Wv6xmsB
dmqCC5qdNOTCfJ7GoFFccicgIdLqGi7WiQ56/sHfjb1DgL4ueXWPa7HDH/BWq2ITAo5qtCeAuRar
z1L408GOeWLyAKFlC9Y+6V/FytPDdaVuiJxbZZdrN+Gv/osvoI7X+M9wnTX+JD6XyRMvmQdbNqk1
5BcoEszKgtqvy3NQbbFDXI+0zcW7XuAkYKpcCEyw/lQAK8o1V8+1Mhr8Q5GYz+DpPF3MDqt6GRvu
t1OufCA7GeNRsaVMb/w2p5VZcwoUkWSXf5NyYbyFCIf0lqCYrQ5rCuslyzv6raZfBrUfP/lzPmdJ
VxwGuiM9x8UY4zPonMt9VYQ7A0/EEZQ1l0QHuEUJjF/P0GuWeo4xnDgLGXHGS8UmCJa5SLvjEgbR
xkAXL72JPWAPeXHFUwSi/GJ28p46Rm8YvAjrUvzgrjPAxjp9B/bnGy4fZB2RicDS+JUMbs1OyclH
So1OpEY1U3NIUcpllvDMuFeywSBdIkceKuc8oypz0QAaksUbMn68CzfAU8eMnbtibtE4gJIOV881
8ojYFZhKgcYOdxbaS+ZQovxa4VvjJT+RBz8BOSxR+KMC2x/McC2BoeGMnPpAlb3pLpPWdHXpg7nC
t0Cusra8978+mU9YdRsuQSWthulGIyH1cYf0pFIsOnvZq7lQ7vUJIwgzBZxTqg3Dz8dz8BcXmrkZ
Vv6eyvjyQHGLq13unVYDHiO3w6RXXK6KRcRveAmPY/QnbDDj5ba5W3nC7dHOaEfTliHgGnFD4P7n
yuHtuHP+iOtlEiwPqYK26RQw26zlAZKDWkK0lG/EJ507tDJQv+PsIUoCaLHN3nkexi8+eLhQJRDI
mDw+l9vhf7hu8IY6MI/2wuMBF07JmlX1YmhHVoWmbljyubLrtE1PVUDDFogisOjAf+Mh8mbLwoht
FmqNGXpNse7N2NF535keD5YFwmfwQh47d8htqhZ3NOh+fQ7ltcDeMLtzfq6hSS71A2igRL/OsCxl
rAHXeYWEgwfHn6hQetOzHeCJkAImXJjzfHgA61mAyuk+jRPuEJnolMaJ+xmZSsSDa2Pe8xh4Lc6t
y1yEmAL8jBUvySnUVxB3wh3mKrTO6/jQGh/eKKPMVfA6HoNkItZnzUAKhtUYhwjGpHLlDyJxP65w
tXaYHzzKabCD3K8lhK0cau4RwoLxNhFY6hQBVwhe8RqDtI+r4rLnPYUNlkVa2V2/Y5J1p/6VAmnY
2MtaTOzuLYPiOTHGblQTtsDS8SmxmYDZXoifDtpjhc/VsY61yCVynHqvTVxxZVf54tu9eUWyiO1k
1SPE/JlAE6OxssxoazxAacPq3qTRWMac2I1m71n4pbihNL6iDz90UskNNRo+bzxjLnMI3lh7Rnvh
W253YXBVNhwO4vKAPvcB9QtHGpi3lLmWgQ13Kyg6skvyBMNxrjZ/h9/KXRCcxSKd7LO+qtPmXyPM
Xip0tNKDqCIN55AL/9XgdM33aQPXjTt7Ci6PhLXI+Gitz4IrlqqT3ZzUdzA8RgOJ5TJdS7LDLIRT
gMOSLCBZ4OMRFaH/JC+riaq1ErlwdTIInwwsOxDfN5q7JFIFLlB0cUETxyVly5hKKoHGMjlYkCiR
VpYHJvfL/fFcmZYBdTt1wSfHbLe61+eAeyJxYjLGtJlBF14uiftfCEG0+EBk1d0AMB//qSU3hR8Z
q9smv87zjo9fJsEAlGnTZWdONui5FvgqKCdZmUXlQl4a/H0DfbYKKZ8ndj+17bN72kjeodNqj6+x
/sFixHfvB5Zq/rrMV8HmnQdz89Q9VI7IHphkJLjkwCpZW4lIGcJu016c8AQXbiIcz7/LDo9UfVhG
WmEEFMR9KalwZhJaKC1UOKdijhWbWPPbGkYFOhnsl45KRWpla+8RuQN7OfQuKoywp5wni+K5G5Qz
lP76DZwNJsfK3EkCbXO0lydnuhZ9lsGyflQbjzNBdirod6cG/YYePSNslZy63jU1SQU+IJCP7fEl
eGdERfkAsysBuZcdVkDJHiJbq3ata/Q/rBvzvsxr5cyzBGjFQKih7FnHdgdQD+lFyDxWVo+S/bAg
uexABTApdK58tYzb82lu2YdlecXuT4pfI8FCTOagExFQIx/WmurnnZOGLttzie+HudzFEPqLhieB
Ogu0cROSki/S3TrZrKKXLoQA7oUii8ftEp9WClYajEwkMMvxW/iBscI2pj7qrbBaT+ZrXrotY0p4
s/owmnOFv+3KXmZSv4FZjg0xwgniAY2cluGZd0r4QmUvrHdDtHsWjjZ8DN3bUvUCSojcKCZGQNFh
y14lAzl1y7xmLdIpqn4DI6A4rPgVXdIMELgWKVt7AJJCoOX5wgrUwPoIsgyLJVKEVw4js7SZ7RTx
RnPHr9jal5gj2rRn4c73ZrThrcLoDWE3DU2pFC0TuxA57bdC+kp/ev5c7oJXlhVWNpj7OBVazBAj
MTCBbE3fIppfRNKsewHu5yeICB9vtA4rj3em4sS5nXGc2iVd6hAAFq09NljO7AwkbcNOAkF5jp2i
8Jg2vXZmWUJOD9r3mo2+9aphK/NWM63ibtv9MOGpgQTKmaXbxWx2DhMqSl4nbgiyA6tCoIWyxorK
l7otvSV0nvPA4MD0O0Vbh+NaeHoi0HnoVP+bvfNYjhzZ0vSrtPW6cc0dGovekAwd1Kk3sBSV0Frj
6ftzZ1ZFJqs678x6xmgGgwOIIALC/fg5vzAeuTvoqdXjyV73JHK43Eb5GBJx0bHozoiXtX7IP/LM
8EpxZvRE66huNgfxMNMZ0XNwiyKxE/mBm0bPA2GcYYnxkcPoLrvPAELooBjvDOfA4bjBMG8mXsZa
DMxacV3Je7qxIbltfXDGxOY3EVRVtBJiFfsw9pEso8k1JDjjbcHw3cweqOA4AWl7VWTgtvKpIoKY
A2b8FrG7G0XJQQruqrTfobJAPVPFe3wVIUi2owvJ1w5+BwDhNCM7PPL0R9O1GA68M+TTcuvzk7J3
ZdLDFBc86Fc6+Qdyo0zWma+q4RvkCelPkEW4KCiYQd+B+juAtCCZzODckmHCx2SF1mpIf+tj6gec
1EbFNhB0Hk6QkBVq4AmisT1zMVXbaEuqRaPjpnw9HWyDgNZxaBsTlHBKhOROd4i3pTCFeu/o4AQc
WfhjFxlIzmUSmES49mOilHrlgDJv0EhgZCkgqtIuDhDWPqU9NIqih1iNX8ZVKJrsIPD2PiYGpJbE
bdG8bLPpGApvRDIqhEE/mSZv0mSJ6xGxfB52EmetKyeEerP7OnGNrVy5I91kv53cKb+Ows6DWDHT
c/W2tRnjN0ihMJGKzIrRKqyO3up8Q2fp8xQyyNQWo3O8Fig7oddKhxb55SEDNI2tX5BvMk8+z75V
bV31Sf3x0HWXbZj593pTm1kFQY541vuKIluwCCciUrSg0px7tJTdHhGBhEs2jOdEkWizvxZmtAKS
1O1eUW4Hs/avZcOL2yoabpTFfy6sboctE0PJtDSEG+LpcgDWeV/9xR02VllSBFILXFBy9PL+auu1
sePxK8risHSgKBMPpwb4eqzmomLVwIANHbP1ZChSr5G1C/6ycwv7yeMdScD7o+1n/zhbX/GA2ybr
8c5Wq/onvHxQfRpkJ3suG+ssPIwtc7C+I9fTeiAh9X/Wi1TdmUyfjl7VG526eR8IKomzBVsJK5mG
eSUjXa0urF4g4DEAGv1lm96ht6FqsLdSN9lZ3nTGrVJuyzFqgLqgbTalTOTiCBmzrHnXCrNDICJG
son6hhl1Exp9OMGbLijz4Dykvrtxcq/adUb9diIzswIWc3yV3k7JDJTz9y4XLTO/8AuSpzkRQXOs
wqDfTI1DYWQF05aSQku9EQDBWEb3pQFQBllEpn6KSBcjkZ/j9EpI3sFs8sDxN4Jrtwz+lbFMD3XP
gDwKFOHKvAbTvDAlyu9aBLtRpEdqrBv9dR/M/peie24dEoJOK8s3glJIwnRdJMW0jfwm3TlmTSGE
JInduo+LKR8asVQ7ywb42kwhDtuEJwuYw53TujDpIWgxJSA/V8H4j/N0k9gMadU4PHXgKmuyVn6W
h7d1MRyc8SASaVGEa5ubcMYAsPCZawUO2gv5RB6qRgsSch86GVzpaNl2JaqP7YDyWeuds0i2zMib
b/NgMEBHhEEu2baoppiOLi/VegYhuIfeNVUFlDFSZoUGVZk1r7ttg0xGPY7+zYRfAKqQ1hatmuGq
kMwwiip5V4n+AJ4+cWHbVynz58rzkoNE8WuqyDL7JAjdKQspEw2fxoqL1jZoKibuOytg7lDORJsi
QCcnm2/GAkbb/Elp9QHNHEH8W1exFX9olhBd9wHHc2/AOSCv0i8BGSBHZs5+tgwGL2Ss7bikADOQ
rHJD6lEruR2BFQGYthRdlmoob7HNfDbVrAsqxMEnhQjUCwatB/IIC55g4q0ZDQ/Jnekjxr706tj4
3nSGfx762bkTjF3eEB/LOVoJ7AF71nH20YOXvhPOlyANnHM0MMAVDkTTOoneS5eZITjm4WCYy2mI
kSBqUIc7BdYIUUK0wNmc6iaXKryXVbiJpjK/hQ42VdN47toRGQWzflynAYQUhV4oKOtJes6HxrSA
EoxYrw1JxQvk3zRoT5lR9DjhU2q5wXsEycYV2YfJ8lHpLQ9pUvVIKDgvemWO0d56njPts6b/5Ebo
+k5TA1aFl/e6wT91kAnjXrIkCNz4iXqImOck3kg2x/tW1ut0tU5w21Lb/tagHGREhbXFh6MDRVeW
137iAWYouhK5cnGKPekcJpC0uEMUIJVwZpXp8DFLDKpAK8bpqWT8XexvGMRP+6mF2Aft4w5dafNo
oXEfVTnR/xJ+diwXOkc23XZjFO2WN0XjbUd0zs5t3Zzh0/SY/RSnPJTfraWDQFOTOGMIoNYAIKl3
Tg6aNzsjRWNBwDwqZIMX01PvQp7tutY8loAjoPkh5IzF7WguTJJqtEva3O2OMKSGaxE630RR4S5f
ubtQ5owEbfd2astPk4tk9TjI3WrlSPNkxFdDgHaLkZu4By9f/AypFDOJNxhHdpsJikoju91M/G3j
CGJhu5zUUJpdqDYYgK9YQ03JKWUcwQoe44UQsvfErFiBFoGBeA0M2MbxDsZAvOWYldiakXcs6pGB
xQuXm2yIG6WOjMCtsR4mq1we7Tjep7Vz4hEpvmBXd+uXgNf7an4rC+ZxAzQ3F5WlaOpIG8btRxsJ
YNvvjdOaANMwFEGyntdoa/ndWyTF5wOuZeeGW0PKEfR3hEHIMlh/OBPzGxhXEzkBoiIlyoLD7WbC
NuoqSJz13rGt920gOzIfa3JoE4uYsCIR1WIJkpaQsNwaQWejHedDJV1wgzFVZGMLEda6qSxoOqJx
MfOQsNUje9olYRBfL7gBH1cCGTfH2TSprcehSd+EMmi2dMZo86dvkW0Xd31Yn4NotU4m9Sw3S8w3
/TJS1AGK1SHwcZq8T/MSfMMmO9kXU/J9iREHMq34bXUTQTk9VP4nI1nHc1BXt+g257sU0jHsAfEZ
dTJm84iQnvy6PYu6Ts6ZjN+V6MtcCyoZSy5vJapq2xqX7K2RefEGsd53PKXXdWPUty7Ck4wwE3Fz
4OSbpENtDze8Z9toN/mKmAmU0j/SOTynHWpWcVxgelkTdlZT0p9zZrt5RtmlsSkDIW7lnoZwfNOn
ZneIYOhQeFApErjDUZsmt0nWoCFXfO88JOIh9oeQ1CGBTvixW0m2cVzzfV9E0ybG1wTB5trdYiZ/
aJyFodY23a0zMT3yWntbiPydHC0wGt3yaGAOBhl7XBG8KW6CqkIB0wyUCKVFbEvXMtijuZ2EOZzN
uniYpvXjXPX3bdGRI8jQX1zFeLYThPz7JB7JQU/PNlnDe3zFuHjVzjCL5KroI+/Gcx2lJbYAcTEs
mNFmeDBnpJoqabTH3oGQ1LkkFZrezN9A/7mflvlsjNmdkeKO5mFAcWMT0Dd10zCigp2XKRkUXE6+
lWm1yVNnQ/xufw4F3Gce9qfSlqTKPf+QEKHviwhYhxsPZywKnyQ05KhsA0omfgmAGyvDLt3XY/cW
szq6doOsonSZbK2R/zVBXgWu5wBUxiVP1ZrRwRWkNFEodQ79tMEeK5uZHMoRqAnGw81V1ZOb8xve
GSGHne1VoMzT8RbW45yV3yHuX+Fe5Xyu1w9Ni5RalKDhVI78fhfGy7oGCdo2975TgG0YkK6eAbMu
zAbM04J0K/qb8xmzNgFu+FvkuATmUdu/i42nyQGPngVdsw3T8Vuy2OFzQGVJVNik2Ahf3EbR+DXq
vHBnHCynxt2L0q3Zz6QB1urQFIT0uFCe4rZQAmXdV4mqZ2sSbjQ+SfDWXz8kIUCMBpYwCoC8xp+8
DqnCaO03jhwpN8uQIWjN7uR8u1hJfB7QgTZ8tPYniRLn5DHJYRreVw4T3ixGLr6qYqiS3sc2CQ5o
5H1kwHlyfURG0RjO/Ho38Z5u0AdzzjV6d7Nce9jmKsckquc5SKpDCg5uQfH1SpgQfB0S9FZgUx7s
LPjPbrNpm7OTmOu9hww2uuo5af2FgIUMgR+P3QZ/tHtL9u45Cyi9zhBxsjiFSZquWEiY2Rcf4dlz
Gw6gg9Js57oOKdfZQeEBkcL95GG4jQ9m5ZzkbHRbb5HvLTe7X4fJvZV5+w7aOuOkD3ozhZBumnQ5
80JybymDh8zlViIUAarJRK1wialziqm+ceUjGbM+LzomFE2BTEB5W9pdSga8J1fn1s4mj7pjOo7N
uw7Y4ramvo66w5PrtqQv7JpblhPQjYIqfSNLUsOtXULeq577FH2pzoFwB6PrkAymebCD4AE7iGQ/
pIheEnyTOfO68Q1T03rXQcMGDkyz8PN+k2fOJ9xVEEzEEmWCZEzSUn5q7ea+qCxE+tYV+yZeHhTp
NkweubiOaytMLiGpUWxLd162dt868LEJIwx6phwJ4AkLbYJL+xPiT93GKsQfRVtSsxdTASSkRYS4
2XsBL2ltRnRjFg94SLk2nwZ5CMfCv7aqAr4b3WQ5wbTAm49MePfGErl/i0btTVmZ1b5KFA0BwGcp
HXmaw/VOiFHuTcQh9synrQnfDeTJyFVHYjvbK3BGAGFMqI8ya7PHIQnSXTxQXM8ULbKqvAT8/GKd
RZjtZIGkVNck6O0688GdoB/53sCkDzUEeHljzHiFsjd2M1e2XC3Ck51v5QvU7yV65zsjeNMMndG0
kh+iD7kHBT8lqL/RYmtdQDqlmUrGPFOEd4uXKb4A5RMcMd4KQV7EtaV8qBG1JFNNzs+OinUzdz5M
eQstCNuLtsAAU4wp13If92hYO/KPZvGSY7BWCZmT7tPg1ofVKPEG6fMJdwN5DFuQ2wHK/8eWNBrm
B1er8KP73uLmdiv9s1iZGDrId06+AEa2gM0wUkTeq7L7YBjJwtCLyFNap7iiLcDRmUWQckpA/fdr
f1zhv3T9nWEiLu2L9N60J+MN012LsfPr2nbNtd2hwI2otONTaxyMp6r0DmHJRAGN2JzBmuE776mi
l94dk6GbMrO+TlmMhUeWiKvULkrKDiv4rf7DGM7vSDs4TJ98ejkHk0KvbSBQBPU5HCxMIcz8kDG5
P3p1S9+CiUdHpd9oRbjLmmyEE8nthNK8M9YC96PJUbNQMR6XzgI4idvMgFb6DXpl3BcL9omcioNX
9NaDPY2HkfTIGOHiHi8G0Pagae54PulOU2u9SR1B3+n3hNuu8c2EWXDyZfJhThhWRczbyNPCC00I
C31oLretxH4H2Gsn6UYXN3Kv6sjGrSRvP1bWZG36pf0kJqelqJjwitY1qb/1g0zE2zilVLiOlOWx
ewyB/1PqD5GLpkDdfIqTRm6sWevVw8Ovgf/HDdWPOB6ZdhXZ3ZxYz4Y3jTsRLB51j/XK/zJFwK+X
uAaqYSD91yMmuWnjx3xd3q3rAoUMg8/dUBV3Zde9XeNyb+RR9Jw777tx/DqnASDamKlkTZrjhtOt
r0xyt2aHlvFcwA4BQSKrGbyCfxz97DZuz5YUn9oVSYbCCk7YAC3YEbk+2NvxqQuK8TET0x/WBI1E
KX4iqBDg++5l2bOT5B/c6V1dVc631X4uk+yxmNvmgJcIZaB0VkVnKkFdQLo1s29nBqQN2ajvYxOM
+x4JfISAqYFk5RrsUFDKyCyCaES/5bOxUlmQ7rQZF7hnBhi+jcze02GN2yFFPZY0UXqqx+Qrrq7f
ai9qyOo2D60Mh3MJlnJkVPVW/1vQCblxlTQI7kjvPg++nO/EYGywIAQkiAL3rrFCcAAbhKbNB9mO
ey8rmNNM/bakB78e5Hwex8g6mJFFwB/frkU1kkvwKF3U635GXeN6XhZoB1jqkHY7FKbKuShi4tQq
OcC+JiGORUQ8YRoRm/U9HF9KF/hGgZ21P5RB8IdVYM2bDt2X0uWOm0lY75bVvbdySUY69badQVTk
Mberfag0tgEbEIMBKPoAxmckpdsA3hZ3ndfHjm+62QPrgSIfNc7YpMOGKmBkS3g3BvW3hDJl3xff
nXCKQMjDQW0BMNPThIFARxk4kYzWZbMgmuokFOMMGx+irv1SSlhQob9duqY6tHZF92ozlQvH+P3Q
dR/mcV0xlHoICpjG2WDkOzQ/SrCLiCoZBhFzRy494DuMvHvssxZ/k6kb/r/Q2/+R0Bte1Oiv/e86
b3RRVfv5W/WzztvLZ37IvElh/kvYlq8sFV1pmT4O4T+U3qQI/iVcITzszXlwkYG7KL3JfwlpuS6f
FOi9mQJ5tp+U3nAXxjLRcxzL40v+b5TeOI1fhd6ET+yMqDuWh3gE2sFrh3JRoDUUGqtxytu4QKtm
aBAKzJGH/GvtZVs9V1QyFjzwQESqdX3U3/bNIZNBdGoZp9S3XL5PN/WikmZzNP2IzOUUPPTZYK9A
SvLHePToGJRgQNbFRBxdhyVPQR4IxVI2Jsv6Y0H8zu6Xg3COgSej9+mjtA7A5dCfvu5yzGW3XsOb
Ec456KJxYMJx2fnqv074rVA0/uss9NqrY17OrDPIlhTBjAiqOlofU8ruvUjHYGPk/aH22hFX97LF
9GBqYbK6VB9J35BU11v1wnO7X9pZ5bRHvWdFYUgaTnTQn9abcqaUR/lGr18O1E29uBz5crj6tz/9
g3/a/WobGqb+tstgXsICHFxRHy7fpNeswLv1SJNstXTCz4IKSkohVYsXfQW1Zs5KdtMeEPZ8UVqw
BDiCgNKOvmSXu6gv3qtmqe+/H5kMt66HgI5b0wW2NqKZi3roUtuH4jOj4ZbGpIrglfNQV0UNjF/W
eEmoA/U2vfbyOf1Im44BRQ+Xc/2cLnqb3l1IeWqsONvpVj65PsVEiGw/fVavmqCT3QHqjm5dHn7d
fPlSdYIURWdp3OkSh52YLi+TKnToRTLJ8TBAPFSVkCVSMoS6xpSpQtOl5MSUmCoznouYulvd0aty
3Bv0Ki634ACbCMoZSeDeL+HMKQVWvRi6ebgS3H1Kh6Sb8EXa6O3JX0eILNyZZSuYPKPpGiqd0VSL
i17aVltZm9wtP5pKEVYvXK1YqpqWki2VWrtUNQmr0G6u/Q0+xjUKKtjyBKW9nx31MoWGEgHxybww
jnt7obQ6RqXaEXmIIl39tGoBQXVAJ3QL9LisytkbK6lXVABZ9ZVw7NTM48EpHtwowLLJEbf6hxH8
8C/0qu8MSiikQMmpCkKKjsStxT0ZJFwXUnQE7YXc6eX0PZl6N6Yq1rjqia3V5eiVEq1u6gWJox/N
rGiQmIp9puhUWXuvpj5nrja1VoQc62OBhPp2RWdEX4V04BnQa/q/ETJRVbS961S2+NoFCZyBtQTu
XC7NZp48GDb2gHBklDSsOk5P6TljXp5npkfNsvFI+dcG8UrXU1dXp0T0DaMqTnlCKxMivT4pfU/I
7F0PYYcYuDpPfesu9yrcrsyij3m40slnefGu7soIrKNq5uqcl7QygPPC9OgEBpcJhP5IPX2h57zD
HSnaTlQ30qZCdskYuqPep9dsCQbKzvM9d5ziowjwNlVrwVxj4qkLi02Mb5O0hm9+r/R3dL3UypTg
TqtKp7pNWPosSWpvndGmlj1aaFnp1TClkqrX/K7A5LqNzrogjOhQfcRakfL3pcJLwgnHE5TFqe5H
H4QRd4iEsdBrl6a/BnDo1vi73jQM0Ud/nN1NDNCfLsXwOlRMi3BrRevtgDIh2slsiqPe3CUuVqSZ
/762c/r7v36sX9pMrS9tBE3mK3M26pvLL3z5mVastHWUZnPdSxM02lmXii+/Ujf1761VIdkegdL7
bbhLclRxhI3yn/7lumjtkYXkp+ql3oD/07XrTeZel2OHGdmNwUwBI16eV/10YO8d3FCRzKBZqwH/
5Q1Wr3EwGLsitiS6/+qlVgvbLu4aioJbszXogS2G+MsiQoXr2lNqxPquVH4zwc0bH1IH+Z9J1aht
NcLrZqqr1brtSBvBrXVMN4EOCAalmawXwi8grzXNuM0TyDzuaAWAf3tQt+qZd+dwOhZeBuO0GKms
YYJ01NvCcvnkVX26NQcnPemFi//RVV8JhNfiAsL2CjFrkIyO2C4iCKXWPD/iIcVSaT60kJqnxb/y
SnDNlcJO1EUx8zgAXTgGajHOym5WzAUqsr8WyV/aZMLC6zJQ5laRvHERDvvxgOuCv16si89GMv/Q
aJvAuY5WT67Xpjf+qP73hkCRqkqp0lQJIx6XTz/ceu3S7EFRbCoxDRum5sh6rPKoF1Ek3+PDPmI+
zcsuVNepF55Szb5s081qLQOYbWqPPkbvvjT1NivFKNdc3JNu2QzYCDSor35Z1Vt/+p6XVV9O125P
v4eePnapXXM2y6I7Ugdpj2Y3O5CmHyuTZOIweHi9SawJRoMpMjqFeLUoDXyz5jnLVSjZq0Cqkyj6
Xtlq48uq3k+nch8WiM+JvHUxHWNomdQg00YGZ6lX9Ua9wMiPYE0tSKxjREzn86OtD9TN8dEanOTl
S/Sheqvev7hqzMrMdYQp4NaEJqpNBouh969visMUBajEKScVoMCwUXsqHc/o1ViHl2pjqtZ0Mysm
bsKlrQ+8NF92Fzpu1kfqD2FYT4x8+U59/KX5svvVf6Py9+dnQMhUCDTVL2egP/fTWb4c+PIdXtNi
lhz6IIgyRv5qVoNeNzHo6XZo2uNNFPaAE9Q2vRj+WtPN1Wco0gfrtctndRMPtviISaFu2JHHwKpX
heOuwJ3UVxlID/z4ny9bL99z+VeMiEC+cgrkeq/+f5d/r9cuB//0jZfvenWKrz5yOW5O6ClQ86U8
SCSkXlu9oFL4z01rAWnJAO+gasUhphrbtCD9ZWE7RYul6/JNbxLo2OdUiQnNLoe8auod/+s2ShdA
s4cMHykV1lg6Xnj1XS//5R/3DyPEs8ZFFODljP/6ofrc9bZOd1J69XKM3t1a1D1++qmXYxys1RAh
3geALyhNY3Cjvlgv9MWbjJ5b7pGmpJbpPtd1ibJCPiDzrIO8Yhxv46ggp6OiNEcFQp4O+XT7snjZ
2JYS+4sG5Nvrgyz1yZev1F+i2/rjLxt1W1C42VChII3sGVexb0wItgiDiWwbHPGwBRdnOLjAtgke
ey3iKaigWuumqT0EOizDIbhVwx75+ulZzkB3l6bDKkaQf5Kt8uPmXbJVjDboWHLVkTZ2LGgKtYgt
LFKJlA6BfQxWYR/1GkKcCKuqbXYyIg5h+/tYQdE6FT8FOqpKyYJdB5bZUt2MAAMbJ4lc+bHQIR6G
RqgfljkhV6LG70gt9EYQFsb1aHZw96hxmXHQbnMRzcDGcKURiH7vxsF3jrNaDHZV478VotxY98dU
zVr0WjF2hzQlZmgFUiO9WkxeuB67Fs5QVDlf7EEMx1HNgy4Lvc0lQrixpEUFye+g/q/QKKrOMhgo
VsReDPivKOh9WFuAlIUejn01EutFtwJfqqr3QM34WfpKOCqu0hdGr+mF3pHX0Qj6HOZlUrjT8WVh
5vEevfltqPtG7doAnoRuclL988uq3irK5G6x4bcsUzweqcQGBM0Jvzdql/3rg7Xxg/6Y3qPXSCrW
Fjejavv+p0Xxa1Pv1dvIfVdXRjBDoSqb8RgGC0iEFM3owIqpVaptlx16bVaXKpgRkslUNK/vr167
LEb1DOh7rrfpZi9V0ufSfllbh8d4XYZt9jJbUF+od+gP688lEcID1HjQF2LIHdTASmwIZOKvpqGH
yFhP9jq1v5Fq4L0cGid48uCdHFz/dFBuYUSTgEsZmapSCgq7PdiJ8eh7JGADEzX6q0rWzHpdxGyY
YMTXk4fo22jVw1kvBgrVHj50e0/MQK8jSdChF0NBHgq2D36EAsND3fM0Gmt56cMKKajqjgMG3KW/
HHMUwyermo7oZU+gYllcmsOKDROluD936zV9jD5aN+tQ5Hudgvzhe/FQ5QtGaK9sOF41/5905bAc
nDF+l619/xmDlTLqq/LnfO2Pj/2ZsJVYaUjUyUlZBJbj2Dhf/JmwNe1/eZarkrgmadQ/XTnI4grT
9j3pm65kiTHIj1yt7fzLsR1pBZY0PduWnN2fniS/3MXoD8T89V39j3IoHqqk7Lv//k9JPhgDQnWz
D9/++z9t3wlcX2pLEIllCHYi7P/6+YlfpI7+r5VqMwW7waVi5ADnbzOYA310QKYZMMxA5RC6+rXt
mxHsDUnFf6pOpRDwcim74rTpN9ugpbSZD+LWyLPvP13Jfzg781fHEH12QSADT1mGuFwg89ezi5zZ
zr24tx9d+iVsfO3bPDAU8w1MPvPSx8oOnxzEWZEfSCGhVQY2Z66U+yHCbc0rfIT9Iq0khXGi76Tn
cMWUVCwe4hIIlt8PYbItKGNWq4sKURV++Tenry7eq4sbAOQWAg8VMviOuvg/Xdw26jOKStJ+XElK
fGzXKsXwHghw5lGNxDMY0puMA7i5V5RePy6R6B+Ym58K14vPVmwnZzPKjw3ptjtycde+sqP0e/k2
qNtDUhmwdwo8SxOzaQ/j2D2ReupOYSTRrgSUYNVoEBRG/vhvfpO65L/+Js+0TSnw+uK3yde/ybSS
qAzS3HrkQS93bSe867GlrC6QyhpMioFeLJ0zZlVyW2e+MshrjKMj0Qac7RCUG+Q0f16akwfMMlDu
0Lb/xsRD6Zp0gf3k5hThIoW6CEA3/P7U1Uvz91Pn3bF5o3irrFdPU1mX4RDVgfkogcwL10ifFrmb
CjhEOXkn6hSQe0qmBiTks9sRG9dP0LN7f9o6ZDr2aSKDDUNlArlonbcW5VwYHFOyY2zG7ClJEKqE
NDVGgKI9nAKwFQGzBIa5x7jrFNsBAZnXAWxIsuAYVl6+5dnAqwGjAIp+YF4s2c1gOc1g0ySgJLMp
jrdQLdCHnFB08Kx7B+TfdW5X0R4YZfwIDIgaHyTjwcD4u8GYI4nd4FYvQPp6I0goB4CXmkTdkuNM
Dk6CR5kskNUIUQCcAGp/CioXqYspeT8a1XCbGjaCa66cwboAdPZTmW5t0Y/3eg036YcspUAvLKN7
skyzuhNNeKiksgqFvTVNWGu72Rt3taEjz/AcDYlgFEb1zYFBEWyLUX9b3Dk4FEn3wSwjoLezbz/G
qJQ4Rdfuf3+/zX96VF3Lc8D5YVFg2eLX18+ffIZELzYfDaB6owc6PifQ3YWKPzHkNioa5t1k2f4B
49G3eOBYGL5Rzq8iKO+rGcrbGNDPABEL0Mt6zgf5OBk3ETmbKytYYOa2wW3glMH7f3Pa6rRev2Fu
QMfs+crFKXjVa7iG8NIZSP4jvrrXNr7NT1FGdZk6943pFv62KU1kD8MoAFfjl7gydlBhsucu+Ezd
zzy5IvmuzZAn37YOXREAeY2LjdWUlDZwiNv9/nTlP1xlS/rgNFwR0C287qPHAFvtJpvlYxH6zQNA
x2t/QVJ1ys/xUA1Yg5fNDXDYI6nKs1zL7Cyj9G2CU/Hh9ydi2X+/bhay4p7tC87G0a//T71tuHg9
QxN3aSjH5yaT9rl9n8epe64ScPdCKXqOHzMcGZ+TNbuNzDnAyMI07/WlJMe1xaoImkTZ2zcEodcR
dfbUPNQNZkVtJzETSQ3UtKm9x5iijnPhHcxkfBozu7orkX2YQOluo1AiTuE14mwY5QKTLf+QZoh4
/P6nmv/wiFiWsAkpQMhbf+vJTBvL5kaE4rGbk6/2MKUnkEcmTjGWdwPuExue7Ltb+Y8GWCfggnP+
KXWtW7mMLnAFa93WaY85qb+CafBQuugLAbjFmHdrUBo3jUGh4Pcn7P59IPc8ggvGDP48x1T37qd7
I+tUJIY1mo9tBykIAOy4o5Perd7wtV56D2wn2tJNDtJi8DJnMwD0wF47tQHymshdOShMrdBhq/kr
GCj/LGPU8hy/+mQLqNHaOdnyrezAFOx+Wi0D/MxoHXz7vdtH/l7EFnSjKoYxx3/YD511jAPXxlWk
w0RPWKBPEII8D8VSnAWEmSCqTp45P2XCRJY2o8Dqp63cGzNUmWzclivC441PYcgY/ft0Br8lSvOh
BOn/3UgHiFy1fATPfrTSAe3JVD7LILLeFrPRohsHndWBK26VxXwbusw4i7gF9sSPMltEIX5/3W3V
V7zqSzD19LgMNmgAOpRfr3uaR9gBL4F8DIIar0BvHZ8WsK2n1WtbtDPc+ckISGcnxBco6q3DVYwJ
l1stwWY0inZfCDvcDp19XFE6tUvw9IMFuRUA7nUqopG6THwT+dVyqqO3A7KWIaAFFDoGYJsWs5mw
JzYsF/s5Kl30GdL0PjNK943vo3hcmqfVGgDvVzUZowVrVzPD92HK9rVf4XPVrNZ10APNjodyOzMO
AkL16k3hZMHBrHCN+P2Vkr9iFlSo6XkW0zBb2FwvR7y6Uga+xqMb2vJxrsv3dgPIDwvODxlEt1PX
SNQuXaxAwqltIKEXxQkM+VU8FNNVZs/1CZv0Di2+5ba00Lr+/Zm5r8MWVzj0aUwchHSEL1+fGUhx
MxUZhb4JDOMpnbLuIcCV/ipA87mBztN6xnk2oGgadUIN1s1L9EtX3IlchAn141tbGZzqBahpbxoW
hFUbLNUwivMSBrerSQEuCl0UCMlvg0jNkm0GrPGmR40CRYF9NNjiabLe4+dMnzit2IXXrg3Cqf+M
Mel0IOdVGmuyK3Kn2VSYX13POYioZg0Q2WOWbzMfdjr18FtueS3GGi20pMYGBW2NPgnirfQwfy/t
zLmOwSFuwbzON5NCZSnORZZ9TmG2nRNUPwE53hB7gGavzHcZBfTt6OOJPtY1hMpogmYbQJ7uIhM9
owoEiJVU0MJLkJO/vyUmEOlXL5bLfeCFAixjm7bn+q86NIy3Aw874+gREk91Vxio2dgG7AtcsLzr
yjg7TvMtCed+662Lf+hTAKZWGb/pV6M9TJD+SD588ecW7adlgKBreugTUXYjbJTi4HmtT4aBqvvW
iSDMpu6XvIuY26RjCLp+End4TmyHPssehPzY9418ysL5bT+64haPN2rr94LSxg0XTOzitP2aDBg0
gCGGGOw48dM0mu5z0RvHzIrQI0zNcVPam3lM5q3PK31lAZC/LRd+EpwkYlVYvEMQIU8RivQ0pErU
MX/ykjy/WWOipNGFwA4wN/VJnNcxFQrXR/NCYOkMYcxGG6+EUQkSfD6/rJnD41zYRy+crU2UhOFZ
Jh16NHN275CHK6qsQTsEurqXl3jcoR/UOQLAsz/LfZSZT8E6hY8Yb7lAB90pRNgofS8nBBxSWKFz
i4LtmoXolK9g/QoY07sYADUuR8l9FPvBVZOCCffSztvxtUj0dqgc9FPIZGxAVSVzZgQgK8BGM0Hv
XZN/WFopAUj2HRxqEW3c2TyOmLzAnZHFpu3QESAeaMPpf9h6ryVHla7t9oqIwCZwKu9LZducEG2B
xCWe5Or/gXrHW1+s2CcKqVqqLjnInPOZY2BDCnA0MBAmbzqglzZFoSBKWvyae2Z8yybheXpAc11m
Ljz+GibJmVR4YjCAcGDWWpSTmBAkDginyuwAn1sB43fDH2nDwTDH9lYMubkXqNQ2DYJKQRv82R35
9PD25nsGQX9bkkG0hnTtdR5rBt7N4UY+yLkPnfzeOvOPMijhOme5eNalXnHOsI5DIO5uE31tUNjd
0wqUZlUwJWfxgZCusTNUC40pEwwKVO1vNycjP/k0vxjTMN9oeh+r1sT4U4/p2gio+ocao4PnMIve
AmQzMHJJRXTczFAgomi6K74qh0mF3VVt2P9QbCuTS1D1fwKLLFDYtPJKv3nmBO60uyRq2xuytfaW
M5qC6KU5BlZQnO1QbylnAHBkCnMd1lib53YsrkwtXXtCoivTDYArtZBRFBnZoeRpibTDXJATNS2C
RO3SNCl3lVchjR4LdIm6F5shYhcWz0fftLLbmP+tcr5gU+6HB8usbyF/c8SSq4rbZZojginrMa6U
2tR0iPCTCAmzBsSGI86dGMAFNCHc06wBpT3H7ZOLOxRBus3LmoDibagMbyuPSZuEyOYUmNOHy6Mu
hmmWlAaM4MvEjCh2+4NqYQZks2ve864z73pmwhesN+Y7GFu8SK1UJfYth/BEqBgnwpR3U0OEjcX1
LkUifvRRlm6RnB7SbhJPVj7UjJxCpos8g0ZwMC+deyBzdhP+0glYksFB2RIY+0G2EYoI1O0rn0/+
dpqYYHTmmGNt0v3xOzndwuXCVyaM+YCiEHs7/xzR8NsPU/5bF3F8n7uxY2A0ulcBGph6dt8oQ16b
JoqvKfIkzF9EeK2k+SjqzH4VsQ3yTs83DO+MWmL7c5h9MfjY/kzn+Tdzs/6+mgvEO104XGZlrViM
MTFDyOWsvPdEsRfKZhhfi8nVDWf//ljLxBIq3mSkt8hvbnESJYdYFdE+zhidppTB+m6ogQO1kigG
7iyaCD6tqMi/99X0vabbkNdT8upmLv0ylLSDM3/1EobqmdoMV1YPILAe/OptRLciseBltfXEcSrZ
9EoeWhs3ip+0UNTxITiigNwiBA8bpuaQDMafpLOcY99Ed4cO2qoNe/fdsux3I5mn7RRE1Uojska9
tGQH/s9Vdu/c3k9Lr+Wzjs62iHDKUjin402+4nE1kCEGiGzePZo/XhnM8GGX5s+/24vWOUrbYP2f
1l6CFsf2W383LUmWviYq+HlBR8pMlYe4dgmgTBxlt6RBf0dLMsV1WBcJJjc2mefDaVgufGLKJL9A
nwh7ONQWsxZLyiQZh2Fv28URUZfeFnr48e/HSXpJhJ3tVVf2p2a5KJyoO/UpAH7henKT17T2CzcC
r8ZKNp2YS1zpJSD0uEiWBJFhctHlyS+Bmm0ncvq5UdjqLUOmesdw8nvsxu+N6Jt9MGQsp8oi3z4E
4bkGv+okCUmVwUrPfrlgHJuBfP6sX+2EA3VhM7ZojKeyJ1bw6LqlS+zkcfGfm/MoSzhaNdbVEILU
6NJFQMT3YRtjyeLgAZfg4tGM/LzZaMM9DPgXwyWFZCwXnItJyfzvWswsLA3b5bacMDdZyGccv3xq
JutV5m58NDpOyX7uA5HhYL+xQYs1zDFueoEwohLVm+VSBx3ivt0Mmb6bqcQ/GHTAgCpj61t/TCWu
4wjK2aEBzp4WhkgWLAzNemYiBen6ZnKFue0Y/drkDJsHo6xu+DW7DsBkjJl9a9j5jzFs90wAe/B0
QEL1QyZAKgPNFFAkExWt+8TTJPCW+BdWPYDvBS8U9YrT2Jh/jdD4EcLzSg2fr2fCDhd6xLHBttZ0
zPS3mQuIHMgnS5xLkOny6FUJ2mLO/blr1Ye0/FECYhuDEubdzARJSwB5bQC+taeF88Xc89rKjVfh
pXBdoo5yJkK9TUFjZq3hMVEaOvzLij4yEI8Uaba06Dh9HcO4afePH8lHEuMRNlquPX72ed/88djH
r3nc8T///PkbvITiYDcwLvvf/7N49Ak//xvFgNo+1NhPPn/3v+QyBgQU1KV/+hca/vzlalkVRUn9
p2mVPW8f/1BxeJqZ4MJ0N87s9f4lNR5hkUcf8n9P63HvLFY2a/4YUpo2Nl4DQj4vp52UfEOqgAFG
bbBBCqrut5TMU07ANVmngdEKI4fgWZT2p8fFbNMp7qUJ3EZ2HPC1tWOisluXVoDQhZQ6IytQcKXn
m2dTZAHzmwM7DpccLdTCX4lkZiM1E+9UDrV3YogNjnVJgmdndMA6g4Bv8uOfHxc9+yB6eOB77Frh
xyqdFNLR8mjOgggapDw3Us77x/0eP3pcPG4WHplSw4Muv/ySx8+9nGb045rKgWIPpgw3nw9gJQ8U
lN3yulA6OHgRkPnA6I7MWMwnr+HkST6xXRg+zMIWs3eQX+MxevUKD3ji0rmPYo+05eNqWRgtSRQV
EMp4/OBxMRKRNrePiF2lWIT1NRm1aElbPS7CJSH1efMRZvXJ5xOK/d99HrHWz5ufj3vc+/Pm4xpT
UDk5uYBjzGjO7qb3bYoI9iMWxHzCvKzZ3+JuTHc2PQAWQMVUnD4vylqI//tDvTRpP//5Pzcf/9At
HdvPu8Q6CXCP/+/X/v89hOXAsPKtjJGdnlrHv3sXRcVc6+OBszPxV3w+sk2zbu9xyvHQgzkJtP5o
gTz8++M/7/b5nxpLVO3z5uPaf+736IZ9/uz/PPHHv/znIQDmjO3sXENH3RvKpx2I3uUpTr2PThKq
Hy8TA4pt9/pIL0dFVhSHxyujsqEsmC/3V23he4fHe/b5jj5uhp3NBuxfhvnf9cePP+/6uPZ4e9Nq
iBnzeTxgGCxDr0u/mPeOTA8DiBsGepe4attXm5qN+CMk2ejRA723fAKm2ZZMEi2Hin9RStGwO7Lq
kY0PMHevBBv0GTB/pMybNiB6/rj6uIi8GFRmm3grZQnFRLvHDmP51csvTZYzqmfDGXTt6JwbDM2D
+tilZkDWeuk+Pt6XhoUv4pfqTbGrOz6i5fbyBs/de04///EC/uflf/zs/7xF6vEx/feqf16NMsXH
Ju377wy6//KNlC6Wl1ZnXc24sHrwDmHtl8/9FDE/a4wb2AbTS5VlYBsVOy4z2AVGG+xSqfy9iKIe
DhY9TDdDx+zDXdmqrmv3Q8gEcsVSEnvB3FxpQVyn2q6/eHdDRM4lAGtmMZORhfoYmwB65wpncZ9Y
P2cLbWRdmW8envKj3d3IXTXnsHCf66CxDxRafqZoXjx9c/0s37ocgjnn0SVq62Zb2bW4pn3yNjeG
zxLBfZMjM7GiDn4y4EhWNZcA00cmdWFEcFBOQzh7pXWr+tGHeOdER1Mz2xMpSmPC/B4mAbghW86H
LrC+eRmjpnokymAXBr6UTj1lc70DuwKx24ymXTmyoTdc/SOdp++lMVTndImAQ5CByZNBVvBFCE+w
zdjhZ769mhw49qE1/ZppAO/GYjG9xm18Z1oUAhP28eYZQtCHJyr/qEuQLlHB8GLbh4fIgy3nmyEY
8zh98du53sMVeYeR021pDiO51AqruK7ArRaj98MeKJiRW4v3bZweR74MYMipVqVJjucmra6hNL94
2gX8W0bM7xc4dXjZb6UOMMA15S+jZDh9UEzf5yX0hLq/c0CqGQoUyTFH+ctIAEPeInt2Q7N46xlT
ZFnk/pyQgX80+cF0vOpcGb4P6tKsNgGw+15AKuqIKx+jIN6OOuNUKOvw1DrUDHg/cCs4y6Cgd34g
E6IJcqst/xYVdcrMLADataW19mqGFE4FfaBL0QflR5CxF3PeprYJfpDZMlax3dsHq4rzvQ9tpZv6
SyY4inhWW9/tFgG011r7vIVPU1fBCpYKMwUGdD9i+U+D7plItyb9gnjq4PVgpEi/PYNRoITiaHqU
RYBWpUtBJeeSjR4nOiPwb7NL1L+UNDFlGVuQP/d999wBPNr0Azq4fFAf8eBbR7dKj/UQ5bteU0M0
PRVsmijDzDVo7zyNxvf+kGfus56y8JInBaMoRYI90fppGAToiKh7nF1jvNJzB15S1N7REd4+vA/h
arYDEl+puoUUsQHmBe3vIozTmwytD/o3rGDZoe8sa1zIJdVtqvlg6bFYO4zkny2C24ly7EvxY6bl
/NGFP22lX3RaRs9W6n53ane6x1PkLVncKy284ub5koNYaA7HpiLppqv2o5ka79Wus2tuN0gJzOlX
2VCjivsE2ZFRjIhr6COFZsdkdtm/BUa+HU05bYkr4yNuqw+gSOrI/vRIKMLcpw7jr66mf4GgUtE3
EVXZnAdrDrcw8fjreIFXTQSnOtfzu8R//JahWojs6Z6h/hIx4yToLJpKcHj18D6xsttauc8SCRoj
0bRp36SuuadpA+hvyImcG7F5CRJR7auc/kFd6gVQC87OA8Jmc15tss7bOERPzt0cfpkGO7+4LZnD
we4XHjE1Qs3gPvY01zmz8AL/XNjyYNVMkCt/HTFfDG1RftUjfzm7fSypTffVqEb8bQM4McMv/+iu
/JooH7a5LHeOHfHpJmt1rqe+fyF68Go3NvUEbm4Iljl0Www0lf7PMJ+tW6kCKEFZe9S+8W0ZrLl1
CvmsxianHJGirZuLC23XX7ZZvYVT+9bFOtjFyj9U3nyVhfpaGc1NeM20N5FSEp77ZnaZtamI0mxl
CApgaT9azh9THkdSYT+sr3ZUzlcjMbZNw9heb72l+nvqO86xGtzvUD8E9InhpfPkXy+TzWHK6ZuA
1lJ5kcAUG5s3EGvxik5Dcyz0S5DWOLEm4JWuKOfXcaDC6JS8AY5o9z671hzn97tlmwffv9i5tN8S
J4B4oZuLV9s4mgKmeQqmfoHDDeZZw1CtkgaEPENWbt0CsAdO4A2l3FZVHW5D/9VkqOwSY7heT8m0
meQQAEpnB6iZe9pL6lFMSyC3S8dLaebG1es3LrHvVxsM3C5x1FPSwxUJUqu/FPPPatTNc0C5rrfH
V5ZyYjvSPZjyUX912uzqOPmldWTyGsYi2VuJrE/QAlWLOTh5N5xoePahXKRzSPwHa+/zoH+lttv8
NFpRb1SNQ7fL+NBSjSSCL0cbxfik180Qj9SAMvWsO85pQd4q5GM0+vhCNId+fh46F1Lg8pPIiZsz
vIE/mQzzg3B74Kows8ypvASuZxzmljWUzaT5pgVCcVWVRDrC/+PKQV1jCTd69DBh1X2RURrO5Lte
ZvxiOC86KORTF/XwEheUzxg2XEy4hUCunZo0b7Z8JtatsM99y4nBF0BqVad/C6+76cpC/6nTH0w8
+ce4XA7bBbVoXbp8v1lUsvTCi5Z3E6V7Teih7w4za6i7L7r9yTEr7zgFho/7BniNabrGa54JOKzu
31L38AE8ecpMsbi78vSlzeNq1abx3qzkfE/C7IeT6Ap0WYkSmT71qXs2QPqcBd4wyYF+T9uFrbyL
SEyXgHPdgnMYVVFbHAdoSO+UVvj4ErxeNZ6zrpzYheoslrXS+IPivLnPJVt4BnrCK+FXwkMLenjK
plszPsfqG/8lJDBehZ225q+JaNyVNhO1zgzwJtT89TpyKZlGvDJrVfrvXZWxvDC8ZlM0EequLEP0
go05EEjwktFudw0TIxvIUsNORaihzHYJ9Nv5V9fN34fRZUSSEmsY1YA60lGwHpjeMg/JQBa7GbS5
GEcM1U8p+COk4TBvGuSH0dHBnrIwxRWS46b4QfPOupk+mqh47zAw+M0pW1AHXvwnbujMVfSZnqcJ
PUTdJRc/vE8xHBW7zF+rmI/ykAbDprU4/LOE4VOh5yfgKfIUslceO799mi2v3Yp4+kjZNVNBntO3
SPQQjpC3QLya9zOJ1yBCfyjD32k95Xtz4OvaESDaSr+9GVnXbCaNqap1/S+m+5dVXX4IbaA+pYdE
aurVH5o5L15vY0xFM2LlofjC2UttM+1vLJdclcr992Qu5h9JLKACM3HI54NZwmnIgrObYdhQdg1w
2McXZXhjeGzjE6dQ88Osy58+LIUwbQG5plCAtDsblNmgQ8wA2S5KFE+W8FnXkx7Zpjlzpm3GTqNh
LX1hK96HmY+zYFl5Rfmhj/psn1nB81yXDQIMyiXmnNJls1S1y3PkEeMkkD65PWXhxd9XjAQgJBrI
KJNoz+L8e5AUzEXmor4wO7sZxyk+m51G9JeN5qHL6hA1pHMPyiK4M3izj3wqGDmkO1qCB0rZ1FXc
+VsdFhBmOBi0tGM2Vk8ZroLcsSLbhnu1d14kmRmkgAKXmkEcvhJZfqRZxaMnGnYwQuAtO/DkQxva
W0W92J0AurwrHxJXZ3b5tvNNgkgh+tAp1CBVzW9TgYYmtzih+DRVy2m4sFTo+AsUhiF/+g3w5gnw
kBoFx+oCS1CdhdiP6ifbothi1aBs54XMX7SbtPD8ey2rb8rKzmmvjL1pQT41ZjjQku7bvh35c1hW
4R6cu+GYWMWL1MYAPxOi/WQEf1nwOGejaUnuh4xxTtYIrV4OT7YIj3AzWVUMQUkJd/ohWhowrtGn
756ZPRUuc1tTxLJJtPMuhRoLKgc9e+VAriFTtu5ycSsTBxZN9t1T2v9TttEPt/qWOub0IqT5lPfO
t4po6ZMfqi8MnFmnznaLra1azXoTemktPe9gWP25ykYFwZuoX1JaxVXU7IA5sRC3HIobWaxTsvzO
wutyLF+iDq23IUe5aKAjaJI5YIrUo/VlBi8Zx99c9945r7pmLTXZOcKFxd5UII4sd0J9Us1/qY2/
JEnJi1X5vH0tqG0l9GGOrW8V4lKWR4wZOGLPfMd8M1PSBs2EMezix8W32h2tO6MSamXVNRaQqsI3
yTuxUk4TbYOFjuxAY7E6Zx/p7q67oAdMDBnffRV17l6trsPrFVvV1U6G51xCCKpEeg2jXK8Vqald
boF3Dq0E4HSQ7B/xzDhFXOIaCZ5sg5BsYrc0ObyGbpCnVlWCi7JZFuOZMd1+Dg79m37hk/qcRosE
lwyoituoQaeBNHdpUF8G3Hhm0M7HXlQ4qS3QJHE6I5IGuv34jBOTBTtVqOOYjn+JIe4Tq+axGaH/
gWbNarJpV6eMKBCQOtd9/qeOwUMQw4FbQ+v4JEiPiqiwXrDafTBEc6FLUyEu/W4ogpoBRcg7gWgJ
B5Gz++MiI+x6rQv9Zcz8/sDKr7jMhXcogpr9WQnBwpUkkXDTImXWxYHtzVsbVCwsvraNS1QyRNYU
CRVhIazZpI3sQR5tp8oe4JlGzlVG9cf/VxrIDecYZ8YZnwubtQv3Qy5D3HT2VAgIh+WtZOMM06vu
DlkY/Kbjf+Bg0J/rNnuuswxxtBQuPDt91o6/4LA94+qG44x92RYbuGsv7qjxoOoWZrr3057KfAMS
MDmMSWWt2BOdc8/7SoMvOAZZEhLINX9Xs2J6YS6Nnel67bnvEzyzIRbaAU1Q0hrt0lqJNqaNYVS6
CzXapS5UUYN3Yaut3RFVYR4W9ZESsH2sO24mCtKNU2nzZPj4Kio3AyRUVgMGC2PcsyNuVgVfrjVl
m/xcViYYqWK+i7wwNkvQpm/o3ZRpDfiI4ZIt+QTSV9t26A80IpwvXvXbnFkf6Wq8dOzGwN6pL3xm
2nPrvHRUNZ6zLLwZiipNZ5rFrk/M6a7BhXddgqvHId0Tx6777IXGmfrCqnVlec07Z1dCfz0IE2EY
W0J8cipkiQDubm1TeT3Z0ujXQ96ynifWhSgESUHrpl+YM8muXlNGay9GMUZtK93miY+8VJsYFQLo
nhCjeLKkfs/8MkCEfMV0rQ+iFaTdGhvkz1Igybv2t0qH6Dqp+G6jckyggn5MHaCxvDStM+ddBMkq
aFcpu0WTYOCpdC2WpLlbHEKCglsHbjVzYf2Wrm99K/Kq3neZI9eGVqiXHTlhDET/1tkvrpZ/qpEe
a9yW0z6LvP4CDig8eDTKUPBYf43WdK5+W2znvqmfxnFsNyJNTzOf0vXUBP2hFLTPs6W5nUS5hcng
kLVVclG0vGiumCAGhDmdKj8c78ksT4L6jJGMT2Mr3pUyrgKOOvhOC59laB4Jd+hrJ0N0EEXcX/0Y
Z3AN8FYsG5K49uStmPsvc5/sfGi6v8fBR18Z2qvI7e33kUNi2In0bWjQFLiDf6tbe3EXDbvGzX8h
mojZj9uvtbegmSJSFHboAOF0+uK5F6xIgDDA40YFWIWA8hmWDilWlHfilw76R74NuUq2LMagUXdC
bn1qD+BOQ7Rvu8eWYexxYgu/tQnQ+cMVlDyhKGCwfiSiQ6MihB8c00h8M93XmZrd+rIokZYlT7Fi
j0D7kk67ag51QvhyTgk7Kmd8czwwuhFtfhoGkb2dcF6QzzpFU4K1PAo2rt1He9nD1OxrRhjazk3p
35k/AO+uvLrhNc7U1yHLjFPv2fLFcmiGqG3gosx+jCQEAZsX080F31dEL7CIf7pexsSTfIk5XNwS
o/xbaLzqDlvyIJuI8iRhsdUDKdi2Lznuz0zANmz11vRRjN2QpyeE3rjGy1FeAv1k6KRk34hGTCTW
vIe4a8gyhA+SGpDLI4c00+yvusjuTkFFz76FXw1cQbNMy9BRMYxu0XBCD+E/lwQl+aI29PIi48ku
cR0NjbuNpdmfzQx7QUK6Kb/H3ZQc1XKYHbXrrjs/UftqqF+z3A8IgV8dWvgHct4FDV9396++ZrYv
MmRF3ahQI9Jmu9AYkOXmMvqiVaO2MWShlQs9/MkZ75yN0ovR+l8fJZjcH8FJJ7Z1yL45Vc48POCh
EOUKX7fZxfDoDOamjbN+bzR/0gZc35QCdCmH4bdXiHOYR8C2JG4gLx+9tT95r15b4myqPGITNYJp
UYXPQ2jpY6Ya9qwO6sExU3952s9Onb4XZWxvWkqma8dr2Ekqj8XRQBVlXCIcSWR+7ywpN0GcmcRu
u2JTOBOfnaQUT3aPyli7u2lukDAQ4t6IuZx3RhLVB9uvKP+BIFg5jspfbCt/D4b0JZxi9xjH6bR1
BxYgoIKLnRlWLgp57za1fn9WNBHMm1tF+uQp509PxOJiFd5msmSH34X0RGoyNk/+doSkYMDpzzjD
paxU0In4E/tkK1szq8MCYyDj2CrvmiDdPMssehpLcxf4lfdjVFd7hqbsFNSRCsn0iSfn35kB8LMw
ez5PzQzSLk0j1tzVn0cYPgJ3XyqQqCtqVWgdvSDamzzJbcIX/kmMGqHJuzdN498Z/o1mx0Q4DsHT
YP1kwZU+dbNN3a/BZukE1X0QKcXGKnd2EhL7LuPbjDdtXBdj31yrMbh4sVW+ULe111Yq/A2rqfdO
1umedjPpgdQLLgSOvgElbFBmMyPR+24K0i6yIbWCFmVwl8RDMNH6aMRFRDDFTdCDdNjP0dBjMS5D
evshBhhNS4KoLvmQEr6lrLFhkyruD61pXeDdu9eIWPTEpIqrX3WeqKOXNPGOspLHhAalRxkjjze6
uw2xt94ZOiMAKr/WbIYvUhgfQ0T/JSDzeY4z9dSmS3gRKY7t0D0tRys+jeGL8qV/flzkhstnri1e
wHY6JDfdPwl7VILDpOdWo1H+0PLGKrm6lJmYvmSpT+402ZZWwnhDmYVvyg2BIubjOW7DrWjD5Vud
UYybckpcWdI9kYRrn2wV7EMmHDnG43en7GowZOOH+V8YhebWVzMnslZdnawwzzRZuqOeGxYkVdKd
PDL/VmZcatAz7+kks+fmp41qqUyr7J2zs3UpAc+umnrvGrZ8NUnWbwsLsx0xUI2gpcHIlkE7b7Gl
DG0z7x+1Bat5YYtiHMDVpvs5JWGY0P8wgyY9mL+nxEjO9cDRPnOM17Ljlo0ST3dWeNVFdjSwyBK5
b+oTA3Df0xotnVWApAZoglAkoMqbTjZ4Cuw7bjkdmHGghpXYzjqzccW6izVcogP3Eiti1lsRF9IF
taUiAHkrynLDZkRsjKh+NVsHCLaVQGR2/JfS13unI6tXBdatKLPv3bwkaAYFJjrzqa6NkE7Yq51V
5QVHWVIotMDun2sj2VeTbT4lZfXBS7DgbFiCa8e6OwlPv6RDuSbcXiBakEiESlAbDiviPRnd5hRQ
YUkm5Ea1sC86N34aI6I6WOnzzq+acqfSjy4upkMSjRp1vRgorKbXqMyQaeYDfPAAiC++iOLWZDgT
SlRwdvFDcjRdOcRXmPiJryoDQV3ajkSoIDkaibTaeBNDHMZoOV+9geJw1n2B9xThoDLeHNWpWwu/
ee27VrSvG2uTTOH83ExDeY+mvyVNeYww7C4o+ei7gLbxNGXQP/zya2Oq9lQxMkY0zyRGA1GdjGzZ
XfsSI+HgsX+wg5U1Dt6VoSPvKsLsVxHX+bEKtPFEs/81zGl9UK5rbkh/AnPhazfNK+ecEKdH4Z/b
Bd67mFaY0jwM4Qt17+zVMP7mMEHxAWE1cpetzqiyy0Rl5JqbOUmcOOXTJuFNi8x5km5VPYWWX9zy
9v3fDXvgc0Eke22kBPaEW/pnqF+SoN3oAop0eZHZnL2l9siHxIqHi9OBsBl6rVZjMwPVMjn/2yMr
KLtlR0mrqNov5NtZiuBSL3INOzaqy6jll36kkmda5r2iYdUm/cJ/rxc3ktVQibIPj50iT4HUrzQO
ftvx/kqO94HXEbAV/t5O537tmzpij07xbpLT3YvZccbRc5NY0xN/ASv0QO/y0YbgH1XTlszvvuLN
whuAMIR0qH8Vc/1jho66e/AE6tgSO7fJvsXL8cT3Gc+vO+M5boEPm4OeDuQYkYUNvn8Y4GWxqX7O
S2e80jcw9vWIVLJe2o6q5bQ/hmT2XIVOfVmxliyLicTIleo5OVDswsjC/MWq7KAdD211Ng1B8Ynz
MNYEMll+uZVRC4W4D7etIjY3DMyb8ZzIJAIbD3oKcvFkfQwV27J6/EUBMztoVyc43GE9W6rxV25K
nN+xO+eiRuuszBkPc06g0/GRsQWJRy+iVBXDojEF186z3ijoD1S6qbEePH/Ub6505XPMISvW+OVN
X7+Orcc9zDQgV2atB7Usz1JrG832heICg0YSdryudLCJmp5cDiM02krsN9/hmRLhLVyb8RqHMu8Y
qD/Cydyjwbr4VgLcpxC3yYxUfAcT6/uI2/3e6Tgw9YjrloNn4Zv9AXZSbSwGKYVgzyDdsYH33xzs
yqd+V0BDZo+CesAjI72MT6aUCGlinWDUyftAPWMNm4mQRCe7k1p8fqoTNxWgHpvZcF0aYX+JxPcp
Ft0Hb9Z7OgYot9JmXHlOT7pATOw7zcTdJa79PjgVOuAaL16wt4uwZf/MBkhFIesPUbzMCQPJU7Mv
vV59s31jOxbpa2GPWKl60d3nqji6tQQyhDjs0ZnLcr7qyhqDQ2ch5nDtFKNsbVs325VnX7/1LgF0
XeUhB8hcP1XJREBLjN+8wOFJIsSzK+dgsFPClvDTII67jxd/jq5qTpu9v6GDCVE9F8kZBBVHDiuL
Poqkw9fB9EhpoeUt63ncpg24piAmwZzPbrxptaP2ZUEJthvPvR7G+1tMWOnsuWjm5QdLp3pDmFly
Qm7MbS/mAyYcWiWGALVbFu9Epadz6E7jWdMpmlrPOfVjVl8bAiv7MJh/+k5cnk3bKc6Pa5WnyvOY
WR9x3YDvdirkKC4Xj2vTDA9/MrDMyLy9+kDchGDQtvMWVJwV6bVtExsLUpjPU1+9jIwP0UnmbS6H
hFiihOdU+fjwzGy23nSD9bP2GWNv4sBdTWUyXRva94/xspL26ussfxHEeqrdSHxr2a8kofUN7nP/
4uSpOvtjzfD7iOJdGP7ZyZahgpRiYFvNV4Dp47MjvxNL9F47FG3w/gYCZr25Ls6VavuNVdlod7u/
VVp8TVj572k/UNUlvc5JefZ3rG0BmkjWX0V6SuPpq2sWHOaSYMJGjMuSmPePRz5iioGmRRBsrrM7
4nuPbdLlY0khM8ALECTDWxJK+2IkHCkpQ/3o+UMkWb0VaYq/VufVUP74GjemWPIq3Xlw3Q+kRy/E
80KMqNUvmaI0syJjo23POnmzd3WjAJ1Tx/Qush5Mu8BAwmA4N7SLzmFUXFQf43VWjPHiVPFXTtcz
rhHiPPOwfDP3fmKZJDYdXW6qp5wdOn9e/YvINvYtVdrZpUtSuTQCLH1pjqUHWMZaMUe3Jd8NGbSg
epKOqPQ0MnbbV299HmA0DzhKlGbE4DndqbUsNb7gvohX7UTBHCMLZcURItrQZHLbFj2q36zyntNU
5ORTvaMEzGxH706LD8vjaL8OBYmU1M+pjZaQoVVRg408xYYhrpSyWPajO02hE74Huf/n/7F3Zstt
K12WfpWKuscJAAkggYjqviAJkhJJDdbg4QYhWxbmOTE+fX+Qz1/HktVSV0TddERdHIckH4skSGTm
3nutb+U1uij2zV3O5CXvyJaYHGKFsoSe7myTbFAQt4WwivgfJAhFROO57vdi0PW9ln/H6FLu+jK+
jGjIrnCWtPu2dfzWGXZpl8gfw74tG3+Yh+5TaTaXbgRVs7G1bDN09D8BSxCzmPZiE6WewUnbNC7r
Xp0SC9tyXn7JaamRTkLsVmUQqmpWwG+HgCpPIpqYvKL2916m8L04ctyOoTei6Muz01h0QMgN+pJB
eiYmeVcbjEhqSd7KaCW4xVU++KoCJsPcAosgWRSO6xknCpTrJjCIvbSbr6HQL8yyza+UTbh8PISn
1jWupi5actYzUpbLfAJliKF+wfToGFZ06r9F8zhcaJbUz5q5/fTsJ1CWcYtEszxTinORZSU3SVP2
+7lw7pVFbqGqJMEJpfZoD+wUeZTWPhEmHnabAZseU6e1kxniSGLYQ9jU6hD30yIgtX8Zn/+HiHI7
VT//178/POYx52du7/iH+h1tglJj8YD/3/nVp7goftL9fXjjX/0NRHG9vyxXLNZ8C4aEg4n9P4Eo
nvzLxCWqO66D3gmPB4/1DxVF4Fm3sWeawjNtiVPyX1QU8RfRHMKGsoIFnU6n/V+hovAwL+x9Nk52
vLJgfSR9QHDbxis3KFheL1dWoQM70Ti5dutK9o04lIjw6Vm1rgoOTqXETzpxc7KpwAS5xJgHXSRv
68TMwydpiIGILXQx2h37Su3eDwQqtE/hZGXlA6qtXnvsEzdoVslM+uEsZnI5AQvFxElAEzHqheUH
Ob6snKy9aWw5mRvdbtt7/EZ9ypC2irr9uLTa91HYEIXguVkf/LCjjol/5pgMYhh3ZBhuXVEh8NYi
AsZKjTAOS+9Gkmg8r2Y2WcSxQaUaTdVl2NWB2DlInM0dXthgYkRmhvFGR9X8Tcezq62URMa0aRhY
UsI5Nr1alHUWXp1MU8ZPEwlWu25bjSV1BJpWYf8cFe12WrREvsdd63CkQVQBeKWwgJT6g8q8tuXR
kklvz6IQUxOHjcyOjQcZNWl4hu0XA4LeZihe6yFNkdAwqwXhEFmMOfDJJWJmRkAAiaHWYlr8q3jK
Umr6oROIDL0sOqmwz2Hc0pIwm73OSJ/QszkagTjYjhd8BRGJl1IPGJCuOLXkguxtwoWIOeB82nu5
TRy7IyfvqpsjiXZhYCpEnrsAzu9EY3QXekP2Q59HbIZtypBmkzRNFW8VEB9+lS3UNydKu8AXRE1c
5OA1ObwE4pbglQjMsl0QopRIoga6Qi+x4AwjMaecnq8LJ4NOhvGs5PRqlAVB2XUg70C3BQPBlIj0
rr3OzBDOaQkNPk5EunHeNLxUFKIiTTl6tCZjGmRvTnU1cyKL/ZhUtoLDZls5m0mY7HpBm5DWSBbh
3E6QHSl5vYyihcHtIJj0ouBPq9WoUg9LYunl40rGwF7yVR8jGzzkIT18pvSOHq7pZc3s49TsjMI7
r0Wf1QMwcneJO2B+gaaokXClt3l4EVbdBCk2bnNz65hOq19UVY9rxarMZDek9lAzi2nD8KSN4Sjv
C1vzzP1Ue657HrCiCJILQ6ebU1qJFe/KsOrSdiCrrht9cwJ4gMMI3dYcal8qK59uemQ0n4ymDX0t
oCLCNTJcUeSER+4A0NHKti+NCtEgrzOLHzPLTG8ZWQ+7oTAjhOJD/L3uGZaPmmkfct2t9mVrkcLp
5sXOrEakpJAd/dldhiGEEzV+xCDpYDVGfYpD+oJzUYhLLUXO4OGHvAUaau6G2IVvIGt5HCM9pZuF
ICo0pHMe1ITeNnY4MLANgw3l2kSD00gwYRPTq7Nb3utTHSBZIILuop3FTysfpoeuzdgptd66RhMa
XA/9TB60YRTXFSmIXA8ELVBq0PaVYfe9Z8p71unEmESpDvwu7WR0crOR/zGrnV07DsaXHBDpXtRJ
euZM3CoZCjmCpOJyn7oJ/BgynII9iqB0rxF35zeaEx7DMojdVV0ayaeMFfKymZPiW8EBwq8xD18R
xyR3XZMEvrQ5lsRFzDx8wgNHXmG7t7qqgCjE6hJL1ZwEH8VdjwVia82IGHsr0B7MeBr5VWV138eV
umKj77ZNQS50hi36ck7C7IzBf8ba4IAosGPrSrcVIz87AiOculqxiZJEf8r1pLhpOGgSyuVG3sox
2J1WnZ4T/tTORLVXc3tSvcza9TBNTr/So7S6ikjWu/Z6cEvThOqXMkZuQuH1ft5Xnp+UJuGssKNb
X+i9wlHNbd4Zavw0O3W3RcptrDEqT/pKTdW0D5gn4KIYvB1zCOG7rU2wXV4LdGydlGsU9sWPziD/
hlKY5Vbvopu+bJyLZrTbi7KOkKry/uwRrtpnmAPGM7NSGPdTBjBVJMR5HRvjPmWesHFzczyBJcrY
rXBkuyrs+Lcekp7Alj+awSL0Za7joy6SaZs3FcYvkzpwcEtnI2IKKqgvzYXbKGK9piq6o4s1nSJE
zahJ9WSLWnPcqUQDplzm4tx2c8Ka6G6vHcsxNxm30q6LLHnK8sm9d9uOXHY3sQ8qGusTYAKmcPPi
ms7RUHMN6P6LIkl2GOrLnafr8SbBFrBwDglVBAa7mxr88aU5V1s9TxZYmRVtNRrtZ7VZToAPAnUh
JxKabFQY51GaL2nl9rBVrJv+GEqBrZuQK1hfAXTtkLm7kOaaDcGloQvngtw2+n9VVaIf09OTmhrz
MYMqcGEnEAwqadMjcInMdPUoXldpYm20nGGh6w7jmZbGGHvnLsHaJGpaLx3v+DShiSH9dU/iJrpU
IQzsvZx08y7xPkuZO3cYhs1LLZDdhg1T7gbAWsROKeCbGoATbm8WUUVBlyl2Cw7g07bGd/MUWXp4
IMko3WrwBD65RDkjjO4MPxlaa2P0BumX+Sw26YwFMJ8cZxmVJuckkjWbpO8GsFRZRX8i7y8MVo7d
HIDqzqQTrOexRxaEXcAvYnpTuT53W1uLkHSUIh73cUjOPey45Lxv8VqTQRdjlxPdJoIeuxmpJTdU
8nwcOoqv1ZwN8yEsOeqz4eo+Ztlxkzt96duGg/4DaYTvzAYNIJXRCvISZj4Gd0ZuFdM2Qc24GQuP
z3DcNFuVJMXaKQaUbcz7dtGQLxsIMLqJ/Y4JIWHHY0X4+5ADJ8jGgPZ4QmwgOGZFtGuvs4c2enaM
JxTBmpZoSIoJAJtBx52pKVZbzaYrDTUjWIcNy0wrPJqRXmv7theMflwgdppTB8m4NaXtQ0lK6ybR
e2tXlKPAbTh2TPe1uoqu6Uwhx2beQ9iO2zafq66ct+SpVRdWlgyIaCzLlJskHAaT5Iu2ZdQfW8rY
6HGYddvIcFx7PxrjMB9dLhLTwnp21C1I1wpUDVpRtbGaajixqWdgMIyIQ5xjTdm0ytHyxtvE8oya
5NWGAXUAtygkB0A/dtK1vodzb5lz8YtO8t9dBe1+lhcP+c/2P5Zf/KOspiYOI/W/X34Lb/Lvx908
qIcX3/iFwp9/3f1spk8/2y7jn/KLYBwu/+f/61/+28/n3/JBfeO64l3g4+YnrtWH5ufv1c2vf/N3
cSNt0nk87mZwjzBC9KWC+Zv2yF9RU0CBdJ6Ri78RH4X3F6ouahpPWMxVxVJi/V3bCPcvOI+wX/h9
pitMgnv+9eqvfrF+foE63yY+WhLY5G9MICou/LqG4cIEWmhMuvOqtkmTPkowBNT7HvXXxgUPPRt9
vXUd93ywowBILUrS0JrilcBDDy5YW0TZcV3sjX7gDq6lQjPCdMo2cqAfizoosRCwMmvdTKmsDzZh
FKutDrjRr4BJHvoiYlBHejb2NW7R0lSHNm/WWUoZ0pYwJsJvroO4mSGDg94ZsVPs0sNEIUzubh2B
NXPcHTPui8Ge8rO4MtcxHvADh4UigmNns8rhaC1/piXuNau1k63LS0QegHCoaL9YpF2XFS/LoETr
sm/kVdC3trrdSP20YY/n2B3J+0lgX0uj4AKkjOZjpUz9xtSlHzTIeudAT7GZ7oLctm/KBBxHSLdY
65i290E0H1Cp7IrZ2lWSBl1j2GBacHG4OdDuTp+BwiqSatsUTU/4zUEsc+PGHYGp7jFgoTvPZzLi
dFq/ZTDinsnQKUWk8uGwxGmdcCQYazqvc6h/nfV2RbihB5/OvmENqXzY6OlNEMqvcbVtmE43xBcO
qo38xjJ+zoBX1mCTLozMNNYeCmCotswdco4iTRt/60o/DjXTT0h1XJW0Ayl+lPJJcaNSqbaQj/WV
o7Z8hp6WXXktKntcNfh2q7AiBx3POe+zqe5zQJUbagzS6+bwEOFF6N3w0dbIW8aOFdHPhPzVm9d2
SiXoeWlEP4s8vbgvV9vLKDUZ5xGlrYfpE7jjTSbP514XISqrHJ5Hssot5zYI6AHKFuhH20wHu4rn
BR/5aJT03OwaBXLqwKG2k/wq4oFICMTCJtVJlQzhOtO8LhaDg5BH5ucnI6Ceicbipo9VvI4D3V1D
RF6PQ4V+OC361UTgdOqG16abH8spP9r696bKr6o6PSdJvoBNj709SXhTUkJfPSc4myoGDBoGvfQs
E+I6BYFXk2W5kmV506W5D6kvu0fqsMY8mOOdqRDBbwLcY5tcavtOn9hXY8gfwVKHX44i8AO56DMD
XnlPoYbcHfFNR3T1gj3KexNOc03J2ulY2qdsL0INOBYCnYYT8rpXKPZz7nEiTMd9OZBQ79Ry32ED
X3sa55WefNAwX8Jm8YrsIAlUa4nHb1Xp01mchLeO4Y6MclQNOC9/Slw6c9GhpfZFIGVc4h86VyEO
/q6R2JTcm4566dJp8mOuOzs5Vzdo+NQnDdOW19erwmiie2Qk/kgSNZt0AHP1jOMpxtsZN5mt6ssW
hFCCQgHbPQNCQ/lW6t520UlmDrHR2NXKEZGKyqphpXuc0No8QRaRSj8UAOeTHGiKrGtv48ATb1OW
mrTBF1l9p1cRXBHAnjH894R2IVl0ttWytmFt1CClhgkG6s/TAEIh1PtPeczgz4T23MskX1Gmuit1
3hZibaBoZQxTVoiUB3LPnfqa2OzxKOaRKajCb0AcbehHggIQAJy1yxcPhDGxOvXZJ7f2rH0OHH3h
eG2DVOBL7BTVTaRfev3sbXEODdQ2qH2jG/pNM/LB4qZVEcZQ0v/wQxg7NYfFdoqMHzI+5+BpnA83
VO8MKMVKh2ht4OLzjCtZG9nGm4aLfrpmBn5QhVGg4UH1iNxq4wY6fX5y2Ek9vMdQdhOHYNp6CFdr
uwucX6PgZOyNs8KZ/N7NQ5xOpDtlY4m0x5xRsPEERK0a9OBmczAHDo5Kmx/7dISgMG3FNDJRs13W
BmKDe9vdCRSRe2LIr+XYjjua86D18TKyKjXOwQSOcsYYYSPz+2ZZ+E1jRM1FCrFfZpD4c11Xe4JZ
Dxa033UaJN6aT0t6RKO4ZraBq9Ltdwi47V3HKZxFh3WUsKOZ1O4C9Xtg9mj82icTFeMKR7V2gNOu
HeKstXdhb15phW0fCspJvCOIriKgIocIlDGHRx5Oc2SyL4b5QiUGiZ1NeRLjpBNKipyJS7EZQgbB
Ue2hzS7EZ6+bk52wpHeYkEbtheecSjJgl3lA4kfNQgpSkH6en0WzPJXnr+r5KUI+s9i9aaeoYdzz
Qfv1LIuIiVraYadpQ+7lCuoUsiQaZM9f1mAQXHVve8vgzBG3pQ4oUeui/WQ45raxzOtxAb9nTJSj
VKC9bMX581eFiQrQ0qZ2pRKb2PW5f8rxh24hXpEiknzpM3660OCyuiMAjRbSSp+sqxA+2yLWozMz
mWDei+LMyPAWdRJRiTaf6hGU1nPX+L/7aHmKfzRlWz6pl4fJ5yPSPyfN/48OoIbBe/Veg31LPmT8
+KK9/ve/+Vd7Xf+LE+R/NtBpbv99/nTlX6DG6czC0TD05zb5v5rrgnhIuKlkQJps59BYIN79fQAF
UU7D3aG/pjuShhx5j/+FA6i5oPH+YVJy/oSETZPOsGmSOkJfTrq/s0BDTCN0CstuDwZP4Q5u4kst
KZNDW9WXirVn42RRtItzLT2yNRvrDns/wUh0Vqsrq5oX/VR3oamUk1DVoFtHeH1cdsc6C6MVhvr2
TBn9qbVrd08uRL3zIgQpv13vvw/Vv2PTX9L/bHths0Ns5ywOzNQxzQXZ+BvOtK7DmWV7VDudt4pt
GWKiBplICzj4FvgT1jNFWOfJRwmS/IPHfp49/Hb9fj2454KolPAqGZS8fPBGJL3BGqR2TR1x0iUR
NxMoO6bI55BHMzQILyuH8La0LgByQtZ+/7W/+fi8bZ5wANM71hJm+vuLp2JPK6S1ape77ZWwhnRj
DEQvtQVtBgnQoUnPlkRzPc5b37WL+Ney8Kuce+PaG68+P8+vX/DqLeZDpviD8zv2qkszm4tv2ypa
J03/KQS1vRKTbQB+i1y2O8WO4rJu9G62dPEsTpC0bTBNiwXT2XzE4337GbG4LzeXQdLyyyuC4jgI
0JGpnVayxBvJuIgarfr4wYV/NZTihdsmtwveG9pnC3D55cO0oSvavg4oXGhcbBbEoN+MTnLPRGCd
Oio818MiuJgJfHZNGl3doA1XsmnGdSZr81gJK9pl+IQPSUxb/v3n9pJRutwQkDhYH0wKVz6S1nKF
frsh7Lo3RWQoLGH1owzgGjha9MMSqNim4BbDODr+IKk++CT8edltE+m+aVsuM8k/CtkgShMQ32W3
Y5+12e29bF2hRvbff2lvXXWI9x7cYlIIbLH8/W8vDa+SmSDa4KWFo7uZXV4G9vh2lQmj/uDWeusq
/v5Qr95g5qRkbNpZt3MnJA5dRspVlzxWCTMYIS3qbBFt4mg6vf8CxauGwPObByrcsQV9CT7Arxbk
KQL2QImgdibSq1WkqWLvLdrZWOY4YExr1cOPS6buVFXDrZJ09CckDSwN3qrSZLrhyCD8IdEA1Tsw
opi08bzNbb+wK9yuH1YMBo+1TUXWo0rxAy1+akIxYxo3T8E09uuiCZ9a2l37Kb1qwAmvw9ROODyb
8RFme6iujU77ZtV2vP/glS8X9OVSauMSg+dIS0aaf3xs3TZ0zFJx42amSrfGGF8LVQALD3lVGhY5
RWZ3PfS0xXvvts0s0oqt6WooernB/9b7TnGTtRRJOgR+NNzGCnbxsBHEZm5CXP9Fz4fF7Hts0ijS
MXqWFy4cxmoRENb0NmZTHGFlJ6ex/RHnnEBDF3dp8GVysAWaCTRIM/n8/ks2jD/3Ll4ze9eyWNn8
9+pWxcUOAM7O1K6sZe533XwA/vJzLImXaoe7OSnTNXgbjTGEPQJv5nJo9tPktRe6irdQpzQmPY8F
w4ajrn81yaXcNJXxNQqwrMSAY9eebWydzqZZoJxtyNzk1uuCvad/TzRU8Pmo+tUg2SeRtJprDL47
1ecTMlYdbKfKDyjskMNr/J2V5Ndj7157ZXWnuqOB6JbOcL1yhTyZSqdGwQ0zHpI5xPwQSRNkDZyq
rscjPuBWOKSj16zLvIs3+B913b5z7eymWWyfnqMBvSw6X/VQKUuOyWlBkK+lye0sK7EpTcAxnRXf
Q8JwjQrgybilyXQHGemqk/0lPRZymKju3Wn4MVVmtdaqAiRpWOdcO0bN6bnpXkni+nJUu1V3azGK
WhM1donK8pC2Vr4dq7s6Rg+FHECsyj47t/Qaa9eMTnSyG3OV9donHKLMO7wfUWP/KGVzZVu3Ttna
tHrtb6bh3Fqz9UXmiCyBTpzltCNXgcQMSkYI1I2+u3NCPON4NeMdQcVLvgSCp6JRl1k0ffCp+nPh
ctkDBOWaxfFOylcryIhkq7MH7qOOTNoqHxeiIrEJ8Xgb4BTbgO5bB1lRfLD+v/moi+bJ1m25bAQv
V2Z4Cb3rzcCeNP2+FcN1V2ZPHXOycdbuGiv9nHrOlw/unqU3+nLBcGnRuhKHKGYVy3zVO21Dry+0
rOPsZTHnK9KctS25aTTV+s2DLfvZ98DWKS1bVfZ89f6D/3njujZxQBzPPU8Xwnl144Yd/aShL3m5
svxSNeY2mUztjAEpYz9lnlMpS+0RmW3+wWU2XsL7l82dB7Ycl3MuQyou9cvrnJPlTmnKdbY6eeFx
h/nwC3pyV/GxpUX8kFMzrO0eiV8WzWjpgb7QUXpw+vuEodRHz+bPXZ9n49LAplluyD8ygdJYmw2n
Ais5jpyC9GXZgOTheyGj7NxFop4NrXHRShz9KEovUwBDZH3j44iG29IxC5xW+ub9d8Z8663hPExj
w7CFwcT45RWqa2jjcS+RshD0tEbq4FfO4leO+/sqnJ76dnBWbV0GK4rzkH0v+5yL8tMkA/3YZsZX
0jPC1b611Dl+5YmBvGGtwH2gImfwqvTw1kjMk4qxUnMU6XfohwMV5KeaIOHIYj4FKS344DI/H2te
f9IXJD4VofCo1V6dRUILq3AQCRAy1uztCP0OuwtDBrlf9EuQikESbp+Qp9gLC85hNqaQUKx6ldnL
jQ8BYdPCvDBnji4OTfh12qIUrdTG8bD2zLnYyCHLtrqNSjcNAwC4xADpyLt9MC8zZFHEro139Eap
9nbJC158Z4JtdSTwGVTsqozxZb//Li65Xn/c3FTGBsI0hjBU0C/fRZSMHoPqASwbOiYVRftIgj6G
R7yfa+PYq3odIiY4iwZipjrQCtjfnxIIHzgPI7/vgCpxPJ+oAoFLUADSehHIAuYeAyXOrS/5WHdw
3ihmMSFvVfZdc4e7Jsrc86wwWr8blvOPIzZ51eAbsXsMeCb0MadPz91wCMnxQCIWxdMDKNMlqZuQ
nSxoxcbU25uhdB7fvxrPp74/PgC/XY1Xdz3arMEiIahFXo4ljxFjA+bGaFBWQ6Ui2in3WRcqfIbg
3g2ME54J21JK+65P1OX7z8V+a6XnAM4mzSqEDubV0udOvTVMdtfuvFz2u8FypwMync9dgE0MNuEx
tnvc1XG3JESGLAiZcZmPZbrAH9AuZ/uZJ34MSmY42OwVpep0kF7OOGjWEM4uZ5ykAHRnpd9tHLUr
fOcPyugAWYS0v4LacSHcWrf82lt8z5h+JQ6DqC9p8MIb9ckZe8oKBXdGmpcowYMt1s4vOarYleup
aSXmAIM1Lh5GTGeRyRJFnE6+IezB245elwMs/Sys4IEchDssV+ztaEqkqj93MOdFDQs5hoZlNeGj
ayTZ+QfX9s8PvaPrBhNGx3Z0WhovP/RMHOXSV213rpU+EKpbbrRZj4hE40z//iO9sUg61ImMRi3J
b9WXN/m3QqqFMFSgCm932HKekgr1tKz2LJ1XLqI+DMjMinIrWluFdfv+A79x5KUXZroeOQ5o9fTX
hTMBP10lA5vlucBtD9d81bmjdZaq9ocpkJ3MLhxps1MrB2Piyg71GBQ1lXzAuX6dZqC3pPuIqR53
XzXixYwaYFjxNnDg2Lz/VN/4oDu6ZQJcFxwuKGxfXiMVxrUZJHq7K4jCYCRwKNvkodezqxFWex7H
T60sP2pmPR9aXt3pdPxMzzWg6tsMmV8+qIfQaiSBrd0ZfXehC50Rh4Y1B7OMI4+hG0B9cNpqq3mg
EVT4CeP5mdkWUHG8NIDxYF2NAl1CFCnc9gEHzTmebmNjODAY+OAI9Ge9xhtps3UiQyLU5vXxK+5U
b0c9axIKJVJ3KuTwGTaglaOnMRbI5On9d+PNTywlEmJ22m10+l5eGMdLMO13Y8uA7DQo82RZPKpZ
OODQUrHK+PyuvXnMNtpHH9g/K3IkvnRJ+bjyhhBK8/KBk9YIiQ2sWoQz6jM+9mtDUh0GEWCeaGwu
KVcYf1B/prhL1w6q/FVitxto8tThQYgtP2+dNVK0re6m5/PMYPT9C/NaH70cCR3YByY9OEvi53j1
kSEuwZ4j9Cs7U7MeWFUYmeIb3qaIgqgbf0Yxp2Mojsg7qdfkdFNhMQoQsfiyMWc6ZNmTmLiE7z+r
V6EszwdV9geHd4rqFvraq2eF0pcEh0JvdlMXJojEGBAx4jnLWjTaDL7lBb46b53Eob4Nez1k4Fyd
4W2LEG25+dWU7wrTjm/EOP7skmi4QSR2/RxBgXPJ08R8qN3oYmalOdZe3W2cgADEmIPmRcG+4CXG
Cf4p9GkvIlSnYptApYukT59IFXC8/nNbn4qKCiEe6fCctdgTstH+MndZeQaYQ96bdfiIGM9PeyNC
fIpNKTPY1kQzV0fmjm3NGeD9C/bG59v1HNBqrImcpZ/DQX9bkSPNjSe7cOpdH9prMceJ31lz7w9F
F63Lzr6No+7a0ZonhEub9x/ZeOOs5bHrSE+XBuLx103sODFo9zey3jkEbOzRdFn7WAuCHdrodI38
0Dgbmua8B3d4ngX0N4XAcR5N4oMF5Y0rQC1lI/FcphF/7AxVUc2qcq16l8bTZWPl/apOdd2Ph6Jc
E2T5MLpwb6eyOCaW2X7wcX2jkY78RtDNpYiR9PJf3eXmzPS57HhwJSebgIdoZ7rl96QKwyMuYdOP
Na9Yh/N8lkAnqaI6+uAufmOV8XRafpZjoHL9I2iQk1KhvMgmDqSb83XlnUG9StwWuEySm+hOP3zF
lEJv1JKcKXXPk6SRCdbxlyubS1peF84Gj9nn3vfSlAmYT+VAu6uGbayam6zoAfOOtXer2a7OxzB4
FDKKDnIM6h04Ve8q0R6KRI/8Lp/wlxLkQlSmCK86Ux1bg/z4sMSSCvcDU5YU2p0b4CmbIOxxTk6P
WjrK+5YWE2QpkJRR9rmderzfbZM8qNFjgN1m1y1gfaYIpc0OqFP2FmN8V6gK02SVg3czR/EZHd/3
3sGAOkBY4k7v3FNoLL8IE/lDSuhC0q9hbuqf6OZotxZavEAO9n3sLR4G2QWnIAaeWpaWdmXrfXNN
3iQMh0FcM9io79QTvvxuFY+989kV991sJD9xD68bWHJNF99KKohr4D3aaWiCntF+Qc2N5tD7lEjC
cMJwOpD0eDWjK7oHAEys3iS8L8gF0HpI4nKVaVmXhZfdc5LpCFQANYanH1VNh11Ned8ogtJThdn6
uABeVuyQxf04Jbc6gsJNPiBY8Aw1fY04t+WQYCGv2RlrB1ENasYZnC4u9Gnqypsklj/MqJp/6Klx
XbjZV5XHGohiKz5NsotP3ageq6kd1lE3ZDOCqbLzc7Q91HsEb8dlQQWmMmSrcdpMq8TIR8ePeySj
mWjP57LiVN9lnxWxeztj+e75RxIsG4otK8d5JuMLdvb4QpWlOp9okzz/yHAr+1whKc4WSmmy/FHq
Vv/rq+efBQga2r4JdvHokpgkbMgQtXN8/uqfP4Y8xCeNWxoVCxlkE4oj1BQlyIJhik+hNdLrDHGQ
h0FaHqIRL9HK0xS+G9l8GyG7oH8l1SQOB8IRlq/mnAySLDN1cgbD+VIrm/myS1dmGdSXzz9h8jdd
xlli7d053SMKPyqk3Ff//FGDy405q1xI8hw2dpuOu4L2+76dipEzbmXdjamI9krmu0F1wIiGwApW
KSXVOVKde5ik5TaSMvQzRGw3lltujakwPmtRCeybCBGhcUzWwTd9UpWhfRrL+rrP0FmVSaFdGQ29
Yy9Wu2DUxMYO7eA2xJ53HrVtCBqLb3OO+KcJ3G/XjmcN4BIshjIdrjgmNANACEQJcXeFiwaq6wHb
QnBdY9lctdqYnfVVHawNLEHbRHeSa6vsk2saTL0/Tig+5smh/e4Q4Sv0uD8A+k3WSkjvPpsSwrHK
CtpeYQb3TgL3oMDSyNkKVaEzzveTZdDCCPv5VODJvceKe65ZhneNLh1c9bds+aEFhQEGJsRTAdAd
Sml9FwbedOPgp26kUd/VqNM3bYpGp4J54jvlooakJL502lhcPn/F0ZXEW3clXRxHxqA4IyWTaI6y
xggs6/SbWPIlpKscQiEzh8+3tbJUUF4QNhqCylPNDprxJue13C09ypWZuhKUDVL2pBDGjQ7HAxcC
qUVV63szLxvHgnfXA/vZ6KMrdyLlgXtMt+B4YOgAa5sPY0WElAnNesCXTKf+WvV99y0crS8IxXHk
FwV0HFNcLKYXxPf4krUmV6d2AGbvVNFj5OTTyrRC5IilXm/L0M79vkVvkxQqvyGz63pyR+drnriF
38JGP9NGrf1ij/e2jeiHPA5fVBqN4yLpUVfW7tcuOq/NyfnG/BeTajOrfauF6RfbYdC+/JzMTOFn
FUkZ/ciyCo6nvXMQtKyhPE/7DnxLhfXkvpjibywk2bcCLV1WpTeEwzVXrpE691GyhQCX36Pa7q6F
G5+i6b6yauPWJSXlEtHmXUge051NTOxForQfz99lVhyfipaEjzzAADsUGu8GvddrNpmVhHe6EIqD
mwkXOH2h2TpkjEA3VWLCuSg68N00l/aVaUx3XkD2aBxXgnlbOd1lELcQ3+vfx2HMAT8l7Q0GPePk
WfGnpu3bG7X8YYz0D8bSNddhmKp12du0nQtvOMelxIxq+TbpVHITF2CZBqD8edPvaneU+8HxviDy
I3xqcLgXTSin+G33RpjG39ufvNHDvteGjs3Hta4CR1KP23j8WvuCsVy+KsbUJd5ZMaYYmtpnwXOO
No5t31Ywj8c4nC5Dt54un7/qIw4yJemG9qwl22kUzPOI6bka8yq6dLJ7rw5DxIu2R2sMh6LeC4AV
Jh0brFAz4D/HPHcM9l6v9ua9NwFAwQm0SasIY4csD6GRVgerynW/bRNvB18Ea/f/Ye9MduNm1mz7
RDxg30yz76WUZcv2hLBliX0XZASDfPpaTFedv1DAxUXNa5KQ0paczib4NXuv7dU7VrT93cYPsXG0
G5w7O2wJUXd5lwZz+vS42DVYOjAAkRbI0HW+PW489gZWEZl7sxfJxY26bZhY2IDi+NecDWc/Hapt
3n00hnr3Y4trDnM2/gPnSPVHWcLIpqOONk2AQcBF5myZSbLxauAfdVOd7Gk+CNqIlQfZyVDR3nHa
P1lRvBRFjCK1nHbJnH0Yk9gLEqE8A/JK3bs8Cuo+pfttE4SH2Z5ZvsZw4dP+bUBxjYXxT64u0ArR
r5lrPbg/VOa/mAb4OMZfd8r5Ta2RpATEj0Hz8ZJNRw1pVO4llMObDRR0HpetcvtUBsly1WWzFLso
SYKVFxRvIWko7uy92zjf3D4jXewUq4hjzfhEJndDDvlnHvCD1TCyDMjC7DxJ4xCI5bQ5tGtWoYgh
k0ZtAznDSpq6E81QfrKa+Zsk/A9G3byxMEiQp43RvLyreuVKWiZ0nUedE2Gaa2vn1PO+z4ztpOx9
kfgbr2TlGEwfdJx3IMrjZgrEkrEDzpUWz+Fpo2T1+G+1NbWyWZzVoMaL334tik6tfeKQc9ec17J3
TVLXYqoCj3ktrqNNn4XvoUXYV5YhUp7L4V5H8Ys/zd3G0GTD9zmViWFWy5ARXxbTOOIPnsocRtM8
jxB/o+o49PWpcvCJubXxRA4ZsRY+WYkzlg4xLQZV62fdmjdGJeA2wn1t2ptgpveM+vkPmCg0qMo+
DnC2IPuxVOmMuQTgLcLdZHRE4pr5BkVIs+5a59kUhoNHtczXysrXpf3dluFt6hH+KI+3agH5d2sX
eb/t0u42Bka9M7UlEAMqtYoJQtgkjX3zDPqIerGo9spGrOhzJLjBhzFAcm1C59OoHZMIpsaB7Bjd
CjXfzT6iQ7Y8SIS+v3Vt8lcL4O9wFEFzMfg3ieYCkaEyQ26ngKWFP1+DVMmTTjFKzU6y78bmYlvZ
12EmAxGY9IlJ4GfNKBmCJhzB6iPM80+nBzk3zjUwZyqLVaDErqh4jcHmfCPN+WdntQgMYNx5L+5T
ZrCMTiLFWYclQZM6t8pIegSFYSJg8EDS5MMZhERT9O3GHGV5VXGym23/FyoOcB6dV0D9Jpmvk4rL
rgU5NR9xL07DxcldiKmm/u5ZhrEPxhEsIMQFsEiE9nXAURquS60KjpWd4UQmhM1JzPnYd/K95gKY
t1N2xzv2BKyWNOuMjJK6a1FyjgR2Pb7qM3MjkkgSHMelRwt3P85Je241fJYsoM1lzujBbziXITi1
cErPkBuaVWcGYhtlUb1pTGbGIbFyqkrEmXgagcqgTxSQGUbwjzsXF9q5HZKLo8dwz+6mO1uGYKLY
mt3GBBp+tulv2lU1tnj0THkNln+wcyd4J37A6WkRbIc7DRc6SSK6ccP147GnlcbJFuTvrAayc57o
7OzTuwPPgXWikPhzXBEUWxJnSigoFrmuWmQfghxQCOY3ILgHO8Fe0cfVb5W09RZHOYmcSjZnuTwJ
BUEsG8CMHlsUQ55TfO+HZvL2Kct21O3jsQpRbGuumSuDJvAUCkzgjt8bmzAC3dsiGxkhXqxx9oFe
XG7YC+6C3o4OAv+x7qvsKPBmI1Grynpdpuz/OxHW58wz3gQpBrt++e5xFy34JauDfDuL6pw1XX2e
q7Q+h3r+GZJys3IkwjIGUS04HL9DSz4PzSpfnuWu75uN1c71mYcHFoRs2WConGMecuFf0j+HRJTn
YvnKGtP97KXAfmv5PVRxs+O7+PS4aWaMsm5tfavLpOI48YLV4/68jDgqH18Sf0ZKgB0cHrkbU1HA
mnskcKTzAcYSXRDS/961xkO2hN6KDlSUEt1b2vZ69/dbI43KM28puXYdb0ZJQZdHBlNpZDmpS9xM
hpeddfNWNkn19+5wcMNV7UNcG+e2rHeD6/T0GjECQCmNE7ju3xaN6ZZlRnhypCo5x9XNKSJ9SoP+
CgcxJOVksbyPbDy5rlkBbx9s08bB4hXH45AVB4sObmuPSNPn0gD0ZobXkonVtdRtsQLx0+46o7X5
kBcINvpA7JL0Yw6t+MyQb/EMCAGY9Jj7nbnzSGbAFB8SWgPPdyzCcOWyezA6etWyMN9HSVKMhQsR
zGL0Z7KHHdZgDUwMA+E41ADaoEyt+yUQL6yYetOP8CUgK6hcfIjrk/+4N0oMQnPUEl71uPeRmOV1
Vr51YkYVxmRtZ9MkgH75aQfaOB+K5adNX4Y4Ah53P24ev/7xlTnidifPOfz7p3//nb+3jx9tDKuG
QmOI9d87Hz/UPh7uP78OSBhJAmOOq+Hfjw3X4YIU++eReFP55tlz8Pch/fMXSUv1t1q7b9CsM2ru
5QEXhnfoPc1lOmkH0hE0Honlq3L56p9vH1897vsffw8pB3E+sv76uP9xMybiv6LBHt8HSe/tOp0+
PX7JnJXzVlTN734gCpQEZNwtEWTBx7f/3Mw5jTQse17tx5ec6fLkRrDCw9I5NRa1eNr1HpQF0itF
012UabhXNJT+pp29Ho5nXu11ZcWbVgfhylx2gTqf3DXiuE8IOViEEstbZ5X/zoUIYTyH874Q6RGp
/bwJ8Og/D5PV78q41ld/CYUCe4CLaknBgRK+d9uhXI0IrOxi/ChNbe7nlDBbH3pP7qHeX7KmzN8h
rctTyqiDPvtLFfygYks3goN81VVzgPUFo7jpcvaQFvDR6+EmPPuOYAXZp8aFS/7uW8PEnqTVGaD3
HPyMgmfPMneN7n7HOilP8dTJbWDDCCb94WsJE9qQuNlyqKbYVrJjKmZ/b0YetErEReAND7RWzyRr
7LJIkdaJ+wmumw0aECKjgNsU4l9aR6j9HD/GeuNi5B5ZAmdNtIH/JdYqwO5Xld3vjHia7p65cE5b
sk2gmD6T7vVs58j7XW8Lv4j0tCn7UAoUYzrQeITOsFG9e8rnjq4Cc2+sUVjQ2DEsYsbCRExQIQ00
pYbaWk0TXiqn/aHlkzTrFxDYI5meYbhhGBk9B6r5TY5NCn64+0Ou+KsxdNNWgu1cZ7UGrJ7+qvKd
UcHUM8NFlijdjS1Ssa06uQ+aOjonAm1CRm1k1SOuLfvDr2OLFN+vOLK7F6zo2Eyy+GKgTzmD7J1U
gxrJMS9kRxOTEeWYzWQDUqWr6g18WovL8y1v/zRugueYFnhH2luyIuynBJNnEX9sqmC/JI2uKmxO
5ZQ0a6vHptELguNNUqoNmLeHPp4/0DgWtwD+58kV4blSuJImTwEnQ3iWAUfH8N2fA1dqdh0kLVhu
11yhmx085ZrHqcgOjJ6+GTwEiG8Wus4YbDH8L72d3RIYaZDDe7DbX3S3asMOp9knga2eMnznkpKv
NljLt5JEoFoHYrMQNxCkd2wUq4CGsKF3ZwRGWjrTAf4ge6WhmfYZayKypyDOE+ODjimiMqE2QGpw
9oX/VdlwzosJ9nyJxMXc5LIyjjOC+nWma/dY+XV7wWrFlagiw2kqGNnG6LtnJomootIf+Oe4ws9O
toENKi4D8yESiMoVcTRi3XoJ6vQx/K6ttjyFv4tGiqcOmHYs8vXs2TeZMGFYQqMPhdncTAv1h/Is
jv401YQ7AD72vT7ao32NoHGR21SaALhdP12nGfW+ZIFLW7GerezNAaAC8ALqa97QOKUNRapI6nJd
duXOMMqe6UfWbgJ8eoyx6mnftPLZswkAWoJyIuZcRynBcJk9cWBZSVpo3dBBhvattFkLF6ZLaY95
eB03HMyl+WvRgLWEpeUGzw59HRP9cv6sWSVDm/1hNO2nHLV7khYWOCp5f1/5yLUwFu0SD7w3ukPo
2Hqwt4aVvoOg3+naA7I1QFJNsyi4pmOaon/OOvg/yDk9wU6aud8FnVMIAc72uHQuQAWhp4MgpGKf
DyTsxvb4J8ua6c4JiBBGYWYUZHKdsiIHojaqYi3myj8adHMWiu8z0IAnom+as6UowBzT/uYaVbyr
8LUcMRtDh56N6DApIkxgCWwSspC/DNr5E3vXBqRrzh7HUEB4qCNyOIzwdtMGdh9JbhtLVHy0l0/R
6HTjsdPWU5AImrhIgUAMSGx0JmSZFMrXbrnBRJu6jObqITgNQeTuQdNf+qgtrn9vbM7GwYk+4y6l
wGIJsTWjkdUfxld+WdCll6ZGpuJlOdh/fxuwAmQ4iJHUGwt57hHOn2koNc5D9hdVEguAnjXQooqT
aqkm7b0nkmMkmKzYWYUeAdDoakjg3IIo9SeCG0TWHR9ZUrr+5Vq5hcEUGu8YpvbmG0FN/g47HWth
vSQuE2yQNCJB5sppbUw5g6FoPLim/DXVc3oMYsXvqtYGadlbriv2lnu3YZu121bayTrso2xtAm04
Z07RrOo02/lZ0r+PlXq3Tb3O8MTC5yO5VmiwxTgJPxrbOU6+s5+KyWcWGgLMNNoLKue9ooJ9tuwE
D2ciVhLp5sqWDuoaMX/PbMjveVa/zUN+TWOWGgl8BzAgnsHbDaNHJRvAOOydUV6J6bVfsoxwenpb
1s0/GDYSzJJGaHeAHhl6ttnmROJcw9sR9r4e7MUOzicz4nc6C9y9k4LctyfK1HHXYqxd4YbK11Vh
Bbue0B3jBfNRtJPgfKI5jFDWBiUj9ayEZjveyGPvqRiicDtWS48VlkCkSki3htTPaX8eMF/jfA+f
CirApDTEXTjte1ZEvOlcVVxhZ30vujzbTwxfdo1UO4+p2ZY6OdlkAK62YmrDXVdY19SlC2mSbD0C
Az4HLNO3JYf2hkSLeTcKhc9P29uJST2UC5k99dECtFAvBFuin8u7lEss1YNqIbpOPxYk54tigbTJ
i9oF3F+TSMrIa9e4CNjCYXchRW8+qqT4A++7XYM9cPHgFix4Sud3WUb23h0FZyyzroMl5phQG/iU
LNSOzGWmoydFce6J4lJDGx8xrs6oovRvA4jbuVsopjqKEoJnGM6I2WbZpqNmFaD7uzEKMC9F2a0t
GefPnUsPG0/2kxU1GqqubPLnu5npeVWwXj0kHlgDTluT4ANf2wecW+LZiV+UcKovbQkUhNjkZzQK
9Re08cUuxNy8seQPIeP21ctzedVp9oOPW/c6hJKy3iMILIo/bZVX3zOpurPZGiQxLd+ijKs2A/H0
J0eRTZqSHrfpgNCPkJM+jaw8h+2wFcBOVOcF3yvSJxcRIFOSgF51avQTDn6BvWGgJ2CU5MV5frAh
zG4Ca5yJGEAM6uVwoEpowuuJX7SPjHI3delPT5Mfmofq3vopwWoJYYW6rV6zUh4YQVnI0cpPKArk
9Ego726FbR9oOiL+Szf+ZiDRX4scmxbYtUuU1tEpryTpBdKBAJDpo2n1kk+XiX3DkOqcs8zC35vs
K0Q97LYoO6cOomykRpYkNC91EgOJIiZ3E1OmEFWBCNl+z0K59SaFKxm29dbNYhrcePhpO83Nt6vm
5lmMC2M88EePFKCRxEadYVYiWH1HQo//rHIPjKrjH1naHuCrvkBSG25TLrCl2hYA8YZMjKTi6grD
iMRXJ907phldyo4adqy/CzsleJLhJarK6FC19u9gMJ1jlDtX7TBGcLQD4ECKvTlJdSrZN62cPqWJ
D90Lia4fWOsYiAbBuAUhA66adK/SXDgxaVbvCI6TSPx9kNSJywU3nsijH7R7cBpySeBysUfJnxSn
rgXcDeao563MGKJr1ebuzq4XaBArMIQm09bPXGdtjr08zJD/j0h5jnNawk0KS2RVnBSj8HcOoyqC
nsz2KAoPmGs8fUs7y4NDi+WtspEyp7qKdnUoYMX0WfvFKqtt7zNSblC37MlNy6EVQMJJ0Ds+RYzH
V3ZHBlbA4s0CuseJpJF++IrBh0pfQnC/JrLq3os+LDdWRwWCyOsdbwUmh6JvzFu8zyGXFxfeRBJy
GTUrKFK2C1WhAMZVyY58M9rl80xvidw1ZkngZT9tRqxHN4x+QtpVVwHhNc1T4lExi5QypE7yzYri
ImCi0tLd0dEC60Os7eiuBiR+QjhN40e0CIJcT+wdCOeIMFGc+/oYFwL3Zw8VdCTpi3iM5zzvgpvo
/DXiE/3V7NdxLow3S7OVCcQ9h6C2Mxz9PlErXohpKZfh2iXMSbQtkOPseWFIbXHf4gaQBzHTxk9/
/BMHtf9m5e/tVEF/8/R0cUMVHpdEFxsJMxf1Ir1Cxc/WlluTy6H7a0wQ6IsaX1uC2SjOpHFN87C4
VeTnrhnl7wsEJ/cqlYyHysy/qvLmQV+8JyGqabz3hFxW/XCHyhR/TqUIbkYGEZBgTmZ0DqpREspO
Zct4QXlwJAOITxewRs6ld5NhJ4I5WFE2RrfIvLP2usD8OEDlLQ5inl/bdMgvrCimF+HOhBoY9Boy
Z/3kud+7fg7vjxvGdoe8sD/axmF5Z5YBItQgW1O7YwZKple4UfrK9UC9uMo8pXb6c2RMzNRasaFJ
UaUFRtRfZxlX9AWG2KAG4ml16nvjFPjrAzkyGibBhjUdOZAl2uewHcOFPdAylYvFsz1vpLeL0C5u
3dqZtoFv1oQ5AX9w0n47FOF8rhkUbzPbJBjMZOZpAo4ze491c+eRFzrF471ANzKypOxyHV7wjupT
lCDeJqXzI+vI5XP07G67ttYnj4a1yTJI/nCV9l2VWBuZ2snOChkrWueiTNovtZfxLK0dTEvQLPF/
ODVkJq+NV3bmUb/HabQejDi5ZGH9XKROdgArsExAp7XvtN9ZvnOKuHW203lebXyoR0/EZIFMnPx8
Z5ex3NYyF+t0Yhlkeb/RohpkdhB5oa3shN5AnB83hhijdat5YlrQ0nfw31uYQ9ar4hN/ylUvcRGY
6jRl4Y86Tj4MzJvPgEmQStbtETEVORGxM1Iy1rALi6raTCMYr0bYbI47PzlWQ6LXouoScB7kO3st
eHgwppQnk2b2mi47/ozdsweaK+73w0h12GXhdzCm1xLm1Wp2RnHWQdayFKnJ6yVzm+ygbJsa1u/J
Nal/p3I8kR24xCCF4LT86m7PUtwqlemnOAbtNcEKmSoi/2pOoT3wLxLefDg4MIHept6wOCRLiHsG
Ar44zCmFcqCTxDGVT17yK7I/u0DBZWhGdH1++aMx8Idq4Oo/mKu365i32Oj6Rxprn9Mbw9+YOh2S
AUfsYIy+VlZOlAslhVdle+kPpKNyjh6xwDAd2BeDyg547F/rNAWvGpHHMQYjtcdAFjr58/KYFwCe
h8jsbgAtquAjlDbizS6GHeFNr65fuUc5kL5r9ogVbETIVV3zig4DfUeITkAieENqM3hgOf2Ede38
x3dR4TYsx+keCfogmLvbg3QFkq8QvmMGgfoCSz0vBYaFAMk6XVExAJIbEOEx1yJGlXkFXCHC2DcF
kNUu3vYWuTY4PQ7u0Eb7soUqHkfNoSVDGqFBCvgWnem+jOeDqtt2o1tE70W7IWiD7We7993G/RzN
I/6RVcGk34sz59mwLAXJ0jjAn98+cPe2Zv7jx/IqKuOHrvR7YjMLqSTsmhoI5KqdXevYGNPTrILo
2hqFuFjNEG5QU1UsNFmidlBvasfOtlzvl49uvS50JXaO/p43xKOA0OgG4s4Dt9sIv+u41AdENkU5
JA7KqWwat81IfMrg4JD3YxvJJSMZagn0dWTfDUviMQkU4arI0++dNJjUMuOnSUXP0060cjq8lWKe
Ti24ziKegnPi7SyrRztu9CRY1gy/bC8a4GFm9mpoahIYRQwnlWvUiSynP8zDzX3odP0Ko/S4HVmy
lUXzizWZv58Sh7GWgbWGKoiwqdRZZb55rryiJkFdxi8dwyWwk+Na4l44G2qAVVoPL12RQhkoEuQQ
0nC/DPWvwHZLyDzs+4ZqIkIhbb2DXPr6Jd5ZDZlzmLD3EvuBa8FjFI7nFoqj0VE5VsFbakQh48W2
3ncmwc5dOxeIHXSwWyhzvFgaX4OgNzE750nV1gn7XbliqzpSyyISF9jIVhih3HWa9s4FyM58rMbq
OQoGEn9qeDqiF+IWBNSc/qBJkKZ413ERPZUZc5CM2VqWg4rV/fBKBUWeWu0glkn7oxPa+cbFy8/y
M9kmg4j2s1khpyDxq2sCOIyduMlgfrXYlC0TqeBk2WW1cSVcSDvkiRvbifbfX2JTY+uVfNbhxAl3
ciefOI1i/CVHm/SknHyB3mG8l27dOCLwraN8SxrrN0jXki1H/aenad/rlqQ/o/moiz69ILELd4GX
/xm9ZdQFCOuQY7n3wrHZ2LgId24Y/7bt+inOH3NbBtmTzZ6sJ8PnInlXR4bpH62aFFEdsX+pGsij
ydDCqvFyClmshWvIPy7nbPXBnpcmq6J8iWc45/B6p31o5AwWWn0FNcwMA7BOVrwF43EaBFFq1mCt
LS/n1QmJXWnTqtti4D9Fs/NLBLm5y8CbnnTrDwj5ra2dKXns6lzSoHOUUEfe6/jTCkRzN12PPPMu
BG/UAun0Ez6ZAB1XzBwjGmoEqhG2kYTQd0SSxE+X44+hFNk5AevX1iQ9ia4lscIwiBVq2BA+4oh7
ZFij5/AcUw9kYBRPU+G+xxYjGrcYeJWBRDXBqFa+p8sVQLcFMmr8LjESm3had4wcuR6oKSTFkf8e
GaukoNdQ3arYFZuEleNTNKUHJ0DSxYQ22bgL4zpg2VKk/impSPEcJ6s5Ep1a7nPGfjvl/jAnIyQ7
fiAqKhuzY+DeGoYspBAU2iAkxiLDbbQj3gF2zwe5FG9OEI8njH3Nvp1Nf92wftKuz0Lf6VpUJC3n
vjtE58cN2Ks/LbM1Zn9Zt2N4kRFPRdBQ2LqXVDi/qSnN91K4dy8201s6deHOSrNroEii6jJFTk5B
iBJQNT7PcsnK6+OSXtM/MG/J3vKouc2jBNjLECxvl/XYkLwOyFkpmMr8ZNfVsSv68pTArzvW2rs7
NQAfu+PQmouO9d6aS0aaqFWJzuN9oFyTInyLS0FxPjrFXhdusa4iQ1MHOF/zoD5Usv8F9794bRkJ
7VmXofBQDtGTUrxSVE1HTRBkMUM/q6mRpnRwjioiUREjOIizgjatTXtOpNFdq4KB6RRisO+gj6fA
e0/C5CoqdUxv2HkYzPuCVmDGhUHY0akDaEAklLdbhOzbWifhvU+JGDV0a8LpjX4GCNfWpp9gHNd4
D7BuyTV5WAd4sc5ZT4m3iujFCImRwAQtstrkaO2EQ08zN+Y1mi2ug0G7r4ikWk2FAc2NRndJcdr3
TUSrg7+c1zh+uRE67e9yeNxbd8H49q3NhCat42tl6oOp3ehUUksfVYnL3G979E52eQPPbhx0suNx
0Jcb+ctEaAl6mym9RVgGU1IddnZiQU9lT8kKSvfHuXVplY1r3vTO2jNh5TnW3B6Hehh3IRavzRIh
hR1EMdL0v5d8Vp6JLxOUCumxRkH1VLXGrZqEOkq/6G8kxYA+aNPyOvK5TB1tnbwKzF+nY0AIaOHS
4pYORN73MNkvRdzy8qjB3ov6kZVh5uvHwR8qusnAaMtVM9hQqlN9yyZKRbNrn5skf3Jshr6zqzal
kSvSR1higRfkIG9b89AWklwlpjyiE/4XIssJ5hb2l4bMOLD1iI9UwWZIZdbvOm/r5yzot6rp3B8h
g5Y1ViAeEv6Obd1VzjdTHQb1MbSD+9o5JozofHglGBpUHJXyunCS8ptXph+N76uPpmG+503Rahbo
YT2DVjibp4taAm16WxfX0Hb3j5BMLoM1GkQ73xZ+k56kI5iOyym4pQWakjhpKgLOJfxugr0MVulx
Zr/2WfSSVjNvIpPufGoc0ISQfJEsVs5tWJJi43zwnlQ7K2KnJRGZY/HULTeTWRFt1BP6TJiOzXzA
dL/OqMYJFv2GTy5aelywGmP5PLWOPvS6/axaokjCPOh8mn4ERe6kn8fISm7CNCvWDS91TOfL6CY4
e8w5NyFmBsb3IDJtEzSnkZAaRGvtHbteZJgA8LbNLXW/QEubU9Sig2tgKAw0dfZo4ONNip8WMeK4
k409ts10ZwtEbhz3PwNr9qjIm+GYNWOyGTJRbGe78HFQpVC+8Tp9Kar5s+X9TaB9/epG0jl09NGr
gs/ybCrzadQcP3kA3dOcR/yPWdFcgQEjbHFDyWp1js+QqtmyzNkFQ2Nxs61LIlhuN4NTISCJ7kOZ
NE+j34hToXjX4Rjqz+Q+m1fl1v3N7ssjVP0vjmcwfsaZcwyFoKAhyMwOqLisKHG+6il6Ydg/nFSY
blwsAqRdJfEXNMLf3CUsyiy64txB8rzbPR/4Bjb6JnBAVYLdza9R3jD8szHo6pQwaXa09FitOlTk
eO5kPtj3Rj9Mwd6mk6V/0X7S36RpXi3OjE0vCY4tl6uIUTK69Ulzu01om0YWWF45N8wF5fCSGI15
j9JT7+8xW5XvBeMpUq/M/rlXz81QluRTugaNZ2F9R5iIgdsSCMxZM7zRL6rxGrdu+MOBVM72h4ui
xfiH6jBgu7TkR/WJ/FXrHOmi37qnyup/0hGYZ1twTYgyZwt28haMU3Me0JPzqnA4FaVKn4lNeG1g
xK9cK2VCstyELKhAbsh7zvX7GRvE3SI5DtqfdyJdBhVRbmVnNUXBeujwG/ULZztORt613CQD/bYx
j+OhlHKvVGEdu8jLX2KEcb7ZbQPOxXXlKBCsDDAOk5+MjGSq02hgC2wjJ/kmAFkzL+zjC696jYOx
YwDtFvXPEpwjS9Ugu1e1tAHMuvIbu21kencme75bPNkVgruKCDFSc79VcumeoQsIdTCwDV3dxPwK
kL/6bJyOS2DgPfuSSZ/qTX5rHDo3tkL3YqQYIi5k2k5QojYN0YUg9zLqJ1r0pmjNq8msnxRU+WVA
oMzzWmdvacd4pwvxi42T2LnW5NDRWmsi6HeqUi0RhyXcUFSZ7KEiDuEcyKWo/F9h4jf71FdfbCN5
EimCW1mQ7Rz7PU1bzD9DGPLdm8LwzJ4eQn0+5sxJyvhQl4B/SCdT9xF3yYjv4LsvGHwWRXa3cBuy
KLH9FZ9JXB4xwbow7Xvb/yPxKfjxtmiYTT1ucgKTb27imldoTJtkY7AP+l66nTj7JW94q6jN74NQ
hGhXaXh2RuR9sk8D8kNUdW2zHO2258mvKW9uhr3FN8RUMOO9paWak+BINJRF6FXU/p5YEU2ZZV7S
HPRBG0beyXYIChwaH31nz6qeJI/3EKnQ154RDtWA162DIBRoKkb9AvS3ORtD/KEZB71kcU6Mc41Q
IXrMq2o0pjUkfXY3jK980VdEGX8GgaH1xnFQdgKVsdYQ7uS+GxbXQZY7X715JNDDVs6pj5XztSM/
7u+3fsv1DlrcBJ6X/HKzQRZe1ro6TuOEWaBKfk7Syb6W7UtEeNY3ZcfJy+iMaC7y/B6NqfEE+GDf
pvErU53pApo8RZ4XEXFex+k367GLkLo9KVIMI3yfr2k5X4bICxinFNNrQSysgcnsLEpEGLQ5znkM
sEQlkei+zzErLMwF7QlvptoLwcwhQs0GWEBGu0LSQnuIsOtFXj57Qu/7agzxl5T1zZvwQdYOm9wJ
qflWARbcsd1FUen1DUlQ1SejhnDfgVDeR2RFHqnI+UhQbKx0xYI/nowlpg4lrznoeScjellq6+nq
U/CTlD4q6jvDOkSWOzypmZa3LRL728TuYZChfOGBfU5CRJsZechWFul4qJGhrcRQxBdk38OWrSYL
1lj4TwWK4rBYD0rGZ5VQ8Fa9/OTlZECY9MR9Z5Lk96pYLsWW80yn6z7TVkosPyR+gIbfDpqkYPdt
8qritUsM8Ur9lqxMoyQgpKU+Gmt67HEe5psH45ZZefAmHVN+RWJLixtU053VjnWb42ZDIjL5iE3r
sYGcfgp/sK6PG0OR4z7hgWR+wX2syQ7EHRABmcHQj0R5Qq1nvcTeKZOyIHoyds5xpTnTLNoaP3Be
Z+vLEBn2m/Ve9vIW6ij5lhp2Aut/etN+1JL4GTT420hgf+B6q3C+4ICNoxPIm9xdzcwNdjUZwew3
LMieKWnLfSf6B9GAhO2Zq7JD2CboZftZuuWvPEJ7qfPWeUMnlSKy+zIoOpLct6CJOkpc075+Clxl
PNEwIAJKwcoSDiDOVmKc+pZXHmjKGwkA8uCqAIRioH7QWVhHjGPOmZFdctDaqnaRxjMjyrneRuhA
GZwUrk/SC8rarZ3EHQhTO8ZtJr6lTMXXLLt/ETyRfp3lsz+kkJcJZt7OvfxQ7fAytVa40W4zXiFV
nFTjeMDjEkJ8OvMsSXxaeZMxb7hOhPvRdtVfw+X/EU3/P0h9B3EG2Lz/d2TY68cSGdZ/fPx3qP5/
/tR/MU2tf/legFHZttCh/uWT/ifVNDL/5cDdAU0a4kkPuf13ZJjj/8sPQQPisTVBBBIn9m+qqeP+
C7QNLCV4Tkt2Jib7/w3VlFU+1tX/hlGACAoSyorg6js+Btfwf7Abgkk4Rjp69TG1Akjg/8Hemew2
zqxb9l1qzgv2zaAmaiiJstz3E8LpzGSwj2BPPn0tKs9B/rh1CoWaF5AQbMmWnDZFRuxv77WnRkbG
ejPaVnfq9NdeOU1UW6akE0gnNqEpbF7teuf1keuNVs4DsjFq4Z87J020/3j4+sD1vqrHLzP1TAo9
xrToP3XUDkkNAjLhDHv9/M+HvtWczCLo0MBj91gQ4qK3u4w8Azrw9aPrTQ9cKGdclM1stOkM9q0q
MqjyQgJdPxzjOlj21w/V+io5bDbUQ0uam9rRmpDBAI0ro3ZStptszSnhbOnnbLaQ41SJTOe4MO0h
zVn5Htm2jwzdK4YN7uRxM5mVwWAHCzbC/qZs1byjeQbQXmCGSBFfxkTEbp7kS2Og23S5963dWbb+
Qa+JIJGSReB3tDC3l/goaGJCVbbbUMrirtOH+9EWhKtmyqxng+rCmSFUisuj6BMLgEui72kkOujU
nB0du1n7N9Nz13khkKt4x94IzJZ1RnnNUPEsg5pLkg1JkZ41q3+Y8G2R+4FBd5jUsoTm+JKLQYSl
A5Ude9UGX2FolvYbXYfPLbrI3o0DLGGFuWU46AFJKh/YvtLr5WEaszXphH7wRAKJNN9iMmU2/PcK
yV7KBvsb6uEOc/LNPLC6NEqftvEZ/mfatpKMdGBg/EAS0mi/gsKW1fryoonHsWPYMVUAybFL2kW7
UfB0d7k1oDoy+kS/w1wsFoWbk2lK7403Jjm+krJz5CRUAz8Fn9XboUdt/SZJu11hFLQH+FxXM+Ff
GEdMR1QHMiMaXQypGUSqkPdW3qgHzBHO0HiY+dCbZ3h5ie7ZIe7phpZhyoFpp2K2oC2PtKwwcGmp
y5197ZAWmCw7D9ttg/2ptyYIgzLZ5nVqhNM6Jqpi98e4Pos742WY3llkdEeZonjTlvCZxibJSn/Z
Xt8oy1Nb1Ey2zOleryQxIyexmTGPsHSE/Z10Lm3HSIPExNd5UCZPVVrRMlQ2h7YH8NOZbmTQ6dqU
RUAKaHwM9GbaTCpuw1H5clMl875srXASHeD53M+PyUCbU+c2kT6kodOMp8VlKdO4002qAfyJHwIz
PzlA+Sp/IJnUOE8Irj8Q7yn8XeqHjmrMrbFQAbEKSZzWQkmk8SQsJLVc3xsxzBxLM9Otl9LS3oz9
bp5SyPh5s9EczIVayxuxO1Yu5HQqOIz9VOMOlMo4E6B8bnSGuKlmnOmjULb9MzV7EDx56RzZBt0Y
Hbh6tHwmC/RlAiiqf3B0sHHqx3Svp65FJ0ItiLLM1IQHDDFQTjiKyTE274PTJ2e7OGjSrSOD3r8Y
JxFxOIZY3TyGuNsMPKBo9Q4r9MrEYmD6+Z5UJ4Pf4IiPcKPVbXNw9SIIOYAeaqLeWJTe2zFgZmDj
TmFgCDKzqml+sxKylPSInkqbGZ37mXuxDI0wxSA6qvLTxWe9rQxBhjBGVbDC8WJZ3q/eASRG5eTC
nyOudrZpg63M2zcU6vLoWQPrYYSODhgHuRL9jPg/Uh3LdiS44Eziz4PkM3Q07oL8yPRaHkQQtGxv
pgzte4QSNho/1XxKyuY9B9S3NaSVHTmBHFC8EbTIyStBkHZ9kVqVh2UYtYPwXJqd2QAaGh2zU+Pc
97r9k3ZpclF92KfT/TSkOF8KG92owf/XBk/xuqxrPYc9z0wf00L5VcMxpjM9DpcCspQwqaOeSWUe
hoy4CJUOToCxdkRVNnM+K/Xka2U0p3aynfKU/u4KWyCk2Vg8zlQ6HEAi3HUDMrZ0IAB1xT5Bzdzb
gjJCFUP3tN1XujV4H6Qaq78kYabqV+aOQAsD0p5ZYoUTyqu8er+M6uR2uLVnanphao3xmTX+UDGk
dUZckMPo/7InTi+DS4HFHPA+p5duHvLPwq1OEpM5rpby3bF/M9/ptobmDFsa+k5xnSZbPKx+XdGV
GLMbb1hCJmPxPJVxtsFoQBt3DkWCAJZ778CJy6p2zTDGp8XgvNn/lPC7j/FivVINP+ymnLgZDYIE
qyrSlxzVA4LWJkFr3SfFfPK8x8xHuIXuvfWZ+UFGZUds+tqIpkrkpzTK4WbJfizS4nmszjnHuAZd
83MY1KfVZLToGJSuqN6a6X8Q2ibIqh9TMH5NM9u/tNz22nTHtr4HV4Ali4TC2QruGNkyo6/y4uSZ
8UdT6+PJFz1XGWFQ+sa+wzFZQHdMVqB/F0etmONDU4jjCOxkGyRLea9J2ud1xwZjZcb70qup2Jxd
urq6JgomXKe8Ja3JZcMhsgcwltiXX5sS1IjGGoRAxApqtebDFEwTvYuKpJ4THK2spG9TbfPFau4q
MdK0nYtnxewUnW+MsUpR4ZxXnDTG/DfJdOho47pXb2dvC+XFPLVvgy2P5AguspecaOb5QM/Vm69j
p5JQdQoqflm/kA+E0gpMtmHgJJRP25t6SNr5bs6X58ZtuzB3s1WujVc/gKJK07IfEyPdZ9pCNRD+
I87Tt6krk9Cx1GsTSOasuntLLHloi+mgtfpdmjWCTSFtG1bNe6Kl85CBtktBGIhYR1H4U5vhunyJ
6jneuUl5zgz91qucJ94571eHp5JyOjS5iALWM39u4PIxlcl8EhaP0vF3mp0rEIEjy4eB9hzq+9pd
Bh6+JBV5oqNFJ7HCjSXMT1wcGc5R/wJowIPqyEl9yYsHISVHngg+B1GWe5nXTA0cBswJ8U5QBsrf
UNn0rA8AVung+ND9IduPdrCDt0sSRlJtSGd29YVM0Ue9zeoLOKvFKrMsH3XaoMK5zbZJhumDQkHE
WJq6vVpRSfIznltFWVuMfzwwUvpxfMiPU3VkWvCDc37L7FLdJTC5wgQsQ+RqGNrckbRo7tpcswJq
yRrl11t7zjhM521Ph+Mhc9qHarWDl1px6jaN7gzLVl/P39lIIrExp5o5FYVUqNGP6KosoHMTebcc
GMbHqWftRotVdW49Eu1FYmLvy0VCqkjHInyqeM12bZguO4wfG4133sF1xrtUbxFoC4MCS9azelU9
W5mBztGklzFIp4gQHWDNNqNMQzg4OQUdPPUYzbbZMOTA/C+ywjzWSgJv9FRkU1yOW8d/rNqOKHP6
NItXRGiiHT3C2vXHcQENcpzgpw7KNKScV2EMpyWFiXeUYVir6BWIqpmIbKkxeyrXTJTWyWfSXvxv
Z1bSYT9pF7R/h8ZAoo8xOIh6XbsnEvu9Ppf5HqP3L1SSjuyvK06KvIPyFMKoMmIkSMAZXTrgRU5b
j3aWXnJh6KFxWKaKyvjTbuOXbGGxDI842fEmgVX0WHZWcxyF/mqhmoc4VJnE19HY0uDdz8ROc8/u
jpnR7xdcCGHXuO9+0upRS9HUTmBkZqOeLFGt67jc/fKzTJv2sBSE5bS+jTzWUR0TaCepPtXwBBPi
10hLwFaQsKgyQztgxYsChfyeSOoL8udUaej+0hqivrWgymbuVwD/9U/2EQQGJtMZBSAdJWtz3k4G
E54l6A1+cHublME760ARBmaG/95FYaj1sDCHX0Mea3tSenGy2ph1jDMTSUxUB+wdz9LHrJ501hzZ
6ybCpqBMIEpvC182WwwFA6tR3SO7VNNsVD07dp/sK501GFQUsr5T/sCoUh2cctgDMFJHjVBLFBc1
9vthkFtZYYoug8dmdql9WW/G5Lvw/JmYKP06+AteLctA/9UXA70jT+BiXdP2otn6aGuHtdbFxqsU
eoX8YEURbJySkw1puK6zQUFILNANbJNdMlUvipNtiK9OyHk4p6l6GkZRHOreG84axs8ZKydyy9Ej
Yhm1affF6uG1UESUNGYmTjBtgx7fapmH+ijmiGoQFN+A8sNeOORHCOamqmAI5VC9W3k92e+yMCMt
r72TV79hXJqwpqfIx+ub2h5xeCkTlXIKAKmvR6HZaCrCQ8RguSD3ySzNwEb76WWEMmJJF3Opoxwl
PcOMqePU4WoBpxW6r5jI8u4mAw0xhl9R3EFbDTC7HZsg2ZU9li12Vpc0HtNovi9B6pPe5+k8K3mu
5wT6atYJBJ8FW++yLvmIEsduhtYkvNfEo65VrJ3M0xqXdNTZrRamzdW2KlJeu5f2puvn7JQwv97U
bfBK4SrrBWNFEq2H+Sx0xkh9C5TY/fBS85MGWWi5s7zJTOPsWla/B+p2Lpg/O6NjYJhY6OVcFodx
N0tqz5majRxvFAOVk7A/yyrANVSXw075v68B2+sNSVJWYLFjPYwlQT+x7l2vqezrTSH716Em5Duu
6d3rXQqL7cYSg9xfb0B9NBuSxT0cd/O6SN8vlvHAhbSN0BS7CG3XIPSjvhxrCTZBSpx40iAa6YuD
waJS8Jlcu4+KRWADYjR6XCM8+Nq6EMcjpROaGsLuLeVkFMWLbkepKp0/H+WjC+JfcbbmOsRowmmb
fUJihBwZrXgWTmhww2N/bAnSdGPDttJW90EFIE13qTFblLvzVBBEw/rY35vrfUVWFJsECwA+Rr5E
1WWMbzh7rAzXC6e5xrSfPpj0QvOK8fxNqsDZzj3cHcD3XEBrN7hVWpIwRtG5Mgd0GXTKBIPSdF1E
tM6nmax+H40cmhT2MtKcIscnov+SRxlbH3IFD2LRIDxQNIKD2fcf2IopNFZf/rmJ16ukIVjtZqpb
ouuNng3LkSEUowu35LRRs4z14iW63mjLg7I093S9rP292+xYovMemqkoj/T1Zunlc9XZAfnGXu3m
1P6KARKFBsGr8+JxUGULJ9+FY/RI99tpWfIRmXWA+ETur9rLiSn87NLZVg2nBENAbAYh5wCdq4tw
OXJK+/56U2r6Dx24l9N5cJID40UFVs+FM96nhN/nPEvPdUPQbzA7eWByG00sSoFpFAePzjqSPC5G
YoORJC5g+0bPPMo0std8tpKPqXrEZsF8011XX8lOeEb6ZQ8MmrAgkBNc4gdRNd6TlCwNqO2TgpRT
uyKw8LhzXhXFz67RDjFh1CiVpB2VvdQ7lxDv3s1BVoPYGJ57YZ0dLwF7xTx4N5l1cm7MTxxlJz8P
+g9ycsOGCrlaZtZbC8FnY5uxjhMvrc85hIe+SnKAzqBBel8nxWA7v7q+eBZM+o9Or88h3kMaatme
xaKmAjpNT1CUvmi9M74BOUSIAm+zWVqPTeECjMkqomiY/qLRHzZsnqZbmaqfeuBjh1vYWtYdEXiE
neE81sGJoiPvMuhdTWwJ42Tpj8FNKonbF9ZZ3k1FaT+yA4HeV5cjobBgZwvOiPWMSwQvfrVLpEFH
QQI1K0lYT8xuRVvY6DFa7aZdoyoF1oOw5BhP8U1iZ4/O+MXgMv80CfV2eufuMwa8bsCs8Y14R3DL
VTFZa8qNZ+FozEoD84Q9jo2zqOYbyG1tuGiBc/DmNrgRdW5vshZHWgMAPEhKj/n7FEnpGLtB5jPG
rN+NqJaT62QjDj/cf6Pla/uijZ/rZWYVC6MNa4A9XRTRor3VucNO+OMPMAXtnVO1b6L2cR8a6wVX
05FQg4RYk8/F9HoR1lhR4ojOy2Oi08JnMcSLA5qLgvX0nw/uAk6i78Jay56vd7EWmqN7AGQ9uhY3
8xoYyUgMbgpz0Xf9qtIS8WkiMhpNpBGCDGgMzv2gZcyy5FtCipwGDR1gmZ285Fc0wkDSLrHoraZg
NCLaWUWz2dyzqx//3GVeRVdpui/dRCub6VHPer3R1498F8JWRxKa7DCXenHfkqc8XR+3uNJHeBFK
GqgEawWcR3RcmC2La9BydVQkrOOuN+bU7uaYw1fXB0jIrsDP4qAgRNdFT9zyn75+VJAsC3PwE9ed
Ts22hrIJfMQTbXgTB4prGD8NkKgHSbSjHGhwvOaezaQlQDasdYTIKrFhIrfMVXaUCX+8YcIopXWw
OvjvIYr0wEeg5Lix4Pyh3U9GblGoSh/ygl6Aa8v9NcyTcZ5t/+z7mYH8B3BiM/b4Ix4FFjBhMCfk
2cmTxvmzC3mNzQvqcWqSe7FiI9/JWt1litcalG1w49wnTI32A0PxrTOP8YWjldkYTgZ2PeYOO0ye
7huf7KlPfS1VLwfG++fEp26Z0rII+QhAiVxPNcl9b3n32UAxHibcXaHwPtHl95gn2W9ErfwACiOf
YMUIHR7FAqdylsMLhBMGlSrZzz5kP8Ya2qbhT7BptDmnxbYy936LS6TJXorU+tXPxPF0LDBwBCnC
NeM7bLiHPCAgIog7hszHSYSyz2+LIZwoBYRkOVEzgFHPsI5YSzOiNBmFDU48bex+GiPynJzL/bkC
GMUv21sUPs42DzYdVWEhQR/8LTc5wNRdv3g/qjw4dUFxU6p5ZKTBfz9Y3pyRKV++V7ik7lRABqJx
DWcnW9oqdbKpiLw7XpnFTY65piOODU18OfezkR/gQj1NBsh4Fq8Uc6eo1y1Fr4Wy5A3cPaRNLTPu
arzLJTgfXfdTjIuIvQYuD+WauNwsVlp5oC4kQVhiUFyjo+mOgbqZmAds8WZ9pmPgHM0SC6Fe0ErL
UNZotfNs+dZGddoTQv/TXoGU1aTxPrTIvusythq/dHbXBJb09rFc0veEVdFji/ebEU2Geo6h+oKN
MQLb+cRGgDRZN0MqS1Lx1C40v9oxV7xl7aEikIcZ9OKxJh7aTlym9Q+tZvrAgJ1OdeICzjO/PeUv
ode9QuHEVFJ6L4x+Xh27Nfait+0D8drL6CGFUC6bs/CTtwoSN4MFDXB8ZmTs57xTKwzzCIHgQrgR
tUyjJ7XXQ7+Z3nrAmyfNmJ99vwgNdw52knMWV7XmRg3OCkMejzm5dMR8Q4a9QWpdI+JfOO6jaTIQ
SIcgxovC4NRwLy5SXNtShVRQTRCVLf6csogf8vjSz1q/WczG2OtMTXT8enTe2NUOdhVCwOjsNYep
ug44w04Y9ZSBFexM6xfe+5+WKW7Niq5avB4FC+OPRNyLPqFJF/sXqiHjdZYHG4QTBCzIN77jzlte
+8YoLZwkWG/pIaCiulkUvyydk0oc+Vrz6TT27+m7YkpIc1QF41B3oOmKtyr7ZqcqEO86Kktzju6u
2OkuZeyVvCfcCLY8QLWytXAqW/nc2hwg3vKkoPSzX7J2uFqqc59+1j2Y82l0SWW575kxAo5Zw98t
eXGyks0OP1ckV/OarOcQ127KFdiouHRZxo52+YxeZ98ps11jvtdZRj9Pbr3YnfkjtUjiqJF8pVjq
16pEKjf6NN+khjhjwq1DuGsslVETq9l4XpDDGxByMe852dvPcRo0x9gbbso6f85tHPZBRte7O7D4
KeFgiWwWnCiqr8SYSDQ4UNVIWG/JiIOpVY8ewsjIqqftrDF0q6LepFywbMZDICKWis5W39MedT3u
noRtvtVz8FHlkqi3IYJDxym9Fe6tGae/k8wGojMmFt2MwDD8jDZnA2NNKVhBZUlLXsAHsuzhTdu0
M+61gpkC0DLt1I/oxsGcGXt3bZHSatoTRrx4Gy5stDKn2o9Waw8ObS7SaBNi4ZKg/mTYex/v4Qb8
BOuPb97suEfB99vV5CIrmGyuIaRTy4A1cDB4p6kMUqeg1bqR9aHWGVbgKXr1CmpW2TOfKKYkl+Cc
bAIfCHg5PvS6ucmDBWtzEbKmuWtNf98U+Ox1Img8zWVhd8cvIn9S0vptNsuRyRo/vzd+jF7nbciD
9adSFRfxDHmRs+HZdWDnV7DwNl7AUwxCqkusjZtWKz71nEohLe3eGCI4W2WZdxni4IlgwlkBXNyA
5/ZxHrECKbo7+Gp0dg2wm/OyprpqL5203kjbhIZVhA0GMDDIlbWf1g4vihbCoQi+4Ynym1mke0ky
HMnrG6pFI4o1eDZQ1Dwl2Q44krcI14nWReqtuF5uHBPrVTuxB537lj0Qxeg+tRhjRWCNbTlHYbXt
C+8TdfMb+wSutVRupvHkGYH+nNYe46DCYw/BIjGxvtO5O+f4CU+ca+gNL09AxHB2gZ31f3oHMCqk
Y0AbbLRslYxoCS9HDLC6fleY2RcTNhVSUw4ZxONcZmvZE7FGehu8/BFDcLHRJwZ2FW9paMRztS8k
WNS8yiG2t9Oz7dVRWTZZ6CvsXJNgAimkjpuua9bwDydVD+gtUdu0AyLM3ChKGi+k067Z2DPrSrqW
d2oqj6x+31UBb6wwyaSpwbgQXg1xRn3Z35lTrFan4QOuTrppnNo+OVD3ltFz91gS3I2o2nrvkFag
iKL9zTnG25JAhbE2DecuWWM/nDMOwApbzgb93i9BZSNRYcmd9tnYoPb4t8xy3dBYpcN6sOsCyttA
wWO8rnH/3njrMjgzs//tvr9fQp0SVCK2Y8lWVS0xDNqEoqrDLM3AlA9TvcZRgIqgCMyRmpvLkoe4
stWRVQAK+8fXNzHoAhDGL/L67dev+ceHf55ufU5Cli6LU94exvoUvtXfGYuxMMVbX3C9uX7v30//
/BB/X+8fT/3fvvzP682A7vaJsXCqjjPo8eurjKuak6xPDnMCZ8P1pQ1XGEeM2j3YDfNFhxZz8OCi
h0RovxHFAMp2Mj+AfayPFavrvczcb3fOj8PwRksMV0OLPOwsamJNTVSo6iNbxvlTQEuthEem2Oyd
o2YuKFbrrgTvIquh//4h3vU2Uj4bnK7vP+NVL2T99K+bzHdxhFw/x3UQGPvrh8LEsYRdka9qdS+L
1kKgeLBPdUlTAXf+4/Hr83kVivWfZ6Hkuv3H87tm9u9nun5ngBNwI9yalTPX4D93rc/498f681x/
P/9PX/Of7rO1zj957UGtArpDeDEakRoJEM2wotdPxXqcYgf916PXj673XR+9fnq9uT7B30//0/f+
p6eCFgLHxeJv0azDEQZt6ErMDRL+txzg6+f/8U5LNuw5/j5er9+U/v2m6+fXh12wiknvn8Z1dNCA
16G8eP0wrj2Kya8fXh+63jjw6SHQnf5++397ieunFgS4P70D/9+F9n9xoa24fSoW/s8uNDrCmyT9
+qcH7V/f828Pmv5fPvaugMZQXGi+bWHx+neztvNfmL5wmXlk712POPVfDxrWt5Zlofif/8PCqeZ4
Ng3a9I3SFmf+P1nOvGvP9D8tZ3jX0FoCR2cDZJuOyyv9s1IJJbyChecXR1Kbv+qMXe7So8+q33QU
R5Nm0qQZ5C9pqW50MKzzymP1VzJrsRiX+cpSKBCCqEEljgXHtViJrr6pJ0z4MpxUsbePm8DcGCsB
th2NB7/XbukGWAN7+DAluNhm1uWOjphfCyBZHX3+nFmYXwqcUNs6swGUwZ1tbfw5xsqinVYqbSMU
MEg4tcVKrGVBXuLPhGJrgbMtTcRVyO0r5bbNsKW6tXMvNZizkJ6ZbFnthY2SHzYrJ5fvHIDCZfSr
USFHo4S2Ebn5k1xbgp5uMfM/Cj0FUJybt5hHPo2VyOuubF7IHuGc6V92Ie5jzpzsb8D4BpiyF7i+
eQaWRdY+oZB2m+bIlR5LeMo+aRv3HAPbFzHjTIgn3PgPKq7Fxl+nQQ04YYpzd+bKF9ZX0nCHo2bV
HBZ+SjDEK4/YkS/sIMabJT/XK6/YZs9UtjCvlpVlXKxUY9LKrN9x3uzAmD1o8JNsEMgZKOSUsW9e
IgthaE5BJY8rM1ms9GQLjDL/zLl4yF3y2IuCcGosO35X9zr4ZcbH2Qr+i9yVzEy90LBvVlrzqMNt
VhBZ+gauGU40GJ6Mmyh1wOIB7pk0/m0D/tkcEMI1BnuwkoBDO0CiA2DRlHq+VYnP8eDSE+d85x5h
W62Td/C8dvHS3Ht99xaDn5ZgqNMuxqq8kqlpGWlImbnQFvqHZaVXZ6WPXc1mxaQDmagPln1jdjg1
gMuRpn+DAHQDrR7QLFhst7WI/WPVKGEk2Cs5G8DuJp6bgwY7sAOt7XvC5lDIH02g2xCsDzb5pEEB
eUaYO9bgubuKXcU0AQYCW5Ocx2DeUzoZYHghCe4P7WlYSd8uyG9nRTPr87fl/Jp7SK6T0IM9ZTks
mWyk8ZjfepFDI/aM7tJKGzkB5+ImHouL9GuQDn1shGVFtLR13GDj1/NjJpg0pW0sLr2enex87mkR
3tHaqo6cWMoHar86SJoUME/P00CgWMvmrdWuRjo6FE5OEL+zeSURNOMVmsBNKjBxfqbZZ9+cLsNg
gai8ygRtQlUdeCgrQb1lzaXREWKCyKAifsMfU1EohdWtD/ao+biG4va59XtxEgIPZtWPnwbWnaTa
553yGVaQ9eWid2lz/bPSkuAEn+EFNZj5leeSmmRCNi7LTaalN3XNsTsRLmcJu3yIAaacQHlgNjGH
bTxtXW2ctx0VJHXuwyofxxzcXH+MY6jfMWepsPfah8FP9aPxU5slIlKeODvDnFgvpwplXkBgoSvx
XHXrf1pO936VYTSbcdXxBUw3VIwY6VP1yf50NAyNuXzrb00xJlvsGBKHmLU8E4nlMBI/UpBzsDTU
0zT7+R1zH8KnQRE1niPx7Q+Kx+DbZhAmwDFoGxInKnS995zS51sqU3YF5A6MCs5N4yTfbZdTZFCb
r2OTukeG0mojeoUNNgGTzLuCrmIbroUPKi8sAU7MZQ3cdUDt7BK/ZhohP4rec0Jbs/tzAXGhqU2U
t297KdNnZ8p3i0H7nDsOJQAfwlhopAzUMUZv29K7GTW6I12YBHAbqAnQ8rPmnQdFN0m5QLDBTKMM
l8qSIbhk3eDx3SZU+ZUYMer2Fm4LPqfcfe1sy9uxzg+HlTbRmnk4daJ5rBPjhPg27XWJmTQY3QLi
p3duFSxD2E3qzm2MY5tULwCV4pBE18Fyp/pcz+3JFuknF1Bw3kv8mDK7peZxeqDzeCcWi4mVOzF0
sFssawtQSW2pyteOoYmnT5eMioI7w+eC4gfxd5lpvH6T7/yqEQTmfmi4u7YDGtzedRpndWi9mG32
WgJLD9sqPZPmgH+W4u0J9LHYl7q88zkMTGpJ6Ziiwc1yjKOD6XEnBtTX1vGD0Jz7sz8lQGpjRFZN
6XKTig/NN837GaSxmHU7pC6l32ADLw9JO30Ir6/pR01eh7mLcJR4G1g7M/0POMccw8dJZ2qPztJm
sDt0GGbqkQlRvw3cdny3zXa5tRvvcaidKpo6flRDxOBNvFHsDH9l5bfp8lJr+r2vyulMIwPAR/Tz
gwyWXZ0tgqDlML0LaVy4oLVEhyzm3vK+qpdiT6LeOGq4oc4uMZfWhI6VLyBbiF+2d6I+MRXKOZPm
lLxSNVJkzldv9ump9Ml6WV3z4UBYXYMx+g7PJ4yKebzB+iPu4PHdmolc9p1D+rV16h9ca9y3xbNf
ZvO56IbpjLsG87EZPA0VCrbpN2/5UnwPFpkTqJLejmPpuCCDugjGUKUEcWzn0Ojez7bGqmi7CGxs
ZDaGzG5HgM8RKftuQemx6DiabS2/SVobJ+C8nCUj9VEbHmlch5lQBHe+kMPOClZ/pkGu3ediXJR9
fkv29QIEIYg4VTP5EpCM1jxtDz/2WecNTZCk+8g8Lw9tpVcHhAV6Bv3Z4hdLuwPdCASkKOvYJ8uq
K+Wo0bjY3L0jq2BXug3x4AxNJ+9OcwYJaWrGg1szj+SoOjUL18BBK9JblxJbNTQntaz4Hi4npu+5
5ymNWZ18XKkreS0/9KDob831ZtbVl09GzYDEKamCG8yc/g3etLKU5ta1sbHhpDC2Og1PBOglc4G6
5DcTmNN2wZJxYJTzmWsDJxK2OlyXsHOjSuPxDLx8b+UCjQC0Pz03nC11XT/wfxBvSfPai99t9zkH
tILqQUtAzFPPiWcGj1l3DoQF56ChSKiu19oHYST7Jl+wR84Flmw3ye/s8oDBBaBTlbCQmyycwSxF
dJ2w64DdkAGmFoGEw2Irl23jdc0Z58gXcx20T7H+jfNCnhWlJk1xxqujM4gF92UyjNl7ukQplMUv
lkMByBNFaD9HIAf7jdCSGVw0F/OtwUi27yz8Cpam9WHX8VaxGY42nbntpHOCnYQXTA2/TURrwzsO
LZ5/u5yMg1um9oa2PtZYtQv6KB5gkDsD8ssCGyy1WWebMQb/3pTNLq/ab8aMydGSjjyy5Q/hTR1T
jK6qd8ZLMd76aPBnQHD+w3rIkN90qLZ/HBXQF7XkDXYbaKvYTNQepFxEZS3XqT51o8BEL8aO+dhb
bgcONueYTZLL5LHUN6f4MEqXLmLyJqA1a3hMvhdKRkb3TZXtcr990L2uvS/Npr7rQJMTtXIQO6xn
BJfnHGjnppkleJHVQGkLbzoahYU5F+l4UxddsAf8YQGzcruD64JObXvX4xCQP+AM5WcyZUylUr4M
2LSOQzjfy8o07wL3sxSdt4ulWRy9EtuMaKd3yEQ3c2l+OCsytBtFtc2GHFY0nFFfT3y6QrhIDz07
Zj+u7L2UXAogR0SGP93VJS3Rw+x9EhLGWV3mh2XJ8B0Wu8GApOI0vcUM9zSxdNHKjLRD8JhXw5eL
4VUTeHH7Ob5osvoFqe6o1Ksygh9eA4OhYvrIzC4f/R/xWP8S+Lud9CPw+7s5nY/LwHYD4yiu4/pr
SJ2TBixhSqxT6gQX1qZ3mm6f4thd55V30zQeG6HvEg8wU5drF4tFRG8BqSaS1sxtOIvx0KX+ViFi
a0sTdlp36Nzl1Zla3O+ZuUNOrjbEinbGshxty3m02njtzvRwWi47P+luplZSYrSDf0zKRJrywS/d
Z660HaGSXwMLbwDR7Rvz27DpRUe3S3xe+dcQ/jx+4xQWVL1xkTvpqNf1i0yysT6OXjwxUZeNj8qO
b/wSVaKyjafaaM7t6tRPDVyEqeJKawXnYqZ1bsZZMXq/eyfAQpCuAQPSNiiE+AG3g96HErO3Wsh6
NPKpq5O3sXlIAnACqnzuknsH5oxmrP0pyVlZ9i/Xvm8trH3rCyqrPRoD+46AWioedwbQFbRxvCr7
f7F3HjvOa12SfSIW6M2UIuW9UkozIdLSe8+n70Xd6vqrCmg3b1xAl6kvjQx1ePbeESvIOuPvUlDb
sUTEqME1XhjRNai3aiSEupMyhE4Bs9NBB8/VF6ltKJ4tmOiee+DTkETnDwjojnTmdDn6GO4MdBl5
blEQ+xmT2XBNOpxD6bGBYdPYpYhvdlKtldboTLjCQ6rWzTdTi9A0NZux6KMDstpk0vtQ1299VYNJ
xaFSfoJRvAsLxF9Xg9n3sRCK5agN34KFwM/8UA3j1QsC5PvpS9aGVxBCH7U6HAV212E67YOqWKlD
sC7q/EsZxXMnyxiQ2bBgWjL1ILJlY7xlg/kC9FdZCb78RoDGQR+VWZPJEP6WNjPRvDixoXdNMPCz
hHtRSKiJs+RF65J1cCoqLq4TrgkhVUbA6SSYCNmGiixhFof6JsoJWICrzachapZQ+AQ5PdceZ0oh
sz0UC4oHQyuZBlindDsLtI0cgQ6VHjozyVpAwNF6wRauXTF/IOVz2crEOok2WXBum8fEbTGqkOjT
l/4VQzEvRjPcUpNh5ZTujTrc6nG7jBp5qbXasc/QXU3FSSRjqpKNFICLsG7M8ojS1ZYow/QwJDlK
29MaeO0YFBIiZc82PM4chWFl+N7G4iXKbFpwTLr1Zhtp6lUX2rc6hnGKZK3r6l9RUXeqkB0sPVxE
ExIcOdirXKUHbeZhph+joRwxKB01tfyNh5dKSs8laroacZM/3RuxXlXYv9nf2appwpaHKqhIZ0v3
74JRb0IjcqzU2uYtZxqYVvZuyygl8BH42ypJ03M1mKhCVMfPYnPhqeN7F0TPJTMDvl4n9XstiFfd
RAHQEDubriOt/YYA7Iq6ckvJccDg9iUCymMc61Rd/QKcP4iTkwWlTTQ8W60pt1LkTWp4ybN4Lhjx
q9d/RPxd9Nb7EEvbMocPoykfPgvcFOtu3ugv6JN+mgAO8iSb9y5V76JU/1iN8AXTaYvDw8k90ckt
ax9BDNV7oG7pSoyYy8wnC0De9zyCGG+yeQvUI2IaeNbBGyGATBnQ8hLTW9GxRuVyUHPib7DEoDBn
BDVpfOzHtIYSSQdaGv/kno+cUYqv2UB/KtbmHTA6A0N6axrznsYaXiLrOLCZyArtDX0O823AbkV3
bGPFLZJ3JBCfGe+JZ8W3Ng/cyBL3o4rEy7MyVBoYrkRqdK29sWD4iAclRygG1yqyLQrWsx4zv8Rx
USvlWpxVqBQWiMdtGFC3KAo2kSqtfHk8tBqnNopXrUXPk5GbwEOcbCOiJJKFeVlcG13pkodID0Go
d4L6YRxpNJ5Mmd0IzTFA6mFPalf4CEu47UVC0mLcBj8VBEp0vKcQqDplu0og1qDZ4L12ZdKtJROg
r9rG15LVNWWMtdAseTEKw0+KqK4I8Df65Fsz24J5CQ1zRMlol7HwUnHZtL20OIyVvC1FZZlLxmMq
OKvHAmJiKC4r8pNzST821qWIykusYa+vi+wdRNrSiCqKtuk8qSr4U4Rao3hFhbEpFWZzevVqDTmq
RbKD0LdRmaokRyZMGIHC4R+D5uELazpyExUxCwfdCRSQnT0UfbMCePYh5fpFIkuS8N0sTE5pw4RQ
EFdS05+y2U+upfg5gZPHlEYD7or4rvb5PdOLHSPBfatg2MLCHtXZmzVOL1Eq3dRimOOdDsUkpHYP
fNVWgG3baURJlGvAOcg1nTd6pTet8BW5qr5uWEz0yHNkoBq0c+BrLxTZ2Jdp8xYoyKAAjA3qVVP6
c2Vkb0F6EsJsF6lccan+RGvYjj2wVRhRrfImEflM2CtMt5itgb4sNQ+nT/UmdtEL4xYyoHzWiG4w
DrQej8Sd8LHP60fD9rwK6w9T9w9sgNlp9fhFyXjr9ItWeY07/65MHPcBXYps1IdFEwoXWXdw+/yQ
1epGyvPEh8i9ZuPEuwI4BDHmr0hF63vtXy0bW+ZaTjzlrmyNr7HUXzqeXcuFQsp2g9y5aNh//Viv
7VEm3VqbXlEJgleckDShR1G6s64bvG5CAZ2YAMMo8BfGMOzn96ts8/dO7x6W3HykdXJEJ7ciEWXV
5nChi6tcwImBWCVzPa4O2fiTqP5fGDElF5NPD+Un/jWiDRCXkuRBKaxOqCk8GETzHhHqCbL2jO8e
qaIQIrOjV7yTLxi3rPcuktxsUR8YJMqVEzus/NZUt8mDoTJKdiJAmTcATCGFWyMCTdZSuKzpZCMG
YJirtf20zArakxXoVu7wyZRZ0lCZya/twZN60bWyXnMo0G+R+gGx5kTlyoYJ4YRpjJdkwvSR3aCi
sVx101vVKcy5cA1iyXY1PTuJgv4O7iW2hwbFjJL+xPW4Hdpfn/hWFvBH0hERqSSCzCmbrHoFSPwg
0TctW6JThQiYh0dfoTXB61dU9UTPIPTUCa2A2S41XX7O6+6Qcy5vE40CPR6An4RIYlXYOkIaige6
zuzq8tHtSx31P93tHDJwHrE/IrD6L2myJ4BtXVvkgbeCJ+4n1k8dLzb5bfVSVQLr3KgifTuLpa6e
MOuWlPAEwKMVsDTyXVCu4TAkBIUKwDadrrEMKufGZJhQ34ZcrlwYooGr1f66Rf5n14H/QkXwNQVq
jPUnqjZtR8vchwxsVPgGFRMMnhyMzG1L9SXSrbMnlfIKc/1Z79VTXTHDsxThgSCNvFjff5kEEFpe
9kA8BHyriWtAv62A+61U11FBLm5CoBXTe4l9c4YxO5pjqIA+6lJlkihdP9o4IZEElAfxu0TfZATW
ct2qVP1NE9CA1pR6wM0D26t8wVXLqyaILSzWCFFV26FSA0+a+mKyqGrqKROtk418CkONaa3KsuYV
CsdZ1NMcba8wLMcKyg1hzso9T74ZMnxW/VFtiS1UjXtVtGjjcTdkBm8h+GlRRp4N7ZAKGRS2pu8t
Q2MnNM9wQFnwvSQ00DSIyTCHh+Tn0WdQpHyC03ajSQo0HaNQ4TVJ2iJKy42S4K/zBdFFGzLuo7E1
eDcQ4ls1pCsv8j60nu2pH4J/E+qKMDaDmnPgVFJiQGK53oHu67BCaINvy52e7rQ8viVt8jur2osE
Oayl8/DgmnBR089BNfylJmJn7RXYHBVAPuFhvAuR+sgDQNmhJtzq+UyuKsYijTmnV0vEaiSkn0Jp
b3Cd6jQ3stnnAps05mSrAEXaHpentA0cKlWY6DOZEQ648jJI+SNA7a+eq4l0uyI7FZnpxhKnrNbh
j6u9/h2G58+krnQzXesJkqpc8EZ2/6TNJL+k40GrREcpYcMYNT8HdJs9ip7wQEEbN62sErRXfnGJ
O4hk/C0kkQpXrfra9msIwhJ0WuVbgoGjnlEXfaVy7bSmUDo0ljkt/AicbH2lvkah2gBsMubWYUE2
E8mZMOWUn5nwzesz59oSfBuySSDjhfzVLDUcLCArFbEV0g/AofEaE9lmYOgAZnPVD8YL+LN3r07t
AF3QVMQbVdc2kDvvXqjTjxOkDZdsIIhleOxNBDgMDNcyjlavH34oqxhdteTCxMCCc6R2fSLhSoqz
d8nqNubUO70oXRG4/Yh9uiDl+uZHypdcjQekuOy1suFbHDT8dv1DCSlKDMOlO3QXe64+VvUt5K8o
u4KNx5W3bhDjqnySaUlj6KFht+RsDMiY5MnaEvFS7FgAPXBVjDxFR6QpfKHS2CLevGoYmGmC2EE3
HBlyvep0C+1JH34RQV9Cun69eWWG4pSit8RMFHK5qG7+kLzIKaITlI1iFFzyNtlpjVfs+0bc0GHu
qBJD1KxWijjNx2gh6FuCGxiF6NWG5vSP3njrePAhg5GqHWJwsvqGT4J8KLvk02d/P+tBL33crwac
jL7Y88ukzaAT+6XH75rXvImidmqEqnWDNLkR5oGd9WfMfn3sBlrGvlFtaKcb2s5IpYNg6a6MUBj4
lG+j3TxWkmXxRMY1WMlPDOoDYjoDLkTYOoUYJQu9M281gmPolZ9QHVkZxYl9TMJJN6EDrvqD35NI
AVZvZ4kSPKSi+AXAu0Vrvawm+ajmwSVsjHers+4eaNRJS0AB50i6xJ7NSFW74IrPpoDfLK2ah18y
UozIG77jyzpFBho1qwrW+HpneGf+CwZkIw3ZGVytG0oNU1mVhJBGIjDFAmSJ4hplm05euScakKPn
G7Ju0E38x5fC/OV/u++/ffnffuz5E//8grBeYS5h9JTOeGP9FkbYzMSJl7AqOwOJOo66pxQ/Y1bA
iHm6ZhHsZnUWDeHxxG73X2/+L+4bniIpj7aI0Ycx+a5AU8Zg0tFR8m5IWYaWf1blP2+eX1qG0WyM
6V7hIG1I1pzV+k/lFRnOuESCVCZIokgmuIkYWJ/2AXWA4eQ+D4vUQFT9PJwa6eSp5rD0zJBF2UqH
dPu8Icjgfx7VRHnPOBhlBsOIRbkxsfPiCJ4f5j+HT5vs8+tibOaGHaCZgnj3p9VhID5o+7Q/PG+e
9z2Pnv9gmD6KpX/9cz37JIyE7CKuF/2CLNFcpGfJnUX2UIeuYaKJy/dp9W0QLzJtRfPix+hxGKei
z5mP/nXzvC+dlTNW+2UW3Rnt5E+SkJChV+RTeWa8N33aceAYvybGN0cQHyMbAIhgYY/pSF3HJEvb
Kc23BJZKZ9b0quT+N27MniqVG5O6J6lzAlSlcXQsi0iyiWVS0YAzpgO5knEseRss1acuLMZtpY5r
qRJZXMfuGFc4zwzNGBbgI98HrYBUy0WQapkoVe1V7MZk21EERMRQHQGDId+vu9GdcqCyvg4/NP4T
EUApg6lurbYfAXlNVzPq462ses0uyP2tOJZfFWqldZd5BFgxTYddcKzLoj02ammxouo7pgy5TXPe
zbVuY5SdRziIxJ+RobsKMW9mnhJ15zO5ZE+K/8o3hfqYjwQSpNDu1EQWN0IvXpReqo+dVh2kHNXI
RApKgZZtwz7cvgO/TA4iYm0fseCxkxXlODY+n34FXICgnyal+DNSzBT8SHtMtRjPoHqoUP7NeSrn
sBlQg0mKt49ljx0QCHRh+JAA3uGzkH9ruUkPWc7+ndzBQws9yOD/kTl4dAtGXtXYov0bVKzUVv3Z
DxVWPCXPTkI9Zacp/MvRz9pdNaFcprsYdSKib513hZRStrgiNB6UttkRjV56FIUXpkvDQZvQbwcI
5Rc67bZskoZlJxEqQ31uHACnGgd6pBs/zK6yXxq0sspxr68tU/wDebOYGLHZOlY4O5MnnGtV0SCG
x+hK03FySANgyyjT75cKys0gHY/EkQB4sMY9jqTsyOxJYDrH9kYSAVZ6htmuhpkLmrfQoq0irbgS
WQmJzPIb1ztxTZvuhQ2IK85vIhMllCYMVFJmcnwXSuVoEZe64j7v++efn/8Cz49ElnaWdO+mcJ0V
kACgtL8CyPpp9WmfpyV71yi/qcBuIrU6kv+5jQTvPgyLWhg+9VL5FdvoZUz9Q5yOKCrKXT9IL2Hj
p3ajSg+yPUoQMcWHIZMDJU10Zcvp2k9du0sTdPSCuNcadoqS3u9zBjBrAfFrmWwLJdzXGfu8CItd
QHZyqFTokYE3h2KnLXKje1Vzed3FTU2+sFxAcierIgDTqHvsU2E1Xks/GRZ5GKgLADtMUKTuxeJa
JQzmpQeJQrNhPJdSXdDQwjlEGNNAUIXZaI/e6w/mGL/3gso2lcJT1OszlKWzKKHqXDPaZlsyWC4Y
jICwgRpOnFKcUuPQMEYlHLqzSDCr4vBG+qNDng27fKMEqZ7FDTao4rsv2YQZqfjRFuCkjdRyewh5
DjAe00TtC4rkT6O2s0tJTZeaP1y9kEvHOOR0+rBTgbndSPrZg10IESNcCnI+7Pp4MhdD2r21unJV
p+s0x0sFFa4kQcZQYaHZSIh7k+XYLjpol2FIzoJwFEleYiEE4z2VkJ474dUrmLzKQcZsF7REpU2f
HiGIFK7V1URf32MC1I6s+C9Wk9EdNrL7CA5cGJV9WUoAPDX9YkrBpmhIhZbOfRegnTaZWeRm85Gh
+IhzfVyOBqVfO/xmBSZGGI3CWRgCwylaRmqiLO8k0IS6j9mAnEhHo85DAxKdJnzDhGDwMiSASDQZ
syg7ylretAzChkxqcSwQap1nxUICQ2MrFDkKpgRbyUEx4oQHE9wf8Hca7OKcEAftIkljqLEDPGgl
LX9JcfoyIATaLbNKEbTzqoqsG1iuYR1o2H6rTJN2pf/Z4bR5bTUaLlq9TQ0DVkY7QOSKSRUSjiX7
syJHgaJW5U8CbynIu21eBH+SxLpviGRmVMnZYnPWyR2VsY9WTAglcOKEnuUU0AIm4qTiChzUEyLh
xq4VcTdqjOxkIyTZpcKqWA10IsKx/ozMhk49vFJ8MZRlFhNy/8esIagR3oZUjeLH9jFRnAbaCbY8
mmtDJ8OVaje7VnVxRzH1hafiN2p/FJUAl06e6SaTv2bdVc8pLxYJWLacycj1qPiZBwx30v9GJwGX
Q++saZafopa1y5L2cgPpwx1LC2ttM5ykYGhdMBSRgzq9cOJY0fbaZyAo01KjouTtPhW+pL17GtyK
YDrpYSoT91OZ2Epr7PUpkZCBJYIOEvlsN/QKdZltM02PYMRniq959ph6OL6UwkIGpLY8nnpw0omz
S/fLS0Lp6QoyAQwwr2W3Mkb00vW33GUrX0imF2GKCNnCbEtW61HLcX34onQLNPbMMlS2BdqebmEQ
eAP2PLG9JPsdhBhrRjRSDrOy0dLVD5GGRCeHJ2yqwG4By7Di0hmrK7Bms/ZLC2bvSPXRAmxb6UV1
oS0LOceUTiFDqUoLrskcLY2nW3Yt0b8ys17TGTKPvkFMR90UGD6CgmA7gBtri6gm19TILc2BmZFI
2m8BCPzp5fRIcSfyu/Wtpsv71hujR9KeArX+8YfupUR7sB24oHW96LmVJ67ayDvTZSFE0C/pPkMj
Z7VRVx17Y8gL0lclDFi0pLlaKPXfnA4wjgxi0IY5D5tcbHEOyO7mqOw4Fr/Jd+EpGMVazVQANM0c
XZHQnpijtvH8i8sy28Q8s0XVQLIe52Buwf/NaoK6WfMUh8GYvAu57i5jKL3kMRDtHZiieYAY50g9
nmdxDgDP5yhwUQMOETfEg4tGDWndJDK8mcPDjTlGHAc4WxhSp2i5RuSM031JVtocPS7OIeQlaeSw
o4UtvBMcLTBine6ZWp7qEZFUDY8+nmPO4znevM9fhxmY8M89893THIYuBy/KHI6eicSk4+hJdnpV
cqnyCwgLLXnq/3yJ5mRVqYStEzulLimyGS7Om7/RZ2JBNPvzSKeJvAao645z0DvAOyScz8OpouGc
zlHvypz5PhH+/rz/eUO4HDZiMuL5qllD40CjQXx8PQfJB/NRSLa8DuNiM9JP5SOYbcQ5gL6Yo+hD
OMowted8+kYnql42CK2XW0IgjTnI3iDRfpyj7YM55J7FfRfMsfe8QfuCZ7+r5ptS8Pol9p3X511x
YHoLlCUAZxpNjTc9sLRNKWiuXsvWGqMdzmW53j1vut4TF0OBVcbA9yvrteAYFehYb7Zd94mKdYE2
iJMMMG78Dvc/fkyfdxw9oIAMK+MbiMrqMfP4xQ6Ecr5DW1LaLUsg53X6JfmEBmdxvG5D89iSs+AW
KVFEaknYXizG9Q65I27tCqlAGnL6aCJKvCfqUfHzkMcYfVO2ZssUFSkee3W24TC4iCochNJAw0Q3
GE+pI1keUlHsGrFF0VHIK0lR4BXB5yl3XTFHfs6vMtx0TACQklZ54++biN1RO4d2ZRoEe4xr8+ri
Mwh53mlEmcMpRRM8tPDjikblmhACGFUGu9hU6e08/2BIx63UtjlEol03vwj+wMCgrcND6WMuq0Ls
S/Njj2g/7Z5HTci1tYV/Rl8ATJeXhpeq45MmVd+yL04bi5lvIofVKu+MTZOLw1IsewJKVAt+DPsZ
YWpPTcoDCOF3y4zgcaBWe9A1pj2JHWnpbfdR6nTA6lKLUaSwnRtl/ZMXekn8SHJgrF04prnM0Qn5
goZSyqSbpA++I3l+DfWErFufOXyIV2+pXtSr17PXG62STGj9AxzfI0oRQgvY9NMCyWVHFighFjTM
jSj6e2r8/78d4v9kh1Cprv53dojNz2eQ/xczxD8/8e9mCEmS/k1UFf6TVMZMugp199/NEGxr/o16
T9JU2dJNA1cCgaaz/0G1/g35mIWVDecCl0IJhu6/WyNU6d8sS7N0UVY0DTq5qPy/eCMMSZbxPvwn
bwTXBFEBM6UD+ZVUSTHF/+qNoEQvce95+lEao24dZ/miD0Kffu1E3mMRJtQ9ScCU6HlThLh6dT9A
GGDU20QKa+RY8+HzJqqRRdURCmJoMXQ+5ptpJvMO/4HnzYcIZ1eWBMukl8O1MoONnjctO+dtOMOO
/tN9ZICuSHkmi9hnbEHmJIai+eZ5JNcDd8KaAUpqeMTfDuDOisigmfY89Eoi2/rOAKKSv8LCqexA
qNCRzZcCQ0Men+NpUFHpWk15hDOI8DVIUZ6bXFNrg/mbrc79Fn1mTjRmegjqOZ5xYLBi0RNQmpbF
MtNFG3Hgph7jLyvTqbhm3k8w837GPui20MqlZSnXZ0HjrqrJ2q0qGFz6/bKAI6l0S8HgMfmReW9H
C4ShzrhJzDeKPDGKrlEZaTMQZ5gseBXPw7qqOSTQlE6QNBBPJ1Tr5+N8UkWfR+DljQ163HJGjD1v
pKmECdSHp6Gr83VYjWufzt0WGFc5d2fLOaB2nmEmBQGnkk4Qw2cUxrsA5ZnY1MZGJvutQMa38f2e
UAhj2GDzvqVpWBKch0mACFPIYyEs5F5RF+yPTMbY7Af+dfP0E/7ry3H2GDpZH10GU2qXEOuBJc83
EOdg1s1Hxtz3ex7JpvwPkdmaO5DPR/68MZ4NyflGmHRkfqlKy7tLWob/PJ4G1/jSj1eysE5uk40Q
AQ2LwVjCjxblRcHOi2bYLu+ydjNARP+Qm8t8fU6fbhgVLxsgHMIS4ArZqUtvFSyERVpgJfhsyEUS
bvC5wEBfObLalQWA69EhFpKdGr+MCBiUiF3QKfquNnaxdCg55d/iP3AddvWaHwLwi8S/oBSMNx2D
GIqsmkDjgen7Tw7emHE4krIKJ+4I4RVtc7MNgEwuyt0AZkHkomhzkSTSfTN9ifeAq+SEXN8OwRTi
8LYtfLM0OYwdBhdmsYy+LeRwFYzEvaFi20Y/uFUzV/+NzvR2Uc/JyO6RTMC0bezslt2UaKk/IGAS
csjLxvhFowqGKTs4obpN+lWU8lyRWVpr5l0JzU50DYNdGovKPxbWV/GTuqgUulP3El70Bxhcy3eb
fXPDdsArgZ4ZF0+7UssFsZyxfBhnLY8NDOlCBFh95f7iHROF+xlvIKXtSGIamHrYxTvzcAbECW2L
jmxsB8l9RCwC45IFJaG6rXV76FZjeEarServ+Nvqdl99R+nCoPSj6RRvsGlP3/CQ4oZRuc2r25Aw
h5XHWoifBTJ1JB+JWx9JPAC7P8i2L2+R0rRXZdhlZ/muvKZ08DXWEBuNWeQ79UVBrwWQ9eZtcYlX
rpi5Chtlf6nz2bwW5hqdI4MWQt7J7WUentx0Mv7s5jX7Mu7Zw3KTU0TSIpSGdmdV7wQQG2tEOQLv
Imhrb0XjhdQhkxWp+zbkBS41cxUeYESK57F00sZBT22+KHvhDaoHT4bTVv1Uf4cXBkL4craEXjGD
WnQE1MjooZ3kJ6+XPh8HbxV9p0xbyFCMnPQgK6wUa/WBd4OulG+3lzi/dfvyMZzlD8Z91RsjIaJU
Odm6PZQN3lSKqwTJ2YLS3cLqTlJispQZxJISbOwaknmBl31UOzfcADnMXxCNwHA1FgMqckxBNPjc
5qIGzvRH6hfGBFtemrVrLOKt/md9U0js6l/1hyC7z/DHurDujLWr33wkrzZ2nnS6e8jOOlvuHTHf
FecaqQnw21f6SuXC2tLwY9qGkUg9ZWtv050wuBdcDnTGQTZJbJ9p7ubJ2uR8SJcFcas/JbhqJMfO
T3dAKdAdUDbpr+oeKyBjtu4AutqVUwdDVUwKse29hZ4ducBHoAehX941TvVSHmC3w5LqZnHR2vzL
puX4EAndoh/SvNXKO2sHuBWTaA/9R2XmZly1wOWgomGzkT/HaYGtm48Ul1x+3QDYdnKrdySB6BZ/
Gn+lg1Cz0R9cpQCGklt/ItpZSl/5LyEkjFlNcn1gcvL310yaorfxru19skn4GKx8V930NCpQSS+0
e/g+lYt+ma9YLfuPLlpOm+IcNchK7cpb8V4GteN5R1HcFC/eVvJWWbNOzsI3Amje315weev57GUv
Q+DwB2Ft83eGffvwpg2CH3HuIQK3WZo8j9wGiQJuQBh2WruQ43XGhY51R9omL+h0O/RBgut/0sQJ
8DBULrAGhWlLBGHL1S98vC/pIfoihcv69q/QSzTCMlhAlF8Tv42s2QHKveEt7+5ReYgZIN8YGg+A
/pjPFgsk8qOwN4SPeoQ1OCzzel99S7fmzTtYNJbGcwzc3Hf8Ry+u0vyhwVMrqnUO40Bd5umqkR5k
LIvipR5OhvhHzmuLwIkcXVbb1PVUnG9umvymQKyxUaB1uwxvBd5Q9J+UJ7fp5nUfcv07S5T59GIX
k42lwkeosJPasqOssPX0zO9QfcsWBxc9J4vFnMiEmIZUed+OKJUs3hkn8T4COruYIPEn4lL7Szb8
h95l6Q0uT4z1X1yxN9sG3z4dC/sFrcXFT95i9YCpk4fbLKZDv1l4b5jxaRpz6dsBacPhQNjT4H93
+p7mTpxuMhqA7RL1o5yuJ3Ep564UnPOKxqiLc6/rVzw8Zsk18QPpRsoPMV4kROY2utrGmctN+05L
Y6AKZxlz1PpixAPWlF38bm2VbXTVd+NaPSqn6eTdzS1ndGoDXn8zGrdkiYmZ6OOYfeMh0AomVUUI
nWCOtD0WdeIkEXT3NVbLTL7JSHm0rZQtvGvi9i+wKBxlidQ+ISR0Scpyhj6wOcYDdqkDTf5xx1R6
+aC05x3UfqTgWw2Wnrwe5nEx2HUkzQuzYvuFztYX7Snc6VeLQFtgeuKiRMqPHi/DvcUmErUrbNN1
FK1KyaWHLZerPnqZZh7IQerWnQpWBBjQgu+XC9DYF4xDPkHT4MQ5u64sRPf5V9FEOsFsMtnd2tYG
XzKRvHfhrJarGbjLpVdnhony0I5+w/giRwsOMSURZQqZh6aQjIUES1vrxPoKtSPt2rJEyLaz4odB
LBK8C7D0uA6/1dfiYL2npp1duBf7J4Dx3YBDmZ3GwnwtC9AyqMyome1xP6zML/UVH8s+uY4A0Obl
tPkTDKc64mXEwLhqWqdbyY61Utzso7kIq+4yuf5ZkLbtpj71O+W9XF90ZPS/1cdwZIJkngDy8/9g
p64zfD5O0DpRf0id+E1EGvRS5aCPFuaO14hG7IhEWrDDG3zgGlEh21WLWmGDFqWLH8qZcUFF6g78
cZKo6RevxC/rXXxt69eud6s7Lmp6fcsEM/Vt3LFX4lEA+bK1cdXqK+j4yZaym/TXCxn3l/G1f63u
vP78sbDdFZiI7erIhYNu+yLf1C/9Cw0YztjCIbiowSWUHLOt8ZDu028wuISWp9mBWfSWMqAvnIbP
IPS97/ZcfKrLChz03JjlHHJEBPkewWDr4Npu/JvwYvxw4lQr6S42r4iQtIekrOghi82CIkIXX83p
RrAqsYTd5zwIf+AjRFVAakGFHQZfcb4iW73cGcoSJXkcL7Fm7yHARrZIBB+C3ewjujQqMs1lDQRu
De4qb10xvoa623YrHSN3ivmGtvRS+SSiiSxf6dOty1P+w3Ua7OyYLpUH0RbBKv9hdr5qjm2zwZQp
e3eqqvLU3MWv1JmsN5NoXOh3SyRfjA3r+oDsnRhSaOaL+txdq2slH2Bid1clX1nxJn4PiTvACL4r
zySdkZ5V3uJvnnypuP2JP4BJDFa+FW7LswzHHksihit+3jjKoiOE2xaG2wn9ON+aM02Q1tlVbTYJ
oOEECSZKIDv6GOHpHeOT98ojalHOgqjN/FOXr7rMQapP2WT9aWzPZ1fVolAJn1tV4c0ovoZ03f6U
2TLv3xLG14rTYnRfspuQTv2G1xwMkrrvJ1qj/4BfAsyVdqVMqkNZhu9ibqYqPe7xgmDzXDKBpXJj
BJm1nR0Dpll9eAoA9A7YERhSMInPo+d9zxtfnfHo4sx2N9HAJQ2i9QIDmtJ4oLCQdILXjEt2+5TL
eAMB7T2PemnmBs/3pSRYM0ud/yVRa0RTSbcbLDHEeDT/86ApTbb+X/60CkHd0fSefaS2NiJsOLHw
VlZ+58oZO0WtxlQn5CDM2/kPkntSULLzUltIR1IJsXuHpU2dRqf2MrgsWcll/3moFNT5I/m6C/lM
RgbBtE3+6v/mv6FMQ3khHijRapbHBZEFTbXSKsJkF8xeEXm1NXpnR+CTnM1VSv+LT25XrRV10xnb
OV7ki2g5c0/FEzU2czsqCTJl3jWuFAtkyKDp64gcUJti8tCB4R8WsO0tfcUvVfVjewAvtZBv+k05
jBKNOHjPS/rLNEZlw01/s9fxLLgNe1ELuC17fbd4ZQzo7YOFf2jf5XcKpGnHsz9GdANtYUF8hm1d
xsBpl+p7eyg/qDrhw9F1DgCVog6CjKtDgbK715lA/o5O4Sx96LfmSxgd/7dp5i25+p6vjH4pg1/T
FyMUKw32ly3/dj/RmSK1SK7al+loF+R7SAfj4Kod6WEOX9mSnIscYs+i2Dcki7NLWtR/sMGbN/K7
f4Ol9BGx73s3LjTBeekQRh5J5J6LZxvWsPde/+YfpY98cUEUNq53aceLh5WDeocf8+l90Jgl1uRR
3QAdMEALCoduo7ZH0cb174JdloEz++EDwsKRXWwAVdsuGnvEEGxna+3SbP1DjyTyOMLJwoQG7Krm
mmaLPz3awci2YrbsTbQedvw1Jnk4n63/QdR57DaubFH0iwgwhymTspUsyfaEcGTOmV//lvoNLnBx
0e2glshi1Tn77FB6JADyS7zUcqnd9i3wq8BBbAnhwMaXgXyoZLZHP9yzKqvEKb4SIihHb3hEXM6R
Sy1435MzsY/F++DVcKCRbfTNgkn3IYC+77V+vFXWTc8k2u5X3ZfMLfjhVWvFWWanWKPibB3rCxqx
cO0iD//FdM0XLsKF9IP0oFZMeDjfL/TPyg4cRdrhHltdEd+p9kAgJUPe0UtM7iueIMZFxPsBxQPU
qZ9qnT2agA6fmgq7B5t5bcZBfkNBJbnqNtypXki2uIs8flzVF2i0VeyzjEw87uFcY9m0QijJZmsd
cAnDqmHd35IjueDGo94yNoe+eyw/oiuDAKV05x/DUc7B4OGwGN46fPbwdeeae8MXc0UMJqMHRo7i
SY89+Qfjh+oZJ+LQ4fM5cD8l0iK4yptmPT24G/XK8qtjACD0Lqt2ekNomh/oXvpnEbiOP3BUt2gE
Uvbg0heUjXShOD9XuYfdAre9Kl0S3HGVhiEIW/MpFluTzMwfuhYDaltXLz3wEwdn7gCYCdL5OVO6
PmUpn8aBdiA3/ybVUYSDBteQ3v2b4o/2VF9VmydYhific0rqaXQokP5BDMAIoPvexT+06MOePlIM
nfFj2QfDJ0wf2BDEahek76JqrR14pjRDKBL7T+2L7BvcgAE9QCcT35C9ILw+dWIPX7xPmwrJyQoJ
sSitpwj7NRfZPFZy2BAO4GCP4p1A1HBZ9UxFRRfp6vQlQczBrPUf3tI67cdzFX2Yv6AIOHdcWRhY
4PEYAgBxw/szqIDwRvOtfbFIIkwtCG9xyExZXO2rnc85PJbEzwAk3kjvE+3oHed5PXXLjFptN5za
FwjyBrLRRyWvE0KQXnhfgBMb/TzqLihXcho/kHQDZZBKBo41aw/UioJhF7Un/maN137MSHi5aOMB
hRimimbooAAz/1rwr8xH15B/MEaESJmvBGCfMN6OB4tm2nDbr8D0EcuoBwXvsPvi9qvkaHQEL9nL
I/+wLrP2QkLD2LuS5GTZOUtfA3amR1g6DPuHZhWOh3Z6wizPwV3yMgWcvYBD4T4QfPkq4v6X2JeS
TY/GAdABnABbznq/PIj33Q7r4Dq7xFLwA8sZWMuZOo+72/ykZx6SULkSb6j2h0Vh7uzn8yonooRR
C9avbnvD5eAMXTRf1zCab/kZwkR9qMY7qBcnUaCdIotSwePIab4Mz3gBQYt3yoNntxNtNDRH/TSf
Sssm1A3/2WLfUiyUtr5FF+Wymp4vd0bfwX3Ex3++PXcKLASu3HkeOeHB/Mw8P/n27LAmD+MXp0aL
riphu0GA37Pz7spbehhPxofq9paDS4v4O6lr7JR7HC2+eo0QM1+MyCve5pVvgoTG/mSQjoF29BRQ
xRg2exc4Yin8/rve3BjVE88Dm4D57oqiE3Wr3C61HX12sKqObeVrWN/BHkIKZ6DV2EblOifJQ/bI
Y9NV4ntmiHcrICzzl6OW+D6iTITsTU92nFDsoiwsqCaGRKtpd6/jRf7tuM1XHjfiVPPRAxIHu0sE
V5b9QHPl0eMfVFVU57bF+cqDItts9tEL9Dp6fybVPY+1XXySHVUxCXhrWYxv88d44Eljw4b9nmB6
gIzjaf96E7UdSols02wYrc/MdFlO5YYOlWsloCmQ/dHwljVPLb7uyUpFnfnc6BX6W94711u9tiSo
1p5e7jN4+jvlg9xTo8A1wauWTd07KWGuk2/mx57V+BN7tMc+wz9U/2mOaOJVnz2jWc/wJFuv6R0R
B5hNdX1+ZnaW2gPrZDnaLLGIv6y1L7xNAD+54cFwiKp1aJxSTCvI+iM3IeTYxgAeYkzgxOTHjE4m
e4zTnwsFYx/L77Iz1kyYNuGIe+DYaGovpk8OHL3wrRe2X3v09PvArkUNJe8IFuO5G3+l9ooZaksy
R/8i3jgUAQUx5x1+ynMbbspVggPhiZuiPNRbeA5v6o9G+f8y7AY4sA9Y1gh77XBtYeAB9utK38kp
3LWTM5Dkk654RlUO2MpGL1bbkA3EG16bUwIUx2+PWBXbGMF0DIecDtTnQgRXc5S+5oEIdnv5IsyH
Q4cYuFcNGdEdqvToQiQMzi0byROOTukWy01Suf54aW/6Nv9ML6Knf9SoLyNI5nbzD9Dvx430wILg
D0vYkJRGP3IY6xQbYfquynW7gujzyfarsixvHJJItcUrFzbon89u+0stPmDARReHA1h1ED450tMt
/PyteajeJNSrfxhikUu9mLeuG+1EQcG/ArEh/w4y9ZZBfMGX1CewKgJZEnP9l7/Q838YBhM3qj0Z
jVNFHpY73kYvvOc8ARR4IwcfRklrRCn5rpBt/S9iB7awfiXEygYjpVJr+EmbPIG9/Meui1duvDjk
I+9YZd21+FG9AhvkxiWmGVHxfj53GJj9opxgB9eJXgEHSrYLw4/xF+7WNjnVl3DNav3mTeLp03Z7
wNIK8TRJidtgo1K6reDqyrTtH+a9flG9aRevMr+Ad7bY6GhIn4LK/MexbGUOkoIbpRfpUzQl22wv
HbXlNMOyByN3FJfi/MIe1ShrWSIOCLt3d9KeZUYgYS++jyr6Hr/DxKPc09oNX9YXDydixeHBYpF/
5M7l+tmI3+/BFuYxq/82PebE5YFyuXw/H9nrsm+u7Y1NMXlm7Njya0yZ4Mkb9X35sh5Lu5pvaeiQ
yoOSUD1iLBLN3xw0lP/BXvkgSCfSd+Y31YkQOQXmJ8kmuuAjEr9q5wpA55qiXIWtwXLby69wy7PH
sO5/8bqkKTumB/x83nDtJaB+sfN9sVMNDwIi7R7OFFiMdg3zFlvekMxxCAlYtqP15OEBVVCBa15y
l33Euna5jz1lbfnFydpN6+kyvkkrc49mtaJZgmH8rBzwW6CKxxHW5240diBTSGEHjf2FLX2h/B6u
7JHtc9+wsy+pQXMNtw1dL+0TmLMJEZdujJ2ParLymhpDBlvFnmyvreBrMQ54FWOXZlrsPEB9xXSx
qDFBeHsH2iXW7IKHWU5ubsrMN699bxc7rMXJXuIfSFGrDRDlXPm4OOa6N7azcqvYWFOwKNCGbU+J
LK/JZqRAxPvuW9o22+5jJNvb10ZXfsMcy+WmUzH36N9pDo90fRSmF1RN0gf8mk15o+PbMRDY0FgY
t5qd6JC9ILXPRAecb+EZSe32XQRpZdMP1zi9sXaEz2A9vk1/hKyMpS0c6jeh8/vv7o56ikiC7EzC
Xo+/dGRrd3MnfgFcaYOnPoRtI62iy3THdVbrfKCL8iehQuJdgeZjPlKJ607Z6guhpbYcMwAA3OSG
exVeXZEXIqlkjFfY1eTI+w5vtx445UOLHJHYCnu+zste8YyVea3fQhAlRlAU47D2csAYYJKLmn4M
fKJ4M77FI97tWEQ7cPEisPk9SPr3uhXAvLrLP+mu7WBwwPyiD2xTcmcgcraRNdot4adzjD/lztAj
CL08XGmM2KR1fFKWg5S5LcuClCGnNm9tv6rIrGDl0wZnqFoQsPF+OKBd6Dhr5Lcifm84nDNaXZnf
lS054RviGNyzFpBp+Xn9YxxhYN9fJCylAioNm6eAHn65zEc0sPoTlCpP5vfYrPlh+gIiy4zMSw/s
2jDqmWaEP7MPl9BntniqXyBkhjZ8Lb/a5jw8lMocJOFB8yq//Ozv2le3TwY7z93wUwRKbp7bb/pX
znb+172bZFaG2EPRPrTbdoflHOTQP+UVX6TXdjs6Aw3//IFlOg4+sbPEz9loRPj3WsM0PLKHTXoJ
hBO2OYSFMuNcgm0jnpblhVeM+u30FjxFwjYDSdIK2ayTfiXgw56SaedoKkICmyEdAZ8ZNuNE5MIM
fp5ZN+kLam5hrkm4YmiJNSVmUCOcYnO1tG/QyYjk0zKHMVFjT/2qCFfys45gJgrjuXfQEtYXlaIc
bRgzujfiwZia4lZWTm4rQIjHmsI1PymOgxcyXp/C+s24pSBgXkjj5+InLXwX7znYmuCyWxbWWSMC
ILtr6+YqWf6MwzeBEt8YsjyPLBdd3WcHeo4BvuimTIOzIwOO0QKUZvq5pnHBtodn8SXxYXaJh/BD
Zh+juvdk6Mhr7h4VcHom8w57G97BYtokYXlcHMSBUe5znHn9ITom2qFFrQFrlRoUkxcnXLFlv/Bx
qYyTN6rlvNoXGMYs5Zoazfo0bmRaFff0J9Q9lnq+Tx3LM99BAgyijmm9gJny87QPXxifdq9YLpmI
cK3V8EoPz0DRem/Q9QGYJI86feGRHks+gSf8jt/mO4ecrLnPA2lYWxQbH8i9Ob454XLdZXMdrghU
f/NzTYmzMb5LvNW9NPJnGVOcPaxsfaW9oUyGeMgJy5OU+sz6ibzEEqxr3GL2WbTPvZqbT9n76taN
zzSZeRkUZsnuvjlAFQdN3K00PbytKNPKQ5664h1G6lFgO5KZTC3UNvWI8JfcRyxfyIJ3cU1YWNeC
Hd0QdV9TE+WdBwvQLNbRR4bZ5am6leXaENYMF5g4kKXwTNMZNlJymse7lXhBSe3MRkGxwVvx+68U
nGelA++4jAVZ66rXHuZDsdFsYQ10xFqgssOW6wYuO8fuk7p7NU5Yh2hHecvxqN7x5PHbB74JlbAm
CW64yRC6E3DbfQxonAJL4VNFLXYN78tVUuxe+YhNv+MNMoZglLU2wcnJsu+c5GnuiIUxb03fhJG/
IKSGkBJ96C+6125TrlTiNG+4dVdY3T/fa/w5ZU7gBPynrGcIv/OJgTkDo7H3dcMFsqTcIJjHU/cM
T7EkcgKPMdZbz5jyJp2ETX6sX7MLhzrmHEiLXCxAfxgYJfSj2ChsGDhgmrJOr6J6TLbjUSemMXCy
3+AhPrA9Jjhl3NTv5OZuZZeoTX7lE7C7+wD/r7YlXjmSI++aj8ILPGHT3eIrH0d1A8ljyqFsog0i
TiA3Pnd0CI/ToVjBy2eekjwndGgcWTTUdtlr88qjOb2yyNjw5NrXrsqbycZ9nHpb2hDGqMj7oXwX
gTDuOmAMjv4T1vg+YaBi4hidy7i7+i2UXZNiuE5QLkYkCD+fIzQ9X7fzGqVJhgNU6s+Bp7G9kJ+d
+uSJJeiYqoP0DKva9CQDowxSV8vELAM9j5cHvk5CWEp05XP+MMkrs8fc3rPSR1Y9ZU27QXiRDhws
DQF7aD0AAf7N4xLNxXolJWqFLum9+Y2v+ddEBt0vA+EzL8+Ked4EDLPRGLLVOfGj3TW/jcgS4Ui3
jX1yq1TbvJji89Mpw7/JEtBWbTMChGeLEY3wyt3hM2IAvFCGPeRd7xoH/QhNyBF35oXZ4YS9zw9s
ZdxcmXc7BoNC1C/JTt8Nn/N3KvEM2skfc45N99JMdlfbeO6N4z3sXyTFI48H05/iHL4NqKpBdo2D
sYIbfhWpbVUGnauld5XepdzImdl1dLP2/BU/aCqCfNWgVGKiw/DE67e4//Li8pe5IzotOlc3gmeQ
wmzYHUT8WLDq21sl9NM1Eh3J4zGo3VqhBlZP4a90mZk3f5uEejvQIm7ZrwB6WwJLuPKDf2/w+exw
hA7tQ1wrN0aKgltehXf9Mr2HyVrayNqqc+RvVPvxD3LwO8CddhPCDcqsFbPFmzGv2DLaa7ON0Nc+
wiubgk6oFOc7Zmb9s0l5MQ/jmjlDpZPNYfP8Y5Ryklbjd3rqGL4Jp56QM1h3N+VdZcgTXzPVrW7m
F/JLDfBn178yPCGahevZrMzYnl95je7cnMUvdZce0Z3JjQPZmwoPPsp0Xz6alRI+R60tQAO46JUh
M6E8gQf7TX6T3fwafbDswqsI2OyYR0Y+1ezm+89P2uoUhGFN0hA12K8x2t2tBhRyoCUfeY/xVWXD
uya35Qo3AIOmnh28xF9sg3IabWX9ZfE71v4v44Ja+2wVOiEbJ9wFZqPXPHAZKzO4hTflZb/zVfej
c7t7VsgTBy9EABsKyQ3Acte95Ecye11uafJR8WDtYr+5VGdy0E6k4pymlfqF260y2tBCdvJaO5mW
173FDx7daIuV2Tl7GV2mixCjSQWB9wIsT9l5dqVNsSL7RPYFKB3GGh4eMAvA/EVh83iGHNj9o/sY
XnQ+LePbnydki4P2niklESM7AQMerjPtemQXN3WdXfTQ22t/NSR/4Os12oC43nCff8BiotDD9a0n
WomRD4RDWjB/AHVgiGhsl7Mib/QjJWZav1pbcZezfXL01HvWZbXNboRxGp/6F1/rsQT9ZYtgoUjv
CXQaKvtHc5Bd4nvwEoNzVMunsSOPgyxM9Ivw6dBh23xCNVwpdLa1A+yMkQpLRHxtzvA+BUZudNTY
6SSfVO+V8kpe2LB4krzCm9bSbPG73vNKkGVNhZhxp7mPV7wDeJ0YI++Weae6CyIX09DX/BW1BMAL
IYq9LYBsQ8S8dgdCsF77DSwqYi+Y8tM1XuR9NLvjhkq9YuvjLXJi0iBGa/PBCBvbiuIgvYPr/k5U
VfvwXuyfFLHQxaMqmDfWsf6MNjxaC3jqG5wQ5jZYwPV2thc47qHPeZV1DGDEwoe7N2+YX6EegMPO
vj29EXdFtI64De8wOoS9fgYV6ADgPzjpSGjZmmeIZWdorufuvX6IbkMdnfnVJzs2pjEIYBSWj3Lk
BOGk0bewhtQaGhpAuEOhKdWHEE/fM1W2cZJmZ8IFnfK4Oc+v7VU7jbtmlaWbWMXTxJ7uZN5fpiMJ
6MLOes3Cjf4iQiDhZAb+WL4FdC0upJhdgq0P5DUfziMwC1UvWT6KuZpXlstO8NYY7nRn1t3ck7uF
ewikXhB/27phxWJSfnmh22/fsuBQRK5BXQtizFeJjQW9ZyD+F1uO9Za80jB03MhwldE0efWpeUmo
OWhragehZSlTKXv5T/dJpxoPq+TF+giuhL6zJYrNpsvdSFzjPEI9GYy7onpJxDVJGd8p7vFcKi7i
3jAwaiIGzo7f6Kn6N6SB0+zpDK7Eo0GxS4zNaURltC6vybp4IXCeDs74FIhY83LlmIfv5I8w7QEX
pZ8a19gedePaKi5xdh4VwhaxjYGe5Ay/JGLPD2oInEMoM0pgLLcGW7mF31PqyQEwh8Pjw2rMTC8n
t5TgJcmZCGzDoBbjLlo9Fb8IuyFHeFizykhfmgzmroBXzJqQrkKIOpS7buVkH7wW7nszX2drGTxd
3xrvueRVq/ErLjYYS0PI3mlE7qA9JoetYJTw3JAXfKQ1PrNHcoeFTAPbseu87n6nFaoonqDhOVvQ
XttHCkU1XEflHsENPqaRir/JGhNX1FnQqNj5MNQvIfEZNG2O9D1vI3QaTrw8S1i6G3DLkAQzL+Ks
Iq/4nACaj/epOxrEyfuwepBt59Oec5qxtB+y4WD+P1/CxVUmMkl8PEjl3qci4Q3n2ZsUQBmtbAEv
8mTYoOiTOFQYRlBbE5UO7ip76RE7+lzYDdO5Ky9xepTzQ16tMZWXJhwA3EW4C+NmHE7FjEOTkzOD
LBlMbKfhoGRfs75VTchi99kErikIn3rSEKmFKBJUbi9gCCU7ZbfsmbHPXsntWBK4ensLm11IdbMj
oxwaXF13od1lb+rFOkFP6nH175yOgXW5FgRCkuyi8qXyM1Q37bTXJjgcdzbmWN8MN/1rOP0b7PfP
af9/c/5/f8UHE/JLjlvpf9+IzPCJjjTw4fgFVNv48ORNMK4Qsm7+fW0OdJW0N+NEKoC1MU3Ry3uA
saTlSagEQDkyGrttHI49UAp/MioY9eMsaZu62eOzQa/470v/vinjju2SLAfP7/lj0lLwbdzq+v//
mtVgaFDXBHOpUOzzRG49cYp/pPHJtf/3teb5jTqFav/vf2QmEYXy/Ot/3/j3c///FVPtnxaR8dC5
yEaZPf572cxU2PGef/z3o1jC0pgkcrrFU6c5hgMxoHTjKqHvuOavFd6spMfmqhnb0g/CbjXDAZKT
joz0UZ9dvfDiW9rPhyacz1PQdoj8uGtlrmhHvYiPWRZ9Wkp+UVThUxaHzlczlYwExhtxOm9iIfEa
ntc+OE7FpKyiEsucKnsLBCx7MMCffELInDQcptXSER6WJyVNHgiChUkf4dCAwUoiuoYg0dKYBm1y
D080U5IXIU7f8qEcN0NMfYrihKNP59zU+5jBVdtP61xnsh2Pn6VYyjs1gBaFo9VsquSLq5uk4Bpp
4uC3konGuAMaHU95Rwq0pTF9QDHxY4rM4k3Fr1Bvz5hUmc38gSqESNyFgqPHTgmXwpUihBRGWczI
MobfqcG2ILWLEMkeWmM7chCmLWDzSB5tVkZvQyIT1cARg5AkYDzQW1WFihKLmjjBWjOjj9CQA0P5
riFeWhiZazEkr0VNINMNwyHUcWAQoTPryNCxa/SXhXl5FY2iIy/GT5Jrn1hMpW4WawFunyi2DZgJ
kwn3Bce2TQKbQjUY7Q2KJLmS4LHhCWKFRFcYCzrWIwbBPM71ai5+zKlIvJGYjSm+kOLQtbDFmoE2
IJlDd1KX0dXq568/RZdxdI+bobgERDWTvyGfsUrAdVPR5r0RlcWK1DyQuDbLt632Nc1rrRDQ6bAH
ziXOcVxyr8Vu0pbibPHivH8LxKjaVPmfmMB8QPNO0zRlo72k2tZiFjAgeoglMIcGJfJLQkxJ3z33
GjK+4hq1hfSSVJgljITOknDZ0ZGnBKDh47KSA/3LipbDLGeAUqYE81jEnTOGXpvyiUIVbFPGKxJb
DExMszJYoxmm6OVR2xhK75XDNK27eYHNjQuUkDNTVPTyXrMSPWmUwCEx1JFlyJEpm1liZn/Yjza7
ypyRzIOJmASsOUnB8xGMkQhPQ2XIk1G7Gh9sgdWfmoc/CaryVZFxtqX41tsyS7Z7RovUwrBfzBmd
isJTklANqEmL9z1nQQWCVncMiBpVFxCQ6mwGcvapYUrvyU3yRtY5hVwA19mormJKSzAIBbjywFRV
BDcME462RLGuvYrls1KlmtuwlSVVrmHFBJN/PAUsJDcYACOw+XbrCpNTCdthv/gbhbTfSyk7tyqT
HtzXVOQxQe863mfbnpImCYhGDZYydWpIt6WswjPEwn3qMnG1OIHGgVoOWYmoVt/pXIChBj3MUeOj
BwYFD3EpXZsyFP+lSfZ9TKGSt1R9RZWex/AzbqetpML7EiEZsMWGa1UznVllDBGnI2abAyPSOHyL
SkbKJYGKdimnq1lpeyfGFn0l92rht1jLgIEx/B8KwP9mUWMa4PTRLMtdTU9TxWiqY4Y4pTPk554V
HD1VqAIgVsngM7YEN09n8WyoeXcsZVqYdPoWDfF9mrjXpUaKiUCMLLTsr7akt98GEcYU8qwcTRXI
UVDvhU56b/SPAjQzcElEyLZ5AQdXay5TLqjvKXAjEZ2TaIAFh9HgZ6qwHSkiZMwAbKM1O6KS4w9M
LhIPEd0OA2oDVuTC1HpgQDqFyBICWCLxXJ8tqbNNZKi7UmFMTIIIHCpJwcub5DS/EOajjFuxrONv
hHU7bU+jPG3jCsjvYIbGVBqUDPHik1iD/MaIjoUUyi+i3L81cn8r8c4qe3wru0mkjScunUarjV7y
igZUY2i/aIiAxRSwnW7OGKuK12V/k4XgIgQhc4paSLdwEVEw7yKN+iKxGJJb+4AtsjTfxBSYMsix
qNRRKEjJ3K0R33uCnt2s6SlX0PuPzoyCjUj4ZDLqX5me/86dbq20aRzw7ACDJ/dEN2Q3DaCWyHIe
ucjfJLyZoZpbEhFrpkq/1I9AWnKor5awP8dVG+FqYt3V8mkdmIFT8JjBlGsniCJkgoescph+Thui
72HiPBaJvslMfwjhGxZii8NFPN7F/jJjYdiWl+db3AZGxKKKdGGlzKQDJwrJrHN2jy2SqCMsLrZy
zIymIduBMQ4cD0y/4RZ2PIpZOXe+1VNMFww+BnyToUCLDmZCgrNEYeAPg3bEzQBys6aWnkVYRU+4
PTrwDGuCfF6TrmyPZrsyVHnBr26B2LCMWM7kmE7ExMh6ujFrfp62CER4kYkOp09cKUe2TLoDp3eL
Q+YTpibhA0IE99QSuxxZAtwVEnxtvQFcrp6xmMIM9vVMak/6TntkIqBBbu6XTlhwZ4Q9UY5tB3MJ
QX41JKipq22ghZlXIs/HJQtpXxKC8lda0NtDgLVFQBeGD0DMBI0WBuLJCGUhNEENlblJfaM5K1Il
eBEJsRTLNPaJCurR6vR+AyesbTB4igxrRoGYMcMkxpL5IVqJYbBrva1WIQ4GtqFrL/MEZlxurRmb
m6Jnvk+SJHYUJfemQSiTCmWLWlpL1jGDdmnK/DiAII8p5kMyQZcF1rdHNrtdJnNMkyjcrKw13cDM
GXLiUlp3an6Vi+Qu1LjATmzIYd+O4PA0I2Ihu32I6KVoSV7tOEzyxni0qSbfc/VlVghUwUNuLfQA
mLOYotjqMJZtGLpWJl57pja+zb35HWT5FZuI5SXvh3Y3hrjyMg+Q9XjcaXII09yiqR9yUKjGMvdW
kX8S5Pq0i2eKXyanidyCrbL0t5kVyGKlrKG6q8Z2hbIV6JVJY4KVG5nm+AQO1GwNzh2MIdQ3XKxW
lgCJLTECGt8YDEv5l/pcSz9Kqt3LppbciSzIacRniXgMd6B/cbWB8IBKUldFCnUhai+LYWxwrXCl
GFKDLNUrs8b2L0do7yohivR2xMm467wsngCxhOKlwnpFbxYEYwwPqlz2LUESjj3v3+20sMFLC+ck
IXqfJzNa6yQmL+6Mpv2sEtkTzqBJuWwtq9oYvIFIbYoWJtuqmGEr3CabIF5wqxhPdVbGq0KJVlEM
eiVFsPgJeUOGFPeIFZ8tkNBkHr6hRLhyTMfWSzhK88boQV+apHSJ/LB8sWJIn0UJ3iQHnXwERw8Z
r2o6QkZR+tPG7tsUO34sPEGDnnfUd1yw6hY843DrvTV16nWRdXS3kl3lSNIWipPVco+SWPVRgC9r
S9pWMcMcNWDVSou2HyONYQqWSZIBVwgnFCITQOmnViYVejlVYY7gdkZK2moYA+CobVY5oR2LAe9q
PEwWp8TI7KetdcmxZtiQY39XFCXZZFl+gogwydh+1RDqa4mAb4zEFA/vBa9A7fv0XTI2s1Hv1EkN
L1VCUA6m9W0DVdFUVN1X6+7DsKpxn1vWbrZoVyytWg3TR6Ed5AoHKqTCnkAELBOqmD7aeESSdu0y
nI173iuXKYFNmAdktefp6xyaX6SCaGtlViy/LboL7rvhPlfZygr8pLRUwFeOC6qBk5IksYm06h3T
wYCarn3L5Zi5hli+xEGtQQKeCA4iCIwYGdy9O64CTqg0JRmSJuUqEixHWvMxrMD2pBVp4CR9l4Nj
dVROdbHsRy36Mcac1IPwK0hBdoJ01jyKMb/oqhkXPOklj/C3EnAVV3ycJaAcV4BqPV0vm79Vn0WL
iUoXl+2qejJ7k7rfWEYtOFjC4+SMWnYZADFCas8WhUitzbj35YgVzRiXq4Tkckurd7WYe2Vrvpcy
5/CYCatUAjvCdR6mUAv4Ns/CqUFa8CoyNBvj9j2fktaJlBHe5JgaKw1ifrrTB5kWWh52usL50UVY
xBlFzp9muHNiqGDcEsNP04igiWOoGk2ModXwLRIMQvxcwSc9dzUa6BFJWSTNoadriEPHIYamOIeJ
H2AeDIk8veJuRg5nz6yWu0HIoJZ6Q4b5kJQzMaKLBs8nbCmm7djg13OSjBq8q/VTcd4K8CYmHGyB
JQfK8wL4lAgHj0MLn4Fxw5NsXdpq35AbPfdPxA2uIA8PHKcqx+2XzL4Sm/6gYaw8R90ZTOEmEMRH
AqCwVgJuoCA1YCBT/5H2RUrMj+lRzQtO24n7YGZaK2o5LEjgxhmytKafdbqhraSdR5GBWDLfk7Bf
W2kCdBBJmZ+HBGdpPOwybkvjQ5ME1SFlClqt9dTLtnfE3dNOfsZ3HNWisHDxXdZ1pvYwYrXomeR1
HgaJzruhmAmUBCi0Nl8UHew1FMIDkVIUyxKLk7oUQk57YJ3nrhlazHetL5MMc9CoZCcJwwl3ywMf
HO+1loZNGFs07EONGT4pRUqarrBWzt0ev1Gs2GEJkussT7DHB6WDWjJzfcXnfQ/gkyrYCsmBlT1E
HROvSMA5s3vqFHMcD7MZV6a8FlZZpzHrE5m7TJhGYQSzUQlpc7S0yQ7TE+dr8UVroi88jbfN3KU7
y2xZHabKWKcJUflAaTVpK0KC3rE0Rm07KsYmSi5lBo0hjLpvQhL+lAZwoO5oeizm6pNKbpShQkcb
uboV4Iwf9hB2COoKV0JJc4FHElrueWrWnAIIoBsFni58RL3Wx0NEnndlaeMTykDjLUOKi2WitglR
grC6yMWmb+DX9epS0G2rzqjAJscf1Fz1cFwaiI+ETuuIqpq/ma1Xs6J5n/e4hyYz0eU9ti34JmqB
qwbB+NKm0XoYlsMiyumuMOH9TUu1s/qudasmgDsYxJ6WBOe0gXxNrNJOeY53NFxRbTVv73pmMIIT
XX18LCGuvBiC3AdVgcw1tBjhBzCBuJ/RWhWI3sXvmnmglu+Uokco1cGdnmfWdS74ioauYb4rGT61
mNRgxlXBrGo5DkJW/biUIpZvUeDSBT+gZlRiI38v9TWSY8l77vp4GVGWUBnHLzIuk4gHSLuA2FHJ
MAyruV63KT42khBcxQaFyMJcmA+WSdkj0xV/eKasoa0QlHhHWXgGMVkgW4yrQpT/2Ch/oqXGRb2g
uyMaUeIJyPGiVwW76RTGa3LmaIVZenps0dCa1isuRjyEOgvVYFg40sMfZTYbxFnG9xLHcEIgvvc4
0vmyPr6joOq4iU2zx99JIDEJB4uqmHyhTphzCF10nvUvM7wgcajApHB96y3PGOUPsWOYMj6nR/Ob
MdK5ZHr7QRAuAYBELapvQYm2FAnWVuzgeWR99NmJgEIJngFJmbixPFJWkYjitXX9xiMHwBRgq6eI
6nuj9KMtKRBPRf1/7J3HkuNImq1fZazXg75wAA4xdnsWQc1gaJERuYGFyIDWDjiAp78fWN2dVdU1
XTb7u0gamWRQAi7+/5zvlBYyd/PddvXD3NLTUC6k0wopQAeJOoB4levsM4aEfDsj1bcqWmXVso+V
bOEEa7haRycD44SvKYGMuTiFc+I/yJaGiKZ5NVH8iuxEXHuVWFdw2dbdgFQzq8fyYbbNd78W8Tt7
m09JRFoh3McykFQ17e6T+e21cKm9SBWxyrqpmr7dU86UYzRuoyZ5dUwHXdah10yoiYOZt+spqzE0
nAoULlOJb5/cnwQY4E5GLGI8WA2trbdMXbQmHHgdOocIJYb30CIT10IpXoWsTqawDXFdD7CMc7El
TW3RtIi3PAyeyjnFv5KfByuaT+F4nYz5qy86vZvhq56aEeYYAZ5i7ZJrjiCneRu0A4uJs7yCv7iZ
gOpdBgFhlinrlmpuy+0gwisGupSIz8C5iIibQwwlHuugYW9YjAZST0xxsn9h8kruslGBvPWDB59k
gE04h6j+m+7JL8u1OxGVNlYNttTKfnAU418pnHadR2Q0GaaxQ6Nq1difQj8vmOeo8YyMfeVotlBH
BndbtM6xrUp376E8sHOv34UGi1AfJ6cdloxChYkfgVWSmVT45NnqDTEjiq+cA5GWIOSjepWVabC3
WVsco8r5SAojuEnS+nY2MXVqyx63IFNBa/k4XoqShbzjbtxUbkOwcuQr0rMMSri+7xrhScHAv2JH
2KDtBTHrdXQdwm92SV7vbCPSH+hnxOlbW1ferU85ml3DdOEO3nOA+K7A6ofnxZk2sja+yEjfadd3
2bkZN17ffkYU3jZVi1ZC1/a8C1BiQFGPVk3Isnup2ldmUW0jD8KsjiNvr8OF1zuC0/PokUoSaTFt
sDjwDBTFoYEGYbIYMQT1q2huLaSsI2isvn+NIuM5rTxJlCi75LguX6xpLvaWzC7DsDNXk8Z+aPeL
yFIpMn3x8RuagbSCKLa3u9vW8EExRAV1jiiW2+57Dzmt7Sa6SbPG1OG28Aq6vmOyMsDfCbw8Zjl3
a5mU9PZnyhEjM9wqFUG+Ty3T2zQW36oxmh9uvySRFfI1AD6f+mn9PXVHYoiMa6t1T8y1t5pf9rkO
5XE07XwVQ/g7ph3nYLHQ2suXkV3xPmzhyBioGcoTQR4fUYr0vdAM/gpbFhMJUVPuwPzsNh95RG5E
InzkxdVC3vnjq/HU3mm1GKqkLI5jIKv05vzwqPH8iUb1sokY9LRm40+k5vlBy8XPm0XjwkQ43/7l
6vnP//D+n38+Dy3v6+dtz6fDqHfC0F+8ZIxHAjb3GdB9vna+OEO524Ws/fPm+dr5/873/nzw7/7v
dzfPjwuhzdTDhwBtSKSZuzmzvcOs5tNMy0f85er5f8+3Z3vkLqOA9mEFxKAs7+R8wdGF4/bnbWMO
/3GbdBZqh906efGKGeLqbKwCYGzWyqGUeSTueOZTGurghMVFXkMYDUeCAs8s22IAVRebsTzOsLjX
gc+S5nxTNfPf78iWh3guZFcOqv3PPzg/7HzToCi0c3V8ef6vRDrOkTBqnGy9mRFTa8PtOT/ufM/5
oipaWrdsOu/TxMa4DYOUm8vbON+tLCkPlfUxOZZEMBwMuFtdtAIJFLFLFg5QthZakdfQzA9z5uKm
pvvrpOpBpTRohnZqV25FeNj5whoVgoi4amf0jTMKEagzXqU+RwOtRelLqp+pACLJBO60dMzirqNd
SGRHBmxsnywUp3QBRZXnA3y5ef6/otBIt3sPHGgLrrYSA/aG8z1DVIp5E5JhmGuq8j//Lidol9+9
d48hcDSywZdnOD93HRkLecQYSGEFc/rz9X55lfPT/vKY812jopMidIkr9J9vKvvnOzs/+nzHr577
f7z75zPUftrtgr47/Hzsr16zItEkydrLXLAAhpnF8OcXgBQIoFzHUfCgHYSLlsBn503qlFF6BicF
PWPwSckpjITS5RvhtqRmNyFdgSo+QHovD8TktSej13SVMvr4pEgM8bBJVU6CI7qVpgLlBWKFNDDj
bWjNL9eJi+PQ0Ihvc5b6LSsXdpySXTakAsN1qYnRs7RCdp5BaY8QYGAQDUG3C+l9GC6lgE61FN6C
RxZg1XWmGdKCxkQ6a5ITq7JwXUdDg1mJZv1Qtgg/ffYizgjUoIPhURY/hojg67ZGA8VaYN1n021P
iW6NXR51kVs9KpcGQkMULkofsC5UydYsuul3K/yKZEVFh2YUD5ZX3rC87VZjbiJESNJ9zhS8Hwi0
gZYKg0ewLzPJ2AbmiJ+r6m9zUTGZJWF/PQoaSz0dTGHTpusXNXhOrupQjdOaNI8R4xpaYjnXRPxg
kCSsSl7B/ZgQSvq10d5W9BbD9CYO53xVzAESGqE+ZZQR9Jg23toKxGUV6x75KTHyRJ8fIx8DiOkF
3zJklYo+CPFakF6jHkUPAUNEWL/1BPBs27J7N71tlueKRqOko59ltwROo4mWNRrqGL9ueMYcJ+Gl
I7970n6zsh7zbEcxzZnEXrpox+MKYUB1M2TIDb28+YbLoCDzDs5Jq6LoovGpk4qMNMtUdDNADsYH
w6nGQ+Oxd4jowZLw3l562rimT9AO6rExWRcLdqaqhGECMHpFM/haZ+KkbV+iH+vTjfKrK0MRiKZl
eGNYznvZLHVb3o7BIUxxxCIlMe1BBpYYY7Kw/PLy5DIPNcbxqDGu4pIaGtMZTCEiyrdubl1HUEZs
c4Cq21EOaJDAwEW2VmUmXkxl/3AzYtUizBX86RXlAE6YeL4tDPdhcNvxltqjBQZ5k0kUYK70gr0H
j6ahGHI0HHPCNZVlB+GzCyoD49ILHzJnkHcqt76khYs/yZ9IDEBB5pbodp3XoTPBpaj5W7w3IuLa
zNlK90626Hpd9UEzcNn4aWPjk2p1qypMfHafb+qUUc0uxExzhTWrXdLSRgLblZ65po1lbarM+4iG
Nn6uKG+FYVCvicreNhpwWzg3YhsW4dHMEhLhiidrIfI3fEMG2U+UOiv5JCp1yosADRyhqWun0Njq
HLkf7Njfqzq86mKCThynZBypyMMYMZhjwhq74bXJ2+9mzTsoakSwRXhXV+K2i0e2fnzfg7EZJEtB
u58+ReYaRBngE7A6SnhGLFDToMPKSO5bpzJ8iRNE1XNpwtQB9b+CqrxScXhVzS61Xs4P6BHGB9s1
FBXmoYSCfBH1lw4KO42xp2tBKjGcb20Nja82ighNbdG8Fy5lgw5C4tp2ge856NsEpT3EL1m39WZH
PxSqRWWYIpThu0XArGLjmjU9AD+B6HYqL5WXRLdez5wc0RZynCTajrb47pOIiBqmRH9pZU+Tk/S7
LlviYmJPXg9x+KEoofXERV4T1qAvx5731fTpbaJq8IEkPWzpmnB2j8OALGa6CAYqU3DsvQ3w362c
QXHXntKPfaVpW+rHputMtKXxD8smu7ehWLBVEs3vKCzBGp4npUuMxoWYaDQ7QbBqF0B6Vyh4J6m1
MYYb3qK1tjoi8Nqe0oczds2uhFFJGx8lLPmPl2WkFeg81KQIOXazAZxYp5gqoAEVGUpjt5PFwbIB
C0kjvoEsqtFoLSQEunfbEMj6QZHU3szowmhWPZG8hqlpuNNdN68sn9rHVBOrGpqRcyQ86SOFlEqh
rfwcU5CEuiXhuB7MZ8NsOr51ePqGhJTZqOnSlD7Gtt7bDmlPCb+yKfDY3oIBLTFbNOPDqCz04E5C
tdhYz1Y9XyrENbmMiqtFZMaR61VDcsrqudi0RXGiTkoY8VmAnkDMTiE8T43X7nqF/l+Pc3acWn7o
YO7AlSfAaeohpIwwvnoZGpB8HG8y6vZHXdNYIVEGaAbReoYNqN8cyURA8Aov/zV3aaabbnrVzwb6
6AmrhWthYTJbexVJpPDTMJ36Ns2PzXbSxR25VYypZfAGNphivsLi67bPmW8maGbqB5emVjknUERd
ZubC8D7d5VR1LVo4WXFqNScQNTtWe/P4HprNtTanGmgOnz7F8S5MLNl+gQW5iR9J5pICqS75k+hy
igYhAhRQng6gtwvcjjYzNqjl/853zOTMbhvPeaw6FZFjLl+SHLJhSvTOsV8INnq5EDrDTBGVT7ER
x8e4aIPj5IwvsQGooivt6ShY7SEv4aI1ZLSRBXKCFB0UqculODQBiUtL9ZDAwt1YDeXR9NgcNOwj
/a4SO1Jl+a/lwvrntfPNX97i8gddktCY25z/Y1AWy7lxeee+Fo9GlgP58bS59vGWo4v8Voxq4YuX
O5aPMwWnKVNH3/K5SiOd8Bm3tNciMACQtMGuhIlYtK92hPZfBOg8z0v684XjcyhYy8X5Jlh2Kuhs
2NaOavtjFn6PnB7E9vlN2V2niRecurt4OcIzh/lApdl84S45hXLZRDQW6JJquThf+93/kYXHvOli
MGqtlOLkOdrIqFnSRnaP+jIjeKLv2dCVy2/586Jb1qh9IqOVScd55TQ0O/diIbOeEalRFrFnKc3d
2ClYCctF6kmkTOfbyUJhnRuqMUFu711jyNDVe0P9C5m1aO8H5YuD60Es8peLOUfIa6gmX2lyvCBV
AYs99jWus7aSV7FXMUC4lnWc+so+nq+1pmEda+1WFDMoxUYy4+NDC2ctJtlycOv8Hs7XXLa6a9dB
whUnJ7K5xVF1vjiiYx9iNzzIBpqJlSH6jQjZtihXOtMhtu9pi1THUvjNLk59oGzd66xZ57HXK1a0
DRp+wspch5GBZcfr7GNtCfvY2RDve+ZQMPCoDzyLoXJBJ8O6DDxw/QtPLA+hKdQISmu6dVPnkJMx
sJehj3lbh2GyE0SLUuJmy7sha/RLL/uY80W/XBM6REw/2xSG/oHJ9QguJEiTgsiZI18OAvuSwYQG
1asOEOKmCQpnLqivHio1i91If/Q4Lxfn7/9806akmBcUc/i6IwB6y2/Ayu3vF8EIQ8VHK7CaA6La
vJwNkRXbiEr1rupRvDQseIMawNPPA/B8c0rxlFfTHK77zn+wbf1a13jqhnnRSqZz2m1jc3y3sccz
7nsHPdaX/1k4Qxc7yhivLWCEc3CguAN8M2LmpWYNfDLbEUKRbTzcYeb3+TNmA5FSJtwgr4bnuAke
m3fjsbqkNWUiUkWpvawFYS6nLIhXOJq8U/w0v4IX+xxv6FiET/FjgdZj500QTlfFFxDF5aQcd5Q9
6SDW+JJoBZCw6xBQw8KdZjk11q16KRfgGAiSLYP6/ABPutWAXre9uYPqGA97836+UR8VNydkgwSe
bQhcaugBvlqcvoJY0bV64aVcenHIv9oL8x4zGk3CAjc4whv3lLwLdjHYUwP+aEbOgN/YuMQ7pdIN
K+d23OEIsRyCAz4QwwCrqQGNPorXOwBWm+SWkEn3ApsxQotHg0qpscV2ni6gKf80fUS31gl1GuCC
Df5YiAQ5rdfPmumMhLsH91NeWw/Gd/sYPlCPZ63XYceyYe9ehPGJNQPDivWafptuws8Rb/g3DQNb
7aKTSA4OBv5+pRm0XTaSW6ch8HkFrl+fgM/ONZvui+qF4wAH/Ex3gq7RKb9M33Fc1gSLbISzJVjD
gaOUo7fA2AvgoTcuiFH0UKBQUSMm5ZaVGOMGkvjg7oTaYje+R82FvP8RqK2akMqfJnzefsNkuHea
feA9GPnuV7j2219Y5/9R9sVtlZSq+9tfLB+eO+vCKarKw+ff/oLwxJQmywnp+UhThZQu93+83SdI
Z/72F/GfdTPqNLcFRk3zWBtIVjbZl3FZ7bP3/hjdQznN0S1szfA28dZTsaOs6J38q/mDI4R1LRq9
fGG7TO6aWMCQZRP5ZAsnNY12sX8Iy1uYnbqGobq2jZ0REFDrs27YWUj+XiCaoAx8nr+g+22LbfEK
heMKD+i+fh7u0vvisX5WVBxW1rr9kZKx5L/kbw4Gl91wnR+Z+9FhmhywGOv39m6iI7Hz7hjM0BqQ
fsE8yxBwgW/fxtg07YgEdtacHSswbyhLZwd3lHr2rsAwj1SzT+6wCfrtj3b4dB+LEzje+AtjAoYG
7wsHFMEe7iW7tDXAtNf0HTGkSaAc0uIL/UBj4bHhR8dqA6uYezir4TUYyPqRkh0wzIYnecchq2g/
3iM2a74hsfCvq+01Rgm8utSGc76/I5KoVy9hkb3P39Hqb407+xkK5jbYRD/md4LVNvYuecwXTqP1
4hP0eeoP5j7eOdf4QskYrlfYpzZY79UdGEAEz8W3CrIIrheUTRvkzpgjOU893ADv6WaVHEoJrvWC
M2y6WRAAj7a5+gGYLPE2rA7WapWs98AsgX3SwY4xEF72i/HiEp8COPWNINkTkA8rnRMlcujiC72B
wxYZ3/W0ZpWxNpo9RIYDHzHa2rfik3z5Zj++sQXnrTKB7+SxeZ0ug1f2lTtWblvW5nsDx9B6AS1c
v8rvKAlRiG6O6c7f/MmRv8D9/+XAdy1TOK7nBoHl/PbAB2Tfoeiy9LXlD9d4lgiPZozh8Hryghdr
UZiSALIuv2ObQdmE0egJR1K3EL8XrfKfvBmCEP7lzQjHQfFsOmQf/P4slKka3TYY9HViUSvkHyGj
cbmZ+IpAtOGwYf5Y47Mjy5p9VXRTq5uIBi42yyf8I8nN+e38/7yLP8m7sKW5ZET8n//+vx/jf4Fg
XL+pt//4UapETddvxY+//eX5R1tUpfp14sXf/+bviRee+Kvj2Xbg2qawXOTiPxMvPPuvBGF4JlVr
4ZqCwKWfmRfyr6bgv32HWrItLNIw/hF5Yf2VJZYIuEf6wpSO97+JvFjG8l8d8lYgJamvHm/QsT2H
tuZvD3lfDP2cVL5kmxV8+D0bxeRuFnR/0ggf7K++mNt/nVns5cl+9WKO7wpyP1yHcI3A5Pvwf/ti
YT80FkuycD+Rib21/B4Q20APQDR2QtzfqjU/2eIT07bUqK6C0n9pDKwJBWyGZABA4xVH4qyouOqO
HGGl19mIDtvJIuboMnlC6PhYkwy0cl37MsllsGY1qsnwWRxAGRCI0UOuKZNTFfl7TRmKksBUbQYq
kf/+g3reH3xQ6TKRBvxSHj/vbz9oTHIiZFI/2E+Rsx8VNnw7RRDE3qO7gBFPsYvGf2J9oN37yhN7
X4/trZnQBlVhWW+SWm2jEESEWXwRaHPK80Gv/Sxk/dLKTVYuxks3aTYWLXmr6hDWF+Jb1scwSHdk
gTgHpvzD4FLPmSOHypiyr7wog/dVQ56wl4qtfTQsE3yBlz4nLgWGfKYTS04CRNI6Zsh3cjS8LQw5
wwNRJB3ethrwQWvPREmbGchUI/UyIUhll0fsmS+eygRUcVTGxcoP0n3qM+sFpF8tkchfyKCJjNS3
g8sPEHfYufD3TfMP0i1vM0QwbgbyYl6CEPtpbemRxR9isPXkZK9VQ9x6GAxvdH+wfbm5Xv/Jb7Uc
dL8/KD2H30kGpuQM/d1BabZObRdqDvYxu1asmOFjamffA/yUA+1rLDLQodqSnULk0GsY6HxnVQtj
y5VQZKD9h73aiTzeR5nt4+XA0Nh6LtoUi0pToo91XLob2fgvYwf3xnIob5oD1b+YrUzoRru2xv/e
5ira+tOd+DaYOZi3KPmSKXi4OiHyuPFo56cVxz25i5tWgxCZneA9j52RdJjmJY/Lk1NVVFeSRX+N
8TimA1xY9TMa8dui4sDz2KNl03BKRPa9kyWwO1COZEMNgPYsd22J/DoNEaJa6oT2Atni0TY7TNwD
rAEegGGKX3FxowBLCu5MgQgvnAQ/fpreBMG09pz8ceyyL9xX9ETkfYHQ4k8Gjz86pXxmZeEvkTNM
0r89pTrH7hF86GCf2LVetyYlCj+S01ZgmlbWg3Kyl39/YIg/fEWMVNLxWQwH/u8ODDmIrqgxs+3t
0b6sXfd29rHIO8vJ4Jb9tzrBbWqAPiK28iWbOIKTil/Yw8Cx6UufgK3oC3VjhHx66F///Xv7o2OW
NYHP0UIeUmAzb/x6hW6JriwLI6cSb52Croqh0PPWmMnIspeeBDHq0htjf/G/flmHxZHNzsD2Ldv5
3W9AuYUSpiZYoZD51yj9R7NmPPCr9Ktr4H5EFD3ptz3++xelv/WvZ6ik1Mw0uUxT/zJHpZGwAs2J
uzcVFrEkuon0SHyRzk9hbULgrekdOCS8rpynsPMesxRjY0OAz6oipECI4LIYZrRyTEucdsWVm1aX
TcogE5rZtEt4mhyi0BSwgi/TCauO6eENIHEdXUVx61BPQxSYfCtb467EcVpi6ltNHuHwGaWahtfd
5JgkCGJxt2mtSb6AGGtX7AtcdotZXhxIu2K5a1+WJvL26nuEvwtdKs5lOybynWSfpbsIj8RvP5T5
lNWZXoe9vgnCJkQOMi78hsWBRalM8s6Qu2bg7buUYTELVo4PhqmXlyKkOZkSSLWq8VX5GVEWILRc
ZHzTMvDk43xyIiYD0xlW48TPVjdbwwW7nowuLIR8erSH6qkXy2OXKmowTfeeYs7B2UXGThI8ElrJ
Gwv4cmVjv7gUL7JmmR0mr4OI2JRrCz24HxPXQxWk6nvzAjE1CQRt8SdLY2E5v1scO3hdTSE4EC3P
Z6Uul3P3V1vU0AoRpc3tuCfIdECzh2ZkuKGWNAOSWihDlALMEbyEqK9sG7lBrLyrWeNGzpvoMI0O
qSSbfPBtRAZUjkPf3AsfLXFeoIUrUiYi1iorSU9W91AUDbOPQGeLpx69Mh4LGv/5tmdAZ9tIGF/s
DAh1G/byhvxIaBTSyJupghUIWn0d4cDEHINOB1k1u0F7BjdbweChxfOlSupOFlF8jgzeK/PQxvo+
qDSQjwEWCJXmHVW8lg6Q85kZCN/DcHoc69C4YMzaVBxOHTLjen6wzfiUy/Leb2gRuiMb4LrK5EUt
rJegz2FnO95WFgBO8z4g0xqgqCREno0gS6xIFAcKaCFInWlrlGhOY/J9XVgFYxsjsy/sp26uXkPC
sWloyW/tRBA8rtKHNDWISqIX7IZo+kKKAHlG/ktHtO3cH8YiTMhe8e54XTpLtA2jvsXy708XTawf
7LTeWwTx+GaRgOfVV+1EY8vnG/JyvirnWWmAyGMz3JeN/JqaBN58W2/LGsiWqOn1ux7vO0zjO6T2
7sqTyiHSSNBQR2+XzxZ/G0NSCC1mp3lc812t8wlJmmlIvr1k7tE3BvT2WXzVGbLrgiOZv11Z7vTG
0gylJ4jzVFE0YnWKqEOEkCDwK8wiBu1HtjwGmOGm66jrDzOa/4wiaZPa1WH0cObTUwqIKIDzkbdO
stWpzRLQJjIry1K6dhnoolKah3qZnO2Eik4eK6jopFtlAl4rfqV0bOLnOcofUuTxyNwOqRvT4Muw
HaVJvC9Im80be63CGvuZ3MUOB8NUOsiHQR2kckTVlu8bM2D15FdgCKfgLohQeBfG8BB1TbCqRftU
cLpC9LHvEIMah6GDENhZ8xuecDfjaZhK4EeHzrNsJI2SBs0CdhKGIRt9K7NLMzaMglZkESWhV76c
1rJKCJAgVFKAmtSViY0ur59Gi27+jEthE4xg7Ipe7LyCLpCTMZfGWYGGy/CwyIAliKiM+eXEiDLF
S9fNu6mS+nKO7Ztp6Gk/GZhbxzsWrRfMNpCcbIvV04hYWoTD62CV95HJ71+0pnkp2/HYeXDAB1ao
ktVKhaAYCqfxYIeMzHPJEOtgPOwonuZpcpf6JeeTDyXVwJXZ9wa0U8M6zS2KRVcswR9w/aaMPjS0
IrogRLWMWGzrEIiaoQFLpcCJs2LXNBUqWLzYXQKC3C0myoJhvRRX7bdAYa7sPxtGm0OrOY+DsUO4
Hl7nTfOABuhwt9VBfFVPtnXhG+WVObaoIhUBwvFzVgw/Go/S4GCGe0a262687N3mVTX9Y9BZ3zPn
iDTr2EwgWZKgSqEaeEjHW3yas6e/5VJCOQtZdKsd0qXreUQSOZcgRdIBYQR9CMLViqc2H5By5sFb
hpkJ9Ob4kAczplaPxHSbgjJNRNydDPWl4Vs3qs2xKA2ktUcZrJlsFDskC9kWyxWKifw0lOEjKuaV
JjOd0hbildrKX9OSbydG/2dq+pAt9grDreFQav0tsJhNjNTM7mojKKnbo6kPRHPnRK6xrdgdZLAo
jBFySE/ll30j0eITjBhr0Sk7FL14ziefsju7j+Ee9QsAQE7muqLA2ziKQk55Z6j6JrMV3iZ/WKca
lwUitE3Twa7pZu/JY39zAJZAxtqYMEbOXX1R4N3ZdX5PFmCcb8SSvhugDw2Tx7bD8qEnBs3Yvisj
02TT1WPL2anRiXciTh89bDpj2rrHLADjmNShIgYNz63KzI3C1LqWHszTobcRgPmwUbR+wq0DvNbq
y1Uw010Uh0TjpMkmiP0jv1UWTO9G8p2zvMNrrdO1DILnvgvuRsFcHQXZU1e3O2ekyq5MM7q4M9si
OrhdscsaKnl2DHgkxoROr7mHGGKSSc3Oj3Uk8pWeoNXZfqkD5xWDOnacngUe82Yy9ABJymNtRx82
OVV59FE46JqwSpA3MA5PqsYOr/I6XddSH60QKJYRfBAiu3drzTYiNJ4zdyn2A1Blrz80m2okfdd0
XtDJ0aow6T/n/k3qYYJUXr4PhmCdabaRWX7sA+8rRWJ6If2WN4qUX6PcwAYpwNgBv7bjlzB66SgW
lzEZB5mDKtUOdqIeYQMgnjv/rZ4o3iVMb90cbKYxhzkdsDTQQk6rWEKsgc3vRfpbvCR+oI0FRJCi
i2o9xycMYX4yejyUBNWT2IWBbOT+0mTMVdmXHACJenmm92IS3yocroBgQOg2jtiYToemMSuoRYBW
SHz/klbq17i82OzTOLGi/DmuqZPiWqcBHz3FFts1CtQi1a/KqEymzhcrEvLFaO/SxLzHNd3iNVNw
hYw5WGmHIb6kof+aVcZOMOfqifKsO/j4dmow+EYgfsSpSQDp9FYq91ZrI4VBV1oHox5flEcDA1HH
UA7boITgW0njaZqEcxgB2U66hr7IgofmBbEuTAN0nDznNqsvLVUenKVlaLBz7citdiUdoSXZlA1g
+8uFnBF4OVUxrJUr71iuzrRabDjo2YQxbjao64woLUyLFjwfFzLokhJ6vvbzIloKFEUK/d/scf+N
WLaPg49VoMx9VH+gROwl/tNtWH+rucIXi9g0bhCbwmcAmJ2Dzzw/m68sb9cD7mskNnw/gJ9cYJPP
1XUsgpaxs3xu/SLZlq0CqhJazBya5kTsxc1Flopdb1tXtTSvTHripbZovaK4SK2YI7R44hBn2nUo
5asIwH0fsRrBL3rRYOFYm5a6nP1hC5KCEreR/ejb5FbPhQ2EofwhRX7lgaZL2HvMU3QbhuMVy6Rx
hXn9VlfdU9llD02WXBZ99aPFbZWAcBC+9eb37nfn6C/bzwFxED6MH+jvbi1lroSlC7Y/Hp1STOes
Mq6G3mVe75/GPv/BGupyaJZlCvSv1EQYgb+LlRjMoomwNmAADKaKV5mTAmBsUHxn3zcdicCejtru
y83gLc5oVxTQhqBxKgtqyWDQ9a5r+rB0dPtFBOpaI8zDvnp2l7bzWTKc8UMT5HoZFZyiRgKlrJv8
8Hi+KDFPHM0ku2bdHeJ44ZCde4axXEvyJ+vm2JpZgLS1aIGGttVjmqmPbsmQPf+652vnYyWZaUIm
U8g62476eBcuSol4SXg9X4OWQbxT4+Kyh03XtcEjghTiY4qZ0JYC5KoLPLI1IfhR/dFD+Rz6BP4t
BQ0zzb7SIXxkw7R38gqSTClPloqeArtPdpMb8H5NuU9GZrfShDIk+ujoT9R3IoW3HxQOxDBSn9KC
RVxSxeiFWbqtHFvBOSnlRlrzpzPpw7mGqVLfX4K4gghWsV8JNmyJhIJCj2zZTmrTAOI+08NHPsId
NuPmRrtsT0K+nlalX4NDQU5K48c4pAFddD6AQjoo65G250zoncMS84h1/qLFBY34abI2jfuVLdP6
Uvo7bxJDnFG1S2on6Ii9X9FqO2+554HnFgmY3GJQB6xS/hrVJG2K0H4SYtoEPiixpYR3LnMZBc1r
M//ezKie0wxDppmnH12YfTmLJgQhjzvy+dL2OjYNmwYryn7LNONNosz7FEkCPBIe5E03xgCFN6iY
Xd0YNk/PeLgB24y4BgfkGAF9KGG6KVSCwg1ilEa3oRoSpmeWcKRAvfkqxD5U7tPJAchrZ3t6/m+F
O0HjGKxDTon8ZCUnaBL+ugDugd7SWsWupfce9VT11lXsoJYjZpxjF04kdUx3RvgXY7ShetCqot5I
Oa6ddkLtaqLoPP+Ufsivn5Zmfhgl53i/lBU1iBY+FrQrr/2E/wMwR0+XtUBWGg4UKty0+xb6mGsm
KhzSrJ5FP0PTR7LCN4j/yQFIlitmbd0i3rJZNFFzL9f48K1Vhttu4xrqdiTKorvsBSf3+efB0HmV
IDJcuWH6XfFDkJdUPlsmU1lKZVDL6iYNUMBnJrgZI9T3szNqjIM1p0dmXxu2f2dKCidJw2raD/x7
IyG1YwyoSii+FS+lipG7yWvSJ3dGSK33fNRlIwg4YRLDNrI6wVKJsNH8mmfWDzEul6UQkrUcPLON
5z+k4kj/AX9p6D/maBI5LLiPXVvDAXXwJaQkXsqOly31UonxCnnXts4HwjFqPISlUEj6kRjmdek8
xEOV0q8NyIPjK03ShkCNZLUUKmmGs84pAQYtz1Zlb6xt8d7MQ3zyiqWOa2AxdTuzWA7wDaaZh2Ic
r1OMpZuhYi9XJJixejMnQnae8TEXxGnUS4QBEQKSiWIzc8BfjIrf9VzcLinGUdnWB6WTlZlR4THc
okS02lv7Yi5YL+h0Y40UhqvaSfZCIVzOATvxzPLQK90cqylFREUVRhinAbzQYtU/5oVzH/oNDXI/
ZzqOvctGi3hTGhVky8HHEEXaXucQVxqED/gJEpzDMydtQrEG4ndfFWuZVhmJguwU5mA8iGQ6oEt7
iWg9sCsAcVeGKGayd42L65D1pMvk/4+981huJM2y9Lv03stci0Vv4AoaBKi5cSMZQdda+9PP58jq
iuyybhub/ZilMUEwCIAufnHvOd8xl59cfO7WC1iLKKwJFshoTExkpbI9Rsbvp9TNpEa8jpXh5wrV
OTGhrLRo0K/YVbbrhUf9AmxFerj3ZDIh+aG8wmkezacYwXK2aNc24LJlAQWYqYMMBFdagOZ8v8YW
tRgd5IYeae0zty55K2JfX9tWZSdQpj/iwkjbNye813Cc41x2AnyVkDDlA/gjwaFgL+Lck+XYsqch
c3LoT/YoVLs5hbApRpw6q2y/gyBArhv+BOmxq+dbNISvYs5NPemy4GRWZVtomamjsQoOB3OHpSzC
rMyGqk3b33WVEiEQRwdNQgdU0ePbJioFUgsGocCYYkfRIlF/oNWWh0O7aawqcMf4lmKUwgO9Z4p1
AlRbbPiP1kh4pciNgpCAVeLENgdGWoBkAkKsReJMTJTzthFlol6Rvqjk21ZVuaNT8Bqr3VUko6Wk
IiXJCdi71XdvsO3wpSLifLzoHdT8HguuM+rvjZTR6MjmZ30xtoi2PgdT+G66EnewhPNbZgVXKztd
YlkYJzGlKA25C/ubSk5eqwy5bTxPH4Y2AgceSPNWsmOaS+xrcELCMUbVNujtObBgrnbyUw2O2lzi
s1hncBvja1/Cq8jy+LhYSCMw1CDwE8NDXepfUp+9dSGbxdjMXGsQEzfJuB4NsXACcYGgGWtQBpfQ
G9uaNGYgYZRsk0O+JICwcEyr3ZpPYaXlYZpZpujdNVapZ25i5MdLDk5IU35jkEYbLWJncqkzr271
ctnfv4RiDZ7lz/cN2VpZXY57oS3NA7CQxge1dmv4BHspJ47aUBlDhkkgc3MB972ktaMwLm2mRRT3
ZaSAFpr1RiTJnu+tKLhIilwi5QW+IudKcQxoyC6jWdCrM1yRYgEyPzl0i1HE3wS8ZRYUFH9pqnBF
rA8rjWju+6P7F/hedEyZu92sm2GJr18CaB7scbE7dVGq/PXc/QcLCkJq/pMbokKTm9L0klB5DHsF
YaET4j0gXl1IS1xclEW2RUB/kpIpW+N21zMdaQfR4o1KZm1yNhNx/+eLZmGqVxB+EmJcFwdBbfb3
1sD/FyX8X0QJEvVvWj7/uyhhV/yKP4vPv4sS/vk7/xQlmOo/DGtt5MiWhb5EX5tb4++2+8//AMn2
D5HeEn0W6ILaXz8qyqaL/vM/VOkfhmbR4zUMDY0MrYV/qRIU4x8GP7CQOVimJdMh+n9RJSiWurbI
/1tbVlIkk5dDMEFrh8bSf6/w9zKOiwWn6w7+7oLFFrc9Iqokzi/BTNFSt0Q7i3rj3CYTiOaEhpA6
m4iNJDTkGOsdZVLZOjBPRGKM5msttPdj5ue9jte/+ezaHINDKn/pBl4ItZCujS6r+yGNP2sjirxx
hIhQqmZ3KMs+JM+qnzZJjvFp1CPx2BL/vJTEFtdF2+46ttEgQI4ifquqV4bDPIY4HWUCPXJaOLmB
ZZzlxdGiOgHVYzgOIGQ8sRxheJjiSbN02RFkYB11nXxBN6htQZ1I6pngQAQtSP6uvwko6RqL5ZAR
DzoeGA1UOQaWTmGgCWRknBGMg1kzPkphIk4hl5ywarJDDbqFf1L7ZTj6QkjeRD+QUi21btOs4ZAq
5nhde0+ydSElVm66VD/DqyVKnga17tCXCcIrNbUcOdJcK8kNfxZgeOhCTdckVDnEEwlLWNC3YyO5
mTUqiElZo5dVvhMJEuyt3xg2NrVsHPMs9YdCuohhJvs1TECsJzWV5cKhAA9rqItOgTR1ZzXpj01P
BTaOowds4xk6B/UrVKPuEqk0JYxUr7dlKD4Kj3kkhV7M+gZnEHvXdS9oRhKhFoV1toJJvNb9T9Jd
LDhpryOcSSdHne8ohvzdq4aByr+3FdgbrGDj5azmvZ8vxm2OK2Khc1W/1Nk1hYpvDIQ96Gk2ulQH
w4c264xd3gk3QcF5UZfpL52yyGZgrwr62qrtRBhDPzbyWzmgXYgkadlGccJev8YbKxnKtTVhxmSY
3Z2hyr6D0iI93qh8vUCpKo2j7LSG0ILtEp5jZKNW0VCfj+jn9UNOEMYcFoeBEsNUMFG1LyXMrJ2c
zbcOxbVD37HdBYbUsjOpjhIYfqtlyyAowDqnFmWBNo+HWRzDc4HEiL3T3AMB0x/HtKxeoY/P9JPM
DGpoxf7WC0QkeUOIYqVgQeosOPIXg8BwUwWnUvbjthPil7QqH6GsMRFP4biT29YTMqO1ZVHTt7pF
qrGUFvSzog1SJkJjFaHHFqFmXhItZx3dH37Np35ALRKQBriE8rxLmL3MXhCdWRb8NsT9lpf1hW44
nctiNRrmlC5lwzgCw/Nw7OHkz9GFjGIeHWOx/YwXnQTsWSRUnIgGq/+Qk+GSzCzNzTU/MO2qm4B2
4JjVV7yX5pmSMrWbhDwejZWFMxgkvMbJbqRuFSyD7EvouxyhC7+ELPLSdo58a8m/hTQ9R4oAwh8Y
i8z5Bm1JLWg18yoaMl5SZ2K45WnKWskEZ2ErUqK706zigBlxGmk9eYgFcYSlirRjAI7hsTcYO7ZN
S929JXN9SHowYFlLSLu5fFPugk3d6ycE8MT0TZAJx7C79lr/Gw0NnlO5U5F00+7ShImiISuWTqXh
pxvqrT4pHC4VxgGilh42iEIlvjuiFziHkugU4Xzu6gFpY6p5Yk6GroEJOyoX5OgVA5CqhaYrwcAb
uuQkKKCxFL2KaKBSexFF6uQSgRxCjg69H49I2uYdQN1tEjL9C6E+OklRX6PCmG00RGieyWXtNeWk
ZgztwAQFZN+RQxfqJlbGO5YwQnPy/DAKr5ncQ2uGdCmoZKpqcUROwAh8Y0nVq2DRnuiUOXxLqapb
U0V9pisYI3C+RqL1Fo2T5rLsJKtcHkx/aurPsJbPQxyRhJuWL+ZcGdt2wCsVpcUWVOBvqSzHq2UV
RAQt5lM+CIGnCp35WMbjJozz0Ue69hAs/W2Kc4T7uli6UtONe4txXOqLGjUaqIee7aBl/oRSHOBg
6Z+rDn6bFv82u6nzMSttqlEjmF6YND9R+7eFElq76G+soU6wG2/QE26dWP9STfoxiN46zxjNY8DS
mpuz7/bzdJEgSSEMrPYhJQ9bFqrBNc2JwMreDxcx9RJAEZV4HtuYTDrJeC4iaTnBESH/uIpgOZKq
Iqq4J9hIKilC7rRcPqc6qXxam7+VpZyOifEjLSGASGsHb7N2TF3Z4Vtzi0Tqr4ZC+ke9XJQgWW6g
i+ktpoHb4+7jKCD0ahYo8RARSqQVGvUEOhmagZMKwB7mxgYZdUvlHT/Qqsd7DMd5J8MBIv8FSvuk
EfWQ9SiEe4H6qrjUx9ZcPgO1WLEu6YtuiOPZqrRdSLNhLWVVt3yKt2lqZr6qMhrogWibcaiBkSqu
VG9JK2wRfgN2AI/fYGJtxep3ZRXisUlJZlPAIwEc7D/1Rm/2MwozM5eTUx0QtRyYcu9rPcL1DLZE
0gV4aTWF4IDAKg+KOH4tinYWYQe8KHrj9iiyBiOc3K42Nd9IZMyNkAs3RVk8CJq+l0Lm29hafqVD
/5VAKvRbALmbGos13d1kz5qbeTyPIClpj3NiTdRfsGyCPgEvRkGEjWX9hF6FsTxHl64pi1ux6QHP
adSOXCxP7DcFSMPZQ5UzFwqIPjy5FAMi4J+iyiIIYV7L8NWUnBpinRJd0HdTQ206SmiTV+kqKIZV
7EzSjzw1FXA9/WSs1MHe0J2ZLVy0dBWFbiZobAeLNG9TJRztoiIcGaWn4YPPxLMUpfRSO1JBBBjW
0vzWNmFO8R+6QIwCUWsjJ2f9dJgNsL4zzTt5GZCqDxn4wUH+DGraPbrRG6dwWDdtrSD5eASB1qjd
LynUpmOdjzHsbaqXGn8J8QM123CpbH5NBrHKpVQ+62r90WGz2qYt00ioKrrb4cEru+wx7hqipdSb
KY2mg0H2NYpr+OoD9cg5q1A9FGQQY17cQBACVCwsX3EbAaBPijOeLZrUGrlWUqy+yJ0ke3D/WL95
g9W8VA9iIPilSXs07mCASxVeD7NDipEMmduHawhOuXxHYyKzl0KtnZX9IZHTkL4uiKuswgxVpbVf
Acvc5AspFlC0WMQ1DGwpgCJ4OPgO5BBfzmxzo0CbIDN5oYi9KbGglP0gXrKp9rJSocwF+XU3aPFI
qqnMSEsNKxRYg5RL8mIqtXhJ8lMkWI9x2gk7BcGQo1OxVeuR7kN7yBNz2XdzPDjLAuR7Iu7Bml9o
QkqTBocLbYqHi5V6p0Sqs5DIXlMmAkhBVoHGVO+6ppZ3XQCJLK/OOPs+orX0T2mcQQDKBLBTPZ6J
/tBqfxJIujGKR9kg4GoqTJRKCpWGvTEHUE1lEfwmALTWnfLoVy5I5V6HOk2QW/AUq9FTTDGRqN6G
2ER8ewgo1AZrUUn4nBnEyBfWL9qK3vDoI/zz+/uTrLElYkBuyh1sf0fR3yH2/G7ihvj9IKPGQOo1
dcpcc5zQX6aMtQW1aE/rsfb2arVnFoF9vz76n779n56bBpwgVgoO4f67GTBUhFroMf7XV7n/u6CW
ZHwmNG1sVkTwK//1nlqaw9f/833HGt6hDAhw8c9P/vbwz4cKdcKXajrNzp/fFgRaA2HILh9RM/Kt
P//6z7/5tz/6zz+RwoidVzXqNrfAB6pgcir/dZT++gvuv5tWFPByRbD+euP7c2WD6CIwUGe3Kg5H
S2NP1ZFVod0vhUahqnD/QbleAfdHxA4QWoiC9W8/aBqGG8SjpCICl8HfTkKALi1cUtEdZdisVtL7
lyApDiWLeSS7nNV1qPvbl/tzlkJcW1jg9IFwvfhdn23l1ZZ4b2ml2UQ2BiV01ugyYDyxqAEx5Nmz
vJ5Q7L6l3a0u0ztIR9QA69wf/dtzKh1lMRl6fzZYtxzkWit84FR7dQZNNWrV/Bdf5942+4u3g13a
QJ8tE1BEvvQQI/IFl0bBO0er++fLHd1Tjrhe/zxX6paXGYv2Vx/sTg4KF2LOgzE93qFD967Y/flh
mMgxLGHDrd2y3qjYcee85/2HVqTfaLqgGtdUcDFhWGO4vf9EMUjjkodme//A1Xqs74/+7Vt5RiWx
qAeu6KNmkVK0foKsBTMj1C39Vzlp9vdH5tr6u38bVRBqTaCxjt7ONACZ7Pb3VuD927+e47pDLrnx
093D7C17bG+bh4QUiLwDT+G9itbGz0YWWdGNzDsvPaJdP71Oeywzu9mrHXBWZNu5LRyungw072HZ
v46ej6hzo9MDcysElMnRwr637IJHf0j3CPJN2yfGxtWudHO8I2ZEGyaD3c0bf9m3Dv039319syOD
M8CSh7RxXhPTPk52unstDOfVFDz9Mn/zRO/whlTOHknYWspfUg4h7JEb28+PrwEEWcoHqHl6OzJt
6Ek7VsFXPpvkswS4+rw23bsfLPEbIMT7xcahtcErUEdO2TiV9UiygR1xLGa6ajgXyfc7qcWFw7Lk
PskPpfbN4ZnRoSzLztLeKHtPH9N8KazRXeKOdBbQV24XuOXsiYKHaGrIXWsGb/CgGzsyUadlJ8o6
i5wz7x2cULG7GSv18WH0OCUgZkc4DckxS7dDsxl+CtD3FkIJCBG2KDkm6EckKcfe9PkYuCubeY2H
HT2dSWGXjPxZ0NbAAKDQMUOXB3xrqR7J4ss9JIkmI/EK6iUCMTAeyHilh8NJYEmgWyeTDfM33EsZ
eygZufpW+gBgwLMQFlcha+g06ePYoWCExNjuY2KjizOL//XNpjP5rpyF8o2c62SFLKDbtMvWFXQH
hEhISixeZUe8LMxrpz50iZrlsgDHYReEE9WMTzSFWtd8NC/1zjQvGWbJYHL5n/pautg0TFu+4iDX
aifInKXz05d5tuMX5YJFg9x2Yhg36q04yUR/nqI9PPENCTeb8YkdplTbo/klfov9FrfXaPpADh9I
9uSAIRAjg/mDo5PPL8GNUXFj0U2JPnt38aKnwYlTe/7atk+i59L4bY8lre5TJ4AD+12Vjkxqo63c
gGZ8FfkpGcH2pS+ggJtwQut7Em/9xnJiBwvID3APekecr8U+V6dIJnSteM6qo7D7Qfmwqcf3YTcR
ty5vDa/MdxojRhXYRC1yRQ/k8NYwOHJFcVjiaNle+Zl+FD45jtnkczVRavhLjZ1KIzdx+8fhnP+q
aEG8SAkCLFpKdjW7nKfkRa+uFukKafUk5X5IC6h459dR0xALzPFQLy2YjMbhrEvssXN3mj4EGN7z
heuRU9bbr8te/Pb5Yf9GreQDhd9gD2zeCf1GrbgqSbfFj4XcB7/dTUJZWFx472TmgnSyH05/hR5r
zdEB9nhVqxMXF6F1EchzLjTOrPlYLKfohT+Ol+SGiDixRnsjwaCGnknkLkxIwePCX5ZToZINBtAY
VmjjteNBFTwGg1n+EQb28v0nV3Lb7GCdWMIxCk9clJnhKJVNvjFP9jNV+RV9us/uR6lIQcc919WT
VX33yq+otn2LdLNmVzY7kTxlCluNx0vGyVFovoArqbyAhp298XIyL1ncD8AZC8mXxnkr9Z9K8DDA
quWWz+trOpPzNn3Uxbso0qksH+TqZD4u0r4G+C1wRkac4dzfUoHVJdkN7MUjyeclovLXK9q58qVt
3bBhIUY+EwMXfzOemiD16NeRh4mX3la/TVIdvbTZ9cuD9WFeOMM0LTmug/1JlvSl25zj6Kb58zd3
sE4ndy0ZsiGiJb7tqLpuc+syqu6ncsVJiraMZvwmPUI/kXwecToMnzabu47djLHvXEq8hy/t+2/G
1YlN0ezyS8u++EEgVrl8lGPxQp1p9sC2mrSU0FHAKYls/OS/4epx9XDaUFJ+i17lEmG9ClxZk5+J
ZX4kq+8EhYvrBEoOaaYM9Mqei5BPMu3nt24TnTkG1N2oYviL+taD+Qzd4DJ7iNHCJ0ZObGvNjjAF
jpbRP/MRCHpkZ20TAcvFa07e7BEJPX8z+jCUImXj70pNpsVgK+3JkmHmUAktcWMbyCGu+hcGy95h
c0/sHvszHAz8DQYZkUf9YqbMpFz1wrPa+cWP8FEyuQvesOdkUcaRL7rkqERi70gc5vfz5ONdfRRO
v9H7iN8cut7hU8xkJrMgg0jNyyevVFIYdrV4twTc+TY/Zai+v72S+4Jhl0cswJ/Gh8vRF56Na7cZ
38hM+TCuTH+cR8PnAEWf4zcPfNJwmnUWQS0M7osMTuZhJnaRE73OhKrD6ACe6hlyD1oKHLzFQ0WH
bZUXOkxmy3XhjHJp8VmLTWznRzb2XA4ACjgdCoeLpWQKKwr7sfj9yZXHdGHYwabb10fmL/PCWUJQ
TT2UmZjkbzs9Gtec12M+8F+ND7ZhR7qLdoQNBChCZSu+eBFOwrO05yTx32vyMtnfHAT9cbI5Lxwm
7cQR5yF//yqCRmrDpb5f71PtULkRCpGNdGV6gT6glS/ZC6YnOKNHpufg0Th1JFjbCmMUHWaGLI6V
cWL2067cZTnWDyf5jIqDzPmz6SQK85Z3XHymMsSxMx96tLhmuFjYk/KbDJXUWT1G0fbtnV9mjZJz
SVv5gaEy3BXLNj5y4hl8sheGQWnPnUe/5MhfxhjwxuSund75K5QP/poQkS4VXQiYm85tBRTOG+Pj
vWmPMRPqB1+oeM42A2r4xGWf76BGGVdyP2duI85LQQ/Riz4L7YAdIt11ruowSnKx0vPhAxg+Rzgn
ceHK+M9vTetFqk8el1n2w8di8uct2IovWyC/VfDQfnNbBzDjGbOXHVM2QEw+GG9tnUjHJTTe6YQj
vznrUOof16tUhaBCFg9xhIroB/WOovHEYkH1xofsh1q8yWovvAH5XPx5mR6pHyD81/tn5s2OMbX+
QCiJFmt84BCUx/ghmW1AMlhM8t2wSWnsHoIeAuEGOdCms3CdcyZXKHWOmGDuT8INn2G8nTjEGs1e
qz1S/EBNvSIi+XdN76mDfsiieLsobOF3HRhwIKaiXbVQ8+1OxxaLuWVFuEu2dvo0H9mkk1myYWiY
1kFOJmcAjfY5NJ4f5vqtyH0cVfEH3pVFpBoAql0h1KS0Qd2lXbdDgnlcD75U3JdoqGIfX7OcyqLH
sqkipM42h4P8KEtHPb8wRBmUJcbvaQ/ZwkJykaiVTUfknel0NXKNqDRVnBUNs9pEJrpXWqeqfNFO
COrQRGQ0RCQ/CIB8nK3JVYf1MoCRV0FP5J2eQzjwi3mOGm+eH1iZi6Mvl6eIy5UVsXrAEaG4JBdV
rFw5P7fwpJWukh+i/DegA+GFqdV4TthRcgGHrsJ9Gjq0fljTrBfYsWYcYa3/zTXLdM46m2s3306W
A6pD9dr3ARU6K3+oHUSCaF5NsMlO3AUeJxq0WaJ6k+oxBxbFITLPHd9eJ/MsiXYK1RFcjuL6vs8g
1zU34blpPK608o3xiisAndSqOZy83jpBG+FjxdUJ4iF0Ch8q3sIowLAy2wsFMBl5GvzwdbUy2eIv
M/YVEbr60zgc+MDsOLi2gMKDc2bfuutZu6Hs3phPWAOoO7JIZ8Zo+610JqKFtQH5Opgv+pEJylZO
0wz/z8mP7ffU/uQkKwpXunuAIpZbp+3lJ+mjdrgpDZ+kyxSWb3MgK8JkacyArO4VddkEVNkzcXqo
qUh3gbo1vqxGYsMfvdey7iafK0GbrUxsPWbJXuteUnJ/9iFbVC/Ob0tz4FCYu/wDSctk7FXNSRo3
wuVK1Aocy8NC7PFVcFlbuhoX13ZVNLpcgHgT2DwdRRYkyql977jdc5+JlFVrd9MhztCDs3vBRsJz
Ju74m1sO0wQ3cWKQFsRra6sBCD0v1G3cK05RrIlJIMFeqTfN1OMJEqA69N39ME0ZB4uEeua6E4MJ
JzdS/S49wUoPASMRU33C4KQ4NDvbqxjbS/5Bc7fe02mhexJ5IgVEli456UjAQkDb6G5kz42r0xIb
KdfqO0wkcNUFgrVp1J5N5UF8B/PIJTRxKwMl7H+Z6HkfyC2IVC8XKMf+MqMHlMBF/4IaB4huIryl
XDZkcysnoT7wzMzO+6WEyX+eCw/Yt8rIj4t1eps02QbHAku0d1vrt64zCr33mi1VPqKzFahK9yix
+8LD4KP21y66WOInDXX+FD32qwIzdOvqjgHZHqqubT7dUNp60fm+MMGewubowzpz4xg3S/Pz3+Hz
/MCER6SNGR9U8ZBQ2ZVRXWOdpRDArAu3Fd3kMVFYhvgQRH+FFOlvPVF2h4JpcFO8Cj1qt03wBC0E
bnjv9ZFSOhhy92Ji1PT/R5o9V+0Geh28a1L7ecedhIiwrT8Mxp/6Y0Dx14XsnJBEEwCPgaSxtVtA
wsZG+ZUpdv4SfKh4ggQ4UogwH8MT9V3tZhEIXIGap7G2q2p/pBn5iHpWGRyGMekjOFq3rpbssjOR
7LkDVoSRWZHTrA672DflY9Axvkx7xh8uBQMwKuoe4IPkOxw1wtFptDeHebjG2kM4Pi1Ekw5uiS0v
it4VPgAVXTKjN7laEyaC6OAo4Vi4ZN+L4vTX4n38qDO28g4zMKPkASgTHJUZJ9vG2rdHZmW5QC+7
ab74f3TJLvJz90AjprVsnE0Uo7G4WcMZ2UMAym20J8aLxBVOKOrizq2ptCE8+GTEAEKQgFkacbKi
r7QL2W1t7VjtdH/ec+wAoG2Cj8UjM/UYMbq53TGUGAkH8mY34afpn8Lt8gT+CuGnBeQk5IgMu9Zw
1hQlk0j2GgLNfptUrJXZ75Eh9tkK5oNocE9VO9UuPyxP8hgzmczd+oUMQOhmzxRZXJnSsHhSsXcw
VHHVvnZgGiWvoNNO4Y4+Kp5VTEPsr7YE27JGCRyddAZ0shB4vPQQsqC3LsLhMOc72hj6FT2aHz7L
/bZOHOzOeG8ozF0YTdX39DQdcO4Bp05dZas4+c3C8hEdsWcj2MeJcdAukkPFm1Eh5Z9NxxK2QPiJ
Pk7k8rGbt2JX0PxxgvfaF5FaQveHXbivfBWsDzLK+uExOGsOGtWLQElhgznOLQ/ivJke421PqBir
UPmY/0xs7y715ExP6Ok8fbTD5U1/Dz/65w6Ee7RPnPqZKEJGnxMnK1mOInoE1OiEAZ6qV+mmhTyY
0zNk3xJaafvIiSaSmNFjQ2YWWcexR2trFLZNiRKDxZZfnoCDrmMignXG/HPVgTky3PYteWUUFd/p
kIU+hrlO2cUJ4/ehVNFhADRw+/qjip+I0+Eulm61+jAj4TU2iwoM+GdNQGtgD27EZgfEqGDVnYMJ
oxoqbt7ZOjH9sUIQhnUTk5eIPhpS7mgJr/9f4cICiyInOZpusV9cdMbtDgZuypgJsGiTUVfhs4S7
XFfYzoP2tkFQHcc3AwkCa1rzNT/Gfk5eYx/PfvOKRqEMXfhdAx4rrIgHmlnsqmjp0GozEQbhtN70
VxVwxUm2bAILynyDIlUkob7bFf12tSoaPtQxGoM4rem2s/NLZWeFheHWdg3rYZGulPqBu657dpQk
bsyblBvmf6oZwmn2PrkKsBuy7M192jaIggvgrnbnRudoS6Bkte6aUHAb9E024XM2sPc03O7V0vdI
LDbxCwRRPI/qCVH9+zp6h89EZzNeedNb+hO/9l8oBEvK7470rVE9caxtOuM0t4lQF9tjOn+0P1lV
wbOlpcda9STw5xDQdYXigSYcEDkluk1xlGpophsaUHJLOhZ9vm2B/HCT7WgzoQ+ifIACiBUCozyK
jgr/8Fv1iH609Uc6GFtzxyL/can3rZ3f8MdKhC9Vn+W1iUgvRoyDqtamOGSdo4tK3EixzV5N5qrV
hIptZhP8SgrJTXe52R9bBY0qhxH697SP33tCtPxQWXcv0cuAq0d2IHklN6xPqK9nq36vXiipfnfJ
lZWW4OfqQ0+usHq2yr1EeOJU0WZatgwd6d5C006o4rAbz9Kr+d4LG7/22d4fuSXJhnnsXvX3iFGU
lrhXhmAZvF7Dsp48pD3qNY1Y4U3/myPALvAnP8vlb40YzU49KreJ9cSzgTtsOKWfMvve0F24RMqN
5BFhh8fDpUmAuL14rb6qr/LbOmn7hp09dY0LcgHUAkr9mHFD95ONg8tlqfI7sdb6yBg/WGflwNUR
bzXqGL52maor0LZ430EW/QmO3Vf8XL1W7roquwRPhbINQUvV6F83ErZiHQspaVUrkxgY4/iU4ZiS
n01Uxb87MDf2sg0PlAYM0GcuGSoMbhtWAAzA29gfvrrNshm4fXjViBDow7TttqtdeA2nHLaMJOGV
5e3JOpNQ8kRoyjk13hbKaJ6IGwkSIOKNxxuJdR/0qyKDvuq7+EiN7eWTBpC+jrYv0StLqISzzNsa
WA2fzYfM8siSFfDJMc6+GmeNkDumO4WRPN1YFD83iSezj/fzk/Y6/UK0X34ot/I52PVkSb7G++mJ
K/F3nTwMRU1B+0UN98btSRX4275rO34m4vQMDhqHhnBO98K5Z0bmUggeMqdbnNonnbK0w48cyeLm
suYmya4svi0H3db3LM6obqTytRuDbYpDACNFKRw7IXwI1+ZpmE/s/e8PyWtaKUmQU5FoWl44Ai4U
uyGlZ0Snae4FmOkaCva/GLb37lMdHyp0PH66trCi1ZqFRIKCjEy2HSP/OEOo+K+f5OujP9+q4YDu
QXzqxBVMtHbn7r9//3L/p52a8EpziuxdmcCD/tvvp3Ij7WBtxiKNnU7Q67++YNBu/nouqEaW6JGp
fQK7omzOdtjoo7/903/7zftraCW9oj+vVjZB6WVp+wgsC/FfczcNbbEF1Pv7FwTMvMf9oUbDXnLv
D8kJAc2Cerzw2yk6/Pnnw78+5p/nrFCo//kS9yfv/ybPmnjLVEO6zH+91f35P9/+9SiCqG3/209S
NYL41zI1/fmBqYCK3dy/L6EvgjiApnp/ib+9/f3PRhGK1UiYua3akAUk93ReWQNeTWbOeq3hxsXs
DRUs86bOdwnud00zIrAW5IDKSn0K8zXCJaF2tQDVTAXWo+NjK1nbvmL7lyrqThg6vOLIJxrQIB3u
ExK9zVscCl9m2p1aVf6wiKueC3SUnUgZTbDQ1SqvkYI5V6FlYcFVZwdE/WcWSNhDy0tmqJUs1JpN
f8gliYrxoBICK23FBllButIhFA2ZbJS+ZmMyAZHQdt3coMED6XXX+qQD8FJ1elaIwN1IZfIIYfqQ
ByzPxBpE6Owk0lZOLIxOrC3r9CHJ38gG8FSqHCObN2KNdkI7sVSEuwQ6pvGshui9KL5EbQ7dwWDs
UsKH5VM01b3R47LXEmGv5s1zFQufor5coe0TQf81DmCpyUAN0QjolnwhZqkE+2SRJFtq2K767mT0
EgXQhaJOYHxMyEXJMSoekJoR/dNUoNZS1JHsAOi+MotoFkE+iPUqlYJOOQ4Q/LMzQFxSgSdCgCv5
F0qSkxgab2GKhFXuF39KvyVpH47ZdzE2OJiLhUVA1KJf7X+iwvyijVwcelEZ/FJc1hzQ2KuE7VIj
TdQ0ttOdjEy3K16NGZtxJ+2bGi51rRObRJ9lCY5TLN/aZnjAEriJxwZ1VLGfUzpCTYEoq/PyjrSr
UWctxnCP35CDLj/3lj+YT2RQYSoxZLfXFl/SyYui5tlpHxymrxbRH1lBF3woXyqrrWyNn17IeJaJ
oquoeuQcMyWRfldJ/9WGIsiERWW1xxzfIHLhiM26cewMiRyjRiPmBYcnAaNgO5HOEkWp6E41Xeuw
Ur+BidlNAIiqm9/yqqEOavVUUxVchEPxWwrhgUe9cBjbEuNiWWzT2vCnnDKY1rOnUtc+NQtLACdg
k+vkVwn3SSZpIMzx5pvMrnOHn6gY2mlH4thxQg/ktBj/WqGBFSBm1TluxfelAslTy6bgDAr7yVx+
mXqp3LX58oETniFFltDKtCQcGpPgoA18Z69P9ym0pQzlZdwknqWov7mSXEnqXoLR/Oxm/RLQlV7A
TNmLOD1P03AYYMw3eo1yd8BJJonw3sNHoPJ7rDc4kInLOZEJcJtempyCTmZhdUzoZVZyJ9thrD4r
vUnakyZ/1v+HvTNbbhvJtuiv3B+AIzEDr+Igkhoty+MLwpJtzEBiHr7+rky6TJe7Ou7t966IgkEQ
pDgByDxn77VfhR3+aABNHBX+Y4S+wkWWdFfXjPYYQeItVCAuXmN007sphpoG/yZhOUBB7lcR7VH4
RveIX2/CrP8OOQvfFZMHslHfoyZvEWKivsXifreO7levQr4w14yj6YitZdjsjFbQtVjqbxnJxEtk
Dw+5qANI7veInx/MBm+12S7h3omjH5E9ZbfT8Am4Ic1GMZ/cwvN2pk13O1lM6H5tCKO+/IG1ddOH
E1fxIHjbkuRLEDAD8vGH063vUDun6BiYFoKoBsJcZzee131MB2YXpTWRQo6il441zY4Ck91OfijM
0r3u3fVeGsaHhGOTTxcOvBfKvWlQkUnFMYgXepWknQxD9mWZILphueNySxq4MJgxp4mLOYHszT5f
kk3UEejZeXeQHm+81AISswhiSAtGqlP8WH8fW/kt6unzuDQgobIlq9g2TupvEj/e+BbMHs/vdtZI
ZqXvWmpISMeFmM9TGAxf6pXup4vrCS6RER/aIqJiNqePSdF8cWX3vqmmez7ze0LFiOyMtvOQ0TU1
xMc4oOhFMk00NY+lYipJ+Zg6UOiMigtD62PjheuAe/edXc+QWEj5BFCXPFqOnSMNLqjIi5y8JJM0
ZxSmG8MdUXR52JEdKF1iLF6NOgCnuvY/HI/yFhzAY+zkLzkn701vJy9Bu2ZHpMEzcSJM+Tl/Y7eC
T0KkG6Lwq8Xv33VD+qNPreXR7Pn1AzrcR044UYLgKojsod6XAc7ftCBRJeuaT/ksAUf01YP9aFMJ
MSQKlvK7W1rW5pvn0C5oks9F/+IlK4e6sKarehHVxiSZFaH+ySrxs7b38dx096irlaqUgrpZ4+a1
ovYQTQXdmr78YCTDi2vZEki6anWpWh0heWMJ7hELH6znZXqfekSoYYkmu46PO0I4B7meej0CdoCU
hTwZs+9fi9qhDZwbGIWpmMueIkiAtneW9aNd0ftCiluRnTx9FDPhqbhRj20dqcA9q0NT7X4ULTyN
SFT8aoeeQkibP4vVeq3HZFd3A56zzRxTrJUuo6cCcYlv5igIFs+9hfa+X3pmnwkVsV1dZuiNIsx2
lVObm6nb2MAjh1vfBg1mC9oMcRSiNZmLg5m70V1MyTEsEX369vIKKb+5ElBfdmVJiXakoJ8HpH3X
0TYZh5BXS5+kqmbSghqTQrusnoaugfnrCNIAOkoAAbY2bH2oLud5m0bGldea2SZFHLbrBvlKosrh
v5YyTav9PyxloWmD3fv3jjJ6ZMRRvfb/U//4n01dDOVL+jd72fnxfyFvvTehwLoVQHy1rUDTa3+6
y3z/jWn6ASYy2wbm6AiAtD/dZXbwJgTCh30M55diPHLXT+Ytd8FStZVZjYAhy+Kuv4C8P7mz3R+3
/0Y4B577N29ZCN5cOKDNLce1PVu989/pcYtJ8lGyzOIAfZyUXQy4P9z1Bg/sXnTUGhDpC4fKUBBs
I/M7omXMrO8GBMli/WbBPu0EvgWEoTGA/gmtE2zx9KFvPpkUYfv08beP+eeL/9uLDf7p1dqeZ8IQ
Dh04pX844VAeezIIYl7tLLjUAn+AS0nt06Kx4nxaQnmL13YH0gE1wAEXxpNPGUau90swHhqjf7HK
7mp0rMNaEiw25VSworsUm+dk01ZwUBChjoNGQX0dre+Db3/v5HKVUyDAl8rTYHFjgB6RaSJpL/Qv
C1kRkdrGHnk77Z2mflX7jDnxpNB/1J+r3fAwhRHZTkyR+VM9SCRJzQVXl9qkdlFP2UjzWr2CQCLM
46mQPp6ALO2EfCUj/NeLahzaJrwm9QL1C26IS4Cv4/lcTnnhKU8XYwSPlBIQI1JXG1Ss2iuL1Bq1
3rDeTdEm6gEalfm+i8lhD8SD2icpvV3rEpPGQ7lbBTzFxJs0ateYbRleMLo2Qf/g5PPRGspNM/J/
Cz6ORztpeBBl9MXrKLOr50jrCvUd0kaKDQ2PbTiLQ5pveFVTGd6pp7Oym2HsCOaEB8PNPJ3eNuxd
9wsGQP7s1IsfVoCCCX2P7Ty43Y1T7zsekVc8AX9Dvy7+eGP6+7/eqvp7nTFf+aF5TVOjqcaDuotr
tv53PrjipcuwajTDTr8BnseRRBkb6bX6eNR7V39cvQcHTHxT5VwR+Vt8hJFa576OcmZYbzOuJLy0
xa4+OAJQR5t08MJwGlmxQJoVXw0wa2NqnR7rY/2YWc+RV24FKC0BVyeMrjwXsQI31c6dSdG5Cw4L
tRvBjLPBiUgzeD8wTRuGCq8aLw7Z3zhG22z9kvI31PN2+bhPSXDKeTr1FBbrYe8Tspxy+eZvMwv9
66EBrawmc+jKwbFPHRLnmDHwtI162p10eGc8W+5QwUrN/p2gZspMALgI3zO7TlTQw8+mbexyLzqM
DXPrEKNANtZfS5oqGGI34OQ3JY3WXt5aMekydrL9Os7lhpCpp9mInpnC97R05Je8K1ESoOpf7Meo
LD4w6yFN2bVV/ON13Pk33eLfNa2pGGIbMnE2fmLdkas3gCobUEPRX+ppMlpB8JxXn6xO4Z1INAc+
CFURW99rhVajTMgE8WIOGMNMSOuzdx2FnDwddvbUv0X2DNGl2w010/HcfuAkFp/5nP+1Zf8f11DT
I2jst7P7v7Dib75W3dfub67s80N+XjdD5w11CMzVoGEcwL5m+MuVDaPlDdMnS3hcVE0gw/av66Yj
3gj1H1DkECO1Bsz/dd3kQhyKwATfZHuB4sn/J9dN5d37+5WTa3CImSewTaxOAZfhP66cqDaDIotn
D9xsdLSzQtxOziBu/X6aTwRkAb1JvetqkfQmhma8SQdCtZ1uBlTuK1LX4Ct/LsD5qw4yLdnrbINY
DoZIrY3p0Px2s7ZKepOte9B3VtGXNHLkUacG6dAmvaYTg9phsI/UuS6bL/fpbcW6IFa/3N3XXX4t
7fwGXA4K1iTgigJqe+dyGqfV/Hksa3NfhFdj1BjHVRVSc8HMxfZa8OY6PHVQKv/KUlmrzHx2q9fI
QxuKAt2AeK7ieT6YgEYmUsBuCiudd57n/Rj7obn2QUs4t23ZoWRsqWmXrjjpRRcRZ74ExUezxFK5
6Pxdwed9lCg/9GcUVXv8iEDetGtB+Rf4exJnjjIx/Lo5S9rLVE9wK88PfoHR002wZhXrcFd0GGJM
pJ4UWzp1UZpPelG4Dk09RUNzqJ4VkdKcYWXeZEqSrxfGCpLmSq+6YpCHgvdclzGIkpE6wOVl6Ney
qhek1/SC19HvOzEhlyNKSQd6XRZ6W18DLpmK/lDhkT6AbqOGSeU7Q6nh1cwNg43nQq9wDBs3e6DS
yTzDR+SlFsKetpQDxwM4SxJLS0mnhJT0PSifd/i651M9u+lpFfvUbGd8CTgI8PgsCjTHrJ9BAoMQ
0q3sAjE7pVSH+vl1gMJKZPDoUgIJJ/xJh/khNsbwFDZUt/DxjrtqoH1p11G9BZSOUkGgzkd7bZY4
fKo1FCcHJMoV9rRqV0UpYX+mO2xkY76EdXCrE8siFdamF4wqxEEEAKnVphSU+z4YkrusLhjIxcqK
oReRiqLTa/XijvSDn6LVoYa3UDviqIKWEHD9pOZ2ZGBXkFwTJFF6qHx+mWE27MII5BEcHrr/BItj
OANiktcOzmZhd6ckQFTTW+GPsEGciVtPJbKi65PnvWUZM9fVezrd97n7TAwVJS77MGZOxKdL23OI
nL3p+2Jnjtar0RF1ZxUt4F3TV+ZqfLKNZ5KAVq4Lhn/Gi6XMJJStFq2MCnDzlkCRVVXOtP4Y3NyU
eyHl0x/vXce5xZGfXPdRayCPoWnfK9ocErufQW762FR2M7qR6jBFfoSqqXIPA5dpewyPTmp8a0ec
O0Z563Xwt60+QP/WqUFVEobIpNAQRRQAdmtkEkBqMO1NRjQM3pC4mE3kszdnqEhHH3pzO74vDA91
MFHeZAs313me0hif97NFhkPXT+I0KWYhZZFOUGS1qkqedHKcp0PkLOW6ChaauPzILRRx1ECCCtlk
tNDmiwbKFWmWABceXThkoty25tSeHMdCv4SR96pXN2F+wz0o46+lNfenNpb9yWrDYm/M8Uu88AOt
x5BSRu+lh5H85HxMPQqW5BYbY0dFCyiiyedHnACL1LZ+rultBAeODH2yV330B8qq0zQ5Z4O1jsvd
6JnIEOVINceFhpl21NfgJbdQaxCqBC0qhvNLwjl1aMZ+q89BepMfUp10DJMCSfHVHObpZKsFXl5E
P1e5k4EsqmRXH/zGpUdb8XXq38J51WmQDOsQQIX3M3MkIFVq73I7IiAopHQdW8fBWunlzdT/thTt
pCpGzThtx/tEcoawBDjDPIYVaAePoSktsD/qkwV5QOD3zZSqgrMbv/est2tJJ54wYM4vSbgVBXp9
fcLV57cKQ+vseNn5vBwkRk+OqssVr02rgzClcY2H861BF3vCan7lSMn0Cz2FTAdnAyQ7p2PtLxu7
JVxPrDBK29lvtq6Ko7a86Vq7Fi8mRurjSJWNHgI0afWO6oaZIX6pRLXV9E1wIN8aUQ9o+KTcLOpP
9cqv6DK1W3Lb3NVpWdxMNKZvaLAOHHBuzIV3zgo6UHpVL3y18bxmkQAF3zMhPYtI0dnrw6sETAYa
UZt5YeHUR9tCUrmKorxZzKG8GSZP7moDalXZu9POq6gnVgunmZn812NUIqKL1Qmlj5LshE51tcvw
JARn2Jhf0d7Jy6eqQ5zeE1veULmlzYGvHG5IWcPmtLOuPvo+JX+dVKm3LZ4kVbig6FVOnOe7wF+A
fLlHv1LF4WYMidLliL8mGPihAnd2TL3ibsTtywx+XjH30VpesoYrPlnTWQfcPrKJ5wxyMnpxbq6R
E1837HWTSWu8CRnsN/Mup8JtgmPfe3FtCKh6mE7LljxQvaYXCQOha9tHlBxuSBmZ4FkAEEAoknkY
n1OiCYeGJPGrnmz4U9hR5+QQ0IsqkNmeDMEPg2q9pqp1W6gGrV4Ag6hOgSyzo1tR+tUt3fMdIX2V
atOXxfd2nh5IxZ1uLTPl/NUzB7DwHnet+ZTVuApmf/xq0ctoVadPFuPHNK6/Lh2DN3tq6SkbcDLF
QhwmELZg8d/RZVRmEFvA7PQBpMpdNE8fChdBFxSADEnrxyWH8e0O0W0LlYDuGjrMUB3SBucXWBmH
1iXobPSe82hWKfMdqabJ8uIWBH0hwZo4GFGCp3d95BbXVoI6ggSM64K+LWk54YfSTAnbW5cDJR0K
pvaPzvLuiWGEkBdBOBzpjvVmun5owxiBoTPu7TWLOEE3H7wR5XJafPD7ubwvGePZaOwq8lvp8tGL
Bfty3+VgkNOaaWWcfPHrvrla6SbajJ+AJOYoZ6rykPkrbumZwjAjRoVfL3FW9v22nott3dXqOvBV
1l28MWRD/5IkkE3f7MzDnPfWI9Pp92W1nPjLflLKhyidQBD26uoTcmlZR3x0MGs2gRN6e4arA1LU
EYo2JCKCFMrn1ArzrUwnVHTrbH7ouCYFo8qhB0YRFgbREba3H4tm27aKnrYC51wjRn+z980c+TcN
+2cTjDlOojEGEIc0nVRNJtUMMsJ59XblmhIpQNbh2HHQmfHNLOHr018sYg+ThECz2tmfFnoab0fa
2hu6H8OMXBF4ZUzS55fGrRNaRe0xXDCfhz7cEtf3Hyy6pUdnWvh4w+hrULsnMN3IeHyCy+oyLbb2
o0fu+VOuyjiWjRF/KP2jHSBLn10YxDMsBjC/EMeyu9kDFwzXTO4Nlwbc0qPEaxrqTQsJ8l1F17YP
cBthCcFLZW3qyrP3xexsk9VPr9Ok+jzWGJ7SjEteBibRb00UWei6adJjvTDGL8GARjtMxIfJRYya
eU+UpMqDUwefQRajqnMdLII0t7s7z6KYRb8DxfBcT3cDhpdqGLe+XExCloJ+b67h5yKY7oyQVzo+
DwhbvPQm8fp6w5kOv1PSWrR7kvdOQBSn7MRhpZB7lab1Y2+Ti15D+b5yJnaf4YrQTei++Pw/ZbJX
0mBXImFbMx9SXyS3cs1ue7dgSNqRISAR09iTjeffGt8ucQLvecEA0SIkmt3wWxe3nAgd4DhO7eeg
oiNxbYjZ29bTYY68hzGrQ45i9MbwJelr5/he4M7DtpoRuIU59AEXvh6VNxH5yzaJI6SpYGin+Goq
x3d16X4zDHktTd646IK9XeCsD+uP8Vy9xAkgLdB2AwgRI4SW4gOB8JOX2geK6hOUYwqneDF77+uI
OHBiugzrBG9eiFHB8wF09FW2X2LX39JJThaE6GbNQDtUPmjZeEg0tQd6nLNsDyUSMigyecwDeofL
Qu90uVnpR16M03/crXf8z7eVeCtD2LQzjb7eZnSkRTy2uuKaM5hBmq9K36MW6a+134Q+etVjzLi3
Qv+ujSpc0SsjFL3We0IeY+Dube7dGaQ8kbXJDnpRqr0uu1626TV6nIze/u3dl6fJakDe+ubyLh8x
lV+eCB4r9ulEYMPhj1521DfPf0Cv6sWYR2q46Hg5s+Nfb6Bm5HwdFf1xzUYSrWTzMVPXuFQN4wd0
Hdu8pflf6Nm23qgXl30u2+pFze4vt//Yxx/R1ldGTxZ5ho1GPf9lcdk31xOGy229jxY7XbZVgyRw
+rznP76yIQQwmwcVVqrL0wF56/dUH99Kp4XbUk/+oxnE074yGWiP8Ax+W3hq1KW3NcvSXE0R+rFU
j7VGqcool/vPt//5PufXs+j985ZYth406IQQOWJMzqujG5uOgpaengoXFVThB726Oj6TirnBa6Ai
sN0VHIdeuyx0DvXlpmigcHAyPVw26bWKNA+UPPO0yVV49uVe/fh/2sYRA7Ph8vSXfSAPvoVpuuJD
h3eZlCOLtvoORRcnsDSCa12X+28J8/8oYdqmo/pL/74P+K6G4/M/26953f+t//fzgX8VMr03DmVK
Lsuh/RdD8mcDkPP3GwE60nbc0PEtz700AB33DRxIEfhhYFEp8O0LXtKx3jiBa3k+eMlzVOZ/VMi0
fVWo/A0vCeGS7p8QJjVbWDKuDn97vWQch6Kr+ojq3k1GAX0rE0azFST9zWB5JAd1+bGLE8DiXfcp
cKNlI5bolM0duC7jEWyZv8kasRDbTQuIUEPEo2tyZRIOg5kOsD0H9yMMvcJPVxi+dINa1MYIZKjq
VevWcIpiX6PoTUzkcHNIlYvSAeLe8qnzhk/22l3HALgZl1f3yVyRJxM8mja2IhhC7tGmO8BwO9oQ
WvZZtP67MKzfZ+t6D0fvNZBVDAIFnXG53DgMNoNoPoR5dUs1BYV84t8xqEAzauVPdZ++2BmtdZTZ
0lAimu6JfDGkKioiRA6Jg6ut3rRZAdJhdm8B+Eqi0LZBOWFCNqofSVFcC4c0gppQpnG3dsPjMDMC
sYoOv3fQbqP6x5Swc1qkOI4d5/3APHwa8g+GH9PxsHnPbuTTluneUkqgGDU0MJZi63U1nd2iVId5
Yz01RX6iKfyOOsqM3ZNxeTaE26A1vvTu+Cyb6mu/HUdgBN2SESKB3dGyuRoANdsZc/veFF6/FTg6
V3IQ3GGEXcnglOymO8NH82fOHwCx3I11gwt6Qv7L5KDI+RQ6A2qzWY2PVApqhrpRxXw9OeTi6GXy
qQdvF6yI/s0BRzk5LJgjYOgbFvTQBag56kyy04P8W1085rH7wDT6nTPEe4/noFAkGwLV0hbBh9ii
FsnARyNEzgzjPsppZKXu/AKa69ZIaDY3BQLrcH0q0ifpvTJKu5tkMZ16PoRF1vPTMiucPQ3gEHFm
emPIFtsnkCR3Xh8TvmsrgsQ2pePRBTsO2aLxj6aTo7dm5Nqai79NiuT9YE/BIWn7OyRN8kb643Md
OORdF3gCV3SPo8/I1AXt2PFlXpETxU85Mz+WpJziYSSiJw7yW69usr0J1siZ33ZJVRzonN/bo4lZ
wI88CmjVpzKQn/KEOkolPjh+/lHmEtDCCPfA8s0PeVW9LuOdCOFe0KYNqARhvV3hysEEu1rmvezr
d/XkEZweHOvEQV4qJ4pdTEiZQWDGix49t7u3qnvfiNMteLQndHIzCJaDu1I9cm3atoLqsl3nN/08
mRu7t/O7y4KmhLOtK95iGcQhbcGcvOViWj6FAT5bE/Fw0H8fcnjfXOKZqhZNSneY8A9CwMihgzRG
989cnc+NjTWgT8B6V+jwgGlSXh/tt0U/OodYUGtIhf2tGVsiiJZxG7bJMXL7at+KSpxg0q3niqFe
u2wzkFjTgr0UAXRhQN/UYCR1MkaJGXzSmwYtzqadCkHp93Vjle62HJjWne/77enKHMW/FKRNWUSu
zFNvHvhhnm/lLR/TzkwzcrmtGncPEwW+nRKPQuX2xBB2FNSDIX31hTdz+hBNe+gIZLAWolFLsCp+
GhGxmtUmZRvF5aL83J9iWgPntcmW1OzIb7ts0nswablP5xRD86/9U/UgvdvCtWS7umUJh4jWghUA
FZL2qjCu1nVL+pZqlbJNqIXeRS+qOIIgyJxHPejySL1X6uc8Kq0XkDKOeX7k+ZkQm3GP3mlMs6c4
HNt90PLrhneLGs2N9nmVOs9Tadwsy7Wc8uwrzha/IIluiAP784SfYKWJGzZpALnHbx7pxDDC62fn
phzH66Hps5tprJ+nZWnvBovYIs+s7pne1aehV5pvUCPHDHMdTCRSZ4A2JuNTmm9DC7UrFhq5t8lB
c+cmu1/LyLmdl/G5TI0adTTZcJG/GltrLYITPa8GR2/9vguMCW+2AFMkwcBmkpD3NNv1SX8zrJ9m
M0QKS9bfKVo/tbatoCyfVzsgqMFo0SDPWX9f590xtwQk4bX7SroN+pPK7g7lUr84s81s3G2SQ9KN
wXv6/pvS8/NDnxrejgFbeYTB+rlZhu9VMnRPnoiAiIz+xg7GHeXN4Xmll39awScO0Yzua+7rj96c
78oleSqzJNobHaYymXjZjpC3T2OfrNRZm4DiLxfcDgV28m2Qc3tvJW9bfl179BcrhYKmOwElybZL
NcDeiXvCcZl0bziTQLolJcshd+/as6IbR5XYMlfZHtquwTKlS24EeagOwjwFojyMqrugF2saPYyj
P+0ZTZSnORU+ZtK+m9Zd4FBGk6MbcYh02CV8fzSP2Jy9OaS+navWxzpQjXfnEL39hVOmemXZBV4W
qduLFBazcMyfcw0W7kIvo9wVjPLEL7Q9aSrWrDLrDHLMpCObU5xT/m1/reltl5v+Kj8YFcRD4fMc
tmpPLBVXd+IEp13KWIG+qh8xcTLBEqh7HVmjwbMIcip7hcqjmQh5ZkmPBKc0J71wTZtusF4lXFee
Atv96JFJtVtUj9dlVGA5GGbNJu5Pq1qkJtXhy00zmVAZxT6WkMAbqeGrltV5NTEJa9K3jYkWQ5Yj
FopXPGaeQYwJnye/SD6GIgKnTIaGvxymNdj0CY2/epmwamejC+iL7xX2KidHwpKZ5cDiA0qNuFh9
y0m2EqRgycOoZqSXb1kj4Do9QVULfQcpHd/dBRasLhLoEoJe6B/C5aZeW5sBtBtwiPP3ruFpeqE5
bPq3IEuf0Qua+nhfes17/YMAg8SsSK+ajBswAxndJyRY7o52mzyKFLE8DZ9IYNLNYxy1+hNd1Uem
F71vq0hi7PmXbfrzjokzvXbn/hAp4tplYQg+4stNvaa3rd7nps56IEzKVaM/U/1z02u54lXmURBs
9O/tsrj8Bi8/RJ+YcsGBdT0aijcYk/yWV0zvSCXFYa4WhZozurpFpm9PqZScn5rvk5qWnr+78zEq
agxSejWtek5t+bK9fHF+bFDg/Kfv0EaBmk3+cNDfzaiP2fORe153M/kKyLXb6S/m8hXpb+yPbX4V
AmcsYLjrr0kfrWcGnv7u9G19j2XAlWgoMGrWoD6C+7bjE9C3u8znuEtHvzwy7KPmrFoy+pDRh1Ki
OnN67bLNjAnT7Czneo7r9tRFgDqIDXT9br7udDtLtfT0fecd1LY6xmw7uoO/DQXnQ53a5v9a+2Ob
0Tbx1mDsfuXo1nvKzGHvF0D1ZxJ4b0CnX1v6xDEy09FrVahEHmH7RX+FpjplXL7R0om4jOrbJGh7
hy7DyKcOQX1I1l2SoFKMTc6Ubh7shpwOSWvi1zp/het9ODXZ+cizPd/G25NFG31IohdmDoarancO
H9P1F/29SxtuTla2e/1Fn2t9l9pfFHDNxyoV8eMdcmYgqgl/Zhzqb/q3213gGVunEAw8K2XK+4Ny
KPTGcuzp+PXZXmhdhlpo2qG+qdf0Qn/1elsE/juqmvBwOV0WZC7xIakz53kVqOLnKqSSC5aMArW6
yGiTnwe7pjwE+i3MWjJyvs+K23Wn95hNxkcHvarvYhz287H6ZmwJeo+WZ7yMUibJS9STYKoLj6MJ
x1GvXRb/tK0yDM6il31+8yv+sfvMXIUuQ/JDby/046KYoFbXTq9/e9j/48/nCfyTtbM5WH5VTkXh
f/Un2o368fUMArSr5dZsYQdP6nKk6226NHapj1224brjYLPgHIrWwg00FTelMUC18dR3oR8R60Lc
pWz3T0+ja3e/PSZc/J2b2beVevNJa380Ezg8eq/z0533PVfzUPnemDYKlEtV8Fzw07W/cXWuBDrD
g+FIThPdxE9LIuJaubo107HzIJaNQ121hxE1/1kekyYBwwJ8jlpxYKoDddYXd2lnnHX62sxP67ta
jQ2MjFFCo0cJQNT5SqPyUyscYqvVEbEkfbRHqHt7lmhICwxGmUbV7YIzAj8i10Mtw7hoMQJ95tW3
s7A0OV3A8UzVoX5e6NO2XpW94rwGS495nlLpZA/fSke2Oy2VwKQpT4SkM77Xgw99Rciq94FP+s3C
BG/rqDPPKOKKjw3ounoHepN+Q3oRZ6aH8bC47kN3lodODQYSNUpI1aUxCCXKZ3UJjNXYwuDCwFRP
XQMFoQCbYa4ICEWdwlhBjVK0fEavdcgBTgM/RBV76RbiszutDkQDyuadWug10x23TgpdR6sLZrWr
Xms9Z6MSgw70A3gh6tSeTxY/Qa260Lcnp6CoZImN0xMBdzirwNRJASirw1ky+tSPpJrTbmRwqFVX
5zXhxidymqfSXs3dRbah1xre2D5DDJY1boIN+S5S11n9xvUCiQtq08hFsK0GFSVBz8x61BCtZi4v
Nk1iQGkZopIuOdM4FG77hBSZ67WY0Jxp3daCdZlm4LzXP5xQ6TPOmg29GvUWF2QnAq0UA/JU4jpB
PQuQkVrVgp3KEsQqDNlBq/suWj6+I64Ll41iTIztoDQmulB8WZRBBiWu8/eXTbqO3ceg3HuSxShS
uO1+Noy3+tlGNaTQa5dFrH6pvdl9HErSD/QTARfm2qVXvZkcVpTK+J3a0T30DpOxm2iMh0NiI95Q
tFq9aPRPTTmkMwQwIldWYn2HUdMKCPpGQc8ZbKlfWxCWgzIac9utHFaT3h74cu2v1mjdVFqCpX98
epFSI6SfUsU/KPY1O4syJ09thUSwNelR6/rCGFkmIk9YLpfbJZboQ06kX9Tm00krs+qAhi5c0QSN
it6apikvzq1eK4LMT1G4jKc4YqFv/su2rN0YIe3ocrolgbt+QGA+3Q9Ri7Da2jGuoVA0QlHJnQju
LBkXvWe8G4M1wwUe+Xuim71NENbVtV+V0U6uZbNf0MHsWhGsj2b5hA7LPzih3BayeSe7NbjJ5vp5
daKI6G5QJb3tfbbMJbmdEOC19SoeB2yWt0V8kFFwx3A7uxsWYd/MJqSFzOeAiJPdZC79LjVJzICl
FFLN/RCQc3PMR+UfGP2nbCZKe/J7+2oUJMXgUCbDeYwObbS+zTHYHZrO72/kRJiPjSx8ahQLeXJR
D4h5u3rG3YAHbrN0WXPw/ARFALoJ2uydfSRX576KTGNnhB3Y54VftNeAbO/hhYXkTGzixnUhsa23
WToYlIKXjxOq3M3kT7Dw/AkXpEErx3IF7lFreqCy1dy0mQ3SSa0NefO9s8tx7zadvLUTPchF0pcb
CmtNnRNgGAqiZmjHTeU25qmKySA1osjZuIWT3hdFSeGT2TiG8c1aOCHdbKc+ZEUSH6q2vUf09sDp
bHom8zTYLxZ6fdMPYdVUgtg5SMsP+YKi1mpVGQSBqJuJhgxl8JR2PNxaQYUdXtIotx2LaNE6rbck
Ut3ZVVvt/QZCTEJtxsnwbgbyrSuN5wKV2HXgpzuzp5Ba2sOrm5K/EFrTjlIreb5rd+WQjYmFISnh
EIQ7Jxq/1SZQ4sXcBOskYc3az25VzneRTLOD4y7vZ2FBI8mqHj5+4J4kTuJdNuCYdOYWm4lZbFoq
60smXryOIm41fpNxZGKqEVT4w8M6I1W0veGu6hzSPjDX7ltbUAkusqfGM1tIeEm/jzobj7A7i7ed
w8VyqqCIicralkvX7AOuFJscQMfYA1ksQheVCZiluVnca9cg+NCwBpJcYnlVi8Xe52W93sYLNhqP
of+eALnpKFcMnyU+pHVKv43FoR/xsOeqIG1k3wVQ9quBYd9GmCq0NIFH6pf1nW0bGaUm/jDRfXCm
FjO5nw28AihjiQey62DbDzQz0qD53rtqvGmjw4E0AC6OS+2Qd1zsiaMmhBDwqzWX16nd94cYTmxE
CjkBRGRiRqm5sxvgMTjNyYjogodIlDeh4eW3TdAf8EeXxzxvXiTe602NSXn73+7d/8fEh8A/oNH1
77t3N9+rfnjNl79bEPSDfnbuAvNNiEnIIuaN1pyFF+1n3y4I3+C8I1HdtV1P+Q9wOvxl3AvfmA7G
NDwI+NQsU2BbuBgQHGXoC8mL+8/7djYhd7937ZzAEqZnBW6IFw7nhPWH/QAvX9IydYxP07zL9OQ4
b5R82yMnrpbRXRTGyBxXqj++81xKoNhrUCUHMb9NDUK2jGk+Vn07gnbLcKv7QLqLsJ7BM1Ea9Cbg
Qo5dohWVJZWjmQSkPHuXG727m+YS2jedpCISSI6ZOR2nZvreWqjKh5VG6a+v5J8cf/iJ/+V9msSu
EbVgETqH9eMPyx9JXYubW4F3jNoVdpzb72fcTmBN/hoqUI1AMxjGzOB/jVtjejYbv+m2Y74Wh8oU
H6rIPq2uQIrTQuFa84zUnxbtphftWjKrT4xz33u939HGqt9VhnhBieg86gURKx4he7PA50YOEpzY
2ZqOqaEUb7JRKhymch4+if2ykkdsFPVxobp0SLl87+AZ4OaKLJjsXR7z2p2vuS1RpuVLCJayfQ6M
xGR+wiJkfnAqqYqp1odeaMU001r/uBpvL5tDv1WcgLjaZb297Sh6H3R/RC+SFHVjZHKV1G4SvdBu
EjuK3s6obff0V1A7m+jH9nVkf64P0re+jzXEqcWh90b+IT0F0KdEkIa7LLH6UzLwmVWhT4SOJ8RJ
Gv/L3nmsx62kW/aJcD8gAASAaXpPMiVSoib4JEqE9yaAePq7kLpVp7p70j3vQWUl3RGZCfObvdeO
on0pgxs6YCSXj/uGTYG/jtxcf1gOOoS+esmziX5KxT7kyvwu8xGvRVXA1pY20dAZXVW5fKh7k7Dw
fz88PmfUHlG9s3eoWZdwVe2eucRC6ePwIwNtoYdR7KbIrlZVzmg9E4jAPItvXiFMjiBpwycegK81
+eiS9smzeRHwd9+oOcddj8AagXnYQ/9CKpc3hzrS7Nf+GiGWAq/jdNgog1gVwrsl0jZNQDX1qcgG
a/toAP52PwxTzJ5PaVPsCqLiLoGEUivisd4+HmppQkyMquQ8Gm5ChGA37Uj+eHt86vEQRRNfLLRB
lIT9os1lzZkPg8Foi4fa/7QqsoryMsDW6fyoM8znlbpIl4MK1IO3STQwv7jWsMOVa1GPA/lv9Tmx
g2E7Nva5rdolV6Ji1St++PLdHLpsO8Um9pplJvpwMZAY3q4qG/6lwby1VjI99rUDwigBE10zQCup
T9vx/Gg+KMaAG48+8NwueAtkWuzCJeq0ozXqCy2PXdqT3DRHcmcHydcobVH0uSTpTs8DolXIXNkV
S/VitYw2MG79gwhcxX4xOngpWAAjn/DgmgH/dCKJR8mmft4bfX7JTaMFUQrf3GgJhscDNTiDBdoY
u1+yOFUeveNDtT+Z0VLCw3EkEfDl0QfWBE6ismUfJ6tv/Lx35O0SJ415YdW6SyxrQ0/SU3H0tHBs
GzhFixE5r1kBhBEUKQMAWycgTU5256ypko2o+7c26X+CLzFO03CYtG8dQ38CM+qNyL7jHNpM8wXz
4Xh2YTPSme8MVb42hfY3dY2tv+udlowncJKFv3UjFaxkXr/bKrZ3gkYRrX8HbDsmTMWwYWbxEnEU
B4CLLK54VlO+lb0sdlOW6+MYfVQQYU7N8pDD2VQmecmuJpg5r7r1o6fi3tccnGKE++Q2ez0VLx35
UiQ+Z0g3WMlvi/Jrm7PB7mJAxX01j8zma5jJ0+QCWyYnxa7zp4edpfKFfQyi17ie7NOUlWfZZ59B
BFR1RrGWhRhExfgnrcyd0lG680V6YQKLySQnjc5zGD9Z1o70yzdCGqtjrGq0ziFYBwYZiBbj8OQn
tNYilT/7zsa6UtvjKW4MgdYk+6qWAqyxX0uRn/SMCQwv2a0aGrouP/yDOtuJyh8gKJotdrG/TWKO
Vjxhwi4J5SlNU26bPNKnKGDb3tJHbLyo4xBu5XdDan5LAGip5/QcD8CImD+FmyFmMtBFK/z43S7q
xFuYGGx1vfDu2W+d1UKTz41uF1TMxzgg7osDXAho5RSmRFRBJ6/JN8RVRCtrmOUxaCEix5m5CUKT
vW0zuDcLOpYDEIqIQLPazOQs8OYoN3MPSY1AcnCHbW7Ycl0GWgA+g1Pitf3RGTi8SvuOtHfalNK8
FrH97gA+xzhM6t0fOYOa9Q0yULtUYqdojoFVulcJMBkVbwMHhIi5zMcWU/MTNpndN/y98dZOSLkM
M81qrSVvtTK7rS2wIfkTa+4wE1A55+DXlFa7BFHsi47aYWXCKdoE7vhUe9GZJuDY4DLZ4bPaPiYO
bN7KQydIGITk39fzIS3gOVpBCL8zzzZV0nwTVozhLUCibZOO0iaUL/HY/vJaAMd2ZGPjpUDHlpjS
sOajPmaGXLIVGTSoeeszRVuxQbUOVaivU0vGVtaQqkCwSGcv69S6m7Yobbke6Xwf9lgvI2KZoQA1
aLQHIFyaELhqNl49lt7MDhiJyG75eoq2vhAnUeu1T2aGIclDj/j/GiYY+4aNK/l+qyeP3BuT+YDN
jGk9M87cZePtAc/F7An2hIgI2vxrqO4AR0h3q+yGYVr4rKRovsg6vzoeu+c8D9YtGV7b1obgzqVs
Z/fV0yRk8VqSvSKybzJgP5pJhXZCuHI7tu2zZpu7qbITIfQmrBS4QuAHlAetX0/Di2m2+d4Y6uo8
jD/c3n1LcnKvwMx4uAs5LFHBGBuzp9erA00+LoyAZFDbquftp0+0t0kvh10Dc8Ax4VQ1RKPSvZji
W149ufE9hIv2pCL/HfZBu+l0MWxn6Gnko1mB9510+H7tlAbBgJ3t7MXM+Nnzve+pCEh1GJS1Ajxg
PeP6Es9FrPZOFX5n+uLv61p9bVSabuzR+cxZTFRzAnbTN3cpAUwkATXDZl7S1nLLnYF5l/KYYs7b
dJ9G1jvnAf0XUYX73ndh7w32tizRBOjEqX5WHbETAKZwAsg0OEz4glixhDAQ8y5bFwYl8BDWyGmi
/uIFDbeQr44oECHUBUGyzdUXvDBJ2gQkoRwxhYGOD0DqmJH6MUPYVf785pP04k8DeN/BINml4zh1
9WaUtXf2EDmj2P7d+TXwHF1+x2iJkp/JlHSqa59D8SqNDsNd4rP/y+x5G3ix/OmxmIFKrSOk7A5+
W2Q4LV3zeqjmS82mdE/5B+SSqVzh8oD6qbiCc2764XvVFr/8wCcAgto97X7zpn9hhPkCrpBpb148
LzDnZdqx60TKUCJwinVtvXaPOi9KyUewNtNckm4SzL/0Qoe2snhfuvauacK1jJwXT4N/Kz0LfYtp
rQldR3Y2BU9RWEJUtRnFTykNg0/sTTn6azbTf4CHsuOWL3ry5WYoxdXAIODLjNVU3y5L6mAnwgFm
nE8tlX0nlXBleOlPiZJgHTv2cTT6Xc+vvMkkyy5Afs9WFbJLV5G7yX0E+2ZtDvvQgDaLtKRKRELh
ECeoUIZsQ7b7t37+jfABwVkpbzPgBxKZRYyirnkVYnojkPN7WYdfKkHeYNBD68Riu/N00R6C6a0u
iVpAX3Sw5xAzhbEuU/BYCO3WXsv0ijM4sUtMdhZjmA6nwAKrXCkH6waFfsLp1O/cWaSM3iZzgxj4
NtbRIeJd3pV+Xu4ysEhRs2QSEw/ggr2wdf7WNPUNneiWITWhPFakt86YXJwygl9UivJskU0cB/6f
avipOvHK/WZvB4XcSHf4rMV4bPTE8ZrA5u20JghDG58EGKtdVECaU4BeDBlcgyo6G9kLpml17yjH
KruVmzLRd0skdwwwECvMqN/E7ocu38EpFZCIKINGAT6ewjRy63sMFdnIzdcizNCs++XRxBTDu5F+
a0wiH+QImSry9bFMwXPi62S0yz5yMBG3NYCT44j31tJn7vv1S5jdLPfYRIDlZG3/UlZ2b4nY3BcQ
JPa1m1zD2Z93biafRe+orVKgT6zGFlxSyhND4WTVRMeJzN2DlriAlYcuQjfZtG8wcKwyF7JbaBHi
jbOIFX5yFBlutjkHUh5CE9/YplVtkmiExxk0QD1SXmqTQjLy09cmr15sV6ljaz2rjHq85W92yabb
O6UHfRkqtKxcRIjit27wM0dLV+USEwy3CpNYAgm7wz1DTOo02XqDP8tCwtN996roaYLBGhJQ3BQU
MW3MHz0VDinpXAt7dhDbIA9+OHYtrvirtMa/BvBZk5vyVE7NmygiYCMuwcdt5HIlZ5XHHfPPYBxm
e7FNlWFA3Ma4KmsiPANkq3R2xj0OTZYAzezvjaAtdtrLawZ/ztesWV5SroXST9ZdyHQsmPqNV4JT
Q5/JSL6UT5WB0n/KqYmHrr35A/F/0wBSUiTiZ1SO09a2xFOpuXrhISSH3X0lwf5qtv5HiBvUQ2y1
ljlXCScX+TbLPlKL+Rs2tXfXgeVixgggg4rkjWULW1Lvmi26UF0ehhy6vh3BzoFbnjuy2tGbwbZ1
xhsXRx1ROUYW/POkv+WlTSk412tj+hzm5F0lBBNEwnoLWmYgc3caYvVR93l9NOYDpMFkHyg3XGXs
SFCDMWUN1VKUWBBSMliTQxdfgiL4qBCSMPwl7TGvok01HAeFlSgw8GEFXP6EZZ89XJ4W8t+8m78a
BjWHSUBV0h3tiIS4opDtvs2rDzdkWZvJ+dmQps0EwN1andGhBliCRLTcy0m7MPgmIlBEsqnDhyYa
gEsbAo9L0gTXKdEhsQkZNAwsdkoukiQ/o4T3CvzTtpslBNpn+x5F236cJjCmQftiyOi1tBMfPh0Q
sSy712X9h2HuH0EvAvBTbM2d480/xqkjHSD1OOnVj3zwvyS4xUYju4l05HfIYWHaFao2Q/5Ayr4y
FXCCcvLAn4XG97zTh86hcci9cu20zRf+w5RNKRewzs++m53akrkbrDEQTxvTp8jrqyze9T1ojap/
T3JVHtn3kJjCLJjTuKTVpYaOLjLzPIgCs0dRFN0Gejk0LIB8yrxCxY5jOU0l5BvgvhXJ9muHq7sx
0lzi+4cVEylArFTYboA9U0g/xbo4JGSP1V9Zn6Y7WYhFlQ6pOgakg/TgtvwPMQqxLZj9EBDHZZ3t
evedCSKH68QyZwagNVCQzIM+xmb8vSIlnW1qdYaZ6BPeuMprQr9hgKAjmzgdKAsGEjVg2qB14vRf
Xkhkx9/8y1hrXgxPEmWAhdUVYbc2M1Jw3G7iEmDLFbiuH44mNi/MUMeoqiZ7G/prnQefBGR/QYVb
x/kf1InnZnIRg9kC0JzjPrsmrINy7P2VdDVMwsI8Utu/pZW3R93/Gthy3k4BcSgUkWu7DYmersIX
aI3sE4DqubRFxFzl5B76vyEm4Ve+B2MAIcg6hTNauEaVcm2mMOTLrFuUcsConWV1wqxbjBX6FDVx
c/xICAXfVAJyhOMhOO8yQS/PfSKa4IWgp41BWOHoz6Behh18LDU7M3M3dL9mPanV1Eh3pwcbqm1q
e2vlxtE+7IJtbcPED2T9KxD8wUac3MPljMTHSeZNnZ5jIAL7OYwZnwhuSOlbHTlvORoBzAfNpVbG
h1Id99j+RxLjNiIXverHa+uyoJivXEPGwfgCaBMSa1J8naOnWjrQ5XucmGPAt6mDGMJbO4UM7Mh9
RBn1I8uoX3c6m9UnpUVsNHc3JSfDR5S+xvhG1DVuvybzQS0YNn3IucXWOtu8gFT5r5NVEvXKEsLn
RsldD9iS5L1rIyIXey6iOuRKl9AJ5A2YV589z0aFn9RV460M5nvTh9Ehz0KSOllINAZ7+LY7dEF1
EQ7VPOhhPBGWfrWb6Qs+s6fed8xNLOM/tePsJWQYnODu3c2bNyd2XhDc2u7wVrnOU4eFb0BsPFFT
eFN+RsH+pbc5W0aq/rgQd1KoWBQiuC1C4M0RDPeJrlWzpIWVL/LwPaS7MYaEUdV0dksDGCic1FbR
tZgwm+ziOFQsAY3+yVzONbv607Tlt8qjl9C4WN2x/9AE4ZLlAdKKrvy5H7p6O2LsbUGwh9YXQ8Le
cirjs+vnqx/5SMgMIAMcPdMmLwruvO30ken64Gn4oaP1EBv8JIm5J/kFfJgo7F8UbGuVYMceuuh7
I5PjPCQeTfRgrvoxecaWL1P5Kcbs5lWYUmor+hnbwXNIx5lU9ZMsnU/DKL5Uy99sqP5VEoJTDFzI
fXRTlmcRKcY7tfZSB7VNDhCm9IlLwIkRK8CPaHWc6QiCprrV5nWKEgFmqD5mlKnrsvXDXVsG1s4z
J9zshtzhDVe7qWVwxnyfDiRfAqtnXNrdEmGdp4RZz1SSS7i1S1yCSIi7jjOCr6MlAZteYQnEZtT3
ZoREZMMrgTqnMQU3ZNNgLRvISAcyXHf1LjIz8wkG3hpxHmpqp9q4SxC3TyL3RDI3uj2SagE9rKZF
BhkOBHjn2noHI4p0bQn3zkj5rpa470QQ/D2Z3TmE7LuixGaEqdVH0UPUHwfkKBW5CLWiN5cFNpoq
wc4NcnDfY/Fp3rKdtQSPg20WOzNx3nyXisYYTbme6vzWZHBvbZLL8yXCfOYwQk0IrcxaAs6RCCOX
IvI80Nm3Lm39jdHdmzDHwwFy9gt0QS5EcpsvwenL9OkAc/VH1RevQVtVuxgyr0OtuzZechlfrRoT
91y2ySbux+nix+3vPo4wAiSOta9mwJ6NnXnXkCKfWguxehFM2Mlz5+ZoDoTGn0HLOvocEDJGyHB6
rUGy9i3kUDFzD+EKWpAjHy+B8hmWtBU6dW9f1cTN53ak1qEmgr495EsgfbJE02sL5PgSVu/35sFU
zlUMGRiqnFzRqtgEfcmqf2ZQ2VNa8neDyOkgz6IQT6mnGTcH2gG+Un0V5hButJNLiL74looxfZ4N
4n/DaPqqEHMAtElc9kR6G7L/2HKN88Ht8XO1IpSwxCek5VhvpjSYNoXvfglEEZ8TUrbiND3VfTmf
qZK5fM2Ds++89ldSTL9rxjInr3RPXp0/5yVRMaMe610dmu7ek1Jtw9T7BTsBpbsfvpW+fQPO8Wti
9nNuKg06BA/OblLGKugW2L0YSZYO7XTlt116baiRJGrDE5P4n2lG9M8opmFN46gvnV/8SWc334Y2
Uynh0xE4IVkNRp2/dIblXBfLrsP4epelFkgGjt5+yuu7ajm5J2kfk7FRN/Sjb2FpJAAppp992jSX
FngFkSp1vXEmFxYskUK2YZpPsZqP87QMKx1IkNbK7pHXsovHad5SxdlIs1fzbD8ljVfuS3DunLXe
dBg8Mk8gr2wdJQhpTp35PldPxhhX5BPUw0tSmltEe0duE2hvzGNcOu6xbD/byFAX3rzfaEaX6CrN
MiMAAGAZF88ck7Pnf7fZiey7jBLfMxp9HTr3VbEFfwrqW2kLxJ4DdXixN03WCUWUYUmvWDX5cYeO
DgMI+XaNn6O9zkOu3668MJrtdrY/QDgzm9/eMN+jOb3Xc3zttfxucvfInOE7YgyYk4p31KMHDfqp
38vkT9MXzksthlfaZVwX/udIQEiO+Z/I4qShAG5Wk4lmJzKGCiE93AdDD3enip4ZHak9l0Joz8Rs
lqMR7lztfw0DjDeiqtRLp5I/SVaiESCKLZi5xauselNJzMCLU9IKup9lZvtEbJr1JlHEtSZmANi6
+mr1ZQ9yvO5W0INWg026ThTScZiZ86LVTBxcEo8swQRgxST5VrMl2EXzt0hjsYoYouraex8s+96l
xOIGSA5s/JNbNcCCp4IYfGrDqESCmpTNS2rj1BsT0lgRKh4EoRDHUQGXY46Zg+Nf1z4q5DgkwzLL
4m0r8NV7VnydCKh1XURaft2RxkHcxRbDgr+B3nyoMhfbGArmNlc3JTTnZHNzT4YTEIkVNoQY9vSc
wvMu9TVjLXHvIFkGHiNwuXSTcYaaB6A8ASaeTzRY98cx+D1jCBTVmJIVZTrX1mIaip7po4B4kQ1+
fLDD6lwGzXcH2SkWbuYrhdxVRuZyTezigzPIZ1fNFcslR2+ElUoWeZaxxsoAb73EpUfSNaQdCEIz
NHlo5xVxsR47O2twZuZ12S3UxQfNVbyH1LUj+P7nVAub7UwlGCUOhBol6dFr/+RqJAklSTIasAB1
iOEQfhI+t4XtXMymvGcZDV4225ye6fjkB8OPiIivsZuRLhn+t6YYf1axii8Z2+4NKimXoynb2bxa
Y9G07D1wOBm9OTIvr55QdDTbpgthukhzY2P5H+1+PoKYrsB3Uv3hUP3quT/Q7t6SwsEDaxvDyXIR
x3ArEVnZ7LxgxmNiuvIQFaylbRyHEKzIRNHIsvK6+jIYyVs9qEPgzM6KwWK+GWsuAgXjmXRY5vYL
zQRnvrPLQtb1ciqzzTsE3epbPDr8dDcgKwM3kCDquxVmrc59Txxcu0RPKMmdXhFAmVWXwlLdBk5h
B/6/scCgqjt0GnnMvvZ5prdpg71GgTwCLTbtejMm7NkyxMsMMkbOwWuWO91hSlqxaUwgCcZc7QXy
PEBpyQdlg970PklZwrNfsibsNhBJiMmxqEDqsaKF84o7sRwU925A1rce4Ig3AKUARP2OnNJal71x
78mV4HXxomcvyxV5hxbDRujvbQ6typFPOqkF+abe3S24G6DSvzk0hFy0CXF3PGIUPUF6BIX6NMHN
CYWIvmX9Uzt8htTmL1qUwa0zNDk98LQ0ooc5A3szCEys3guwji/2ODeHPmQspyK7expM61cxz/k2
yYynboCNQsV/MSxuz2Pex9emzg4SkK7pqOatJfvJisA5qdKCxpTtW+Fd8hHV0RD8ycj49YhuMjmb
aqext1Ftbr0K46SiBhws5exnUZJI6BsU/2nh7a2YdGknCzZ9lfobB4Hd2Tet3fAt1fVn2Q6UyH2+
zlv7PXCr8rcti5NbbMnLrq5p7BFkZg97T1vNvjW4vNQtkZKFtakRzO2069EUhZTeipS1CW+L4HJR
oKBZG9qUm7HymUgnCKmUulchl5+eYMfIJVZt7tBJJHb0y5tRifYjERHAI66ZgYJKzUG2S+bx4soo
3qVTcRmGbFj5NA6sNyYSISLjmNfDeLYyvR8GN7sM0/e27LqjSW207o0ELk5sXtCFReuiYK5XQ/La
1I7f4yEky6pRHu/UbPxgZAx9sNAvUi2+GKV/UW2QcNf+zAcJTkUtW6GSdDATRwd9t9qIydlDX+Pm
N1vFi73UN5JEdbNrk22tUu8mGZcDp6PBJlDjaQq1x4yh35NdKjJ5YLf2kS6Adq8F1Z6G4J4XeDtK
52iN8f/kdc5RLYB3/vluV5f5Pen0sx6z8WkwGFI4Hm9n2uhfrCuvwHnSP9ozj/R43Myi7Yx7eEOB
091nFJ9m3W1q0m1+pR0igMEnstmsopvrDNz7NHFrEbizNLPJqRTJlbsGqX+6fyLQkrfP4pQm1b5N
+DcF14rO9DcMCVyAdQNexJjRiZcY9jZvfKh5YX1g687SWDDVLqcQ3jBnrmGV70FaPrlVQbqqaFm+
pJd8srIvHljPZMovjwfDSIuL6yEhZGq8iWuOhQ4NB0UsICE3gz0UMCEok3Q4tRXNfFKIhM2RX501
ARYi98adV8sfSeWxu401ilWz4arJXhHVAJuIrjExNLvfo748g8UZN2kcPZVuWmDR5r3uWb6XElBn
1LvoSJZNp8W+CseyeMUoYM9PLStCMiMouOaA8O+KAT7/5YoUGQmtOGlQe+Jj6OrA2DCpAz13MjqG
XiAb9o0LAVmNVb9OlIEHagRC5GXTc4ZD0Z4ID0YJ/iT9vNpnZD9r1JLbhjKQIu7PVGr2lswx1TCM
WztgeyDriBg5SUZvbZHgHM8UKC0TIsdSZ3Qpeh8Q4hqJMb3hLrhnZsHUWo8GZXLA4K53GH5BWDrU
0wjRddkcVsmqqzMgIVIcAwy3t8eD6S0saESXWE+OTu3MDP1jc19PXGaZyTnowtL2W0xFJecRK3DI
FKeJ8cCWfngbzM5+nvJBkFcM3Mxm5GqPBOaWYa9QSS6idju42ETl6rJsn6MRLtUkT5Wkdpp6NiBz
dPDLUuws9ARzpM99mr8tqt+LiBPQXB3QwtjMfwIJbrZFXmfsdiIyEmZwc0Kl3yoWm3OemdtmFJdp
4sJU1c3ReEsdtBu1gfaXubM6JAQvrIAhcJIBQ93nFn7NjvzraKLyjtTos4Ye9d3OezgG2r5EQwZN
otAfeCQH4bzVNmVtTT5uiTd2lkNxSXsfuwPvj50F+0QWxYkokueIHqEVfrMN8B+vEbgbB0wWn3aW
/PYa0981Jrjp2msd3AGzxwTF4RTQVb3XHE2VcH/lRYDQpkiZYiI/Mw3v0rVIURAmH/1MvpdJwnSJ
qEHYodGXlMVjSiAZZTFXxvy1sTp1Q/wl0mor3IicGJuOrvTJ6KYegFq7rGGXgBAim+plWEj8O/lE
07qD3l8L3vSObmGVjyzUkpYfway9E5Pc9Tp6HliQMb6bO2PfNcgDS/Bj3MVuhB8RfDp050iLXciw
cDXgRdi0MTOUuoc5xbg7B6C8N2Yv34lh4jcFri6K+cgakGU15YHBZnfXVvcoCTWOrsQ5mCWhkMZc
vkv/q22xGjLH7FLlWDHwsp585uoBvD+7LH4UuaDbZgYU9POdlj889inbGCtA4NCGgkSRtr17vkmv
1B2ZtpAKlGKonYR7UlXAKJ51BD3yQH1rzk86BnWc5i9VV9IpTTHeEc7WwLGZcKtuZAtK0yvR+xET
pKVFzHRqzhsr799l5hsHkzi9cEiMp8YlMyd0ue7qgrGZ6cstZpz46yiVt/Zr/eJMXULEdogKsxoJ
NHYJHy10cC6GJDwsI++pTuG09c7vYKa3z4PyMKrK2pdOC106n09pCSXCSuGaLnzZYHl4PHMWlGcv
Y6gG2oS6MJGrw2y9ww6LhOXx8FBjIE0YsSWbE0voGI1R+zBBicU/RMfBwiepKFhj+inUYXhJ8zXT
aPZCfOnx9cdDNzXRrjf8V351Vr4PmG8wlYw+re75wbJ9fCpiHA13Uh0QlhunxEE4lHsVBmPNkopr
BoP4rN9RdW51hVJ68QU9fEQP01CcuiZ9mE3HNw/jiQn38PfhLe/5o/1FfVYa6VevHfpdOkr991NB
AK72/2up/2+01AJFM4z1fwt3/w+Y+1OW/2R09L9QkP7nh/5FQXL+y7FJOyHxB+mp7QbwjP5NQbKB
tkvpoalm9+X4fOlfampv+YpneRJu+/8Wg2L/F/prkgxRBcNCouX8f6Eg/RVm/6eeGqW27QWkqlj8
GtaSuoIO+T8oSC2KrXKSFt6/xDvnFdFKxCedPOLsEC7Eb4rZdT1pGu+MKDq2ABkXIai71sQQFXFs
0avzHDB6LGEaraeZWoIZxspMHefIFsw4mQ56SwfhRhu19nYQqN5KJKH2vjZdnFPAVteq7X9NDRw7
3RFFXizGCl8vpechiCmSHVJmTg88bOdHS13D4kBU6P2QIb3VboHhugPt0pqGxBVMPPzj2T8PhsNV
Dwr4bCYkNQcgSJfvxMDQlX9/qFGVd8pAmS8N+luQz+JUz9H/PERdLaA3YXYDjcT0fPkwKwqaCd0J
VIb/+ubHFx4PyfItj2eP/8rj2UzdvgpcUtymiFl4+xkDhliDwGCRvSBzHw/mws1tdSgPbkqM4CwE
1zdDnP4+66tNkXks2XTGsIW0wmM4QJ7XmlanCGjPgsB4IbXQQ918cXxtbcaOys23o/L8z0NqEYkF
I9Ffz1mY4vVKRpZ4AQYP4cL9IbXswuCbFeWtkK5aNwhj9mVGBYUI4lko/0Mixl2NjQbpa+bfc42y
Jk7qH76Pqgij60uo0nZjxtKHBumX5w4AJzW4h8bReGcwwt54zHdjY2RrC+TooZLFxfbJvFUtS0nI
G4L8KGEtAx0qsoxsvFWA+HqXtunBjOcMZIi98kQXcZcdrPhizJ92aZXXMUBKx29zVR0Lcs9Z7FDD
JZwHtOLiV6T0uE4WjCgqSHFtDD7EFBxubLeyr3XrMkcbAUMgrvsyYxieYGRd5DQE29btDGALbnwV
Y8vR2et8p/KgOyjHPnR1WdycGGZ4XEAytFXEWtjKMOG4rZr3TmNAzu0Rz5kxEkq8caUHlMWW/apS
U3f2p8q9mDlxCZ6v3x5fC2rFq2eY24IRLqgmvoFVi3/ES7W3+NOv6D5IUFx+674jvNgQ864FKPX4
ml6+QSbF0yxcoE6mfpXokPe903f07qW+IA2cL0omvB7QdQNhfHi6j3Z6xgOmLJ3u3Xm4yqHlnH/g
hFJ2jLtO0qD8x+dU+878/IbcnttoFhdnQwTmYTbanSixiLYLpKfjH2dYsTx9fPKfhzImEnhBY3MB
7NcPGzwCnnSf9vP58dHDFM+ggZJWe/5Gigj1YwIwoX3RbvSK7QrE6ALnJvr4gTNwJ06WxpbPORxv
e6kCwFIb2D7HGzXqdCKFsma+ulRkTUJZLUsHoDPNyaLwr1NfbEfUsfHC2FdiHg8V+OTgYVCtFMDL
v09r1MothPGDGdakRXzkC6HcWVjlVHbqpPKfjss7hw2mX5ULf71YnLHt2G+6hXr++FSwuFQtC2BJ
u9DRuSSUq8FAl5Qs7HS1UNTpXItt+0CrBw1Gj78YE8Dr2TSO2wf7gY12c3qwHx7PHp+b/HGfZqRJ
d5bBnp3x/UZb8sA6KWGcBPXdYSoKIjr4aS9E+C7C1fv4lTBT/LQQNWz/vpIL4aHyJ2MNgr89lU4O
F31Shzlg5yFclmLcxtptsJDpp4VR3+SxINGnIgZuIdh7D1/2PwiZ3oR1L7GOLDir7uHuSO0Cz4Yi
JjI6MO7d5wsxv1jY+WPav9p6lidg39NOVOVXGfKis13oV8VC3zcXDr+xEPkxHvE29nawUYnEd4C+
Z+0tDP+oJAcLpr8L3L+0x+AI8tlaqP+EH6JnhtRDwia3isfTByLiH5KLQqlgI7/GW2GY8T5YaLKP
A+ABfX0866rq3hN9QZWHzOpBA5EuDelfXkSIEIxVNXEQQch2p/D6GYVKr07GYrJ1cPMyW0HqES3V
myAggYkzbuklMwHe34u3GEUa1dmHAdBZ9+52f6LFak7k5gw5dXEteGvhLm7NwMvWkxWzT/LlZ7Kk
Njy+M1+SHKYancPju7Ml5yFcEh9Coh+8Iq0PvhIkftv9rp2PTTn7R3YGHggvhnz+kiFhaOebyO80
AIvdgoP/n7/98eFfKEqmo+vc4W95vAxdyuiXgL7D46PHw4OZ4U7ykov5F/M9/KaptE/OaJcwi5dM
jCUdQyw5GUxRqcU5OrLlAEWYttH4+bEX4uNAJZDiXYAIr2/TksDBmnRHfuNAodtelFtl+xyWCkOk
Kd8OQWoR1WY0SFshl7VIkhMc/qkFCd40d3T1/83eeTS3rbXZ+q/c6jm6sIGNNLgT5iCKyrI0QUmW
hRw38q+/D+ivyz7qr+zb8646R0Uq0CAI7PC+az0rOlAC5QmhIPqcDtLOOSHezG8sBwgwOh79qpo4
4fMXnPQMYMUcrkD9KVx7SwSz5T7sUOnM+RRZDBo6mbcsNnNBWYNfnrlNv2ggl0eX76kJIXJQo3z0
QJBdvuAQ+dejy9MLAgRMV0sSqVOvwiJgbm3L3eXuD/Q5duXy8PLF9Sww8nM+iyWbqziIqVjj74SO
5fcQpfiCz0dtDTAIlzEomxjS5/SXPKffoYzujHx7WjdSf738u5fx9tdh/Ho6QZTf5hgtQHyyIESo
5JNE4yclgGUisIh/d9NnNcfGdA0BF5cvtI3lShFsUxZ6IK+EU1Vbo7E+qWWh9wtJwjGIxJnyctgZ
+YPmz71FNtQI2UneKS5ROpd707sgf+Ula6eJyAuduQD9nMRTWpQcQ7FB7/qC9mMd84cYVfuNusT4
0HCe7UbIWmZskzGTnEgbwd5zeXgBBF1+8uvHgoCOtsWTPf/ur29fHsXoUPdO92rOyTpOH1s7EI/L
y7MLmCVugV39evrzkWknexO6FSjLAA/s/KdFEszc3vk8ljQiSBCoilkuaaFdhkli5MNBzkFKcYfl
22q9fTfjbAMHQ1kE4TaaUbdiht5WM/5WwMEd8Tb9xCNdHsXzHje/kHMvDy/f/PU7/+570IH6ZTHj
eX/98uVRNmN8BTzfX9//8veXH1ygdJdH7QAoWJuDeS633pzV3Z8vD6vaplXhDsa8YMdLPjCgtxjX
AVCkuwEPzG9T6K+nl0eATuARXGbYy/PLNPvraYZKNesmdvwDgkuMjogtZzSIcdnCdyNslMvzfr6P
LOkSwKoQgFzAYZcvro62b+k2rbujf72EDtdeXb7g88CFwoy8TO2I0rKAku8b+BhoCTLnj/Ne3J+o
8+8ioNbbMSBHDXvRCJyEwiXipsvDwYNAv0g1URy+/ui334rauNfRUc1AtfkF8nWrF+V+wjtJ22Ue
gNU8aV0eXb6QEqT+9ZOS/Oj6ePkuu5Yq210eXgAaAnZLtrs8/Jkh9etVDGVB7XeGLj0GOB9XxYV6
Lroam8HPF//9O79e8hI8dHnFy/cGZbh7onQu3/7yW+EYuuPPn/x8ePnXfx7I5Vcvz2nv81uX5z//
xV8vpaNbpqxlU8h2HNqQX17/11H8POxfP/716v8f3yuyY+xUet1t2AjtJ38cFfvRKJCQkFbILIBI
oiEZH4Zckrsc9cZqENW1jHU6dz3uz27Kn+LI7VaFVz4lSGVYzE7WJgeXsxW+c6OIG/7GVviTJfpb
44TVegqNeAXyPt+g/2P/UUj6NoYF7FWFj4OV66s2TvyDjQtDhi1tXx/7nFIIE1OCGzZN0TyYRcRM
4ypQwswoC7vrHgDp96u20p/tQk4kAYml0zlHlJxHVIA0I+jiLVEOdxsqb1g9WzRJGhMfxOKmB1Zc
sT5dDg38DhdYISYJ5AJdXabbMm9+kExMf20gNxOF7YvRDNHatr+5MSmLThnDQQDOJ2uyggfxamrk
SnSbDjUpC21E0xAwzL3T2oeM22WXKEw6GuctVfJIxASJKFH0EroNgOPwox/fU8/fxmaONCXWOhyq
4XPTYdd0zHAvKzakeTEcAtPcmk15FmVAqyGoNHRk7Yftp6tS96yt4VORiO18E9Ts3Nq6edYc+wO1
A81GChjZyNzKny7ahIrp4G/MZGPVIzKNMtMQa9rAbs33xE9vPUoTT132rtOSaFlyncc2fUMWvARp
iqwx0m8qoIKYK1Dc84hA9T5nxyHbchnYr5Pn6iuJdXVf4FslGU0G+9ikHcguezvU6MozW8tWgQNi
AoXo1nObN31S4Wqogyc1ePERGwkiXdmCYWX7uM5Ft9VkYqMrs9Z0JtJNVIYkU5vuW8yVfoiZqZdS
dpDRw+iBZJBHn1xwViTaabJZgGasVnPLFtuh8Q/IDOe0psHc9YG4d/tabk2c22FWyTsypO9dJGS9
J9i9B/TKGhGcWxVvGzJpVpOhrT3KGSufU07x39tqPZavIGuv6Fv5HwRJXfE/rI8ZYQybqljSPtHX
SpI/NIUMkxFrq0VFgGgRT1tLpkCB9LMX1fo+CRpYS058pXfjePZAouwzLb0uK7kYFNerEH6xlCUI
p6oi7I2MGdmPXJzEtpGy5TTL1utvjFgu0RVVOKbJvJ0XWa7uDPu+fNaky7BKIR8DRb2KibSwsgCx
NmHmJ3cqwG90IU4HYJtHaXTmtoL/goouHnW8m8LH85N8q0zr3VLWHX5S/VupiueSIWoJd1nHltnq
xHZN9daY+u6k66cIHzcK0RlzZBTIJCBPEf9Jynw9XBMQK+22WfaJuLWLVt2M+Se0m/tiVPaRkXWh
DyFj34NzVekeJoiywAoyYObWtY9JiKc88jdpGO68En62HbsYQAO72SYphOYxwbmXd+rDD1NyyqR3
b8ED2AGFiZXcSokQo7KR6UftIJn+U7pbMHkChGcTVS2Wee6618BRZ51/hTMN0oHf/mCRS4N0IGaP
lioAYtJhmjTeRi1S90x5UDnDYVNY8XXli2ZtB8lrQVNh6aN/UyGuCJN8jpUzaw8a6j5GmdebJPSf
Mx8Wd23TGrfSXdjr96Wj+Ye0STahY3nrppLHRHewoQ3SRPDaJxsnUR9942EPZoyCyE4HM2rY48qB
XXSjrvO4p9dGCE5rb/vCfejbhKoU2VMrsBIfkW0crdEkf7eP3qaetpCL99SHBUSArPA3ABxPvlE/
mQiaiVId883YcaKNp65LP8tIRQvXq1FG4yGxNC7f8o0yBe+po30pRfLiQVqfZr1U6JCxhFKjLZDY
FvRWtrEcmgX2rew+s92NhyjZFaK9SelzmWBHVZHedWRSrwKJsLoPmnTdlFDVIbWjGCibdSimksDp
txar3eBWS2/qH5sgPVC/goyq0nsv6h7pNCV0rjG6q/A4asM5N+z3LscuxlATOfHB62xzzvVdFE7v
oj8Fzl7qK8LdPl2R75Kw0ynK0WjOJy4/ROBkuZH+LOYTlLthsknxl4cDKiIXkNNaExkCeDStq9KE
aeOxPsK7G72XSFHSooKm0217hJushGuF6STauUxV6ZZGxik1dZdubwC0OJIV/UWBKQ1/cxx9kxKN
iFVITFiqe28V2lbdK7kvErpzoVCwmYKV8dohCFziHnR21KHKolviKZDXAd0lXw/I1xkRLWCRQLaA
5iCzkyWdlRdpneAiXw+lS/m6L6Kt9NsXaSaHgt3wpu6tI81u+1rk4anWiS6bndKbJHWvqTe7mzhr
BrZoODFaysPoN8vbCjobszCNT0KDYof0OSOengvEYYsqbvCo2ka+Clk0LmiPI73tk1s7QtalqLGb
4fAmDYTnMZ+IUukTbf2BNaPxwyhuAosylIRWuxqQwGXak50YR/VWhvGjnLS3hob8YfCRBQlkE3u2
q9ejnxssC8IzjLYTbeB8a5XnLBc37lQ3qxzp1qbTMAJ7yBjx4AiCvxmMQ7/atJ352FRhsWhD5mUK
CHfEbD46PgNkEpX6bRnk7bbOY5Myj4bYUMCVbElG7cpgiRUuWoYFhvIhRjweevp2atRNUvPEIdlp
aKcrcqNuhgJGYcxHBi58PwYjowP2iDUZEEcNK9++KEprJ+t04+MjwhZ9ZuXXLAPHeSyTGk9reONE
lToWnXyfFfyiBGEqo2gZNSO5XwhRQAu6azrUkHOFnu+ixv8uwuGhnTiPWlxVWFnqYsE8RoSdp5AD
V6xgO+MO2M3BCuBlz7kHmkksdYgbucSnQ8M0BCyYv6eY9TdWVWPAjHEceKpD5+m++XGHXcpgCWh6
6qyPdB6H0lx2WOFiCNaBVQQ/2HNQxQcS6T3XWn7nlUG3EBLBuKuXN3p06HPI/LmTHow4Yvmk6x4E
AZLN2v6OXS4TNXddLTRGODyU/QhwdJCBvoR19kBMCi5NHMk9qKV+BtZDcGY0907hvA2ZsjuLXecq
0buVcJPpNJrlrYh0cdQQPZe5doRYgea+LpHhOkaCA6gqb72uptbsgvYIMGUge6RRWRVHSuJh5Ses
bh3E9No3DQclGIehXiZyhN+UuBuqTflNEHnOmZ42pG7vleEIGw+LedSXwlun7SCuu5rAXVAqeDwU
7LUAR2KXD+s2jejA9GtntMx9YYx3yDGGG/Te2Vqf0yGpgUfLNoLO4VGZ3JG0SMxAC8Gc0leeFUeM
2Z+ONUVkKtBFIOjzexHLD+J7xkXqtNomYGlFirc+nPsBv1n/kLMk3Bpoydd22u7LXscslSO+Mxka
GBA9/RYo+1VI+sR5cq29Lantpr23ZpmkLaFu1Ev2sMuMqIFEhjV7L7w5RUeB0sPljEtLRduuiVZx
JOt9L+oYhGidLvHZRfhnVzaGlmVjRChC6dwwd7y3dlbiA2JUjgzlAg/0r8gUxi/ph5+ROtH03uBu
vmYZ6e+srLwz7XsEaOLBrzG+BD0EBtcpl2aC6b96UR2F87YxnqTB4t5DYpgF1nNpggWK9FvhEsVe
VHmzHsSEC0F5/opYkbvC0LrlkCHP1TnjY0iGpQDNuojLdpcOR2wJKBwdnWLycNfavb4Edoeuezg4
LYwwmRk3DY1OPHzDdyt30Zm5cP5QyPCLvuYv9Hp6cp15X0BQX2/m5Oz62JJ7Tb22CM9WopzwV5Yz
WJe+WITYuwWSnY/MNn2TPoxZPRAgkH2YuK1XWYbKfxCuIuFB08nYNSjb/TDCrNlUlo9VLCG4F0pb
UdvWqnYo+SZhUe6ETzs/dmaItBev2eVgK2rjDb3FU2rzL6eFBThExcwN5llvmbQGmazLaIpXSSQw
SUfta8vYv8T7OG1DhCl1E7cMeC6AVETDom7f7KF5SFrvVlZU1auJGoOoQwRK61oRP2KOw9uYZ7w7
w3vuMiT0ugNNv6zQVU8l27VwzLiy+zWFNLTpZsidimBcUQDKXA/Cjza/SwN5YXz2y63T6dteZd2h
OHZR9G5Fjr3o8OIuLOOpj/vPemJWsgaLdMruhxzx8ZFSvJZ2ueczY9sm82WazVgKAmTcivljzLzn
ZBLb0ul+tNnwSMjAvgjklmX9m5+E454QNwMzh31Hes4JrctDEuONTrXm0FjtNi8gEuQTzmQAQJbL
DVkMMlp15nAqgv5QELdDEejNmPwMnW0wZ34ZAWFPNJqDjOw/6mTiqtWNkhZlNRwbeU1rKFjZE6Gp
4ZQ96qSOtBNGaz4yjK3peGbvQiXI0o4Na1JGYY9yjd60T1NuFtfsUozE7zB+c8rK0e8XeS03Y9h8
p2/7GbbT/CMKj4HBpW3LR0aJj4rm2abMzK3ogoobIzRmyBagAgsY2DQEV52G5cML3FVMZ32W0+G5
sLo15tcnO9C7zSrWAveOu6e3yoRdij/rVGnopdGHPoH5cDILSxCKIuh/eAXBd0XvTm1R9OOaVA7y
oYF2NZ4dFPH5FKEvpJio6uIzxMG9DMNxF0bju8gbY1l1JKnO0cae3uU7EdYtWBfgH9q3NhhaFPTO
NWuEZ2I77mujuzFz7dYV0dmL+ZSyGLlknPXfTdAXVcP8xEa+arHPRlH4GMxCxbLwNmaQuIdwRKcP
q4sdchjcwCgS2zCbQ01CfMJtCgmq84BQodqhwsyoNhITMOQulVLyC5HGI5oboChwKijp6SCmwJkt
h4DeTThi69BH/OiRK8VVQoUhslDUpE7/Bj7wxW018uLsgR4ZcQZpHz+N4i00xEuQxfGiUcQL5iOz
cyOXUSfUtZjjNjQaJYTkYLK0jiU804FgasIGjIl2/5HqE/b7ykt3KfYMlMnDUrbtYzRa/qkmd9XF
e9oZxnvRAilKUDFvNLbxPOrvxtLZiEbX110C9aemP61V+oHM9mCjzDnMiaj1JeLGkXeUg6NocNGP
xOsQH1RsWutuKDQCkD49FFcEJjzi/Whhj7qvKLEcx2aWM7tszmPc+Sm7RfpEC6dlBHAC/v06jUmo
gKATluj3UbEtYUUKkNIdv8RKtYolKwe8kAgBoyWCuDWOPrKuXfRIePFwWkqGh/jGC8tV0OrvIvDr
7cghALxg5OOYQ9MlaZeeuWA5So79ad6jok/1F8IXFTckb2nQh+e2rcniQFwda4axDAKL5bddEXDh
3kSNHq21Pl21XgDmYkIFr+rPJsMGznrXyqJzlxc4qB+ZEVjyVtFT2Hsu0np3mUQpq3PtmxmF2IyB
352c6LsE0WFlJF5VE3rMjHVnN+GTNirzpCvtUY2CLrGd5yviKxfiKfPBbbEVYDCe8pVowu9aF6DA
SnYDu3s0q+UDk+bJRIbmBFye2dqcPyeRxCR/dybvMeUEdhUa3ingarno9p3IWAegMzvduzN78VLE
qbfxkL9gHytj5NOh6dyHFKAXrjwlFhIDYicOJMjeUI/DjdMnNw6+SAOZRaX6B3uMHyIkl8MQ3QbR
uI+a8rpR2QasqpUYLwVvAYQwYv/vc7hn0Gs3ypq4vLSrYTZkoubfzBvTCXcRNy4L2kCczSR4M3zz
cTLIljGndtvG1SeydpTK7BI6THQbS3t0vXFXWvqpA/mHXh0SQuHzdq3KxlDd3Rp8WqaPq5flYCjv
UU4+VHKIdwInOo1LFojsSrFsdtmmybhiapmTcmbVxGrhpdDr18lxXu2sooQgTrrIPlvlvZpt+57n
772CnZvT4MDJ8kgb6bbSqmVm558GB5ui0A+wbqdW8UBCEgaO3APzlTt4mZMIY1b7QlAYXIOIISmu
RpS2TfGWxvW+rp37HFquK1MKBcNejjhEjPLesuJjrfRnR6j73sk24UCruHD9W3eYqCx39WfiJrde
8IT8kWxa7Sps4n2rp99Lna5S7WjHVAOaMeE50gN8JHVXZTP2rUTTWT1r0U05RS9Jo35gIDFVjZSp
LJHTNu6pgFRQtOHZFwgWNPPkdNanJTK1DORcrDLM664ziiU9NKpIrLTDct040cFvnk3koGHwrR5Q
/WfNeKv5bAUdHQVadDdF/xttCNWUrd5fog3J+XP/KOi7KlrKOG/5PxR9//qr/6Kjuv9JqiGCOWnO
yjzLBtz5L0WfJ/9Th0/Kf4BQBT8Bnfpfij60fgY1Js9GuDfr7Zz/+D/IFJrw//6HwQt61Aw9x0Ao
oxNu+D9R9Imv4FAIcqY0TImeD+AqwkNkhb8L+qKx7tsiEvU+t8iOjkLlbd16fKgmHJwj62+bpId1
HiLfHllSW0DMNzRHSxYTyLbwP4aJsRkdZOQerF4XxNQ2r05D01q3iOAeUd7iwujFqoCuBpCFnkHT
uO7WL5kCCL/YZ4LZSmIFwcd+sI36JZVVtlGsP5ZRqVWw2qGn1M/uWYVVsnVqNtMqa1hrfKPfNm2o
MgClbsU+7iCWDRZAI813riavbwm9xoRXZkh6qxa8Satv3bzwILlyEFX2VpF6uGOn9lBXqkFzxnst
dHLJOokTVQpjG2Atxe+HKzDX2h8Ni+d9C0QtRXG/ZqaFUqGNFHnIBCS67q3MeIG6HA9DxZqcFUOx
HAcWpcIFXkjclef253pUO1g5+nLwTG0ddSh97QHA1UvIvnrlOVoAH97WABSwqU8K8CNZBJyjF2aw
CjA7ebS4N5lgoMmxhKMzc8kCAM3qBg7x8K58HRPL3P0mUf03bFnxhSzLBSIl6lGLq4RrDkfqPy+Q
eHTrriDqY1+a3oPeiA4JD19SV0HcsFW5CMYWYlLasgXioAg7Yex1/nUy/3wsUIH/IT6dD8UzoYdL
3XYdoX8Rnxoa8yZthnLfazX2tzJ/MQUdpV2htTeBkT1qHt1vmf7tDMy3wG/Jn/MZcExDOKhrLU8Y
5pczMLW2oN9ip3ulRZggCSPkwp7NSSFamqYxWBlpBFXEQBwX5aza0lSfb/2+IaYAIi+G66c/nwcD
cvJ/OyLpOTp5qYwfus7I8ftNG+uG6rNcpXuqCdS6EdMuFcozGna0jIrCXGgt7Ft7blJRLz8CEp9o
TNBSI8ZhOZg2C7He+9Gh/mGhxv7NK9Lt5aVsn3KwyUJN+fH9nw/anA/q62m0YDqzMnel7XyVDgfc
ARHqDQ7aq6dNpMZdE7swcDsNBU9si5XuWNHK7KsXW2AQrQLuw8iHoCGRq+Ld/ahsMvZM+L/o4Ipb
G+cb5NDH1KdIPRj010JMiYm3TKv4vSloShCklxw6EMho5cd3r1XXeCI5EUb0MWgDuHULCRaRFndY
URqKSt7DX97xfGF8ecferLmGx6l7Es32Pz+mIQlSqEx6BEK639PxBAJURZiR+seQLNArk+6Jl0PA
0g0ZH9A1UvvQhL9IJ5tC92zHK00caR1rKEwFZKfXpAW05ioajH5hDN5DB2wDvxzJCdjM7ZJBwCvh
VOap/+aVxLdabZUcCHLVN7nVvlUFAtpaw+9foIqriKSlfb2WRBT8+W0LJqcvb9vSyVF0pO54fHW+
3C+pUA6tFhM+bu09FF5Lxp0xnWs/fddav91Wn/lYrHKDQIMBowwRAxYUx7Uzhz+CI6DGZLM9D+xl
htP3+s/HZv67YxPCMgwUN66UxhceeM1OzmxoIu2rcafXiXOY0uJbAfaA5bb9UGpotifNWl+mA6PT
Lexl9P0CGzhd2nas+9caNh/ExMarIoReTjTFG/h8XJZq1XaVuywaMufFVH9aBBej7nyYvJF0jqPr
WjdVIOqdZtDkLBBIUyPMbhDEyRXho2ysyuwAo+o1kr59+vPbFv99CLPAIAlBFLLtOXjM/3klYtru
o8Au4/1kozjEInkj1eQtEdVWS1DFt3ll0oNutn2DZcjnyTQilCHf4y7OJGIRpCeLvxzSl3lFehaH
gZGAIjVLD11+OSQZaXSSQi/ahz7tQlR9Z2Tgcltn+T4Hxr4PGzfZBZ1+NDwEqo1TX0cOdkGVib8d
yXwb/nabXo7EEsABpOvo0hJfrlf6NLZWa9ymTeQvLfmhQuDwM6h6E8V9vzQYhxKAe4cJN3FAB6wo
wnLH9hCPQJ/aRMI6j6lrYD0ErrWxDGtd2MZfjtH8kj798xhN2/VsZj5Gk/ls/ua7aO1U1XYxMJQo
69qjQH6otQQTaPGkGa56Rd80BSQm0PXwd2X47nSomK3e0K+tKLtmQfmRxHNDsvxILC++HwT0qZr8
ythFpq+lAQEMIGkKT+Zrd8pQnBnUHlp2wTg81CkdWO25ZM9qDjuXv1wHX6aF+Z0Jz2VOFzbh3vrX
O5I+ZhJVsNb3Oskmi6oBm1h14zFy3WDVKDbcJm203EDV2AjSc4u0jYGPjDiyVYFT2EFOne+cJNb+
cs9YX1Yb84EZjuSEm67JWnw23Px+yjtccMXkO9G+j70t8tx4oRAiMNePD5YOLWuIATlHyXTn+iZi
0gj3b8jXjYQQaOB9pOrHxObk1koNADYRTa6K0nT20sCqMqVqM6F2s50+PeuwETZOBzK/i1yxcMH1
kprcPpiz75ICpvZWZCU+vk5BpGk+hkSWazkhlPUlMjSJB6ewMswcRbgZCxyokOHw1RrhiNS4r6+Q
zXz40NOPSdte50aCg77jc2ySXWWVzRu5OqfBOHCqQdmG6c5DDUdFBrlGQiW7KYAMXdRWPgdy++cP
35kv2y+3Hig1tkcOOyR8P1+GY5arfj85mraTc1+kx2ySVhmpkxNvPG0t+4Zcmlvfs/2l69OaJtg8
3ZAXUG5sQcNXBMYWfo1JUtBg7R30zFaYxTfUT1cj/dN9XeQ/ClNWGyBXz/5sw+B+JmzSqwkuYZm5
6L0+IpoSZZWf+B6+0/JcdrV8Kf0HKP5weI2rwiJ7vZ68b3EQ2ivChanK576/HzuTBC2FAj5Er5hq
45K10zw+DMeegl1J5a5XTrOyeousVYmU0SZiftEDUzK4l99ChY2SpOhl7bJfMB0oy8oLdk2Cgy/S
cGpScYMLUjU74RbTorS1boWT5NUKoEaQVHPmiJtFVRebSSvig5wGYDpoff/8AX2dy7kJXJ3rX2fn
xlrV/voB6V7eFCrlLGlR0xLioM6Jn+u4penoUk/bxlazLnrKc5VL0Vcf0OGnCIEct7gNiXQFq2IA
MJgl/4kk21qpZv2XI/yyyLocIfM46w3D5evXTUGkGVxEmsKUPa+Fq767z/yAKr3O3A5BjLxHgrej
iK4Fdb5NWrP+CaridYxYJjujqRYFUFk5OfB8JjZgfzk66gVfLnA0Q45rsHWwiDVxv1zgo6ssRV2M
q6wmcTOCkbMMWuiQsZNsfIOOOJi+8ahJ/Cx5FpkwMHbZFBuLn5NeCIbmzwdk/tzR//Oec02TPpFn
sZXi0L6sStO61Ayqlj6SWpJ3LFMldxmtDNq++7zLtW/8aAPlNb8KKO1vs/KHR5XszSxecATTPDPN
+nuLUVjTwmwOyg2PsvjBcqY9+k6fA7q1000YmTd+Ng3rPqyoJjIsLlOET/DjJjreWNdb5Ktd2FAa
H4Kb2onYUnFX7/koT/GgPgrygk92TA9ONdONbwCpUQGGB4czuQmDwF1OHrIru47e6zgMrwaLvkBS
1PRVYlbBiCEOZuzctKwwDqHHcXa0KJV0v+uUgzvYADUSWpKfdlUeHNuUlwLtqTYWkMVFrAd3nj3N
efFM/si+6Mn7WYT3x++RJk3DNuzUJx+3WlbgLMgrdz/MugRjnta8KXTLzcyty2GM73ST5jtMr2MR
RGLlhDJ+MNwXTnZIflV/5+uIqZwehCKp0skSFT/dI+EKKL5kePhp0D/5uMFbBQDDy+tVtLUDA21S
WWPRk6+a00+35gBbzKEkYU1jSqBaaCH0pnIRjBijUb69OIR/HaO0DRd9lLGezag3T518yTCxs9aL
VonnrErQeKdpcIdjBrZyQeC4u/NamxmrTYeFF/rhtqh9+9tkAPogKR1nw77JjE/chcZdm8ZvzjT2
1IFGbesiZaPMPs8htru1e1OuvjEIXmdC806QQveqb/zrdMbuNDne6njo+STdbmN4sQEIKStxxfsN
/n+vJ2dnqJYoWMKb0sggDct85xuShqNojS0t8ZFJtNX2k4zLlan5UBkL5ykQcFbGMr9W/QC7yzbh
baLfxhZgv7g48pYxkceYojzAhFgUQwnpjniD5Ioa0JwYkcKQxBz/wLYZOwOMA/5yJApGKzCxdFzL
YV40e7vuP3oHcFqg2ajWLYSCkkCPFQmiZ4oXJ2mpYBU5sAQHgni8sUeJA7mZRdXcoWxXXSWaWUhG
N4wEBFhF9lHi31xHvSKBQDlbQ9Yn4iRDKFN0pI04QaaWayshmgR6Fl5NWWbDzo7kLfrgZuPkA+vU
FrjDVLTkvgxA51I/Cw5DVt1M7fxP2M6Vkxb6rV6JY9ixbWwM9CvzorvO/U3stdOKQDWohLbjAPUV
W7Y4xr4gfIvoP7EONOhiuB9ZIzqtsa4dc9hCVCe5RqbP9IHAfSjgp0nnRTdpChZlUkxfpvtUwLO4
RZdCNzZJSdYp9O7kiVE8mT43ZGg8GlowPBkzxUIqIGUGCyaopPRShy4wNoWttokf+FewnNiPuUAc
TcISk+G+y0f7xBqojDMfCqY1QQCWZ2LDgpOefe903HKk/lmzQRMyzHzQkfLOhJO7iJBgWSoHAbTN
LnmTmBNK5pAerhdCEy9RmtCjuzbG7zZkn7GqxCnpJm0h4yJb1hI+hxbn2DEJ4pmdpcE2mroHCfw+
BD991Q0QyHWNqdzTw12jACAQOnHVCRLl7L4hpjTU0Sm2KzG/cbjzPf1jt17LuB2e3LJJ4PdNj4kw
rlg/ajsw3fXZNTi4BPbDc9hMT7CEvIWj0TyZXPqCCK73II+tLRmT5lPpgODWirA7dia7XGbDKETa
wW21KZWVX9kmKjcnSuRzbgT2ykR1cxwNiIOFpvSXyieiLgYWriAcbtm6c55c6hOCnkOUQOYQgow2
Mbjfi97sgG6gvSNqAuyf7dzVgfDubQ0AdD3GxlFY8SuhWiBKuF1ZSl6P5PKx0GDrX03fZM3QU7Vg
N1PENLX/I+uoGrBr/DCKSqHNMNu9qbTuTMIFpzDzbrtE2Vx9qLLYZrPDyYNd6w1ilY/IAsN8Zznh
Q9YP9VlHNL6S4OXZjwNBT/qT45/5KNO96EnK8MhqKXRREkDPOESP3rymTPJtDpHOrEYRUhqFpyxP
j6T7EFRa3VpYyxdFbUKzIRCWsV51yzpW6pD2tMAi9Ol1/5YX8glzU35K4tJY4ZJAy4S8OEJVWlIZ
v7686qCIG9Aj118nQ1+vQTmHGyle5VAzVvVWvgxTnfgHNJBdrpenScEzvWSMoR7XDEhUpeEdEIJz
iQOcXrj0+zdleJziuL4FTF4sXEWGF03YbdN293Vmxwgx6VZmXj232mPwdIV9V461OIeUw53WbWk1
Ia7up2ZaRCbqauEV+i4IOoU0ic5wn7L8tgFXp3Z6HKOSkBWKrkhY0HPm1Xjqi/qRjC/W0Gb3LW3f
GvTFS3Ys5qJ2k2vEyS12cD7giJC0PrMQ2NVpvWG86H/2qYkGOxe1dZXbdnzV441muUZAom/C5oFx
zazGJFhlhXkfwoiRSNI8wh4Q1+9jrVj3eebi49zlwiT0s5rZfFO6R4f7bfIccRU6Oh20ELF4U60F
oYgELjFHI1ts2Ea2zc7Lk2PpPnghuwdvxIqrKUEnlOkWzzGah9jFidkMzrorO1BzWVsfdXuGGNba
2kdbgKKgNHeCFIhFnzgCVKr7SKgDJMcwP3kyJHieIleLLgr2P+RmskCPU69qRDLxWk8AwXWxhaa3
bpeFHQznFC8AWHVU2t2navT4Jpm0u1TW4Vpl9FBG8mFWaTJiy+mSQ60sxEHDBJs/njClecXWoYez
oJsSbtysAF+l9+UeNNH/4+q8liPHlS36RYygN6/lvbzpfmG02tAbECAJ8uvvYvW5Z07MwyhG6lJJ
qiKBRObea7+H2fh9ND505RMAmYHG7sn0DGPvpVgGHqzjR+4CPO0RlaHXxW/tuEYtZtRBcJCwnNZ2
guLCrrZhmL1kPW1GbjnJpotoZ0qqZawzY2lv936BPwE6qWYn1lP1YND/XnHyo+1EaAW2j90UAr/G
poWVzH/Ha4+OQMZYb+f4KRDRqagg8vrKMGA+Y8WbdLLrGXs7AfqCjtoJhaO7zl3vhZIaMYA/Xnoi
GBKyUBBgzz1tmPJr2sZ1/9UmRJyhqcUg63xL8KCsdVweQrd47WiNrEyj/8TDjDSVbeA4gkzCm7io
iZ0l8GzyJVI0yjZ70SC22aaag32RzQjJ51ywvNXRShd9vGUq4B0c28zWwMlNDYV6QETZfoxAfNlP
C0D0JVtzltiv4/xpI4ElG7jPNq6DNNwqXAeNU6W2o5h+taNDPFHp/7Lc9h2vacrATUKSNfKdEVJO
AAnGf9Rsy9D8lpF/JQqUG2UngTp6rO/Al1YjiNPU1hcSaIz1PBqfrloywqYfnO2ZOotwn0qO26U+
hjXMgLSAJUauSLeKHfmWcoCjrAi2PG43DEazQcvwZfnOOfDRW01scjRg0uuAPhjrDA4cbN1SpLjQ
8winsX/ukFbjucfuqo2Hot5GM7EFkAlXQYDyt8BCtYJi46EcJNAnhnc+KJBvqhw36MiQzNH5X7F7
PTjJXpOgNHXFSnNw6lNwf0szKGrtH1nfXsVkIJCEu9gZ5U8bRm6UXCYfd2m9qNqR9FIp9MUNoKhi
u+7MdRp/FWH57AfVS+t3qLDbN0W/YTXT1tiIiEO6C6WpIJiqrkxidVn4Itoyq7jkdoEG+7NQBLGi
rZpncKsKxAW9RAgCJMpI0NBHv4An8F02Vf2E9O6QshRs/AKlUr50A83BHvZdm760HRaAKfa6KyNA
bgmhjc00d98pjtiyB6/Y+Gn05mekuntosv9xnd+NriEc/3VG2h/ETZx+/9jR75/+/bA4WbOA5ulq
uP/vGA9bFXo/7k/1P4b2iPHhfx5z/8ZJmMgnOMbdP/v7QJStqFe0efn76f0p/vkpYxEiphcpscqW
ARm5GfN9K4ht/dcz26q10eL8Y6i3JokBoIQW9c+T3f/v73f+/WH/8yxJZL+A3Ib/eff83n8N04Oq
j58ZKPnyZ96//V+/3/885b8e868X7t8vzd/nWZ426eu3SNKMmpJr4nFcd5VZHT0phwemwochRx0w
BvpHVJJsR5b3XhtYAtswnfHxB2A0URSBbEHA57Gi7XIJ9SaxhvHRCSnw0dN9Vmm/S4vsx1DU17Kj
DSpR3UCy3nVu4Ww6BVNHaZ9LvQ+3pirUKiNZHS7M8JGkdXQNAKoIc4yPUqU1W5uLs6WC9FcXrVxZ
zvBozkVHaWVUxy5OTzJs60vD7N0P2osfVtWjEx21HxZgOzmCcQBJt2GKcsa3zT8yjZLn3PzC6MAZ
uMhC4pxdUlkiV+/wR9XU54aef6Asfyp0ugUQt7ZMBJVYFtaCbt/GQSRKAKW+wuIdj6VF/Fc3miSK
Ok8dBtaNB24Aw+BFwXlps9LEKzMHazGVHKXw2u6Jidynrg+ZsUTCNaHo9WC2SRc2XWg8ghYVG/7q
DeyGcjW2AQNy55B4hvGcAGIBNJw0brwWBvkXgmCZrURGhmAJj6gLNNt8yWh1b7o5+BkOvb0GEAE+
FrKNPx59Lh2wMb9Kajbb4dVQoOYtr8Wlsoj28lhdEU4468A2sr2u++5KY4K6ZyCsoTJulRbRgxEe
RTVe6Wv8MHHkNWa/QRypV5XkHJSO3rQK1FvuxOEljapd1vHqOdH0rbWiR2CAat9hYSIr0tgNo+o3
lIodMWB5Ro+2eGrhBSP0i4KDjqdHt2RBdcvkTPrebvC721h7JdGPI3Ms58MegLP7wOpOIigaflva
6U4uLx0n6oeQHIJE3AIzJiNpcryVxVUPHTAU+7hysVBKcK/zlPO9EbE/dF+zVsdrZzLfCth0pGUb
2WEm0zVdIuQ5SvanokTESe8B/ka4r/Fdzf7UHcOelkfKJHPCDxPUAOqrnj1wMnq4NSZ5Q/d60Tf8
AfYtrh28ZPHGmxPcWlb2i5S4eleZzq94ylPM+iNIP+WHtxQomoW1lh9YwkUOspjkl/aRP01eK6YJ
NXPlm5GTHJEFv2WJwMWIF49F1lvr3PP6A7rmLSzcugWUGBtAUR0hjlamgTFzYYUiyV8C/cs1pXnk
mzBvabLvqgWm3fjfMfKM5w6U6PwCBrA8CKCZQ+ZIqDvrdsg6XBGK7dSef3gulWSNz72s49cicX8x
RXK7gCSqYMmfNE5xqvglwYEcEOMb69RFRdcmkGIjXL3oeiOUX0XzqXG27EMHASQAVmJmlXhwcgDn
dI5gChUFasxmm3ZMBEwPs23Wod2bRAdGoYFqOn+FJq2zGsxAhYihA6C8M8vgw5YS0h9BCOyb7quU
xdMyHpj6UbNr+9nOyeQred4Xz/siJiama2o8djO6lrQiVStwgHDi5nBh9GgCB5PhgXjMaV0Szslb
21oHIbzvpH2yaLhkLlketrAgQzNijxjynFZ9EpN2VoEF89CZf5kYgyiZX+x23Gd/+jix1mQMnNAh
SmzI1h8uQAz4uqSGyN13K4CiR50PktaF0GsE0y5y0GereTrEjs0FiBQlLcs1WOJoxzGZlIEJZT2p
mNW2/KLG0CrJziDNSTktyddQkPWW4XNid89RnYOu6QmJ8JxqV2TvkYlw1cZ/T7oChsbcugI23g8z
oYduRBfVHY7elL0apF6umSkmuBhjg3mOW+074uSAYDUhRahHo6XOUfYZlRNs+2p4zWlbOCL/Uxnh
UwgdeqXixUc+u9vsWVZC7EohuUem8qkqquvk2eaWYYETWL+U49hbDKyXKhEf0QSUHycuPuSxeiV8
HpN0lYcbAlURaMU4zPTc7sbAKHdBM1PPOEiFXZoJiw/T4scUk2weUawlV8O8ZSbBLy1qU8cZf8TI
JsBiWAAg+onR9Zy854X72xZTvJNL62mefWiLlBT4QINnR6W7wFmbGjy2JwLnIrkD0s74kgQSr8bg
0+hqDizkcFwHpcTK894Dqz+Z4vtkmmJNDs/A4oeBQBqPpsjEPrTA4xao4ynDiQoNmJ2lcdfvjTp8
x8GUnYVZffMp9IQiZtju8TBKIgY2o/ZfCf/CzEEckOQOLWYCCX0jXzdZ4xIFN3KerZiTNrk+mPmA
2wbhatbHP1I3NVeFowYStJpr1nvfexq4u0gVjD6CPU3Rz8FS2bmI7N++5rGor5FZc0jM4mgt2xzR
9UhfOMy4MtPII3rTrgVIJ6c9VPbOrzlvhBmWYVz29W4ITqSDAIAFDoobZydCUpKKrIDAtcRYWSOY
l1ioZ9unpyHc8lUiNcczv3JYPTmqgq4th+5Y5rZ17tLliCelfVooAG3EuT7sCzIQW5wHjo8LJHOp
+NmqTqYkqTLPJs6DXQa2rQ42hjmUB08lf2LAtAhVgj2lCMvyyGR7lkRaJWrJYqCbuFo6VKMbVwSP
sXECXDvrvDo0yXBs6wELMFYU84hlinC8AiEe8VpvYFcLGCYaLnamH213IkNpoCm8YJ4ak24ey/dI
2gsR1MU6SBxwndjYBt0cOj9SW68CvVoAwBqWm9TE+7flJ4KWJsJz8YdGOEncMDkUeVrxwuYQyC3o
xeEEHpk0QG+LL0pjHCL1Da1gzZjuIpLfdQaIZu6CcJvbLRzlsHjOAffue6ud8Cy9zI1T/6IvXgoc
wMgsWkjNZfZBPOlH7xJyADSV4sgSZ0MzRq/bYzx71EBQdz0s0A8lVmZBMOKZm+gXPr+QuUjhnKYa
Gbhw7JsxVilxIYKlYbA/EyvbhacEJjuWbZ4ukO33Smq9xYB2y6LFNx34xy7HZQKeakHZoPNHUr8L
84Nqh/y04eBGqkllEidETMqUVtEBf/Kzjveo54yt7Lq9n3cDxxmCGLLvsOohlG+zduLlsfoWpBUj
IRUNm87p23XZuu8iws/QyHeRMs4Wqf9BDIq9M+aH3o1JMrPV1UwpSdxKXZHwnc3EeYRaziswBvix
0gef23/NwP2WewNWH0/EEP7od0r5Eff4NRp8D652AdVrtkbBeYxrBPyw0vPWk4jWAqseTlZyafBL
MSfI16ERVRv6/s+z9ai6apFsonjCmUKc0RRviFrAoEpqxWx0F/SB7nbQ0JiCiPATzxe32GzTq1eN
z7010Pts6EcyebeMB62ilzsJ6c7WpnVLU7rO/GSbt3RT/n6xHxivd4iD7KBhsEQWN25Ko2WLbZ23
BG/mrk8MaBMyx8A6YpZQMyb+Hjc9B1gO8wcfrN2danX/ECSGRn5H6ZSDX7h/8IFgbNKA+FmvN3s8
c3yATH0KZhOOYE38edMTWNqQw0DIpg1RzqBYVK0FbURm59F/U1nKnMAo52+oc7eF0wcHa+HbtbpD
geY0l9gwu9P9g2FG//k/tiufowO8g/vXCP/ztMj/cuUUUTanzM55qBoZolr4zvcNuZOunMQpoS11
Gu9/4T+fO30VAKYHhkM4g9OfvR7319Aq5y9E6M4E+oshckaI1isVJh94EGP4ttspb2EULz+zdlLJ
v/33x2d03yR5WYe88jGJGRIuZVTPhGPOxsud+SO/MWgmE3n59/uDtEbxphf61+zELNBKGqT5FSOZ
HbW39lvOH0lg4vNb+F9hnUL6dOlGdMAliCL18BBk9brGNLOEfPbr2hwUURaUFVwBkH7N5UMhK+Ia
buHMaLNyyS1azbDVsjbOIJsG05520OHvPy7nd95IBoX6aw7xl1CLFsRaKSe5p8N3O4bdT/+Ap2CU
hBtN22oF1/E/ND/8TBvUvrfcr9CgtirfUMXhlUkg8d3pfIUhkcwwLleHLp83mARsPI5U26MR2t/I
PFfHMCsOaLk9wlGSH2AeDKBIXL9KVbt+gsx6/0A/e2P1EM/6UQTriXRaOhqEdN7/8f5/5fJpF7ZM
UlSEB7Nn6Jka5Hk7S28tGPS7LFtGOWKVWEsHBxsDxeVb4zsTrTSiC4vpGyvgz3pcIYBCRDOUBJkA
7eRKXHICzD9Jw5fnYXwqw3MRm+9YwZlmxgNdXvN95ly7QrL6aGvnw7Ktd2/I5FoRx4WP/xlg6W6a
NZmGdn+kJv7dJNTN3xOv/yQ21EPVx1N7df0QGOMTCsx3ORDIFRtv2qcCCYYfJrRToqKE2hjiK3Dd
H4gvn3Tnc9hsTcxgE1IxwKUGTf51ONIyt21SPogpGjhRcv+6xJ8N/0U2NcF0Ic2EQ93ypX8+SPpR
DB369FhPanX/ernQ0IycM/vyb/96aFYuF9+dAnX/Z7NXwbbTLibR/3/ev992B0vdv3j/fJZeSPyn
e20A2G6R4xINOjnlmlHDH2DcV7dE7SKi7JOgvmzT0W2q2iXpmwoAJ2KkTkNnbkLjXOVxeO56vI1+
SegawVZr5oJPhgwf4g6Ca0e2mRQOZtyEN6QiYTYb4mfXWSZhHgbrIuIMS6KD5/BPMmS0MWS4r7Vq
gxduOcv805MP8ICfPKuxYHtNd7VYPC5+cHJHOAFhkW6maMifSaHKqegpbuqmyE++zs9aVvrmpdxW
3dK7S8qaOUarvgQyz32D5BOqOsjcxgaoLl459gfUdGLveQRmesrc2WiUN1VWz/ABrBcrF5r8HRiG
XsxeHFJjTGzXe8e/Qcc86FTIR01QupCmOqWxfey8lLhM0B/Y+vUh5chCqYjiOkVkvqcTyVlfWX8C
oF0n3PAbUIbDOnfyz1Y3tGjceRuw50/jh2mFw4nAPIibpdrZvv9TluE18OUTlPFHXyW/XCBQZzM1
NklCJmM6vI2FvTcL6UGyJ2DBpPid5F554XDkOPtWdSHEh4ZBnVVNvxoZvgvbSXZiGQTIJrhxd7xl
UYrewEqAaDrhLlQpORnjJ6s9f2JzdB2bs0SavroRdnsPkRPz/rkEH1AV3GdqbAE6iZGZC0YtJF+/
4Wra5XjJQ//V8hOShzPQvngnXnGcqJOHxXhtqDJd+0nwp21GcrVmSPygj5i0nZhjVpGBLrgjm6qY
X1wOK5VnW3ur+nB892dQgyby6AuumatN20ULrZjG6oDfx4mzRUuFt7FniNSTxbHPIBLT6qXK5XDu
pHBr7EMvYRHpGVyDASXCcOFTmdkj6LzvgKQex2R4zBEDeCUHyhFwL3zMhCiWSNC6xjsPd5f4F06a
W1H456klQsdheFWgJLEBddJA0q+JxRC47tJfhjPbdBeMcy0kwqT+qiv9zV2Mz6kzPhZN8NSBEjGU
92yOw0daDp91mpJmog85PXsvbwHuT9X3MEB/RtTbyjG4LdyxuTR1/YN3v8AdkjyRCPqTWmtee3V6
tKfiwkJvMlf65cvmgg3/t7bc3z0jeRboH7pE0Ca9kdlJ/zjXFXQQJRXZcPYFluBXJcM/5DhQEHuY
ZjqTu9N6dOQvNDBfg+V/t18VrCfaOyyUs2h+TqbPq5/+hmJE84yk3jXRULe0cr4V89IKsJlZyOF9
imzNmQjzMnxublFFhwJnNAL3b1yX2TY3weFQcN+mxHxXoZ9ucnTC9OHNnVieB71IR1FPUsWki7MT
di9WiOtBMk2kdYLzLiaFF63OIgMMqPWI1zWxqjNkR1lvzxcncBjS84sXkuQy0oVec6HaPRAbRv3i
nPbqmyrNmtH/RxYWBaEqFl7SimbfEEfnjnzOomshE3kPGAXF3qpt2qD41DUacqseocxa+uYMPl2w
kresL/ZDJ6BDM9jgcP2QQgrX00O72IZc8dbR5PUT76ImelfBsmbZHiCBOD1iq8QpHya01tyfo4kM
x87FZgqtdGMnPbWv2b+GMn8e5bgiOdvSLeOTxdtbG7R+cfKwWnEBkvxJ+68SB6MLD9yli074mI/y
qXeMH3EUPvMKT1Qi7O3D45Sw9FTt1pgIm0/jk9Grhx7IXJN4h8am8zXa26Ya32kwOYH5B/Fz3UdM
CILiuWmml0HNH+2I7zSyyhOpbJeuZABi8PYMHvpHiwaWlf1EGFKUzpNTYFEJVPRleabEjk0yfDo6
O5mZKGq8Yd3Wmdxjy0flKpGS/EjQ0q2iIf4+j+awtfg9Su7K1Hj0SLmDU4Cghnll73zRmjjPHhYl
N25/KqU/XPo6eSt9Thm/2x4ZWufHzK4Cb28o+Z5m/htTC5poPR1kcpR/q0Zw4rTCJwKO9r34Fpsx
4R+BeTMr45pbxJ1k0bsGvRwyKUQQRw4uRHAd1++we3FXRO3PJM1pBbYxG08HSCeMQdHS2F9PeFWJ
m/pkmATIPg+hTdo2Nq9hQNdmm1QPejra9vArVpxfin5+7HwTW3VamRtkMzTLYX/RFmVzHZ4Iy+Om
RE0wAevhmPw6y59Ghu2oLxaejlJnC17+isk9/SNQUp2FcUwgamvSssfKQAlMXNuUBNk1i7qPpLbk
ikyj6CGhm7pilvwFM2444H7CZl811TFlLXENBhEIE6qNgdNtMxu8njlRqKhBaYHOtnNpZvqsZjCJ
zZCat2iR0ZttfEpC7xZq330RE1FgBUq9BnmFhRrPi1XOnAJcAIbfDdtRtSGW82dMUXMWM9hraMLG
to/H/dwn4uBwENsGRYbB30msFYRtMsV9zpemaVqMn+WfwhoPZYTsKQNShr7IbjcBWsbV3CGtqvtK
nTIifHc6bMXas6LXOCzbF5UXtFBcOewpN7Nt1JPq6akiO9fe9CSY510iVwUXPxP2Dm8JUCHhNReg
VjjkLfsa2eVXsgBZY3wUR81MbISDfemXD2GTLfgU3l68e2QJLL6TSZfnRtMiN1vwWZnDAbEols4S
aslTB+h6t9gwp7KyDvTPHvwc9dz9Aww7itlqUwkv2hMyAMBcOmiCFtiUP5KG2bOJWi55hGMh6Y+x
ldzuH6wJ5Z4RoTR358eQwT05TdAgHzpEn6TDRpclknJX+hpnYU5u54Dq1xaNe9FshgTE9BjEG014
bS/NF2rV4SUg+cScX0IP3kZpevbZ78F9xIrp11CN3auyNHZquBm40HJ7H+ZccgkEjCeneUugnT3e
P4F7OwEx4ZdowGkPkNFdbgMkBa6NoruQcr6lc8q+6lPNtCbZSZHi5QGV5V7Sof4tXZXtHbsDIA3m
LLW67OAzoVv7Qs6Y0xH/BLFziwKNbK6PjS1oLPNW0gleu8HobufRVnvb5rincqK+xwH0+xQZDNcr
xbNB53fht27lZNJzUdFNh/vRaacXnmVj5+owsak/FDmZf+5gNcjwBr32RwB79p54S+sCjxudnw2u
iANoy5us4SG4PUeGlNynqTcP8eAcjQiLUUo5UeZWfu41dvvOP+SReFYzUAd4Mrt08VliomOIMRtX
3Xn9Jkyp3f0e5R3yGLXhNgNAreKDoXOoKqGYEIwCxmNnyiTf7JjJzucl27c+jXijpa8opYJgNKC+
QDyAidI9xRmCSulIasXglJTuYwM2xKLxRwVlSNxL76HJ2eNu6O1bN8P0LtfjzMmPVDz8eWygWzfM
t5abTEfsB9dEi+Ca5rqEfNM9tLN7mWVV73TQfSsG41fkji5aUtKjk0Xe0oCmkhUvBHodjq5xcS5r
zMcUgRUBB6wwc//lTtNtHmoSoweyJSPy8xoJYSWlhnMats0aU0sWGFuvS7JtWE3JEtb0p4jH7qDo
5iFx0rcgj8/Lf7PH7psHIynjkfhIEYkx1ky7kZiM2H5tp2x6CEeD0yfrv9OGKz2l3wg7em4IetBg
MRCyFCi8gK6zuab0PBugTBlLtdu49gYBFBD6Jdxd9UvkZ/JV5gSlRQ4c0Wxq5mue/SxrLzoydqOB
6kvABd3UQntGhpnFWIoN37sWtViiPbFkJxFNsK440XgFyujkcE1jZjxebDIj8z9wyeSPKhk/RUz5
kfb9oU44sM1jfolyWW2Hyj1Pul8s08AWI0om3yL7LCmchGpGpQdHc7LOKxM7ZJXsbDHGJ8cvuSvN
Uj07ln2AkxUXUUoNjuJaM1o9x3n62HuDcYyZScOXEGsG/fiUUgtkmA4hKcDXg2xabSt6hMs1bm7h
xpC7FBXiPClrJwBQbiYdHtO+7Y4m5qvccxn2DPNTaZWPqaj8A3xUwgYDK7vUXmusCh08sB++mbr9
xi1EgO+SjAC6LjoGCwetoZNn2827zRRq7/fqq87z8dR72TOq4sVtoi9TTlhxn4WcgqkvZD2+dwUk
D39EdcLMQ/s0Z30YgynR9uDcmZDM83cxdD1tRe8iTewDbsuJyu65v5kix1gp8xPXF5jAtH30SMXQ
osf8E8AIC2v3CLEJjspT3Q4u/nHvHJKU5iFaZirhfZQoIhxvABPUDRi6a/fLmi1jVxchPXQmEtAc
AalG6utujb+/YlWthm2RPaQYk2KJLXR+A4pnkvcLXCU4S17aTd01ctO4lIilBcq2oLJCYY77E4UI
fWCaFKGbX2TkPQ39RMW0WCjuZj9zVN7Z5wJfxx5soMDzZkhis7617vP9UZ3qUGhGeFrBFCD2rhdg
YCpRQKXijs/IOEwjRLDDfTDCfsWGQVWQhzdSCsg8EISbuXV+DUzmJsJHOEJS0DpCHHdtIunwveAF
lNjdrZlmYnwlU/XKWZ+Z2QzKNI3PhVVQbOKmaYqvdEzMg+XTDJaztS287Kt2EbEiaUn/eu2twd2N
IwPcukLCFHMHEInOuXNW9T7dLlFu62pBCWAAx6SJTM9wPTwL3512xOaNbHTbQBKhDlS8N5jnkuBb
STMONEf2mrs8JaBYYnZEfCwdXnF0USfImhYgpui199HMZuWrKzQ/usBqTM/k4LbDY+9QcZWSb09j
1JJx127Bq/Wr+yODggPtfUktPIAiiRt/y4f4NVETKx0zJORrnHb7qdyMkfHHGQY4/4KYu2FmQgPG
j4YMNaau1jMSI0MQ/yZw6Mi8eLRaenH2WDsr4G6IsgQEsxQpxGg3RFAMl8xzfgQQo6iqu1uTUlGb
pGYmNut8yvwYOSP3gvdgjC5vku09Cy4S+JmbUBqvZH1H6zafvqmes5jfMvUxMt5sl0jWdMopjAxU
ZhIsJ68Mw0jChEOKO6mJZtUoPGhw7gPEhU5VAqWz0q/7fjKL4Fgm9XHKHwfb+5m2HB1IlsxARlGI
dVBglodqakldD5/pzHtnNQZZgU2NHRoRCiltxc3OH1zLqfd+q6F5kwBx6DAQyF7pXZVyyAW4wjG1
HI03P1X6NFruQZjmbZZE2nSiV9eGmXvFzPQYFLU+LjWwX47iETwfB4fJ/QZu1X0cKCNNbXcY/sqt
4QDSKtQy4Zk3zNrqzThCyal7/5tMiI29fzCG/nuaGslpMlpvWzbZxYC5FK/pzAFj5BByhuPzkY4G
8llvsq+TNrNDPOMEZx19Ztg+7GfbfG495e9YS7yz08dnxCjUQwTatRzxDyIU36MSzpaQ1lNK5MFG
TcZ29Nkkl4vKXIgOae9CamSYmKvl9aO9dvImnGlufJpdmqD8lRcdHRn2RPvlzD9pFawQOJlHFR4C
UUZ7mvz+Ci0CgzthbsrR7I5TgePpLru14IauLeI8jJ53j8JgWBEfuh2Xk5rd2clWMoBRDaM/bkQw
cmb2mQ8oQQuIjBvqxyevaG+BTrCUzZsOd4+sAtSmXca1NBq3hkoGiQNFU+kXL67yamQ4v++MRN9B
gA3dE78X2iF+t3ZaNx3J06P/rtqw4xhEuZSg7qmleO+ojNdCswbdFyLaK+Q5Rk60aiXbcVwaHjf7
11wvp9E+4OyfZQ9KcPcHzCWY3VPcipXQGYdbpz5WAVN/OmvDNqgeACHN2NAmcTChRFApohexXRQd
BPvy01iNezl8WAaGa8IzqH8j+t8cDy3VAoPsTrheUNsObKr31wm4ujGiTXMtPPPkZmzvv3A76xkS
YbmHTvQ2UwhuKF3Z62GgWHDCMobou5RLAGGK9ZtIXL3hntwYjYsbq0csEY4xRaumkYmrjo4C92pG
YCNpOTk9AxYs22KpKZD7KDX0VD0MHQAT9WEAwJwxHrDxUxekX4v5X8nyq6q5mhDSIva2jI09Lbbz
cHhJLPU+cVnhUYKk8p9L0OwYeud4vhPyeEkkK1ixion1sd51tbgRs8X+SA6NlX7iopebesSIBhWC
soQHNSrYT5XH0TfuojW9td8mBna6ZeHG7Fjy4xvhHqzJ/nildQ1vGxzMOkP56SWITNAHkH1D2xsE
Iwk51TPn+JuRYBAMLARzy3o1yB1ITFTbISu5nDjwFTzc7Sj5MIjQqrTzr0hO13tLHRuJA5QfPUbh
wjz182ljuP4lWPqULO3zLm4XykVRPbZBDwCcn25UX8rqBTZi/poWmulcu8z650MVw3v3aJ+vQKmG
m79rYj+eDKsYd9GYf5FGQoKzg1mmJKsTJPm5hD2rvDFal5q7PZweOJOkN8EUalXRt/0YYJzhFmmS
XRkk00eF59Acw6Wd0f8Gy4o3WHvmY9iYv7V+ScA4fqdRgeK5niH0un5+8Jy5WyeY1TcGDarGJKy8
EQ0ZSnZ/dfRwrAYOf5Hl2teBGqcqZ3TWzRTvIz/iPokhpNTIN9H2czm3IA9WIoD9nYCDyzqg8KFR
f3m1BcCj5H5crpDO6n+qaHqz7foKU+A2NuBA4o4gOUzvR7Nzj/S+OeT0FmM9+szjcvV4pmCRoko0
F1qqjgq2WRYVpzRIJS6549wk/D6TAhaU+Jx9t/hY1kPuE1QHwbZNs680iF+bQjzVs/uppvRXWfrQ
x4lJwMtGBE/orRHNDLylwYugvHZGOoROtnT2S8pdd7mJhOYHyYbG3uwtVsiqfUjadI3Vl8u7pezA
d6tWM6TQyWRFjsou25TB4b5hx5xtTVjODEiBSXvlAsNf9fl5ONtd+NWa4bFwI9yBJCVaGfYs1f6M
JVhDi4vL7L1XHTInd6s1fmZAadOqhh3qEya+IlYnX4UDl7bLIIXNL//yMVOvkjk6LPeunct5V/Hr
aCN81YrlrjPzYmUYijhjasV+KSe0Q16XwK0cNgBGuRnMGre0pNXtJe6tQYe3uv/m3YBLO/enBxEa
L/3gGozjsb9RRbRzdLMXb/A0sxE4AfZNFbHIpXitdHADRDgf7iCq++2SkDeNQeJqoJ2mt8j7m2BC
6Ps8X3sty1KMOB7DBmhNvsz9oBe+KUnW7CoN/lowluB4rGg9Te6N3GFeBTfoWMDM+E/mzvV++bo5
IbWidA035YBUCMlQFwveSZeJ6XSF0Nlv7j9reSwc7i/wSKsmaWHmLMedNjAhxjvcSX12xRG1dOnZ
dNJaFoQrgty3aYfUZFYon8W27bkoQjxNpU9AB9XScvAqv+zKOXVFiH1s4WTlWX0oAzqKcbII7Hz+
7DnKp+1Unb0QPlW6nO0rg6T4xvvptZxUYlj5q5QWdJC20b40TH9L5fM+RGDYOw53XP2rssQycLfm
hipmgG4vnUJdb+MiWQnJUbwqKRGCMNoEwI8Y7mDIMEbnRdjELyJv89nFu6VdkSJw4yiwbJtcHAQG
dPMei4axnQXus4XoXovvDe8cuerRm8RYA4X3iQj3BCl7xNTUJXUb3d067lxzb4mMP1TKF3fs39Vy
yiq74KwGQI5ZwjYdLmDwdHzM8XaT4Jh9jTY3fef6+z6Ch+4XlLUCFwcGpO6QIPFHYzkjKZkjWsbL
9Tje+UiQwflt/9zXbrx0NBosFOy6OQyqnqgbecu047yEos1vweT+LqsvMGb6kzGoOYHh92qE+CWa
XpzMR4Krp5OwCPvIiFDYeEHerklXKh5yeg9kHxNIwbsNuqiKmIE34QvjnHU9pvaGp9hhFEYehPvO
+j/Szqw3bmXL0n+lUO+8zSk4FKrvQ2Yy55SUslKy9ULIlsx5Cg5B8tf3xzwHF3VPoaqr0cDxgWVb
yomMiL33Wt/iDjqQ7BQof7xl/RRvfJkhwplaRvx6B2vSddQGSU+gKyO8aDMrlulOL56FJoqbH7fG
wGil8ef90LZPBs+R0BqEbJOQBztRzVZOjy0drxndkpeGr35pSCKy5BYdjrMbIlyDcw1PA2aEkSQZ
VlNfbjurZ4+NOABhboDhGAPsHZvuCewRppYpy58NC+VNxfKNkWZA1Gf26aWlgof/XmxKTS+fRqrF
5xkBZ4+e5A+kz//6Nf5b9FU9/eFcb//+73z9q8KWBguz+8uXf3+pCv779+V7/vFv/vk7/n5JflHr
Vr+7//Zf7b6qh4/iq/3rP/qnn8yj//nslojff/oiuHMFr/2XnJ6/Wir/+7PgdSz/8n/6l//yP6QT
ejY0gf86bvjykZRf//rnDzt8/u9/BbOyfMefZELH+ZtvOcJ2LBO0wz9lDbvG33RYCjjNXcd04ATA
H/uTTGi7f7OFB2rB9XXoiFAy/kEmtIEWCtcFNKQbvr4cTv+fyIR/5TqgcYH1xg8CDuM7hvMX/Ern
prrWjRqEu2klVsu5kEBJCs5+Zf4yjvK9f9EO0YbMP3HAXvQf3qg/L6l/odH/VCVl1/LO/AWwBggI
aqMQHuFovBrIiP/MfqlKQcyUzo1kjQCisXB0p1w9oHOnr4u5H1O653yhz///fNiFlfMfKT94lQeZ
8LDye4+ftXjstR1gsjUxy2F7EmBPiv/LQ/6VffTXF/oX9hHWchl6A4+IKKufr8YS4hFEyOiTTZe+
/vcvD0HDf3o4zwD+hnjH1F0EeX+lTbaESaFbbO4rc3hEHLGD2rJo7jiSlV7DMTiLA6visOH4UbeZ
qNwufqGyFREvxYoRJIYXhBmpFnpIInwf4juTWUXQ3XqWhYBhYeHWbPWeCHb9LXQHY1XhKdtOBZ5I
epds6KuRD35lKbekObpYbKyCMBwmxLRmYDil6jGkW8JJATWMY3C4nCG8Y8MrN87dFDcMG0StOMD0
g12Zzz0mExw+C4Z7wnYyU35YTvEQor87hqgDSaJ/y3w2fy0Zb5ZHnUjQwbfRzcNvlz4BAMt8fa/U
rAehq4N5pPdk0EbbO/KjnUauPIv1+x4uOd2EDgyyJArIzsUiC3LXNNMurqpI+hTHMu4PzDJ+WRUn
qnBmTFJaX6Kgtqibd/oQN6jKm7ZtL5pQb5Op3LXb8c7OKWPBls5GZjBXV3TenXYkZxqpcO78BIBa
U2HBoZsHu0FGrG5jy+5V1/Jdjxo+GGTsZaJtCQSlh1YB0HDASGzI32yyXwzHvyyN78Mozt2LFdIx
+VFmlNVrzyvWRjlfK6Pa1SqfAtmrMOBt25PD8L3Ujg4aJfCKM6PomhZCjtM2MUbQn0lAMNG7S1s5
TZgE9tNXNo+32MHAGyEYkuNtUklMgke9G0rEpZk7f2GhvkX1Z1m0H33b5MzRl9NV2mprkOFTlhaB
q+r3EPuj5jpbs2Q8aDnDTdTFl64qYoM6sjH4OYU13vRJPE7Vk9Nwss5Iq6KBC6wU4LvH6Ydx+jNO
sRpQAk7rkuSurKoC22zPEInLNX4t8te0mpnvMmjLLVo8Rcu75uEYVw6mK2Svq8PoITYtKvtLA+Cy
Q2W+tgudWAINGIoycEgmv9vlfFi0THzIXjhnloFrzALQYObyO/1HVN1V++lXiC+12CUzI8uORca/
1mbrixRpPBsR15w5E18MhdowKpiuHk+ksaEtzeVcrPUB1auempccoxH6QHDyDc/Zbcurb8hnkEMc
bgzjXKU+LjyNdpelo3DNtfiAgiJAwEvTteH6IaFYreKc4pJOxB3pSFSG5JLhG4Zmd/+gfY9Fpwk/
YOg88bOAkXWs8SFvhgKwWTM14NG7jRGrC2ftKxyBPy7f0iTyIUR+YqTOgEoyv0I+STnSt8Tb2d5z
hisWcwuvLtQMpM1zBspPzFhQCN5crptxKl+yQj0A8iepIe/eDZI411AHgiVkhhmhD97AlxOYd2y9
I9JxYIpfuYarfYr1/dCjM1fzyTXdhQrNSK22CPLJ5BPKNQgafXsB6HDTSomXvOftu195epZtWHfJ
YY1qCmtuwzxpil2ahkEiwyggdwpRNMLutbujibH1Bzwh+J5wx9lmuh/ox/RmjY8YEThIE+7OLBIr
IHZfhdF9M1X6kJnGesGirI3lfxYGlnXbs8bbcPt9R90Gl/e4FfLdXazurt9jyXOiVepPYHKjZsXt
PK2HV5KzTE5tyLgLiHd0uMkBY/1cGxGGq7AvDsvl5FXAqSaTxSwixcStk1tuvcrGtLe6V2crUThX
UeF+dLgh44wRdTXReENbFOrc4nQ7oLiw5N+XI+QEU7u4TJCS96InZzLHIl+EvCi/YULGg6SR/YWC
114NE58IMOJqTdxcaYbPHs2vVcqHas/mlwTNsLJ8fz9bznNsMQvliXUjf1j61TWxQZIMatfL8qaZ
mdzSC8Y+sGQgLhfFTACvW735pro1w3ST/tLIDh+Z0OH/TlDLROl4W2ZkqCe+9XMTsKgiD1c4Yiqe
J2JZ1hhZvMtE3JoyGCLisXxpAUqigSG4GlnLGHVZV2XnV0MvroXf/PZndzNg6Icmz31s84nOI29X
q2Vbe0BJozPLXDMMoN+OoNjWCqJF20uv81aQP42PhVFOzNuKRNVdjxprEBwu3tYYnRxICvjwpBUk
7D9rOY0XSdAAHCUUbbRfv5iXsnamyUvePQK1aWbacwsJn/VT83lpkZe2DPymQ+tLxmDTbQIRzZOk
dYBVYVVg+4P8Mt9foKGh4G36+Hi/4GHMveNeWoKo6x3p4oAnaXQY7KNEW+3ctvvBjrxkW8aBTPnA
/XAKA70trq7dXtja32Mr+i4z3OuJa+MJnbMzeOVV70Ii8RMaSmOcbzrTCnqZ/5wNp16ny6rGTJQ4
OiND2yDnBqhqB1dCkfe1CGAUyVqektO+qlEKdDUxUsptr+lU0ijwYd140tkZscAlWXILxXJaG6q4
ypKbwhzVk13F4HPaS0O022pRw+fLzhd3+YWZ7NXWqh7NavyNPfrERxhu0qGioEfY6akb+dHF1hYk
BmRpVSK98n93UbkrcC1uUMDUG6PU0cTyEqBw4QIQ6LFIFVpr3LFHD80uOuvp5rvxmpgjPWCV1UDK
F4ChkhjiEH6sqT1J9TKjUNLd7LEzMaLlTjNvvNH7LhsQp73pW6sY/0LjDlg+sM+6FF7rLmrzQBf8
KDbVT5IEgrqwn5BuGGyA4znjV9Uh4Z7Cbl+bg/mG/GrjiWKXDxxryA0/qbTrT6mDrKYR24Eh9nnW
QEHZPWCVJIHRosQPx+VSbirFQ43muzLUkfC7dRnXLV35uT8MTgNSLvIfZzleUX5gs+6RXYfkUGUM
gdYD+QDrPCcc1LN4UXHp8XbmTgHAKHsZZrrvJs4CRs7wZqusZ0ee2StQxq/invSfKQYb0djAIKrC
Qtca2YuzAgqH6g5pU1prn1EyA74rZO2f9pQDNOq0d62DbY1okndjGvaJu67oMDFdU8TGmeazNngH
6dOzT03mSCi9UOGNWxcIE9daVG8KiQtE72dvr9nybM7No6Wc8tTO2WuksfgMaEMCa06DmpGdGPS9
5xuwpwziW8tkCcGxdI5lQP4bo4DLyoBrT2DSr9mty2NqSfp4Ao6U8NZTN7xgnbbp5y26YCIsu1j3
Vvw6ThZ7urQVjZn2k9VOnZxhPEcWE9NuxNzkqR61YF/REg8/8IgTUXF/Egmh68NE3Nr0aGrz2R+T
d1RPyWI7xw9v5bCAyB0DqISZ2wIfgrEuIu1Df9OiEH1CV+8dQJb7ucZX5+v1MqOL0TJ2iLEpQola
sl8mK3m2Ypd8qG6IjtK0S5zvkLEsPySZo+L4g2RX7sbRe7BpJJYJ7TH23rSh+ZKkTB+Ee4A38jP0
bDBXWmHuoHEZ8/g5uNxUYWzUlwTwNAswh4Iu7FA2Y3aLo1rfd2b1XObI9rSm/dVya9Il+kTthqF2
iH/ZeGTpTAIHJHB7oaTMG58T7yadujBgIp+J8XPWByMYS7JbNbQC9Pcy7haW3EYjQR3acPLHFcVC
kbhewv0SXhLGARt/3IauxIDF6hFNZ0PVDmKCkua4bUI0peW1VBIGKdSA3dIIh/aohU+5+IxyPuzW
qdIA48IFaXQeYHtJ1i1mqbESSTB5YRMQmPsz64Y8GIuECiRFeOjDXfIFMUYUt5xsPOKRwrKDeNzA
lXejlp3eQEigmfotsaBsR4RD5lRfaz9vYJ8o8VEUw4bD1gH37/BUJESEmCQSiyjchWzh8A2YYliq
+00iNQe3MftJVYQ21aQpVzc2Z+EC7o1Fu7KuI3Z09N9cxkBGLWIh4UBvS918XRSR685g/nunMBvV
A6gqbW3F9IeT+2Qkzp5rHWv10qoHsRHvfKMhywhxIOiwBg98ynpE4BHROayKxZBuKmGd7QShQMnc
oZkPDO4Koohoy4+2/eBU4rOnYGU0yBSTufky5WfTt93PIjJ/l/YMaWeJzgRLmKwak8/VsQlKGJ3m
gNQsW7c6DWhanW+5Mzy7NT1so3IXKXJ8iDxAyrlJiomMSTlzDUXwT8pgqf8t5BgGom4pbKf0Zul5
DChbqQNn1AdBH93MQdAknlVtDXNoTi1HC9Qymt50FJtZGnCmdJA/tnjZ255iw+KSdnq8C3q2dSbU
s8QybS05ok5ove9dZhBuZmvfktp9NuvBoZoo2l1uLaI3WOOIVjg1M99DLsYhdqqJTU33/iCSiyXC
b+EFnZJ4bqEsolbAfoEfL00J0NUrQdt94HtTqC8VnDm8ReWBr366cxdvDM3ZKh/NS4TLgnDLlNVm
2Fn2G1K2Dg26/w0jUHfgZMUgcHRCxEwLaNV3WcKVOHMQLnbDyH3tK/8RxD4VOS2DuFcQV9slv8ry
vC2e3xfkDkAXxp+2zDFtMuvu8+ghxSF5KOnMhrmjgFmOPxdQJ4si95mBiCdQITGIo8d8jXeXy71T
AQQ3Z+PakX/oFH5qz5bMJJyRKq7tziMAwcBOpdo72FphJXur+0yTapPL08cFNEYSizWRr4NarrSc
yE4kzjurMREMi62KqRilQUSNYrWk4YpwNdGsI5q/w6xx1geZOW35qOIq2tCB2JeejkfNBcjT0m8o
s0AjjwHimgsEQJ/3vpedKlVfuhxjte9M5Fpz5ktgD8X2DMQq3tbY3zZOaf0ojTqQBtgo4oV/ulr8
rlIERL+kPh9tTjWrWjQfJKlSF4wGEjP72OhA92A+zd4IropJGpHZV31uvrJpgjbFe+hL3P9xSnxv
DBhoS79w77TlD32CDEBE4mGq6muVaB81DkBm2RRfBfbuYSLMbDDY0zjmMJD1nzugmptHo3JQHEj5
qSuyuUu4SSuzBIMD1no7Aw8CRzn666p67gWVbNhV8XqR/6RW1K700lbryUZCz8N8K206h9kCAQiD
ARL8xmF2fQ5dXEuljhz9VRvdcjc7It6GRvFgerTAEiTLkCfzoCgTEaDpJ/5l3tp1/1W09fNQxN/c
Mny9Ty2dvKFkj0sHexGLKhlAli60TRET4JgIsp47YW5g/lXb0AtM+lGrRjF2ZK5K2rU3n2o4qHnE
M+DdPY/SuraJfbGW0Eepw5hOa2Pb59Z4sG2eTe54e1vYZwLjZ8zV6UUjiYlBOP6pfLaeakyeW8SW
y8CsgEulEdxMhbJxs2Jb5M1NL+mfkHe6ChdVKHYjexPVxZOzaCEMuknBVFPedTCdNj0He/gnLIJh
jVC2GZ46i9TO1lnmfbrz6nBIAtxGyJokS9a1ewcDhn7AMsNIfz+hmoGc2f92YqfZpLv7fL2sGfKa
bcQZaRldw/1Ex0caNMURA8rGIMEZVdUKsXVeZOXeqSri2Dz3hvLS3y71HeonGUzNm0kHAx0eLoGS
5Q0s2w54JGP+RW/a1A+9y+0YT3l8zlOOP5OtHSvdfM5V+90tO3AbE0ahoZgeMlf6LCgQX6zE2U1u
Nm9j3Am9YZRr1bbTZkpYwhZkbVbaAM7ijKHSOJBpM2IyS2LMBrQE91OxAE+NatxrliTGja8AZVpv
feqee0T2W4zHJQnaM3Go2YgAmvm3pdfaYRDpM47f4lCZ4mo1lnUqOQSFy1KfwSzWw2qLfLflngM+
wfDZQGlA59eKomLdaBgxLB1VzzRbP+MWRmlbP5oujjNr0Tz404SkXsmt6bo2t7N/QXckD73KD4TU
PeZNJU4j3Ac7atTunlhTQMORQ0zDCesLNo8/9mqn9/O1okxLY6om32fDFm3MUTd0fdpperxRc/NW
zcWu6EE9eij1wMRQwhuLzsJ0PE5ybvjkWxWWkdZa34UvtZljCEE5DFDmcVTqLUwhwzmmjidwiknI
YYBYuZY8NOq+LqY3mOXy4BuIUJ2Wrqusoh2uz249mEUeSJtWayPeoDoTowyURjrysy60HzmoJGx1
I27cjF0hJxtcLW+gyRTMwEPHgdLb1gweo2yyEc8l/q50U0mSW7w14lCAs/BfPYG+F8whHWYU6IHw
sm3hEQVPrno+yZMDbz3W6Bq2PjumGitOLBlRjnwQCB23d2EVV83KmDImkYug0dY1h8CYaTsNfbux
l+ur661kR0QUUt2iYerHlZNrjFKn9pcT2rTriOXEPnFJ8jJooyTeZDKiNPrhSEOdow0V97gbpTxU
BWyMTtF8xAzHvWLkv+8T7yxO+60QHMvhxiH3NLjmubjHEx3fT7JBliBdnpnUbAK2tcchlVtnHM9l
aSyiQTN7smvtZ8lQM8rcjanXH77ExKTQrTFfrIxj9O5oZLIxYQaKhGkJxSlq2djHrQbixRoYKrjY
tSBo5uiMLoYEDbFoqHgpnLJ6dQXPedZsCgh/NsS68bPPcmR9n/wm3ZU3UMsBEq9wPQhdrhq3gaiw
CCkyLMgjg8S1tQiRWrc4Cz+mPSe4/kDn42NcZuZmqb3cFVaJpQQxs3EczCH0KpeAiZV06AT5oOr0
JlJ0aRGjLj9Z77yX1pvwasDozczsl1IjeOSpuCbTx9z66Y4uysXRsCrEiAiWXTQBQ7Am4WqloTyF
aSR8RrJLE5D0TURuzaMyGZNS7HWQAKqb6oClRpJxAKSeN/Rcy9nadEAaOo9KowHd6QeMN+tiKF60
TxGiT5+XXMYcLtYUCwCfybarLbRUmr0VQ7xtCGbq7eajEYdJZmhVG0ryVoQ/nTAhHNt74HC19W1Y
RD5qFTcxmEA73ps1WiciJRjYTvOq7IwzDONVC3O1aLnfFa/Cq+RHJsk0AAuMxldE/aoNKjl8EpqG
iszIHxxw9yKLOLin7RRUz6NztpwJrZ45akEnCo6ILnteh32zdtpzVIdMj3vjRauBYnvQDGEl8UZq
BP+I+BphWBSSuEdSDMhjz6y3ENWe3TQfnjkxtOm1KyfUjxoBIQCatzTyzswJrq3BYqe0Y50wfp5N
+TFmU71WdbV3El6aHKsPGoNvyWi9zJr9ojIIVp26aMwcV5nlI3epQUdzxX/gmvxma+UPW/IHmSZP
ftuTIyAg22nglxytfs5rYKQtm2U2C6wKKFjoY32/y3TqxD8XXAvop6pfloYqr5OsZ3cx4fRaGMY7
bFbeFtskQIb97i55cStW8r6AoUfQsABV9IcegxE4DiB3nVNf6diJdnaTIuEqwBVEY3xZVBwGZS2Q
pXFToN5aC/u5Isn7mxUSNZBQBCK3W5chrMWx9bKdrDlzC8YsTiqd9dCZOLsPE7fk2g/DYafr0lsp
r3DR7abqCqx5jzv53UxRDCXWY0t/KUhtD6ydMz5RSLr0zxEoFvSaTOeStbgYptZ9m4XzXXeGZGMW
HJ3iuFIBRMV4UWDcBeNDSuWuRz2HTiCLd51GvEhZ7kVeHtFFsInNBXi6jTWw7tk0PrSCZT/BWr8q
opTngCpunhD2dK5bg6GrvhmD5aELpaM34TVF5zPBkDdrAh/Czr+qYqcXX2rwf5YePBL8QpDhmx+k
e0LkwMM5eC+aHHm8FCkL2bOLmgjpDwcjEi/03FtjV2aamE70lJfCtrP2IiST1uC2yi0DOWlx9ZZI
uz5lgRzj6ugtmm2/51jiGu7LYETP6IZpoA4Ku3p9vB9YGgQ0wDOG/IQRqi1TiTjbfRrTsjojTamv
jn4YLP21UGBgWqk7RzEmb2nfRKj9CA3JJmurVXp8qpjVEQnl3ESj7D0+HdoCyQ5Ie3gqOLvYjJia
pjb3ssie0WU0D47XHypkpLu5jdIdEPUUehuaIeslnsbPVkOlDdN/OnHYkyeB5UsbCx/9BiOYkGq+
H2d2k7Zi0434IMzQYaXiPfPcConRQI6euBVaEh1Qo0R77a2BjIK55DBL74i6HbzZck6974WAxFH5
ms8oANgNRuchEmzZIIoeLI0GMIpRLcjFpbE87IAC+IVWuy93+aMcY3ANWE6TsGU2OjJG1Pnw7gs9
igWSj1V47QTKtgbp3v3ShfREia/nApjTEgRIJJcFBON3jjRxY1v+WS+8Jx25+6bIhgfYpRi/kGG5
6LyAjQ/viwrNG1DT3e9z6pXfluRzRy4nE4O+clP/7qM48EJ+LPhEaKZ1ZW3CCVnvcjUMxIr5y3Os
loDAJps3nUfroqkoLVi01k1aVZuqrJxVPNEIRQbl1Ix7EW7sxwT1010BFmNfxVQwY833nHVCvtXR
TP0PXzEmRXIU1Lk37dOME0DqEp+iG7j/Kqjem9Cm35EP4bW3v1k0FgEKzDTo8gDFHVKyHC8h3eEY
RW7gz+zKc9sz+gbAtOUdSgc1HY0p6TdlOW9gwnMPWsXM+YQnaVJvmPBl9x0wGn/RHFF7wZXUtcAb
9d+JAQ7Hj333OLhHo3M+SdDzj1YbkbxrYuuL3W58uP8OybOx4UI1GOiPyZZEAoC0JDUiXEWdq7NF
dBFJiTZhLCvF6XhdI67baFN9w52ZHYxs745XU+OeTbuC3IO4JeR5nAD8e6zWkfFmJuGJeWV+NAaN
O5kMvMWyYjxiJURmrojPpdewiVMSb0L2x73UxidSUYDg+kQQd3r+ldvsMqMjIThzfHRCM//epNZO
6v7Oyu0fMKrH6ywmSsnkKaYzs43m9LPUXcakpsfUxiBcqw/fMUm5jPst6IDF+6SinlZ2zqnRvZTx
Bl+bv9KcLn3wFz9NMxPuHCXNW0nMS+BRTMHqAumF9SP9PvHMuSdRgQpJbVdH/ganK8hbDxyAoLNg
NhZCwqZOdm7l/FIM4IWZc8/WkDkFlvJSpQRDVM2TWjY0VJhWTdY1UfZYp6yUFI1EwlRMpt99RxZU
hwERXcTTQB2xEgl0nbLZ0fr/DOvkonWlscktndZbjDCw8JlrJBHSYDcK3yIozu/usHWtDgn//FI1
KMZHt/3ymctvNOCfNv3eukODyYAeSXo6cEBmtLqxU4LBO1cApzLno55VM0+Kcr+kdW4kzbkuY4ZI
xdAemjp7KOoG1J8JCF9k7bayGGAZ4fAB9q58GXtasX4GoUO2N1jd1UElKDQ5sS7WPRB1/pKsYZHM
TcI0H8/w4GbTIm+Oph2nm6ULPg5nu7ZjoHqQIu3wZlKe4eISZI3GL4Ytww0bn8cxcLIPIb8qWT4w
HT+Gjg472AWNTH70BYN0d6oL4yPv0ESOMO93iqsR1CVnOVSXc1C5g9wVGsNPu8zOVjb9NhmIbHro
tUeT3tLOzsrvZcyw08cgy+IFiDUetwOZAifE2Yc2qsKdIzpOR6a5G1ONi2+eW+ZEBPAY0cB4V8Nv
qlQCAD1atBMG6lSXRulUqm81weobR7CFcrBBUsmsz3Pn5tm1QWo36Csr/0mZNDqdeaQI9zDlaVa2
7dLhMbOVcazngliFzAxKmMr7hHooaqDNkLYA7SAyKDv8uD3e/1exix8tA4IsEvf5H781dS4wAz+v
Tn/YdrZN2T788a3MD/mr+79tOjlb3+8/IdFf0tBc5YgVqCwAInc2RGfJ50g/nh9LsluytdLwpke1
AFh7eSkTTz7mijxVo4ysHZVNQYC26aNAmf2rzx2wtmpjAmNR+3vD32YakfVjGj36sAs/np25klhm
/ZAcAy6W0vxZdu5Xdp0izTgkHXEh9RQ+1q06ZbE/P/EakqNeY+hKBUrapF8h+fcfdbOuMfJGwRSZ
RO8lTI+JZ8kQwHwJwTpW6LaLsC1jvs/jfTPY0Gdk0yF8pCz3z/iuDqXoqm1a1z+yOOvoJKgfaWGs
izEcLjoO353yYA4SFoFH3rcukbThhud8hhYmwbFW/Za5folUPslORTHu/IR3pAC3sjILMVyaCm4e
nM19XVHrmRyZirTcJr51kkmYcbIGD1dUcqtl1W00EWakYQHTxOYEaY18gkX/1lXAerL62wSHKjDM
7smRsIuVQ/Rh2MoTPSnIfDO2mC4fxFFb0FyxkdkHwvSQcuMB5cuKBaGDGV79prXIIV3kb36F8T1x
t0qENR/vEYofndKGKLD0pBfLnQ7ABXvtmDyDjngYlOuuYjqHgUG61pEp/qHRmS7jdNuicaf0UdEm
LfDaRrqDpA8MYowSmqQc5W1d12of+pkTVNR2D5ZughicfUDpI3lwLWM1ug+iv6HSSSm8J0KPzPpA
AxBHpu7vFXhyKlL4ZNPXBBbzDUHFCu/gkZCR8VC2aD+SmGlzU+J6mwS9vHLAz+n4Zr/NSi521Fqr
JodI0rcxo686iwKwFeaq17j/s7r+nImS39ax91zXis5EzRS3mRhNp4sMaYhFerJHAfhBOseJ3Ags
4Oq3mSpSCLA3+Mzu3Ln6nVriVajpF7E0yIoS+yxccWL2tqExRDMSes3SWXpDlgfguS9fuIjFgz2R
UtrJHDt1PNvfnCdPS/prn8BdMSMalrqRbqA7lWThhA7cD+UeSghRmlvAXGW6BS3MEtwqg3sBJq12
ws1pmlGQ72VXeCf8x7CEW80/DiBXDg1U5qMSvAwu/+IQ+eDoK71qqUF88+z04bwbM9O6pGHtkeMy
iIcqZMKexpe2scMH9FBk1Zip/uQaYRmQdFnuZ6Y9KFzQznc4x58N+pAbYYjhmQ5sv1Ga0J4t7CKD
xgHOi4rxW2czWpdal7w0NmG7mmz0l95vJmyZbnFDsgPr0K04ABMTjIu1Gw9GSEFlc4etnTKUr4oy
BotpJl9B6XCFi6R+jUABrke9L1+7hiFSTWjSq+HhGCfEJXvVZZ2vaV+mr8jv8zWJIPHr3QlqGFn0
Gk7MlzoOqbexRESQp753Y2GiId/W7g15VbXG8yqfMGsHGM1NOtzIozyJIvH+ZRrP5gP8bT0Yk+99
TppQrZith77GaLHRnuJUiEPitOohjOzhoesSBVa6ts59zBxz+fOuUYQ0+cXAnMoVl9boTrjy9kbv
eK9d5t06hS6ynH9CR0w20EfpiWBXCgov+pHOHSa6WDI+jlp344yAH50yHbeVgprc9mD3vYEPQhsr
UrOwyDOvnLaJlJiXB8cOmorZqNSN6WJyLqExkllB1hUf2jSfYYBUT6mTAgupH5Syql3eZO7TzDPW
UudcRunRT5v8uRAsx0yAC3qvPuvZUKKL4vmHGXaDTJkhGxETQbtGKWHjOV9Ejh3kFEkDXAtkEjvo
AtzhIuyB6YkKvSOiHawmsn/uovTUyWreNa1iWiOyJ6BT+16q9Dgumq9wZpEfBubJJLCdw8pT624+
ho3rYL5IONlxnGIT6N5LvZr3DNnaoJjkpxemNNywsS6rdkT6OFifXhLeAIqlloLZ6FLXMiVZQ2oV
LO4sIjjrz41ka3Dihqmfs5sjhFgIwWoEAiZdntjClkGqD+AEvNt+PuhcVR6UJOE4l5TDJkUTKBJr
6k8GoIZVSQv40a3SM5OvEyBRAHehV21rL8EwmMtxz+W3hIw9asPYIGLF7zgkNM9dIAzlBMfRhg22
Fnks9r3jUNOP5QZDhRHggqBySBks2umtdYzmKZpGMEM0xVi2iRapGjwWFtrR5HWeh/k5oo2Amw5t
S2np4aWNVby28HT3ZBYckcQBhCN6LIxzlpJIrrO+gUU50hPgRc6QAwmWc2fDpFN38XQje2jJlZpU
b59zgtkDYk+8oz0QxNwncQHdZMIfoS11mfnIVBChqmW9aWn9NeXyFiNk5srCY1czLB+FYS3mjAJj
zkBcPavWPo8ETcuKXi3m17MetjQF0gn4tK8eEVqMLsuxDz/ryN4fBpMTl2s8Vm/VyHxk0n28Jn0J
fmW01Qm0pLUz3UcgvNWmjRnY9LVZHLV40Fn1+/OIvAyjEhjD1KuaMyezh2gOh23P9cZoPYMCElcv
lHUGaiMCO0Z/PHajLendD/BVbJDcU9dvqUzyo3A1GagJJV4V/dB0H9k7LePd1DdP07jkseHz2bOH
fjdNyqDY8pbmz1668sE3cSvbbZ5uy8bLd0QDNYEfLh5NJzr2XsHmWctra1EBDxwIYKoreqglITzz
ODKLDfUzJxvAVO5wdt1uC/BbQvZzHu+FI+/kShaOtoubee/moAxzgYJgEDs0qc5VcyRO517kQc/r
2cKjvggXOW5eDk6Q6dTRjW6iDNeih7kw63M7U15o1gSiwrFp65A3wGmHlqsq0I0PafpqRWF+zGY4
u7rpnHynAx8hur2dpk+imuiS5BFBwI3dH/D7Ugt1UW6coqo3TvPAfBCGIo3Q5c/u/xuW34WzjyxN
yIlmddGKTeEAJpNOS4KBS/oHOWfaGo/V1g6b4mCNk35Klr+4/84sGfOX/sIYHjtQuhcPD8916HbC
XM/QkLhOj8m8QiXqXYfvCrn7S7T5P5ydx27jatRl36XnBJjDVKJEKtqy5DghHJlz5tP3Yv0NdF2V
YaN7Uri4SRL5xXP2XrvchLZ0mz2ZL927tSc/VQ3wGq8FCr/AtGz1geuCeioZCOqqP2F1814VjHD9
qS4dCy2hsJjLKrAC1XVgLaRnv1sXTuSKbuJkK/2dv3GTn3X+U2T0EveNfJE+yPi8jtOzEQEjWiKy
025JzSF4uLo39uF6OgjiWnAfKgx0OEE54N8QzWRdaBGKb8ZGPkbKUjnHb7qxVnN7AnngDHYZ29lH
cYkptJUHo7iBBa2f/AdSquvyrSsOLAgzKoR9hFZmtpPqFWwWRbZbnK44Jw8oo1OokBkFO9synbDg
xpCsI+hHDlIY+a58y0FSuGlyMI2LILzz0xHnrZX7uFki7aHG1H+UG4QlDa3IVxirw1FFplUti23h
lPElPXPqVmEVgMJArsjaccJD0m6yh+hBeEFKQCkJ28Mqd1ptpTyob4m8k8WFAu49+GwOyr21jRiq
bpuiPXZ9momLbgdALoUBv4heute0WyinwDZv+XHjUn0fnP6RLGq4B5f2QVoTS4HU9kCkQgGU68yu
hoTI4cYprZCLdEfVWEC/TlBhLLJ7UplQkwiXCJgNbs5u1TW21xynm7q3YcZk9HNo+FCuXMDb76Ml
6MJz72J/ydc0e4RoRXdrBzaNdzNus336IN1ol6xfqvqpld0Ehe9B3QKg61qgd2vrLJ6MizzaMgNH
2JCkwvHyqd3iDZioDUdLYZ/uzAOFYy6Sl2iTDPMI8LlxjK7/SMOuW2ef1aF8Fk4DEWhrxUk300rd
3SOcXJHXxo95hP2KoIZq8nvNkfeVJJGjeJQ+Bsr9C9DV2BxugMQ3L9ghHlmAU2WTFyspdHrVQYnR
sKkerU2A+LpeGpsxXYjKJro3xWXLTXbYGhSZmap2eynX2ZF7OFqCEVjyNngg0szSbd5ITYulsuu9
vIi2/nm4F5zoqDnhxrivslst3BDz7Pn2o3SSb70NZ9MYQORjA23js9qlS5bBmmIJtdW1Dw0KJegz
BJenaueh2Hxs14TF382cdnRsi8YN5uy4RXAcXpNtdTBuC+d1CJb1XnGKFarc0sbz/Bi/YAg5Gyc0
LvnTHFgMk3mlxmtCQwOSJL6iLwg2iCfqcoEI8Sgqt40r7Sj69C8sZcobfb5ZUI8C3KH6nSDLOyo8
GJSabna23rR4ib/zXljSMoFcdGl2Zo/cwZXe6hdx5rwtrZVwKDdiu0QFai2HpflUbsyzBDHqHSif
XTntTXqeHT1IcckKc+Nz0rvChVpR1PBKKQeJF0Av7/VT9Aoup1wZjnaajEX1WICCPXNPnL6ALTaJ
m+7Fs3KyTkG0oQzmbSYKyEeeEJd1MNbmon4TVLtxOG5kK9pE+jbY5jf6U782Xrx9tfOdzC2+6nXg
LaM3zNlju7AIVad7wv98UaiLVlx4uUufbtcad8kJTF647oRFck/d/klUllg+VVubXd127eK2RoyM
tK7/8sUDiJmoZUtcGB/oOEeyU8xjj7QGHzor0AXPQslew6CBVTlCN0GaRxIZSHWSuTY8+UXxELwK
Bl6jZf3OjXVYNSMhnQuascmCcDhXuiViBe0IEVK7dh9WvGwGEzkJ89Y0ax8W5k1xwmhu5pCE6O3s
hN6B4ooAGnmdvqq33j3RlypU5uoOQeQw3Qpnmb7jXXSPnlugFLxIUgcDqXQYXYx3qkvPtFmy6r77
R/NQgDy0xVWzF87DrbWfbgSaqJwYDtbe1w7eZw9vcE/GIRVgOqIXdkS4FdmTdjFujWf/zJbwbGyU
D2Ffu8y/iEs9BYMUP9oycKuHaosYKEQpuhRvrBVmhmXwrH/5O2TiPs3XhUw88RKCLx0JWIoMYMiD
i9ChkWttax+dAmlATGbbslbmuSL350v0V8I2egFA5N1JG+mmbF+jffoIZ4yqHcFzc5D6klsbMhm4
OD1f5yZhKRs9t2Q9FHtH3dSl7W/ScR19WQ0pGgvT1nq2TJU4oCWNXsGyfc1mZpEhDM3mOd3UhUtL
CU2FwTjfCAdasKisR1tBLEMDxJ1OQeaI8iJb+ZDcl8HKQJp9UsaFvG4erIMkOsUOE6RmLEpn2OuO
xTSRboSneNW4HN3l2/DTP0S5bX6I3UZnTb0FeIF2obWN1EEnzCFIfc/cZkePM+Unlvfw7cZ+KWfL
YTcHoK7yY/ZsPXFGl/alAIYbuKMtvFLnR47rfWhH6FLybUy8pzehZ1k0b5aITg+B8aHyWBZs4aSf
/e6kD9tpl9i1Uy99DEBOeSBc7y17lC/jU0rT6I3ST7A1d1Ba1FX9HDwU46p+Z8pB72p2yptwx9Nd
SwTj2Dwwo7/hQUzlEthLeIkD17JOUb9opY1MG420UoG3xJxeKI9iuNXN1bDR4j04dFdyJkQaT43b
oNw1FzBS9Q8PVttgAwgUdyQGG4fuqwHCR+1LphbkZA81gsFldy88TzzpbkXoNUFJIBrpN62y8Q5q
ZbYjbpa7/6LcB676plqnFmgmypZxCVDo3dsowtIiBeAu0lyBhIZ7wiHxLzYwffBs8fB2GBTHFYkq
fuH2N1q71wMHNwbg3S/yZQmf0gC+HejJayeQ7YpwHjlvhEvtoTr1yOTfoNZj5cfpcQtMG0kNyloD
ZTKAxhUTE8CfY7op+DyyJyAw3KbFRsrsQFzSsEL+0O6SBoT2Ysy28h3/vkFSEm6DbkVGRLcjmXzW
Vsagyxf0kfRgrWRrKPHc2UP9xEkhyu919dA0dm1euEgK7YEDW/FZ3TUWFE3X4xj6EqUb6cQChfxJ
Du8pCmZ39U14k+Gp3Pblyj+3j3HpQGZkxtCuWRCVsyF1YF28A+0N2PQftJtBwaey5laMMkB3/RwY
xJbiHMc5VEjh0X81X+QDi0TyGZ26F4PanUu8yUu+LzfBtt01z+pdkTgjHWE0pWfIgETUEdKyDCYS
de1iVRqu9dKkjomiKN3lpBJkN+SfYAEMAJTc+NM5/yheZpwN7k00DyZH808iRLB7ZF94u1L1E2/Z
+IR3ERtWogNDQjuPhXHJmZFA5psKpsqWMuklc8J2V5/pdnqPAjDBw/SV7/Vz/hSZS881Lz7Hr232
gAd1qTTLAW/eodDsgpeFdURflkxW3hKD7VRKywoFyjK55xzXZK8+SbiURg8Ddb1HvifmUMwDbF9b
SCcYdMw7Om5e8ah1J+E2PeOUGUArMs24dSAVfUPsOX2ysZUYI3bQVKlRejvxEd3KuebWsQUUodFr
P5ouGVE8PgK7tZN2QEcfPYxrjzPqGwNfgNKy5dyK4Yc84GX2EpZ29dnuISIzZdieUNUhyH8A2E3W
lcu5xU5PwJsrW1vn22QN0udg7gu8YCan4CW4yBtODv4LcybZdfm2wAKjOkRkFWd9Iol9PfttYxTs
K0AlRIeippO0rXY0AFDvqKtTp1DBaiLlXwMEoeNZnGn/+i8SCxYnqsjGWJLtYtNJHjyJPNyPZ+Gl
GF7E/NQRp/dE1dmHZ7jmBBU6SBQQUnM8IxF8UAkiumsLwlo41jdwxTj7iAvrg5fBrhpzjOdCswEK
dUgvw70ZLroXIo6rLYAwquwfo7bQLhha6E5KBM7cVrT81uUjYbsAru9IDeLWHta7gIOfTIbR2iRP
+p4JmqMcX4OUO/kOIluT9XNLxO0+f+3Mhb9LLv6x4AplcVZqEex8Ugi4U9/oz3AR5cBqrrDJWHsU
yxAAEYtvw9vsjq8t3Yov4KouFDP4WNxR3BGe8fpAA+UsLu5ym5cr7JIXandcFJLP2tshIJm77Bf/
g9WY/CAUVc3RfMSw+xZ9VW5ES29TrNR3b29i1vS483FGXuQH6w4vI3W9Yt9v03oJFnEVfKQRPSzu
Qy6phsyjahut2KMYLy35A/N+3T5R+mjKJenPXBps/0a9E57TtfgujmtwhqCBhduY9RDhJ4+8eSV0
Q32vgOtjCbebaQn5qN8EnQ2i+d3b1Y9+tYsQ827kvWAb2xSbW2CXcD/MDXDxZ4vsk4EZysP+QkIv
gD3f4gMx0ErY3rDWHOtUnZp7xJyPJowQ/I8IP5mrKELX4z6ApLyKvlj9pMTWAfi8jRT4/MVnVyw5
InBsQp/NLt88tqdA2Scf2hOj8y589Rzi4T17CG1rZxwl/IUf9BYQXVjTA0TsfGUoSOEX6ouwF90S
o/zKgoVis/rrO1ondkA0AUKfVbSptwEW+FvpPC82s0iMO5yxkW6L+RJr0mFwqOf5x/FeenoqJdry
NmUfmrZ4ztkYy5cELftyWKtHBg4vKTjJu+AT+6t5BwI0/Iou3TubgHCW1tlzdhlTh1xL/eQ5w8Y4
s0YxKYwPum57ZT9uQQUZz6TMAZmZCNRZDs+Nb7fQQcgcVTilLYMNJ2LvE+U413W0t9GnyhWDk5EK
oXcRHLBXiXes8v5iwG5xiPDAXPJj/ooc3SKKbokwgFA7784/B8ynhfeYfDKGuyeO0CMkqqV4Cm9Y
jmSWHCxnC9pd9WP9qD3XjyyPwR0xlIvwtlz3j9xd1UO2l9bGbhOfxJXxVDHbSgSl+ZrFk8VSe+Zs
fd+99C7dmMfiHoEaqa3oSLcdR+n1+MSF3QNbuy/QSZZ2vRZp+dHse7C2jKa36lQSxesv4UGyZPQX
82kcdpbdHb33fniM6rWQOpro5KTLsOsvG9c4ktbO1W92+HCJ67ExLsTneQINELx2xReBCLI7qeuU
E0BLnofrO/yLuaPtxmNxwyqI5tDajnzZyqnutO3g8ATEvbKqaQje4zEOFkQTU5Ig8y+nLsRGSXPr
OB+f8RK+ZRzLgtWwEj+IHojrFQv4o8BCPgsXFoVrHIrX+gk7hczFUzoJ96G29LWmYyq1qmMggu6t
BHg8rZntn78CTdvhQC0suyb2xjYqpjTifQxNL3Mcdk5fkxRoum4StO0V1PB4F/75+zEirDRuSoaK
Fe9qqSOgq2Ifx/PkgarEMKVMyZOQKPXaaDR+t14L8lbUMv7SN+HyqtTOygh3ScjZC5UyCtG+vY3F
qHQSQh/toOiwOo9Mhn7+I0J2s2zpbODxnhRkcPVelQaOS0P+f/4YzOrQqoXuxHqQbAfygNVG5UCZ
VEm5tT6tz7y2ur0FJB04fZ5ThEWfsEoLgZvKnz/0iax0wXdoLlDERGBMsmMVcnwIzEdElpUbFBzM
0T1iQaTwrOI9RclBiXYkGlGLLkJ861Ox6AvfRDQgYX2ujr0qf8gxePEsmrnX5snj925DCG5omVo7
L7lzkfTULi3c3aU/fiqFd4AwL3OE9VvMY0+RLtdMFRH/MS+iVWUXvXJK5tvE9jicjJoYgwmrBZUZ
Gmde8aDWj6OKenX+69AcYBSG9YcQRRcLlHo11HeNMMWskeoyH5LXXi8ooY6PYyEoTqNCP+30tTQa
t/Hou4UgHxUunrD97zJJPRvkzi0MmZQAgkOJklEIKfJOHs2dVd+YD0U7aevYRw3kDdN9P8k3vA4O
MGS9UicqPkwBnJLRtTaU53dTJlzT8gIcfQF5kNW+zoZ60+KyYp1Jkg2Rbyxag9uLY3CsBEwnmDFG
xytbpxP9cDlDwWBmGAczsYZdl3HIJBV6rUAHow00qY5lye/kTitk+xneIkScAQ3ewz/6OLXal9rD
0xWA94HyT9ZawnFhTvLCwH6MyoDbsGQu/9f/Rfx8R64B6FP8DyNpRvxoqmkiXjI03VJxZ/KhV0AX
fUjkrBPMyu1V+BC5BaagY7+QiaGqU2Jd0tKp1GhbKHAlCaO+//nj/+W7zJ9uSYpo6nSI1CtujjFo
Q6PlRgX3q//yBtUWa5/SQUQVQ5gFSoQDUe0S8Ur//LkS2KF/frYkK4ZlajS3VHn+Yn+Rc8QaqKs8
SBWdFnI+Kpxile6ERn876njhJxE1fVodsOEddAs9J+1kbra5slGtfvvLV5l/4/UbkGQCNki6s/hG
V29AijVxRB5auZ4IFiEqBbAQwmcAB9sVbgLIf/QnZyAMw3ege9bdE2AxEY63zjt//GU4GN98Fxn+
lqKYqiZb199FCz1JFvKQXjloYJYHNvgZK5CMxWuAF80TTPWXN6F8NwBlLB4GFhNRV/WrNxHTsZuK
QiBiPaPcZ/TpvaFo6CQ5abUTrM358RtS81IUJJ6nmVPjRC0HjvbIAXCZJFuFGAIkxhGxglxgwOzz
lDT+Iy9eY7vFcVVVDyYakGJEmdqkvN6C2BOklZR1M9KSylVoNqefX+p371RWFAOLrDlTr67G9eir
JB3Efu2aKRsheWxQcsr+l8nzZ5BejxxFZu5oIvwtw5D/O4gHnM5jY8mV21XaBTbNqUuNXW9Q/G6Y
MQUlWKPPTlPRgWOw+Ive3AyRdsD/AeewT056wIhK6uK2J4XCJAwYH7SpflrNzCwpXpKyOkwjAI1C
Lx2x9m7FNvjKq7Ra//yw5H/oWaxBiqxrsmiZEojPeYj8NRktTQUcLitcByyOpr6RQysAcdjSahlT
3ulUhakLLHgzQHsS57Kyuc6q5MGXYLoGMYQRffgk9P3TjCuAgTAXFB9awdT7t14Kr/fnr/vt2qGo
NO7YvAxZ//PP//q6Sm3puRHydRlZy1aCaoPhajnN2Ckp7e5jWuqzp/9l0HaRQu3SRwBHTWaRmGLz
23f5bvYoLNyiiqIeYejVEPARlkiCOVZurNE9Mcp4tGfayBhQEyrl0vE15lPT0WL3aWP0Qfrx88P4
dvoqliarIpw3nYF49e7wm/zPGBwQFNmVJFNk7kJEouO9CWZzISv5op5nHr6sGCDI/HI6+RyZ1JVm
nMyATQ4b+/BJABRvGrH/somkz8aIKbj6hyIpYPck3LIJcyXv/NIF3huciB02SgqmUbedKUvNjKH6
+YdJ3z9ZUzfYjWXV/GddQoPKABIrt853WkuJXVdwBaJaWw+gZkh/iTeTZG0SCucR5JefP/27fZER
NhPPRIB7ytWeoA6e2qope8I4c3oEShP9zD7v+siRfOM+0jIKJH3zy2/+btVSRYhJKnwfSHZXOLmY
uPBuTPrKnQbeJYKbF93MX37+Zb99xtUvA58s4xNlwCLyO0x65ahm+svi++2YZDJIisW8oMl9PSat
CFaL3DApSmmt9LQARlYRa2CAaXl2Ik+bwpcarrSyPeCXOWFqohmPfjhJ9olX7sKqO3Qi/lBTlsjE
S+hSGVQMgjF4CQt/3cxMUiLhRlhg4z0cEiqjMzDKN+6K0HubgWOmh0rj5wcnzVP5v6u9IoqaqYDn
FC0k+1d7iqoVrSIAC3J9xOmLhm18oRJKLiOCgkjONDPq5B53Ny0HcDe+UNI1KTj6FlDkf/4q1nff
BJIrh1VNlozrRafUDdEcC6V0y+xL8Gm2BzL1a6OR6OOOhF023k4BWBEou58/99/TCapJE2GdocPW
N/88ob8WXsuXmqmKk5JQl8A2ZOZkzcNe5kWHH41Fd86f/PkT5xF/9cz5faZmYJzXFPX6dGzVYTgR
VYA7TIXQG6HM5ij7VFTRw//H56iyKPGCWc3V+Zf/9cvIPcBcVhm5a1K7mTxylyBxg6n+5axpKt/9
nr8+5+qwJSiJTvYmnwOSohEs1UbzzS1fXwgDsgApV+kr3iVhviHwbmDdLp7VaGOU0YWfT62ha7u1
YM2aKyUlGFxfSUogriNOQouJ1GjCN4l1UClBEboZuqUK4Kb1qRmR/4j9vhDJUpCRt0AKR9EL3ae1
TEQVnn/2YS3Lssc1P1I2Wln766lb52mQEhdOh44YrHxp+SoC+LxZBfn0js9c2PRcKPFM9sgj6eUX
7XtnisgL4oBM5zLDtTPEr71hcz2l1TazkK3EfJYMlBJgHwvMTX1j5xtkSNIFH+PW9IPnPtVFhKvQ
dbRBPUHd/hJh4tmxRwfb0ExqmJNkrCtNeyL4M5puuTSXjkeFNbdogHc6dpsoRjxgDsFDOE0XP7z5
eaRI32xMHCgNjcVARBmmXZ+WkmQSFK5pOXnGAAHkoD93SXZSevlsVtYb1YhuIY7xCTvPo5VGt7UV
qECaeqz++zzUtmOmnjGvP2lSuZKC4n4SkhdJJytTVhoy3hPZmcaAwk6pw/H3H6pOJ14x8NolpkRn
IDioqvFXG/EJWxtdKjV4yDtapwJAUMV6S/r+rJF6NTXtWYYMXXcAv6OMhkhqHasyWKnYCBuV/yBK
iOMYWjvo8XJGp1RW93hJTnLTnbHM+dVHNGYbRZE+Rl9yPAG0t0qhQ6nk1zaTnGKg9Rjy2D3SfNUw
TCg1rSBJI67As7Ccv6es9rFdG+050KWPP/9dp+/rvD6hvrXrDkKFjJyvSawtVHJXoy3YVuJrHXWu
N7CmSeqTImcbfBbbJMwOUyDf+pp648ewIYLqXpjyA24XmDtBcB/08XNFguy+CWDyeL5w12T1QW2N
DzLMqeab1WOOHfE27oi6yeAbT21+xx2UMTWD7X8ZId9sFLIFLZXik4Yq07haTLwUaqlcjaijwZDl
fjVuG8ilS92iDplW2hqK9keIgB1JRoWcReS1x/VAE9RTeveX7zJv51cLqCIbKrgJC5aHdX1FocrS
dX2R5i44EOTp21gQwtmoRhgierlWlzryukm/Eor+dTCadykXz3WFsiYITHWVdwXdRFPwN30z/LKJ
Sf/eOhRuaKKuy5IJFfN6ba/8sROCVifRGMsA9a7CRCpL4wVxub/zhurZSyfohIacuLUBZysQ+k1L
zsovm9oMR75+RPBt2c9MkxxATiz/XfubMSZCY2zBy5r3EAFSB/9fKqz+cEMwdSyGaBh3WYI4USHx
d6ZpNLPnXO0sZMUJPHRRf9fSXYKdgLL8cAvvbzrknoD8CWOJrMZL2UI561WNPenCrdIl/JawkSHO
wdZSc5IlWn2BZSP5ZfP8bqXifkT+q6hR25Dlq3NYHTdFEuOpgtDaHhvZovVevcKgWnRJdSn77JK0
I9IfZQIWk7/+PPL+PUGr824qGSChDUvTrs6ZcVfgbpIi7Cgm7Sb8SvYwjheqdetQL/e9nN5NAuKh
nz/0mzHFqR3ctWFwMFJE/eoXF3Wet37XJm4eI/lES1jE9eukt0A/ohvNQyed4ZEbXtPIOKGi/vj5
4/8cAf8721RR4WfLkirpunZ9MPPDpMjUpCT1TmtUeosdo0OXkd6R6TupN1GinzrMAbS3NXrSAmiL
nupE2amLQTQfq1a5tPM/Juj9Zqzx8heDScUkfx3HO6U9gPHbRjkWfaP67W39u0zwxbl0cGjXNL7+
vKT9df4pNerWepvyxTHdBwpu4Mn8iDDhg6D85Xbw3cBQKPrpPCZOQtrVRwVIhT2zsWI3juEaGDg8
fMNJtfZgoPPGMsaNsrEef34x/x6Y+XmaxUXSMubF5vrYpRaANQWTkBTWu9gqXvNRuoBksMVCuv/z
yGMvXamy8ct4/Pf4qopcyRVxPqzzwVeTQKspYjSeEbtC227HpCPILr4JdXH/88+Tvnummki5SyG/
hcd6tYRx7BrCkP+362faSe+4wxPIPRfc2Crz51JQ9rEqryNRW5uwBdSaVbZScFq14yZEFAikilgL
hdAqwfttZH2zCPEMJJHzuymLOjfC/w6tQZAHwvyw/Vb4gKYwOCvawBrg7Zuw2bXds0Qg4UKPYERJ
vw01bd5pr+fjvPQZGpAwdpqrz2YDIYAmaGLX0oBLqBj9qIDAWhCNnHU97zcNTLcFBk1wDZBIMjKY
+QWoilPyFeeIt77zJkKiwsMf4K0pYQQ0mdSKhPd4SGOINewERMwz7SmYSXJl44xDFFK02dqrs7tE
xUQ+zASZP9CxZs7f9HGT4BNLZkfb5Q/LQCjNldYDL/rzrwPEs2AnAX3CRE6pFRxc3780tbb9k8oy
5eJsiidn2lTKJexjkBzhG3U9lG8DcD8h71xAXNZSlspXAM/rYr4G/DLg5kn6z4M1rbk0I5mWej3g
pgiGa6Cy0I298OJF6OUCbaWP27RCjVYCRPG0dptnkEgwTX3gzlkpRX3785f4dnIROUD7wpLh/18t
JKlacnjw88TF04mkip8txtLFNJpfLm3f1BsZwZbOvZdFXafW998RjNtNyYoyS9xeoemENtFsQXaw
Ttdlt+UIdYF5gB4cXEajaKS1yfvK6/a9Of32Rf49qcwVeok2kUnxk6f/3y8yRSI2YtCsrlTDvWj5
wx4qp/Zf43R80mYr5598m1I7zkb41Hz7f3/gPAWVDV01RfG6Isc00Ls4YDUbY+9jft4V+rK08n5Z
rOV/L8kUwVgZ6TNQvpevZ+1Qx5k05awYekyLwYLzv0iKBHWWcYpHokt01qxIadyw061F3zDKIc8T
eTquZaKMOEujNIfIOVkceef2XahajynMHNkjbGBAHlhLCJx+X4a/W22IoVAl2g7flGVMvTJB+HUx
ys52K5DrLRTFK49ySeT8fhR/XfW/fU6yAusO7IX5T+cm4SEZOtUvdxxuBKkFiRwXry1lU5CQJsqa
JHxrkzcV8EsvgKvqOZHq5TbMEMD8PDCMeQZcLwe8KJq8qqQQTnK1z1mtDODJL2MXkzEuHUD/JuAH
CJSEV8Uh2i9MUnlT3wacJjgSnCyzdkTz2TDVS4q2Jv8cfKwrYdq5NceliA0S1DQZjRN/dBaJRf2g
HTTLO4yNfDEHihkFg0FUile1iR8spTmnRf5qDeK+AFRPFhhepuq5MrVV6ZM8hY3ylVI1JUjrMknl
nQKtifCrGTz8GeY02wMzVVa5rO/xGN91CgiYwqh2QauAtyDwh+BIzzAAnuqPWcg1l2EvojgdRLCW
8j5gOCzIMIW18/Lnrw09JaSWp1yUVFSC/C0Sf9tV1W/fvUGFlfUPb9/10b7y6rmkkLKzldU2A7Zk
xt22p8lpzxOi6nv0QcHoahIp4ANJYTzpyJIuUZW9Rn713gb1ZhLVixByymx6FuyyKs+wOG4nteo5
llrLuAreozfJAjnSBogS9PEWh5ebwyKLZ86UkegoowX9o2NwmYVWLzsF3eO8FisG/0iEgA9eqsCt
0+EkyP27pqafZQi/bAPfHTAkUeUaicHbmq9x/10VE6MdohCAiCs00kIasjt/8Lak/kl+eZ9X46tY
oNXxkpOVj7/cceRvtiCJxXA+NNOsVa7P+7LErFaxb7uTJ32Aa3sC9v9gSMGqtLJzVLy0kuIq7vip
z8YyDeFO8CTmxj73lFeza85ZCVDPLOj6FXOlyqkHBBSyl62p92CpsppzUCWbn+fqd6srNS1J57zP
eeyfa3cHbXWo/Dx3+whFm5Ftypb6TtqfqzjbTEW8FXtjrQQ4tFBpjhlfDh3Johfbc9KgjjACrDPB
DaGe79GgPqWm+DHBgovMeykdX+Na/OVO9e3rlSTakvRiuNNd776qYEVhZda5i53uWOp9hWjowW+K
nSiGJ5/DVpYMqzHyndHUfs0V+uZgzWfPlWdZ0izW6v+OLZa8vqnVkrFFeMqSPHgGmLpn1jhabmtC
dMZZvw0m8aNIxA/q1GuIbU7We0dNbs9Y8xdxQ+BtC3xaEbPDz2/yu8suX47rjMIZjJvb1aqbkr8G
cJ43OTX5E7ix9ThpT5HGcukHxoL76V7MqC35mnbUfWurDv7DL9/gm3sVb0a0FFPngmVeHwMLQw2b
NKO6VI7deX4/vW65fg3EvHlSre5MuPVDnur7ITaPRPda6DzySHkiqfCjMfwTQZRPGZB9gchaPMW/
zM5vtmNJQVVjKSp70j/d+Q6+JRmQZYYSuuVenX9qWnlJagZQ6Jcns81+awZ/N1gUYrZkTZJlrntX
g4WR4eVyPWUu1YF1RUBcBc9kAXnVLvTgHAUjf3P4ZTrP7/hq56VfL2qKQgdala15hfrr4l5M/VCJ
HsUrHMuPEzrGAW+40Rz8PPut8G1897b//qyr8WYJURyp6lwos+Bj1aGHwVSC1MUNRwpfyyEHwGYi
a1QVJxDL41TkBiYcc2eOFpNWt7GsX2aib6oaa59+XlWMGzFXHwHVp3TySScBt5RMTjHH5vaGuKmF
4oIlNgChrzQUa6FI7Ixd0VaXP+RjJJop7UfYfMWnmkku8ctupHVgV6JpUwfSpsyMVZZ3N2P44cvG
yqozlHTG1sSDTclFJj2wyUdHLK1dUXVHKwX6IoxONdXkP5eXGIBPK2A1xQCadIe0GzdKi0utbL+i
qLl0Nd/Sz45DBsEk9aazltApkS0ijXJM2svQAGGTkO1bvJmbYA6ezVUL5osnPhFl8xzXOiGG7UIY
lXEJSNsa7E4kJEeBSLMu8aP9IVxa/JS1ikoSN5661dEEGZFfrtMBpbSYvhZIs6gs1uRgNbvJHxNY
qBn7iF6S5JMzAsELOKpCvKdp+eGWGYwTlFaLE/k9ws2mh00HKKofIwIi2viuTTkkKpYKGCQRE/4X
M3UfWSKsBO0YDEbgQBZCMk4Fe0EIwxM5mwMxDoqTEQtkCsUJjB4eHUb9ZGYnUOe2UnAeM8RhU2ds
hRrUuBi/cEd2kBV/WtiDjLC+mJ45J2N+dmF+8qvsJNQNWgoPzZOKpT1/r03pUU7wLWZx/hANG1iG
C0MHd0vj4NEAjuQVmLyBFFuBG2j8v2LvIBJq1QIOUAJt3QibeUgMenmyRmNn6iMmUr7kvA4ASXfQ
tzpKDPfQC/Z92D7lhj/YWTs6Py+X384fyTAkFgcF2crVhVUv67IZdRYkufbsSmdFJhdzLEi8QCWk
jvqqnawdP/GXdfC7Qwr1D26viCnQKl19rBaMMFR8Qpcb2j+SaB2zOKWen/2yEn27HWmcMBU6trQR
ravPUREHAa+3MrcfLbftWzxRkOBT3LpUU3LkdIsiDE5WJR9CYnFK6feTwncrPpuqofOMqcJeXxyt
Ii3TotfoKODhSEoUpy36917Q9/ztI0IBLn3mwvOnOxb/VUC0tg0ScS9WAJJNio/k0u6bprqNZSK1
TH3npTIdLA1YskcQTQ85c5FKGVOw9lw/yT5yv7lrA38LV3xnjR0wBdKmOo2k9Dajmu8TFOJjIE77
1h5z/aK0YOBilst2nHuEibCUK2ilwTg7ncTx9X+Tdl7NjSNpuv4rG32PWXgTsTMXJGhEed/iDUJS
SfDIhDe/fp9k9Zyu1tTpOhEnYrpGEkHYROZnXmNVyx67ZkDf3trAMLlMdID838w2B5gzQMDH1wuT
8vSulreNL8Cw25AG9G55VU9ToAwG/2vKQz9zn0il8hKPZjkjn5XdNugtodxLJHKMMIX93rFLmDcs
dPRCI04p1AzZpU+QildBhpwCVai29LrQzAbcyhtkHA0khAvsjbH8wIUAgHpXyA+IVAiT6mhzTwOy
/AAjxtjG0qCzH+SEg+kM5t+TXYy8QwBD20CHgt6jN7iHVodEWTTxqp/g2A7Z05JL1DdKBRKH85lG
HEDJCv79O/iz9dK1SNED8G4MVfWO/rBepnrrlFU+VKgf0mMyH0u3OJ9HfZcb2NX8fx3qa4o2SPSG
BZKP+8RDSbFCX7iixo5M4nrstF9c1k+jZJe8ClwKcDTSub9el16bUtR2w3Xl+zbBTS+uNskktipu
z4z5xcAxfYHJjtzwLy7zZ1EPVRpKUoRa5GFfoh63AVZQFUwvE21fFNDLEspL1115SXBuSJ4vv//9
jf35ER0q+crY9D+qDYhTg25Bx3DfZA0EsOYBVZlXI5qfRdF8dKwhqDpt/v6Qp6nja5yl8LHUOkEr
e1/BP0srUfXHQWGfTUWytjE5HMA4QrYMMBrVm9XSufct2kx4wY3Fve8/YIQNIGYmRmhG1eoTcMy7
W42FqoXsCs+07IhI02UXzEAbHE2gOoHziFc65zmgNwpdEaS45cyVnrtesGiOI9mtPZ/3bYSVhtcA
te3zAR3dkHflPE3Rl6J52+JKfN8UEOM6NOHKwNqL0nycgvqm0qp5FVGJBdAcJl2CmnCg5aGJfwK1
2RHWsWKf1y2iSQAAMQkTa7LPao2O/0vmozrhII7393f1p6OWMWvRCqI1DQb1r6N2nCK80pKg3I+1
/ChmDI6ppETLGfJ1V6a96fowg++4/KqQ+bMBhB4QhUwKuvZ/ZAbtoM2JNN1yj0L1R7bw+IKlfZ2L
7rVUGIypkbfo/jz8/cX+bPWn8wTiXVf/nKLrH2YePWhyAMkoH+YsIQK5mnUATkst/Y1wDplvXBei
flDxyd8f92cz3g/H/Zo/Z4tdDMLRS4jN087Hqh6dofZqNI3nRgzfvZ3/Yu38Xz/48AY/qVDjQuwC
EiMtZVb4UirvRh9DD0yZ9laV3U3TMIYpsPWYaqzZFB02LvLTwcyN7tOym/UELruPZgZ1Q4MHHUWt
t3LavRV/KwTqR647XWexdYtW5VRGCJxaBSA/zfgWu3CxWhuxvMh5ycBIbkwTWN6E7V6LxmCSIZzj
LI9dj6TJkt8zN6Ldi/LUNqnOiGmhRcM2aWFr49z2fCKXuH6mY/sE7S64ygVspFoj3zCQv16ReVEw
FsT6WvWAzUYLJYS6c2Ts4sHB465rcdPDGBIo1aZyxpdhsUdM4Eh7jM7ZAfe6itwYJecR8Us8TViC
OzQm8nVsoiGcW9OtXSQHFTfXjfXsExFPLWMDS4VNnEzPdrxgg9U9ZKK/wu5BbrxcO59yZzMiP5tq
yae2NPPGSboDHrPdldMkuEVBfsWh9xdLzM9emkAZUNN44G39CuosCtmCu5TU1SXZlbCeB+QoOt1+
dqRzTsP3ucOi7BczvfmzwRuAyYAN4dEq/jqeyC9jfAuZINzCuzIRvAd2G5mh0a5rlHBT5Q5lqBZc
mwZ7N8qwNCyjqynNsn2clfdNT1tTmrR9S1w7zOyziuTv4O0xtxoWJS2Rn6PFi15Cj6A6slmbYoAC
bDioQfz9O/gTpoANxwKch8l0Q63yy3sRa3MBprJA8ygqt+CnYLjrVLynxriyS64K/y3M2SH1aTP6
67mWYLYXBACzZ0GFPIaIqAXdbuiZhbvqHlc98FtQnXa4FsDERb8dS4/iabC2kWshHi9RvOw0DCgK
XVlD6/i+pkOy//uLOtWXvqyJRPuOoYIpn/KPGjE/zGiBO/tlZ1rFfsLivqaojpSa/9AJd1g35rQ1
gkiGokQ6vDSNhwR9BXL4CnpvjDdIV+W7NCcNQLXST/xfzEM/A2IA2qZ1pKIE7z8Ks/HkLDIamGyl
n1z0afGqFfVtIiBGOzZE5A6PkwYd79aZHhB/vE6m7tKh9bUaIjLPrvWexm2ZVB9dzoNCpR6YW/kx
41bgjeyir/xzTGtA+9ja5y/uqf6TGRRsBFABAG40dr52NfUsil3KRiX47AYjpRy+Xz8zbUT6Aedn
MCLc3WkR6dmYHIIR6QGR5ctloKPdMCbf9Lk2r2mg0d0uUAyyIuXP2deg3oz5NV54XebiDX/IajNW
3TXqqOie4KwYSGoclcvb4qSDFmboquLbycs2ozru+OkdkxUClZXw9kUe2LjtVuRSvnUQJg45VkJd
WHW+0E1JDgioIdJXUKAYBqVrGn3AU7x7bmsrAWsYaBu9liBPNevOd9LnChjSyuptYzVKYiVf8y/y
4N0bmYLdrP8WO3oYOUQz1bAHyBbW7hHF0o84ig9TjPZTnDlhbIlbtZ4M3iM2mEcVFHaF9dw2zYPR
999Men0Dvw+padD9Z8eW3j0kxPzjOJwFsqNBnpyjWj+EcTp+Xka6dRWwGsR2lu+oFkJJb2osUwLv
Fjtk0kcUAZliBzS/ZLdfCqU7OuvHSszvvxgLPxsKANIsHdAKSe3XrtpMM6FoO6vcT5kokIW0Vsj7
3pVxO+3I57g/aXA72Bomnmr+gmeTl8YvkCU/CVogCPrgzB21on8t8GJ3XdelCtACweMbC/nkekgM
D0HNvQFOug/merPAI12laC3/6i3+yexPqYSeDmVcIsSv1feKHns/lmm1z3tMJGWV7W2BhpmH0H1o
1dCrBGSkC9+5d3gHtmWUIB7a7iMp8H1OOn9nVtlV1NfmmTUrC8AhQIQQXy7dORv6KbpELTPEMOkh
9TEOJbbYEdUQEzbN91Xsv/8SFrX/+h9+fxcS49U46b78+q8HUfK//1Hf+T/b/PUb/7rEuU204rP7
2612H+Lqtfxov270lz1z9D/OLnztXv/yy6YCVzPf9h/NfPfR9kV3Oov4Q6gt/18//K+P014eZvnx
z99ev/EIUCOG9vze/fbHR4rcCu3Op0Tz3z8e4Y+P1SX887fL12YuXis6Qt/398OXPl7b7p+/aZ7z
D8SzFUhUp/JMcZ0hMn58/yj4BwE8PBkAawr9QdmrEk2X/PM3K/gHZSiWJVJSy4XPxovViv70kfcP
QnAqVC6UAk/3dOu3f5/dzfel7fuD43788fuP4a7xteAUKBSE4v7RA6Gg8PX1qPQ+a8okX/Zy6bGJ
HxYWB7ull4HG0qyVcKkpIOVEqeu6Dhw6xlhjFbnnr/wa3aTZ/RaAsLeVpaeFWcMPt/JnJ/d1+uDk
PMvDbNDkMv8THgCwOoHUjRSf1vYHhRHG4gndBqcbr2mjgw8om6fZpj5cDjuj9EAbulb7qwDua/GR
k/BJ7eDWOqxo/xHAdUDghtpJpv3c1ZhnMVNSkxqhyEhuihdRyC9WZWxdQTT+eMNeGWvYgcBIe9Zz
TrFAQ52i+b3wEAzLOhvfi7RcS7044vtua3hNBS3nrCX+r7CzaoIjfPkxvFHZIbMOdB/fZKR9rWf2
/eynw+x1WAt4CLD1z4NXyA2T1b6I8HbLJjxZ/TI995JMDyGqOSHqe4O7vKQ6V9lpxQ3BwrA+3esl
R+1VzxoQB7jqcjz4gtAaLNi2g6E/TGbSHNLAxV41euEmWXALunOv4jB4St92AYYaEmfP1cS8G+s9
ch+9ibN17af7lCLZatkbXqNcxXtzQ2A5Y9meEeUWTIu+vDOBca0j28CHb1ESu9m4mT3UkYO4ULrf
Ncbza7/KLyfUnCO9HKGEaAiC4u3Q+maGqFPE2uhUZ3Yv7+NYu9GmGLlCwTZF6fJkKiQncsyMvdTc
5w0XX0S+TwQijx46N93k1KE3lDt0wuFNLU4eOrC4XSTMQ8tRd1Jt3ZBvudkNAtXU/ZY+RXAyJo+R
CCW3NrwiRLTPpWdtDGRtEepFM8wqfo8rL0VTsUZQO7IREzHjzyAW2dmIH9eq950Ec83+GI/278Kn
CVKrAR4pPywYBTpyb9awDmjTj6ng3uXnoGneC93OQyvz83DW4gBY2zVfh3tmO2i/m/WIMNtMAJZW
a9cirUyzJxsf2xA7diTJkLqyhXXhZWa+ahd5U1MfQuyuQKUpc3dVgFFMFBBvtUdDORX617atreq6
nXfdKNElQnLPkSgj5l1crlppfrgeIq+dhmAFfDvEGwAvnd5SbdA/acetWp+D8DrEvqOUzmmWeeNz
62ZHp0qupHLiCfJjQ3Bn1Za3jsrggRSUFlbirGnetqsGPaA51vczO1nNTXw+IvSQKu7RZGXPk5Mf
T5+UBo9pwCRxcux7mCktQSXyUgv5eJsvSGKinjEkA71mV0MQaGwfbR1F0jmzn7Q439RuVOAuTkna
rkDjYLHX1dw7T/Ja10vy6cn4gqLzIzTQlas56LT2AklcH7sv0aTb3A/QhDKpEqPoN2o0Dj0mj4bs
FzPq+ioyGIjVSAhkYGPZ2bS9ikqn44NM2SgMpmXph6criFO0B0U139sjqMo4YKRmDUJT+gB4Rz33
ZbA/RxeYbjNeWNn4MC5lsdaMmqI2j07kVOJaMk7JtNRobX43Au+JphBWLYr5I2X+CPXIykJ10rfk
TUsLb0MdKgywkB5S9jD7OGXbeb3psd3DZsqLsfFB4NaLMdfMG1GEzri8ZINS+NOVxl8yXC8pOnjt
xPYxmcBSoyWNO2JU098KtPl6WIonev606EbrDWA3tON5zrdxKR4bxJ+YOT5QKZFYDmkoo47jUzUD
1ZGaY6CrhtCwjjhJFikApcXoTQOA+mCcHuHpk18XfLGsZix2OhjAbcAj9euC+8WdEzrpQkuHZKsj
qLLuRnEBmq9dpQNDicfsJTEsJrXQ1PRGsJs3r2PtCeTfe+/QiQDqetHUAzVGY+11iG0E/VNvMLP5
GVyo07ORPeNDBMVxXnSSdH+HRRIa7Ypm0fOS4IoS4MTNARKXnM6QxqVu2G9NyRKB1yLuvbw7/YzS
bzbxOmfXA2COdYZc+srOebVPTwQKkU7uj9ngpH04U3LXTMwRM3p9vs1ZT0VWrtM9wF8K9zFXV4EH
rkxEGKeCvcM72pVoviUVz0hQYBDyNEzpMoH7hhMlEA/0mnASjwvZmT0rhnV+NKwaY191IKIU3ujp
4PSWiUx+k+4KPX1q/fraQtsGATceO2uDuYnH+G4x8dCqFl6NocWSLHjNyAFFHf9+GiLLyGxW6PFn
KxDhKRId+Fy89Y0BJbr0jszLX+E+fwyKBr1AI/80dRYg2bJ49BkUcMPEWmUwimvHoekyoIvXxggg
TeoBWi5dvCbMRXCNczRpHq1zBO9DeDJjqJVz2BnmewxhbgW+W5H75I0VIQ0FF0JwDVwnAHU+7Hqk
kezntlBCEFN0dhqY0czijbHLJ+Y8eqgh9DpbVPLE0r51aURBDlA1QkX3p1FkBUwr1MRerQRd4Mbf
eBGrhG7yOGs1wFto+FTny4vZxH28r5UZLDRVv18YsA1ju8Hqcq254mgWWKZOcb5tBvdF1YYCk0ml
VFO0aJawLCkP6gguVjVK8KfPZCkPeVy/V/RzADwhTo2GDopJ9cYvmYoXGnsnrqLWqR0N0H+r9MlV
R8ZUGcJzfl1a1VGyrFJmwKAeM/QBQQaEJoEVCWnhphcwJcNQ9ZnkefDgV6FEL8sqjll3sjoLkbC5
NuxKrqlwfaNbzSCW9WPLvY18XG29Hg+a2uHXzoxBmfVHFx+WxlauSVOrr1O07U4rtgFXIOyD5CNL
2i0dsTEsIPOtndJCvtx5HLj6cPDL4ykO0HDbhp/CMskzWSHAznxfXc2opa8jj+zXmp67mkUly+lG
zm3+mcv+RdreTeloa0fAw8G4kx4UgqBZ/llND9QS6vVUR0dtYnDNnlSh88UgcOxmqWUZdHclGL5V
L5nIzKU8qxAdS4haQnXPLD1+HVKEY1TooeG5U2vzutBYhRadQBro6zsiS2nQr/94LbinKfZKHrPN
Srbc3O8hiIFN4VCXSpadImHLsOgwjJ2lG5BgXksLZybT2iYJr3k81vdDtzwFLoVoe4WY0ZWVV5sU
9NzKhiq69iYEzkiK97abhG0L3h6nBbqtkbahJwUYPr9srKu51r6RlFAPK3hV+qjLd4Vvnks7UBJO
03NcYHAi1bQKGacl9uHuNEIe4V0zicImWptXbgsYz8Ii53Qv2l7PQ1lisCqgUWDYMq7ikvjKcjiF
bDoA2RiU2TvfHKMVxRJle8u7rMXszPbmb7EPZMi1mUgpGGOtBEUOGxztI7BBVOf9hCV3TX0jUqHu
Wl9iWKoGcLvY1p7EWHx6PkurEzB+8AxHSzb4JN/YOjJIwoYleK7M31EBgN6PRi94rzbBNoVIed4t
Ko6fbPxLu+LhZIhtYYPLshHvFSmlNZmVNWoiSDTi/DPbeywlCIsSJtBhTil+5kAKXJQNTXxvVlVb
vrd9f2fW1KBqqsKh5XFfM+dZgX8Ha4FY+NKq+RYiynnqY1ltT8A7+vGJygJd8uEzKnh1QIuhRI9+
GK9gsU7M7roj0MPfI/n01fHLIac/BbROH8dN4ZY3fVMcs6y6kRq2KSkAwUgB3E7rqLjp4kTfe9DW
bTc/FsqJrhKsQ1rTHcos0ZAz0s1N2dvnM6YKuj3p29hgrLYWZgvQZI9GLo6n4RcMqOm3uJUL/IaW
+rVcUEKe/EtgNQwjFc+Jqbw5hUGp+VKMyDieJuPMwB5XxSCnSTxrWVyNTL+NLDQ1+9wg7skbymlA
s3mUfd8+Bg32CRVt15VV+Q+yTG+mqj1mkqzGpLw2XU3JoyWNMF4IM4KY1bnUlUhUm7+fYl/PhdUY
aazhlnZeDsTgUmEnmQ+QM0yLT5C4vN0E3EWbvwSkNytjIIR09eiQ9ikehPkxiRrmS7fElMBGwB6t
SPtgzM2Nv0Rb0c+sfz6Zdpa1VDhzOHYqRF3U9L/ksJ9qt0JbVEUbPm08z3iJBibYphn2Sesc85KF
FJzNfRHktxU2LYQAxdFrbZQZmzUcenJ3Y62P/kOfBg9TZTFHdu55NzvH0+q4aCSupttflWN6qAnB
SSjSLsycG2zfj2lLVCO85RsBSuipKL4oowdqnwSDXPs0JhdBPNwMKm4ISkSqY5SUfJF98oRIQ1j3
HDtPVjMXBJWKbXJxQeWDIKC+aFoXdjDBf5w6r2b10adMEotwoaUi7ryTWv5xGvueO6a7NEoDXFDY
okgRjPQwZO6JYqq+vS9RFPIqtb7ga5lU6e8qXoA6/FD4JN1DSjxsuTnitdwbf1wuU8hbK2ca3kR3
zGsWzNNjXpLbvKdEHGTxAhU/uYkNfw+65GJMmHvqvjqaLeeKh9MuBW+3ozkDC6l9pxehbEyYrLNP
lSLRgFET2v24MNudxrFah2vb3uszp1X2hO15eTOM/sVo3M5w3AgOCZFms/8g1DzSZ+m3LU2P0ik+
OwtQ2TDMm7lRee6YUKCOUZYj5Tuk2nQ3olME6ulC6mV6KWV+rkkehI21eO0u2l7T6hcrdR473X9N
guDKK8RN4fJ+CYPeeOEW3yrHG3YUZPPtda4zxdTDQ7q4kklpHJAW11TyBzaUxUZgsRaN62UMTQdv
6oXao+lhZhtEsMuCPDwFlaoGYLSk68IBOGEjrX5KOkW8dSm4EuYREBoyxUIq+t0T80VvSfygNEIL
wEmPLgvkKvC0ifyLRXKhOypKgXy6ba1Fbc47mRoXvQxQ4o8g+9WGFuyT2LquiuBziDw0gsYizHIn
3wZvpqi7XTTw1vRxtJ0GHTxnX12wWF/EPpFYuxRnpsILBs3Cy+64aIti2MmdAVvf8JDUOPe84awe
MlQrXaTw6Qvd8zKKgxOk8tB5Ehv5qRBRKKjfrvSqRDN2WjwRZj4iqwHMT+SPs+Yw3lRFIvTNUPrG
NoCR56ZSHP78RxJ4HvQK8tlqNPHvlrFIQ6YG/oghj116zl6g6be16+HRUoc+nURkEqzsaUmJw+mP
fQR9QXhGujFp9R+KIb2mmOxu9bkfDgOB2MFzcGuILa8P82VGWr7X6upw+kc3TGxY/WT/55++bwL+
OsiBr/p/bKi1CV/UzZQMOEJxtp5+3M3p239u/OfOsI6ssN7gn9PfTr+efvrzb8Fpz3/+8c9t/q9/
+7LXtEQwdqBS88fllaeLHJwMAbg/j3M6vdZD8rvrsPY+fXD6B6/lQ5LNgqqh1rRgUDhbGs52+eNN
Cb6JIJ3OTjZQhg4uyMILC4nY0oaZ0QB1WzdDzAMZxqhF2dmqYDfye+y5t730621klBVKkK25G4tp
V3dVf9CTY9/hLcS9HA9Rj0791EYTxmSFe+iR56QJ73fugfN2Dqc/nv7BqzsJrRgddCe2EECmkEQW
lwOzayfvEBeZfzj9xHTqHVLldT51BsSZ9qaTkb0VmD4etEaaB4xqzUM0D7f4myPD4pJh0gJ5z1l/
ZUTCcRYre/upJ/vyyo1rlOh7FJikjnq2473lAnVSkVIbcYhA9UAECF0k9K3cKs8RrpQACwP7sdDc
4Fs/b7LZOqAfgWEBcI11jL6yYSKx4bilu8Fs9XIQpPJngYO9hK9H+a42QQZF8I1MlBS2ygStS66c
Fs2+BNtP1mhc/Hrf4qVPCSBass4Bzbp8uJUDMG2jra40v2jXVRNcRToaxuljrMeHsQCqRhcRiO3o
l2FrLNEePYgt/kiXuTtepG0KhtJz39sov5GW7a6Ah/RI0y+kNAXlThxZ172z+Ksliq8nGBtWH98s
GlBMTWCf0Jv3vZ/n52ORxix0frVFGfHDnO13v8LNTasx0BjG8hve7mAD6+69BlI6DdNmqgvsrx25
E2l342T9VSsNouByugBZTrriMvHWzogoje2f0Sa4rLoxHFokXCtrnMKx/1YY83DXtq21sWzEGmTp
bcAUAFRnQPiFtxeRUZxNzgiIGveWprDE9VRi1sYA8qiZefsSP+lVJ+Eplqrd7qJuTQ8tp7aDarTZ
JHdT6boELbl9rjuNj0YVOPbY7rGxa8Fmjf69o/rLAdxNM6F5XsGfok+ACwbidesF6PcaLCU133K+
GkrN2HvZTDMSSa0aYbe13QGWwZyvrhGisNvhPAg6scZpbz4DExe2Emgo1VvcSIajgectFZghHIN7
M6UMDVPs3BwHg7rteCE7ywcz4KMwXtV7aYHhL12STBl13zgD8hUjCna5JQFW4wAywHytU+wkKGn4
4Nd3tp5AqoeVHOO2x2lkmzJFnC1Oga0EprjKF+8CnyLAF0T4wJupx+nrDDH4Qe+cswCfN2tA7rdv
5Tup4T6W5tFmadzlRGL0h/VNH+WSNIYaYtZwKOxiKacmW3AR54nu+1cDtWsGEBDVRocSXadbE5Fy
x11CbxT21mk7iKCOcfSdIsa/3r7Wx2hbtRr66a2BzYM1PrldckMZ4dGN/F1vMVlgwHcj3OCyNLyH
KKIk0vhwsoz0utXG+UFr9TcSV0oqbnbea+LZSHoAdV5/I1uUx9HaWxe2xIgkHfyzKqjR5cn2sOpw
XpohoVJCvfI6nHbyEW5c14x0saczMpU3SkNvyZJdDoZ1rhWQu9Pqyr2yk6yHPEKfxBhTFmNalW10
oRXIuLjQK6sJZ/oyfzV6+OltGzNsI4o2xlU1gc/tXMpVsTuiJ64D8yMu3ze19zxPXnFtYvirqnOV
u+DMLOqPMigRdCYyWsz5Iq+oIpS4aESKLJktUxMukXvTWLLZ15AjZzN56GR5GWSYUc29qj0GxvU4
DJdzNvYH2A8Y2ObNmsI3L2oRrZzMP/PbeLNEEmPUcUk3vcT+aMB5ktrCWeK0OM9BlK0K3EDNcT7L
Ji0968r8Zuxyydxp9BuB+s/5rTXYzr2Wkp1l7rCNEsQx8SMlgkGnpZvdJ8d2cNrEFoLsRbTDRuvR
NTTHp3kObojkwmDAQhNs2ryq/N2Stq/RcumU2QOCOTumuod0HNfgR9apgGFAc2+N4MhzN1DvrZ19
51qHAJuD0pwQU9SClUNAkosYzr5V30tUviWtoGjeA0bd0jylw0GOqNS0EmVlLQfkvNxwMb0bPSLF
yVnEfGe6Ldrk3cIXJY3E1Qxq1u/nlU4UX08lcPkizA0M6THnG5HK0+3+PUsmahO1MNddGeA75rzZ
qpahUWGktE6nRAs7/CxldLW05qUU8qFzjSPijdf0tlxsq86ioXwDxrPHUfZBM+JsezH4WnLRCWuj
wVEYY0TVh/Kik4LVEqWGYjPB30xlc42E4WVS5w+zxrQRCHGZDaE9mG+JSRhs1s2+0o2nMTZvPbfe
xh2PHgoCZS2nXtkGYTkY5auprc/zLKYP0CMwjQA297xsIPot5u/GJG+MIr4w0/HadKkfOB6F9kWY
B2F3YVpgI6QXF01MrIZ7Lk5ncQZNfDEqvJwSylR2toRt4d1Z5FyrgfeyWLAjSib0yJsnTbfOS+oR
lW0/qUejdoX28L5W2itUxszmMvN/txGoJWMHl9UML5Hvvk+194AiQwBOZZq8x4LH0U/yZeYdGoHt
+wbKwMmbA7EHs+gwKhw6Xgl4ssI7ixf3ILXyEBh9aOSFSc1lvKQGv7KhivmUwPupO9Om4zSjUG9R
Oi38eoOOWghp75V6yt18N8c4wsc6flVUPO0I8f0CIH6yBHdaSYeCaanbFUVNqnq+aNUSjtx4xCSf
3NS7bf3ytVriQydufIo6RdsAQa6PWga510q015aZrMuoLCEGic+FAbqEzv2lpcGNuewm82LUcK5q
MkCZRp3fTc78QU3smVAlrKV8b9JzP2MYVixXa+oHZ6D+kR4vz6cS8AqAdz1oz5eljraukQ9ktv7t
TIHDG52EDHvEahVB7irP6nVheDf2XGHfRipJUbS8iFC/ozrinLuU14ygOWi8zKN93mU+5K7iirg6
Dme3XULEk4+owX3ICU31rsUR3YjdUDc2dak55xgy7jNZMRtUneoyybDzp7c2r9/cllW/shmEek6L
1aGoLC+Q6N0YVLl90EMJlN0JM+ZkAKAHdm/dOtjNRpUkjXLil1FjrCnh9SghPMAhdDNqcCZK31lC
ve+QqPWSFivt+kzzskdrJj+qS3NXTjbpRVJJbHNJqUr0dO3R8s6xUpUYJN1R4b51NctaZwULvYuJ
dGFiyW3P48HIjLuZIElVXvIQ/AMFZdJBaCNi7sd9pmGWMOX2jtnv3TCiJyfW0l0nh5cehZMt9aVp
1Uz9UdBATUCQGemNEMuLPlVg3yrWdKSd8SHF5EBjxbZtnI7E82AyRsasfO4DCqc5QNFtlY6gaii3
sbhemjOW5NHYv8x43PU65l+eqJP1AvBBWfE+xoXNPSnqR22YL900eSz1Dg1JD2u1BcRNN/bnmens
RtfEfcO8ziPqJh4+8LTw0g1tkHQFwOwTlZ1iFTr0ulbCTx5qJ7gZS19567hW/mYvxNfEeq5HVWou
yYXzMr3NUAgcI3tvm/Jl6K+Nbu34xlu90HnlvxlcBPH6uh9NOnDj1nWgrdJ9h5c9bkHwrujxUhXD
2n4FdogyrL3ScQlWX/NZu80/Pksnc20T3jcIgrHK0XzGFooBonMIl92rvaXwfGpp7IbktQFl9++v
molkNgIsojYJ6F1NwI85nHCCvdpFX9HnjKL17PWbmd0RyatfTasKrfRxQQOR/cY1mvGKR8TGEcfo
E4T/IyNnJuSsJquCXtOv0/wB25tGUJijdhZU+dZgQZKJG0p+tsBWnX5Wn/GfhLYZMHJQs0HYjG0I
Uo263zTKF09/G/eN0FaWhdsb/y9p75JVAMfZNRqDEQetgO+fPkKxUf2sXseA/WRVcIl37d4S4LUR
SLtmHlobVOyGTv9UJ1ahyUaLkjJvOt7KzKQ2N2w7vgGLKeDXoQwo4VS8ODtpO7BQTbDbyhNFHhJR
hepcnbYucFSMjhbIYHVw2fSb0wXQuLZyHFC666muQrU7dV7qsJq6HCiWp2tnH7Wzi8m21LcTX79u
6GQbJRUTNm3GaK1uj7o8dQv/fakBZ2VORHPUzeqFZALGV0pjTUz2hvl7W2eMNv7W0gHDETxUP6tt
BP1+3X3TSVtsQTWDTdv8++YoBe70FGcedpcHET7Q3dqgjkWFok68rfpTzMei9fdqE3iN4dKTocBq
sI3iXe1Kxw0LMWPe1XI9N83bKKobtUu1TSCuiuVabaHOqRIfydW/T0r5J6sTjoVzpg7FIS7HAQ9R
kuesNU6HU7tzxx584JWFnRUpyl2w7NG5JnrJNm4lLsoGzQOaWL7SXTQpLDYoOnYWXT1koVZV39Th
YNLpiK30Exj8g8VblY243C6aK3dJrGss9/PNqYEvu+yT5fZBmxiupVMjlFA+xBnKdnqp73s65uZo
0g7OcFTqqEXrFUMRaDRe89G0A47wKYN2P010s5FRSrdVHq3c0an3TgMku84u6vgVS+uRxca8JVt4
K4eppOHuXZ9gEHbNQB3KKxZJimWqKWLXD7bAHBrmXwulYBYk8m11BpEvMcvkzIqrezFAG1h80DrI
U9TEOJQbikMrhlv1XxnU5kYqmJiCgrWAhkzY8dtha3gtHSwWEUTDEUGNBrFNvXdQ4LgrOfNzFzV4
OTqUqPWUyvdCxAYnyNxYjfdoLdmLVXn+2q0btKMUVJgVQh5np7vPY+KhxaHI7pp0m6yZNcMeSOP0
M2+qnLNZLVhNpjQEaorGuDQwd8X6w6ncDaOGLUXqhVrYlOUFArb0qlQHhoJdsW5s+jEpeheane6D
RiRraqwMb4rCcznfdD3SyFkhLmNkB1euapnpHQiKtsrf7SbF1DgmezRHzr/6EL6gWWsVL+AnNrrW
ETHR3D8bG2OvlzSQzFTP13q0qTv5XEmjQqc2z8JImQNb9nYxaLR0fi/W9v+Sdx7LlRvbmn4inACQ
sNPtHb3nBMEqkvDe4+n7yyx1h1Q6IUXf6R2pilRtYMNkrrV+1+sPSLdAyczsPSh7mUpYQOIFpCjD
AI9cQa+jwElq50PhMjsoIgbdJry+VReI/RJ0ILEZ2zBGA2iv5r1wymJnErynV5l1rBr93PgMI+aR
xMFRgpm2WV7UCD875iWnqZhXJVSxlV6N8P+GXTyhdNEDZtmGhKFHA95bVj6EAUWqetA9l2CSvnC2
jeHbW+zI+11OJzO7Q7wvWkC/Iq9aKixw514+8pVG0sky2snOri/ObIvjrHFX+8HDFIi6UfO8Q2HP
4xWE8g2win2juye/1J6XYPoZe4uxjf1kpw5dE3K/clIt3k5mQcSkFRZH4sXgf0ntuAWJZBLl9Set
oOwrXXiMvKzQ3CQdrCiukiUeN22Iyj/muRh15zlDFrquRganfWbvBp+6ZYlvghLpfTzzL93EXuNJ
yJvYR49CMjNG1ugEucCkoZeHybAvcG7IC0bN0ehqiCKCk7DMbAN/O+u5t/GLHZQewUv+g4OSYlcY
pHKO008qzhJrkBm3jqI8d3hDIfl81Q3AiWjMLvSB9nqeFuI2x+JWROVP8O5oBfPG30ZWdeqD+rZv
o4vhJN9eduX7lEZ11lgILpg6y3ch6Hm2tXx6guvSryuHNcDAf8EcaCIMvbv45JSGzAmnCPZWjoMz
hmWwLBScKgFFxZLKS86HIg/P/vjdGcWVQb3vZlBEupHyqEuoBlseJcY2kR/pKIgpjSxnBOoaKPSy
+NR7UPiBixRo0GTgcpQf76lk5CP4A0Hib7pV3tqLfZ/DIATsAbjhBSaJ/rrrxbOd0MAV2l4HckyH
8jI49ZbtYKcnDpjP2Ke7wAURKHtijMtdGtxOes8AF8r8ssCLKwRVmTzICBJdBMZLVpXvbWY/pBE8
IMnyYuugegQsW7qC6RAvcC4tjzMvI5NQ/5L4mSLmLAPrMAc92wLeBLPiq3AOwGnp0awIZTMRVDYN
psLsp5D5mxi8c52k76aR34qKZ6HwozdtJFq0BdQ2+8TdZaPL+zxhkdDrGztgw+8Wn6zDjg5Un16i
kDhTOQayB5g8cWQ3K1RyVENT+mgszIgKvmEzVRM9iUjXSUTCmRNCrMRR4ROCmABURdEXMiLTQsQZ
VODexmnGw9hn5EHVmX/JNW9X2ebFSod71Iwxo0MeEGegWSewSPoOFJQRebMt67LdeqV4qFq/PgGy
beISMyrHgOlRJnZ2xBPuRpTEdTrmz6pvf+hYwm3FQg1QkG0RD9wC36K/CNf4EPyCGeHvn6LAbCDV
QZuH00NYYoosF9NILqSEmfqG7sEiMBvZ6yEHnGvC9hkT7X2C9d26ccG03e6bMJrHX+Spsf0oqm9t
vMOnvLD6c4o2bKsgvyx2rhbTINGLx7yVTE/84ghCNZibVAOEmraBNBIW7xKxI7kFBg7gzXae428J
Cjpe9dya40Nq+Axr6DeGmaeXQTCSvcq547m5LxptpWtIWxR2Bot/VZX+azMur+PEAlQmYJ+1H7EI
G1WI7iP5Fw8HJbr4nRVs4HQGtRrjHXjnfxU9NSYvGhzYDpkBHIq5V6AoyK/nJUTUF/bDAjn0kLeM
ES0tYGjmrxV3Iem5SIUG6i7pUXrHwjexsUuuUh3zNJRNeatJJqMbUhYFvntUf7ODST7u2TvXpD5F
oYPheOdczYIOR69OSdbTvw3Akb4E8Oq+PtGA3i8h1+2f6eT23+nkv762cHE9d/8WkwSNq8yrpO4O
tGmHjIVjWowr34U8qrE1kxFzlVbf5Tx5G6yU7FXtGUSRGpJzUSa8EHRysAIoV0r4d7Ok+UQwAbYg
S98UIR91Kwuwxf/h1QOEE2/X21w9tYsyYFuTUnQeMrY1M8ofhibgRYCCHGjxtyybIvmcYnfA3F9w
P35x7SXBoSgYBQX1fEuV9TY2rNhyhcsdQlKgVh49vY4PaXSuvup4uWk0jJn/+aKJ3/UzkkPOFzWF
4+Fl+Lc8JyQ1qTtooj1osYAAVwWPCxgljm6sZRLLnZqHzpSJmJL1o+gRoC7H0mIcJ7cWGpaLW/rk
XNra01Bo12Ft7hQ5ZsEudLUsLB6uM5e0cdk57VqunMMjFOnRHWPSt19sNks8DSY47kKLJMkN4Rgf
lrS5Q8LEphodZWxixFBavoH//PXdvz8zAkcQCxWGB5Pxb94AYV+nph8Tw6TrrbmLs40WeOHajdgm
ci0E3yKpRpHpdRMT2NaLz4qkpwluZZxLErhkkwdzcGNj7i5qd8vid1gclrp8OLYVFEtVMEw1sRcw
DUq5qYRW/j57XJkCu78iyzkgwUo5HAjWHw1TjxGMyF9+UYfsJIIyR1uRVTpWBWO7Hd0SbZkHkyqZ
YHhk08HVkf0vs+IhJaNVn+y2Ojoehg6I82mwI9xg7dg6lpKI5YXkhxoZMJBgfESeV7r3G9if6bse
wD0K56cUasLitti/y90VuKqiICd4XRXKZuJv4HEzALOONUyszT/fEYIKfhdV4d4pTEQrxFYh58UQ
5q8LmI3yrspmQmaSEmfIgWJ133kEYpooyfJivHYWByNT8n82Rd2fHKc2N80QfbMnV7ivr8wufJrl
w1dJnhUxZWfkYVdYrzl4/PGPtLh4aQjx9Avwq1+LUmscLQwB26FOtpphfujj8unG4Tvcs93Yxo+m
n317KQtHrj0w+GBDbUwwFFhlaePo67Z0rxKrf19yYoXnOuB+OG+15HHitxVviQ+Mt9GcbXNXewq6
CI+Wqh9vfHfadkt31upO36WDiQlkYZ8LY7TPNnTXNEVX1wCTRHz0ZcinU+APDT8pjGMwmps4r29a
ZnUHXFVTCq8WO4ay1WGTw53dVCPjxkzPtyxtiDfKd8nBd2uHYScLnmSGKTqb6GCg2+JTrvhNRo0k
izSnyb4znxQbj7XJtqgCFZNK/d6kkBONdqcP4XeRZ+QroXsz209VUIZ5detoIJhN0eMjI98MSdxq
XPtxCZqL7IvDKn51k+bol8ETK+W7bE3poknKlrOhKOteR99+DfRqk9qkIjdDgHTEb/aMIS/1QsXl
a9QISzlI+4c3SQyi4l9byJF3cBi/rWG6q/P8bOqRQ5MIhz4WVOELQclF+Bw22UExVbvoowz7H5op
Pyuih0Ax6hZIIuw8xxzL0rZDypOyRCB2el9utZRONK6LS+O4j6kGg1eyumTF2WatKckg2RpS+cXL
oqMX2khhf/Hbetl3FAMvnZ739JFNfYjhkHoMEdyIUYck0FkRsFOKQ5dVcLpmm+O2X5lw763qsTfg
89ftsPZkK0wlu20hRu7aXtxhX/oayFXIXTi43tXPcW2+qhc8aqpoYxckUicDDIAqRABTm7dVgusk
+jQDXEXStW30sc2LF463ttBYbOh7VjbxUTY9uadh64jdGM2zT1uEh/79VJf3VVzezlI3QcDRqqM9
9ls2fz3IcFGwgkeN4fkmMAgUF+QLqba70xicDAajgIXy3pD0x1LjH+KRFcXjpQ8/mPRrmnpso+hs
GA27B5hRJrxz5cDwTzoRnxsusrVUkCSK4nXMl23tIWRLR4BrkPGnPi2Ncw89DZOS9Tim8W1ijkdS
ecZDafoMelyMhsaFoBEEaYws8BEri4H9RPftvbVEtza95VFLnWxTBToAoDdexnn5Yaez+ZDi14v1
1gXX7MdqQcTSuU8elmNgMLmOMICJUwzfUycAvsFHiPFWwUC2i61dEbXmejTFsKVDJyEGYUXfZ3un
Iwd6wst+U/qTnJJ2dKoWwF0niT2QNIuD29pbRQzqkPXM+GFwJ8jEiYITrLKTSKt6l2rFaVliZ9NM
ukA1vFyZTM330aBBZCmKY97N5mnxl6uosNItEphbrTcqPq5aSKghe9VadAhdr9Vck59p1+FutNvv
yeSntsaMocTp8gQlTZxct/3jT8CGBjb0J83U7xYDH1zoa4dKF+YmcsSj45fLye+eR9xnmS9BRSEB
1yYjUv6xAwzqu3hfRukEX7HWzib+tVAepkMdLNo5dhP31Czf6i+t/In6E4o6QNDGgmZbzPjCe8KG
AOhdLZDXD5bl+uegX5K9V4iXuPbTyxROePss+cY3chtoatbPmD1e9fQ/h3JcrkPXTQ5ZkhkoR3ro
5llNLIZGYEY5xDh3lLZ9jgbzFhKdvVdnqc5CuDhoFKL9LgM4LEFZNJAfYiAVbzbWAW3ouhyFjev2
sDfDOTo6WQa+U6dEhSX+2o45nF4SRKzrmNhlDM4NwMOtkDnALQzBs5c/1z30OtMOj6nbOOdKFiGB
gUrYm9BSIza7s8KuO4y2t3cNRiopdSdAy/SMDny3xPNmMs1PMSbpNunN5mzVXXOeIuNnDTl9l8us
4aiayA/28nCHT+42nQbj6FoFYA5TwvNoWoSXhsCGrMUPQeg9p/FAenigQ2cJEB3lzhpPCHTwIjmP
853dzddFy+sS+catSZw36ZUL/EGtTQ7TQ1gsxsmLTwsn0C9hwWAILxJITsO+NbJT2M/dXs8duuS6
XtqTrbktkwyxGhZAlHUyG7cFDKcTBPvkmJQB3GOUC8wIjbQ70RamiExOHis1G0/ibtRnhFB5cXUT
09p0sc3L4ug6hiGONxgjUJqxGN8gwLjWOCkGcNqiRCnLDmaWVqybFqG+cKODknCVXccEOB2+Q4zW
Ja/uolatQmozoFd/ZpHzZOXLk6ousFwsN+Bk+9EEzgu79pXE1XTnAffB5M7ePQxH0mXqNrrUM9i4
gEMrwf462CpqdDZN8T5CUDXbGGE16Y85DM+Knl2YmbN2KaSB68hcMhGtjY52DT9qp85SEabliGgJ
8tsp2kBqPBmRcW1Y5LkDqqyX3gf+ah9VndTMbB9jmO+jBLpVFvjNWsP/WJKd8bRt13ax3MntU3HI
Eb/A6m9Y+/kWuGgm98SNQblt0/dRUoN1aOeU6c3jUufvkg8r2eeOgIGOsAkocdq0SAJiRJBBSfSz
nJqP4bxh16eUdvikaoSag19AG1BddogQRQoOV9XrlPifhLniqu85Tgf1Oa0hnWl9TWvFT5RIZgkr
ffWuuP1DROfuxjvs7+Gpp+Pe6MfHpYuHY5HjSBeL6KrJxnKntzul2VIEYZzi8nWj04sO8Oy3bo2y
DCLltyD/eoV4Dj2ZoL+tp8XDMiA/GR3K16SUGlTfPExafd3o/mNoL2CV5i3dLdoQZ3y0Ye7mWfy9
1BnvKhBUrz2m0srdcTJGWfM7xi31qtPrrTnXt7VrHYrZQWhiH1QD7Uq2cd+6N7Albsa8FbuhhcXV
uc0xU9M0qQf0tSPJVLe6dHTIwxlJBLn2fXlq/WqzZOIhkwPNSqprtIR5jI5t6Bj1FC3iYpvwpuj0
hxblC/+NR2aVs1sEuPxN60SvU/LpmaKZ00kEIgWQQZIRBl9DhE2ieiKWSDCLpIxcJWZ1TRE9rtSw
ZQroT9whe3Hxf8EI+RVp2jEEX0FXnI4bPRlREnHS7THvoatYE9VTEVIX4Rm6Ef2yINHN31tN27WZ
9qIOENoBhB7WB1FM3Sqx20cp2rFYH1ht6xdZe6r5QYCPUVfb4UbW523dPKRA14hkqH1zhjZJQlsf
aeUlbjRSMUb3PpvFda11V7ELCzpoYDq3JFwQyw2pVvov4M++8vUK4UyCP7KD8xOnpvf242jjqRZO
LzoW2lvT5QXpRm4P3okmPAT+R4PpMyGSxHnJqWszShFYXso75Hx5g19uByf2L52UosZSioSHB6dm
gdOpFlHjI3w3uvKG8FMLr0o050yrn3QRfFfaQnok/ElC1OrN5JbU5ONyOxaca4CrNOiR262tobwh
BGLD6oPUZcq2sRb+MAquoaxS2bDJvnDfl7F+P5Sz/6bn+bdhIhaQ721nRHcOvhJDV32lQXo05AAk
Z/KLrlc/pnPzOTA5FfIcJ+rfyu1xpfCXjlP0YQ4VdB/5UganpamOuTChi+HFTKNxGDVeHT+w7I2m
4Tg1CMSNfW3t7Qi2rpiSbzURwZV1ExJpvnYZBG4sQHf1Y3JgV8FgPHip9+FN/jUzqK2sl6Kh3+qD
F0iuFVdASofK8L0gZm679Fiktss5ler3X2tZyI0ey+TdJ+iP9L4vDA5rptEVSuq+wDMfK/PJ2M0R
nTwkcZbDFt0EmWiTGCmqxb4qexocqblr8RBZD7W7k6IV2Y/LlsSeaa+pyThIGq1r+DNzScCh0tcn
4gP/IASDUuGh+qMqYtcOowrxTJfhKOk/KuGUUmAY8qGqZ+2pIK25QE6tBnBqbm3KqtklLjjrRtQ3
GCrAKw2R/FL45ZJPZY1Fuha8qCmDyEM/GcjsiWBUAIDS5xClyIMA+8twB6i0susg8Hwdt7gvHhvH
pu6lsh8M8oY8OB3+db90+7w0cTSDe3KMWwMyluOB4sTZKZ6jgq3lqbccboZ9TqzwaFimvRatixcx
fnZr8m40RLra9bA4911VBGvMs8B4uoGpt/g5y1U2pQcduyZYaQ3Ec/o19GROxUtUHKxpV0VQWvXY
cbeW2Jgdd1EpYvV4Zicq/C1y2inDZMsoaPTzkW5PnYKVsOKOQf1mRTr6dF5ubbJu2qlgd2VFSnKa
xdpCte8yoNVbioN0tLZ1MN8aswEBA9UFFrekCla6uyKCifepMU5KIDqGB8vuaY26DVJPrbhRAKdq
cs0B3Z5wLwSfgLMzfW/y8k102i4sl+t25EVVqtvABa+066nfiR+9Pz36WjttOguBWjwV1jHRsWEk
8atEBrHrcvdSERsDoMYgv5p1YvjwgCkjZg+6idI3OCibjrnX5ivTesZcW1/n44CwRE587NBC89d6
xYXZ9Mn10R7gufTdzON3mWrwP138m/EhWGfZbRLDEiI6hekBr43SLCvlSbTUR1a0R9+q3xTkNs/s
dV43vy2+cUn0hTDxJVlBhWcw5qeSpVBsaj95U4o3lKLsq1H/ww2Wmwne9li6j109PWNRiUWc8zgG
w1VT2ntP9q89owpYY2i2pK8D8YjlNpcqLwk3OzViWU5e9ZOajl/DqIXJKipTRj5xCeG8XqE48H/t
fEnV3LbENEIjjXdSjanerlTMO6tuz15hQl1Kn6yQr1Im9dHv4dAF3SqT5V3dsTyrVy6XiIwCNSRQ
1A8/8IgsmYDr9R4TyMyid+94uERyG9v6Z9HzXmpatBscVk4/x+1ATo49F66rjpms2pK9NPyhJeQr
SqeCX5C00YwrKFGO1ET1i3YJNFtaobIqy3sI1QKsPmHo3ADmN1Vz7F2widZ9BGhiZ5E1UqmzMvUe
cjn418dpyhM8trDc07WvwRpeu2AkLhO8sk5D0nYPscPrUTHAUE+D1sTVVr0XaoagAbAA+fCBzCfx
PnTvZc0MaTPdKORCAVid/UE22oPSEvlIm1capEZ7STCI88KZQeLyHE0alIYg2hXUw8weOVd8ohDC
Z/YaqJGPTxlB1RmOFnoUoB7g/WCQiI2BHGdMyyWUD2TV0zvLWroX+CnQgx61prj1sXmFdVhcjIzF
t6VmikMNxgNsbwqh6SDkjudB+UTKnd3KekzgQpxjXSP1gnhDyNmXrLQMSk91lZPIehmpO72JgY+S
eBlP7uIknKUOLtlq7GIpLuq0vkF/nq3wW2J9cQQ/ZamvqyHZq8+yJaq7VCCpSVM/0vh/FxqSaNy8
Th53fq2ExdJpTq76jO2wgYr3agY0wTpR8+YpNCCcgklI1AX+mbPWqfZAcKtdgvawHrtlJyFMqGZg
Xh63JW9ukTe/tjS3S+0/IX0AuGCWAaPevEqz6FW9Q7VhjDt3ahCsuOU2LOet16EwkR41UhLnTLgx
Zl54q4S0nhTgSzWvq31mDClQMfl7tCWUGfLN9IbsncGRvtAHq5WiB9A25mmbUihNiSkvxrOCOJYc
U4LKeZijp/7Lxlx6NVnsPYF7jS7nvaClXvmMLvBnAF4qsm9y9t7jfLyN/Rm5ZWgo/Bsb/lrAPVb6
SULsGe5W7Jx5W1xmaSaQu2mxq6a9hR6gtOgb5MM6x9T2nZxOybIFjCzeYBK3U6pCWc/F0gpB5Mhf
pQJR0UZske8yK2FkXANqQ59CrakdBJHCDqqgbREHjI0Tnlr5YgH7nGyif7F5qyB+zOPOQuw8Vha2
oOW3IgxAsQczLbrNKMJu8940mgGjPL+Nl54CJXTe0cLgfp2/s9K96v68k+1MLLW1VpvfRi7VsQS/
5aqXVP0Wtn9BcxSK1Thln3IGOfbUkErBzf7xHOKlg5MDz7WXIg3W0frIOr1i9NujE10C+zg6xLyp
rxANmEf6BRFMJVG0NrEPck5byGdz8oJH5WuRIrNmj4T924WHEk+AtNL7dWqb77i/AorzXsUl83QP
o/JJAzircS/i9/g10IZUJnrVsNUcyMBoWizU5rQQ9So06vs5c2o6Xpq/ntviV+hje3s1aAiJeSxU
sYIS6rYoyKTyom95ReXRItHQkUlFR2vqv2bSuWVuQM+qlW2nl4IJ8mIX2U6N+XUaU2NTNPlnn8VX
snJaUko0attdlsSoigueHWCVZ91gDIPbOrwSLF/N5aXuEeC6DDocWUjYpmXg37Gc1ZrRSl16kkBo
StFPrtCxnINm2jEW33K6NHqA6b9k8VQ2U+/SOnvMcg0clhqHMWk5LfOaaiNFUkG3G+Yb6XzBmAh4
Ryoc8qb70gE8NGxM1ubAQpJ/Qx1luBu4x97wmafQgVlScGt3wwYuGQ57WHvBxhh+Okmyl4+7WhPT
JOZwfbJTeIijo/rPXCAlSjBVZuqRB5Xf/umVSCD6/JJYeC17XhGcwDTXY605GzkDV5YFXmzv6KOu
lVWBIUXx0cyUt7QRS+XUkOr9iYSLgIMx7yrPyKlqlvAiay/LBQ+twuV6GtNg3cYNLD73aa7bChr3
kxomqDmG1s6YrA/mgzLHaLIZtm3awvZEDzSkLKOeH9FDC/cU4RstIp4coiT2mPyGu/Zxsdi6iepk
zkTsXV99zxYGSMQIT+vath8iEPBVoS2HqeMZKAo2dt0fjF2ZHnpp85K75ZXWW3iQOPOHN34plXpQ
p9BLfK55z6zGo0m1q5j06ZbVfGArWNB1+aNZryUxoKMjYgxfrYkHpRkJGENGrEMiqNmuYwxR81Nk
9OBoxUai77rL9HGQW91YPXcsyXKykpfMY4zqUNMZuT6kP8jD36qB7pb2QYj+eRgna21yf1IM+vfK
YykALtFAbcdebKZximjPId+ONBjkd3ylVXmcM50S0CFZ0pVUXzmoh132Nsf5hxmxRIDODetx0Vnr
oGyZLuQMDZFOXG+tCiLXmDnnONBnKHXWXS4ZH9k4XNeNuYDXxNeWBwerWeDB5ZI8VYUU7zZvJcPZ
7cDWEs6OtcLfOF7VTEk3Oka2inLRYTS7cuzw4lCkrGuf9ThYvlwKW7g5qF4KlwTgX6jrkr/mNWoM
u8EFqHH5vAlDTd5QiF2ps1XkociBSzeHtKct1qRYfGavky0Ui6E1ho+kwxA55pTd5l2YALI2lNy1
3MklJqacd2IHAKS2+VANw1TN0rdqgMKtrqlKXpS5SpzWVyRXPsh9s4aDzuC+P+NQhYxctvAJ6JBr
8Jq3Yfaz7F/UEqrWsyJ5jx2aAlHBpbReMj/eBzHzAWeYiDJomisX7HVHm/+uEVFp5NVdVH8NXv9R
1eDqXsI9y0xKthhW3XpyEWCK9NJiB6lgPGUVQjFekZ++Zv76Lru7IvQPXjyuBog6onAY8oT7ermY
QyTtAVrmNfCXd1blnzUt2OdG+kOZcuQaK1wuR9NoCFaNJH2Egffod1RggaAC81jO5fTLxRRAcTrG
JTqNXvwK45Dh3rRSY84KqGeNnnDvD258UMZQiuk11isRsg8o4oAE/1IHEq0Xpl9QnqiMgj5YWXX6
pYyFMLsFXioF+bDipU+sr6TNnqSBkdw29TJBpFE2n17ZXkGi/FRwHWy//dxWLwtpLXS7XYW3i/Rt
YMopOUNDB9uyBdmN5MvXdOUjEs2jAoANF8SOAc3K8v1bvABvAuh+W0QZLLUhnPcueJDt0zRR3mPj
CD9Vys0GVzpYUR3mkuLXW/mVk/rmeim0LzUcNh0pJ55I3cDqBYQEIqvNfTdamPBFQ9oIzQEMIsJZ
dfA5REX9boD8tlYPKcDosLYHZ51j7S2BeHI8YM/Kq8/DDa8HADLvqgtjwovkKqFeOKjaT/VupXYd
58F28cA0MyfGjh+yfVoSnNdCzBYYNEHRjfeTle67xHkxTJZk2KY/IkmpjYxm67cmECl1iGi8e6J5
wlM8VC+d4dUb4J2173TXcM0gwksrMdmlTdISCb2fRXLHm5z5ki2BdYDG8FOO1wlWItM3/0Vk7aTT
mIJR+978tK2i2PT2Z2ZPKAqlnYTsbOR0NGYHLFr8GMTkIkukZcv4tSvls5IKYkENSQbvZu71q6hc
oAoI+jPLrk+4dbKMFu6HfCGSHGqaia5GVtGKAEf+psRN47f6JmloKHL5RSNZAXT9jXZwmrzYBpOH
S4jR3in/rnRhu469Hbx5jw7QxLsPuHXrQA3HaDziXQ60XTEjnDaBrNYVNtiG6TzK6TgRmJ+F1nxI
RyvZMwJ8PKFpOdRZfSs9RcrYviwMPRgiUzNOFuip/4Bt6SsqQnSYrOQsd6wrt/miPyrvw0yevq9d
Jl3Tt3WKhriVbnQ4ieT7QEDTbc8MMT/UlMWYWDmidqERbZ5K5vwIT2NogLHYyEs4L2nFKQ/3niTz
lMT+AaBAgqHVElnxnOkKVVcUStl4qjd3ke56sgdTsydmFCdB9ZJZ+U8h56fyKnvVcpVX3smtgOsW
52c+1shkoOjq+fcs3eJc69OMpzt5e8iOTHcR8CZtMWCAw3PI3SD/oACzqV3qQ+6pVd8j4WNDB8aT
v8Yfmo2ALIZaVlbyMquKWI7TVX894Q4PiAzqIf/vGXc42OKUzKoD7LBXQHmcnme5UMgdHM1RStzb
ipxGSBIVybWzJnWbTLaFtrVz+mG6hnd0yW92y8KrNQ4FNz41XIlFltqeHN/jdXnjEKelWJ5LD+O6
qb17tZMMsHywO9Ip5cH3k4pKhEf0zcGwMF/ykxWEeLaxRPVXadG/ybVG7f3kwV8LiEdbeKLWvJNW
bL3MJTPD+DvABwOP9pgIE7wN46J67cqHWdiPykFKFr2OWN6zwj+jwJP2g4LMqzB86a71NnqrNPFZ
3Vm71CrtTVNxQ2VVoTYbzUMNOs87KJFeIEtVCSiY1y1mCStrGI5JMR6RSd1A0X9uRyzgUdc/FuN9
lIMkI4l4rE1TACQmLF3pu6pvidHTyBVbxa1N4GU9/prGGQbDANtG2WiG4hcL8g/P4D/MZX+zMP7t
r/9LHY1tS/yJcbXBM/k3R+O2/fgZ9e0XOOZfbY3Vv/zD1tjx/4NdsMeMzcKJ2JHexf/X1Vj8x2b9
hGTpCpl3KU31/7A1tsz/4AZOR+14Dik/luBXf9gaW8Z/TCHjd6CkSsNjbJL/P2yNf3c19mDI6D4k
RMPGVfRvxre+mLHqqLTqoDfjdWnhwI61rBtVhMV5JY+Zh4z8Txfpv3gV/7cjmkSlCuhqAurDb6Ta
rLCIupko0Mdti1/BavGqJ9NB00E3MAZR/y+0zN8pcPILciCyc8n1tCxPOv/+KbggxFAVNCWtDka2
w6IQIr07P1dL+uHUy/M/f7P/cihYwiYB4hxQ52h/PRSWwQaV1FId5LQhzdJvyVmNxVbOK//5SL/b
FfOlOJLtWTJ+zf/bXescZM+RzdZHwJe/9T2WizZiDpdO8b9dP4Nn/i/WyPJYjoEhu+vbeG+rZIg/
X8AKG5cy4luJtEGOJ/Rnrybl0nPOCAOgRdY6KSTe0Wg6RLxzvQMXuRYhTvHmv4Wg/k6wVWdimnjE
+8JwLO+36+tCDtM6f6zQ+Gk7ndw/p5dS6enZ0OZnSPv3reV+BZiL/PPFVt/wzzRwdVzhOIycTXi9
trzvf7oCmmGXwjVKHiEtBVvojqY7wHQe7+tuugedhhIRXpJieSY6iXZTiz8aqwFpwIYvthqmkJ7z
mDjp4//ktCyBK7qKGfF/e5GcpuzNDE3xobNaRkKZfcCvX+bSj4BAXvdJLYfgjh8kNFVyBN6V2d2c
5mRV98ODZ2McTZ08OuHHP5/Yf71NUIFZnqgNWF7+ermWPsG7Df74AbZBg5W1iQq1HzbzTFk4WrwR
gKyu2b2RNfxv4eTG7yRkdav+dGz5+z/dKo+UjUGDfX+gsr/BjIf6gxn5KpxQEjXT86Szf+vJdBgd
50ccPxVN8G/BsP9tEcBw/v99+9/uypjmESpAzmCJ6BjQPD87U/KhDLQTloR/vtSmrkLs/vpwEgfv
eTyXOAaZpqIA/+kbE1Ziezni+UOpVzsoGGcHNGfUJdKtM5uxMNFB+jpkoIx4la7mCC/wzBvv7UYc
Op+cdNIIzx7/Zs7msx/w7AjNP02jv6ta/bkKY9RGwzU+5PeW6O/LBFvo8kWWVX6cfDgGDN52mJ6X
bOej/6zCfe/kOQ4ffI78/3tHujhSCo/lvpzFwzyjpS2ZILTeBXLTuXZ4QFNszVY2ip2V6K+LpalX
zEt5VmwmQAP8OV6oaRjvLcs5DiZIqREd8GPIYecxaNX94kpN/zULXKmeP8Z2uo1r/IRCcQrK6Vhi
G49iBvpnWtx2LpkuOi5J6zzvhRz6HfM6PMyB2LXJ8tzV+sFqP9M++chc/ZwK/KUHf0f7DhtxHLam
n3zLFlF2z/J5Mn0eYYx0BFXjnbDbn55ciuWV0VM05pHZ7qqRGdJk/tRcPOt0Sa6OYqkyvcKOKFiN
fC9jcg5wUh6zrod3iayM66kWj86Zzrjs0OY3lbae5vzD4JhWwwUyWfFGH8h3nOd7I6b21vuPUePL
eUsPV6tjCNhFYAQ8B2Pnk/NmAA3nLrelnHDdzUt4Yixg8vIHNjV/mm7NUnu0MSOH251/4w5JhDOM
Bje8MmF0QZHLsbGM9HMwVD9JG1hZE19VG1l68KV6HuLhOvG/Jq9CCeKNz2SuPHvmgsmAz7pY+ac6
Mm6gAIyrgPBQLGyXu0mgQmIT9r3h3kdInOdQBtOBf++3/vYule6nmD1/+DaXoAhqYPDPepjOlp59
yEMUC5UyHFXa5H4njxfP9XsLjcPXsg8kZWdbXimKn+upwoIn1Z/xdNzIsVRa4p+T5B+DCztETM91
DbmM0ZhXhneiNHG2bYz7BIdYKBQ8U6HdAaT2d2le8uGihY+D6Q8AQ5DTIl6GAsszEsHOlpORHkp5
sXBG6yLqdnUVa+u2TqTQGGbkXN844fDlyfAsU/wf9s6kuW2k27b/5c7xBZAAEsDgTsSeohpLVmNP
EJIb9H2b+PV3JewIu1wV9cWbv4gqBkXREkUCiTzn7L02H1YrA3VostvqW2HtrHvXA43Ul/LMeXVZ
X72HMvdqtsYHfd1Nmw6XwZs2S4FaeJsQkU7KuQQ9jdiZMR6sZvsKC+WzPpQJg+RUNuUtYlUiC8Pi
mFp8NglX+wPoU9Bh47PdpvW+a6vulKXqyUrK9oLQE8RDHg/c4D5kMBy29b4xw5njwxbou9K79XBE
LPQ91SfuoosV/DSvtog+eH1J+oCnk4j0UqJhmJNEW5lzrlRHllumGdPzGiIEphD7Tghy1sBvEVUh
PfggfutH9hFOVnFyksms1GO3sCdcl61RX+pjPc2cOYTqyNnMcy7RTqlnDJjVFvWK+YXJxggFxVyo
ZpnyPmyGDOh8VTdolFn6+jYC+ZE9eW32ZjTOsUn6zy6iJcU5MHK4WBHqFgPxsYkEWA5csoKJLfDs
YxqknW8f1icEwwFMMyeZNz5T2WXIe3hZgMh4y0lBxtQQYVga8m1r2LcQvo2Nr6CS0DBCructQO0d
jMvtfG22ibHF1n9jYswjmdAYDpN5dINxN7ce/V+iVvcTmSLkF0TJ3m1n3BdDtVWzeEYMx9klq5of
1FzJflC0YznTf6jyLDA8dW8FOzpu26oJ8214s7iRe0GzwDyL3vuO5ptfOdMZjDlakXg623Zz8npW
0a7Wl8kKw52BomsvTeMj5xYOHalpcFS1ou9uUNgADo3LYhPVziOdQCSvcx3s8jp9AkWFx7J0il2Q
88bllrlLDc6rHIg6Jnz1vArv1gNy3bzIIf2uLwdmkX/HXXI0TN4alri+B16oevNrE5qPaVxiDbA+
TGFwrRjJ0ECvgPD7ZFusH5Hq4ZUUh7kAZacPfgKuIQKfbd0DMxIOqDIt3ywi5ED10eTp6NsqEqk2
Lod1PI/VDqDKt4HeDwmeEnNKoE4TulkrsMt9QsvoKgcYTRMlZJ4StU/NwDsSdcneR1XRBwYxxI31
LofO3YZLhv4pyHp6hEw2ZIqvBpknyS+RcQCVydRlZnzpCgNlA6bSpF4gc8wyxtAenb2JF49ynBUm
7LcjAn6o7Uu1rat6K9SCPQl4AyYrtW0sv0ctHJySsiSVC00IA/p4w4ksGJRVN2UtmUaNbNt99a3x
e9DIrFuKayYtrm/SpDlXNLxJYwb0I7fjzeDP9d52+WUji3mT2jTuknGHY4nBtv7sqpxzaFxwiDrP
+Dvv5pnDpS9asG6BeIPZjDjfTAwEyA2qfiZucc7H7nnWG//wVjiM6kvgS45DI3PdE4GX/xKkLkVS
gBtKGZBmM8RtdY4epnLjiLEq9UU82YgAwRMOei8bDnG6Gb7NJg4TUjQqjD4k5FUPZS+fy5lTIA6H
x6VEsKHXclfeLqabbFwArJtosl+9EpzGugS5Az791Cp2cY3owRMMk+ovdec+053+ls+ctrZvPhFQ
Zm6XMiVAYQEZSZwnPToiPHgxS76FLHRpKA+YARBHWfOZ204EXoZmdz8MUFWFu+2jEhxXnUCwJ+ZU
prh/Ha6L20XJ6qgnfJ6wOMPZGAycyxitZvcylEl8VT6K3h8fy4ZZjKBBLxb/iyqmD5bnT+9p5G/i
TJ4jhkOfyYswvX3XGxPxkc5lHO36SPGdbNMpefW70bwugnS6GD6Rs0keHuwqvRbNeGjAKNxEzQzg
H/TqpheRsyXZTW20RR4FAX0oLNeHkii3xHoOUAtJ2o4bMedPCZdSiBQIIpA3qablImjmB7NZmh0H
dAL1X8fTF36F7MYwtzJp1FYJtSNa49TG9g02wcdykqB/Pq81ucNhj/xu1w+eRt5Z5FrMMC3sS0ne
GF12cY80pNxaVXWXSQwQruEfa5j3THzJP87jYpco/9lKVHUCILdtsn7ZRMVwb1rM31yPHB3RRddE
MF43ztDsB4k2Q/Zq3KFiAD/T9F+NSd6S5k22sej3CTSZw1wX1y6yLU6K7CGA+u8Wzz7yb+QNnJ84
xdm9mh1ESSQd6KjkrgixtAI9++56X/qZy4c5TNYeiSuZEtVda1tArpxykxgtGXvp1vTZb42z8+oY
zM1UxEpOiAobrYjCpLF7Tn3J+a8C5zgWGarRKj54Nr8wAIeEx9TVnB8uAaMYsJ8RD7RJPY5LtXMD
wuwWFeByUEmN/m/YRm1mguCq6BlKzCQQvtxjjJhl8lRziZFrgj8duCLN+0F148EP2jvm6xmjn1pt
y97ZWn3m7TpPuexjx09dwpm2LNMIm6xlG+Xn29JPcEASAOv5tbn1vLg9aoaMnrY13VSTQQQFYxoA
9xpAjUCkItqLQ7WVtYnjgQkW9tFgZxnhO7MYDietk3H0b5d9f+hdWJCuRMnQwm4NxvywXulKu6LI
xDUOlBMLyRw5JxKUSU6iT8ByFhzCsnwQjSMOC+b4xI/s4xCgGOaqcEBwAYtRxDcB8hzUC0952BR7
NXbveWOEexWhoiX0BHhWH+gIIpDjONLFuIcDy6aoT6KDg9HW7+VH38uSPdWb3IfJeCNV9xSASdso
siGuiOgGjQDSzhTsDZbBP/pzxAaxZJtuDTYUNQ4ClIBs3i0xkvwZAN8E9OEH1jNWOjBAim26wTbZ
TXTsQp2/6Qvmj+4SFoio2mQJ+5+UhvAV5zpqMOcFsycKWtRGUm8KMm8ZmbUb15XRcH0X7LOkSWUG
sR7CFYtgEgcYmdi2ZrFNarTSuMyXvMeTEVLNpGNf71s0RXMgGcR54A+smVdq8wFNBvYxOW/W92Sx
/Y9VWd2zJr1UfnS7bnX7lDITlNF81RGhJOBME6vQP1gQlcS3XvF3owZ8C+qD3iljDHouc6AXgiG4
LM3xkJhteZUYn1zWDhbB8GqGKrBbbMzB/E9kCMTllulQy9BzROwKfCm8M3IAHkHJQ/WElqZohr1g
a9eWbDR0aoLFiOGIat5v20vs7xwK032dEB/jMPwfnYGfz+6CgSjLBskOIc7z0MOqR0AQag4+xlQX
W4PutQz6XYh9JiRD4j2FXfoObwjMRmtgXczehMP7Py0dFSd1Ghi99NzwifU6VCSnIiG5kDe3yu+9
cb7FMf5Y+PIWFNf3WqeXpv1u9JvbKtSnmLs8u1ynN3XSILmsO5AEzSPc32I3AbAgm705Gk2e7y0f
RB7pEdf2iGLdc4p9RITQLkzQKzjI8akvPUJlMKCt3dDIpzS19TsLtRnY3bql6ssPiGxBfVF8oYGC
59iRwLZwQdVlqeyDz6IHBJ/wmSLtWY/QaOiyqzZYrtMi3/p1CHkO9fT6sgcfenplRaTOUC1g8DwK
27wDgFJtyUdFQKj9FkJ6j0ke6AwBJLDF+GAXwXRVxNYxsqcHe1LXScvmePB449nZU6AB3GQQSXgu
Zq3xIWvY9xR5dI6K6kZWRCC4oHIx+Tyvn8Gg57jAqEmd0K9Br6tlpWsLXR+bsXpxkK0MxVDBD0uQ
9oWBdeXZKGjWKtnO0b14xq3pstWSJs3qhfOQTAMOLv0iRFdtA13alrK40Zsp3id00rpYrdPlenCf
vBT/kVGpcynERTacE52rPqB/vnieus6z/k7QhlDWcmZkBxqu5Bn6R+v+hxuNkLyeHLIL6kGBc+cY
Ke34PqClZwt5rAb/c61D42prvlgQohh3Jm+2LtGniC1Z+LK239YXb+lrTu1wvIqCRkXKRQqs2fde
ltup4l8aWUGfNxhOdJ51vYttuOOAzxJ5G2KnubJmbHbWh9lKJC2Y+QaPz7Ax3DtjRHhMFJVeMAaG
aDnBiCarjTejeU/sloOUt8doKHT8vLuw0WATTK03+Oysmse1m9xErHSt+9nwJc0zQXmZOepaX5cR
3xLmUn5rR85pXdSPFVv2wWJaATXh4iBE6QH7bvoQBl4T+Tu2GMGupxLmCNayDTthOn2wTNgu+qxd
dHeMgeNX4GruZj3mfbvBL7ieaHt/PhOi8DmbKUD0Qgt5Khm/ts0IVGfY6081XoajrNy3OY/fUusL
5g1SHmSGDrxkmTHuFMpRMoLUdkn4s3ULYuw4e6J5fnC9j9kQf4HuvJR0VVopIq7qJ9JmDdxmvCdj
+GFe5lf9Z0pD95RZFOte3ro+zUwPVv7auBw6QTUJirNMnwRnRyNpVEzY43awOOPtOhuwewa/YY8+
JgxtJDjW8twYuFPr/KEhqWGZSBaLOf3B7FPck5mOOdnYrHJJCykZduFzatL0GstXJdMFSRB1h274
uBGqKoeuhpx41XFnnBj1HCw2iZ4+tNcb2D80p64SLclqzAQhtopJ95a3sx5Rdw0DJgYWOznN957M
1W5tLMQfcxdMAtF9BH9PHHhRQgHeBwVJZhzgFhJPQcSA3gkMg2WxM6PPntH1KCD5rB0PO4CA2g63
Yy72I70T6eramqNSAHhDTHlAM0S1vrbPiK0I7AzmX3gzIXNRHat6wJuTCv5M/sS5nd5pHu6alhSY
IUStYLHxK6zitR+tm/V86EkvaWVLZQ9rf4diegu3/au7EMuTNYrfnPX7aCZU0X8hxvro9wuH+Hr6
oQOwQ3AFa6kdooMBx3W26DGOFTWbmjG/AjAKdXnP9X5sou8yYuF282U3TJRFqLVO7TQ85BPAu1oA
8qX5f6UsJ8JOMhPIogtJurBrpRXpVlk+szKUNaarvvC3vr4+MnC5WnukhcFVN6HpVrowYKlW05jV
QEbs3kpc/WMNIbiP+UDcnEOyWQQLKZ27gil6nNRHylMDp+1U0RmMDw0iROQX8NQalTx2soEwdJps
/C5tlhtwcdGO2tWHGH4ZCEis1mF3K1J+dsPyOqZPfYQ7a+xYYnKXPI52tG7X2rNcJJYyP97mHW9R
7xVPba8uU4oiSoWDscn7gow513vzrIIdw21kO7fOXHxfuzSGwR/dkpTS1NB/JThxWB7mxo25tOE8
+HGxY6tIimHDYetSGgcugLA0ZXuKI82LURsEuiVXhA4HTep/8zNK3ha5F0RKEKS6IVbXSDtbm/cu
C9BoEeo14Xu6r9LC2+ulZKWn1QEzpNgqX5xZfh9mIJw+yVAVXQS8lkiV7wvFJSRd6Cgt1Wu39He1
QekdVhlFVO6yoHJ5A7MMSwpX/1ozA7un5ayvbZlkG9178lsDKRjFDpsj3ZoSLicmSTe47ao7ugxX
DKsJ4uyGbRsFe7hjKU9BteQMxZumtfhqDx18uFnP5c4Q1Kj1crfu5tY/lK2X2tauw9pMkUdntgj0
h273/FDHOIyRSD5EKJU7v34PGDAe8ubGUuYnYkXoNzAECCNIGgmuHTu2Q1oOkIWQOW2kw+56ak5V
GQGD4Kifs4cmA0pskCCy5Qg5dKX6hM+NzZ2X3C7Bh8lD5l7HYX9t59ShvRRkatx0XEtZSlsEYWVx
TvnTzs58Mv2aoqBVX0PbezEIWNtTnh/cCMiZE6gBEWXxWjeYpmuU7HBKtXpJaUF0USJtar4Qrij3
RIVCaTzhofm0RL4Hr5VaN+w71IRRfSozD9isTMctADMs4Ym4mc1xeFRm8VRkI/pCl7QtLZ80gv3i
zg+EaBk7j/bdJjEJiCPIEO1WZbTP4CGX2T1XIbifarFxUNt5Ck/PuQYptx1mMezNsbkds3y6MvKx
3mcCnpLE3IyGdNBRxHm3zy22Dekw33WAiS4CRWg8ogImMYCmUhiOxyidPraDLU9FgruI7Tbl0Rsy
F/Jj/ScXf5dboPLqauNzXwW6Rxqlx6UmqbM2sxd0dpi2ET1dLGAqiMbKewI6IwvMufkgm6Hfrx70
opP9OdM3kOka1Gb4QoQO5dA3ocXN8AmUhHXmWJA/b9zKO/epYvtvBgaNDrwO+1HVH/KGFJD1htBw
SfAMRqYoqk5dVPPj8/IONlm0U6NBWClOztiCh9/G9IulhjpYTdTTIWS1CxEZbmWFqbnL8y+daYjz
UJifypqBAvJ2a1dANLmqJqs4rzdJFn4KWhXshN2459mPf79ZH0uxPu/iJntPSChReaVOvJvOmYRN
57ze++NLOx7sQ+QSCFxB13GcYd7JALClUabm+ddNPUU5DcU63Y1NSAunmZMO9RB29pAQZWMcjuC2
gHLHzdQUVx6rgJ1cssh+xM8HsDwY9rM9zzszTi4rzWK9GTSSou30eUXDf/frG2nIL8ozOhqWYVvn
9YZ2v/hxb9A4HdRJfMebdG/SFA5na9LcB4bJcK82H7rMMh8qsD37rKQ1GIfyFCMXv2QiebJl21yc
HvLoZCTF0SCV6syn9FD10aYgefDRlO2Fb8+30iJmwc7y9BTkIEb8pEw25MQC+i9b+4NrGeJDEpv1
TqZAgYIA6WNvud3eYUeg7REBjnv8XBxQ+ksa7Q0myWizfjVPrrWjw28QkkEmwDDwcqJJ1Q+LXdQP
8J49WuP0KdbHSKxl+zHIe8e4m8mo+4BbiaYYIjJ0j45Z5XfJdqY01DyqeKS7vziZw4UIakg3GJL2
t77rlvFXa45QOmoISKmZIOu9UX8Kvz1mym4/Rs4r1usYS2U4bCfhfTJMsnDmIGuuIU1E1wXYE0Rk
51HfrPfmMX6kcbZcdTVXcK8z53Mk8+8pg/ZdxtjwvD603phZ8PPLugU4SdB1jm2iIPiJOYOgJ3l2
Y2gE1ods5CgXVY8xJHdu1YegD0emTdz4Sn3hcuRcSW8JH2FuVlP76CINDNtKHckL2Al9Fnv67OxV
YB5wBVyaoos4/DABGGW/p+OO59fiEREJ9v+uuevnW29oM82DBAPdglZIWGq2caP3p+1O9RYYMX2K
43+ANdvXpMYlJsCpBFxgOpzHTBI2QlBDf871QlOF1SHJhuBgA/O1ICGGMWhYrDomNeUhn8Vt7Kc7
RoniGPb72sv8PdpsEJMWxCM5BvAx+FHSdPFtFP7dkPYx/ENr2STLTGzqYiBXlOWXBlLwWR2cweQl
OO1wJl5zYF0DgsOWkLum7xBo40fpjlbEvCnDBCPpYjrn9d56Q6L1zy8Ttxb7IvC5cg4nYkfwt5XN
eI6lwy+Z4p/31sfc6InUhuVE95hw0HCmPR4nC75gLMhXAnPhDrG7A+u5+4zR5NpNPC7Raryv4+Q1
j5sOMXC7jetWHa2ofxKZxyc/X8VKmZhn7ZzGwxRdwsQ/C/hmG0Ju60sduDTpZHRyKHlI7sA1WJvv
oe8cUu+6S81jXM2fg6Z+Xtz+JZvZMVoEnE/sS6l8RXpWgi18pOwnN8UyPyRtykoS35klPQzABfQ9
nM+maOkTjN3Xhk153+bDAeFwvftuAxhOLDBp0+S7p1gJubM8ZGR4aHzp1dsqw+MXeN1r6hbvnfTf
KUygEmKPc4fonQzSN+W0yP67hzJyWdYXl3nIvI+M+KT/AFNMB1J8fU6JOYYFrH1OqWJzi8edjZHA
cwtqkibLph6jfcKCDBWLtQ3mvWV7t3nMatfKz0luf2oXfkhL2LU/c5mbBpCWMa1Gyy1eImLMmGn4
H0UQveP1eccgQN/rQ5JJ5J8ROzjXpfxeIGnjlrws9nlpBMM4wbxXFu3eXTRoQvXiQgTcK6vQTWbG
cJ8sxlPobQ9iGO5FU2Panwd1XPL+qmgNZ0dgHsb6hAvcgr2AWdx41X6AYDnt2M22l0XSAWcU9R33
wPyjy+MYAxmW8I75M2JdCOTpx9FroZwyU3ZmZPLM68KgF2RbHouw/WCZI7Zayqe1o5cG0XfdCgK6
Q0Fl0mHxC6LARUimg0a3uNNzG5Dp6ZpaTU4bog8pIO2NS6EjDOoWJ4W513ntPa6lnS2ztyQwH202
i/QOqZlJndskRLL6I30BJPnsGpESDLSF8iR/E41vXB2dJjj/u97G0RKzv6htApOqAFlTwFTQtpw/
9EXdskTO0NG+0mzCUlGr1JYZ7yxg7DMzEq8u3tnpkYDS5FzOCvoTutUUMFAbULoHcQp3jF03DQp4
toWuDNa3MqLN6GjH33SKdHorWx7dFu5u51QyZXYpLoeQehsR+DSq79LmIBhS9oSmd0wqF0U43Z4q
lda+az5BF3ibyXfbGJNuHeR7gOSKLX+6LQbjgjZ+9+9viqUFXX97U9CQWp7jav3jn7q8CFSTT0vk
2BbW84CcqM0oWfVLSkgutbzrZTpGAcnYM7bof//d4h9+t2VKwS+1EEARPPVXwVfnjG5Bqz8/1nri
XYTUX/wiK352aTMYwr2thHqQqEXUbD37njgFQNl1FcZY9CEMyKlpkYKzj2Ck3MO4CU6zQ8vn31+l
/JsoDDao6bmB75uBbTM0/OurLFsY9iTDctj4vMq4p0D0u266YhmmmMRpg8DFIgZBYrDD8P6mJWPN
lH3XYo4k4VMsoMmiyPD3FRUxWoM3W9dyfo7606vKNwyOb4CdvnNM7B3BpixKY4CACZvb+1WCGJm6
btftwL5xbpvXVIEMniOKwlWnQZmAK7qSWy+HiT1SyIssrw8pF9xoma+h5PPL7Jg0lJFR3NzmN3Pq
QInCal644wMBRt+g2Nx9CmT+oAs2+jxvsp0e8rbTTowXoZuMiWxObsn+FmTgwuixtdVjPsfHf3+v
Lftv4ljebNcSuB086JB/E6zWc1IZPq0PPPoZxifT2aFRpfrVepNWr2ROp1VRRX2iRzNegUPDUIAv
9dYanT0xoBWXAzrKvkfglJHXHWy1ZDp2o3HI9ZVbTfRzliL38CJG9E/aYHxwQgbAtVVdli4o9qO5
fC8WY2Rxg6AtGwXNQH8mMR0LO4o3RfwWdQZCOIt+Nc6cNz1QLBOaZOnE2k9eCAnKpIjbBbsuQUPU
TsWx9ui+0Wao8EltJJfQXdrfTzGDqYycMEzb+au3UBEz034rBGgHTFCbWrHytKEH78RjV6i/H+fc
rPPWwfiWp1O9p+dgWD2G3LL/gsFHTxmKQrBTwAADTiE2y7dBMI4sbPNAvgIjL2CYZTSS62Z7ejSS
QLwrzSc2evSr6Pg4tOYy0V4MmlxoGPir3aB/WHvttVHdOl52imvjWyU0vwiA0bYK3U/WyHYvdBYG
IxkFlomurIu6Tcu4l8zn6WAUgvDmtKn3jEtSsEz1qX4TdqrOE7KpTZa7zy7fZEJwjqrp3ZliMjDK
fegMN+TSnmotEiAeiUMgkEe4m58jHYypX2pziqr4mzHND9APxzslcyBEGmk3DvOzHbqINfDcZFPf
njEEPf2Xw/UfrigWACTLxAngBoT9/nVpiAY0Jo7RZUdb/8n6auDxGHu44KvRX5deStGK2wtFTgIv
Tw/v9MCs0ko6J6ZJ1/T5f9Hv/l3xHdiAdoTLeQTMWIg/XhKRapOsEys55iQe1UV6z/b5pFvf+YR/
tVWnUCvOqml81tIrfNVvodm82L77X96bf1jc7QC9tcAi4SCJ/FN6PiQD+PyySo69ji6aB84qvL0p
iYkoW/oNSvEvLaXauLhfZMv8JUJy3un+htT6MfQUm468UghW/kdzSD4KJ1Y7OmEhhPH5vyhxg7/J
5APHZM1BIR9Ylu38qcNlg+0wBp/i45yl4RYSD+zRZGuOXYr3R+hhNmX9koPhcfnYIBhexyKczp7p
tDvBP6RBfVFZMu2GxC926Ce8jdDdqAQ0rG87yZY+qw3UGGFeNQTPGHQRPJhTQfFYEkxTj0F3mrL5
qVBpBVUCVawoQPyFmbMNDDd4DqiFhPkg2kcjy9vd2hOPjISrT7scRWZv6fQFu3GisZa/1G6fHfOm
JEZnSOI9p8WmR1n5JAtBZHFwK2O13ATjcpUo5haGDWveqeU5bTltbEBzuMos0J2B8dLWXQ6UZ6S5
GpivKkesa9hH3XNcpaIlPTU/MD7GDHAJWr+KRXw/ShbkpSwfwX2zatqFIjrHOAWmew8M97tbmcNB
2scwzdsjWQM0tKs5Jdm5jTdyaS5NUNcPuYKhKDNWq0L187FNkm/9lFQ/dh//3xr1UdXf/vd/3r6S
V7hNur5NvvR/MThZmHZ/W+f+bo1Kuk7/R6v7H/7dT2OU7//HMh0LJ4vDqQ1kHiPBT2dUYP1HMrGz
LcHF/aclynb/Y5omNHrsyqRyiABj0U9LlG3+x/ICD4oAg1ymxK7//2KJEjiv/tjRBq5LuhivTNo2
57X7h4gfEiL4k7rLTvnI6hNM/WcQXbdB0QewSGD/otPgrBqXA/Nt/5gm5SmaibFy+9g8ttqz59RY
Dzx1n9ENJyV1uQvCvjqRRPeWzxWDQgv5WhEyeIG9fM5IPqeBOTH2EXCQVX2Xe2hHPB080dEI5Pq/
UVAalEeuVWyMt8BmTUDwmaCBu8y6DGg9oiJjGAy9/b0VOIVnF6nTVBCucT9EatmZdfcZpTtK1gHw
mkrhHFB8xMMXcPAMTX3nUWpo8upUZ48CfBhJ/2SGyLLxgs9DjbDHbKma/QRbr1UFd+QJg5MxynKf
Mq0OjDC/xYic3c8I7TYkXXSHZEZ5tOSmOltF9MVoAW8g4rMBados6U34KbbT5DaoxvgW/lFC+85M
mBaH6pJ6ywSxGltmkRQnp2D9AzlaY9pODWMHpJHVXacRZLMeXiQeL67pYlKR4qMPe5FlKe9vRFbc
qABkgZuNN4rgv2OV1YciTKb7PF4e6RlgCkmz7NE335F/nsa4HL+1oOnYJn2aaOdsYOrPjEzDgTip
xtqCz2iSZNlPVeddUdoU20wiVqF5QAyC+mjVJdimruUHUc7BvsOlHo7hNnXHa39ixrmsADI7Vodq
zqrT0qDYXYyc5JiGbR0/mLRle5dU7Rviu836bKWDnasluJ6ThyLMr/0QJP3qSzf5gWnRuBtKDpg5
cBC2KkgrLLPEv6s2g3EuWtJf+CNNWrXQYuJrz4/YqvXJlzF20+te36D7/XlDSmf225frd9fnrU/5
py/Xb4ROah4wA1/Wrww2ORuCtIjQTQeUFH/8jvXn1et31rtL4QT7JpIPf7wMJ/VJ+lyGlwa1/fnX
q/j1UmjpQFLoG3v767Ffz/v1a9fH1i+dzLZ2vomqcv0Xv76xfhml0Vj9+M5vr+/HMw1kNzIn9iXK
qKN/PfG3u79eBFqJHWkP5JWLokIWVJnoi7jpLNFv8wW1spyUeZki5kDOWATbUQHjZWdICk00fyyL
i8zG7LcbQznZxRM5j6Hd2kAnaJE88tg8kSdqhwevmT6t/2Z9dPAJRqRKX3Z0kc/u1L20Zl7tcBJH
7dbGQnAk8DE2mhvw6cgmA8TRlllATOsn47Les+PCh7FEXlxP//M69+bzFEzLqU3FtOsbCEcZoYKm
dZTFYl+oeW1kpdwEIDwvDkRSYdf46PMXSIX2Yf2+6NGoeN2IhspQ16Xh8lYjetiP9eRcokgiWNX3
+py+RoejJYBJAdoL5QUH1iJSF7OQQcCRyXv46zEvBug0mO151s9QbfilJbZpm2f2MZkmeV0XpbyO
aQ4AE8rIH9Tv+0JvD6Vc7SP7Qv9DEFaYog6oO3eBjeybZGHyrPXGlLn1457tx+mhnrJXdqoVi2f+
BhixOCBPwskSKPDh3nAUfuBed4L/ldkci5hS2wI/GDrlFyIcqeYAQuxJyq1vCi97LpFzHPBvF3Rs
AkZFVUGC3YDQwV6q+eJJb76oNAb8UVQEd6j5UukbuGCQtaw2QAjJM0R7P42LfV2w0lMGxbfxfTJB
+DbC3kKjSZQftTCd0jK+pPoGXpV97sBrmjPzj9w2tn6HxLv0+IFjgnpCIia9AVKFvTWHh3wwJ6Jn
285FJAr352IwUL0QZbZcurQg9bsOz/HCQ+vjyxQ1CA/9dL9+meqDfr333jhnO/Cri8pPk+HH9E4b
1qmGj6AMJvgOWS3uSof2Yd1DxzaRdVnJiAqP/fQlRFN8iRYjPY4gbQi1o8MOB7pwLoR5WSfE0Een
Qlu9dZmB78qaCsU2IvdQ2+7zemC1NpBGGUOUItQ7v2mcqrhZOmxlnaPa/fol5Ve3VxSqCNNUcdMT
Z7clGWSg1iFdFhLOVZJG0CuK+3bI+x1MVywV0FLpRHb9xk7r/DRkqtvMRhewO4+sO88tDpVt5y+J
UdL0CVNyjZGxidwvz7o1h3bAzYgeoTo5O/pBFabTJmqnEUVODYqiB+9ylernTF1fMbvm3o8Hf329
/sPUrOKfz/zj6euXgo9nH9jD3fqrGQZ5gEehjqzf/PUPfvvRP+4SSPHUhSLeV79eyfr71l+/FIVu
f08hoHdk3ZvfXsRvz2+BhG9EVEbAKixYc9C4SPTVN77BSfvry0ykf3ts/e4wOjHEijjP/YMgTWTT
hqYEhojBeGh2hsrnHbYhTjj53pTRex9GzdYsmne5eJ+tuR2h1acwcMckP6TLqwuMaOZ9PUHj4wRy
aEOTAyi2c+occOePxzbMvC02DP6FqECsOkRgLwkOqTxXp6K2XoygPUkRA19Yts4C01zESBpdr34Y
ZXmMS/XQW9N8BeqBv5mxhlHvrIECLHMR4teVhcgYXwzglGknI3Qqjl8hk7eWFAqEeyHTuD+ibOq8
sNpa1jlIQdwsk9+ccjLoTGeU2En48ZUkW45e/46R7OtUUu4ZMdFnhbcr2sK88QQTiabvPiKNy8rw
BcqvDgaRPWo1W20np4ExuPi3qIX3GZ29TVwYn4u6GBnHuJDXZ//YxJnYdq5FrgI5dVt/TIbLUHCp
ZSHEeSIZZVTAQFLzZLQQM8qxCxBrjN0mYCSqUUGnrEd+a05usgsbnU9hYzhL4nwrGhnSAwPFWfn2
KXZHxTzBJH4ZpQoTmYZat0Mn3ARzQ2EyvTBtmzekayMvtr0PBp9Dm0DGh8RMyyuLYKS4aE4BdfIm
TCgtR6xsyj2A9oDDYX9N3CreFyZgxTnVJeqNAvJ1IIz3VUZknstQJ7DTMs4UgLIwL1oiHjPqVYMY
KuYUH2vhzcSW4ZLrFzwWyxhdx2YL65fDk72YvFe02y5gmz+Xz96Qk/NO13QyKsS+5vDaSWCHwey9
YyChyJ9JYqHUAjg2X9kBAYX+BG5NTCChohkBoAn/0wc2Isw03gY3WDzua6+G303u2MlSDIWm7DhO
GXS01HWg574sS/gtHoKjV3UNAnN7g8xfnoLFpnMz2zdtGWEUurb+j70zWY5bybLtrzx7c2Q5HP3g
TSKA6IPBXiQnMEmUAEffd1//FngtK2/eSsuymtdEpoYMBRGA+/Fz9l57GbJrx+3YMUJheOZxaMim
NYe2RFxVncwSoE3c7sj2YdBd/nbMhqDHsKclHvPlxfeSEaXfipLEHBQwc07WYWJfRNXH1wLHB4oI
djcU4DgX6ScrSHNG450N4PEmce6bWjc+APbND7YBLCpOm6vCziNcm3QfDyKT1XGDYhgglGt4yvsT
uZf6Bhc+5TPhpRsrBHZmm+ua7L2gk+mDGvL5NkmQkYZGtlfIlgyDLxQWKqQ4yeEls+j4aTRd0tFB
xmZ7+xiKWeK5O11GL3rtvJog9H0RRoehEcaBPGi0bLY6OWgfrcIhiLCofU+cGtllQamjlpp5jxap
x4UVbXQX914eJf0BJemB9PPeCKmyMyY4hjgMIF9e8ay+2Aa+ZSK6wCsTxEkQmbHP+jtCpengdywr
lkLMCZox8m0bSdw8Ww4QTO9lao3XJG2xflWZF2AJSfe0H+2Ea7uQl0EVRsQlo7Iw5wzYRpF5TtKb
vWZR1jEwNSWKZVvhcIYSSvNXJTyW0VsIF/iINfptrMs6cEegU8pxL/1UvbtdcbOEy/w962JfHzt5
sCfgdVPcZNCpGeovifTzmfeN5pwRXZ0jpfXGbY4deGdFKbMW+sAyZrIoKxSh0uP69PMczEai7b2s
wRkhMOpgvgAKHLbXtcRh1rm1rSzDD8aQsuxa+6Rwq5G3h5lVzIvfVxqORV+FLPupRkhuV2p+N0aP
oe2557IfgioDuRcDU98Os4XBCCgrJAb3XqOSLyYHxBug8rUbqLnewWIN0RKpKKQ8ch0EpTwE4xN6
X49suN8SgPlBOXkD/i4qMKDW/Ox9ctOHLuMQzqWV+r5oM+whzppGzafBDBM5iao+cVUm3Q93ZYGh
5iNLS00fnFhJRR/0ZFssrFVuXOpraReimyKZgzAr7mADbDP9XZnkLbZk5NdaK4yr3gO/9OzhiEMM
IGGKyXlx3ouhgVsHCIBkcla8dojKU1cnb3rRdEEWQt2lfloimGdFBL9dMzvoYzleOQ8pGAQ5hFOa
+Rn1J3cJw6eWi76J7nO7CM/hHGEfj8zfMS2MjewUYiIE3YDAT6xUY7zx3o2mOTZZzDGd8bzUGub4
esABmRCBrH6H9wzOqOt+VwpXS86FxuONqpXMP55HOV5jLSY8NFPPjdNxsshJzBrGZKNE/pNkFkjV
gBf1pkAjbOXJYaQlWLpu4CTWQ0ROg0Fv0szGZj8PvV966Il7xqMQkQBN6oW44y64GG5+E8p9LMb0
GonHaOyvwp9oYG40LIRRQyOdzNVSmO+RzF5Hi4/B1pONN+GPy6JXaxnsfcFkdD8UjxUnz9oKgXpY
Ffo4FHERwpBE11GbOGESzIX9YeY9lvrBw1NNQ9aLf8qkZMRrjnhRa3UOnRpHLZgnfyi3dUpUcG/f
t4zCeg1RZ5O4zsac9Wp3X7lkObu1/QT19CEtePy0GJFBWrSfWREdRpWZ+26iu73E4tHUfrn5cOjb
yCNCCh3FwmmIaOW9UeuHyhremoTCwp3vRxlR+efR96Ln9gIrPWCiiCiRl+0q5pGVueOyD5tZNjRa
K/VrrM13DMQplhCW8aQK02BJ+PIwPCNhQ9IeST5EzTl4BBlu2BgLMG0su5VVfkdHTGiPjcahTOJ3
R1nfiavETjLR2JJG8RwXNG2ilyqHFrhU5CeZc4/3zn1b7Eo/lLF2COVyK0s+1xjRYMSxYaus6aMj
eGSTu3NyaDvaCNOjqslCj4qfdrH4DUFFdcWraodZFB9dTdik1WmsiUN5gi12N7iJOrbxQHxFyoSg
NuflDiUofMCV6UiPphDp4zwWH5pVJQfVVf48zM2+mxsm7FH04iaAT79KLpm6aB4aNmg94XSarWff
xfJquttQ2WocYLq7K0braniDQOGqlTvPIs3dtus1NXYHgZT1QzQQGFMQn+3yrVxRu4PNEWgSLTqx
yrvN7gzX1zLOg8PY0kixe47kvNYoKPbTEHp+24T3XjbdoM5bRtfsphyO8dil5s5FihYg9//W96t1
szGfil68zswYGNZxhE/6K3Zn4xwZJ8sQ4/EjTRc06XbDZW4wTZjuWU5jcZ5WLfBs1m8M+rN9bjm/
tK78FUmWzdBGIo5oSEfmXyZBnMtyl4V3pWeOtzmn1aF54dYuTU6fsauOpns0MZgfwFFSRrgJBjV7
7C7NA2Hnwlcq0f3MLZf7fjHvunpEWVq7s19Wi32uq/iFQVj5UdlBRA7LURvhwpsRYr3cm+D6rkd2
x9qXa7B0Dudlyz4ZUl+HB+mY0W00DD+tAEPnjf2kevO3zJHJTypC2NbNE15pRfZLItoLdV2Z6j9i
iqY+nNKgchpUXrVDUAmH0h3gnmm59nCia57+kzJb+g786HMyoXV1YJJ6VNcyBx68tNTTBhh1KOKu
hVYXX39Q5ESxExZ6FVr0UpTMcK3FJc3Py2LfsfN3zZqfOuTt7LS1WM2a7zTD7SPmuqTbman82dOZ
8S25qGNnyFfivxDizJ6vN4ZLgPYtQ5qC0L9g1+3PXtKzKRJ20kUVJpNh3jpM6TamVSL8qeqLdK0D
xmkChBYs1pMdkeMx9xsrTbgP6/tBxo/CM3PfTSTb1dQ9C3iyejGcGJT323ZaglySzJWv6FTHI1g5
yj0OL4Q4hhrQOlql39qwDfRuXD8KTjgIvO+clk7gWCU3OxcgJ4ktSCPr3jLxNubdVY95OxRVV64T
Dp7wJmOT0VLnfpsnDPRT2b5W3viYVuZrbfRUvJ03+IWWPmZ6T/RaNVtBFugKqUz8wdCNcEInG/w0
qYkF9UJaG/t5Gh9VEmIR1uKrcAHjLH1i+5gi8uREYu+cyp0w2gLNkhx3hs45xm6sY60PyV3fF3dZ
uwpmWS2qauY0R5TPoaXLH+/GQb55UZ2QlZ3HQWUQjluICechOk6zRP7rafKzsjWHkFawKSHN/6qh
Sl4sEguqYzPxcgDWzhqgZYRTIAUixnMDvetvdtxVp8lwFyi7gJaL4tPInvoayb8RQcvs3PRRSWzk
c+O4Qc7m4FfRrzUB81KvM+Oix/pbTYiCcitwK5fDF2aHYNSLgk+xyHdloQ5TzqZoJ0T0aGsLqzsA
Ns0DTj32NqUmNnMTdZLtdUE/lYewpblgs3SEeHq2Qwxb1gxvkWNe08QddtzJ1jGcxme4l/eN27rb
cNZIwmCg53hR69sCSUnaHkv0DR6jW3PqjmOSg0ZakUMwZAYzzNla5WUdjJJ5ZuLGaxudE7S0KPNp
kUbu4uw5Vh7NLvodiiFDy+8AqVOKSKMeKadDuWEu8GWwzjPOZw0e2AsD0ihgXHq4Y/uye05afExt
zKEnT6R+zofmyKyBMYXQOBcykSQDYlfPybOOtIotvHucCC0NooGRZNvb9OKACW94r4PjFn4bsr33
zmno22Ln4FzcWQX6OdxGQsd270iEBZFnzYGjIGDMIylIDWnKgGZDfHVoW3t2S3yaJGvo1i9HSHVG
4P2uErxBaxxFbCa7uLc+uqxk/cgGjhhQTZTjfJ+jiuSArKcOhqLQN/OdR78Z31lCUD3kemFm3pYr
xtHGsMF7jYdhsp8bIsd9vWdmX3WCtFWWfqBu71E0UaoU7msUNj3XuKBb42n11ug5PItCkkle1RAu
4odKX47UbwyPhCC8q/4waFnr7WuTIShCD1deF6XNfERv6SqYjBrtR0OTAq+dQd+7rgNOJKiod25e
O49aZmFwi61TVzDUN3BI0YYwf3lL9Dq3Xc6ceyL7RZNqI43xe1m1+S4WySui6yjpomsTYy9WWVrv
FmrzoGheC3TX7Cc0chwt23WY9a0Mx1Y0FfomzQmuqhcR7ocxfzaisA+mjrJUiuJba9ADXiABL+ny
yVFwsch2KhgaVXP2EPOJ0eNO2OfvjZESusM4mE5kIvae/WDW0JOJwxny4bnRRidwbEYeiGgWn6eS
UIBoCIzvbYjfTKtttMqKA+mC9H1rzuo542R21E3vsV/kqXCmvXLltRFhsl/hulTynFXVK02jfMdw
EuNfjqfK7B679SGlH+kjUdG2RWaeELSr8wiP+McyNOuthh9XH2fGdEYItgr/WAKebtvHJl735eAS
KQWqxpl3BDPAZmGkuhcOPIDEfIUDB8obqjJ6k+X3Mhpt0GkmDz6S6vpnGA17Ix6fXAb5fTThbutJ
yJy1U+PWb5ju+6Aoca9guaR/FXq/c5Sgu6q2PhYj0w9sm6iScQ7CNRhu3BZdkK8DeswZFe5AJFHt
uju6s3YvGMxuvPpHhla8catnY4AwoUKybfsKw3ibPghhPo/ZxO3VQmJaMudbLcmuSMxixpcXOAIs
hlp+6GapB1PdQNDCx7tYHBWjxpTEhRVBZtrJhaSqDThgTjpjeau4RXiuPQeyRxTTPc7eGkg+gEF0
Y8tmS9CkpGtLj0WDnOt5h7wnO0/k4Sly5iNEAkpr4SeR+UkG4zOa5VuG+HBTptP3giCQjT67dWAb
WweE+pX2pK9FbXbQyDdvfyR1PJ5rwwBCXQTVxOxVVz3Zm6IVR3v6pMZMnhybaaPV42Z2y2M/NHQB
K7wr+RjgeA9Sy+LQpnrKZ7pgmy4boIgp59eCQgPQOzpnh4q8bls6L8W99Bg8x6Y2+3Ez8tZYsSt3
cO9w+uoHK+HHz4TxmUZ9sdOb7LNLGYHHdR/6jmUzZISQ84fyyGHx3ExaDwCCBc3X1jBWm+CiZinz
HZjnq7Dn5lg21If66O4rN9rzAG30ZOxPqJnUUcMN6CpytgDmcmvU88vc4cRjXp/tiFk8dqpOTuaQ
+F5uMoMqXfIuiIyBC7MQdFHo6mJq1zYZmKo0+c1M2stc0DxsnLTcO7SOT8ZA96U1vpXhaAWonZk/
2M2dony1MsbjvWZuAabca0p3DjwxdA269MHrE/bMsWnwWEJraXNthyMAtZVBKl+pe/ddJt5ta02A
iMvdMGA+NuyXDFbKJkPVhzLNneDN9T7r0z5HPMfJ6rqIo1w09zbW3t00VyFtQcxUFb2wgU7BfnZz
Y2tk7VWzY/KlvKQOZssedmUsdDhKd0PxqWb0Q9Z4lC37Zmt4xN/gkh8886daA3Dj8snI7sd+FjTJ
NepZqO1BpTlOADE4JL5hhny6ws+0RxdBPgTxTaO32GjT3KcJRN9c3Lt0SyG9eAU31EhRnxlXZdrP
jtPsLbfr982cAf4cFgdVUiYOfUxvYLrYIe3OobdK36j0h8Kdz1aSgQuYnOGosukqXfiDlUnr0VLl
VoiKbjRJc+2kAgNq3pLK78ym5MY5ynKednljlpxDFV3oETqbEj+a2IseWZt/k+1DE4WAKgyZQDgy
DkpBox8V6u97PMaXEtR+ipnvgkzo1IZaftSXtIE0MNwz+SdlPinApie40UVo08jJaFQPdcqzWHhX
6PLfYpxhAZZLLnDau8HQTTad9PiVSoToNG5qKQQeq0wdl5aW6qwRXN3uQkTIb85s7zWoAPeqNYGW
2ESWzaKctxNQ+m3YOP2eGIrlNGq40BgP9Ht2cdqf7fTd4U5gIHHoRDxwf7ToHUzE47a8WMaoY5Yo
X/p1TtRpNabGVhUnKx8ZPP7jz1+/a9Z//sfffX2LG2kufIr1e77+/PW7v3yNYopN4As22K9/KOSg
1ljjJNtprnz608v88b/+y5d0yUvElNBK/48v+vp/2A0ZQv/jP//jO52kOIOgIWKlQhIWh+FhSMm+
2f7l/f3xOkWnXwTmAfyH60/89VpN0585M6n9X1/5689/fOHXT9K61veYaLTg66VjWk+8wnoh//jG
9aJ8fd3Xhfv6uzgnv5wgz5mwKv71H1dUWHqxV4YOf4LY+QF8iOXRq1QJQYKy0fxY2CsmcGxo3oER
HDKNk8vAjjlJyUkSulYndZ3MWw7F1MwPd7ZhCwKJpXdMjGRvC5N4vI5OGEDWl4wVLumkb+rRT478
EVghfNFssWOQ2DPLPILA0WN8T3asFhIgOc0t1XxRvHh9fZgN9CxW8pgNP4aswNu8YJSw+vROiHVk
MiMDnjUH30R0IdPyPNTJz3WE0cz4bpO+ulbG8j1tC7w5NS5wae49tCRo+UFy7kh3vjPyifV+0dmf
kghc/tAR5ch+MubhvTBYUBMHhYBhKe76EU/JUjlbHthi8UAfskQSFg4dFAdj4p2aemU2GSZODnvf
M4vfFFl8nRTRL7aN47RChTx2+Y8Flhm8E2eHkDeIxFSsEMYXSIMN0WKMa8ibHzZGNh3Z2A5a5e5p
pJF6Bc3DoJc3j9obOh1gLHK6IM3ZGvRsId8I/Leq2VdpOwZxbOysdn5HlsPJoduFbhsh8Ep25tSG
gSLZjdK6gjBApuBoTP5Qz5+jk3ccEE0WbqOEB0zmM0V2lwfD8hZH8rnMKG8rVjJ/GCoSAb71gi7o
tMQbWw+kFGrbaMo6QIYKg0JPvI3bMEBPFOk32L/2tUA+imsrDJXuE4zabk2jIN6v+6K5ctzoHV0/
duNXwFb/Vo8EKRHFSBggdYVdJVuGPe8LUAcaaQ7jqObH7Ed99mNmUws0JB67DpgRDI/x4jTSV6b1
VNPirKcm2kmHqXy+FHcsY2tS6Epn1YBS5dimcPKfxBI+gIMhD3pYymBq7VdALmReFfa20LJ61807
/pUxEyF2G68vb93iYWWuTlbafc8ndb+sIlUz7t/F1NuBpQP4R1Ps7L40T3aFZetP6sP7P7wo/6fo
8/tSFV37//6vXAV7f7aoMC6SlmHAjDYoldD18e9/ouTGoTlnqqc5Nc8MXfIBxK2TMllQenafCdQd
ygyfraoGoZAXkvlMHO7ciK4wOBid4JojtIE9MxR920dRf9ZzzXswpxmnmJPfUm6E0mmfWAqi/+aN
/xdvzfrGbcHtgHzaAMP9lze+wOS0Z3q0RwbB6VGzLeQatPM2E0BqLEAdrcHEXcNE45uVxOo0G5ih
//3F0//FxaP/YRtAwJmhUeX988VTtUrsKc7JDe+7+VZl8pjqSXyk8tPxijnaoSRGeRdyOtBqSoZe
nOzbApj6/d+/j/9i7OBaIBU1PVOXwtVt+y+69LScZ7NJnejYVyFoArcxjz3opFawCI5t8jYsEZTh
zH6GcFNf3VSfDopmy1CZxypstevgdfWFgn7TFO54jRDMsF9BqYn1eAzMiGUaRShQDwy2JO2eiOhp
r5XWgmZ0mIc3GjPpIiMNuVT6d9sdhsNU1vvUKzE2r7+o9ZcuW97+/Y/9L+5dR3oGqHdHdwWZAOvH
86d7txedG3dDHB1tXZIqisE3SLyVYhk5u8rC9G0uzWWoR86Ww3KwJNHBU8F8H2BRXE+XIo+GQy5G
84D/cDiGZqxIyiHkk7ClYZ+BqT70cnzqw9LYfb3z/5VH//fy6PUZ+o+/xzL8S3l02Td/1Uav3/R3
bbT3NyyGHpEF/xwZ4Vl/cxy0zzaP4X8qo03xN2xOOsuEwwkeNSev83dltI1o2pTC4QuEi8rK/J8p
o+Vf/HYQh3ATswxgVDEcg7HwP9+MjQ7MtK+j+ETAz9Y1I3pDRbdPI1meMtLsTzNGnL2VhvuvP339
gvIpaIRIDmJOq+Ogf1qqKk9fv7jlTKDO128Fp/2t6Ja7VOU+NykNry6zD8jIPjoRxrRUoBOTFufH
Rv4Lttk2Ymm8ipqyfqBhP6/zgQbNIt+eXOhIrGA/f7B7/RbmtYLNG9UXAc2haAARFhzygllnY3P7
5WnAvLGvFiBdPadnO7W9Y6gJ2qBuTsYUlV2LmK+1dcunf4+OTE7pDV62PTqndULzDa99AQ5yi07j
UqZ8cxH+aCvbJhY4vCwepzV4EnZLaw9/Apoa5v5b6c6Fj4zchnk+jSdJdD2Epgrur2YQZRh5xiE+
Do0O4btGr+WS9CI1YrUMaDyqxa6eeeQNQUTe6zK8TVH8XUe7t+mbpNhOlfhlyGevhZWE7k/irJ4J
4SMFCb6LAXjVZdRXmnUUZGszthpeaAeu5CyrCVw57/ryXBkIvpMo+W0nDlw1KUFqRr4aYEt1hoN+
Orp3q/nY6VighV2dohRpqokoRpc96MglILAxvkV0n1UgnHKVD5TnulCVbxOLcB1D6plYRmHAyOXe
0RydozfYGC9tUYEwQlc67bch5R07C9eDvMlnCKyE8+jjcOLIcsrLx0Tvl++t3E31+AsGQngkdZyj
o01W6NxkfpsJhgRl9mSNnl+5NeTWojX9uqO34pHgCJ2nnIIFJCuVVxLu8q4ZNgob2DHWstMyPcxu
AWi+Qp2QOuazlzfNKey0ozm41xwg+5FLc3bqUj9HlvFrWKBx9+guffzoBjg07V4NvE1ODsxp9pPg
p2syerlO09o7r4f+gwIYJZPpEDVfMQhcogLgcDmrIG30h2XRGVgnMn52NSfAadxuZW2gjMoEpVnX
aTdgkr6dptGRVsT71FsMCQRSiGztPuh2EYwz2qJ28CmJkC6TJ7Yf6ik+FS29BHIg4gyraSrm28L8
BhWF9UIng3cvrRNIuHxbGoIYMBr2cH+2nWE0j3aUGHxo9TbueM5c5H9Hhv3z42rF6l3zMwv1/CNu
j21tnYlwO5kzMxUdLbOpLxzv3edoKd71otdBSirzEKsQe0P5GFWz2pVme4CzTHyx1s9HSTihNOY9
BU2+I+Le2OeO77kjn15MInIHRh9qGfQwbZY7iODnQYXzRmXVXUlsc1fjU+jmVtuPUBoamLrRvTHZ
O2nZO9sE85PTG6IsXgcdRDfuO0QHlSMZF5RUFZWgXW2nTFcphKsMOmuPKVEa3tHK4vQqdXVDyVUG
5lYB47zL55eu1Za9VTXAFN2DzLXoyeDLr4mbcOhy353BPbZjX/u65lzK3LwnWrrf5LCSzpW0fkC2
8dVSVnu75TO+KHKQOQ6hOAGf4x0j9aLG1fOVNjE83PYh1Gn+24BtI2oWBCWQC4uh2Ga9lu3DnM5F
bt1TBiy3oW3ftCH+lpgARFuTrOIF4NqxCfEQ8xqM7n+gF6BHb2MQz9xARsscRAVkJs0T3yMaXowC
wlzBBOMgF9CZ/x1nw6n3qs8wncM7iZAEMzqNGyvlWNBMjr3aTWNfCiTlIWqhbd1ACAFZP/RFvTVN
Ri0duutt5ozI0dSBrGuHSB79vCz2zVBhxeyuIs2+b3+YOWP00vN+qdp86+ukOcoVh8zw6wZPQm1j
kMN+LEW1N0Z4T6aZ+AVLmz8rSDO0vHfzPEN7mGm4VsshHJz2IPJygGEcX8l0ONOBMdiJUFUrmmh1
MXY7N81PskHhlSl5T3RtY4SHxBHlvmKqiiidU1EVzXec0Lrl1Zk4tIatwFCwuJ8joW2lZIvAKXKJ
x/q+dqL6kJTZZz0owIBuQmgC3eZSK4YdnEmnS8ETzi4SC6iczYwl3LSW741qeF4a2hStjmStop0E
JSu1iI/MxkMqxt/zVJYBRsPr2JJ0rDrhZ8lUb4di0YJiaiBmKfrj5lNdltanM77aKnvD+Js+jQpu
h2exa5qoG7aZGH91Xj48FOTVMayFBOdxmCkM79wunJRNXXyo5sKJ44rm4QSezp84STdTjiwrhAhk
R9uuyqo1WdQjUw/9jldxlbph+Jlb36I8ip4I2cCd17Kq5HczkT57scw6rU3xarQPvdFkga3A6Smv
r4IJh9LG+6G7C8onbDORixRnVsaTKPP0TsYxC3OdHjp6ijsHarM54QzGF6+TwV1/aDP+JiMjGcTz
xhAeVoVihWo2iO3phWHGmzKrCsIox+kRmSD3x0fpAssrRfdOfqq7XezIRobrjNsuS3aERO4cYyIN
O7NBh+hLRKO3RRuBUW6L/OjNcGRytmztk6YoehZLtEGTGCiCXWYMKEPqO8UUFBlJqK6jlwXWOBzB
VRj3pT7mxwikLYoHhoDF2k1PyEq3MTYRcDmcLHNJAmdgWJJWFmdPio2sXoegLQMs9tqbVccnt2qA
sSP7PgmZcQjDfDlFHmgWp6lh1rWHuonIuEaNunNKAY9heDMUgy1CDANhMHScUhA4ZWr8jOfBZ+Z9
p7WERzMG3heVjoMbqTD6Qefo9Nojx5z7kdsIejpk6JbHWLUawPatYY7asyeSW2QMEYL67k5gb+mW
7uQp4Kmxclcnx/KWVjy8pkQqBTSMrnDRvrHrWCQ8NqE/uWxmjoXroRGLBt5zhemSVsGyGd1K0jzb
itBgpy1O+GmhTpf6qeiycSe0AkiSvQ7T249wJZo04E5PjaX/goN8rsOlOCRanewtJ9rVjDWYKrvi
aEX5QgQhAeq1W+Cvw5t4rwsCNDUre5mY8K79B+iBUoR3TEaWoPNcZvVkqFxSNPt+Tq2wjd803Xjj
Xc7b1ltYq3Utem2thmmvtzcjx9j3A0VkQ9JY5YAGSXMrOfF4ra1sQi0xcx0FNhdSBwR67pwR/Oga
FxNb2sZNFbtgFcHxUSkV6SjTh7ICHQWiyxO2t0tzfZcvekQdaiNYY0bf6tahHQyds51O/oqSZzGR
9TBa5mcDUBCjbecvFhVLbz1zfxIjSigSaDoiijFCnDQitbY5gY9HNm/uDKPza0kP3PXcgtLswPQt
PnvGQih8D1is0eQv4pTaINfRwDFp9Sco47AtxmO9Ei6LgZDKkXjFCrsNe07sQ9i21qTGNlBczxmm
Iyolls7M8TaaaG9GZX5MkntFmc158XIYJan1UbjYLGb8Qs80xYUve7bHrz/WTH2gQ/I04kNiByFj
NukpTmfLOsIHj32yp0CgZ+WTaExSrB21XEaxrt+Z524rsxr2jg1dyBzLx9qwaMum2S4dhvo1j9rT
ZFdWYNXdTHHc4ooTxTXpKNgtAJEEQvt1/aCJsfKzwol3VroQ3MAxpbXr5GwXzj05PtE21BrmGnzk
ecLKnVcq5CYsX4c6t69LqG5GvnyrNLNlE9bMs45xWpJ22ZYHKFQjY2RLY0aY7tsQFaiHuQH3U/pj
SpZwm8VoTu1pzP3Mk2dT7+wLhcgNeivSGy+3fbJkmN0T3A4a8moT03xr60s02XWQtsaetgrnDwcd
rbTbbwjAqaqxh84eDqFGlE/lZISBHhuI7VCDkQJiX8Z0mYI2bfamw4sztZeufAQ5+A76/Shj530u
SxqjEMOBFSKwhja+TRAmEEaDj8BLjN1QxYy9Vcw7vTbaQhda5wdxl5ww4IXbrG2DJfpAzjOfmo6s
TE4wHBzeGtdM9q1kW5XdsGdp/Aklw3wgSuTcEGMA2qI8Gt0EZbMiLMe0qkN0irFN7ONo+IlFH+gM
G/s2jBMITmb4pCXDZ+a1Na5Y1aHufxyQhL7Glk0YafzZapPYEVU2XZYlOTO3Pcv5tJgTHM3+3aNn
QjPrhqNeAcIcUX2C1KR2LTZNM7jbenkb+NS+zwlSsSktfkeBSIYrn/m8tYWOrqJG/9M5K5sLkKQc
pNxluEroje7o6HMrWUdHAE3NGhkdG1sdKrePAj5wplSR+1PajBRHTdIgtVkZ66F9iSocEFZFHisP
aVw0Hqkg3EeL9+jE/aXA1L9J6oV9wHGPpalDJnPbR03gKPYmz/yewyAqkxKKqlZ8ygSm3qDzaFc1
dBYyhPhweJI5AwfRmDKrnPDnqVvTyYwIC8UCbfHzV7rWnIxpyLaaDLGnGFbQFIJametCslDm+Avt
a1RferlPHQRrc3urbJpMCqkWx/1oLwRmwHRCVJWzrc5ld5vG5d2o8vtJyP5CmrncKUlQBzpfkhOK
tbAipgY3HY+jvjAGQF8dt/ODHIxxiw3hNXca8C0c7idcBztCmRGHMIKchsomwMua9j2goMC25Tfs
x2kQh+N41NZ0Ek//2bpuxnMK/wpdSdwk6qoPw01y2KbKTDUarbI9DuHw7KW6fW7MbvHjdJ1+G44f
URdcCjlSjOV1xjAgpLQso2tVtb+QgdkBQqcAhTx6RC52AiweKqUu/LmiA+AVVX2tk3g7jc1r40SA
DFkHdpNpGzuAWvoVWUTTMXUcoDVjsEDVnzlmQKN2o1r1DeywwoONEloT8inu8F+0g3NiwoNzyHGo
dSDGKEdrNxHvjY9t+NUq/aWdIvNISK/RRGcRrtkJZKbvRUCOtgZZd2AxqbweG41MH83ZPEuTXMdR
tXlADwIDa4jCRJ+K8izS9oSKDyVEKjiclwTdaimT5qqTG9sqXmSpfi2Sl8sNqMnYJEg2ZwThgmKW
VkLHobuAPCP7uuRpQ+Kpo7StzDsPjwXL0cEms3lTULzVzpfUix+hiBjTV7X4Riz1EFcRxf1MOnnd
3DT3WY2pFaD5Q0Wm9/cFaJPT/2fvvJYbR7Zt+0XYAZNwr/RGXiWVpBeESuqC9x5ff0amupt1K2rf
G+f9viAAkCIpEiZzrTnHrCXUk+uUC2FHbi99CX1RrqlFhVixL1DFOy16aO2eFBPkBlqE+0ouars2
TqVcqE0u3gYothFsDZHcp0ouomwU3I6a6IYAyWQPYwQdbebf4f0JjurdFFdULSo0GKfBhfH9z4fQ
OxDrdmYS2uwGC4+xUGt/2mxHgJ+F1h5d+dn03NZPrfte6oVxVBtq92SiW0yH5i+9Mei7oy5DZ7kw
cJIfVq1ZQ3ybMczf9VMAyVPt02j6ctiHRzhI5ikP+7+/HyspxNowYVOJPvFOSBkG2X1zk1Mf3XUd
Xky3MwW5PXqHHK3Y1lx4TqVcqDWf+tzXWsPPpJ7RMQAwIZ5gKXJG9DiMZqGxGgjKrDbscWCW44bO
AlLwRQpFLPl309QyAeVnQk0JYGEIN6VkIi4Sh6gWE7o5YIv/7hy4o3CU0CJhrnunNSnML90dGEay
5svFZV/BaP1QINpyJngsnWP8vci0AYOcF3+bHFluc42HkOgmLEFTiSOdznzVD/HGnJrqdFkYmV6d
GGRXJ7SH48bTQ7B7pROTIkUuYEfU7mHm9nzK+qw+uYzROaDRTYlGq/mF0Gky8EKWKDe1VDc2tHSl
wo4KYZI74ynlTDwazitNqPGko4bf1yBdJ6scT4NcqP2EOaK3TOMBR523EKLYFXIEPPfDyUcle6oz
HwGOlgIGXfJXI7keJbQyneysPVSSV6m5XoIqaiSlMZS0zX8XmeRhpg4qDUIE79V+3j85+T5ewGXU
4VpY7YkQs/ZUFXpEFW+EzoLTYR9C8iVCp8JcQOJC3kLnvCwK+aat6NDxqZ13lnwFQ2J6Y/mCtfwA
/ZyB21TbjQYYB0NHg7Ci/FbaHHeJ8DFWYucIXS6TLkAsS2eaVIBup9U9lbuoe/ZRI9MVTbmmG+Jt
mMi0StKRugix6mZNddZNLBA62nWAi9BryDzUAqkZTzswhVq6rMcSZuZgB6+eW95D89oP+mDv+sR4
rC3/+5wX4xaJqBYn0R747V08A8gQRt1dR50AJuE4n4n2CMCkhs8f+WvH9p5nO7yyEpHteon/9iNi
N/MZLMuU7T3O43ygSpeY2U2mCeTp4UqX9hgcRkwaDokIoBd7J40Yh21pZc+hR2tcdFRRsSl1vS/F
SyFirSZ7LCvPQrbd/WRI1x97m1Gplj7HqQAtn3C9RDWbzfYGeHOxdmS5nI4kMO5g2Pme298SKUWV
lERoqpQYxCfMBwSHpbukKQC0j8NK72QymvUp+fNotZlPkN7HJ9dehc5xUc6Oy6lVrK1gAvQ9ood3
fOddy57b3F02duNoKx+qfWd60K+dVNuVo3tsCQY7eQl6YIhFzrVbNOQUDs9+MVwPDTkaNQkza6wG
sCnbur9rwQW3mvVUY90oewbL+ah9L7GgaH257OnmMcsshj3xQjbkBVxtwOjK1wGqywrqzC475UXz
PbazHt8TaSUMBI+02F974JOo6Ex3WxaTeQzH56Qbm29UslaOOdL/QyPvZ6Ocdmb3U2i7G5gtO9vl
/lb7xrR1jf5lsD2GezUFqM55p2GT/XCG/hXpJ8YnN/rRLW68qhbNR6zAj6GFPRqpsfjBF/7dzJKt
l7koNk2CRK1yHw7mJ7rTxxh5hXS6hWFwt5A6SZoGdU/fsPedTwGEssRqcqZ436D9S3PhcQVHI94n
pb+l/H5bjIdAx+tsD4G+t0oXhIoYk3UTNuj/pvAvTCjEcjAgp7cgq2sD2GMkpIaZIgDumdnplbsy
yuxqhtS5sVr/iRnCRLgcU8yOMULcvlEreBunRBB9gDoWVxKTJYtbSRSXdyj1YqocrX6wPLohc/Q0
NDTeAX5SqKK+um6L6Jwbd83DYvKPpzRsGYK/LgAUd041A88kUrhzagxQ5XhtWSkgXxNtSXPNqcXR
BZU+mfMebb39KoDIHArCa3MJLyTvUzdysQuH7k1lNGq2njG35zBrk4jKRcLAp9R2UVS8hvwwzMPt
TRlGYpegniZOEj+gBw+tICKgmJdsjcCZJlQefFtmPmmAC3VnuOB/DDu65uRayVZGhqJiK7wZnn3u
HiEDVMjXkLi4eZ88iLsKMf/GAvgjS1vkkJrWSa+9d2mGugqIE2Z6bt9WkupnJwE2Mkp9M4YPVDRv
s/C0U1DBADVgWYYxsqQoM+6NQH/BMvpGYbtYBSGmpRFgnmeEZ66tiHW7PYO4bdR0zlabmNpFuLFg
ASOz5d67t5FeSnvYt4jGClOTTwzR4OcikBzDhMyTuxeGYMvZeZn2YYscmemg/2xG6PHLZDyX8bjs
IlNyaUT+zRkxEQIooVIQpP3WFYRk5cGkr+eB+jNie65Z0pJEoZtA3ry6Jaw5K+ZTFTlPY9qZd/qh
rbdtyZEXICk+lmUbrlPNeS/a8qmYsk3qdrj8a+TSoVcfapt8tSK1h008F4d+4cJuZrCXcYZuySWn
RjZyBe+jYed18xVItxsuWCbCGyY3ptXz3pQmmVzeRNmzPcT22mnqZ3NJINda+Lr8EHWgEROwOnhE
HwY4WufFPjamc0PAMSVac1dZIJVJKL4Ssf+cylQp+EpkoyDcpB6SE2oaXw9piJyZ4afIqq0bzT9C
rV32CVakVTY43xh4ftcjS6OMNe1dn/t/GTUIEuFVZnl4HcdNu9X9730wJ1CnMvzSE5m7wOAphJ30
0WIyUvnG3p3dRygx22XW98KEH5fQj2HCZ1dMlcv3Mhu+13QOJB8FjdfwHpejybzWeMD0U1Ad0VZ5
HTRrcm/Hq0Hvb9s8+4tioBhIYZZSukFIlkVAHbctg/iYyH3qAbWIpSQxl3iLJMyeqWtiayAZGmYI
i7pmcNpz0fVy8IbIU0N4neJmnPEe+M1DnsN8RJEOIuVEvhzEt5Ixg1pApum/1uagC6R8I8ZiFxig
G/BS+qu4Mmmt9NpwngMR7lHcrT0MDH2sh9uYmiRtOhFsaH+SiUPLLxTlcnJFOx2yIL3OM248vl/d
RhO3cT8xPGNdjPDTq0wcU12fGeEr5vqIJo/C7SYrGb9yk2wZoTCIdTDWmklbHtX+GgHWPh8bJvXe
fU35frv0tCfj9GEMOgf/Ue6fLOzMJ4ck644c2goiNaMg0Fw+rayj6zEQctoac0lnj9tCI1UADWq1
nfUsP1uLl50X/MJnEY5URJhehYT9IQ90oHASMgb91JGSLbNN0Lcw7HTkQq2pxZgQorBSq0hmyxNy
5khPzwUSw/MkcUlZYvxV9aI6zR7ndiYYwM2I0wlSaj9DHWpHpzn1yS5heqhNpnrVytG6QzOP1D/k
T+YG8d+/ljss4x7j/VU9ufXGw2uyXhoI4kheZgr2Ma4PJn/rWL6VmApq52GxkjG+CA3v9TzW4Lg7
xBgHNu4BhoWXhVUwVGzNmFKuWlWPzBgwA5P5ApCL/Bx1iEyHIr4pouo1VcgVfaoXgvOaa60Y3d0v
+zqnvR6gcnCiMvNzli7cTeZAQ5Wj25B/qtboR3fHvngeE8c6ceW0TvkQciYQcSX1DcKPQSvIBSSS
6rQsIiUegEBX38qpzchZhF8xn1BramEnk4l7g5TXdmzjswlwNimoU+NnBQFLPe+ktXvs8yHphw21
PGsCEVnVHtVmOawX4E9WpttwjMmhvlq4ce+Te+feQB8wT13s/UUGdbThtn50ac33VsQwnCFcEXPs
KFa9G7Yu05aJsoHUdNCwiwEYtDBo+sp114YzOysIm8x5/l34SCkPRsgUtoDUQhL5lG/xA/0UAweO
lkRMZeTC/3fNqn17DfvcR1ZIPAURUDepFQDtlwISB7JLljrVYTPje9fXI7KXQ+eQPyTniLmcLcLm
Zj4TUsdVP0Qo4TjZMqPmaBvXwcZInT1ikEYTnyF5VWLa8ZoCzSkK3o4WEAXKfNL2C6T1U5gs1FP9
6vAlEA6rctj3s8BljQI4rwIY0X6xU+8zKurNqPA9ZLcLwgLG+84jWNF1ye3IUYZZtuj4sIPAVYex
RE2ENLAOQ0qGj7TsIz0tT3psM27F1LZOcMAQUj8Up1o+qjYFjv49XoNjJyd5A8/YBJYOCWARXCgt
ORf0I7CgTAuZgbRQmrqIxpM3UBS2+h+OOT8kCxxoU85CQSVWJ/AToAnUtgxm3sdNzHcxlP3Zzer4
WFFWUBKcqZgiHAHyI5by+GxwSOGKGlD58uGimgSwrDmqT4rijwmRZXbXbstPOIDwoY2ijudsQ3PW
3xH1eS71GciLc1AvOfcxh5JaVQs9xQIi35tWVY3XjIXZTnzQyzYptu26EMs9QPi3KLT2DnEm+3aY
OcxMeXRxhBDHEC2YyCd5cZH7GuHUK5cuxEb9x8LtUTOr7yHR2pcFu/YmmeCiyK8nIlsW2+ZXTkXb
rssRdtjXySi/hWGucYXONX06OS1vcu9HgBw/k+WRtp7DvSNLKXIrmOPPYcqHLXkY5SmgfbgWUdCu
DXfgVJEfS50valMtFvnA2Ef9ZvCpuatPPs0aQbOWeeW39k0oMtQl/LqJa8tfZY7WlbVLIVGthrE/
DnmenhwySxkI0w+v5hfuYBqskzxD0tyAytlldfVokQR08NP+xigMpg9hAOwLJfpErWUF5+p6iPU7
RhAUI7lymVlHYjmpaXRboeshR+33tRFxDmrEgPCtmtXwUVHXJC8sf/Aq8yXpnFdwyTd1ZfgbZpTI
xSt8Xa5tX2XJsuyhYHI717sTKIVz61avdm/R77D1B8Bu7SpHK060OxqDNn8LfRKh+sHMSRCP10UE
BR8p6WqwvHRfx+Kpn89WHVyXCDYhR4+b2OxvCJEAc55xnRXX/YizFevPB+X49mGgVjlkmIGmaH7I
Av3QMR5DForWfC6Obq11G9fD89VkzjVl+jsvCUjWI1iZoPtKAAeZnPh2klbFuMKW5c1YqU0mxgxS
Gah0I6Cg8oMzcoFRx6DMjANoUDo2tTYxG+DuyB/oFhTnubad1WgVR4gy/Y9Sv7PdQHxE5E/RmpAt
npIx6pCHG2/Un0MSZnwKF9vESNMjpvmfZP6QVxQN91MNeaUtyYtSJyNF5/6QJIj/i0bfj463V1cR
vzGhhKtVwjfMYz0fkSGgKJg749bIFm3nR4V/mnJXP/5/rSdT0G7+f2o9XQ9u7f9F61kW3XsBgvsv
9XLHT9Tphvqbv6Wehi7+AznacYVuwNvWBVzbvzG4aDr/g7fEgJMofKqsOu/0Nw1XIBAlhULXTcez
bYFM4V/NpxD/sTD1+S5aUNt2HGH8rzSfxDig6fxFPK/bDhh9znYoSp7pCTSk/4cAuVrK1AyYLt4S
a4wAidEIvvjiUNTLtCI08LgUpbtLMuuc9+TpZEP8hhWceu7kGOgMIqrz0bmn9LJDS5Fs+uKnJ2fE
VWe/ml73IKomwcwmaLGSWbwzMKIwNOCsANPU2uV9Pto0OQky5i7v6d/SufuxLFCZ3GSBABDNKxi7
r1E6fRRmsXcAzN5m6azfS34Cer9VqqUwHYLeW9kO5YtMTEyjhMV02GAcdFcvy7Nm59+tWYv35U/G
0Yzzmn3jyRZHTw85atJlX2dTvw6DbB/yZ8yWKI1QLH9Bz0f+tjt/ToJWI9/eGk16eFgG2GcCc93s
z6dweJ8WPb3PO9JKfYjcLYNeeJ7uGXUW44wlMPFPztiDR4xvsR9/1r13LoZMckT0fDVsDLPV97qH
tH2i0IpgZpuLFjd+Vk57k+B6UMXOSSdUYh/5XIqEIdAV8Z+Lqe+vMPpXoRS+aWgxw4r8w35MtyZO
vw0Rl3cRlCO8tLd1kW/MKiWqXkj7rOU/ajHxB0uj33UDNNueyKb1kkblyqkemWs1W82wl5Upshej
AYBBRs270SMeo9lLOI5v0yOtkKkFnrezkvbVT7irOItVbqGTnEy/HK+qOtpB0uJaRyeK7M5yFzvM
80K+AVD39EYn983IhgdngSYFI0lnJMBdiXEO/cKFcKzSm29rMP/n2CPoKtW01ZSD4qVCHnXkpYML
GrF2N8/wmtAvuKBWo8x8Z1Y0HSwIAczvhmOWRsUGPmpwyGyC7VAM3WhWDdpuQVUTS2pnIcUqk2fs
gUPtOFOu8wWlEvAv+tLuW7F0xbqM4IsMc4dw5QYLIbVzq3rPO0RpGrcOZA7JTW00UuezOASxXVmm
c9JC/G9+k5D5zRhsnZk/fRBZxyjvX/SYSmgzMenDErKdyiTeWA1mr84Jz51zaMuPVOvIMyQanHpJ
WeyFZc9Xuu7K0o95D2eGyLsGklEUPQeRn53R5SLhjLln4msBXZUTJdIaaEmnVTLFDxOJ3g4u4lp8
2PW+iDC96s2tSwFyFxrk7XRwX6A00AHZ0FtHNgD6L2pEepwpTzKbiVYVjrg8hm7Q+AV2SuG+503w
SdtSX+uLQcAtMk05OWvnKV6JGeZBQWywXvDaCckied33QFpGDnXQQuuhNegg0hPYGTaICL+qDoBv
NzNDw7CAIGcw3TKSlxrx3NHFr3aHopvic9ExdkHTLKDXNjGtxCAqmy0Bu/2mzw78aoQoTC6d57pp
VwS1vMVoAUqscLNn7bgCrwPX/uQbL5hrw4hIR/pbSCMMj9+2QzehhYxVCnGcOGabEKinA5BUL80z
0P532ma7su2ng93HRFo5ONMdneRkMqepxQ7leETK+0LM441eeoRuSakYfFaKUWmlg7cCx+3BNfJL
EUH3K7cYocOdLoppX/noSvtg3Pmaz8ArewlLoGJjMVl7PNm3mO0iwDR9087HCXdsJujX6UO3M4X2
7ln5Q0o8sV3Et0VuEdHsSjNfgCiIAd590s/X0VMcb7PMmDdGQtl2oolPhWsPlqfc6U7s7U2sdB2m
70MjZnguE805+gdZcxslZkpNn1lc0Q89nVn6HRnWwFGGGZJomPlRC5RWok9C/XzZpZ7R4sM3aXmp
v/l6TP7hL9uo/mCxLVQkE08bTqmsGak1ekp3i+Z8WpgMksgy9mqYrybZuBYYaMuBvVqkjZMDyRQ/
OyoPC03kdtrPrX+LvwGTfFoy7ISDS77XGN62SwvaE63dEIzgMyOww1yoN05EvrJnutpNRPVOJzQa
3SHVad/ICwxCJkMrtaoWLfDI9cK/hJ+WqaVaFCPhkZDyYQT/u8/oJmNTACZea9PCmJPbKAGmLW0p
roTJ0jxYcUlzmeZLaC7fSq+QdXjvZrEx9LRxdphFf6vL/EW1qGQyowijY9/miMIaI6Vtfea4Sk8o
XO6cMPzeBfk9Pf8OyQhzBLQJXuf5RwvdCRTXKswPTWpuO0P+crZR75oufJycEveo2oeem1+Tis5x
7J5yegMnGChe2s6HMAdgZBaURybvvWN21yVWfc5G+ydWLXtLiHfC9KW9hSQG7FYWEZRRRHdvKB6A
dLG0ojyoiZFrfviDBEKCNAydcEGmH9mr0PApLMmFL4mxPTXBbKVWjY7LYxOW3ba2ZvegISetOwcH
5ORzA09zMLei5Ip7MUArr6+VpulJ3MOMeRR6PuAiIFjPnYgmipBPG/oVwhfEmu7wpht6ucs75xiT
qLnTgVgQ/0q6/Nji4xVhxnGSov5VR4Cl98AvBYm5qjqk3umy+G2fGfYNBR5AHPnY5fpWlVnyNoGl
X0FwUd9SE6ODzuP6r0uRRa2pSeNv+7gzNjs0lA+D7OKqxYL4HSk0tc1kKbUZXwY1a9lGq8ToTCDw
/ZFoZX6NWFZO1MIKYptOlflSpBM5XhwOi8bpGwoYGLVu/jRn0D8zcUck9e1Hb46jH1EWfWhT5M3r
Wh7ekzy8PSS9p8smWbdFflCPTO7ULFv1UA4bjVTjAU4D4gN4al/PUI+RVbcTQxsl65YizOWVhoJw
eQia00q9miVPP7X29TJfbyE/gVr75W3Udp/3T95Yc5z++xS1pl7m6+Nc3uryHLWPbKKtINQ73OeJ
+/bbg/91Uz3w22t+fdSvt1OPf+1Q39kv/8Yvq+pZyFkWRiBTCjOz0cpfvqxfXkSt/vE/+eXlfnn8
l1X1p5fFbx/azQWYFI/I+4yBeW210XkSSXQuZ8JMd7VuEKW8NAf1QECnH9W/fE4eSjdSKVfVtp0/
cZJwykf2o9tiEQ4XpARe5pnc1P+42lYM8dDwEm9vYNExaLFurElqBFxZVtbMjOKg+lO1rRYGCQ5Q
nKlvGINB0T3zuk3VToCn6jOZxPwTAvRe1Zr6Ruc2uhXDgCwjgwXhyHLPrOpfghsRoq7q1s3rU5Rw
QKvsX08ecmpzinWO3Mu22qnJI1+t/fYn5Zh1h6FjWCTLfGqBgKX8WjNT/FMiYRzg5xNyXPkiZQ7d
bq1WhyACRqDePld71eove5EOvxQ2AxKnnesTEGNokmX96hgLF+OIGk+faNmxGyqqAonna9spNZ9g
q7+HpsM8SJ63atHJtYTBsKTtJltzzn4UZNYi4eTaJwPgREVv1u8PCltuTNSSB39deVUHeCTcYvwp
Tlb3ScM9P6oXZGJKboN81aDd0P1yj048fi6jf1eTxvQVqRykzmMgVQSFuiCo/019DVx73SN/d/l8
prxjDsi4SBH951uskGNDbpYVVHpI9iawc+XNo66u+S+DoROBvSBz+XqKkD9wA9anmgx7qzcZvkNw
UxRjsfXCX3GPc2A9TIAlGRJMmw7PXZ5k02GSRX+zryFYEUaLTBN75EZ9Sj/tbhrgpGiE+AjqcwVO
PB0783axCLjVhXX/9cR/f1q1WfT9R2LN8QozB4WZMqGQqt6ll+2yQb6f1kb8a2o7VXVtIz8Q6zsT
IteO+tbIUVLMdleM173uioMSE3ly7DNKbRHHws8qInzy8ku06qXlz3H5YWLP+isbwATORDNisvI5
S1wLIY8EyntDgMGGe6kkIalfRh3WoT7A/2V6QQL51yGrHlMLNNh/nyqXX/LrgJZDIPWv/7apnqf2
qUf/60t1xTAx9rhWp5w61tSHUZvk3jEGu2yrta+dS0wZTw/d7Ov3CrXeOeiQg9RT1Nsy1+RMVquT
OtW+VtX5rT4NI79/TsBUvdHlI4dV4a0nxoma339TaHyF04+0QFu26jShbFJi1JrFW9kU1R6hdooj
Jor0rXr612ogvzVYGeSZMHySFwZ1pKq1y+Kybyb6YDcb5rYyYtqa/1yT1P+kFt1gcMtXq0hG/vlu
vj59tUxQAq6nEqbxwHpbzguJh37O4DijZ+mIH576IKI5ofXWj+rLJqCH01i+1eW7v+wjJ4GZeWhr
q8uT1btfNi9/q9YuP+Plgcvr/fa3cfHUp0ge1XehLpy9GzXFQW2rM49vPO3Oavvrwy8EMUojp75R
r6V+08ux5S/voaZRj1VfPM7pmVOJ3yDqe4Yy6kD886p6ia9L1YRt+eBV2QYwLl0buVDXErWp1tS+
y6ba58hR8P/qeerJY/AxQkc+qvdXn4+iPYft5ZwJPHkYfx3Maq9vFv2CDuef806tfT1Lrf6+/cur
/vKs39/g97/SDMTHHbSFRYc8KL9DdRtRa+pv/7Tv8hT1qKlGgWr1slC/x2VTram/+6+vWhke38Dl
T9QTf3urP+377VV/e6dQXvAnfdvINo06ZzsqCdZQI9SQI+fLYvGsCn2gvJ9cdqq1yz6415ziarvu
/o33+Lrcqhe/PPXrNS7JHsgYhpVB/+HriHaWAnHd5UT5ZftrVZ1Xv+xV2+r56jz7+y+B3U2IOfp0
MSjpMTiuP7CyOaYu7rIlxU8SdoAtK3+PB0Zf++NTOpFKrLe9/sTlZJIyLfeeujAg16WvnwDpHEWN
FXChSfxaiOLg1Jb2ZBqBf0eeRr0xg+ER5Cxm32bycUmk0RFK0KQ79kMxJbS+LWz+dHOqq2Uml84N
O3IxRH6FBotyI3USNCcof7whr/ejS7UOtuVOU9e43//hr8vJAhGwl5MqaWnAy8+Xpm6v6sZ6WQAU
++du+8stV63+6em/7VO3brXv6x3+9Hdf7zCm/pXT4nyImPpxaqqFp87dyzY+diYxlM6lfFGev3J7
lCfX184/Pv7bnzt2N0MZdis4NvKipv4899wiuVXPHNKa9vBU36sHZnUK/nmVlHPyTbLyw4gbZ42p
hv4WoIMMhhC3TSHtPtGHW1z1WsUPXaKFEARSFy84i8QubpsDBTv3NGI7JArNppndiee2iu+Mxrny
Jv/GKtAceWC0ZPCZ2eY2DUL7AW3YR2WCFyKw0t3GDP0Po4H2tF3Q5AqChuE4L+2mpzUJu01rATT0
LYi7HBlfItNDqDPuO60/N29OGNkIIBgZ1prX8RZ3YaZjGgCdvc3mssFKhHZsjErSKpE/+3h614ad
ng3uswdu8ZIcBdOzdO2NpgXPTt+/htEESyrLgZ3Ry5yos1HlG6iCUQhf1Z6swAezDKKH8O1Ok0Wl
YL4B30KVwrFSSoZ5uQvScE3yQLadK9ZoiiLCGZd92LbJSrRBti1E+akZ/q0gF4Cpcrd3Ku1nrk3z
NoeMuq0iPjmJt5kjZqhPTMGr0r0DBfmOpzM8wExYUyZAMxd875363sNXBxC9XmcO3+qQkdPww/KL
7qafuwXcLQDbxN65TeBss7z4nD2ikbWhWpXRNIFGzvvtnBZ3dan7t8z7PlxSOE46MUgEj6AIlm1R
Y0QelWHIWLsywaaodjUWlXZxkp0ZFDmO3qylcpNtmbZROW+jVV0WziFrBOKQAT3gpJMxRTJiotNE
8D0EzEZFZATgsWLwNAAjlC0Mks8sjH8rrbAeEWN7Z3uuBfgvmJN1++QvgbVx3dBHaOk/JlM3r1O9
je8Tu3+JQDyliD6+lfhzAWAY35BSwVAkqmLFBSo590ZwXSxNsetDh4I2niLZlz4Xjb1si8Gw1/0o
9p5fvwM8JxUAaiFyM0FwAqCyK9dArOZoxWvv3eCzndd00lvE5USWUdN7ymfjndkns0rc7ruiBRwU
NAH/7kTRuaDM1GugoY3hhzNm3toXCA8yzbmqLbjULmZmefWHesJVj3oTHd91RlZCR5bqVdOH+0gY
PRwwwP7Wke6ittWq+BUZ6bRLKbDWfXOAjdmR/Jg59Cp8o0FE237muMG3meF8EzjZFpgQbmVEP2ZL
/5FUU/HYDGlyKuySgIHS2HDIGTfdTK2cfgvuhPHsL7H3OJKP5o5cOwNRIdgOryYinw6jzX2lpMPW
m2W4n/u/QoK079Ix/fSM8RC3HknTDVEeRefczIDVTHxhZq//WJzCvOZKkVJBQKjMbeg1ncCUA7xu
tk1dv8jUmy3SJ3eNx5LJYXK0pRAk7aP3pUN35lvZyS+RSzeBeCl3ZomOLHXaN2eklZDML+Hozqul
M6+c0XxTabelzL/1UWW3D3P1UdR2dJ/oebOqqmLahW1DsYk4k4H4iyvXw6BoOOOr6ZIq3VMjnuM4
5JB2P4wgckjXyAlhkcBKx2q2bmlUa0t3v5GrkW+M1gQaFUy45Ujx8VuuGPCHCTEA7jnIXmJW5fW6
IvE5p9SWT+MevtVylUXFvVunZ8qxqMjdY4onLDWy737M3XBYeUXD4ac12qMX8h4+8ZYmdc/CtvfC
Su9ND3NJE99w+3PsFK167R5DfsftXD8S+GN+IK6rhvL7iNIC6zpJLmMWrNuML1IzsvOYYF5oeLtN
OD+b9vDdHwGhZoS6wB3kRyn6u9zOzyPOm62lLTAYqjw6eAIfgFFz1vbCsvjQ9vNAXu+pDsgqon2U
uVvUb88ALlFL+O6ICN88ew3eapEE92YQb8smSHZe37WbcanO5CJTJNc1voTSuPb6+IA/bLoRkxZA
rGu5Q8zcl/IQIR8NgPmK8QwWyeanKIVzqEExdmRALwFIwMEi7isGcNeJpTh2DVEQ+J6LYy2YETqm
gIlncJaHAF4Bec8joipnN9fjeB1UHblMNJl3FU2b2K+aQ9wjKUvwE8orP2dgT5pJRmF3h3uMq4sr
aMpOooOq8Fp19EzNhlZQqIc/tbD7IEWKkHPrfhgtlODlQApZA8RGpAjjkd0VdhReW4v5ZOsVrLc5
Tc+khpys+b1uK+0mMxcOlyi7HjUNo1CeDEeacqvSRpKL1F4GUOwpFKCEyQdo40NOwFjTnr3QRbVN
vf8718ezQ9IToWwcqMUssOVxsTINwsosN32gMr8BOB3vdb6xTWr5yd5Ko7fEKG9gMWHFaEfYo025
kH5nXpvacLd0ydlvuLz1gfODGfO+rSnW+vE1TXGi3xMH0XjK3UgLwmvTMat1X3s3gQ6X2mqgIUKR
o1vlTPd2bENezqDRoMg9WEXhn09GRS944nQ869pTBo57FUqjuh8gCLTi73o7elvixwO6+tqC93lC
aYxysQf89jwAJloPePqyNAaw5NxPs7WnMZeiJNtRPLLQ2c9X/sgpXnv+tgV0ucYd80Z3mxM04IVK
OCSHAOifnRtPoM27e1DpQJRKk2yN8dhnfENQiXaNPyVnQ0d7rAXbproap9Z/CONwPDZiVcZQB0wH
+qYLOnPMCYoJ/PGQEIub0lHOcD0kJCPMDnlZ3WiRGFajhMv9bj1mjMehjW4LE3Ju1eXTFhgkl74l
fuzNGYV+7jCarjV6mIU/Q3JuQxyaxIu1df0UGHfuQibvCFDGfbP8JV3P1kBpC/+RBfd8qzuTLPzY
Nr0okiDseJaHrSablv3ZHkwo8elZaC/zmLr70Bo56zOtwePbvuL1IpzEWr4hWYN4i0e+AAKAuhzS
E/eufWGibB89+xV/BGan6jxqGWriCSOqNeUw/Ifx2Wujg+EW9bFLmmntkI3LTe5IdI5GZz/qj74z
g1kNGTDHkYtw/i7qkaQzbqr8cGMZ1fKAwZzKcBZpYrWEOuFEwXQTjMSuEAG3NWHkrRoQoDNpNIMd
fVbFglPODbb0a/kmYmMXHUsXTwpROLdLrm8q6xGVhLdqY1uDd8INNXMkYRTEQV0tJ+5KdIL7mlMw
Jpk0b18G1Bd4W6pXzx6OIJ2MlU4Ws+9HP/M5fUVpgi+WusRVU3QPiO/9XWQP9mEKvR9Rnn6zcxmz
Eyb6qnMxtbQZfvbQsB8j93vO/Id2NP6CJiMJxajiq9wmOP3NDaN6H/fMHWbtrI3LeIVq/02fNQeS
EuOWsGMoxtW0LNLoIR7as1sugDyCkK49LuR45qJcm3W2mQ2Xru8Iw7rHXJXfmZaVHMexf/Zm72dT
O8a6ysGV+0PNHWq+HpABpOBa1w6eiT1JVGMkJeoEBBxj7c43HcINHO7Fngmpx5UJHUB4SLVzwFX7
cGRtmzkDCYN2cJr4qQ7kv4id9lKMJgP10i/PZkwz/X/YO68luZEty34RxqDFPAaA0CmZzCT5AiOL
SWit8fWz3LOqgrfmdlvf934gDEAIZkRAuJ+z99qli1jUMj+lXB0c98QV/XO5uQGwt/Wido/5Agm4
KOc/NoJdYKwBhUEChDo680vzboCPEMAywzExefsWvqgtnA215UHViqJ7tZ/0XdzinWXYnYoGVzrO
hypru0AlQ2wXp2oaloa4AnHxM/r5cVyWs8c4iFFVcdj6FcVgFHPcezOD8Fw9KAvoc2NQj0tWmk+g
cRC90AhNjniFv8I3ue+tuLsfKsz5S9IpCEW1PcACwkib5n5gAg3usQJ3t+zNQUxNZoI0V/dbWeo0
CElY8Bsb4jmxVp8TfE4rI4Alap4zh/hozUTrilhzNAgVRGeaBQUc1wLERkxbMsiIpUa6/tPZ4gLS
U8ZkwYmKfWMZpV+U2YFpw5e2xoA1ojkgK6HHtT07vkve1E7b2qNXdUR+oyTwHETdK3g6uMRIb51z
lT2OqiFG6PCP3ar8Dlz26qQUgADfIOBfUVmMmjWRKQRmZcJPPHIUzjpcP9B5n5bR/cNyrflL7Xpv
bVd0GMKKn2mm2EE0aqhtHMy+BsdXYd53uaW/Fp3z1qPsoUGqhUNsA2arSBarSOlQhh4SzIIuKWrj
o1ZlBCWY5SciMq0Aco6/bIidslT5XGUAxnpIM1G9lqEKrJq52vYGDq8N1aUAJMpvaVsZR07dB3EH
TShaxmRvMx7oVuT4LsI0v6Z2pyXBpBj3s0EsSIuH69Cs00TUHHk7BH3NeqEdYsdbj/aWYZHCjNnZ
YDxSk4EOruzZj+EpBg4Z5uEUP+ncb/YY9enDFNxysV0wzdiplDcRq5BYsJGPXFsRtvoYQBT6TxcO
0MSQI3HycKZQXIgkm25ej3PeDJz6ABfWgeJz4V5ztYWWNQ7WW8l0KYM5RJYitAqr64iEQ8K2TXjW
XHUoj0ZqqbuOttjS4Zq1M4hxuDtM3Pjdw5BhryuYfHAlK7D6W85q7UmVI2CnXNHObnOx25LN3tkm
s+TJ7Q8laOWiLNfj2mdPpe3UJEwvJ05qmKUROt9scB6qqASuu5CkYNuq7zTd9JSRcGGJHPXEMemc
dKjTwGNmgNEGTjiOQBKBufrHlaWdsfcl+2gtXtUM7ITOTYuoOmIGHfKcezeJzl39vMz9q5s+J+aA
WRMSzxjntU+K21Rl9olfo4t7exeRjebF/Himu5FSsyCwGltOaCIjjRo6tJt4r0kDvJq+9xPBkfYB
RVl1cPDMWhq+lbEDI6dtGspavUROFzGY0TpdD8ClrU7yq+C79ImBB+WV5u/pbP+gf38Qf+Ips8dv
FlUuoB7F526ZqYatw9EaYvKes5Jcy6oL5vGLHoE5cjzIsnsYgyMet8G6/GpJOztHEcwqbhHPOlOQ
HYmqzd6MS0ZHRFZZGz9pQwgZ8wrsoX1yP9bOtrMWohQoDKPB60ZuA+PnTR+/lFqsE+XlEA+6dfcq
9G06AjVOD6vqYbEV1d7rjE+ZK3qwthMH2iBqEOvD2JIf24P+CtIW0HVlaHHojFlxcbVh97/a4v+R
tlh37f9WW3z//qP73uf/Ki7+eNGf4mJ4sYZmmqZFkrGtohPm/f4SFwvdMTZk23BczSERHgXxX+Ji
A3GxobuqbXg2el/jN3Gx+p+IiTXd4T/8FzGxa1pImgnLcPCHWvxp/yomLnBYqmuUTNdqMocFVwMG
wzupkopEqVOu3Rb/+b5YdOw9WVX979+GsxebeQyn1ww0oyQIXnbfZS9avnIyIY9OZDitTQk3sXiK
hMu7EH5vR58P5JfvcuEET+bX2q31U7XNOH2EW9zFNk6d7sR7NcSE4iivsJZDxMRmnjUtdo/vI4ra
kEkURCIQsPY4HdQE1oAxbYfZa14iF7Wg8LB3mNkHTO0D5vZSuNwt4XfvhPN9Fh74CDN8kU2vVANO
hXDJe0LoMwjnfIOTUTc6nMyRguqhpnFMNAg5DbFIcHt1MODPwolvCk/+SEu5ES59S/j1c4z7pXDw
l8LLD2Jut2Lu15jcl5j9K/4fZo16vmciTtAlSABPsAFyQQmIXHgBqiAHDOmmovmlYET8j59p5Lr1
e0fQBjLBHRia6lXP4mNvW+PJVKZfs5lgFZ+rTzkEJXzI8AsiQTJABJoIsgGt6NeYHyp03HMu2Ae1
MbvHRfAQtCPQo8ZSkOrO1T3iaTKEwCcQxEq+7PozElyFyYWwYArWwgZ0AUPQqxeXnl8zyAqn7qUC
zwB2VyUTTB3u1pS4p7kuHrukTQ4kAmyC7tCBeZjAPWx2baElaQ69Uz5tjfsViTSeRcGIqGJCR7tx
oj0iCRKgJBaQEi5oCUMwJgzP+GNK2zWcBX+CgsQ35il5EM2wKQr7Fesu4EtBrTBV+BWjIFkkIC0y
EOeKQ8mm0u6jTr0yW2BwY27YDRsPJUPr5xiDmCij1vK+T+Rdh1WT6NwnwTY2RCRq6h/1NFVBZn1X
HMKeC7UkkNeGONDl7dWdijIwOSFJXukqxi45v17dPDSlZwfwKxUO6aQNMeg+4KmzwdriHTOoqoM1
xFiL/naa3TqM7foVLwCgF3yJ+3GaZiCKgHJLI2SOGJotqXn6Zj0vq8ZgJqmpkyYmunk8hcbSnZsW
hqrtYANfxzqGKRa1UDPULFT15L6MN2a4hXKEQD36/KlEFbfOj6IrfyQtwbAmKaeT6TxnQ/GuqqIF
buHOZPZkWys2RPN7xWx45zC5Cyc57bdOeIF/UuaKQmN4MidDJx+4DhaMoE8ak1k9Lr7lSR6q2vJj
K6avCWFSR6hv4IeG6rvb4Lzu4ZsqhvHZbSirjzO/laK3EIiGi+L9WLTmk7i+7vAOefxoJiaH6s5r
5+U4jFiSI30C8mCqh4ph/WWI0l92Xj5zeQw3LyYKDEMuyRPkkNvwGOdEr3dA6kfjRa+al45g9yOI
asY0aE8+Fg7hA6X5lpbryLBXf8w6+ykfFI+BSdLCb8TQrY0ubH4dm7mSPjr5dJihkXBbVy8btgLY
D+Z5qTknnGzJAyD5FtLeu8zIX4YSzQpnl6ls5B/yi2nPSo3YfyxJhdTMS6vAok3frI3uxzYQbZ61
QJLWvrgUKPuD9Bwz1NiTZ8MAN5vXK/L6A5/l5xZP5p1RLvdo7Tk09PY4tqYfD8tjW8QUTOLeOTol
wFcn/7wqTbOLncYIsBfcxY77A/fYfO2YUbs5cPGod7C/uc81doB9XOgUIFontMaN2CSDdODF3dFp
YIaUu2uoWPDVTCZ1T5QiqoeotWCPB41KsJ+tZ19ND21ow2wpBi7KUJhi/rBafmIi2i9d3ObQrRn6
vTeldYTkMR/6xSGL0zS/NdHi9+MdOEhmlkaAlawJmjUqkNBbj6SzjRr16xSut6/PTB/73CrvjS59
1uzRb1Gi+/QJ4Ixvyo/RdCGoNZru6yYBLxikoQ1NhIw0rvdYRUE0KfG5IG10NwgNvmMyoVRWO6SI
iNOZtL8dNV19S4bAoBjrryCuxam1bMRFFpa9hnn2Uy/ReFjmudv0hOo2ycuQL97befrCBYm9GfyX
UbvWSf2zqecHbgbXjlbODusEFB2zePJUSI1xTSD8SrFi/pXqCPqqsntPIDnshmjmVjn8WqMVwE+e
vGRD3xypoQS1Fm97xOO/aNOQy+26iMQc85paDXo2LcwdGtMwgsfAFrOwHCUW5UP31zaUTN5QBs85
c8t+YLZfQllUQHFoHonIY2E9qI5i3xt0TP11Seo72iM/5kV/7tb1ShdkPCXTWl2naI+9lpaUXrxq
gwkeKzemw1ABWcvS9ZEB+OdWJR8lyjzOHcqO1obCf40gXdgMqgXDfGgFrLDhREaYmFtwT4bFAQD0
7qVVz1BdYewAOlvdzIuHATes3OXrMFM3iDrje9RG8Fh479gZfyHxd7DSEE0O2Rndefq0lq+uHoMe
Kx4dc2t9Ry3iMF/tX1YBAtc1kPJO+hRECdO5wXKeeUvcADkXvVnNHkmA5+jU42s+t8p1GpOL2nj0
biCjHE18gYAaDzyZ2V7bEsQ5PM8NowxM/MHUIAooC68gpyuimzlCD0jriT6h1weNpr23kwd8jhru
bDdfytZKfWi1vzyCQBCmtYeBIR3idyaf3hAfp75fQRBN84Veia929OzNbuoYXXQuZSqqyz39Bbdl
mmRzYUNNfkljyCtp3gmjcMisyvONfHpkHAmJd0lSeHkYvgwux2GfzsfBXb6DgFiIf+wJODfm9/is
aLVz7KvcC+pN+apnWXpYeme8MFYA8luYDTd7DyC8Jlini1n7REn+0JgpnTp3OEbA56+KWl7q3n1Y
B332NxgNwRirsDkVLRhL0wtMUplXYEpHapmHdVAHv+fHoshNx8g1m0BdKacWBoYBvr8M4WX7Po5c
MMgJYvqf0kvmWkZYIfWE+9YCyD+1WHFQw2eHwSnruyHB9KlVNFFslQMIoxIu2PLdIduJDsfIteio
zunPil+y3XT03Ws5nxzcsrRwPDhNS7RSF6Rh4VoxdV1F5zRSdBo/q3WYN+6sTewQoZZjPOP/9TCW
+3Qt2z3AUx1pelUEFFKonC3qk9IbDbrAZNh34CcPU5Y8V7gcrpbSCMMLAwbTHu84BhiDFKcWo1vY
UqHfNdX00+nzn1um/sCU/ylK6H415iLc3uO3NtnccB1d60xcwQAxQE9Cy1o/07nMjnZVAguNjBdv
g7Va03D2KVhY0fTTRDaCg0kEIW79bipYdGsC2RRyqp3Wl8oY/9CHGLsgcIMSW7Xomr+Upds8AWNK
I+vktqAuMdjjbPLcu7ZO6yDTuJFvcTMFhkuZZDPi8doTXmlnaouy3ekC/FnKpVjxmVPDfLAqdT5Y
DvjBdU4gkIJZRMysTC9gdB7qrrvHcEM5yjDro1qYyAK4r6kRALIErDPAw/Q+q2lebHiYKRvB8bOV
cvLVRuPkrduR7gQjG8OGqZqhveGinDZXldhMPPbtu+rl7aUXJgu5Rm7Lg2Gp2klXQJzVDrS1xQG8
MSeWQStrflPWEgp+vl5NdBX3icOJDQH1uGbreJq5beKtKapDpk4KGvfsfilzA+aIGLY7Hqmlohyn
k0EIkSq6A6m4BNnUWHsQCLvMXKMjN4pr1zvDpcD/fuyj7WnNpui45JGzm1XnvDiDscvBbCAXdp6L
qQF4SRzaKcpa9bV0jceMhtyiQerM9TihZO8QykHFeVWNy9gs2V0bkbXAhWTU6mtfb+rjQg3a0Nbk
CpXrK5Y2iGgmGXL5Ur+0ZIheyqb9ZHkN+NHKgcX/3Kvu9ripWxq2W9nuqVhGxJ7imUt120ZsEDn7
2d2gGdrKJ5Usaj9iZrGvJsJnC1V7G/SQ1Hhz103lfD/rVQ026xpHNJY3l8GpBA6Wf1MHJYrwH/vc
vPgjjRlxSP5g407cFrFRUKq5EQjVxgnouM1H0Xc+SwwhiOgcv9rf2/TxUvxJYv6gY16aypWUgir+
9YHdk8Q9uajLeAWCAgsibo3v6WCMvl2ZuLOUFkaL55GZDioUQ83H9tB+j3HQfcjHtVwRNBiheqYT
F3SJI7XEfy5Sow0UgguPo7kk04ULuUVYaO47S4m3SkodSzOCAiFXcbS74aj1b1IJK+Vtt8UsdHJy
c1Voz5lWtx97QD5jXJF7KFSS8j3kQuXCzgTEOdx2ffwHXQtha0ro1AjFtHw3QluQe8vV206PfNFa
h9tzU0Mz1kLVK8V+nRdvp1i7/iYj/k01K2VlrajQr4nyICWmTDwosQ79Yh8W6ge5IBl6Y1TydSkb
U1R05wDBwNGAHmS+IdGFSJ/wUAgRYSK8THKhCNGofc3RHOhwGBkxRnQ3wGjwK4mfSq4tpbFpYarg
/8J1JcmThiDKyLVGtWgkm4vzZeQKDgAf25stROB1Q43vuJIiHgtcJvcFfAyIB895JXA/clvvIEwy
PqHPqhj+EtfdeRA2L7lGyNZ4tBx8k8IS1ouFXCvIcwgHffk6iadGajAMZfKBaJQHX6pB5Uld4fSc
aBv4Go4Cuvd85JixjhbKD86PJA7Ehga6Q35nKj4xAJP2PHrW0hxn+BVJptmHOIcZIxeWwGfA7m7P
cx8hJoN6KXdtm1MHuOCZA1ef0SvB16Fp3JwJpqjPZJ4D4hSLCoN5uBgjuH512Hvr8PT/yS9vms01
wW2be8IhKyTznvSPSfW83JYLubkpEdSUrvIQv5VMw1HTI67fxiuTuGgvDxyFKQOY4RLxkY13tROf
QH4g+VmWZ5LlsOoBR+c3keQcXTBBVLHIUG8d7NE+S4qqo0CXwtJadAgsMi4l+rNlzhoZjYI4lQkA
laRN5ZwoARIEwnSE1F8uOKf/XFttkYB525YPq3InXa459FbmyH+/DkK8ivJJbA+jXnZf/vFuW2+U
p159XxqBbGlNjruPVbMl8oB7BWMTsTObAHmUXcp1/vbMCQcQfkAWck0+cVq4D1O9WREmcEjo2Rg2
FrgnuQUI4U/ClGd0X9pxEDmQPKuDpKyFaqxW4HEaK2iUKg2ymk6f8TeTStKp/rFpk+fpkd8jrGz4
9G9vbxi9EuB2EVGhfLfya73BveS+WTwg1/7dU1ASWsep4oouzaiSO0MAQaSGStzZ+BsTMc02y4ca
nDv3PojiKlkuaOaE9t+R6nu52q76XepkZAUtj/VKg9mVMvyb5fTDe0gZtw22Vhha6ydF/poSXfTb
qjSewjM9OmkyHbBPcpH8oBjVXmUec9C3Erlj2JNLZLAKcpJLye3Pl5up5PP8ba1NmhYRwIhoU1yP
JPjngwF0245moHPuqMDr4ZNJapBcq7h+LpOeHikTd4FuAY6W++XC6om2hl9T0URZmeGt1P7EVYUT
KOmOcpWALDI8aZn7hcTICiZtJtbk5hJ3zEBLQZQdiu/JrE2nmzESiJbNtUkYJWdNIVgEstW/HoRi
U0LS5DFpUX/ba7P5+NvxLVcBh9i7HOyKLzcbI8kPhaZdfnuePLLVQbvXLMXY/3bwy+fc/o9WQ9hc
lQ29dQFnA5/A+VQtAs+FKuvjD5Qv6W0BVFiErNdV5y3IpGxZIvckaC8R98F/bMoHMA87/v92ZP4n
HRnD9nToKP817eVtrcu0in+nvfz5mt9pL/DJRBuE93IM+h9/NWQ0TTRkPNcwyOkznN8C/qz/ozJj
AInr2arJfOYW8Ef2n+d5jkYkChAwOjn6f9KfEel9v5NeXJXZAr0ZS6NWZXoygfO3qElt0/u8o0R5
b7RfksHncoRuGvPpzjIf1fKjrffH8n/j9/rx421/D2WVoav/3f/2j1zRNjYIA5/535hc/EIbZb8S
NMTRHz1Z1NCBLr/V+QUx3KF+oa1sfmnC9D0+pCcTxSwtEN/1k+v8ql2XwDkRXkIHPtmRhARopb78
9iP+mz+Vkuf/17fSXOAPAHpA8Vj8eCIY8bevZtWoVViFqd05Pcj2RiDOAeD0Z282FkbN4hZNqqYj
0Pcu45AXp9+Wk1IKJgJRyoxx5DBKrGUxk/R4oe2U6JYWtGYFSIXEl4tcCPDgPjLVb60Y/CvxvJwN
bZtxI4IdkPuqaEZkaa9N0GZUMgiNYdrSttN+c0symMQNXy4QWKHNrbYJ+KNmQvsX6MJUuko+PN9i
e/rbB96o02PlkjMoPfq2BREeFasQ6TFUvC0oS3fnVdyY4q2+v7HaIH5oB1gEx9uuThMwys1B2MGX
5AUIehjfiHvI6DSohcaxIU4QJscHa9ByZh2oEBJyMYCjI8SAzpZLuUMVg7lNuOzh2zLHdbvoYEzT
vhbjKlOMESVmUK7dWIN9R1VN00+WMMgi7+Fu34vRply0Yg0kAjpzESchyQIMw7uzI+dMt+3aLDzk
a9FbW7RHFOj64UYjpNl+p6ZDtJe7hk3hXgzA1w6xUn11BQA/HvJf7pS1oS225C65uG1qbfbFgsbJ
NI2cLflxJTMhQ/q7+fKTy1/F7ehc9WX6QbqTn1J+3mgiG/oDIqe6eUNIUPbp9glJsGDcL7cdGpaM
dxgNN4nSh5GYarhLw0F6+7ByTTMLrE74DFcBMVRU7sFyLW0BJE7mdnIB1Ow9BL7ysSKNuFs3mB10
tCO20hNUIecdcsrhUZVB1Fu/JnIT4nN1BqT69zBDrsmjg+GAfpxhQcnhh9zFL+76g8cxH3sUgncS
zwdrmyA/iLp0pki8YAajOOfBayF7W8JrLQGJhmAlzrOTMuWumDCnW0WPzAPfmmoQXWfToWVZbUc5
SJOH7ST+5o+1bXwqLcD/vx2vTSbMDfKP6uvahTnb3cm/RtISP/4udE8f0aY3uGeExokqqhgXiqEj
DdIe8ASDdrkpF4t44Lb5j6dQtKQR3K8KmU38XiqG3XNM1h9F0qpzDrZXHzQxQJaPbmLtH5tE2us7
z+tTZNYTXdgCyA20WB0HvHhD7OJO2BTjl9vbyzXhjjuO1FrlVpdgbJjFKL0TA/tZDJUYPItZGQu5
b5VD/EqM9nMx7pc7AdQScSFnBfLh3545qO8KwvlTJq5ZuRy/iLXFzJrui9y5xki1QrkqF61rMahr
57CXM7PbA/LV7W3n7d3kcxSXKV0h5kfym8///vptOZFS9OcxaUmx4j6LOHvmOoWuU/zYZesdmV7v
IN9wZ3LEEE1+XrnQjQlsOnSbj0dNe+N6l6wSwSu+FD3R3TDtjLd6XarQzoxrtDoQaXiTj+fKd5Hb
tcYE/bYp1+S+j7f77TWVMlJ1nosLWiPnYKgKomcxr/93b3Pbp88GBQG9GyjLImmDLwqGHUu8O1tz
qBXOd7mViV2qOF4LZF2B3DdrHNJy7bb4575SgENty0gPUJIupaIgnpbPqbbk1yo+/L99rXzZ7ZFa
vu62Ldf++V+Jv/C2Lx7NhMzigyH4JB3uiZqrWSjrEwaxw87SFEelUr+Ygm9ym+bLClSLhNWB8g8R
BbEzhyiUFNq7tI43wU5RBUVllnMFsSCO85m5ereXRYXbQs7Xb5sfJQfQLb1guEgDryosiJUgvEhX
MGGTYF8GQYCh1oxqXhzycqGLG/Jt87d94q5Hn37heiXs7pnDfBIaGhMFwaMZV+IEe+hA2QyrBkvT
yS3Gep93A0GHy3RSANtkgnCTCtZNxQVKsG+Il/xkPmA7yD/+T1kfc+QZ1Ap2ziIoOpj06EJbfD1d
l4er1TrHCm5WqAv+jizlTBLKI1dv1a1O0HsSwfFxAfosM7Vi0KHyu6HfAfSnFvyfXr+XtTz5Lcm6
Xw4sKCNV74ATDsozIKFRFLtHdKkriCGCmOP97MQQTaEPeRUFqjqGffQ5od98koUqWcDynBHH6gS9
l+YVqV9iyCIOBwNe3bFboIYSdLR5p1m/zhq3kB40FDLa/MnWvNeBse66xvk5nS+1oClNPVwlC8BS
K0hLmgAvycUGhgnVVQ7dY6WvBqGpAdWUgGyCcTHhOIKAMTfPqaA61RqNBJGc1UWV85SZXePrgmkh
i5By8e+syKpgSeWUgj/8/NK3+3EEyNXURtXoIvCH+0bqh6BUOYJXpQpyVQeaYBYsK0dQrQbwVpPg
XA0LxCuLNuSOoCDO2dF5sLcCzJisJmql9quHARbqf8fayEQbS8zy5b6KCudhgzda1eZPWBqPVWFA
5xKILrnWZiV96AR2VyIgYCWfAIuWYHv9tu0J9heSdLE7F5gw+ZjLpWOy4IXddslnfLwHeQ/Urpnn
k6ctyOa9uAnJiXFRuAYAA7E9mhmBkemEVNsU2F919qiuyac2OeNO+SS5Jif+cu32gHzex0u2BQoh
oV+h3Oe0rXdwRbxYI7KixELdKpOvT6xysMOEBDQXMGYDYC32OQoeJ7KNrtOqWSe5Sz6Y0IE+y7Va
wflJLCCX2hEqJDDakERl91SN1uOCvWXPkcItXU9ORRfNIF6JzfQ/9g3de+zGXag3jMzlLvwpSqDi
1aHDxKtuD9w25wdQasLtWISIk6Y5dCmdc4PDP3rQ3OketmW2H4yL5oWWG85v1Tuchrs5IG5L0Q99
YL8U90w7npUw8iicBFP5vILZRr9Pkjrs4OjS2gzPg7V77lFlpPdilpQFWXxep9dR/z4RVSKqJC69
njDJX83sQcsOZe+XyqXOHhx6nzrnzMHRLu7UY6Th/L5WkBOX60gyX7aLvKCMLgRwuyI65wklPrne
cXrKy1O+1n637GkET3v7XF3JOtm4Y/vDH1sctGH5i64RUG0kdHgoyAvGxzF/GpyTlQEuWB9w65b5
m97t0PvFQfLZpnb5Q1NohfiT/jISk0HTUPNhFAL51NEl7NH4mcbBUfd2eSK/Nk73JC+35oNb7rLP
XfbYqz+KO3Xf7K7I8L4jPLmnqsUp6uNGOxtnyye349oH2a91b3wXCclhHSiPMDTIfV6+eYfFd0/6
T+2JFO9T/gVryivA/GA5enhkHozjdCTaaIeEJyQ3x35k0gl68uQG5Z12bH6kTCyHew3AM2HK5q5I
95FCAvXOvhpT0EBVZIQN+RBxQ/ADP85DdbL22wu1JTPMn5T7+H39mbw2v+pre4WTjQY+LBFl7Gym
2Z8H4vfu9Zf+ixm8D8ftcsIudeKvSg/bAevJE+ecda4fYb8eHdTxO7DJpC7A7cmIBCRP5lCVod1+
GbJjmjyjk6Z42XV7uz1Gew9NWFEeSnrEiBDsT1sRmKRb/zTrpyTx169xvVfU0DaCjagbyMmdP4+Y
afjR/AXlD8WB5TzAz6M3p0FHgdbXfesuV+fJ42NVJ9uvPtnL2Z1CLySOCxZm9GZsRyyqG1IYZEsc
HJ/H/RZdMXA86UF1BxHh2+D5/U/9in+mRNNBiC3ymyVYPxWw5bz9gJTLI03nlEFmtJ/ht1bfjeai
bvuvQwlf9anK4fbcY1P4o1GgEYVhwp1U/IOtuv5wfuKonYiUtC65s3PUS8RQePaNBzyI+Wu7+hfr
ZVJ2ykXb0wh/s34m3Ad7ITvbedfoGRmn85Xs75VUvW/eECjo3zPfvJjmcfq2vhAJrJtH9crY66n4
pr0jU6Ayof7w8A+fp+8qR2V71fCVHaYD1M4G7uOpYIxCtMfiry7aRKaMO/2tOgwTCfU759X+MT2V
j+6X9rTclSjMyYGsrpz+CsXpKJg/TchDo934M/a7d9rH5I5UNjDqYNH20GxN88BfyNsXM5N+X7vD
1PhEuR+dplcecVCm7+rd/F35o3g0w9pnkvaif4l/5i+Ie5DajHQyd3g97vO39o3kwSeqA/E+CbGq
ETlxXx8xCm5fipN5/7o+W5+Uo/GYvVeQ4GPfQL4TqL9gSthnossgBcLePnSfh8P0pB/Ni3rK0133
quPu+M7sOD+RVLMzQ+WLSkjwPgrQcQTjS4pbtd5pPrMCgoynImi1YEhQ4J046JWn6RsKEryB5HWh
LEt3sAQDrqlvaItgs3yqI1w5fh0C9IUWzuwXgeFO37vH6sn7iufvdQntYDvm38qDhYObFIwHA3R6
H3o+F80gppvjzwHCgWhXXzndsj1FumOcUyTjOLzi5dF2lL6ASuw48/XssN1nOHSWvXVYnv6IjvGV
meexOm6cqHTl3Ec0JCdiR8m4Q6SAiKwE7UFSTtB+4js9DZdlhyxVr/2KIxXiOZ9hwioU0DNpHr0v
gtu+QJLEq71HSYe9FRtje+8cEUKiT+4PEeWdA5olvz1kX+e7uvvM3CsDnMA7envrDYYs7ICm9I2r
G8Sn9hrty7P9Cv7UPSg7DQ2BD4DNdy5ts2+OBvcUH0Mt0eCUIyN/zML39SG/et/Nx/xzfIcH90eF
TfN+wR/m325/btVS8JG3SIPLBnFqw5Hi0Vk1ne6QGNG95jKwGcQMJ6oJ4zDF3AghJ8m+vT3SnHQJ
UXIZWx9NTOM7o2lG1HS0M8iOJ8xBrEGK+3NttoyhOsqds6cSuZ0VE+S0Pjuk4jmFnN381682clzM
bU8gqTNgfanRiOZDjXXX+QXkFznfnHgjsYt/LbJOHc+KQfKHXJMP9H3zTalRDyutC1NuBq8Qb0Qx
5bl+6qlcubNCruJmcqWUq4tK7bG3mhZciNmbYQ8+wp/bqAbYMC2kmjhEkJfYQ7nuUoPI5Hbk8JBj
YCLMc7xOncdwWq1KSqEirUauDYkkdf69jaGH2UeiXojGwJEGTBTDMUApgriqsyN093Lttk/zpvlQ
duNjpJLjpHHw2ys/MNMTZrotWQbBmmnKIYofYltVz65TMAaxCcLMkq4/yA6YXAy5dd+uivZngoco
MdwyQz5SPcQ+HT/jPpnUB1llu5FKOxl/cttp2igxwdGgVRHVSJuQD9XczKMsBw8ioESu2aIajMdQ
PQoFm2ZrnwrVwPPkUZpqFhKY1obbRDQ27aUDCr83Da7H4+vSCsZqOu8Va/FIUvgrHUYV4RNrbouT
EfMn6QzDdi43KjHGAJVAFwzDj+gUAikXQRORm2jEiAVhqORN0QtSWvWcwBZgzLZpL03ntiCCORDo
A2Bz1MAJG6l7JPCMX7wzMY6tjYszbQFhlol6nYlAcudELnY40Yi8UW/l2m3fNKnrSY+u0kKhSbaM
OdZrsJrti9r39w6zHly49nEShThZohOuFN+aJq56ostIkAWllo/i8a2YrOvTN8tyuLAqsOcU2Bnn
ah0uzH2xXtntj1VGgM7jkKBLM96m3tWYubFQywzoyjyGPRK2UJZV5Q8sF7dNd6hTPiQTQ5Uxufx5
ZVCHsoqIEU1E1jSk8xFnCfiLsR5F54+FqCFbTcfOOIYN6yUMSdoh8pVNo0InK6yZTq/6Y9sV6Tj/
24z7nzTjyEoQDar/uhl3/z59//mv5qiPl/zVi9NwQBkkL9ia6Zi0fH7rxen0d/5yQ+m4oVzaeKaJ
RET02P6OWjBozKmWzV7X1HXX0uz/pPumWSLr4V8acLbmOI6t6x49QCIlrX+0xJLBXKaqa4w7ksyR
q3dWiI6TWYlXE1SWjIUP1w4vjRh9JXiINjKU88S6kpLm7Da9+xzV2E8mC/gLueGHatC7kHDoRoGu
T7Itpc2Ouk2tQypStOW7RgheEs19OMKD92cmTZsKBnAi57EYtYqUV+dzV0Zr6GXIszyteoz62mK6
iPAiJiML34ZeE3i5dc3qV1uaYRvdzr2RuMcuGz5xcrfo880X14g1QSsf9lqnxr46T+hP9emkDooK
4sEiMHFc+tch7l6wOb52hVq/GR70m2q599yox1w/g/6Z5sVX8WicXbN9oNBBQgzlAuqp2h8OTs4w
whROQAszyEg3z4U6lo/UfXeOlsyBp5OqAAup3KlZ8aRwog952ZFrqb6NwpWlbRfPKo51FDdfCRhE
Q73ebU2SBPPUalwO5rOb6IxRcY6Gi7o95fNXi2SzHYdEj7YQYf28ac9ePM07+QrgafD7bbw5uosm
hU6qB0wcW7LT4+oaFrvwu2ya0Bs+WlvaHIa67EMyv+f0oJHUDNXB5Mtufo2jhqFVHf0E6Twm9WoP
XJTJkvnTRi3r9y6D/8SwL8DFonsoEbZ22dbeepjx9oZV/mC20Fpw0IKZ9eZfTj9/XayyPcLiCOMs
dRBUk6QzLk6AUBrNX1Yg+K6K/rSRb2VhIxYthsp3BJ3BqsEZzTpx7Ki5/FodHIIbwRkRJzG403ka
cZanTiwstGT/ZhuG1UnRHpvu/7F3XruRa1uW/ZVCv/P0pieB6vugYHgjKeRS+UIolZn0dtN/fQ9S
p67yZN97UPXegBAIw6AiGDR7rzXnmH1y1seaGNPaPVvpCL/JTvR1GnBK7bqDfxfESnROyaz25m1T
TLHyiGOpTFWdCNqMpMy+4zhwRgaUgA1Kz9bS9I4M8KMPoOhkPzhaEuwCWWAean+adeefSX7+lqM0
3co5dgQUBCm1EDvIyRQvgSHdm8DpDTaPf5yEW5BChU1KCQzG5p1+0QmC6rOgPupIHoup11+S0tlE
ALyiGjQYmp2b1Hb1Y0w5eJX7xuSpBqQ5IwqeXItinFvp7LaNKD0/E4hMBrkNJbFGvjp055pfEUqr
uw0jcoI6JRk8MHnpDvARgT+muPFl7dzxqXeOhUEo6FNzDdKLVMgkfyGhTZ4cIoNWUn/U07B9rdr8
IQ3yJyGUziu61NxxVZUeyN6h64NjDdVlP4Y1KlcCisju66dnK4pQrgW18qbo0VntZc+43pVMmTmH
OH63UxVlnxi6uNQzIcGfFBwHUfaizdL0TANKQUbanHkWm9uUSNCLkzmn0NCy3Xy6yrFswZUJkES/
Qk0/N8Jpf1RQ+E628E8T44QNTTyKw1CTjlKwDUYtLDyhNMU5UnDig5Z91czSR8AaDbjkIP6ZEpKV
76AlJn3O8CZlSG99SsA7i6HjPiqN9Aw2qodm0DmroMbBbjZKtzalBBVAzNm6skLN8+vcZqqKzkCo
prqtO5cpWdYHK9v3nxvSOh7brFhBFbOo+swdrMxyDoVAvxTI6Y7v2Yw6W0LDEBR1UHiKODuFGGk+
btI4Puemv5e2weHGT65YqrxR+6Yh0WmgG5CbD0lAaQZCHTksY3ds8wGNWENRUlhfMQSAFwuyI+d+
LCgGoZvg3xRPncfVy40+32uXcfXn4+VejnCLgcY82P54fZwbhMvj5fXPhx9LLk/ay7B9eemXu8tL
A+agjRzUu2UVyyLL87+tsUVXdNDhSTtv2jyLaucpkTst5Ol56PpxV5mnVeH8eLm3LLTcfL4nsee2
7vKyI+eMuM+XPt/z+dzy7uUFurHGjU+Y9WokwW1aLU/+60+gLJ9rWeDj3y1r+eXux9uW//Jxl2Lq
kcMdNeo/P/wvq/78YMvLH68sT/7y+Lfvubw81EyuBruuV5/r/VxO1t0DkeB47j+34/K2jy/4+dU/
37Lc+33x5clfvt2//2Qf7/xl9csmYLYAGPDzE5bYjTxTpphJNYUtvax/uSFsT6JtnH/lXz7E8tLy
5HKvpCVVpmZNxMLwGoAW+njDx1KDgZQOmAtWUopqhK1P/BPfPMcFE74iCAxADFhbgAzcZ5h7DvaI
OiQuZ4D3kM/plMuzny81CAC3lq8cfnt+eWjOb17W8Pnqx1okgYUkXX6uEdckE150D0OF6QLsdjwr
TqNuHv4vd5UKScnH4zFSaPzmkeP98mTuJ90+KV4+FlleWN7nh6O6GUR/6yeRy3lgjlDFiQyPniRh
Tv1h4qWOe6zmhsXSYF/uLW1zvSUQ0WjS2NOyA3TpS+T6ZJrMx/tyiJbLqaDULlqjaRyRxbF2Jy5X
ySyWMOx870gKmrL7YcsfnMmNmzwfv6ZKiU4IRAAZJfPNOM/vlhtrLnD8q4efyy1v49cgoptSJBGh
1GSH8jhIae+NkiK1GL7loVtv6prw4Bt3wthi6P2rn1nUxLjMRxauqXKWTSwM/kVkvzyshmZlgCzc
AWPTGeKQFoAgWriKdXBtqrwwWtpVO2dkLjdyvucUCc6KjCDWnTHDB+cgVHcORxXzveVh2Uzqlujm
vTJY4XG5gTvpwunmal4Az8bVVzv5ERJeAWOPn3QxFCw3cDVvtN63EXJQNBj+edOSdlqqNNLLoqTW
7fo0wq3BuqvnHNcRmNtqVIYKBTQwo9RXdukAddyEQ4cGjxTQXDGhJVr0XLuJwWajx7VXaap+sG2p
IwFTqM71MTjrWcQf11rGCFqF6NdVrwQunGtGJFzO+Kni4Qokk/wrAHHaWk8MqvbzVBRAir+Hh2+O
kwodH9MRnl3b6CnqAk7GEz7DjBeU9XyvtzCg4lX7gP2TfBvepKShUMxln8rmtMtKKH/ecy16OswJ
IETRBlx+A/bsqtmhccBEOAu1lu1vzz9C3zjqvkqvi0BfzDp3uDmUcf1U36GM6refJO1kCb1c2vRL
dzidcoYGDPM+m+Im5qBsh6ECMn+kB6vPBupCel5ugnHOJ9EzcqWVXCUmxYBpsKD6zRGfwkpoIxZS
ajQLYP1zB1zu/fbc2LSpFw4Aw5z5bOjaRcyYcSMZBc6OG/Rni37/l8eWHUZr5mcR2UjzyeU3APjS
+16+sltS/ib02f8wsyw6gGWHo8jDobl4aJa9zfFJ0CC78bNj/NlA/nyuSXD7zdEQiw1haRUzfyRW
YBGPL/j15Ul6vHjmG1l5y1G37ELLvc+bT/A8VxOGq7GxW3rBiw0lqDjrLzefD8dUvPZBkOIoFHdN
1JvTakkm+LirY+G76RzTgJ6JCGZxocTLXj3f/PYQe+Em0wPybWfV5OJA+bwZ53ia5WGgQclit0DK
Misxk1770YgRtOEcKbzchKEs14PP7wUXz98ZRo6+ANttlFDxnNUXy6b79Actz30+bNL8ILVanZ3S
1rYlTA+cIbvRBP53xGd5xKihwV6ISy/ugavdBKYqtyPXvOULGRzSZqGiJRH0NXPJJJASvZZ6GjRQ
jiyUaBqpN2gCvE5ot45vG/i8besQjYZ2M424N5NQEMitx6cgih/7viHJT5bpWq0NAFqLfCRxgjn3
kxO6o5FyMPOiP44CRXhd3mFHnSSc4yoIji0akDoYARvOxVe848kG9c7jAhFYfvjl3ufOYGNRORgP
+ZDn9J9pOg3z3MhI3wa10A9uTbCyPd8oTAaRLyarxXCxBIMHbh8d0hIohusi4a+cXSRCMsbb57Z0
FSKCU9qzqQ52sAtresiqeaICOGynsI+PjZG3W1uW91UCddCYbIXjPFVuSMMsPIJ5W68WUJoUHHY4
rQtox5OW7EIR7dRS7vUYfU2bo3+A58DXRJ9xMIBO4oCZH6t+YcKv41LrYgabzVrdylCdavVZwx7m
q6qtQcxLW+VZxxeUa7TJM6Nb29IlMJYoNaeuH3uLyildpo+1GwVPp4nveMv/wW6rrypxynLbC+y6
ukHytFIb6sCWVXjZLCWu5+u8nCVnoTqbnxv1VC4ytOW55dUppiVXy+YxbDnXTFPw5Pupv0EdSqqu
8W0ylJHs5EA9UuoExoYVBxrjIao6bFES6l2W05ZLm5jczgmo07wBkMJRJ0+0E/S925q6wFpQ+r1R
fpIaUxzDqvuiymBcO32z9oNe23QA39BOwt+cexnLTb40NPAAGZJj0amJPZPiAV9ktEPk/E9X0nJv
scr4roo8wmhBcHW3tjPE6zgMW/pBUQmSKoUdsyzA0Qvr9s3u6nbTxCAjOnJ6O8LLZ8ZD//HdwhLR
pxiox1YW1xE533QZJfmOIouXtpxmxgnZXf0cKM3EZHui72GrbB4reW5CC4tS4ufYSKLxHDe54+kl
/LuGq8OydbJxPu8akQZZUilcYr9AsS99iuXeL9D25ckFyq7IEeWbCLfLIksrY7n3ebMsZn0C35fH
ywqSKAc8iIFkWfiX5Za7QrOSNUGvPz/euzyXxf0+ykWyys33REDoLtK08vqiCTxjNBRPmvFDniXT
2Z3U5DrW/qwOu8Y1GUC6Rq8OMz4lNAX9gU+fMRA0+kf3W9Bnz1M5AkdMe5JCBzq65UQLepoq8LJW
+RK0+TZzVFLXUlIQwxZdah7Q+dM7SJj1cMS+V7/7AwSQvnS/FkvWz0hNye8qe2XItscgT01SEQn6
225SroAn3tGBDI5ufJW6Awwz6P1bOwzqs6/SrMqTaHyz6+g0ARR80qh97SgxIWLozO5rohyX13ud
nrIFg/yAW9d/qNT2yRqm4c0IJZmYmW9f8GHKSy5b0iUpubxBU7nmmk+PNi2QqQCF2TdTDxlmflEK
NL5t8ibdJN20k1Xu48DOn+pwuixrZauxq0emcXYjoBgmdWHEEfy7xlFewxgGYV/W2sE04HvSRWlh
+jGuLwRR0oM7vVYqCIc8N1vizdzpuS/D/fIlxqaHfCoj/VTKSr1j9jPDlOYzjUVfWY4AZH1R+/f2
FKlHAMQj1TU+7URNYXKt5Eum1NPWHhp1q6Zt+IUgJ+B9fKp2DAdyIyzt2NugbcwErMjH1glQjUVN
pN91waiecp0Q2mWVI5lC3WBqz2MOaqAYC4ypsulfM7gEyzvDgpzfRur6QZp28gDt6OvyvEgjaByB
P9xqY6afJ6uhazt/BjUsLk4qqicqg8VeDjV4d8UK3sz+4wc2KnanqJbWvusFrfZkui4r7EswHp3p
NJdwLGnyF0748QOaTv6kCThGFbyetWzb5KCaMSjFeZMIeXRDrf+KTK3BUqv7O03YJrS79LSsdQpt
WonzLgax2L9ddrvljUaFUMMstKshxugYOkAklo+fqwwvNbt4jgpSEDKBH7gqjT1gJvc+DiiwuqOe
v+etcSAaTXsZnIkQRQ08SwDa9j4YFJRX8xIYnPempcRfyE6IN8ZYV4eSE9K9VBDlBSIr3qPB2PqQ
eL+0Ue6uQx3rfDhXR9XC2rk6O9qyHhA/AKPT8JXRlraOA91B8e3Lu5FYx4/1mBHAxV7pXlOMsWvF
BtU96Hl4V9dBhMGS/xRkhUeck/8qXRudUJn1RyYG6i1lYiJA509bEwwLerX5GowaP7evcaF3supW
gB35WIcFVTBrTOfrVNmuN5RqfMoL6tCIh7uPJVqAld00yTdHmroXp0ZzAm4rLuYctLD8l4FzgBs7
bylSVS/H3HeSVlhebAkFdPmgbrezUCSflgVE2UrPburo3DS2e+YS4X8sBdSxjEf7W9dasKctW54T
p5nYBdWYEr5M39M/P1ABxHMwev2sG31xTvlfXlL36jfqmh+fpxLOqlWU8OIrtX9C7Np6lW6k39Cp
LZ9HnUp9leMMvZRdLU6tTwqFP5Es3BkvywKkT4xokSvj0qhjeTKQj3pN0IhL0fLzgOReUbqvvzMk
pxTZN+IK1bfk2jZJwJ95d50cdKKdalXfJRyz1GqNt0rPlFUasY6K/fOY8xnXHWzTZ6UJrh9rc8OH
0inMZ19JlTXdrORoq4pxYWdCAho6/pvDj7UsmugN8JE2qq5mYXS7IvFxehSFeS0sGhrLInkxrHKK
s2+gS2OvTKr6AuapPyamxPLZldWLSKu7ZVGOnscWVtkzpRWoYRwSh2pywtu+cA1GPrn8ppONbczf
WGdSe2M1lnKvjqO2Y/CkICXV4wc7oCSdM8r/Tswd5M9O+RorRu6hoAFpfQntwTg2gTOso4zDi4b7
Zdk8luYA+a6jZ0M2s8p3UA9alNe3Az1coEnlPDJ6WZacWh/Oeaeq94PfIeinWbxuuvo4tFX7QJYM
Oph5e48BueKGO35V4pL4OfipZ+zm4WloEeK0vh1+mdrkvHwXt3S/iK7Vn+xQwXmVk3eekHd8q5Kb
DJWeHU7tzssGqpjJkXE41fcd6PQ9Htxx2ySB+RB1GOWXRXwLewztqq8+EEDP0dz+bGtKcfINNV+b
kWy+IMw9LotSqXuLwpzrZNYXR6i+2VYF/rG3cte5t6ZsvAlL3XhvM+Shbq28Jq2ONAsdyQmuUniB
2BABsUmbb5lzP7aZ+T4oKRdF11ZuddIH0C8Y0FWLrn2BLHte1hU24qcSB/Ej/QXg7kM77NqJSzdm
iIJrG+voIpegPF/94ppTt56scDjGeG1uM1kQ2jN/nuVmedgGrnJxBDsTxlhSuOe3ze9fltCDw//v
jf93euOqbs2943/fG9+99W9R9KtP9c+3/Fdv3DT+gP+pmpr+YUX9L5OqJf7QDAvD4GxhheFJM/zP
Prmm/aHpKpEpJqGDBgcfFkpZILj4P/9Ldf5wAfY6gp69rfKK+j/qk88m2V/a5AYWWWoErmlplnAc
w3CQAfxqxhSWm04xavwHUcaU08a03SlpMd7EuXpOokR5AYUNMLLPj2rTGk/OROYSh8NM3CfPCovl
s5TQnFIfqKMRCXT4iyZKZHCYK+UoBHu2FczAI1f6K8ZU2bpsmj2GdwIaKjO49o6Sn/REYkx1NqKJ
dnCLlcOYgB8WYEI9uj941ohUoEvdAEIJmG53nESCXu5GdbC+Om44l9Vse5W6CLMdihc7zu8lKIje
3jHMzdduR99pIlPlRlgEsRDGk5A12d5XAUT/SSCXbvuUXrKMnXPTButJWk9VHnqaKx+qYkCy5pfE
+IIMDhJzPbTBbopRvLqBTRnCJgxdL44quJcN+1K9Ejj41j6ZvB76LkSqRm/cyq5/lzWBICPdqTou
221W9u22V6xvjTm+OLlRX/rAvtfwM9x2TY2AdyR+uUqye+IpU6rNtkmfDNU5sHHz2qMHNyq7eaFr
/bMqwd9ZoDY2g46KWRgpCl40b1WmeoTFyJ3mtuNaqDKHrx5t4q5vL6YRnDPO4PvYrjwVivmhKIaf
RdEnt32rMKoSd7LQpmtmcgVuExk8UHjjmmQNqxCxDsMFMF0aERP7OBc/e77jEVHae9y41qW209Dz
B4o4gWiaXTVh48Caip83zLdlYVd3WZBEHz76f2uBtjBu/74jW5Zjc3AI4TrqLC35dUfOJsOIFV9a
DzlozET4cFeIGYDhl4L5MDt/b6oldCQ8r1kafxVEb5olrGwnNeID5Bh527koFhXsJZ7VF6CeOvXe
zgc8flOn31Wokt3gUS1K1CGjExzssruPEtFRYYEjkg7tRlPzaNu36iVVk3JfGubKVRrCxsZhFcBP
xPUA8BLQZuTpSjmdOrdXOcrWQkHKhWRhG1LZXltpG62sJn0nrYh5+yRfZBNt3cl+7tLWvIaluiaB
/auW5cwwJLuqG1irVurFLfStKxaLZqXPGjGbSsNjnRbknuhID6wmcx9+Ocnd/b+ec03MCppP0zmn
DkPY80nIQbSDoMeYLfC/+LhLx3ICX5T5A9E6AHnGBt9oCI61CxkSBgx9ffMlD8LgNj0NSdkdYxIu
MMh+bYQCGSRC/V2NOnPGtn4327zGQdYh+lSz+kRJU7tJoHaoUbyJHdQixBuj3akYcqsBVHlZ9io1
+h5Jvd+uFKxNd2pc7GnaOodo+BbkRkK1rHuRieLs4jS6q0J8OiKyQw9r93OtgDoPhuhJKwv1yFbK
T4qmg9gIbOLZ0Y0H1XBnOv5zYAzatq7yCC+K2q+SHFGCTQUEK3b52gt5StOSaXw7KVvDORG03HhE
oRGlTozJiv7Wa0SOxZ3VGwfXosQuJv17brWnvtbUnc3JbdRltM06FT5aHhfPY9CfDKK3zIy0tsZQ
AE6iB24x4m3IFbFXeixgAAeFexzHbNX2IvGisECkmIUGpBt1z3XoksLowoxiup7emFtmb/ssAkLe
FRaZCZ2Pst39gojmvZiiU4Jy91QaT4wnogfToMnWMJtIZUyojZ5swyK8MhV38AGQ2K70MWGDAPx2
mdtuY0aVssnrUy7AHcapQjIbks4knsxjaalPVj7dtgYZIkKizBiHigotpMGNy2RwF0USUW1ok6w7
jaj8a9CcUet4ZVntCJkxLm0A3X+cJ1IOV5KOQ3rqyvFYAb7XS3hPtoV6sg9m3HGx8l2nJ4uNyWRl
Kw6VakTogUq5YAI/8OA4LZa5dqRpFZy7zsy2HOjfGwtoX61RkWkBrax8J3nPQ8m8IaXgEAkvbRpx
Zr+i5o54W5uSE4NqJv+iPLacTLRyys99P+YkyKobYhNI8JZTcjuM93qYIThi1omiBcl4ROxZO5ol
5mK7PC83dg5EuqJqP/LNMFQn5S7PADW4ZnM2AMB5U+981bUo2IiWZAM6UzsOgmTXYoxyRxNFhJ9T
nybyg+wb3QUcicdOJ8Op1wJ9y6CezPrJ5vKUBKew5+qoOeVdY8n3tg773d+fBsjG/MtpwESwp7kW
GdC6CnF51tv99TSgBR0E/c5WrnFagxMNVaRsOQE+tBZdrzOn/eQa9X1SOYeRKqNX20ieAH+Hih3t
OVjkWiTueISWbxJGyOGV5d0z0pNypXJ533fBANtWMMbPDj5xci0WJmn6N6lJmyJXrK1Sl/gby7Kh
KdOuslBvLpVTfhlcI/EqQoj2vcmerARjtOqbUTu5QRqtLXsb3iK7stdaUK/4ySGzRm18U0jZrOHw
AvHT8x+Wr7fHMGgdjCaUkIrS746TplmrWpvhSvmpCoeKDE4CSIzQZ/1DFK+x3XuI51zN/wZ0LNhl
wkCLIg2vLQZmh65zEKmtnStIj2vKCtHKhNp8Kvn3N2htoARwYJ30UnVXjfCjm7hF+lpYqbFtFDuj
kNhkeMsS7FP0Oo/VKJ67LPzaldE3SwncrdYFK1dYwTGjrVl2gbpuzdE8SrtH9mZNm9ytnLVtmISn
kf54qGn9x7RbbiYOYMKsNErcnd5tIr/psa00xrnPwVY6Iz7bzB0Zl5lJAFqUn7fB/ElZLKVQIWhc
1vyiGuA96ZbJGVGeBj6L6VAR9MnJCZLvhQ2JrBqvkeKGG8M2lZXQFXnVYtGe0sp6JIbEN4rspObO
tqjK7NROdnC33OyGrv3593utNe+Un9eueaeFuODYwrEszTQde1aP/nLt6itVKsFU+1fpg9NwO6K8
fKt0j1OjyZ0wtOeyznaKMg3XznyPJ3c8GyaFNlwcejRVb8LXt0qeJpRfU0bBGkKxSCs07AHacMp6
LGzKdFVGGR8GJunbpHbuFTMdX51cNivHFeGVzPWcCDQBgALSc1TJDLMgzuvSrF1aJ3XnGTO9syo4
l+l2PW0mCOwnLWjdm8zq4XVE0zeC4NVjA0h7TZl4riKeu+E+J8rihO0RnX/e2uSWGuJq+mnNIJof
zarFs0tM3WRP6q7XJ9TiRmCdaLg3HDl3WE4zr/CZnNomWU1Rq2z+fsMb83zitw1vzHMb1dKEbmvm
b2eLfALtqoYBDEtratZDrA4UYjh7fjHayb/LKetuhREGXuFAx2ywZykhBNmoPZUmhEvq8fE1Ky6A
ixXMR+m4GSPyddukfBa+MI8d3AKgCp17UQid4rqi3xSOal7yWig3UYjTn5HB3i/oqjqcMlYatFuY
hilzArMrQZPqyaMqzNs0cV7rPCwOU4djjvp2Do3OuXG4nD80gY8sEIzwhlHyXiFk9GOm/W+HsiAk
/sVGsg1bVTXNdjXj943UQ3mrJ6M3r4wRuWLGiXYbqfdywqZS463Y8j+/ANdOVlY3YKBtp4HpSkxE
Sqca+6zjVKe4Zr5NZEvPySQuB9wyw1qjCrzSLuFdJi6Oq5hCSOBOZ+ESgqn7pDWi1bf2ThlhQ26i
s13FL0SSGztKHmHWnYRdFhtZhipub+zZDil9jZVhr5D2txEo946z4vRou7BkB93dlzowdGRoJ+p0
nlo6400t4mlTMmL0NIccYdWJx0sKT+AmiTpxVCKJLXFkhuMWxqGilXTKRBHdSB/U9EhyDdGBlziI
wi+Kapq7PHrplLamzUmKe5uEZ9vSAwz8ofEoKBZCO56sYzaDVBhIcCI5BAEmjjjKmF/NPu6w6/ut
RmKUgp2vkqqycsvYuaFD/sWCYbPtmeushx67Zu2A1gfcEez6zCISKkcZXOw1VdCfdi1lpzBouqOm
F60Vt649pUlx+9ZEl4ZglgkTOxVt2l6JcCBiGZxr1VTWZSp81CL0cE+uGX1Bi8RpQw4rvUi+kW/U
vDmJtooaZ7qpCPPZZYwJe4bid9BpvncSw1gGARcWupdnKFPUtibFar4CGWF+hxqjOhWiukQlSVm9
6tzWlVJvnDAt1obmTWiSL4YJoUOg/ylclGF2ocIJxTxJ9IMW28qhDK29yOvgmeBCOjJjBNy9Cg+1
Rf0xGsVLhvzkqR/cfZIS6UapGbK7QYtp1CJi9rpcbhoF4U/s2HdN+ZRpWXxbVcxyNCwlmulSEZWc
eYIMdmynHyWJFFnVtcfeoMKapP0PW21tTxTU8kgsFTejliWPegQ6QwlPlYN9tZR4FJeHDrF2dha/
60VW7MeBURyHFNNeTTL+psnqJGx2IwVPMJv0hx4tvT5mmxDuOO6wgObmEGCW1DFx/v2ZjpPZ70ex
C+BKYLY1zaVg89uM1MmJ+5VJR3HY4qcZMpf6Lxy8g6SicuGidKWrQ5BbnRu3dqI8aKFv3mhEU65T
Ei22o4/VWo0tRhTM7gbdREUdE64Z+XdKlt8bWpw/wmm3CAS7F1oc7iJ9dCk2hNqT60gD26NFLGMn
8m2hlY9N7JhbIbluL+dZvW4wP6Wy34f+yC8RtP2tk/jfO6e7ilR3HwOUkwU/86VL/PhGU+N641NA
WXHNdNYm4qyV1jnDlhEu7FJXIcO6UNON7GXi2Yrlo4gAwzeE1sQJfE4W7O1NrYzOUZkcEiurAvlR
hoOgtKqcfxzkt2arH5Ux8pk6YYI286B9tQFbwNbGUK1WHSJ3Ea6rAdZzXt53eWNSkCnCJ32qqh3g
LpR+yhA/Zv6D5c5Li0k5D76T7l1DpgRrkM5Q+ZzdhB3cdzSezgBdJy8T+in2regGBhaVD1N/kZZK
wsCoJSerYpzfhaTOBiPJGaQSvmdFkF+DVlgrGUYBuR1oFctil7s6Ndh5OBMAc6Zy49pe2Q0o/hky
XZvZLEINYSvdgS6hyZUrytu9njChG9SJ0TxswU2a4h1msHeT2Zl/0aqCBExhmatQxA0RmWg6mkbJ
L3JIqGv0ynPUFd06R4W/rUfU/bbVMs1g0FFAwz7m2iPZ6NURn4F54/tIFpHsmOvWCr1IR4w5ZTCg
utYNNj6yPOIdrJpdp6qatVO2yS51iUcJg/gljNEAVoPQ0QEg9c8DjOVF6jKHlf6pi63xnu2AmjV5
781UfSisJtmaBaXnqMzl7RxjaBcNxpq+yt5V45Yrrv9GMtzo+Q1HZECbGVVnhBLQ9Y++kSUXkLeQ
+tv0KVXNbxRs1HM1P2oq9whe+FohcTkgFNce05y+Q0Be08aKnjOpaLdSSP0OEf1s4afb7OBXoMtL
EGIXusnV0dDqJAXTbyP56df9Nwt1+n38rOn0FpGCTxsM6LFe3EfK96gJwWTVtXNElB4QlJHrW3Lr
HJJfCufJmGgUUEWs1kqcFtukZ97FZeBZmZtT4dweSAKdEL5ceHrI9XeQdBK0KYse0xHafzPk8T4w
86cyKNptK3JxKMUjwcgMeQodzFmX7ar63ExBcZoC09k0RfNd1WPnOJJmuLEbOJ5TEm0CNQQMQYH7
vg+aPfV/KHKGknN6LcfnxGe3Y3AUhs30pRowdDZoSr3MVPG4cxY/ZZBQdkb+Wg4ZYgLLhvAdmyeU
d8WdjU/xBnE/vhCjfmgbJ9ikLuhC4h/T89RWHaJMypNdNDAmQ6lxCNr4JY80c03PjNQLx4U8kPeC
vQW5o6mp4ZdMtatVj1XpLjZLag71d+oU2iUMSlqdEYZoMjanDepGa6axyVVDoihRfc7jLmdsdGW0
slfyST05RvgU+w3+/2CXxk29w+UZUwajJWuRuOS1zJ+gDRv+LlMciUMqwOoUq91VheMmzGItGhl6
aY6GBZCuf4fBk4j5Lk/3WQDopDV0H98iXqbMJJDaxkE04381zjp95zVV/wBQND1rzjiAyxsPWZaS
vTQPm0fzrUnLes/k/WHyR1ypI2G/Oaq0C1EjqTtuSaB6T6HlAEFzxEmrBGqYzvF62w9xb8tVYI3+
Semr6dJ3CWHYZQUAzjAYzArV2U2q/mqDYVelfMVDqe1ENg57V2WQkDSY4ZPI7i9E+n6dKBavBe0n
pIH9lR6Cy0Yj46RJ0BGJtr+kJa3oKtd/plUwrROI8S/GmN8GdajdYMTknGYk9TWpgeW6z6or8y8g
RCavSfHTDGGLUYSx+8eV8n//ZcAr//GfPH4vyrGOUEP89vAfj0XG33/O7/nnMn99xz/O0XtdyOJn
87dLbX8Ul7fsh/x9ob+smf/+56fz3pq3vzxYLz2h+/ZHPV5/SKRcy6cAwzkv+d998T9+/Hc6S3Rw
3L9FoF5+9P+xe8sIRozqH782mP58558NJlv8YakUvC2Do4b51p/9JVv7g0EEuUimZuHMpEz7z/6S
QZbd3JECd6pzjgTG+c/+kqH9YbnkXGObtFVmnEL/n/SXlpnKL9M9g5k1a7IcYzZ2clT/ViM2iFAO
KvrlFKPkNoksIorCtcNI+ak6pTvbWk0aRbuDr62LCjJE82a8B4/N88z/yD3yHv1xA7bRVl4a6m7+
ltoSvGnCHExSx8WOEVWmeChIwyem3FW+h1OVbjNP20APoUSir9GpZb4XPqnfq6ML3NT1SFz4+4Ge
+tts7eM7EtPqmiawZIokf60l1L42ElvpTJR37edWVa9hO5Fpp9/FPe3juv2pKMgQyiR6NSP1+vf/
nKr7X0eZy383+KVQXAtbmEt57pdKBsKwoUK3Mu2cJ7c/ip/Ftb6F/SC+NpvsJ+TAWbD4034wrnAz
jCMC7eRB2Thn98GxV9NtVa6Ne7U+qydEw2/ZZdon9xTz5QUZQX/fliu5ji7jm2PcjFjdHv4ve+ex
3biWbdl/qT5ywJtGdQASdCIpyksdDClCAe89vr4moLjJSOXNeu+1qzoYAL3FOWfvteaCLTQBVNgO
PyBQ3ii34qYwP30EdSx9pqf4E/i5fqu+otDNbYyAwDC0IzPNybAReNvElTymj6xfBGWnYS4w1kzV
lcmWqPVVNuE8wGHqm/QGystPAETKFl+kWa4QfCI2pXJ4X56k2JEO9cbcK6v0LX+UaK/9iB54O+7w
nP2aNkhgQjc8eludNGbZ7t59c9vftGeSz0w3+hy3lNDA3jCLJu7N/iUfSJtrLFg3wg4Baf0ByG4u
mqzSDzKwBnUl7Ko3ztOpvK4emSjhkpLlNdAm/2F2Jzx69SaJLuPtBE7jSCemMh/yS/yJ/xGujnDM
H7TNdMdaOXtO+wexp4O34uPwb8aX7F13+9hh8av9ioglOuootgCc+GtiTnx/25luT8xttJq5PIYN
fUgfX7qU3/RxkiBdYXERL6rI0tc2LtVbf9A/8lvv3OQn+R7oBuSQLt+GPlU/x7oDJnhK9/3J33fT
1r/VD2TsjhgoMD86xXuyL02ycO3gkq+UX9Had0kYoxoAprj/AEoTY22GWKGvNMd7AeTFJCF8aIKj
eVBpNKE7I/5j3ayzw7RRwcgwgFsRU1xbe5V+esdCtvXj9FIzqK3S8wzYCY4y/SE+2pp+W0ZvwWaR
6ZF0tjFuBoj70YYopWcIXBkMrHyVfFYXKqzDSQ5t9Sy+yt1au/N3RkWcn02gWS47veRYDx2fBCQ0
WMvGDVwaeRu9t7vKSc8y479tPvof+qmtwV7Z4bP3aF7okvDTJteekR+e0k4/peceI/U6VUAdgfAQ
kjWF+Y/ezQon2pbb5AXwbmQjsCB38WjdWk8YgpjEGYUzrBsn5d9hJ5/dSeXTPMjRQwRl+Iye5FzP
QYnoO4Cp20a8718QVBsXqvRMP2Qbr0Kybt71LTOF0pbWVuDQ4ELA6FoXjdmVHRwphusprLkdmFGW
fD+wes5vUHeztbHraIxNfJBYJDfRcdx6xVY17MqpTik9ol1wjCMcS5wDFZpTsPw6AlScVl91+JbR
Z/5MHoM1henXuLKTjWyP2+F2xgVv4Otru+ixeRtX23EbPKqE15BOS2fobDQrCI/ag/de/xIwD1A5
orOyG5/RS6+B4FiXlpzlwRY2Y7UTQ3vYDD7JTjYknvbRunTH5jXYA/cxXsc78VlcpSsqLOKddK76
/+Lk/K3cqJpgvOlMgvWWJIa57xQAOZlMrddJw6v9ZpVRXJRT49kM69X//TT8byfh+Wk0uICWyGCH
luLbEMDathU9qdxqUv8wP4XF/Gz0h08iyMg4S6FvTSVD/D9VJn/XgP0qlv7L6GpKqiwi4NBVg3mc
+K3CQJtS1QeLrhURYM/KvHrWWF5si8FHBKYrwpuk1TYZZK5XPMHKJp3VfM+VPlvN5WFaNjrGsvEh
97AqT6bMX40QPLelE4WUVbyJ2+EMDbhySrNiNq0Q2xeKobo2B9lElMmkepry3o6p7DQDp4wEzhil
uwMG7OicTUp5o/YjevDI2Mc6PbK6fpKLViOXMiSZSKQNlGQ5ImpzumtSoj74lZO8OG5hwdqjmT82
mtHe+1otH60kO5QRwVJpbAgwVfxiZzX1DUmBIfFhDGS0oV+tLmdhRTZ8ariJhkK0Z6LbJsRtCaU9
zBWKFBZAA8UkljaKOO0MMtvhz9H9IMdqQ9WidXrcpPgpaOX0Cf+NrLsNM94CX3vD6cC0MwudLFZw
3MxpOcdaP8tFJaywBhYrqQp/tVUTn+QeKESYi/ex7qnHsCvp1U06lCZZLsgCE2A8jlutrC56EsZQ
89BtUF2zVS1TeJHmL/kBSzfn1AwFGz85z/aTJl/BZmChLExU+srUxPWYuYIcE4UWicaxqY0jGabZ
yhB7Bj5DhcSnjBtdUD96a1Dx0K+pgaVYfI1k23UyKpFGq3ekxlHijG6VXPhhybyyTJseNPnd5/VS
OE9/VjmLKa3QGc8m+Rx1zTEQ0BE3ua65cqg/tXN3UyW9tPdGRDg6k4SuZo5WzQAMXb/XJh9hUeVE
sXQSzWArjNqtNPwsB+1uKgR6lf74POjFUzGQMHFuxSBd10N9NwTZfeT5D5QTf0YmhZSJHzCQUBwx
9fO8r0La7UNzPYVC5GqpsgLuLa00UeAtxkiuGRIyqwVRoyvIF+WVKqPrTyPauVWECrLQHkN5OgoC
NAjV4ps25X0e5cJGSFRhW+XVGpFMTQlZpJbd9k8ZdC3R7LEbF77pCsPnyE9dFJKHoZB/esYICSkD
D2IRNEUvTIjbEc1TS8pGq99CQfHtkZGhOXV8A6PnM4uYcBEdqVLT8PbRHt0XKpUBgnzo8q4KzHEq
YWyZ2K7m70z04BInnxYNB1CcjhJoqx7/fTURWGiWW/UWJiYjKHrY2QCZlw4i05WZto4moXKYgX7V
rq1CnBe0uaU3rRMcg6JqzMQr0z6j4H0a7idY1srQPZoAJwmF39E5c1WgGDOsop5Gu2aK1g0hBXWj
0g8KVuJNmKbnMdCinKR0Q16bxjxoVC1gZqE1W6ompwmZcg6HSWtUGGaF1q0AT5U7Wc9GwibbbR17
KqF6OASQ4VZ3Qo5BDa+pDy83qqhGY66EFyDtC858dqGY9crsZH87QrqQ2lrF6jx4TkFQrymJIeba
0DUoBO2XjT7isEzCijmbbDXBpmzMW6/BV0vXFFqkhFNWHZVi3QciHAq1j1EUvEfxHPK7XBSaz1mH
qSsP0+SwXKJRRvra6+Qf/COiw6RlBM/5kuikJVYmvwL2HLBSBjxpJd4+aOXP0pcFV5a7cH0bOglV
8vM089eYLjIFKLbmqj7mF4tS7GYmr/PjfZUfp638CoOxXlXH5DgcpXeUafWhptlDo/J2AlNZO/Hr
eM9/H6wkVdZf1QZVEDOEGwgSrzaQR+CEryjl1XPwXt+o7nBsoWGc8o/0wJQdPjNggBe+I/3FPNT3
wVZdhSoUCs7zZ6PYoGnjTI92LFX5oBzCXHt1VdWOcRJvcfVITE+JtMU/jLTatwMQ/cZOuuDXnhPk
7OpVoj9h3JAOyN0MJogOAX/ah3lr/jR35WfYvQbTKka+hie55Y7drxI77VN/AwEM9odg4WNg1kNh
Y5WcrI3xlD8wkfdvTXt4oi25Ec/hxqgcg0EMxcSFSsYblOPMMT+mt2iyjU1Zr3OZmTapgkybVxKS
8UOzxdiLvrA7yMMe0HHScQK1HDM6EXxVaRs6Oj31RHJJ++1gugqzq36t1Ij6IJvydtZVc7A8RzxW
lL+aNcUQDIJIWOilkXZQmPP8XFj3+q0mOQNv70KXfTqk634dmm4g2GjqQaFSfYMAM5TAWRwf1ulz
0mwKZGi2eaLTYyhMQovIrl7kYqNIbgbOcgRKjNTBEaikneW9Ge7YHDEd5TPX1aY8aCLuWvWw9XCN
r0b00PClFTpx4MoQW7ty75B5mXaED1BAtonCueRzZcrJP4E9KNWh+kAjxtdT2vWAEoMij52cLX0f
I0zxSZC867vdYL0KJ05hFl2Lvf6KFrPb8rNIhR0fMUjm1L83TurPDlBovGZJBomjovbXYBRjzmg+
GPRfkR2dzPCg/4TJeJmevDPrp/qVsnaZ3TUPQ7Xiuf03pr4v2U2x636yJgNVp34qbnjSj+l7myMY
sJvn/jEcnFB3rBN/G6Tn+RbtD4nr+WPhVvcBSy1iO1/5BygfKYs1yoPgZtEazYV1p3ws/bW60k7x
o8ZUdVrJtEAp7Rdrb1U9dwaQmG3B69/zesX2iOSM/yRTKGFN5d4QbdKinRIQZrkpH6UAmiPF5fmh
u+42l16gMGb0iM0bX1uF8Zr2LB+iwULyFFeOdiOVa+Pg7dEzIXQac74pl8co4xVfULYSvac2fvKn
Tao7OpzK9iB8qNk6vPMlNOKOZm1KJmIn6zym+AsxPx7RxtzE0FJ9l18u9A7Bxrt+aPGg7lHQHyN/
NWen/hwtJ3oRrZvkxiOCwLB1z0E8JGa7/AMTpcdqjlYoOg3beOF3RTbnENIacGD7CluZc0b7QejJ
NqtZmQdb8msM/JgvyabRHSYDLMD69fBEpkx8bjZeikZsFQOtJI87IITaRjqGsRDtp6+v+xskYFSh
MdLxq2GJSl1gnbxVMCp7Z6DTcWFFTnhB/NBtmOVZD9CJ2+ecGc6wMR1lVzvSi+TKG/0x2VDMeaXI
OTF87JJj6CqPGXWFtXFzgP0w3ffpmtxr0S5vkwvrmdfGjXbk5qrHmNMYPfAVvCQDBqyNPOek8rjd
C8yYN97DhZWumW2DPdEck+0XvGvy3Ke1tcuhr559epwIfHGd5a548u4aCsBOy6qOGF9ktHZzV5+F
Vxov9xC2mxfzYuX2W7CrDx6FFKYJFw9EK25aztrdfTS65obAO7C/rvUhr9MnhtDmdk4cvgGuevJP
1Q8wCSOJxkixHetMvqDKdOux+GhX2nHOX31QTuEjyT5bVd77yl5F6kqzAViwuE3im6LZFeKtflGP
xn1OlwQtKEiqFdJRj1+dtsU5k7g0GQ/VTnqBszidWdKdGGEohbBGDD8ghDfEXfjrgD+rsTJagFVO
mq4Kb8/nTs79S3nATFdgYHyRlLVCROnZPGmNU0EIEDYEmAbCFmYt35MXgNuy8/giDjc5fm7wugZ4
Ncdr3exIWaUnPza/YVUp/azLD2YVFsSo5ka9BA+ENpq25JoXeWPd4znCF54TYYIxZTaWOuG6IsNo
B5dIgSt9E25DZgTWqTxVAQPSCbslXSvzF0wsElkV23+efqSn5TSnrv19+kZ1BWaA9EY6KtMiaz3e
ppt8H1/8kLigj0BwIvPi98fwrWfilRwmAohIXGwOtMqY8R45+aMt9OOD1z+gTger+svuyo1prPPo
lvOPBeUosR6A39+Paxyaz4K1YkXQH5NXKhDKi3SmANIptnROdpNbXhCaEW+bXvw3xiVOBorybnVu
e+zO+V1IdvOPxvVBfT+LIkKilY73iw+gtyOGMs6PPktB34bOmDwOxaNvMgt3Ym1jMbbkLoOKxNnu
NXpryGs5y8xLL8OL593T94+ZgO4UfrEReBqiFNYT+Pc334dda2dQoD/Kx/wt927UpyK8i27NAsjb
VttGr/PEE6/1+5CTF0pbaFVJdryPzpOynRgonuFou+oG6ia4TAoiW3HT7FietseQ3PNqU6K9/zS1
VZNh9l+BPBMju30178Xp5N1nW2LAX9tPtDwFs4AHwOczIaLCEW77JyRpj4boeLf5haT7u+KGtPb4
HaB4+Utx27eC+sYvujTvsnJJ4buxqMNLe+wOfc9P2k7uGfPCi+WMtyhqtHDX7MP1+KbiUXvkrE5i
fcajUhs7xYfqHlM0o4iyNZ90ypQws88UlN4VV/zkQNI2vb8bqDNTYh02NMxJKEokx3sAyp0dtDuA
5VrgBskl/VQIcujW6adm0PW6TNYhllxcZpmrGCe00N1tp+88hsVRfMMdxVLho5tEFieirfovE448
bOw24aF57eb89ejCMc/iTNfTCiICI2EKVIYVC/W1AVW6jjzKahK9nSNGx+QlQ2V3rJRfdfWjglF3
y3saGaOA5+38T+Yw2bliknAh1MbznYRZwt5o1lW1tmKneCVHki9O/QS7BOlBi1l+2O1jH9v8joOH
7qb7afzo32AYg+OfPspPVo1Wvcorx/tV6+7AQNOzZgY5CGnZH2zGLDFzpI2xn44AhW9oGzK7XNGZ
7k8x04wKK7u6wccvwVo/oJRA0bImUBnkj/pT3DFFDDdV6vgH9YhomK6oYpdr/5S8Zrtog8u//oAn
b1DWfChRkMHKthkpzuamPJnmQdwMn92neeJXKfhO+jAdg2P2A93DuTli/Vc/rF34RObAjKWzy6cB
oVn2S5ro9NlZ4rD0GqNdlgMxdIcfhrkpaFNYLGWg4fFDF6Beh1CgO9OXce2O6KBklc95wO+yx/fm
BNiBDr2fSIdhuUISm2OXNgIKDXAbUDJqu52vXTbL7Za95W5G73Mij+Oak3IrHawhhKK3XJ0bU7H3
xtvEb1AqRcGlxo7ja4Oymt3gYcB5pikRoppiJeOm4fMqFH/AiDKLmkBR2LS9DS06+8HAHzslSz4t
JNr7RnwJreCgayavjTT6laCmogvBRNtOBqRrLytV3D5QjeUuTqkfYXqHweMSSMuMSjAa1xvFdW2Y
RJZXIsUoS6PO6QX+uomaVynW0XW0dX8vpRAT0yxxS5kKu2gx4W5obK1KLxpYCVf3NQ5J1IlQ0gKV
gYuwMX9UVkZC7xwAhoxdx6jWfVJRNJe91FXCIXgKQ1crVdURImNpKkMKVLzKLTUoMiW5z6u8zJu7
ktmRqQQrC/8s6jVsBsmAkkOs+4PaMq4X8UQhxewPwYy89MBLd6LkHYNaedXVCeQ954cIEdouQ3+G
RTO6K3IYSoUB0IPzKFKMThFX0pQgNSuZIfe5dyHo603F+LRvZECjiINtPeL8V0+am8RuPyetYJTe
obdlfY2OSoRzgrZ7Nauh1mOYshIZmVSkjbrze+sxSI0AeVvrBp25rw3/xiuGFz3OZIzgAn2yRr/1
oncSMgDaWdKnWiQsy9DwrLsxijZIjRl/hU3UqsmrarJYAbmFTtssBHA6TbUWvOFu8i8pdvuXtH2p
YWM7g9i8ZjM5lQyAMPIeSu0XlETCH/zkqQsSxtUyHqipWb/KzDhImNVtQUC0hrRs76Uj7INBXaMl
JOEsnZ4F0JfbZlBg1IvBrwkxlFSxGjJ9WEF4SrYetbyynR5LQzW3bSTQxxZMat86OHHd75/H+clk
mdUpqCQUJSkVaPCI1WSt9aBxVSCAThjJIix+GugF5elQsTZTrOb4OvDvV/KhnZ77UnjusuCkM4Z2
lkK1scufm4bF2HLfNNJ+ieYulgpO1qjZa+ppoYGAbUjMc6JjtalG8aER1ZcMpU5LUB32FJwSYsmo
M07WE2flAEeHzyswfkhe/ZxrPTRpFsQFcUAIAJvHrBSA/qgKc+3e+qgQSobeh6ozNQ4RyRnETUhF
SgdhVkqqr1YivVQtFceYYELMQrhU+vEG26nrFywZ5IAWSlSGxjpMko1Upf7uLtBoKuUjKzqSoTe5
FLKYAdUglyQ8jMaTEM2qCgNlviG+xkX/EQ2MNGbmQeKhHpQiNwmbfSWDgLAIQSPc4xF8ESg3hVNK
IrJaJhswJ/IKTXKqjGvyd5utGZa6bWWhDvCdAcDwH9pBDTaGsulYl0ZNR9i3IF4Ghqm6JlJLCB+8
IHrX8O1SfTLitYlrUE6Q8it1wbgoW5ajdNQtBF/JILJT0UP3OJ9Z18qIzA1fEDEu9Nv8tjibVnYJ
++pRKpHIdQaRDGMtAc5sENjWNb+3/jFVgbqEss5KxphhvDVtC69xoj6nnYxobFuMlGB1wS2k/KLw
0fLrlLNtRb7TRavU2u7i9jnKE+YjCb0YzuHpjVU+KSZLNCmLXo3Gon0VeeMJXbcT+eZD10c3k16v
IOzGrgmUK89ZSw8dKeaaIIyrKB7lc0EfUBBBfepWCHnVUJzYmnxbjYf7yARALCXWe5mwcs2D9HHA
axl2fFcYNSqEjYAH1bg8FZQZmsb7DCB+KtiRCdEi+WKEZqzD2lwDKaGXDrq87vZmLb8FAxPZonkV
9QMmmhN9jW1hkBxhNvWnNdC4J78DJSET/OyYj8oMxfGPzh2C7V1alveY805Dgd+z1+m0NSL2o6r6
WSR7axTffZ9YC6ryZA2GBNEIdUKxyUheY8GtY7q/lRYckzl0ml4CEx6WOOPruz5ao6PBwgnroHRA
MDE7E+SbpqUqUgnzWhWtS2hmTDyi8CJWYE4TLd0qJW3fIW+dKbfu/SpK3aQdGVhx29T1tGt0gLlR
JZJMhYUoEpO7oWteuyIq7TKdmJ7ICF105kT4US7kqb3jQliPgXL2u+yAdOKM/tXn22hrzBMsJWGU
moIxuEkd6I4Kt8rWEWxtvRjaGpBeGmfwjuGgGKvcSh/zoeeigrJa1XeHJPAfRWNALExIVQ1SteyT
hNZqT/W3IzKIs5mtm/HstFdO6H+ekm7UN1B5sTgl5Etn0/ukhQcJVOwuEqVLajIHTZDe9kPCIlpv
7geFCq7XG5eW3ykyek7wsrVRVHSTJupkaI3qyldZVnWGtqm9wo1LZeWF5EUowiYsKPQpCVJh8gN2
SlIcOjO8F3j/TyHF8ziPX2CaBYzEAbNFBjIJCxbdtl7cqQi7AQ3mtqyklJAjhfNUpYZuULCwh0zB
AtPTGfaFNkfrybpjwjclwlNGmdh15xiYYYeMGEsmFG9ftlbB1EvQrOF3jxSA1FBmaaiP72psRU4/
pImTF/FuEqVtmps7NWpa0pkIIIKvA+An11f6NKx6FBurPhideEImXIPBd3RvclFGEuqEiMXxIuF2
VJt0pxUqOfAm+niItm6ZG9kGMNmvvuwo4ybAjR86QUT5puO2HSOWDnV7rGU0kW0XrCcV4qLZ3Ncp
2nehqXZea24TI6QGUWmXPmXILaZ2B8rmFPMROaFn3BTgNleFz2BD0ypJwvtyrPnH1NqzPBSaI8bp
a+yJj30VjBtN12jUWc+GiBJf7ggoUXqo3Vad4prSX1TggE4dCStNUmKaNBiVAVcSHpr0LnmILxDK
0Hbr1ATMuWatycndJAiHoJjuq5gOxBwAqq4xnzEDUPsHMyMqzDeln23aVkcV5hV1/MIOUI25ndfc
+fUuT4wPXcY8V2c6HM7xV5T7gWvqnWl7fEK5qq7bgfqaJDBjC1EqOzpBmOXAv9oofxANxsi2KFFr
D9PfUOsrzG9pXKI1BmCaydKjh/3wpmtZKKioI3Kv7ZwkCu/jNGpdGjTgY0xUQSWt7LhDAjG5YQK8
Z6CjMfbUNfzGOAKxQYEhFUdDHEa7tS4eJHanGSdil7Lu3CmuYIKLloNW2Uxos/d1in1z2ft2OOCT
3xEogi81/gjpDK0lpdT2vRn8uVkuM6uRrCTRf/MjEjqWTdnxD+CEJWFeY9bmSfIrXnk4QHr2Q8vF
2rViS151ooBvtfQbPModFb4AiCu6WcQSppKthk7A0axT00xYufl44Drfz3cqVSdtRnzGZfJ7047F
RUihLk8z9bOORrzwspYbBGvCA102WYb+pHklwMLYg7T/vQmRF6iTVu4iAuO+guHTOSdeK9sGCqR4
l/YmVTFFy25FryfNt9ViDF2xulm63b9leL/b3d9Ugd8O/x8VCS6Oy38KA2YZ4m954axz/N//axYJ
Hj+H8Ef+rwrB5W5/IShEhXQFVdcY+EV91gn+UyUoiRZR6YpBDw38gyHrXPWbQqEY850I8OFeZKmb
MqqH3xQKRfqHIluSbiqSZYgAa8z/iUrQtL5HgluWOGvYNFWD8k8o+Df9RBmpydT7WXRTl0CVSp14
KKVARRcnw03ECeR3qHJAQItIH6xW0P5IjiAwmwiwEq/LQPuhpgFiAu0m7+FAMgj3XxtFJRzFk030
POn4ls7hsMqc9mctgUbLbmZaHZGW86XtHPq37C2b2PBKRyAQgJI2VNglnbhQytsybXuM6SB+lw26
XBRqy25hwQYO05/XGJcl1cWYCZHXpJcWZ+h6lJjAeHNkzzRTJpeYlxyKLAW3HkheM9EdzVJaaEsG
eTszclvo51+R5MvhcoVF+RwXx7Rdosj9mTu75JNfNxrRrptWJRttJtMuaS3LJpwPe0ETMBeippjz
ywvsYg6SihAv2Yh+n6UQW32By3Z5fpfQOXX/yMj+2jVaXObxcPcV3qLMAeFfiS4MDvvlMAqxu0rA
fSvBbPsD6QsUbGqDlpUmRAM0LMQngWfamoc3seh+Nul4K7QKDtOJ2KzaSo9N0J6rSPTdse42JplB
tiHEhNu3YbNJhm5eLWwkrxK3kpmSNEhrpQhgakhUP0ejXIM38W8DB4hvdZiyGOzmvNemfg7ERHr3
mFwZijCXUtXOVeKYsLh4Std5PyUhc9woIc1jOW8v3w0xOY/J1JTeRDNOfVq+P8BEhBeCYKiaWzXv
dTqPDd27vqUG50ESdEiT+mzyrF5jByJvSiQKd9kjZvr33vUypeippl6Pl9tcD6/3Wy4T4SRTziBf
uhrbYnu93X/xMN+vXh7WlwMaxMvu1/XUP6eIbOv5VS+vQ1te3PX4+nz/88uqgl5MnE1McOfHXzZp
hdHxeni9rKO8uRE0y80Nd7n0+rF8fQTX429XL4doo3r6euBbl8Ogl4pNhX2T2NMMRiz/r2WT/fMw
romypeD3L1dXGZ4ksutm9Oe8+brR9Z5qOG1gYQT4oWkP/d3Dfrvs+vTFAsv8dvVyeL3N9dVkDVVP
Qpeb1XKT5Yq/u9318QTsw24VWzfXi653vV52fW/Xy+JaPlc6cQZfb1fWjce8yogNLP4KJCjqvBIB
9DBlr65o+z92ZZNsA2H0zxEiaVfWS3D3osTkAee6/xU5cH20K2f/Cr//wvAvx38Q8kcPlHLjJV8o
/b+733LZ152Xl7e8kK9HuB4ve9fnWm6zXJang7yjcJnv+j7oOEO+UbSaAamsIIt9aCWD+HUcJjpa
9eWqP3YXTn6SzKfR71cV7TaFb97MJ/XQmE8WIItINg1p0F7JydUyJPxxI3+56ZWqfL3pQitudVVy
R9LaojkCDPsUoASNRN9lU0tzpDoTcPI5x/qyXLbcbtnTlryw6/Fy5+vh9WHIXfn9qIFIA8jKsOVN
86eTZmW3X/aWjZZbuJLNKXP+uKKp5/44Spt2jnnjDP3n5u8ua2LGSJJ9F2L5Qu9e9ha497IXL3Dv
5RpfGraFSrLysKSYhUBy96Npmi50ntP3G3/db7lUWP7qzYRKXE4Cyt/MH5YNtA9efeF3ThOQT8aK
5feG8jYnxflwuUKK50C9In8WK4LCxRmqvWxkJHmki0fk12uW/zLMH5VSk5Fa1Iqw9ykMrgdc0rYq
KQQI95yctJbTX68yKFw3y2VBrn2I2TCLgOVpPxjetO/mTabxfrOu3tXzEiCeJ+rLXtR4mIhycmta
U9v380YaGmSBLA0CMe2pVXV4ynx1uiNLA4k/FWBn+c6X73cBiyfexA9mubBdfjvavIKhDZr4IfdX
iJ2JM53aQtMT+Ll8EssH41GkpXZnkHojQr9pLXW/7AUUy772Rr3N13GLwztNMY47CvDivTypc29v
xqGLQNVZmeRUy1UxIv68rLczaEEb1Km/54MifV0RKPASleBoWqXQpUfdB9mQ+hucb6x3VBWop4fW
PklbXJfQIJ3BRFsgk4xhDkK/Xtjc6jJ7+8bq/rpwuX65ZtlkrJ5iIhYSmULtgLdiOb5e/8eNWF3T
RJ5niEki6GjAQLsszzMH96wsj5zbSVDuTalH/glYGYK+welkCXZfNmhCHa+AZSalW13ytd3CxF82
f4vIX+50vQ15YLRKv938eptKp9YhT6LnLID+ZTO1c2TMssuvDGFX8c8sie/XjzrScRiyVK3/9TbL
Df8bly03+XqW5S5e2P/0LZK4l6Pr5vpWO2hPaPZSy1ne1PJpXd/ut8PljcbCRpsuzTwgXTfXmNLl
Mn8evpbAUqnxXKUadH6wc/AOTjRGs+v9lr1hCce53ud69dfDhomSbb9daNTzp/rtaZfb/MfLdObw
jpIori76VM4qfunLhlQ3Hur77nKczXkuf3vLWtP4Kv/z9X886Peb/nH8tfvHU5N5z79OaPWvh/63
65ebTmEOo1j6+cdz/P3u3z/T9UXHo/QwWkXk/vEKlt3rTf54iOWa78fLhX/c/ev6P16OksDVYN0V
CbH8xyb552Gao4QqBcSr80XXy693MFQRQdWUwFz96zE8tZH3spbQDl52l2vaxARfNt8mH1kXpqjY
mbnul80Cy59mYn6M3R9G/by7XLhcTVWX1fD1lstekATSakzIaI6uV+vtvFherv/j4eQ5/EruiwL5
zLy7XP/1TMtxVE0PU4EuCBK0Ja2vd1/2/njM60taHn25mq/7TpAywgnTQVh3lfy0/Feu/4jlEOCM
hLJj+V/oXVSIpHjxL1xuJaaFQd2ZbhLDaQbYHIwijZp5UdzPi+TrxsyIjIZcIjrGUOJNWYj30czK
XzZCB6TaXnbTKdZEZ9m1PqtWC/eDNYelJPN/Rp1jjMBpFHyhfx2mgxsBBTTNbDMKZIHVZvDG3IcK
wqig1ajbz7FVf0JxdpK83Axx7lNjvQcDXe3ztntBc5AewhqdQiOpb8GoWpjA+Q/HPAzoNougiHU1
v7tl+X7dLEv6aY7EVX2GGaHNooPYAlKKfSa4QazsdYXBXJ/FO2VEL1UEIKkih+O9aNpwqImNwPbf
kSSxp9GXUJam+SFoK/IVzte161KKWFax6QD3p9TpG1o9tb//X7D777h64aDN0KP/XLB7+AR8/2et
7vc9ftfqLOUfGlZZ2gz/TowV9X/oINYMEbvR74LcX7U6/R+qpeMOlUTDkojdo4z3u1Yna/8wFaI8
TFUUTYy9FP/+8jT/S9kVj/PfuI4oyc2uoj9cR1CJNBXwrCGrkqgrqjwX8/5wnBI1KnRlntPciaqZ
KN7dlx32vsZPsbcYOow7ckhkr7iDX1+RUzXeZK21gu+G1ICbyElxo3hTjqbVdNGU3Cla+l7VICcE
0dgWOJACsXuwVCmmjxlcCs2870nyqHJtRXAAikFST5h5qY+xQI5zLMr1jaZU77NdQlBp3o0l6hv5
TD4s7kDymSIEzm3hbSszcY0W/0gWM5EIshuyKCNShbVLqdQnrRpMJ89ooLRIamyhVG6poNdrSDWb
3oxdbWgOcov4hTKPUwk/Igt6BgxBRA6VYQPTZq4lyfheQ9o2QG4nY1dBRCVERCrWZjxtWql9Smkq
EyLR88ayjUCLuyb1yenp5FMlCnDA9g2RliAnRX90ijZ1SWx9K03JbSv1hnDV3B7kYKcbfB6O0hv4
IDjj0M/eh0mZHvJe4AXIrKXp18nHNEV4ZJC5vhypABiPy55U6couEcWjaajSaRr5nLM8tDYEflHo
ktX6RtQkziYCFItxttXIuiWcMy33bz1l8m/zUthk1MVuplGJ1lXS4FLSSvHWn/AC4TuB/v5/GDuv
HdeVbcl+EQF68ypvSlJ590KUpbdJJpn8+h7U6j7r3I3dwH0pSJRKlkozZ8SI+WpfhQ1NtEWmJ8HG
MlW8TpzEfvSkYNbzJBqAQsYnWYUvUVhqFz2I6k0/I5pAOBJbMf9pfaVdoD0+SMTcwejtwslDj+qD
DjtTuMM2Upjb2i44prfwOEK+ZVDuqb2k2eiCyRAYWmceCXs6Iz7WJe3zGbq17LTMv8FE4920tLli
jZg1R47eTTBUSOh4nFWSy/h2bL3knAz5slDM2GxuiElrdXPc5kN5G7i6dnIz1T8IlcTY0DAV9p7T
PZStg6VaP8tgH9tG+0R7kT/6Ox7t8OF6xXTaDch8eUs0F+Ln1H2ShY/qU0teYQPmR0uXKBldkb5O
0LIwbTruOhXW6wg65TG0umcJVvwzHQokZWBv76QbGgcgpuM6DnW2OOwfyUojIJzAs58G/twAQfRM
+i6xrLkPBkOPKEaXvfNoutY5cNPu7BJxvipb82HUKvXtNwWaorpHJYL8jXyJ+K0a+InDumszG6WY
P7r38ZCl7wbRIovBqPwHBdsDQ6kXQwFyA+QictoD6Yh2Dd/z3UQ7d5lkvvPuT9G+hir0Kc1uGWrj
BSrO8CS8atrF8Yg1XVjiNZuqdR665sUhm26hD621HTUnREw7RM9Z5tubuqhmJyIt6CKzQPg7kb65
3hrQhDJ6OyP60/N3Wd2rF08YLyrTqlthw5sdW5Ht/dCZ01CF/C4+NANsAHE+FpvD5pgX0OPEiFU3
olVBaTkhk9UwUY+Xon6M3X6L58le5wJIZJNO8tEPW3FwJdgl0z4hq4o+Cg2DY8u2GleADvo9w4Rt
FqMNR9HIjk1teQeCLbDb5sH4UGnD+FCa5q4HsLIcBCm76Xycagr6mQSV1PUec69810o8JzImyMMr
1F3WeuOdY3fDCeUQlYD/d4jvMttGenJMXBe101jWL3ptFVt2nhr2Oq6SGYBrJQ55VQXRtoPMXxwj
u4RVJu4cBIpPCgK4mw3vUHKm09DE5aMo83NSiuhyvTZGQ7Qy4zzaZfwmQBz7j4xAM1tZYW6Hi/xS
6NHKbx3nEehnf9s6wbODGtHT3fye5nN+RyF8Ww5wqmxXOWuSpIuTjXTgpGWYEaw+3aCdRMoLWjsh
g/oRpuCAGcv3KP2GDn45F4FLHjY/cbDtmxTxaeOZK7j+aNbI9z3R3GkvfH/0fKVEZqQwP5BP/Awj
RzwQYFcce6bLFT34euPVdbKrXZQduky+cRRfCFjRvsZNb7j73MOiiILLOfQYBZfXq8QDx1ii+sbc
t8L2XnPOKlbg2YsdBMHRmxyJCLTwX4dgEkud02uRDLW19tyoeu3XQOLbV52IumOeNM3SqLtfSXji
vekal3oo5LOrWdpGT4xiTwCzA4hF0IKNtPCuNBx08cKCeAu6FB0xydatEoQOAIk6N6VPSS0oSuIW
WgAIdlw/exVfSuF1CXzV8hxWdXAZpr5YAnHBBBUb6ZPnEDgZ5+rVDImWNOwoeYC619/BIVokth4/
NIPNWA0cc+dUFQTKtLuB5Spv7azW+JmnxBvQQEqTqjy4Wp88jQKAMgGZYl83CYTltsnofPOOrrci
ToJ1xoqgmPZRpGMTd4Fb3jpuf4d6pT/+OTZfLWVaretCfw6hKp/8+c/10lDyeoixjtfdmMnj6Jny
eL1ErxA9zlRjXIuxWVgRs+9YMjzppOGs/CRBZoIDF10VftUiKDCHGMPOy8QvGWHGNpDQLnIb3jKV
G6ZBNz8kZRhtaCexCeND4Pzxdxbxomjqcgt/wpvlGrS9kmgXk5C+LzAgKi1lYh+wdJmtB1kZ3yPb
ofRsHuqsvS3ggd9pjLLodWfZt/tjTCyIbCaFbaFjs8xMgVI0q3OqMvrDECZIK9PQ2E1W6K7Qz9L4
AC1OmPZbBGXJiIh/HWU27Jyh/WQQnhBza8ElUsjR3Kp/aYgDPkmb9KYmwGxX98h7mR/6zAWSpUjN
yFt0I+R5WF3H07YIDm27O1jel6fSxyltGFGz5UCYDUGe452Bm5cLzW+Y4KnqW33VuHqH5tC4BWxI
x9aU39ao9nk7CtxWRgIFEKVvZafNzk89G9SoeJ1Q7ehpD7hbJ5sdxmJDoHZNGzemlhTUX5FgN8Ov
9Rna/oRAeR04qNFVVKyDJHi2GvPLKLRT5+lnTQ/HZW+/+XW8HQz/rq+ov6YzPbBnB9bQoqWS7j5F
vXgmA3Mr3BAAbZ/pvPWfrMal7CBw77vxxQnrL+jYxI1PETrdT88aiDFQgO0QrIJPvoumCjjvRh90
2AkyZBOnIcH+7lHkeRnQ4aCtxTbqQ7nUW2PbmQAph5mekDu47JPoy8wQsuqFc1cjd2ryryRtXyfb
WU0z800hEB6S4iY08BoMNaYox3ipOv0h9LL7qg+CDSYQ2wOyjzB+UM+hstb1bBOOnF1oUkGW3YVk
8UOrvBVn03pi/TfJ21H4S78tZgqldi8t7QNQ2Z0e6XsB3iXV3J3yql3GSIzneHz0TWI/K61GndUj
aAH0FJOxiSsMaJrM70tvwIs9YYTy8d9YabPi108Sk+9+uUOCxMfkJ9mm+8Z0xGxIX46omxZQiW6a
DG+2jXfE6xZdwFxvwYZrLk1ky0Ubw0oD3QkybuHRwV6MwGBNOiCr3B6wv0ra2g72Iz1stnHgXUAL
4/0gMcgrw6PZcGledic6A0wRvTq07s95IN+8Ar3/RIhUp9dboSm4K0696tphthxZu8Kcboa6wTzZ
8EOEqbBkI+YRnaduDTWAF0+zEmdDCLGHr6eN+weVFcdCT+GRoJxf4hrGHYHBiVN9VvLC1INP/axX
1jnTvdn7ayXrxknfpgZnkSCLrxM+UGbQ0FNgjizk5LMorDcxPw7Qijek62erD4G0+rB+VfzT2PxG
LK35guqMhaPHLeo+eUXw7vnGZ+p/MwPchi1eJatOHJwfGCX9X79QaITNG7ODMKyXBanYSX+LmBDZ
ce6uEk19SMt/Vob9I93hRyXQGeofIaicFGCX7TLeO4Kv3Mnjr9hJ7roB40/l1B/kZZE4D9ffc5F7
6cxFMqnf3ZRzmXlg6zvjrorjEwvmV2OQL1Hv3AvXPft1cJeb6hao3QzAGN9Irz9VjThQQTuyNMLC
2sbfMeqo6wlYUIdZ5JhaZE9lY6rdS5u56LHVehapaZSIvBwmsLgN6d1zrpWcJJMDthah66ANt5qR
3qa1/e7oyW3E/Otq2Oiqcao2UvQ3kbB3jbTiNTWnJb2EtC1upQzrbY8Te4rKfNHiZo/cniErJl8Z
a7XWAyFuhnhV+++IC+muT9NP7w8AAciwFu5ZK9I12a+YgmWCzWpys501JLBezA47sbz1IfNUefse
Bv2+0jxCyiSY/1yITTkmJzh6MGM6w9i6SbQy7EbfqcZZI6v/qEgI2NveTMLRNefMfn8D8KJlvQHp
xnbZHxs+n0EwjTEyvJBaoIhvvTZ8TKr2N1NoY3qJt9/CaGHb/ld0nz74vQUWs0weISC+QPtAACdq
baWFw0E6otiwyhJ7J+CUgpow7iazvCCPeDGwWcxZBRKViiIxhU7VHKes4l2gDSfRpPo9DIQEgAda
stpe5VZsL3uMaiGGkEgxmkRyVKsmSCizxcEGPVGIriR1ttpI/Fxvu89xR7waEXQQUFW6kahpccJ6
x4xvDVboxhAd0j0LVA32hwsYLXPVOP5lGHyxi/Ri46ZByqKlDVa13uGsYuhfWhoZeq3X79kn7p04
DtcwR4sdCfRvSVqZh7ZgF18K/duA8ciPXAPDF1SwSC07ZUGsNrnRNa+iIO4E1qli44++MMHjEbpY
ySygTBVj37ujmXOeuj3tOp99s8uXT3gj1twq8e5iFW7Y1vrLpvXvXcgLC+gAz7rpMl3iVFloLQbG
zr8Ip7yDzewuvVw/iZ4UpzIN/WOgHQemV78IOtJAbTbotdKeRKiWmgxw2AXJq5PnoE2cAUC7/hsr
i/Z3l5S7OiuitdHYbKyjgBouWcrt3KZOrw3ov9evB63AfcnMyVtfj1+70/QzaVT/437XqymMBXZj
eIznx2vRDFcJxYh/3PV6ox6yIrRH/eb6kNdDKGZXY0Nu2oSai7ZhVB51DzV2SlF9aQ9bYTn7oa3O
qaKQVA4/ccFitlP6KwWPU7InhkwAP+n2leguNlJa8pFgrGAKK3v31UnkZ1ZPP16qfhqLNmSvwpUI
rL01DD9TRmxAVcWPTGLHIl42QTcuu4K1gmNinJts80ehBKY4u2rhjVYqqZbyG7INFJmcWUA6sNFq
d2UnmOeq3qLe3IFoEn5tMHJSbs7mP1LRxb5emnJkTHIgpNPsiXDvB2KD5xuvf+IOfP80OE94VSiQ
m8lHESPR1DuoLIMNyJZ4GbJkxuVo4r1NK5zSuk1Q8DWSvjF7tNXEWYj/G1HPHv+AhiDr8rvKMfSt
SIuGghVMnpBqkiIXCfBOXiKKY3U2mcUL4BFsuHMyfTPhqyjj9J2AOfzrVmQedWkZf/6Y/7nkUv9j
KRXxIx6L7Ah/I0NJiyzNTB/ygrA3YZ2JRPw2Qchb+kNnRs/5EAGrQL+bGKfAab9iET55ybhDIu+Y
4xlI6pCBeLP0tamVB9votzKdTpYBMc61gcJqzdp2aNH2+iqp5DYBlyABoeAdDTk32KQsA15sWAGi
EjWmaZutvpfcXVPTVb/uXG8NkPi9MfAqDl55Rl79XSt/n6CjnpcItMMM3CEwffK73nCOHoK/rrkb
o/5Ul81ZI3WDWNiFoWvvXTisqP2xxG/WoHQXTR+/G5N+siDP01dGElD3IdWUFp+Ird/6hCusYnCl
ZrizYG0GI8YuDXDbBP9L2EeJFHrW/GokGerpthixefYNjnLfvJhhesmikWT7lJZaWw5byYZ6oSV4
KQWQ0EXZ5I9VT+GyQvA/23HyRzVbOGwzfDE0uQ21lP3FeAjMi+21EPQIpgt92ghtGiK3qHO8yHtL
74yFbdW/WU2afK4dfOWLo9n1B5i6IzUbNj9jUJ1rBv7FyKrF8au9WaKTJkyn3gsHX71frwnauGmK
8KmqXX2l29klbbwK4f1F2aQ3tPabmj3FeYw/SMR4V297BzBDJwAex05M8ibdr6nvtkWJzyIT6QaT
zQvi+PVoWPRUcCou2zh5rLENQ0PGTc0ugAUHp76AmtI+YAHA0R105rJ1I2gDtnqKHQZvm1Sqlda8
xZQd/Gkdzo7DohVfNjrnDifMGhXiV1oV/orCLZVJNazM4YTg4H0Me2SfM8G3pAdtD/WucwH/F7Ud
Lqow/lbK6s+JzerRqhdjxjSW+8FLmjktSKX+MU0kWxkwDXY5vDZ5sky7/GdwxYthqy1qsa8uwJLU
a1m1cUzUCmaIK2Z6wNNorgK912aT6BJ60RN9LoJS4+oQq554mt45QqLHBnBfePolAulSdupORrW2
N7pX2xY7rXvpPYzqMSibvtnruX2flgpWhmegfSRLKm/wG/jSQXhpnTQjhLOZXqpGIUYKT3mIDWqy
lEUN5Sxy+dNMyVsED8poXvLKrleAjyAfgRLbDC4jmuN0GznArJdh9NbX1ZfhZntLaDej3V/C6Nnn
h2hJViG+BYbID++MgHSNiKWIa5CkJvQX20mPMMoeIrNYiXxgjs6OUwOIsPUeCkBFdld9ZI3KyGoK
jUVlBWLRZf1bbAekOk/2Z5gCwvN85CKFUz3GcfZQTPVvzEBhTs0vCt6lHnZ3uc6Y40FREPD2q/Jz
IhMqZFAwjOKXRD0y3uqD8rx3ldbvPf5AxqmVsMtqWVfU/qUBKQxZ0kw/ImkYJv5ba4/pDsXYo/CN
h7whodxe8+t6qvThLvf99zoE0CASYkgHuqa8wOnkj+MuUE89EPVNpCpSiViqhnX522ndVjd7g8gF
66llCugjg6xYwsHQ/y8MIoWqyduohK1gOkUnpr4N1ba73ICn53yZTGE1pDLO4DfLAGjIIkiV52oa
9t0Y3aVyundtFmUTlWIgf77T4J3JZkEqgS6JdhmJJCNAFpgLaDJDn02Q3kMDZn7Zqj0GkhUVX5/q
tPE26MF9TE4xYmDswqwN9cjEQN+Yc1IXb7fK8dvpWUo9RLGCztduxIJnqsa7+SPui/oxIJBv6TIi
YPHdwP7/0tiXrVR9JZeTF/OWYknOgQyvOmUAmUqDJ3M0ToPLldKYQFy1jJ7F5Ozpn5Nr8CWFQxBL
EmO1drTXPMnfrMSft1bByp+y5zZKEdk9DWVFOGqRgEHlh9TlnPr1L4uPJ3KwqnU05qu009mj+beN
21iLQQVU2zWco55usP8ASKL08cVzeVMmTL+lhjiVihTTJCHgpsG+yM1uaI/xWHKRW5wxzOiYVOh2
beNe/wwJwjWy+DYZjM/cA3NCI/42MmjbmoTDqwquVm7yAbYpFex5u10p4muryLhxa52CYBac+fb3
siyTJdE5yIBHQhcjm7JRxhuMfGenmDuWrue2q9B5chr3fcSPQW/jKYwpcMjhlzXuc58/OL3Ehw3B
LhzcasW5lS9Ca1AL2k7MKwiiCBSKI9aR6hC2GJ7Z9P06g6uvm8HfZKO6j+q5Ud7jJq17mwnVNIk7
dXEpo45TTnhyeggA+bgshN6cpybIdwgV4VXpR9CLUM5cNtoB+reCCCxKrqxLBcUnnUQladB0m0j/
birICDMZr8QAmJjG22R8FEP6rGjBLAogX4tgHiEbAdJKfrg4Khf+EK9dYtNu/Jx1aO4XJqhZXt5Y
wR5xQBONM0JBjiV1d9PGBzQ5ivkHABCuAdpeGxctG2ZDQBvE6uFDjllNGClonrqLjW0SR7eeFrvr
RGEKtaPMR+IHjzX3SOxL4icoZ+AF2nbTdsHLpKutNXRffQPYAGma4jcXXbw8uBMmVdLOeuia8aW2
gjNRVrzYRnulYuvoeMpGzEOgyilRujFkp5IJLUnUZxKrHV7WDPZT+zshgMeDzJ6VPh/BH3g1O4+J
YICxSn092IfJJ2V7j5/QRDG9W5aW+YaWkSk7T75HX8f55fHFxQjcJxx4keHdQxDrYLqaMHwJlKg6
XoCMdXAsLVXlCW6eQdDBjQbxvg84xY1q7m7KqFk1hbUFdeYgbAi+WN48RRO7XDFpuGxxwfu5+h3j
7qto7U2XeKxdg8RchIbLBjLc6KVVnQkRBSvO/qkXl7FY8/UevYh6kiL+nTgHC+McjWDRB4u8zZ68
CYV/vGKx1Ntnz23Go9Rh6OdRZZBIA9AmjcL4Wa8hmTRDFKzpsIHmEB/2NFM6ZH/wQnkqRztZYYbj
g4tHymtiw/CMmXdgn04PCs9rgP9wfNQzPGERY14APkzLYrX3gvrDNmknxdG+K0aKWCAjSFygr/KS
Gam5wKbxNA6Z2iQNKAsZwyIk477M9GldGeqsKvFTao2z0YS1sanzG/Wz0dGXdhOPYl6SfNZH4gGw
3UIg0eotNL2LW0A7y5T/0wuf+j99vZJyNaRCRoDCpgU9rHlpxYb0DFiLssD0SoRxWkew6s3gxR35
xNtIfpS9mg3M68BoYzAKyGTo2K+F8O7Y0D7G4fBhZr63IOd8bRG5vO10CxqXp7YhAaiw/tp3kVPf
MpI+XcWjDdcLoyuJbBeHRqEDb3MZ+4x8lpadtDrZyBHuAQkn64xuytoMmdJZsuO09UDG1a3LEjT3
d/WE4Kh3xlUhNbFx3W+UnexgPCyBvYUTWgfWlrqGAdM//W5omYFxTB/JBYDHRiUAeprGyE4RkGcm
ga9bSdpcq1ET704Yg5m1WBjrsMQDDwOL0U7PEbwBxh5TB0MF/tAtfbXq9fGr9zjkFOat38fp0h8P
EZ2XFYUxjo73nUOYhhcjM4irI7m1uxrAJxZGv1saRrtSBViA2tTkkpL7vRJBuFLGBFaqKbu16cNo
GRJ9FhWwmHReQs+6s0cCp8KEKqFv+CscQm8ViImgf+7TvlzFVaB2uQyNowXJr/SajW32rG0fvdr0
VuBfgNhM+ZnhAaTGqXDPYc4vmc6TtSOsx8EBDwc6tHAu9iOTTO22ivnH+CEZiyiTkYk2cDYt2a4H
HNdDQeaGUuQCioGwwylf57a7H3A4MRq2e9bSd1VPsycd4pNGRsk+ycd9kgX06HKgK7kxgYplGeLC
1IAhsgQ/G261Pls5qZVsSsESwW7HjS8BtomkA/3psiGfhPZatd4haUg2r+uVaKqjHtUjVl8KKlbr
o2lWqXmQuewgT8ALlxWoVdWpTxPxxCnX5YruGeiI4j6B9Qn6wTuFfYZNG6MPTaN1VaXZTRkmD2E/
sPDweWUK3WNjOz78AG2XxNkmpTu56Nr+nn3sptf1ADz8jKItvfwgy2o7JQdhlrdOSWOhZp8Nviy/
H8iGewmRqCcEADranN+5njp3mwMZNRTTjB2IC/4yudJSSZqb43/EsmbUhEfdeQXteFI1NpYsP/U0
XlUCLtsUe4yxmtWtFRURO0rPTmkemELvaw8KuEfMo9MB5B7tqlqkLuvN0LXdJf9Fsc37Qv9T7pzZ
BDvEKaZT5ii3EhD0TcIkHCo+A/3IyDM+Sy0Sx54UKAyxx9jznnxF1lUY5tlFS5dOm29q3tIuwqWL
utg7kpNk0z+gHII0Yp81hARCN8EbX9yqfrqxvCRf0dyBHStuixaKbgejwkCEy+yAb8+TXURziR1T
603rKYsfLL+0lk1U9ts8qfU7P4T542jWUxNU9zLuyD9pIItJaT0lYbOZ7Eng6LZ1QOh1tWyDgSDm
oCZAtOiAPU63ZIzaWlduOe9OVqadERWg/BjbszlJ6hLs4RDvJM3BmbSPJk6f/FcK+sdcex5stbdA
ka4GWPWwQZh69B9rkCOLgvw5I0BgrgXRceg/dNaMbo1CCHnDnZRVvQgyvsnJGlm5+oW7tt2rm314
kaZP+620NmqaMZDOtEsx2UoVmWTnBOUqK7oR6pbrU0fyz3GAr0zorPbMMj4Vbe6dtcw7RikMRwIq
Ka31bwnqoa2q/ZHTPKRQccJA8EZ1kJ1IB9XABfFk9j4ADr9c2sgE6XzY5xwAwtCTAey7O68ozGVB
c1lbNq4Uq24GBDPdHiVNOgwH8tOtbG3h2E0JCeKVsb2mP2l8G8JvlqmXIsW3dJ+kx/5UbP1QrvCZ
70INHNGYsf7NerkNkDyyOlyrPmFLRVG+sUpsyhmhbuzpiC7M7HAN06dbOIhXW0nh23HBbTUh6Aur
BApDptBxrA25yXr0qUhNwJWL38hIKXNlv3bVEgPLN+JL11q7TXLokcQwD2y82P5UyXAJ4BQTSAXp
DlGon8inrkofMJACXx1SrAXDk+LdmBJwefLROR15WuhQ1jG5nLHrlRu7LPN1pXROdQkKG+/4PYpM
d1ug/zGM/jYMglXJt8Z2v3jIbMiP9RTnWwmdY9lV2bcZ0+XR3eoxDEd439lbT/t9ITIGoqARH8Ag
djM6yCOBNY8k/e6q+qVR9TzJDUM5z0/VFrxW/+wZ40koPwSPRLlukIUOoQBke5KDvLBMRk7zGJj6
d+iWrGhZ+7O+BRvibmNpuZsqHW6VgggZdO4CBdIOYU2/DlGyLofKJCIhE9+ZMWRsPlkB57rX3PWN
fUw8J1gXXbZpPA3nm2E+ENGNxSWjUainTNrhC42pdkOxgu8G0p1dAbHLBBBnMAYrm4rGMhmLd6K4
u3U1T0t+PDLuB/CPgLH1ebqtC1CM5EEsQE8Nq9qFTUq+9Q+tuIrdB8IrjL4LSZ2uVEF+iAx0rSOd
7YFmFxVNe+kSILfgoRkZUkFa+tH1GioddvCgxbmD+EJ8I+1iE5V3LANc1W2VZQnUPIAkHFPbVgmL
TcN4nnTtu41GHPx1tW/1OQXqxn80gEsfBWS8oUpd6p3Rg2v9AEIRt1U63UV90y2rhPjyeDyP04Kf
CDsuAcDTGhz8We6klnpzCqdCnqpOtFvfQkmd+BEINrcrCRKsXhxf119d4dy3lvNZOdlrVBiQjVOl
bxjVpHfvUGDdWkGWHpFGwSadZl4tiWYnt2CAzGx/SZkJIqpHTEPk+PuxfsnENO7DWSatO81nJWRz
KGpr2Yc9ZCirY2BgiVn1FHzqVmvB1cLGikh/7pBIKgEKr8HvUWr5OVRatjekUhfDS29AhYFiImNv
7076hcIBNWwslu2MDGIw1uO+2XU2RN8kGXBDUKFfiiwDujYIFtiDIDU3Db/jghbbSJRI6gYzRz3f
hvSXVrqprXuyk6BNJtvRCc+aFjFnWZwGvkzPSrkPRhVa93Ze7YOBCMMxMh4SelE74OYRS9PwUDku
ziYk8pLG/sHwg5PmmeFKHw2QRcmjY8tpAw9Dw4M0GAfT8j/SmrKjauGDqcKheZgBMjcku5ZuWht2
3/F7r8sl+q7sSPjqM/lrZNX73YfI7QBQC+AlVytWqqVCFsbdNrPISzJyG81alhPWBwB+jw5EZyh5
z5FUQNUutQ29d7jxs0+YS4o5TL8VTZGx6waB2+cf0mmMi9FLfIKfxJRmz3mY32EW+XRyd93VBdmT
OWzDNlxnTbDp4+E+51RAUdsRJ3nd/Wqr0HO/u7Z70ZoelIRbbkIvJpCEuLdtw7wMZf3bjQoWpoEH
N7erL0NnMlPKw1DV05pg1D3jFLupMn4ZUo3R10LaVwThdpx3nN+J35VnO0ne6op5uaBcnWg4r3OR
HQpO6p3l2wcdZdLealhbD9XYr1oc0yyfVDS9W2yGRzCCbp1ma72ii5F0r6HZJhBvujdhtiHuB7om
rJB/hrbOiSYtUe93nVgFpN9xnAVyPyhM2N6m0Dhfp6EXiG6JL9BbXqxZBssoScj8QBTvS+9YM9h4
FSB12ZAgwep+5Un5qEfwC5u5TGxXSU3kcvdYJEG36YSrSMtziFaPgbN7DE4S2jdxxsS0pSJ+wpVX
kAZro501LblsJ6LU9JiRDy0JVEFLfbRd8dtlY41QyrvFG2Rv3WBGtdXcHeHKc5awBBym8rkf+Nxs
q59WuVedpd5Q4zWnkcBZImAkASzNCri2yokWR4Yg4CjSotrHQTTyRu34GJDBy68cs8P10tX4+b84
Zl6tEn/vqOZH+PswNUsh3O9xVx6NtGyW1zte71M3LkK763Xq+L5a/n3GMKu56Xo9UTE3Xf/hvy7+
ffw/tzgMNqa///++ij8v8s8zMt+RWvzfRyI7TFdeg+vl6LYW58f8SVyf/c8LuT6bGbtVsfv7xLWW
sYS43rXJ3Kn98/n9efDr0b+Pcr0EZ6nl98BJug/kezT7Q/0Ccz9py+b+6kH568u6GsP+ccy/2sP+
3idFZEVVDZXEHwfL9dLV0PL3mMCdPM425evxP49wvfXPP1+f4R//94+rzmyRnmaztHH1TSezhZqG
2OXvC2lMjQ7E9bH+6+IfH9vfRytn07Y5Ok9ZMbA1l5kOhbgHqj4bUq5/0tkIH1/d8P/z2N+7XC+V
nXfjZWWw+cfx6/9fj10f5O/ViVUoex/ID9db/97w98n+HrveBZYW/vt/e6zrsX88zPVq0AHoNoRD
anNP7+U/b+PP271evz5d2dfptPzHw/y507897PV/sik4BKKviX90sdiWLMsMW5PsvrjqzfgC58ow
+J9X9bEDzvCPmwd9k85e42CuuFz5D/M/XR/o+ucfxyDAhXCwbWf59xn+7Vn/t8eMKzDi72OhL2wO
7WG6Hr4+iP2H8fCfV3V9/f91+z/ez7/erAVFvQOLtf7Xj+DfXuu/Psz1jn9f6/U+12MxCrL14Fk/
PSHQBBuRdvbHKlYOHa0PoyDm9jbqhmTzZ7gYrGfSH3A0n2KzfrqOBhUlvEOcYlMExenFzOBUH4q1
OQNAUL7C3ZuhIAHFU35wH92MC6H72x7VjBBx5ktU61qbLbYL7HiGjfCez2ZG6UyHQ6KHAEkCyCQZ
hJJmRpW4M7TEm/ElIxwT1AtkHIfyIozq5Myok7BnzUxk6K2CgmJDQ8lmLIqVduw96MNSA2xmua5a
6X6DIs3Uw21h6N9QCB6NOsg2cYMoohgrxEWtAys3TNZmwSopyk5F1QDMS3Sy9aY6vnFRQZ0iWklx
BZVtUMW5MNAC0MR2VoFbIghgKUwXvV7bWRfe1U2/H4E74lGf9DsQoeZugu1OHNK4Gr0XliZsbbrM
QMLOQsf0RbRJunklRg9cFmz1+UwheqN7MdKLbRrukp6Ptg7BfrIcRAqK90UfpifLzvdlXZ9Q6dbL
RNhvzdAcqkrlGxZQydphbmeFchNHdKTSmLIbO/YK4thexf0NVQn2GCllQKCJYhWlxkK36AKEHcy5
oeGzczprF/px/BjRQ5xq8hG0kGSRmo258NUlk+Ov8PhgfBm80VOnPSqDm0iRoZUAbw3LVD8YdT1u
6Z3dmFInTtQCKqLa+KWRv2nIAlLXWRGMk+PjJF54Wt3tOpP2t9b6EPtcPmnAZ4taDPaatfEza8lx
Ixr9/7B3HkuuI9kZfpdZCxMwCbfQhp5FV95tEGXhgUwgYZ9eH1sKRc+MNBPaa1Pd1/AWCwQyT/62
Xha6/fbT2/Lq/UMXyGs9oOStY0zTvW3EqFoGg8m8oA4xyt/bPkzW0PflThoABLJLqPieqQATmvJb
NBprW/CDx+gad3lwN6Zhswta3jRFPlcOqTZuzIoPWhJ755MRyDFsEcSBCW3As6RtTvaJ8aujcl41
4+l6B9mZp09FMv9AYTMmt9ADSrxrw6dZxO6+FLFgSxunJmmw8KDjhFQuSXy5FGYmOE/5R2iKgeKQ
cIERnkBf5FuOwKM95yZ6Zz1BihCYiMNJv0RpjpjfI/WpQng1lddcZb6Xh5JsVdGlvOxG+lebzkVH
Z2zKuI3uJotAIRV8yoLwjNiMPyZSyXVgGMvBYi6znBN4QnJIKqxcYfJtXJWv9ZiAa4/za6gmE/UJ
2ek/flghPkmddO9YZknAqXk364j+galYRUn/OFkUelCn0AVM37UB8pr3zUIZ+VeuLEI1FIMxwKMk
Re45uU7QblZGuKSqbkXTLFiIQa8vj/Ry0OTJp5Z1iUfQiRL2tTM/XEV1Ixms/bprHtpcPSGmL5aU
jK+9UL5Zuj/DoZXLwNGbQvfPtRlRCdBmIONUHQPSUHYxWyMp9nEdIZ+C7sj8ZOcKQuR6Zd17mSDd
FVAU21pRcEZqS2WuqozcgcCKCWPpdpaD4LIoppc47D+iWDWwxvV3Nr/Odj4gU0u+zDSBu7efApU8
9bgPaADQ1mY4hNbG9PrwQ4/0WwBXjRNivKxmIPci+7cq0FOb3ls2uGd0mS99ER6FzV8rreHkmOjv
yLvK1j2SFi3bY4Q+BGhq2uZJ4i3SuUp206dHKUNUPOZV9251FbyQnm4FAYdDh2fQA0nEJMHaLSDC
VF8hkiKwEy3MKuaeoNCiQx2XffRcJDIjEMJgs9jLEQsWNi211JwRE5OZ3cfv09YHhz6R0o3uUKPo
9RARL3mlkL2xXJE+yUJA/jAavNchpq7JCourMh44om3LF0ng4tLV06oY83QV58O88hoTQGaEEUNl
v26N4tnL7Lt+vILTL70H66vSHCslgojU/q6N/LtM7a9WUW8I4LrsTHqoO7/EMdMxrpVRvkwthDRB
cY1en+JXC5XCWKLrHKb6wczUWRGsSKrGUXYAnS2AlT3whhN7E7ZY70xtN6Rj0JE5m/ICb0Vd2TUc
1o85t8bjvrbYFEpSxj1JZVoGPKq9eJlZ+wZW3W99zENFfS5zgC3H3yvlfbSpXNejuE2Cay2EWewS
Op9phtKUKw4R+o9guNEw67FH0Khi1113DsXFgrbjlWfA3SDuIyTTrcZV5BhfgYLgi3p6llMHZmBA
o+TTSDg2j8Kat74uCYYXNvEOwylPqqdqNMl3LhCiJ8hDJlW8pS63mVG/hmad3fTLmEIYV6p7NMCP
pVs8T7OmZKtpH5Nm/qpH78Wu0dUADZee2njxeJopfcsBXK0WKavleadaIqOpW5jUGlLGE5SnRShU
Um87pAbuEpRqb7D272FcPHqyO46Ec2bmgMC12LVkaucj90Sm243dMRs4/TEhnbOY8LmZDaBWLu3b
1KCiouH5JEjdLXaculEfFnB96eAhsa+nJc/m+6TH97iFE/QLJKEBxS06hfEt6WD30ydHjW+9mn8y
SNo+JsGyT/edKB/hV2HkzPpe4irtUgN2PCddl+vxIGYEKfWc9uvccrpVieFVhPFHG7Rk7GPLAd1c
V0GJ9EP7P624tkGzwy46jYShEtBPJnILQwzk+pqUMl09Qrq6y2MT7wvCCGrRwu3ohfu3ss2uAFmw
r0doekxqhD5NNP0mZLRjXT1Q9c55OULQTk7h7qqjVjKqFtLPD9r9MkuMR+bw2vGm9qZ8Sak5W5hT
8Rw2xoGV7yFtIrnoOjpEvfhsUc5Ru/ZWZxQ61XQL7log5JbLwiKBVCLFcrUYoAnx50MMdr6ke/6q
XtDtmhB+bzWGx7yuH4rOQc1gV5hUeHqHIPopChqk8sFdVmPzgirkSL/YbRcUS78b7qSO390SMUEX
AkNlQ/Hmh3RvzJg9l+0MqOUIsOGZeyMnpHHBIvaiGmtgohnXAZWLPJJbQQ7AnvbTqC7PeANQ22AG
wjPD49K9eBpYbi6CcdHG9aXIAEhw+XA1rznZTkktrVf8yKtxpdTFgPS6e0oB4ndNAquCoMfHtYDH
AN059ewHpFvE5HXROzaYFUuuvfFKgp3b/uQ04UkTpUv4Plr6IsXzBbXuGOgKsFCXOerUICZJx5kJ
4OkdLrLPZfR9HAQlKqtVZ/vhosXDDs4Cs1o+oKeW3HOImdBQL9y2Se91vyb8Vz+ywTFJ3oXf5th1
R2vSS9IS3F0Q6UfjWptghd07mt/FNNFTYg3de9OGm7gPYDXSiT9FMlcA0hDTSx4DNdLI5nl4GMIU
mkAVQ5/B9SFILfNdOffBPpiLF5+hXrKDd71EB85sPA08niTzVFl6FPix+ni4jGHG7aLSe4vlZ9V2
PGtRlEMTqmOc1r8kWACPW9DluUMTcHBGcPJpjahSZuLYSXds0c0H9NpXpy5WB49hMQZk68P4zAhC
LZ97stP8mVn7mRpvuaThEX20PX6BSkG2BP14DkK2Gm9a5UH3EcuU3dy7M2Kyg2pPId1WPB20XzVg
t25fwjZ5dMXRieovvUJssjj97Teh0Ae3tmhccUfydcfhya2HtWW7I4OVwd7qcw72ultsqJC9Rn7r
gI3DuX4CiVVbaLaLUjMs5pz0W3S5Tgu/bQXVEwqiT07KaunmCtmrBePvc9MYv3Zkf6R1vo882ME0
0QcpzqU0xTJMEBMXJYPo7MYI7vJgGWLKyWb31HThY2l0P1A7TiiO6RitkbxTdYDAEqvRmjSl26wX
AhGJehub7IbqzvvZAXLp5bsSBmrVENGYWSdPUiAZHSUNvwMCWmXGzJ2Y8tHKYgAP0HKYRAggToFe
mXe9N9GI5H5kHd0T/TAtySaxN8KZHm0T81LGE5hwhXORxlfJ2Y+LoGRVUEvNGTGxiOD2xvd5vIH3
eSLY2STJalDr0uI6iUGc47E8TViZr4ckm3GsPbW5+2KQMSCwkSFX7alTPhjWxjNHaADXeBC12PSC
4xiLFH06dFab6fQcXL27A8kyec7CZjgHJ2nf+sT5tD1j2kR2/2BO0XrSVPNNcVEs04aJ0A25+2uD
3GEGk5gnhIZ0ZnydIumrc+fXga5YeGP3A6n9x7q5SJVrLyfbvEtR1y8S5a/yEO7eIDF44dMKSiDK
D/0csIl5vXfsYddPNnXitnWv3BDplEVMe+hgnctr9/qCdZq6eoUAi0q9HGLcnpYWokjfIg86Rs+7
tEIkPIg7XjNqIZtIHwwEiqpG9NcW8ikrqlNi0hfQqNVcMz8P1wh9zMM03hVXy1+2IqVpPgMFvErx
PSFJkiXt5BBW+MTa7s6vhje/Hb7SUu9mSG3Ptt7Rd7or6dC8Xc20n40Ntr55gBDg5pHioc/9uw4y
lCi08tTjWDLgKOkSpDPJRX+C/ukx0vedMCFCObovqiYooPqiFaTSqXDFURD6Sf+NXpMzjlHD9C+S
U0dPsAR9COZtKIYnuzeezLCrNnEy3eNwIw1s9O/KiGaCPov2HLVeg/A+AGtHZFJSEwSPvNQ6Y8Bm
wPR8fEkZXb3T4N4gG1v0TbclbRL9EK7n4knhAL0xs4gUbLLlZeKsx4wseuR2/FWbaizDphM1uAbE
IXJv8fnF9DSE17Z0SkUHZb4aRXETNJ29jcZpS8rZpu4LTC/K75BU6a9EtYS2OnvmCzzhDBiDv3CZ
Kjl9DRcz3zNJu3vjqjzp0xCFTE8dbOutmfcNfB/ha6UcNHhB9j35yWuik/U0YUgmxt9ZZqGN6Gp6
qUVarCN7WxBDsqj6qly0uFq8DGpPdK95BcMewXauooxPLfSoum7DAbejhYXTJ51pm13FV17+NI7s
3i6NMRs5MHL0HmXoQUtpXNJViITCG1F/y4jWhTyRZ01WuZO7KabX8SBz+5MgiB2psh2HNvTISn+l
w/SUo2LbGHUYErd63UQMn7NhyKM0DO25mjZUFbNRUbxut1rBfBH6b9SUKamIkO5eLojRhhggbnaV
pt91VBxNH00TRzAa6SJX0qXU7pKxpsSQOXvR1Pb34GDqKJ4suOstwrd3HzWLP4/gJ2G5zx35XcMB
bfy6+M4KrL5DP1Cgk5znGKGq4suyvfL35nxpknDn347spjyKZ5zKH6kdbWy3/yWS5RyF+LxS1iiL
Ep2y958JAj9MjYGSQ3GKr53m0jcCXRnsnw97RTr51rgmpSVyOhYucXtFWnWbFAGjB9m8kHJ45hlF
DWJJRC6D8NZNPG15HYUyXUwFaLK3CvMJD6qxSmH/noWNdmRQ0Z1OvsPxRQXOC/qZR7/smDZJXXHR
WSzbKEoXiDpQJKGlJCvKYeDl2USzSxaTaryNQ3OFjf/DeR5J/eOCNvc1F29RDc6dUeTEKQvntSf3
w4qHfjWj1eKTCeMjFoLHePZ21lX3JuKkZRReMAF43Fl8HDaaM9VRC6ZrXI+9fRsm8Z38YeGNYsR8
yqGLtb8rBCc1r7HR7QwKCYH5mjQttYp2fXaL4XFEp7CZkvQ28/sjsdv0YMDJCmhYmtzUccDmPU7O
g0UDc/Dh41xuTW7M3H32E++B4twV/vxTQo15rrGgFNNN2/C0xFing3HXOuZrp91Pw0cSws+1x1S1
wY0LGJOx//tz6ixMu9+r7pwrj1J5pLkiLZeNtt6i6+E1MOLjTM6msupjbnszwF37JdV41Qo8Fx0d
ICCkA+Qfg7fpIhaJuFuYYrqqDnczUeIoS4qbOtKflejvZNKRsphRLNx0D34hDogs2iUkBTMVUvsA
xpI3ZhgrUWbEchE2hrhT05FSfyUlCZxuftPgLTZz9zsJGnCqppErUVjxZky39iTPuUfhT6OKvexH
/CSmXKva/citlvxZmNjQTddZjv82085nElV3TequeQuHLrn4pCG083CsDNJvcg/pRkr8xeDcR9rA
nRH9zpVBeVu/GnHsPBr5O+0KdGPbSyM26aIbbLSdpVw52vryO3ppwvSBRJx4X1f5t46uFzsp3ier
f8krrCqVg9O4pR40SIfzlA+nms4CLBQfjBAf5lXm7NPw4srpvZPxsAhMNnKjpHMtmWuxnG0feTMJ
2yCV43ZkyVw5E9Csmdo3qNZBE5L3EEvQlVM9lkV8QAV9XwYDlb6m8TbHw9FU4U0SViebJZxQlK0m
uRHi+lqSrdfpkL6mRSOWv8qVX65TfEZSRgzw9V1pUG/plywuHu6YCPOHpwjPHtYRtlcPRK+gB+ng
FOUDYshF5aMhqVC/TAMWJirMX7IMVazbkfwyD/4hnYUDTY2YnqbnraeoVDKXeh6zhe+n+WaO/UNR
Vx+eUO9Ixy99GQVrSoNOPCEvuB38tdGtwqo+pV0Qb+0mW/pDF69poVk62Xw2omsccz9vlUudcEfS
D1uesXaLZWDzdKGi7Hduj8L8qqceAyx21x9KOuE9oY6Un4KnLBwmOu7i6uQUzyTIrJKivm0S/Zr0
aF+vt+A8KXtRMR5tYo8bBSz/jN1vCyL+Gvn6DHJ7idqIruXIHlidrLWbyUMhyged2G/lSCFerRPG
2kFug3BeJ0KzMVb0V1SUQsUmoAzgsdxxGnvQU/kqdfbF6fdxuHYf+fhBHHKyVyQIvLry2EjKokts
rknCiBIB1B8NIuoadFRLxPYUJpX2rjEEsF5GS1pmq/hYTsax9qVx5qz5MpZgu3PnbxpJKShKi4Ez
PUIcDDUg46LId1VzqmoDgoB/gAwr44tz72Lq+keRRsFunI2z5FS+j0vi5XCL3fTpwKHRaDbO1BpL
mSG6lxPx621p3RgFWmY1qxgmwuegFiTmtoys7TSFau8aAXL8KQyWOMDKe2Nq0dSQzLH945f/+XtR
uct4LqFv6JlJc7TA0mav0i7H+LLeFkmwiqvxNRApzahOt/F8PFUqnPa1X+Y4Dvx3DxzZwkC98J3O
2PHzbGaLQbUTEUifVS452jzPRdNueyb0ZmAP6xsAyFQ/yLH+6DQRUCnB4eS2Dnth9XRTR7++PxH2
UkANKXDjuVU9cklUBC3eFKObNBYmRntvsH5wA/PQMGGXUfTpZDS5AxFRIEaZU4hFPjGRYDUey1Kg
bnCOXMFzyliIMPIj/ysJbcwvYpFNLMJRF+2dOT2aAsRKh/ZLmJ87pAh4hE/q+u3SKwPjePQCDsk7
tXXPgSARg1pbgf9mSd/bcTa9+1JeZEYMA8qahyrG4Y6Rad9IAaTpX/AwLho/+G5G12czJMnLLe6y
K3UQGnSPzWNzEGY84IJweCLCalp3pr7penSPKlbjop6QrCF047F29lUvfkLT5fRGfgo6cZUnIKFe
1C0sX7bcWQ4VtxPGOyKkyPjvX8eyZRwaM2yNTvk7pHN70rnexsDbdFlIcDAaTrgp4QccvIGJ+ZpO
/imMf1FBkZnYXL0IHDglpVAsj9lDOTxHDraUPuCMlsTIY2us36OuUQnXKDPCjLOzjyyPDJltlprW
Sx6yWueakLociIU0KHdrpXQBgr54vThzxn70zPKFap9ibTQYDHqLCIqY4rYysLfpVQqXocjkQ4w5
tJs7AXIISIVOE9gT4y8NkjafsS3pnJgN7zy6eb5FGcSr7IMDF7YxA+9jxpBYDkCV5DSPeDd4VXvN
eNMjZzjDIWGJ0Pdl7tFVF839o1XUDKqOwllM0s/CAbBy5XeeqdsmrIZdMV3dRQWeEVvsdak7pDsQ
U+0M+OT7+UcHyMduUxuYTUHMijqh8aC/DtD2m+vhfwWtjLf87ebWLNEsDTbytiv1FL0rEBaMSwaz
qz5iHMA0iKEyLkjTYxi5i4h5IWQOsLMzjXDbn3vjGkFTdnIdVm7DzA/t4fVDsO8UiF86dwN8GTdM
6MQ5GRzNCvEc4XdN3t2pEhKodenscYf6AC5/il1yFTpwm7FAjjwAazJLyX3WY6HhNLVNlCB2oEvN
k4Z2x1HKIubbPh6b9FQJ8xJK4WyF2dFjNNX7WWXX3q9qndiCSL6YzSGORXsYwNvzAEtDlo/PtCaR
haGfYM34/KuZsDkQ2Shts5uiBlbn3FpifPUOjdNvKtNploOq0qP24U9VA2gvndE4NNzFZIARFqiR
e3KAeA3Dal251/mz1u5h7vduzkpapPVz5c3ODs8ZTcWinm5Ee+WEGtNYdFaJb8vPG+Za6g7rDlhN
JNwWxiDsA3xjqXnQOGZ57nNZYBvzrSpaBmJZ2aREuIPEN8sj2srg+kheipFvkU88wk7RuEshhIOK
Th3x175oj2sbWdojZS9HQ8NjvyrHZ2oBuoVy+ZZ2jsFsjD2WNSgZL+hf3NClkBvDdwAoeYjrOxMI
hTsKoptPZZ3kLSmPRCKsI763RY2qo1hCreuU5cP1rL0AJXgW9zvBwX1hGqWxtjtRbSGLncStNiEy
zCTp+X7qw/SEvi/taN1n0wtxDEfZ+z2pCVmNnhJrBd2c2OAJEBjTmb9k/IrS4Aq48ad0vG7lB91N
DIcKcBjaYUOABbC5J79tXXCJpuy2vzp1gyh4LqjY3OFT6texknKh0aCubKV2XXWgMAroJcI1xYNE
Mos8iUmz3BD7vvdtnJ2MFS73nJDW9xi7H6b924/zd1epO+KN166rbufWM2/aFGN5G32g3ePVwvYw
dD9GJEutRsmSSQ/G2TOG/jzAMXv4p7KkX7eJ8RY2IkCq0JhL1jskBcLw18UcfCW5gNOB9lqijGXW
mJlFqMSKOddu7Zq1shynfMW2vc+caKJ8w4Tb4Ogjqo5hNq7HjSGNbSHTB20U5qYJbm1hMBia03M/
ElDVmqDCY/OkexgRb8B3F1ctMUB0xnljMfPuY9pS9VvhQZE5v3af3gac9jkEsyv2/fgibI4DHX61
RRIazOy7pnaTS1zjSqgdaANmlaFFz1v3b4RHoOmOTnmX9wvRfQ8BgL7MgOD72HjUgAK1XYS0xVUe
4IfzRDsZaGuhyzVakA+Do3uT+BPJYanYl1l2ZwjaHAOXdBsKdGtKNcGvrZ4zH6lxgP+y+jGd4VP3
JhOLN+ws1p5tXtVkfRafOMojXou5hF4bFIR+QxMh5XukDOColW6xTRxiPGe1yo1sV5pkCzWRc6va
MLup0SUvHUU+El7ASYYH7iMKkRVem0QPw1lizRINQpaR6Kyk+5im+sIOS6U4nW2YSlIyUWkWDeRm
yur2iLMM1D/M5K05y++sRQuik+zBphllmSig16R2SehTACcY6LpL5S3T0vgCax/ejXgH+4qM3RDn
np7Wx3msvnyffFBfcDRq2jPlMnwqljlvY1LtLun1iwv6Vhqhf/PHb+FT+epdkAeZU9xmtMEjwQXj
rkQgvsiRQAAQ0XNphCQLNv20kop1OJLWY9alGfeB+dLKZFhZtu0vY4q2PTxjYg5f4jQhVKYB065p
Yls3EQeZcpiZhRbNWKu9GtvH3pfz1saAtO4JUxpzEo1Z5HBYN4Xa8vDgIg6wKOkA768FE8cIxxrr
obLn5JXXa6dpu3Mvg/ui4oJWM35VaTVnyo6pA02JpOT1COANDb2hhuzSRBMgPzAjjsLPobPIJPWh
5ek1eXY85aPueJeKvtRkxGBdE13W+JcSRoy+P4GcGOV8JI1ND8VqFZRF14SWZZi2Iq/HGk5QdNON
m7JUhIdFZ0LJTrHHWYVjGTpYSV6sQVl7baGHDqVkyBl/WHIJY/ODW8tp7lSXA8N4JHFM8J+CfSku
NCcBvJlRf5tFuMZT1+lpXC/jjVEQ/6as4Nd3e7yH+nnUKM1Ew7jhTyhs24n12Zm/xRjsGod01uzX
p8BrPZfFlxpJ0jB9zexnoPqvpvgwOPKpyRFTaG4uu30c8/YQNih88Gmu0Zk/WTm5Bn4ovkRPT7zv
WETLhTbZ6LZ/tGN6XeFf1rQX7kMkPzcyG5+sGQtfLA3Y9poL4ItvcgO2XUI5OeDrZowoIRiy4pGE
CHhTHyc/MnKUdNOld2APXBG9JbcoUFhVKMCc152tV0bf0IeeF1tkGfupjy6yhSD2wSJyiy5fMD16
Y6fppazcn2YeT4J4A6ZU+t2TA4bkasHdSZlw0W5ygU8rv05n8CgXL0uwdOcths3e2SlX7y0Sk7py
fDCm2Tp1aIFs6bINpDtyKVyGd+fHzh3ijMmKMGo9g3PlbAZcN1stS4XoqQmSg4ZLA3P7sIXWR/Sf
rPbBtDG0DlctOcqhSLhb0ruiJpcvZq2vm20rrL1HXdIiJyB5XVjyvfBSrHUjdiXb+Ind7iMX+acm
UZm7394Ois9FUB6MDyrfeHNLXC0gZJaVa8PIYNAc/Hx2TSSIwMUGwgBj63KZezTLCJ9YYW8ynT3x
+d/7nw1+yVUMXgBMC+jfhia+Q45VbvwztuN9a/s/dNK+BFP7AAtBCmlmxFx0De+Mu0xFHAeEdVXv
wKMaeK49QbyRmYTUzZez4shvwjr7kXOQyvq0ooGYpQqd2JXNqnSM8KUICAur5L4fvUNPrr4zbX2e
oAr1XsnCHXnGq9Olv42NE5ss63FbE9Q8RLjnm5/Kb19CGYNGV/VFiY0VsXOyplNuEu5K0Z9GAiXw
zg6QJ+suSJHUmUJuYgZVJf1i7V5tLiw+3779A6EZrJM5PI1I0laVJb6KMr7DLJzckCF0M7rzH4by
kyQgjMG9PHoEBeaVKrd6cs01sjkaPgF+usrbWsMYH1tN22bcqnt8YGvTrXn8c3HTcCiNtTIwyhM9
UIZKs8JjJMt+EhLXMC3ovVMZ/NzEKQoPFIfxlkMYvZHGNGCBSMIDyMZybCkQCNzUWo9+9ZjI5tbp
nNVIqANvI10N+GhXAWj5sgHz8wjMXSjo8mU6kaHnO/kx89RdTNbtwh4ljNUIiTGWGWBVsVXaIKBE
XvRsWqQ29xtcE8Sr5Qxlst3VFVEfHZhwWpG8o8dqHSTzKSW/ekl1erU2pb6Jg2wfxSZCdRRHVHm3
a/JrXlIOi8WI36VvGQF0TA4cQz8BEN8xhJ7KCFYIYyNdGZP94Wl1EabelWExrbXFvFto3CHM1cay
KmqytodbHTufUhxih1VzTAcfOuw3RONQU1yIdSf88Sf9AfglVPAMg7IdqxiuJD84HEqTayn0GNsX
PxsvyYCkeqCWtbP2Mi7KjQU84JXe7WhjhgOearZSmTfkyhBt1tgv7UjeDe3mC7ckZkX32TKsvHM1
Ow+Rk90L1pRN4HfbvJm3obRuInZyEWTLjk65G4/IpCwDjcQCl2GRsNXorJBR8qsgZtiR6GJa8oxN
Cm3Tmqjq3tr4WjOVADaGNL0spFEcxdh8R1n/ndOrHmXzwlL3heo6HpoJK0z9iu7+Ox3dn66v15SV
rhyzkFvTGOHLJoIMFad2L/kEkoWwx0AGeGZcnHp+TFz/OfPHnWk7e0yZamVo+5gOxjVeFo1Ox4bo
tnhtj79oqdfKlGwYbbPsQ7FxFTusOXwiWb8t8k/hXAMO8j2g7h2WMEqidf0y0+/aEH2A1cl6CusG
NVL4lnRI22E6jwYxCQuEdh3C2fHolsEDXisA7jJ4Mpv+2EX15Y8o//+vKX2cJGWjH+jOqlXa6ib9
0n/uMLDBRukJ+N9bD641pW91k/8PL/qv4gPf+mvgWnbgB8LyQ/yDtCgMP63+978YfvhX3wN59QSx
//zH5o/+q/hAuH81LTdwTdPzLSfwfPu/iw+ESSdC6LihhWnVDQFw/i/FB9bf1R6IwCXszHcdxzVp
JvC8v+sotXpPcQSgXncy4+LSE7B1H115HgaAgX1pNVvRDCfHsBpHv1CGjNTFEKz+dNH+h/oFS/zl
b8oX/ngX5OeAVwZcCyugk/XP5Qt9axrIXKnhropQbaQbPfSUY879ZJGmwlFjKptTA7hCjfzCi0HA
Y1f/TiMZuYlL4zqSy2bxz9+S7f/jWxImORi+6Qs7dIK/uzAES9m+DMxqDynTA6EZemV2s4U/0/8u
dWbekmi3UyT3bR0n/hQuWWGd69GPiSiico37CLf5ukPauHVcN+IfKKEEwhmK3qRiBRJj2EqHnDS/
1vE6oKF0VfvNjoliN9hWdGPE49M//4ksyjL+3HBxvciu6XO3BdxQwbXd9m8usiJtcETrV+3NcDaB
46hcC5iq1jKNlo4Mxc6OmnTb5qO9s0gpy0FESY/3ai2PwVgRxOnbl8oOXiIOX+t/8d641f/hvXGj
O8IjnjHwr/f7n28A4l2zZgj8cq/j4Z5YnxVResWefWDaxpDhjNNE5U2OenPDjsJm1y4X9qD2hZeM
Swdzw6U0CDpHFvIv3tc/3JiexUPIuxJeaPJBXa/p18d9WsXtv//F+reMrUDaLSH1Ag2ArsjhNDug
EGMiY9Oqjhix0Z3pcE3wYLa14+FZlkPNlAbSRHGEhcQ8+Rc3pnv9mP5UVCJYQsyrtMYNySkIqfj9
27c0IXef42jsd05mDRuK6wx8ZeXatAPjFBZp83AFEUg+vlNDkT1WlndN+0zgPrx0UzakA5iRHM8V
8XGLuod96sdCMEzGe6BM86UZoI36qDnNTkHSUWCwcefi0ZtQgHm9eSM6samsrDlZ4yULXHdPtYJL
tK09r1LCH6dgdNZ9NH3WV4KMczE2gLo+ipY4hUa2e9ep3xKtbXwi2IeKzNo5Rnt2hsbY1HUznZuK
SrzpN82UvTapJViNvuxXvqgINejGEcF4k65mlHWLoYLnnuzg8Z9/4jbalX+8wJbF7/Pcm6Fpi7+7
wFUZBnEGkLyzh27h2WV9duLooCpS8DmNN/tMQbj9kRY/RtipKzEfSPSpbrOkujVInlrAouXMxUZ8
CPvm55o/s4Fim1cTqE6CK3qcVMSJa44OCSyIVFm6RWAQcn3tlesJ6oExWLxFGqo0CcJlMWJ8rzlL
3gy2uM0D+zGckn6ftNe48IYvf/xfHsYx5Z3dbR8SE+QkkwdJYCWXP74USXi2ImIPh5qwvM6rD35b
3fMxdmeaTiDZtWs99qKa7pLoQmB6d1vp0tqa+Ww9zgyhedskF0AYuJfJNNbcPDMcz8qz64K5ruSc
bLoNMTIyXrp1qzZJXFd7WWV7Ieb8pEOZn4DVSf+j3X204hNllOZmxkS8Z4NbmR7NCDzcpBjbTb5L
plYcPaoYsmNu1froBbx7+EEoMFL/Sqpg7srsZTLabsfWBqVkzdOhIlXojEPGxlhy9nzzlow4Y9VL
chcsuwqPQ6LI4XPJTCzM0Sf9SVp7NvYM+X5Jvp2Y6oMVdKA4CaXR3X+wdybLjSNptn6VtrtHmWMG
Fr3hBBIkJVFjKDYwRWQkHI55Hp6+PzCrO6uy7VbZ3d8NjKAoigIBh/v/n/MdND6qW+ZQk9ZE5b86
ELVoHlNKl8UwvFG99cL7d4Rkq9nWEnmYO7bdwTTFpy19PYxr5qkTsV4X1aEqy7WHuOoK1niZe+Gu
evJrN7m5nXfOu9wkiCNNbpE2JDehfLkpgY6ZDboPTav1l75wI0ZmZKDOxLrNcOILPfX5ofaK+WFE
obwzrBnyVDZfDFdR2Iotqq5Ook6IW0TA6vx70sXFpZ10WB+giGleoFpM7QlYoAemZuYuz1I133uD
Zax1TcWsmU07C0xFo3wAXBMdkGmR/VvqDLPe9KxwA4cslZNHIG4E0QxWhSWcHKACLs4JEd/yVBYo
wwhYwGmhklM9919TU89PPTjPp6HL33GfnbFDmEesHeazJWqNpYXFfIM90xKvUDQ5yHrpP87MxJ0K
FoOdLac+hpl+36C2TE6+l4ErX59b/ML74wepzf/R0XfZ35+TiiUPI9QU5Ea5XO4vNnHJ7wA0W3s/
R8wKhxK7c9zGt2bdZPlCz2almt5355rBFOcuFZPGCe5P0U4HNYc5vzVh4WCdl4FhpDEtb+kGMSro
LQOMhsKWjVB2iLdteRDrK6Qn+mPmkWFqAuZqTefpvukMDuhszT/ve3njLaikgUAxcQyJBkdknMjs
5b6ZhujTW0B+rMusTUt3G+2BorLtdjTKs5zgdagFT35GN8Ge/O4lRgLHDXa5IKaDZ2H673oCFy0f
2/HFRBysl/F7RST7kUXNTGCLor/rtEBnMZNuhN9q8BjTniKOUeL3ratPj2ZGAuYqSZO3buYkFgPm
/Mx+p4js4yfI3ZNuIeKDzOHuaqS/GcT/p4alqWt893JzeKLCHfXze+90ZwtxOFSq5uhgOC7Qbx+R
fMKU9El4I5zknEUKh57y9xqdYrsfM7CJdr1vx87eJ7l9IRUE0pnbNEGKjAaiOrLe2WuIFKnHOcjy
FJfgSMESZ7yOwj75HSJdfvAxgjJy4enJRsaJBsDVVg+WklanNItd3kzRTWb5987s5cFi8D3muAOK
pvcwYKBVATIODnDIA0G3ectC/E11qG4ZuuonRxa3RIyvEV6U/Riv/X9bRqGvU9emMUbJ0IuxnCX0
ytejCb5YOy1Fs1mT0wAy4DlI1AcIwu5JYPhUdRX/MT4hkDdfZ87lpv3mCa26cad6yM0Fk1LiU2L3
phfXGZMAvip5sHawZDzL1B2JmjnBTxqn71ZrLQcraR96Y6QMNTJIOJ63VqR9uMNjTh2MwCLPq3FM
yS3qxuIzzpYXh17hJYlbf18gFKRNAESDLsgeEp4WIpaWOmtbX5I/w/f35MXJeO5i94n6NSRcyOf7
mqAisOLukXInEX86xRemwkERrVABL3KYaJjzYcm9NeWMoBJNFoigNP2HIFiE+Wq/ryjaUQLpy7Ma
TMWrOnmZQDuDMBwvyEFMvVge8FKei1JpH8tyREdokRsGddBLUH2YSfWw9B78A3w8gUvf8mBpMlzG
+SDT4SOBVgkxLXoVZrqNU2G/pOChKYMKiB269h73sQcxrkQgO7goRePlyatvja2oWrTAld1qqvjz
cMJE53FjHZazR2P3JGfg1tOoZ48CwmToZ1SAlNpSOCZjpc7tsPJyZuBrkQWCqH+R6zwg1w5TZzeh
E1t2uLQDaEngMuVP4ZXpTtDbPJp9da0z5HfC/yVHcwijyPzGpMY+Ae/9lSgSj2vhmCeNdAq9J5nJ
npdmXzgrPCTDPEKpZnqGgkXZyrW4HXtdTWsvdQOx9sGbHlfEUDjWV9l61WfiynfyWGxQwg0OP6tK
dn1Gp9zRTfNk9XET9hE89gb5T0uvFtdQehK181APe7dCYg67GxNUmx9xXj3psNEDDbJ9Bb6m9isI
lm6JLUmRROG5UXO6f3iti9tb1fvXkhp5KIjc2dhzibBq7Xf7OW4F6DMH6b8OQ90wDOAHMjukjMyW
MQYm6rOWyEa6FPIW/9msNfDVlWyBKidgmuQErk71aICZo9bkChx9s37MmqE5Tu2hbbXqVA7VcBym
X42NNmssAXEsUfN7tXiQVWNu4Gg6tlRtT7qqCfeKy+aYlaYZclMr9sCV7K2vk34NOxZfcwp/sm0Z
Cvto+jBAem9BHaZIcPKcjlKpnQzF2bS+RxeRyl0Ueh1wBp2oU0KVXhRtMcReexMNQTym9n6KIZIx
rviwO50LEeQo1yrtQisr2y0EAuz61t1zmhi7rtsmyvmVWcnyJLu9kQBAMzofdq3Cs2DNXthXVMhl
4qkAeCN2SqhGrT9kr/2467XaI8O0qc8jGBIolq9Nr+OPoR039eUHSKoKHqb/avTkIdJ7xhJX05NG
CQ39FtaS53jqrZ/F742NlBSulXpuejw07Wx+DYOGKEPPq4OuIUeR2jAiaByQlSX8nczm0u3og+6g
wD04rcvc1MzVUZMTvrp1t++H6cKdhUOMY0Z23KMGNC0vfY54WPP3Qz0isSvkeK4cG5zt7ERXpqnG
zjXS/JsuI4whavhluu2J2sMVFRwuXwttYpMXzpmYSPvsExW7F4MREhbIBcIzyTg6Z8/IZlIzzHSv
oL9Rllx/Ut1/q6/OFFOtDWhSuc2KZLw0fQyuBQTnFrn7CPFpjvGOsEyiFcWuFv3m49g9jGMlDomd
f6cPrJ2HOInpgfLovnHlIHejQORox6jQ8H5Y2tlXmECMgSL5+ro2ScOJYnQwLf7vbmeg2xFIoWEX
UkV1jD82BUjYTT3U0S4Z4PO5LL+wuW7UzhZl9ghI9FNQWT5o4kFnSXez6qcpc5wnDeXvWEbVM8FG
9rGmgkMXaK6e789hvmm2cTN4QVuZGlNpDVnELJEmp3KLvI+2/7pHYZWmCnSkzX03PtpF3B04jZFV
QTRGDmGvkpnGvGFONG9zSlhBmjW0dRdArA3VllNtEj00Ofr0IMbu0ou4fqEoj+DOfHZ1RHrlvBLX
qPZSxtfri+enb7RQXNrHOKOs0cW9WcUHEUv9GTe/eJaOjsWYDxh1lGTLEfxpYpAxodMBMfr18kFk
ZVTukeVGefEYf7GekOhja9qjTusnnBchwnEpF7qd675bIRR2rareeaWzUSyQztrsIR7JM3pFFNFC
S4ufzd5rAqh73rmSEzElTOz6cVrC+6bMaLb/w76caed6cCH32JoYefvZ+ZXo7bx39COVYhwvtX3L
qn4IXS6iM/Ny9Bmg8UAM+Dt+Q51xVTTB1NYPRrTAR0nsb5pARZa5WBqZN5ymwsEFmaD26uP8YvTZ
t6Z0fkB3iM9a1hyFrxzeLbkMJWTpZY5vYlS0bpOHpmE50hmvzPCOSu8fJug5eMPQ3WU5dpzRzC4d
dwHPHjUUbdP3GqPOtjbUhyYs/JOCPpRKXh16JpsG+BJztAEY5OqQAyCd+z/txfpaUXOjN7yRedNv
h+UzF3gMnAJpd0wbh+bQ0KkyKOCkbqQXc5ZiDtbBfyqruzE5+ZDrHYbMpWAuD60w6l1VHw1dQfs8
GY18SgsnCvB8Ih5HragXMSKgEQVPRtYfBr3T6LYAPYdQtOKr7J+Z56OJrwn3WCZmNXrj6quoxNja
w3TEw5WCztT0Y+ZwTdWI6hJRNlvSgX6hVUG2aadfU7qgrnI9XLlOBwxiM0XM0L2YPBdKbdt5gOBN
TSl01+HyvsltLNYS7b7yf4EjBgzct0FtOifd65D3W/bNIQdi0zVIlPEjbLSiIh4L8/44ePkmNen8
Vso4Kkd71jBXYXoe3P2EvgO3BJP4tbyT02VMPTJcfKAVDnrVuoVt78wLMPKGznWJTALxusRaynKo
zPXfIw51NUbFbtG4b2s6E4Eurb/ST1NV+RPSWRBqxGoc1gpyAc32NwaOR4Yh+jEmjErU+DamBbc+
mnn5+2ijAokUzWN98u33eA3urO1TmXQ+FVBHR/yMTkLgsXsDFfCtgSJI0hZLYMuPyPvDaHcx6vbc
0qO8pQA0N6JovidFWX3wlVyRAbw3NbDCpKm/MLUqbFn1ErQjfSbayNEWfCrqfsYQFu3p2XKB0XuZ
ScHMNeWDlvnEfRgIJtLMPbSd9j4w/IAF8M504Lx9VXH78iKQdoaOFC5qInnsMoSAi3j2l4e+Ssqg
davqRkYfWNJpkxNRt7Ec12VR7hjBgLWvKqP8MmQV/Ov+TeiduAiazTtOYaLYipqDaCBJXYEsFfC3
nZ01aB01MZx8u/teUDjajF4blsa05jvBOqCY+WhmuvskKVAXmvNEf3GwZvFVibEmE8q1zsRwkvUu
CtSNiQjSwbuJxbkuEVmgqa3bAVlo4OsH4LrpOGB/eR0pKh81epI7qtT1Y1knLy56L/jx3oVvDfEE
MspzJHwXkQAlZaIodm6/OGcr5eo/uVNaH/TBXfUJ3DdizXjzV6cVEwU8jPEIhZFPn1nq5jk0q0tF
UkA1v7s+xBg8UUhq576mUA2kb0lUsQP+eNM1mMzFFJch3lIbJw6yDJzgLTaaLXpPb2PG9eNQtg+p
Bm5FrkiklECiTSKiiGVRfRzb2oB2AIOG2sQIAA31/gJSAUxfqPcl983cLWHRLW+e7VUh6APQu/eH
rU7qyKaNTFhw1Xevz6LNJF5LgFFaOlqgClpiQKo8M0JZsaasXAKk6h+Yc38oChQYOlahxWDYXnjf
L7AnTTKRJyepyrAyphKbB5v77n0DGgA70v/1x3d64p+vHt0VMDzKF88oAh2TZz04n26KlAy7vuHs
Hc065GB+jgOK02OzvoDKVLiUhEbXKNsbvJG7Tro1bHg2aA71w/ybZA1ORNDEZO0SZX1yyjQ6r85j
X9Gt6ZPhVkTVJfWVFxY5ooasyr/mfEL9YLaAXfteCxfjsQXAykpT8/bIOvHsOnJEX6CW56jOgQcB
nzzoY3xzg6aN8pcEkWMjPDPADl38QXybaPtOTWOc4VLvzKDyR/elb2ir+IP3Iaa8fPWjuXxdXJJ8
Yky6w3jSSicFHOzND5JsuJ3toktKod8iDNc5NFkYCSmOMX18vrieSsZcnBYrAj+9dOD3tUnLwzUH
i+Kq9TIxcFVVGvrl8htfNm30QbNP1ljgLCZAlDga8kaxcz6McjGDzHcIOba3Klm4GzdtyQpwtnZD
6VHWzais9OjVHm3VXr2yLM51XwQ+Z/JOE6TADdA+IWNJlOHt3iAF4puT580ZUA/DZUK0REu/7JJm
xYOpl9p75XvjAQKcd8q6eLj5K6aU9kP3c0pJiV26YFg668V1ZRlwCRT4/2TxTiTGuSiU9tVHVO8s
Tx8eJnKbSKAkaJNFwL5iMr76s99YdW1Ld7I+h1je8Aq4v3I0bQMYbIMx5jGD0n0h5oB0YDEfa6t1
fuSF6bH0svleBYX0rJfP/kRDZ8ButWVB7e5K8KMnQxvNnZuTNtZH2L8WQLE7Qr9M7i0QC3wKk2U1
qkCgZaHE0QInI6iPwGrnIcYBTz2w1HfABbSL2yC8gFluwazIfjcBq7KgdE4EYSg0RsVjqg/6K8W2
MKagsLq157PNCm42S/nSoCRGolpt3Zp2XJ937kNHYxh5/KIdG+Cae2tGOMIaASkcq+AYXMhWeUOJ
urrbOmBudz0zc7KWrrOy3atqiCwVmvOz8dr5ZH8vpq576PH4TzjVE1sY5woWLb1A3TqNimzoBkXv
dWygM6GnuegZgcmumHAiWOWJMfM66Kq/GbmDtokpsQWKpKTi+6QEImpDcpPSJw9Oa//ct9yM21h4
O4KYf2vrHIFxBHpGo7hKDIssDo6ggds08qCaGH/WlLRXkifGnRp7VgmLICpjbo59P39KiZZiGhv9
4V6W8m0zoG3kPOviC9VldSjwZwZD530DK13tJJbcMEvAJszo+XrD4BybGrqe8fKezHVxNObxhW9r
PjkFSpEkhbxUIHneQGZEreHiy0VISDIeJxhDBOQkReRxSnW4LXm9NJsPv4PPhPR5U88EgQ9Zd6HM
aV8m/dPtc4Lc2+YmFySnhRN3Vw2TY25xS2vGdgrs+XP2Sa4qfHGJ025vc3jDOSm+oSEez4PjnBUY
KHyu40eMougJuT7ZkKT4miMQKjHRsklnB0U90aqpQTbBErePC6Xt2KVjY40ELC5QyM5d0j+TmEgl
3f4Nywqad1CbY6wx2VbWvG/NYl2pd1QmNY/5cb7vR9MNkITGu2nsfopxludFszECDFN5HI4l9sUg
B0p6lTVc9iymkqYtJFd7dmDOzeo7q8BlrZUD0CnOLupAoflxcWzcsTiBBIIIAnPmOKccDjTvD0nu
uZ8NJOkNDKDucTZWGdmQvsQEcBBSVxnntNN3Tm2J/TRjRcVAXF4jbav7rCJ9w3DgFScHObPwlBT0
xr4XwdKy/KdUXH0w2jMLF+qwmKr43i2nmQDv3rQSRN30mpkkEU8rYDo9JjEzIZfO05NsGQ7NptMu
qtF4UyN+Gm2KAdAsr55FSHDf9ulBZxGyj+lKbJ2F48fE1jnL0uvPfem/jZOPRXaFsepNYb65Fl5Y
GyCWXnU22sbeH+ioKOMMqvLXYGbOocqUFhb9c4JhDsvsai/lDusWSxFIlKtUsi09qJoFo0gv562k
Pz9DHbrpyjED0jJAUQsxPDjgSCr0s5HqrMsSV+7Jn8p3S1fyYrcIHWeSK/ZZBctqztuYk1BLbx5v
sUs8EMyGqaJASLI611wKbBus/89tJ2G5+bNzLpkz3uOwUWF2ASvc+mprog9hewUF4ItrIp13kVs9
GDbznVYFsIgCWdxhWqcWekPDF1gd9SXi6HaGV8H8mkeSXMAGrhBrtOiENVM4was2cOsNrcRYwspK
h8BKZtSYSXUx101CotXcxP05GpkRVuD5Nj1tqTBxaDZXif5K8kIXRGpVo9VnKqk5MrNC37aj9jtB
5kTq9FH1alre8KjhBbK9T2HP9mtLVOTrQtGfQNbPRAzd1c305kLa7dEddYIzFhWFHJGFOl3y2s2V
/QCvg36e18EfpnB2zjEgnmWMPaMgk35b63VxnnARsaacrppiyicFzszMdvppZ8TJL/wEGRBi2wod
kXknv3sHe0jnADP31sGVh7+GGzvlVoOHTRYvYZIS+hFRsiBZhgGDDziFRUtXALWefpiGmKIf4YwW
7t94OCnqQg0+7+ZY9S0e+QEUSYmWYmMn3F8WI4qRonbV+CBtTz+ojEb8UHRvhpmMx2JcTf9jQYsp
K8zxSuzJ4jMkp6372NRN+9itm/uwk3EFo0NJj+70SNOSuXoNOP/BXdvU1qS3V3t6NGIbcLpihFcQ
iOmf6ekjWUAZBmHtV1qy6C660TmOmU5v1B92yMt5Liqu2KHai6WywGMae26cyd5XS5qdpMpZKUhJ
l9VlBeqbb0UD6r+zhNhrVqS4c8fOdeyIExtzcU2nLkTQmJ/9MZWnGi/wkXEPSa6vA3VnbA6ycvmS
LunMgjTQF2KLrkXXiM/IJElLjg7iyEV/Iq653+bYqdCg4Iluk7oIrAbEXyWy76NuyF06+uBP7GLt
mmPtx6bDfD90hRm/Yv+mYDfN59hG4CmV228Q+fycpdUEcwQrRpPGWdI3+pwE2RUOCMeGKSkkkji6
kouGnM5eLUdUt2FBoG4v9R8p5vclyekeMAkt0M4zt9XQ5s0GlZ1gMA17A1Xaf1WFH/iy247MXbFv
UU8YciMkZIWIaFE+UqLfp2jev6ZB/LLj/ifGofIY+e38WlGeprTwmlRmchw7ikv38+F+ZpBOE1hM
OfZVl5U7I8+jUxY7XOdxwhnfpm9WsyYPUM4I2sJqbgUr01nieBQm8KGaUhl9qO8EVEDb5b6xoRnf
XGKlv9IAhxBHQjUWIzLiqGyx7KPdCbO/fR7S3DqBNkM1PZEbNzTl9F749i8Ngx32k0yAK+uMt6Vn
1losxhLcB2GzpKsEemoJyOX5OSJLIRyiFYg0axgfBZ3NRsG0RwdtX5fWfQd22b0WwreuwErf0/rm
0P9/ceBWvPoNRgRZJHogFbG4sy+a0Bor+PSIN7h9rRsTWdMfj5bZ//uunC1kVkkCmMGGWtclyj+Z
lu+SitZndXjfFMX4oTdptpuQYFh+UoUgs+jcEwrz3w9T2tqncb5SbC7D+8ZeV2r+Cq2/PxJ9wt0D
lXu045JXqFMJIvVsismUS2Baoj1eHxeJg5y5MWEvGVpGvlWUh9Dd/77xPYzBG3zoelcLCAf9bylh
rnu1rF6dccX9diu1+P5IT0uHMdz5UK5NFsxA0Sz84+G0Pkxigw/qMhpJki139JWrUOemFS7r5r77
58Z2JZFxKb3axE7L8P4G9zf8463+57nG8ncLhqkjbqhm2WZpFu3taXy/vyy9P3d/gxRWUba5f4S/
vGFaIc5CzPheUyMNS2fki9CUrMM/9tcnY4lxbUSUsSsGkg88bCvbdmCRT++uDO+P/tyNpMZEFQ/8
X56/H/6/PPfn7p+/b9LmwQTyP++cxZjq6Q/2TO35AuWf3+J9X9MIQ8SCHIec/ILGZWKFkdVYYTZK
yDOdnSPI8NNgHD2f0uHL/QWa9cM32uo0uVOFY0SH+H9/X3cpOCPuD6MSpOP9J/dHuvTavVDdzz+f
uj/vrS+7P4I+1gak3J/+fLv783+8ZzlR+ANyjMHWYBCmgteFsFn+/ui+e/9Bn7ACz1KYqEn14tP8
PHWVpII7OBnwF64oYlrbkHnRxiDn8nT/muX9dPvza83Sw7BeVPcraUr6OrxvhvWR5cxgWpZE7rV4
nMK6KqbQoDxPUY/dPzf353K5sDLE5qAg8qKNzvIS6iL/SKy4SO4bgJfxPoYyiVwESpevBqRO6AUy
mwYyOpdms+qaJPbOtIHrgH1xTij3+WLee7lLKoWNYst7xc3WbGg3BypfkYyDc8jrGnGwfNOL4tlM
KcGO036mlQ/qIsb5HuvIDuaACZpx9sA+JSRQbWdWeCRbDG9ZYjzmhvIOxpz+5vmsd2iEvzklfzDv
1s4i17RWlB/ebJJ72GJOjWQctKZ5hY3CUqlGqBfXqI/s6d2o7cfOUPEltuKDXNZicxJdotSRocsH
3IwbgqV/UIujV05jFPTRKa0ivhneEBUB/kMcSx2Ruvlcr2EjRMNkWY6oJXVWZtk1skgSNHs8G/SG
+w74kKMeheufrbmNtlTrhtVIoPp5B4v4w8qaJypmQR+96SLWd3L2flY2VllCvcvOP7Vx+pPRGrre
yP8TJ4HSPPRa9fyTiGnsdjlfN41ZD/jBJq7sN2N0vzQRiDYHOOp2P72OPsvsu0BpdfoFUZtC2Jvp
4EiDxQK38YSoXglkY5v0qbXRIrHvhW0Ddk6+1wlQtrHPwB4YQD0RWyg6N0PO2jKKnkh8IF5kZipf
kHLrVkB+fDwEgAno5lCQ8TzjMFJAtTpQiehRFpZuOhClzHvJsHHqJkeuZSUWAiA7aXGv1r6CPFQy
o3/u65+lExg+yywzZ4pfNTjKB2iq3UNRQpMoYTJYfk+mL/OaXWduB9a0WYvviukXjUAse5apBxFi
m81U1z0dK6qShpFc/cZ8mTvAY6ADe8iB6TMlqiv/ewtsgvA7xFTq4CYcvYYkVmUvwJad4p2r83e9
23ULdVICH/D0d1AcyEiBtWwco8Wih2HKlZdZ751e/GAB0XLJGuS9cW4Tv4h5CHAYksRD1FUfc2fC
3iuTH0lFnCaa6N3qs9wvNtQIM9efZ9cmtyfa2WNYpSBKmo5j3Dd4sSIi5mmi5FHQTNYRCzIhaCh3
DkLDHtnJbnozMkCMk6bNe2bJRlBIMiqauhyOKp78rSU763XCrJqPojgvwMU3Xp7br0uhtze66odl
XTbcn4phLTX9qD+LAtK2PZH809bLJ4A++5ovnXtyFVkuyqJcsMSGe4rtyX3VeliKZhSJA31FBJ12
9DqhLj75LBI3ZV1wgZoJNCXH1pH7WMYu4j9oraq4WU6xvEgcSGWD5VqbI2Y8gtPGR+OHrgW9EiFa
DpWJdnidplnhuFRv3CiG1/umm8JpasWLKi8JaV8vqjZ/gwHls8aKoEBZ0H+UABmqll9ZAmvfgFzz
lJgaST6QpCt4YSrPIFy5y3qZaMlzLN1QWualpDHrDfZwrhebHkEHFCp3n83OdJ8nPTnM2TI8id54
qQvSykXu86OZWvVsFiTiwJ0chQ6XV09NRo0GsU2pTzsdnCU5WQ1EstZ80FnZwXjrzgi/v5jvEDVH
GZG6Hww42MPjxVXvOQ5lZv9js4/aibNgfEXogVdqGMcNwTZMnYhbXjJxrR3PukLosq6FgVxxQtdw
gPPncCUr0IWVk1H2d7dJLHVwc9atHga6S0Br95SrIENqH+Y0OFez8y4TuqvjstTJLs/ltMMpUe2a
BPADYjwJ9K37NWfGC8oK+dJRnpdRl78543kmdu3Fhrss7fQj1+fxEvlzdVWa/nxX3dQNVcmkFGG8
NMfB4c//a2WxvjoG/km4DaLSdk0bN4fuCOOvVotlMJSfuJBwUt1Lj+NA07vLI7gUkgw7RIsvAEKa
XbPMB3sVd0xOl/ybj2D8L7eH53kMqEK3dUEj0PyLnN0n/KdXCPqPOTmPXtRj64oZAbRRJjtuZJ+Z
wfwcQUB18MtBPkDMhRqQ61uNdONtW5swTykcnlexqRj0/HHw4teO5vKJ5ap4WFWg92rUvz5wxiq4
/suB81whcE+gw7dQvf+z4h03Azj6cuLA+aCFMlv3TvEQPegmvErEC1ZgD165mwb9NDizDFg2pZ9w
JXSsoMDtLlFr+V/TvtI9+cMxxHtJMYfij/0LgYptMX4xBaYa89TiJN/kSbKE/+bz/y9zA0fdN3AR
eL7Dv3EXnP+DiWBuFZ4Z3SkZ6jDva4BYd0kHMTi2G5psMwxb+CBbJE9kqWXut8FJGB6sq8KpTfxh
ae3R9l9G74edKiijjvfNXysgtao+ufKeFOyEYKpKsDW5tGEDA3Lpsn57/yf+vwXs9d9ZwJzVM/Uv
LGBUYeV/bL/IKEiKr382gt1/9b+NYPbfgIE6LhkStkupdLWS/N0I5ll/MxkSqJYAarI8y8Ty8Xcj
mOn8DQAp7UXi1UyDX+O3Wmgn8j//j2n+jZcyiBpMX4VOBf7/xQhm6sbqsfnHy4yGg2Gavms7hqcL
0zX/+TJz04n03axVx0TY5EBN1ZvtMQcUagBba/Q3ZbryFquRJp+eBaJjXkhMnPkMPBGgAPjD0Kbb
mo6F81xpNZ6YFsJ0smjFZZypN0A3sJ+w4XtxNTw5PcgsRI0vSJrQBSdjfiGCpvowm6tPRn2aiOV7
1MMtKPwR+UoHnzVdyE+MFUzTLtHdW+0v/paw7vzFTftdGoNyJxfEfPZwABw6QzfgAyf+mZlwf9Br
Ji2GJLO4wrsLxqmdfna+dpWervHJnexsFU52XKYoX9vy4zfRkEHeJtNn4iGrqJEaVw13Q5U75cc8
G9i5pYtAL2PJnMf92zRDTZUad5O+W7o3+Elwutfyc+VVeHGFThRXnO1gtCNIXqjzTuXDvNzmSFqn
wau/gHYWO0V9VK+n7ACWycN2vMig6TXEYfuKMOsH00xwcEugRo7c1ST1XXykA146n9uI6QoH610Q
rJZVyD6Vv4DMzs29Zg8NkRPWLw01fFny50inogUK/HKlQo0bYIAFzZtjsYzPCO78vWu8jC6J3bGV
g/jR24NmAQYh3kG1vf8uzuomwPI9xf30LRrz8ZBP2UB5XCG6bvry6AfpGBMJOiKD8fXiODEqP1nT
8Hz3Z+S9mjZODufW518wHNhuCEZBnu8BrDECNiJH/e0ZYetSt+mtRr1HSLSRL+Ks8RoAQkAcj2Bx
uY7qY6py6+jODv0EP4ImVZqvbapFBLi1+8mT7aNnEBzq2hGZWNXApNE2pqAyuumAxZz0NF/SwZsJ
w6GEdMqmWtvGioCcIicUAzoApfUUzYtW2fKsU84uW/Gj0uhwznFt3oQWcg8yT3dzid37rPJ5020W
gfbvhBOHpkHPz2OtsmNmqR20SPlB52DjUINvPtEB9Ohb5y302Ox7Y4r0Uq0bmrXnKB2SoyTK6SzS
jPNeUulqzZB8hDJ0/WduEcbVSybjiqmTzIoMMUZiqZc0qQ4JZ1boRbMHPGIOaaCodS65dWrPuU0m
lmddFuy2dGGbvOnxIJAaihcigvnTjpvq3leM0aXmmuuG2iD4+tEmaWXi7uSCWawr5/cC1sJu4JBT
XlvqQEXrd4pVSmGwDozchAw9O8PBhYOlV6rfvI5T0Z+nRv4woy47NTVLRBtobeEpgAYCZZtXE5ji
Ns1xXp7HpDvX6HmeXJEX21xf//0ZzgrCc+S5Wg2o3/K6oFtP1ipiilQiVN61epXuaWV5FH3TD0GV
94nAc4TraZhELLiN2CO4JCrP1GsQ466VTJKXv+WlHrgNvAT61faVa+fD7mKkbq3uHvRsuS0T7F7h
EgDXJOqMygGYLlKqvSxIbaZb4QQEBjCDV9Ld9GKg7ztn3o4oYi40i2GiKSusjBi4Hswkqa+KtZhq
iu+WBVy89AhxELBfpzfNz/adlfRXUkl1Yndo5Pu92mvC7KgYJazJ/eW9mIrqvxg7j+W4lTaJPhEi
YApAYduN9rTd9BuEJEoF74EC8PRzwD9mZjOLWVyGdEVKNOgy+WWefPRFBeoKJ3SnJ7xpS/AhA4aE
S+lTiuIWnxbdSpReRPtGGtVngnd4Nv390BA2UUVfPnjBNF2Z2xTb3KctyZ+BfDUSrZr5P3z1coUj
gcJ77P3WfhaZ+WiTenyU2n9eFiZ+jLa5dShvfGjo1sau7//WY7wSSk+qTt+UVguCC4gf0Itjmp7Q
FtzNQLzpNPqrn67wGYm1CXm3eNUcbehBaW38hlGvb2lkP1a5uxcxMoVnekSw8rbasQ9VECSc53Ie
3s2Zld/6a/qxDYLaBVduJuZDt8o7pURNUNM4HOD22Fs1ECVMRoEzvbMhG/i/VBIFb2CgogfRWuc2
w18EUB0vfMo0TKck6b3CsPczOWlQIekaCpqellhWX6mrxaPvGK8koi5F6w2vlb/r7IgGWsuX2L/S
cY/N4V+aBAMGWhvsdFcxBSzRZTBcgkXJxHxpZPaRJ9YNud64yCgOxyzPXtr5Tw2qZYht+Qo29gP2
5aWu/TRcVukns+kbsmN6020iB7uiwNvC4t0+2DHK2EwumQDD14Kba/Z4z5EL0X5om4Cj5VotqeaO
2tc+OQY88RRcBC3eEFRw51tVcfAG09CFcKsQTfKajmsZ39I5g9k2J9fJzJpD2fIfFpH7InbCYnKi
0KqD8SI6Oz4yjfmIYiB1OitwLmXxuB3lUuBBBpszRjWmRzT+gxfbx25xq5eB0gn6lYrp8BPqks54
NC16Mf3W7zFRuuZd0DDbJV0DiHjx9M7HgHFSpalDGQvKbeZSkXdjRID+/WVb9CqPnv2qrWo6J6n1
xGAGhofw3KvgGVJa7z0qUs9MOPGEubZ7YKeuQxuDXoj+8M+e518Y8qy32bqYYxm8zbm+cjD6RSkP
YC68JDuRda+KQqoV1zB0dwsEwjqjB13M+lwZ+qPuzobl4JZsIF5R6U3GUViX/2wk/pyeyNGwK6Y+
LfANhWltx55IqgcCeMGUPWuplo1FV5DUog5jsX/Zjek+Z9zLT7kJeBmETrJPG3bqWDTwNLtSHtt+
MJlTxdULFbUAziXb+mC3zqao8G3kDg0/re2Q6imUtRmy+WxGuTzycofdov94+ZWaOKKsjMIPvYXl
q20y65rlKvT7Mbg4DQ0Rug3Onavbs+88qkGYV9wrU1eri7CSczvTKVfjy9gMFU71KcKyEUPjc7u6
e+6CCJE7iu6ovwWvmpFx6Bj5341lfPYavDJpje7l5/lfiKmcCjD2EkECfciTTfhuuipzuPWd4b60
Vg8Gw6M52mrMvezVwSAmf1ekX7lDIl/283cLJwZBLkLnZKC1JhjupyWhnL4jZrxxM1UegCsOm1GC
suXnTEuHKr7gdaPWmsu21kpu4e+aD0nOs1/VbUnulMIdftJQYdWnDBRuhaYaup3TG+qkl5QWKrla
s+TwOHp4MmSKhDDjr4h0tBYluSIUspGbdrTjO8+t/g6kyPbVRBMCfTlkT0R56rRsn/AvvOsqXp2d
t943qlt6+DlGMD3xSEVcUadpnWqaLNTZUH6MzW6YWNqM5clysz8+sKuTsLuQyYl/LzkXhuSH2kO8
IEv6wWfpXomt6kesP79cEVN7uxyZ23dbAMzdMwFSRMLev8g83+Mltu5MunZEXl7ycf7nuE5810cK
JUwtbAp+4mwD4qMMkqkW7hFahiSic9YC2NW3af9UcNSahEacT4cnzqwFNN6JSlYfi4MQisYkB1Y7
je/zZnSUtc99762wu25jZIt5LCp32do+vfSMQvtLxghmdLCA052sjrOcX0U3JAfHjl58o02OzMaS
g5vqRxL3HAjaBRf1gHjd85pnfkEVggF37UxYtv3wG0oa6Vwf0+axFuXOUfo5sJMG1RyHZ1odTSrd
Q+o1zLNr08THCbtJPQswKRW3MLlBOXrjdC1E/RaLYJMNbn2SY8HeWS/XjFoaCsPm+wowzaSm6aki
IDA4iXXqJriTxhTswByMoWNwCG911e3GLjP3cV5+lytXMzIcymfKmVnZDJwv7n3x0MtxYLfzlgO3
rgJsudNwzTCwHktwWOm6o3Qk1QqyO6efwxCfL2LtJHdjX9+6ZKjXW4D9iBVlRYIF1Jgiwg3QDQ+t
Xd/8CV5/YiXpvonzZ6a66T1/fs49ieMnI8dtZHaxTVxyYpYenU1JSc3251CmfT3dpTGxvMijpgJ+
c3AxdfGFkIRTwijzu2ZIGyYcpAp8I8nuXA3vkzsRZQRzvZNeM+9gTzrHYSLk5Y1EZxrFPzXl7q11
iPyBNSNLyG65cwHPU09V6asTwP5ofW5P6x8mo4z5tCgSKOqZ6Zuxwy5eoJEbvHZZjmPP7E8V/Fw8
mXQkgfoJ9oNb0nRuNzmnyuBkwIpioM2Z2mhpikiK6ojbkSgPjiZohvaRNPZ9GbR0wgRuF1rmyPSC
DEg1fOHA4bHjHrDxwFelYvrnyxoYKCo9rSnZH2GbvCAdKCG4vXmpZFDcSgEVXnUOfMcFqEYQyDZk
u2cohKM0D8aTrWbKF7vefiCJDpgI/1gEC8HmEYjJKuQq/UgzqZBVIUD+LAP86HZd/pZiYX/sFttF
9ZftqYcMtcQq5Qal9dFrLRHatnoICGi/QCz6CFpOwNUYHBm8jaGNGyGM5im+iGm6kagYD1VvysNq
4eRyxU43cWGBgUTwZUiI/mcz1um22ru+h/MnIDjn32rCwUxT6C6oM3q3fKJ/nKaj9uAbxnjIwZQG
aWM9YF/CCtxFOgzWx3JtD7DWqGKRZff1XL8nceDx+GHZk6WT4OOYPzvAtttxzeKnVUQ7WMc8XS+A
XumR+xgCKTbADZIwA1i8H6WHnmyUZ4C5vFCiyt/nXqrOYsoupS2ak9W435Zsx92E0Xtb0dHGFCU3
jpOKNPtq54TzCOhX0YiwXrgTOWdYrorbPGd8x0frH4K/jSUiTnexGv/MLr1RxHc3tBni3uPyuY07
0vdB0cjjsEp2RO442BbmwMTeUPu28UEjZuVKq0NMruJipdRJ+upaeey6ujwKK4jDxMden9VgFzPL
u8+spLo3BAZ0n9MKRHJzbxGxjDed+ydxpm1kNtWO7K6NiaUnM41nmAlgnLHd96zb+0iQdHDnP91y
6rl3HpduCu7rkVKzqiyD+yZaywGz7tiCEA1/UqAM0Tx+hjMCORn7EK0j39YdbjJ7ie5hK35xc+Ud
8jE6L7J/l/7onWrb7Z/a6omM24FdvH+M2I8OAiknbLCaxYhWByBrDgnku0WTX+0ZokAPpcTTbDO6
dBj5wGNa/sp0scKpmQj00l9fprO8y23DevFIgvATWXJiiXUDfkJj6bdKimXak+Pa/WOey4oAkIoP
nszCQBbdqS0fcGqKO2aN+Skpo67Z+iWzRMvHhN6h/u+sgM0P3iamygjDhyEgK2P8YhLpltaD2dd7
eCU0asXRG4Pcw2DW2V6luNYth9NORTkok7m7JSgOWMOyB24E/YGIOqO4XJk7mSz1ljh8u/UcGwDA
ugVOrW0yZkhfvbaf7mpMxeOcUdvTPs1FP2Ni01ucbt0L0fGic/qtHwfuPfeOQ9qX8qmfzCue01XP
ecNTRc+FJz0ICBFYt75gUcWuiEEua97pxaytCIl+SOgKiNxhV3WUUCWtPR59rpkFUciTschnq+is
p0p+jR2BflNXT7WF7b6DYEOSzQ0NtoMTsd5tO4iLoC7iOOOKhbnhTfusRqTyhRHwMk5OM+BHrsP3
SaY/8t7o3hq5IBiUv3vDSG4iTz7ArmEGjOKvnx0rxTYXdZAILJx6EION1xEhZrG89hZnrC9O60Ct
wYEcD/14YJGzTywrHNmfHdXnb7HjxOHsgwUiCw4oBoSpKg5FMtqP2hQaimqkDhUPec90F1eJV3VH
gFPQSzAicBExj8D1Vorz9ECFTUBNpIN1tRQQJFINwomwwymBpzhx3lPamo86YjAIIh5ndWqjNVnq
n7f48xND4qMJs+Y6cQS052vhDvVniqIv+xTtyMmALU852pSoLm6Z/ktFa967sbtzC7yd8KbsU2pR
5hpM+Dr7zowfvB0jYwnxdV5n8lTBNAfs9capS5bskkxggpl49ns1NT7FBRUtcHK4VcxbDkubMTso
2iPggPIwxkGEiJhWoaCL5T7Xrn2oceps1DxRYTUJ8XsYsbWJU+3q7sPqqKy1UDU3rOSPTOzjY55G
HPE7nwijEdyb1bec+sM0NfO27Xri72bwGRt8tyT6zJbDHgxxdrenjsmwuWQJ9gJuM5xs9FPzJcVS
7bVDy1WLnYbK5+oOurp7jeM4TDvzPR5750sZH1FkDJfEcTHBeNHJs311gXl85ovRj14nGFXb7UGk
0jzCC2cKXRJqM4B3wls0n42UntOaqMgDdbg4MMkbZfjZb+XQHALSBKya9QSOiGe2WsVaR3dXN2kR
M+UIR5DB225J7XJbiZLFwizfuux5IvyGlOL9sZ2YhKZBekAIjKKDfsG27D8KfQI34t4F7Mu2paOj
203FtvPWDumAWujFAwI4FlO6K6SM0BsxMRQl5RBVmjN+h3a9JcU90bmijGNC0H1DpbvalxntuTUd
DRu7p2Tarelz/VEsRqx1TMWpSTWSSmwQ9HtQskaxb9o22xMyo7GBlzpdYiEiUPxEOdq1criN5554
GKZhfMMSt+CNaB+0kH9GtwpuWWoFt1qgEEAyzqR40oxiwfcQXkNyTinQ9U4GIdutIaPmFgO5Mjjc
3WuVvQPD6c4sl8m2QGd4Rh/ZVlOV7fQyFaeJsx6yPmxv3BDE/XVoMCA4U4m9ZoFgVyZAQKW2qfhQ
6IWDtxvyPnn3/Jriivatcf+MI2gnFA4ZQqX755EpQrJE/pCKk3M8BSffy7CP1c0DDkEOtpR1PadT
dfMY/B84fU2nfBYPHHXUSZlZfAxinAQxUTBySwbM+cpGcW1sD78RZothsM6kqlu04FZsopHxmkEi
Vfol5yP2itRmFkHo5PdYJ0yqa4M9Z7aepgIknTTKX9LAmrhk6pDguWPHwQFssCTbucSwNwFTyVub
JDP7kechKihfH1LlP/hm01EAt50G09l0KbJxll8NBvxOFkxna31jfk8J0mCRzUd79e31iXszkVD2
IAK+jGaNkFcsk4NVbTjcU3XYorgavJOxdnnLIT7OhTTpEdIE+keTBnDp7LVoh7PfiWYr8a1uccBV
R5dwndezffkdgU28Xzb0kYCTvzdA0+FUPcUSyBiNIxj5d5NT6fOglD5Pa7MS3za02zbb+ARquVZg
6HANzE/iwVTYxU1CFd3g4YpbmmcRrVHGvFo9uqqiXoDPMxu9ha/X5Y6d98BwHb7/QfXqD9V9KpS1
nRovzEc5HTlSs7jSCLa1ErcKlQmd5M9PQs3r5uaczviQihlEW7N0AEl4g+tok1W+eZobxEGts25H
29pY99HeHbP3qs2/66pKWIsokFkdcmXC1dFx839+NcBTVpTjIDTTFtiWfRgTcSUD4h/01PwhB8Yu
aiBVQYdtg88l+ohXp5q9+OJY4YhxDb8jk80blYHNpREPsOjqwzQNSbQKfAKNTzwiP2+QfEmEMH8J
gYiPZxBV2SEaRqqqUjytk613VQynPQ7avbKzG6Zpa8txjypO0iKWJiMkTLlVZaG5NFBLVzP/B0Sb
XcsZQ5pHD2TY0Q/iDd4ZdbCiP7dqz0tR3K2otgNHXWfNUVJ1knHJoqc80ztgDrTBlcFvLC7flVgO
fe2/LGn+NzKNvVmNMG5x4W3ZJcFMBafZiLuzRQfK3o7Nt8j0R7x+WOTmcf5yCYtsiKNzCswP3WQ8
dZO0TnOtN4vE+rWNC+M8AxTeRGoC0Trzg2jKV9NZRDiYZkc1jRjOcnriyWULrGjlWn2wnkiLveii
S6Wh8VkpnHT0CR4epd5GMdqv1UITNuCNo8sicPIbItiKrO1+qefXIHcciL+IA0tXtRfah/i3Hu4s
iL8PGASzT1n1ALE4fbh+h9nccl9iY7KxMvnOGc/Rm60nb2cmvbGZ8PYyxlCHzNCs2YMSH7OHL93C
RAJhOXRWZy2KFcjfmvEJdxlPYnUKeh6Cek3rTmSAKuVsGnT61Tep1zdzV7d7rprX/zyXq5FzRmfE
Vue9imS8b2f/pQi+3f6NJrErzPeIIq3mF4EyiuhbSg/L0nuUBY2gy5D9m0w4NgEOaM9YedQBBkJb
0Fa8fv6YBqmjzyIcZJVwjnXpU77FB8c2pb6iW5ljZe+vm/HWwSR61DyUOeimJdp7A/f2PxxTAs/Z
BV1nhYkh7nQuriiOFJdgsTawXUi7/jKTkRdvScEmB2DvNnVPiwJFFFgsBT7kC+SGD6Lr790fGT8U
ljfsjOjO7LDgj8N6qbYJgnY34XtnQyPLzOO1ljQ62xOuOlzqEVqQNwyhaWHuJNX6mrUglgz5GvOu
Zz+2dtpJs6O72runqNZHvRgUQxAhbJyV6Tici9jmW0yHNyLdwERo4MS7oJA1DS5CFG2GzFuvT2jL
utOUD+wai/5eeDTPlJ9bW5tJUhG6dhGEXFhpS6WiYFEK7Q7mQZWoK9Rz1IjSIszQZQ8Cz+PCFj4n
N7W2u0LIAcfGtqMcKtVjZ2R0vATmKmlAlSBBWc9eseuG6ZvuOF6oxzruQ4kLm/UHSBKO0rCeneLU
LuIYt25wUFyI6OvURxDV2yFW4oi5tT7nqy/cTMV5aEChudjvj77hbBX8EcJ25XHUa7C/abgmOcF3
EcOithXFVJvCxonmI32hD2wNL+VSGQT3ied/cCAmuUYmXLJgnIea7OVmcq2jahU8DcvpznlE9M7j
461UJluXZp7QisyUaAklZx2gO05KWuCmbwpqyMy7MSKjxHkSDY9oGbD287Kis4qGY/UEqWjjTRPe
rWDck+l9q9cPi1THhtfw0+mMZ04IAwpz9Giy/vxsdz9v6nVtF6TH6WKST4DKL5Md8/VFVbdpV+s5
MMpb42LHUZHDgZhYTTiuHWPV2HBXsbkX5uO5YkK9fraYdSa42PTdOGVBBpoLKjauYlMN6sGkRC0K
FFGq4bHuQVx5GS/0rJp/SV3vVMIcrS9bLs3rLr1+5j+/0vkvShGoEOgmm+4m44MBZrU1y+JtenZK
Um98YylIafYzB9+a4wzyLA0jdkmSpmm39dp3hfmP/Yoqib65BlUqiLmRYXLNgSGARU3qUvj3wWRR
uJSO77Zf/BqUB9+fupStkXP8LWxbcEN2fgfr6cTd0XlrbZ2SoZrE/G9wPD1nlSXPkT+Wp1Zj2QR7
cBgs/ea67Bks59TQRKQrQSm0BKjIwhd1I3b0b6W0HKT0cwQRW1cOaAveT0Ceyv7XCALULjrmRGL6
Z99GwBpORvfLMY0XkUyPMEDB4zrRRSnv2Fji2uHDOfiUcGzrnroeYGvx1h/nx6Gj5QrH6WR6DCdr
7yCc5m0eU8Xj3T5k9PQ4KEKkauPd7LTi6rSQKlLaIjnsTnf8JCHIB/pFjfqRk+0ztzUZSrelNTSg
FUEk5T/XYoHgrhwG5hotoW9b8kpqBhhWETFdwFjH/j3Dc3lautnf0szJT06NAKHMv51uOD1V8CtZ
6aJDgnN+p6Po1nIFxJnetY8oohDvubJ08hjZtMMGeT2d9TAd8hyPuL8Kc45fqX320qTU15Vx/Mw6
ESErImO4TLYBFVi1xcpoqe40tFjIO7zTae9L2sGq4qkqqLMyPOPQOk10oIMpPyor8bcodmuGzdgP
hWueTNntod8iFxTyM8klLC+LQ4xP8wQjkUubSNQEHDdDoh+pJaDmvMVTO/yK0vK3yY+YUhFaiV1r
6EL8G7BgxuarpLrUSLe5Q/2TWdMPaqa/SwsLC4VquAUk1XNUha2OEaujgd7jq8tjOgyula1P3Hgs
dslNGpgj7DqHbkimNWGQEaeGKjVConDeAgieR2v4NqmR7SybKjnSTzlGcTzb7lNK9i/swQ4crMIn
Ed6kLz+59G4ejtkYWWft/o0qrJixUCeXu+S29fJ+G1T/WspsP4ISeaUrTnYXZ1/BoQlytU05QR61
KAVpV/dvUFMGnHZ02/YU0UdFdEnATkLhn+R2TOqT01nVji8ABJGHQCbcbIO4bIcMQLNtT5f6Rqyl
KpHw3ngItmJZWYJdbXM/whhAE6q7TuajoICRmauj3V/NEeuOAYYHWhIHPMr5VtXZVL9IQFAFOZp/
vIAKeZPf6BT8ZaKAIfbEN8cIf3pmUilLDIMXeAFLhP4fU1oR306tUJpubZuqExasmaSPABaYjk/K
7/bUB1PFY30j37tPcvALrlL3/YIBfVT0KOkEuW7oEN3z/NHigu0W8LA7pQ4sUOlRVrQBc5X+KIZT
nZvfUavRJpwJ9FgQ4EnCdXqIKGePEIZYrTilmGkILw8gCTRIH5gcmNdportb+PDk2pYmJoFrizT6
u2MLqMstVBpX0mbTu35/tB3/73i/7Ai5M5MrIpreBKUXlZcyLF/CaWcyQNtHqfiy2xfHB+w7aDwK
yQRjgfkVzh/cHzuTZviNhchF5eFaoPaMuULuffBUDJSxMBTymAmD7SjDqkm1WuAudDZUE9d4eFtj
P2vmjZpxVykuE21vP3SPisCET6epZ1Yf/kRYxyPRwSroNzCyOFOTbGSMi2bBomEIhk1dVvwOdEsx
9PqJuXUA/msG+FpG4ph0EBiT2P6W6MGNeTFcqiZUnL3kdWNd5srdOo3B/W6EhtcQmjLY5qCEh9jB
2s1MgDAFAwxqpblyy2OTNnOCDbRnWwSp82SYTzQ8043V0ftp6E1caEIZS/FM9DEN6c757bfubelb
+sWiIaxrCi0ePYlT2HIYG6E7bvNgOJkwByR4Luqh7J03m9mxH0gMRrm9TyPN9JCS6Fw45JczvnfK
0lejVcE25umoM/fMYDSnwKE+pMIgPwEo3p1MiA1AV0Pl2/NGddYfRr/gymvfCbsUoshiT08m1Mhw
unLDaUnrLVs8JsleyIUQyUgsPGp6RK/pw6vuVdBRCVaL3znN1KHUvgnYhNd5UY2fmH+osuypeAOe
c2EQTGcYxG3Jh+xzaLhtOQ2c9CZsSOvfoj1T7BsoIw21JNu+yn2kIGBREDu9Akx0DtyI+Y0Ximj+
V5nxdHRKnO0yKOGbMo7grho6dszGm1Vib6v4keAp7au9gNto34p8vKNI2do4YqR/kKe1bmodmkbF
oJm5RYh/nRk0ZqRaUw5mqM/Wfi77cnld+0t4ooTmaK1t29rDWqy3HbES1EkTrdfXJjSb4A7fmAN6
o512BUETSJAfZT4PW0kD596cbqpIudxTikW5Cp2lZrE+DZ3PFD6HhwWOtSW6ujPN9GXwrHfJ+KgQ
PfoKNlFpVTGvudccH+IeiwbXdJ4PTGRO9+zEtAIxprrXGA8pIodXHtjWRXrRexxUUTj0/p6wSHLx
RHvOCjLOq4rfUz2+K4a12obz/2KQbLGYGBWzhlYr4ozg0PjU1Plj5AN3tCweGynaCHMf5MamSM5F
C+O4refP9GEaxB8n5+U61+VrTfnpxhyDrwQK+z4Omg10lBkbHA2kLJuXfOFqUY49rwncYCOFHMQ3
lJPu6uayghgSm305YBTGeT55i1xQa7NjqxXjcPJMtz/rcn0lTpyhWfv+OzbZmMPYQy18lb7fn8z1
5O6vp+ufN//5rc/FyZuFF/7kT425yRA5cvIihcrpN0RY+Hlj/c+v/r//r0DF2PRcPJcgF+H/5hPH
1ARBOnHPnL3B2stW3ugt2mZVNOM2Iv7fZvqcpr0+//wq/p9f/fz2//p/P+/yvx/xf72LEBOXhcQd
QlqfMlaaxibiBIY8hjO0U9ZCwog6ye08R0BzOuSZeAEKFbevQotvBZb0EfA0rc5eRvFSIwlsk/2o
PbPcC+zIW4/3EiM2096BohXt8BDVZ2mPCIIzY9eBJuRcj+kdT96BJZbs0syZZAji6VGvDdIxjEpK
Lc0NjlImlcgcFL6wNw3JRfHntAIMe3ws2wG4jdFGX19EBwOCf/9YM6dtZbLMgcJ0d17TH1wRgB2k
Hz11hnCOIKuXGhXJSlklqY3S3AkR3y1KyG3Qz1BeaVQvJ+ertqOnGSoInb1oVAyxjUH/tmvPukRJ
DzyTIajnowvNpLmy+LENUgfN0MH8OOIosj1JtRgnSi8y3obin9kFxU1bn701/0VcjcPFjF5VQxgy
c+aD0/X1ucoywEUTvpqltcW2lYesphAg0tzs9VR9L3N6z9mFbdDs3vBDo0svLAWzzB84LuwkNyIy
kn62S6zhWlDYORpXXEQAf2z3VUPX5pae8B4maCE7+dMhUMAPTKY9nLHiaLfypTRih5eankNrSHpg
zeMjMZBPOWjiMxwcaHDnxFPA0Klqgdii1EXGg3NIlgWArdO453GQ7llU8iU3rIEzLze6qZj6VS6a
Qn+a5Z4880M+QK1qINNso8HTDIa/G5cXbt/wF1adY5wr6udP87NCgW18AG0V3AVm1RsWzaGlyBEK
Z1JAY5wr2k/jqXiGZXmj7atjvG6PYbtCOA1r8kGNNdVGzsS9O7cUJ0KU2N+RU0nNHzJWQT47tPSi
mA9Ba7KgBPYJIH5+mYNq12eFPor1jkc3LqW1I71jqsUrEVR8LyxV2FDtlncuigCt6KJXgY6PddSe
4Vjh+abj8ufrt9pHx/ORUCbzgWk5SubscfMu3v0se3In5ynV+N7iN9KK2YWKexNbAsIyovR1SDnv
2MhPP39R4IIN4WsyNJJz7NF2hmYwxq13xLcxb/IFLTbwLYWbT0Zk2u1DMQX62MQjtN0Zqo1rzgyt
bKbq1SWjG9XJH9KSUsli4N8d0fTnja98b2u40dlvDB4czsN4XLn9Z8GeQ95nG3MXXGsBKIunxLrm
+JbDd0uTe+la7/3k0qweRL+62rpzUu/Q5z4pmvxjakc8jWB3aEz7dKKYdkmwS7fRiTfmQrPZEBfc
ahiZCUdgec5/yCYfVjOYex/czbZJ5k94ITRAZuhRY2pkuyiN+MECGLtVbvPXJIfcxll6HTAybMzG
26Y6P2iYTtcyZrI1LPmbL/0AaiHnda4PtBebJaNpmdKymB5NI4r3RiVickFeALoTel9QoLpocVdN
gXEk083EsSVCStABj3cM+dniOvPLs/PsrlyoLhh2c+NfJ6QcxcSxxtSxJ9z6nK+3KO1XFcoUvgXJ
5IG5I+nQXL/IHJ2DHmKf+BdTBxqYf6ekD3BzDeXOkvl8ttfHr3eR6oOOb7sql27LePkS24DyVIa6
ZXIi3UacM0i+dg+x8phb1el7Wtd0XWuYfqQpKIz26Xhg31YLqx95VnJUxDgVPmBQ/BopHChF4G8h
PARcaVzYIXhmmO3ozzFIprMzAFT9eRPUVAJpG92gTuh6t8YRnLJHOzymoLyhYmhJz1Fvm4wR6ufR
cumcYaDx82aoMai4pgEJWUZvUzZ5G3IHVKi6ybBzxum7MCt/S7P2m6LW7MKRqSKN2jtZH8JofikL
DookJ/RmRLA+k7hFdlrfLNWIRNgzWRxWnJ1lJ28LrA/mCCO7mmcPF5uGk6Vov+0kA9O1fgwOAC5W
65pGmPAfpT4ARRLxJiBJwnFmoN04zDzpfJT4mz7rmglejdGsBDLdrhNsQHMrLTz7xi4Vn0ZZm49j
h/vdH6AWqMR4w69YLFHyhMm43040SXC7yMRed17HrjkxBzBJvNayHELkuBVN9W9Gr+cmIS5elwDE
WnFF5WK1f2W9K7e5O1KkqC12FedDDwyKTRMzlqtl8piJ5g79PD/gyCg5lw331ACcKPCurpHv/qYN
5qZEvHwaVXUJfD39LRxC0bCglvgTxF8FEc5NmODUuJNl2oVM7d5s4EzpQhv7mKLgz0QGlpghamDX
yYc9BJ+OdtvvuXsHeweO2XxSvfC4LWk3FKXzL/Ixo6aVAlDbynQXjTZ3wxLDlkMWJbRiFaN5R3+z
ReCj7sEJzdgAFVXz97OPRbS1luDmrxZw6tnkF1navu6eetO9ek0yAPxT2amTci+L5hWNisFVvqYF
Crhn0/zLTZ/ElMQvZWshoydumDDU55XByuY36S87b9XFhYh41/fOsOeUXZ9chakkq6pbhUeujswO
f3Fncp1tYDHj2g+c8T+xekL37Usd1+eUky01iVdvHsA2WsuumcHLpokV4RXA2DU3tSIBYxGK4ufo
xX59UhIN1p7/BgB8IfodKpiW/+wmPskWyzeXd2+faL5RAWjyx4Go6YmlcDgIHBY3Ml/cc8k0/XXV
kX7T+rhwwg19tQwXFbskZgbrqYWY/zS1jBV9z4M4XEHn1c39T2PI4A3xIbNjJGDktnvpmc89dmns
y115r5qM6WqKmDqChWRNH6zPzl6SfZJRjOOvY4qfNwV3wnP2ruO+vi+ztIY7k3g7SZB685/fIuQf
ul7MFJ+k97NY9JPs4494JuMFHc1hQbWvqaSOywlG/FRNQiszPSwHvw2gv8XUrRquz3o3ZWTPQSBm
JPZPvd99ENHO7pS7fs9rlBuRWeKuyYz/Yu+8thtHsiz6K/MD6AUEEDCvJEEjSiLlzQuWpMyE9x5f
PxtQdSlb1V295n0ekgmSooONuPecfR5kCweMOkDmNsEvzTLnS+T4SDuoY45KznVnoJaWtINb/N1s
HlSOdREjck2mizqQHtHF/lZP+oswGOOzfdebMRIiwBckbbQIJBywaFWmzYkYsD+UlCGxMKglFZhm
ck7Ge4WwYtf2oOr95nM8fzoD/wfz3jkPs4a4K/nd0IxhUOJnFNgGhYV58FugWBt4INAB6+xNUWPi
mWpx1TXqRQhi/obVtW2pTV3Ehp41K+o2rglqgqs4nf8pw5TCUAoxezKGCYqW6LGbwan5DE4N41DZ
I19J07VtpvBvCv0PK5SeBGKdV1YCqbXem0MYga8LGTvHiXnfJE6N96PVjnqMDj/XhEohQSXRvUHb
IgrvZWEp1U4ZHUSrnwqY2FdfN3aa1fvEb+99raSvRY5A0aGAU0fLBKbZ1oVbqNpta5E7/fer0fhu
D2Y12rpGv8uwbJ1V+c3eDEBGo8fQ+MDQrB9F52svbRV161iPbHjeikmFowufp+dihKA04YXeUMbX
b1E7gi5IkvzQGol+S/+1PlnEe6BZwMBipNhfKHbfceBixmmte3UkBz12gPVRkjsPcWRuWPe1m5vm
B2yz+gJxcHAjsCEiuQhekypBUzRMKWkxQ7YBikDh1AisNfJP79rS2oNNjtURSei5Efj0jLo8NPSd
GZ/V2qNt0D//+/Wkfzevs4JAdDEEFCY2Wet7RlymE2wZoAvYt8IjwDXtXNOrd0Wf83MjMTKUlBEs
wbI5dipS1qDbRuwDu14HWEt5+Nqb+Y8BHQprBG6+GNgi2ZR76YOQSOk3rn/IIvVPtlsO0/iQDuH1
oKZwYmK0jIqXvoCV6+6U3jii4fn738bn/tV8y48z53/IhYmD/FfzbTbiYs26Cdm7mSQH5KWUT7d9
roevQVFjgfRzmFUGG4LulbGFcDqsCiVU3uE7cu3KGQRXSbE3Ipm4mU2zlf4pmLexVR8qR5LfUKWU
utmtVmQrI16hY3vydSv5bSmWARg5vbkeW6JuFBE3Hx2nSFMdsycTRsQWyv/cksCVq11PORBa31et
F69ID6lBNy4b1Ee1iV5C0YUPjG7aXYIDZm8A97xNEIKv0CIhxOwhaU6+8kTVx7zDKhGv2igkuIg5
xzonpZ4och3JNlR0UIkcOdpRBOfKhu1d+ppNflJ9gbS8Xfcw5S8LB2Qbk1lOCB5eyioaPGDg2VNX
m93PjmaXZzSveTuOaNyRggp523ToGGJLkucqYeIW1PJ3RTqA7GJCDc4cI2laIuez2s58Lof8pFWT
/MmpdU/10zuaUB+5YHsE+rawDyLPgJ2vSfMamx2OCyXdY7qEpI3JMAq2XLer7aRgUem39VTUL9je
EI7XB45d/Lu901yKCJeL0XE56qviObNMZ0UoygNaLOMiCmS6b/Rq3MkGKWYXCSL78kZ3E4YZgZdr
L3+/F+p/PRNJy9KkpUMrUC3t+xFGgydUQI8ke4eC6V5FuqxT2ryyuqekE+dwppkZfmW6FBPFMQFE
RskPoCwSemb8dt8QPzVzE1XxnkrqvEQ7+TtLpU+ujpJO7zgS3Ye9Q9Q4BdpZVT8Rom41dQr8hxok
8TKunjvU773gBWEbog2qo2sjna7Uhr9M7F7u4Yb/l4Nvttd/M76jpsD1Bl2CbHZV+xY+qchSmVph
BfvJyk9hPIqTGEN/bSZKeA0+8JhmgvAaP7vPoSWujE5t75nRnJS+ZYJZ1e25NvBYdpag+yP9K8VL
zLlYqSOTwbNcdKi//bRDOTgLIafhTcP9t9IVHIB+FD1wEBXkuK/UuKqvTT24ELncU46Ot8ng0Z+2
SrlJRCq3pdzV9L82E+2s/7IKNPOvmx4igSEdE78H1cfvjAqrUwscwWWw70TRncbEt6/aSqdfJp5N
q2luJlCDF6UfflgG2g0jLJ760NtUlj9sTUulIJc6RFnFp6bT7pIxRsWcCv0+tXxjVcJltLmIHGVZ
dU9O+OIhUzh3ffdeDqq6F+WIz00x1Ec9IiinMTnS6gi/ypifGt1Dvk8bO8iTx4zG22kKqyfFb8J1
6MXRBRzR9s6xiD/KivuWitCmTOGEtG1+TkDenypayJeDP77aat0hM023dTGiDpfmYw2s+dQAIDtx
vnwmIkfdmEJjN23C5hb9kA4bsb4WZSuZGqbYQ3rlqsVVBFTIIHmsn4pTTatm04ziatGWcM4+1AlT
/k6FxyzHcrotpHZrt0V+bMvqVtdndg2CqNuUyWDhTCiO0Uvu6LUelbzAc9Jk4c5uJW6KyQYM6xwb
taRV0Kshpzz7RmptvFPMRp2RtIbbKwhSsSn6hYEC3SrsSyFrBdES8pcBadmW+scPCz6ii5s6XmEB
y4DtJN6ZiI4TFYdkF3VArQobJXGd+cQoMX13VS0lg8u2EN9pSrwNRZyd1bDdIzlFvhcyL/cmit1S
8+PVFPTREU13vTIViuYysD1XKzWxI8+aU8EjgyvGf2CNyPPC+Fy/S40wTwA3SLmm7kW19Ho3BYhQ
cEYy9msxOBbgm6meMG+Av/uLiKszus0rDcnWqU8pjho4TIknw/DBtOtcJa3jmpbU3QG6rhsCOqW1
nqEFtFBbjKF6j888v0mCIVz3Jq8MPJOx+mQ/ohRb6RbzPhSm5mXajjR4Ck95+PsTKrTUv55aLGEZ
pmYbmmE63zN3A02hMNRZCtx1CtazifCUWKQUoOgWq3EyfnRMom+zIvI2o1YnLnkBYB4D7bXLLB96
AoU7BTDzVe44w7lWRHBoHS5rKdFXxDmH+wpkwbaDmbvXdfOpyYD0F2N6JXMJNHZUkO6VXb3Sg6S5
dgA5O9LOmeCdwQgH57ndd8OAFG+FJiw3zFD9ejTnQYhGO7trmhUUO17nU04ZrCzhKqTHMGIRP3Sy
bzeQa+SVhPW1CnJNozOcv9E2p1Jt51ctxCzU/eyPodSsa5E0ZJKaYb0N+ioiKQbrdjo2T2kvrHMf
h66O22z26W3T4CJV2voD2t0hJJAJoeVZiHfKF91eyemW5/ClGURcW4xwuZL0/R54CPoTE9Q2J2S3
7/gUX5iSvpQ37XXTPzdZhOSGKRitufEA94JcldkHL62jblLWS4DT7lMqNuSD9M4jNtqreCyhUxg3
2YTmioG3fhFIBztgQ3AJ9nkwe76juwY27NUEPewUZwzNESZdosNcawrR88hcL6oEZUyPNeloZr66
RcY+i9pmJQTiavQu8j7CeUPlC1pc56HFjOJ82jt2XF6H6EEmsBWu4WPGQyUZ+VH64cQIA5xIkD/j
iaMgZuOTEPX/mJ//jvmZ513/DfOzeYvz5jvkZ37hH5AfB1yPCY7HEppBWjRH/J+QH001/qEaJswz
CNwW/0Hy+Wfau/MPVVXBjBhU8lSpWgxQ/oD8EASP0AoYDy9jcsjM4P8C+dEs/V9jzQ3bsQzdwoDE
N5Sck/RvYx3CwZGqgLO81FdiptwuN4jwdUZd+sRpyhI7MUsllZlw2y2Cz6/7y4ONSlZSh070k706
VkhoCbi56FKDTN3JgauaVPM5rh/1lTRaAqyQfdvMDGcCahXP7ZxAQbBFJXS56Xsb8Euod86BstTS
rfQrhvH7BTa63JfCO+pDCS/dT31yAzG2rtPbrKOfOgXpY4KlKRj1WzLs1X1GkEWhTcjVQqQG1He9
7gStcNhkEZ1x3PoPtT/dp2rfXvZ9elB64ToAh+ipxsU2gglEzQrpq2/YNz3UD8ML0BROYE1iruSl
MzaggfKWcYmxbzQt3fgjuXc5XiQaweWHzkmK1pp1LnQmEHZ8W5f+zag2T6SWWhshGUHoSeTCSvDX
VorNTAnhO5rSuyyzGgNZ6PwyBzBr6aylpP7ahLT6s6K5ggiysdP+ymikQgyAfCrT8YRq6kZjkigB
6BFlmkJ9tjaZ8IAZqbcmmoCtjYHVgRWoGwLghd+T3gemZX7DJqifGI8gjESNNGToSlJyAuJ+NiL5
zgiHqMBbIrGxgWk0wJPf5mgM1sw7KuZsKyMiubjJXotZb0AXO13HJrg9XZuOQVi9FLZ9jzv+Tiur
s11bD5jVHmsbkKTfR3snNeE8eax3zmVWeSMItlOQTsRGt56G4thzldgEfvmjbJDd5Hr2A+/nkCNm
SibPxTRKqaH/6Hskw7pH02AWh8cAojMXxSqJnBKTQghtstjqajhgQCWKwjIPlUphrNYCGqCZ9Nzc
KH8JwYxrVKdpF7T0Lf0bh5T7pNF+yoStlRT3aYdMqclG9OSB/EWLfY1e8Rg1Pi0bay7O9wXXAH40
ZqQNsTKsS6tlx6uC17AvaVdZ+bitRKNvrRz/S2Kt+955L2SCW6KvTln23Ks6aj96FWuN/WEFLONO
e6KqWaKHSx1aCeZW7bxLfXC28/5UqPk+V206j4SRoaOAAD4l5zA5ZL0CIx5AY4pS2jJPogP/oU/k
Hxoh6izqxjTJxh8kLF+Tg4UvoYmo4aoqLB3sFC3tgE5Lb6phxG+rxo+V5j3pGcnbLfrHFpIuk0NJ
axUWgVKIH0ajnhXsJI1G8yvWMAPb0V7qAgKqHeTsEAgFChBivfmjBc+9iec8nY7Y3KBK7myVQhU4
u4MzDSfdpp6b93m5AYaPh5BMotKEp1MbZ7KvkdEk3rUktCnFflQ6WQ+pZF/p4HTVkQmKCK8qu7nv
4z5GSZK6RsaebIpmAubJELTxqTmsUxNdSJJDqWqKaF/d9Z3NRrYQBuB86UeGMVzFN21sotGX/k0z
6EeglUf48yTYndSM0rsNsR307viLD3hJQ+OsBGWziqvwHe/cASQlPdHqzjOjd5ZD6hzm3lYwng0R
3/dQhF281b3oMix9pu6brt31HTkxNIfh9kmfDSVA4uoGzjBhoEyVEuLKCHsEA/Gp1mAJ+OWvqFGY
GV5jU79vKlLGfHq+jcYx3UX6uQ2uEkqjqO/qG1MPH3sDR1CNGqds2kOv9GRv5P1ZwD60KM1wlWD3
il47HQwIRoNfNdEKNIljjJXKcDQT9c6J2JmFRA7F5OenKq/hZeKetk91Ev70tEHD99rfUp8I+JLN
vZbr7coYUWRhvQORhCLSnrikEKRy1wXdR63nt2rRvQ4FXxLQ/7UhkAI3eM745RvbMs6Bk5GIQ6Hc
atM3ZagetF7fdMJ4yHETkFxsr3HhlBq+vi5Rbz0uAgh/f4HOuO/7kuCK6NfgZ0c49VtFFA0eHq4m
DU2fNYJpgGIbK2kbCL/xikxlV+TXjM0xQ8jZNps9qLy9sK3IVT30NbGO4TAlOdlrd+W0dj7MiHNF
y6DZlh/TaAwuvijeJKRLRRPUJdGS8dqU2atmImeFDpmfZLML9MkL1Z+WNyMmDApBk9ECfbEuPdFt
naE/WiN4mi6dzoREoA+sXGMWdQnSiKg8rjuRvJGSpar+rToPD9PmksjdIU7PRuphObUQ5LWFdKvW
weSPiLfRUAtnN0mX/ERLghQDhZrTDW+2Pqgbe8jPHRFH4Xx0DVO5BWU12+uCn2RFuV1P/Jc3E6Qj
p2Jsj9pYeTVratBx7VChR/Li992GgNt2zXjl2s68j47MFEbohU0X8L0R/uMwAKi1KeR1EUoisFP7
kHLmqrbU58xrMJLpAV5CezwMpQ7ICoYemOjLQYnPY8BwovfWTF/x6SveJjD7nSqnW43JGR5c0nC8
ElnuwPvGxpWagSKIGqxlkbkveo3iiPVEkyFYz3s7LUBtV9voSnwiTf1BvPg9BR14DO+pXt1gdcBb
GdE+f86I/7LG4aczNK6CQh713wOOn7tsQKSAG/glQlqzIyboop50/IJABHLMv6VPHCmnhkPj7LXa
Rgg35Dd6Lm6NKThC5ApWWrrSBexjpzLPWFgR6/NHdnbv4AWhvfNm9IJU+zB6LCZ2RBWhNEqFY03G
y8aSBec7XGbMd8od2RDxKp2YX2eS/YZkMHTi0MXbaSIdNCmfZZ+WyF54nAYFvn0IV5cMKdZ9rnJ1
Yw/RjWrnZ8neLObsE+OiM/nCKDwfnCE9VsjW2eIvoUaGcjSZP8jg2ZkWFdWoV94dWhbrQhJTFjiH
PtavmgQRVV0mrw0o8l1eMFGsib6Ie3utqhBOeixjJClk4hhKsWlbTAFFmN2bVBk2CF3edCO6z8aZ
PFSVP/WRIpddPuix6rhR0cN0SZJLOkpi5WG4H1T9Ie84XIPCfrTg0hb2Q9ghWNUt7ykGj+XKoHoR
NgknZl5s/Dy6NVPvZ5ZVpJI4DJ+sCJTLSPEa10JoEPeohpxviLLQ0+FdLwoMvL56XejvIMBXRp/c
aw6KBOslhWSL7sNHOUBVnTNiatT3tmEwb0vVJ0VROX917Akeeu6u5iVqbj+BKTMZ/FgrFRwLRc3+
AgUbMTttj9AUJQP97jvNLj4ofemO+tpL+0cdYCmp6/4yrm2xcgz6kQGJDXn+gKcJeVignmsMUqsI
1ZSto9YVjUmTvjewYwwwu23/RFeW7s+hVUPGR7H/kugx+gz/rYyn60CPbmnNXOO4uQKT6KyxTB/1
GlIEwUDVRNukBl1G43d4HDM8aeRZ3022/kqm2zGXaF20JLlriZgmWxSf6uDla0CGoB7Pfe4/yXwA
BBQHVPV0zru0DDj9bZTMuKdKoa4Uk5q+Q6c+C4dnGU0eJ6/i7DGw5qfgNB0hIgAp5CIU+KdcUlca
0p0jCIhHsKDBf6KQ7KfwX1R7/Ihwz6o+VpSKMsQWvQPRxfLIiFwxUpsKQw6mYdyWvXdPDatZk45a
rDw88KozNxsDqeMQucl1pChRzQluDJLbuYu7chqfD5g5MbgA3uhu3Zs2glclI7RJjpBJYF8+xdos
kSs/APjfRgoqxCQJ3ga7f7aC7get9Z9iMmf17Xvo4JorVNZV4CHzoYVIl5oigNPtOqOJ9shSbzWR
7kbZXzJ/P5pCeuvRr14R/YL7RgxKYig19aKOwOKF1rOI0iMZSr+ChkvsqBF6I+yN1Ow9KiYffXN8
o5HAuEaP+RE0Skj4aX+lqfHJ0TrM6IH53iSYBjKL+KF4vuANa67jeTvbRftq9lamB9tEgzWqJZf/
9g5R3Dsg5GA2MO844QJgQ5WIYSJWDcb/SHxxLQwfnHBu9YBocu+mR49Bhuc6a1BQ5IhtwZLFG/Im
b5D1YBqkSLcP8FDL6GEwsvvR97n8rz1AqGvS/XwmGzR8gllvo0QAJwQj5VbKVSkHaqMoL3LAMVNg
nXpCwwQOqM1Y1mjwBiZBtUm4WbrtRHtZ5v2dQMWLYyTft5PY2KrzYfjjba0ncl+15XnstUe1sGlW
RZcKehsOXQ4wm8I8BsdVAulrmvp03Svi0IUcU01sohzRbmKFrPShZTwwhZdBxhmqdB6FBmglh+rv
6iGOGtUyTpVOz6fRHmMrcEmzBsExxzv16T6yUoLH7qPegB6UzKNaAzyMGXEBDKmYKuFVi6Z1C9ql
Xes5SvCRc5Tj0OzwXrxeaw5tSjixHyAhvFdU+FQZxfhVPavnzPRS79GweKn1oBvBow3/I++t64L1
6hftLDz/2dL/1ErSGcWTIbqfYeD98Kf+GX7BexuYj77BeNuxL5h/n4GJ/Srj4sazbWSQIUhpCqJr
ZD4rxNfIV+QHpISDpg2XVXiiAd24cEh2dk5HBMKaprf7EoI4R3EC5a4fczc06R/5eXFPOu9FE1GQ
izMmtY6KY40u9lsKNYqDc1CY8QUvQXWCtyfXPhmz2CGhkIXxrZj02nXG4GdkG9vWv5dc94TpfrQ9
wTmIRKw9BojVYr5ebsBYUWZYFiNoOCvT1EJ3uZumeDkL9nUa2uRMZASf+t44S3OxE3dzJcLxT0FY
IuPJ4K05RfFjeV0y+BTXq9LfULD953vn88dnYF1caVb+5+ctjw3QHojCGBAmYV29WN7BnoseXach
z0JBjOtEVG/e/Nhy03OkQaqswfCaUb5Ky95ESEF8z3qco2CUOSbIhxrPr1L9165HeunUAX24xQLd
xPVdN5IOZMb2ieInQJXPYkwfxviY4lWD2/uC5muDXhlFcP3nryU8l2QyidKYWI30ovkzZBVKOh+2
POikQ0rnRcClYqcFCM9KQqlMpsmyON/kip9tYmVXUufm4t0T47H8rKRWjMn9bXF5tTXCyOGoBQjy
uUgnwTUzM9wvnzfUNQ3beh7WPWG9uVjW3OdaCglozeWsvp+N9staiRuu+XWjUXWZH1vW//KKZWl5
7HN3WO4vN/ocrQnmYF/iaGz69nbZ8CHkrxjzKDvC196wPFMNaHFoOpFCN6+K5UuKrmL9NH4OknNO
Fxhl+d4MtWvXCT3f+U2MzOombDv6NnU8yV5HCSRrDr4ebDPy4jcN1BhOsPzhfJNGprWb/AlsRslm
RVef7bHdtiYMwyz/ywf/9h2WRdQg2UoTwayY5St+br0wQDhKhpLYDPPOQd4B7twK2IMJ9Gq4TRJk
OcuqGij3xWAS/jxqbGF5JB7OK/T7GtTL4Brfkq3A3tKDDDlZZAevSpuq7tca5hC5EJYNe3Heq5av
lGO/QIjWoZ/nu3S4hRNzUokSlLC+6pQDvRfK9vNP5+NqeeXyjv/xMRJWJnoOASHU8/FBR59aAjL9
5SuDs7L2wCZoOf7zIJv/AGoaf2AwLC78kU4CO+/Qyh6+0WyTL93MoizlLTFc//FzzZzgroCQAyfT
sdLPn7185PJtp+gKCyx4Cz03sZItR9ryi5cy59feNT+WW4Y7n5GkmCzXs8p+G1jJ2fIVdsRlz1tu
vo7W33bRz8Xl+YkyKGTXWV/Lyv58SRPInfLY1Nn2c6tmpV/vhF8dvo7w5ectL1keW+76816odoC7
m5jVZIXb5Tlj2dmXv/h6/fddcLm/bLVl6fM1y/3PxW/PL3e/Pfa52xalaf5x6slTRlEyMaAKA6pK
xF5DrrZWiWr9XD/Cke3KF7BxRwxkxI7asmY2NG/xHoYQPcFTNjU3JMFQrqQxmjAMxHzX9PFNZuv7
vmqPkrSKC2qNN1h58hoCBXSwhhoR1si9rkBuK5V2r4zAF5abHEX9RaVVQEmX+1ZiC0zZKgHmVm41
jMYwN9tZF1AFLXlm+ft/v5gRGr/tbSJKkmJCCnI/GlFw7OcbL+y5Ciz3PWEi61wWWwEaO6xmKdMA
ZwK/pn9cnvB9LhSmDWqXJFAgQRw+y40z75pfd78eG/SBVbw8/bm4PGUvu/3X3//N81/vHA5Wvjcq
EQ2Xcqim7dfLf3u7z0Vr/jq/Pfr50b898PUFv97l3z329enLs4NJurJXwd/Qawzrf/+jxbxzfHv7
qcp8EErNw+fbfa2cb3/321f9ehvIwgMyc+ZSy18vHx+xc2mJ+hJkeI+BhlK3+m1xyUcT6egQdy0/
QwaX9os2VFi355sleHBZWp5Y7tZDvG0hr+w+kwaX5MHyzzTCcYkf9GEFM0PzfVCF82Vk8W7xZTj5
f92P08JcU6hiELqc97/HDy5Ja06FZCnXtZulMyPTnut9M5+9VC5wSHSY1FTLuQ1uHWMxCxLwfIKz
+zK6GD57OuUyhADQ7u+N2HaZL9MRIjg1UN2loePP1yOVvCJ0p+Z+MbYlOA5ZXzOi4svottxFzPya
0jtwtSW+cD5olyVGEjty1isqlSGB0lC2wcO0zMyrTMX0joxyk80cIHumGRR/Ln17rKpUmHJRTxxa
SQer0eAeLzc9AqiLz8ciddiBuF6rk7FanusMx9gFZFgt2xND+h/Jdxor5uLrMYTS7AMS9MI4RpB/
q5rRr5S49AcQgojR5vbbct+sxKOX5567tNeWbhutb1bIspm/um9jUcVrZtdUjOdxXTnfLEvLlv72
GG7KmsJg+REtl/fPDtzn8rKhu4yaWmM762VzLpv4qyNnLpeiz/vzBcucGHplaCWXZly42BWXxXEx
HXY1wZNxWP7E617g08avaCjgzX/bosuDUZZTm2Ws2ioqa4AA4HpncpZfgiCNedt6HbwLJoMg/ACk
wqpNkwc5I56Srsn7Y5FHzWE0XzyVmM8lqPDr5t89RgVmr4Q12aGaXl+MCAs+bxqS+KhK6mQG/PnY
WPqEJfpUl6EqGJtqzk6cwnfdd4oDNUjp9nX3LLUJFseynfxlEy2LONEePIy6kBTnVMmvLbFsmK+t
E1Qak1QLPsKyCb5urPnk9HV3OTLJOsrdeIx/Lpth2UD/blO18/bpc1Hsfcpdy0YpTGdrFKm5W460
z020HHl21Mk1QEdaIrPjBpnRGqjVuI+9LFHXhKBXF/Po/CAVlH8L/CWMiw+PToLbz+vJ11jtiW3i
7V/ufy46vtWt1YD587IK1Xk9fq7veWm5qxlAQ0CbrpajJYyEDZvCfvqKjnRGEsHWy8Gz3Gi5GR7M
nPpZYdOaNlN7WOtsfZgnOGIDRRPky2HIDlQR74esd+lfUmhenp3mM4WX4VYyp+LxW8jo191lKTeg
v0hFofHAAGLZ04J5NSjzeyx6gf+XVvw3aQX2ANTM/1lawbw6/5fcpM8X/CGpsNV/AFZxVFWolpxT
jpCFf+UmkUqB1MIxpT1rIxAz/FNSof2DIga9WyquJv9J/U9JhW7/A5+YiiJLF6Zmabb9f5FUGLzR
v4hHLcfRbCGlRUiTBjnrm3rf6wn/xt8jD+yAG8s2xpPnDEQxSByIqS/f9RaXkv1ud9pt4RDckTjk
tWB2eC4dO9tK+j1U5XzPrYzuQFuBYgPPO3o0bWO7Oyc5fg6tHzzmDNa0z6BlS6e6KUgTQ1hKMVXr
ybiZPLpuOg5SH6jyYYqu84Y+7JjQTZbqSxzDvLEym6P+Pst3yTgF+1SblRM1qdR1K9zftt75r74Q
8W9WiUDOIlkrQqfG8k1jAs208rTeMQ6TYgGeFkDk/US5hkQ+7nJF2ZmZgJtYF2g7Jx1UIO6MKX5V
EK1uiAigZM8vbQrEXy0NwYlMVKdQadJFzkqQ/bDFNIyx0DGfsWYUh7//7hqb79sGtYnNsRHrSRMh
jmksauHf0tq8gK6/2UKK93zvOS0pBRc6gIPBBO3VOBiWJu2U9U8ZMzHspSX9VSZwB6Oyn/JI6Xda
Bc9t8Km89j0kDSuHd9GPe3JigLtHZHdaciNgu1LrASuJWkMX1E5y2wdRTU2ylslRT8D/pKg0NDHd
hFpZ0xCrfqYQe1Yk3hzLJEQomA/HsfMp601w3AFABYP9LDr/wSoa6qaQ6NWJ0C1gzVocgUywz36Q
S5xFbbtlcPEwXUJ0nsBdikOqeNCY7QlXLZx6A4S5DgYZD/I85HmvgqlcBSYAbOojpW2sU1637oOT
rWiVWyMLXWkm6Upm80MEAXgD5rB25I0HP/FrN0A5nRjmU9kP/F1dAjfDQW4qjwW+cvqbykfTxggI
rUZieGr3iCnneZ5Dl89DW4dD6LIEVbHqA9qiKKcOcA/uM7r762ogbKzhTZTcx6/aGjcIAj/gDUcr
0Xc7K4KbBUP+LR7vhw4OUjwYb3Zw0GikrOB+nENpA4MqDJzsLeqQtD7Gqb31k+hlmiDXewnuqYqy
d21gXA7T+qo0Jn2rBmg15CR2Vpa9TfFIiAToDDq/5abtqudCVmzLPizWZTsM5OIIegj2hvr9MXUA
phPBA6ImAmYCWUk/Yass1xpwSE+7REXUUm++s0HJzNxQF8wBLRmNfkM3XKRW8+5VDRpbLGO0mLcB
YXSKSY84xTW08YgwIch2uqG/ggAFmEXaPVQdBP+kzB6L0XitmvrdSogUN9pny0ag3DXZjzoKb0SA
v1ULw1MVoywO2+4JhdTLJNcKeJJVg1dmPSmT64Pck4Z3LCZqS4NqPBOtDtBKXJXqVCHKFLtw9DL0
EEAGCw3Zf0HGkAqAEFOHTQPXIEcpKLeg6ldx051GBBCBaC6DvNo1CCLtoT/UcfVhiRt8dxetkz7U
eDFcXx3eFE26ZdteYIhyZ0F9blOHz6dxNXDFB+1S4p63kH9hC1OC9iDTjGJhHqwN1XiyY+t+LncZ
ynQZFcxAIMqkVBF9ZGIIA1okVF2Y30Zm/QYa9iVIuh2pFVvJkUQuZ/va2MBZGBnkFp039Mm1ppHu
A8hspYK/wQzGidW8n3LmXFbyjuHzF0iq1wpbdGbob0odFJQJOaFbNWTnwTmHnXyO2J5aBNXFC49x
SRJLVT5gpZrH82dLyg8gSAXxC2/G2MPUh30Bv/7WjogqdRSmIT4VAkDKiVG5jUGaHaJkepUefdEp
7XYEv/zMOPJWNiw8tEPJAzEwW3SH8I5NBkxSRe0lppww6MFbhTVVkdrKby3Q7FpM1tbUJBFnDfTQ
RaKfyNbCO0YQdtrdjJZ9Dof4JjLHa0dX9oXlbGj9J5RAsVoDiOd0DUa8r6/HMNZXpo8ggZb4ofba
Q1QFaJW8dyHTS4Dxd4jowKSPw0ORmGIzeWjevV49f35u3Ewbz8y3FK8phUZvSWxt5uN7rPO5bxwc
qzQ8eCTQ65HqaiPQF8N/6cp8XE3d8DNJUWbRf2El6QSsamev0G7mJyLHeo57DJeD8y4a79ZHMVf3
lb4KPdQ3tv1qD2j+beLXDlbtzNbP7nk6jCqyqVKD/gK2LU+mwQ0dBPgl9raetv1KhTSXC3wallmR
aRHIctuawb3Xw0GMwvYgBKfMoKH7Wms+LP/+xNTlkDXaky5dI6qSTWxZ16aVP/lONSMPnmmxE348
GRiD31Qrw9KAh2EKaaag+3GzFtIXIsWNhVpwVbTo4rCa3NdVVzDXDNb9OEWH3rExEnN5WyMLAJSn
P+oheO9Em8fJot/ihTklRfXoBcPZtODz+5n1qEGii+L6RxDOyrNW/6GTV5Q3TMcyFsCSzVjrrlqe
Gp3ytjBQOzs210Cb3nGgv4qBpmSRkGRY+ZvAmYgUMXDKDSCUkLrTsognBSRa92vQ2xszdNaDn76b
MCcuhipCxo0h2IEhhjRjmEsQXbEVozz5CHhc5jBw4Nr7Qcn7la+OnF+49owavznWPlJ8JSsdQYwF
5nhl6fIlHqh0A3t6KxTvqQraK91rnTlCLtsOsCl1wwxpAV6lFlMSIaSy6qoRkdsIgs4ZjatCICwZ
7btIDhvFtp5TPNWrljLE5jUqwrcxBRBsSv1NMhCJmmBbKaIB3kYPj2JS5saVdY1tFllgy65YNOZ5
IisIbLxvrpF0A1+K97Rjqv9l7zyW42a2LvtE+APeTMsbVtHLTRASKcEkbMIl8PS9Et/tX7dvRHdH
z3sgBIoUyTIwJ8/Ze+0nV0/XTGy7dMimTdg4PehVE2MvZpqbD+HhilfzcwnNt1bBc+I1APXggDe6
ThIDBx/VrBngRMTW+/XvDAvPpiAcbjMzNsNRdWS9BtwAmVqpjTSh90a4XQJk8xyQ2ggTLXgy3YkP
250+lwzwZWvPRzqq76zLq6NL+jkXl3Y7BMHbRHS5SMKL3SOuNTcu9nK/9oikJrYx5LoVL/3Pwie7
xuOQuB28Ir9N8fB1CV1tWSvBKNiwU91Xrb0PetF/129dHyOH15/H5Hnfknb4XAxO4jI1vxE5w3AU
CA4+0K+JVb6iBEg50HE519a3QNrNIXCzDblFn2M10qyl2oZGguwwwpJaGE8Mw35AoF+2Cw79Ka7e
/WpGT0Wg3KZt6y8hkAlshvfUb8/D7L8Y9vSYNzBVM/FG+XkxBvWGgMDT8mUuTUt0tqJNx09tlsR7
X18dt8ctSSWbssBQpP+s4wPrEtFrmPu/u1xxzKvgSxNkzyOv0He7PayPUxjffZwORiR54qSHpIQo
xoSK9FA3DiqKiqdh/LWMkLISMXRH+iMIyZ2930zB1gPK2JdzcO6VT7Q8Yl9GDXSA6HvP9r6tmvep
n78zPBwuDEhPEB1YMxezjZxsrsFRgnrsJVaiemnhWRK9Z/hUPhF4rsZ3sXcuoMGasr+SLfBExqS9
N2oYhm1F1FRjOxdLptkeWfLOG8bmQbjIZYgsOuQ2KxhM3sAHcus6lWqD82k6Esf2bhug65WRFbvU
Dd/IxfHRiXV8jAMuemG+QsStqqzax15+BIPM6W9NZ+qS4RRV0e8skfG+Ip5ui2sChcY0ZQ+zzXRf
dHjsOQ/h6gO1R65qvlSV4kaYZISJMY0UEbTwpnI1XXbotg0il6I7K1QWBFx0JCxIh2RWhunKZoxl
Ngggi8k8t4FxLVyvJxfGQD2auDv0zOUtKFvy3wOBZKYAyJHq+GvbOCLaHDZGW45c0nwAE3FanFAu
0bVz5qzc1R1yuh5P54VENRq7IZL6vw/XPWv2AeFCsV+/ORkCfEJVtUwm//sHnKdCLorKiFbh31+x
7qFZHg/BaDy1A32zejIjxBEm93bnmCaLD78/QJQ7ZnTSUt04MUgcolbmgFk3tn5C6y9aHzbKfqqw
Nx9a3c1V69xn3RVmzPoibrZJGH5XetBUpU68rTwMVgEQYbJgrHMpDQyNAWo1rOLuGe8/rdIGDC63
j1eN7R3yOX5zvYa3Rf96/WvWvfVPYOtlCrl+EdICvWSXKHpyg5CKG6ItcUR3GXo6k8+rnR6yLgnO
OJ725MbJTUOYxjmSpnmNoyHZ4Dhe7uDrWTE5XnMkp+MUZu5y5ZABf2VY6SPBsNbBmJH+gjqu9pqR
uIWmnt/TOCn2arIlaWpRxFm5vKKEN7YKVMwLKenItfMBxLlXUs1BZCUmZIYkopVneHW9Z88mH88u
SbdJ3NbegtSBT1hazh49yaasZ+NWx2FL3Q4/sRO55iPRoBrrH9QjMNwZ8j9kqfzSl4aiSqz2eN8O
s1W2WF+d5ckoKR5AFKAgnaODYTXeQVj8/c5TycM0et/pL3wschHnEiIlt4eYYfahwLB9zkrYiq7R
uC8QjS7RPIBk8ZCz+B3Xh6rhVtGXZJCBmih+LNyQwtzBatuM8trq66wbjs6+TeRz6bryaluSCJdJ
vrqWDahvYTFllnN3gOZoXX1aHSmKiEdLwVWzK+/MGt89d2OcP5Nl7m8SThlKjerX2D9ANogutcsN
rANQca0sKjGUa0QuzhkwLiOiugwMLhTpWMDWSJ5JFQxoAOTqUGdj8jYt1R+n5fo94ZpgZNKfoyl2
4EFM31tBymQwBcuNQwSKr93jfARvDadipMYMwit5F8F1ZLbv5S9kydA8KdDhJ4hJuiaaH11/fIJ0
RpjxkPzy6n4+NzVkSBWkVxGTX6b8rt1p8sW9J4H2bjgTdMMEZ/hg+5d5aec3MLtEPFYjV8vCfvHI
/3pLjK46G+NQbmsbTU/b+U8K7wzC8mYZUXBrqnMe2g+N3oymi2gJaXJKHPbeW3r7PQv8J9GgKcoG
detmo3mKovg+5VZxCp2+uyZqeidqggkKXM1lCZ7CXVUN+YuE5/2QEVuTJkARWJq8zDMBNLn04N42
7reM7Ag+RDEeJs8Jz6lKiEP1E3tfEYQGqOpbTDWy4ybmnDsvj87FWO/dUjb3pvXg3ZWJe/YLSNKe
80SwiXkyUFiwRCpAa3ZkaExvVkfjYXF9rINo/Wwbv2hS2PWRkI5Lhpr+kJbxZw8d/sVCpZxXY3Cc
UxcxuuXxhlnL91Eqccr6owFA9TxU4uqMJuk6HLnESx5IyX3HfHPBnuGcQQd1hyCtvsaLJV4C0EVW
LLvrBKO5NUuSEgMOiHHB5Yiw6prQldEyePhgTASmu6fol4S+esZJGh0IJySSwBXeyVxYx1teQ+Za
Z2OcMlLjGrvXfgzn/SAblMXD8BuuZ/o4KERmpfNljKhk1CLBU8zyWXLkpmTeXawEktGwEBudgtMd
8ReUOoGXWsKmD5H9gLI/Ii5O9kYvLrKskmfMn/fYgXUBo6ViAUK61oI0uzKuTTjrZKoy37vLlwX0
8iECe3rM8uJCt5TWSx8oGgpIsOb+6k5iuOqBm3z2shK1+YLwLobIevTnTueBOM0xVRWWB2N+pJ7O
D5htwnNMLrMYokcT4T736sLYJwEgDbHYl5XwbZZ2dMz6yL97PloZV1Yz0KcY6JVfvQNM+IYd3LzJ
r600sjfCaHb4KoenGBG4rSgYySjAsuXgeUkKd1+51p6Jl3bqUNrJWlJkT2JXOqAENIN/16nwk3Dq
+bhMQ3tV6HICD95JQ9A6vdJDk4S01nz3fY7K/jTie2kYwG5VkUenBqzmVvbVgxTvzKxBGsRkVvZT
fJkRUPbNtSRT5rIU3dUm5/uZnuUmhKqs6fsTChtU2xG8OTbrXpY9NC23ZKMlHmgj9a6SD2tGGlhu
nQyen6YZYmEOy2Efm/SSDEmu4LYwUM/PUMq2JR7RS5G2fyrDmvedadjwmrTWzyTgCgYBJE5rqB1g
OHo3a5RDR6EtQOGfw2oy40e7AASzhEi7fOoS+ov5YVJiubgRC/i+zMt94QXzhYy6XRqgtGOFQS6D
/tK6IeD2ixpodaCjYvyJs3u5QDAY/7Ur6jbD1KLhrp55mfVm3bOxg7EO7Kd/Pe7nItuZhHuBIdeS
JqkHgXqvYh1Ohe8y6vVV4rDeqWC/840hS3RkELRjMsaaS+szaLFzH1R1TZDM+rV4LV3+ftvn3r9P
OvGDyzwTbBEF//az6y9YN39/4D8eQqJl2oilzN7KhDXo3x9pA+pZMoaX//yFFo5E5q/6yf2zayGY
p/tG0sPfn/63/7R+MTR8gBCo42FG6uLrf/uE1v8dhVbDEjiV//y/tI39TW+rYPv3D/zHL1i/8R9f
+/vQUpy5WY+0SleLXAiJ8HBVgS5XmzsNn6gsMkTB0+pvty5zaHvSc+hcvmQJQTnITXoWdWyCGJIt
zVO0L+vjUH9RkbBGVEhR7yE5snjzy3Lc+ePAXXQ2XosqfPOBNm5tfQRwXn1EtHz2Xj3X5p5DvL4w
1uAbiWSBH0uFL9EuXqN+IdZetUcdDjVfiw56oWKwQAugqS+5a/5Q1XKW4/SZljUgbaitSXwb7OZS
lZiIKCy4Qc6ezSUD/QNHEeYn6nRvfHcFHiwpmtcsC/6kdfMYee0ucaKn2kp++rUgi3IUdzqxf2Bf
d2P21KoB9vFAzn3D5JFl9zdm2Xg4vBBXnvPL7wzEHobZb0xp/BzwWejwC/Bzzclo1YcoS4fehyKS
xBjcLf5R/no/38gN/BP7FMCR9VpN7nsupre0JRR1sEPSE5kgVDFuh6KYPqDVYWFgZeTbzVfp/g4V
nVwvHB9LczzZ5XnUOBZTTvgi0/63S5pp6qhrkIpraSRH20p+2Po1Q1NoOmdrW+E18KAKdF7KX5t2
PfVfPuC8HRDzJkn1CpH8OqmISItyIwiZrjz30faGL0QUOCnN9KL9ApHzxas7sald99hnxmcXuiaU
x4xUePUaWsu7qEd1slwcdzKqH3rZnRqDCTG1mxCxuJC2lJzKaH5pdGT8GP8Jakg8oiWOMsUWAekW
bqfv3NrEKXYZPg3eCcfdBDEAa5w0m8liNRAV78oJCa6blkN4lRRbW2K4o11EHyJqceVoi+rWzSn/
Ae++9O37LObpDwYrpOiRwNAwG9OBzOuzNcT3Fs1fNEa3vmq5TDq6PL+bYf7mWpG5CchGAwKbz7fW
I9inH29t6BFyNKP+RXzbubQ3jY8pah/ECGqiTtwvpN43dv5VxdgzkhjQbNjkV2bl5T6aiGWjifAS
2vCqQr/5VTslTxlkx8iF5OjkTrCdCQ0+TK3vHTh64BPYLbFv+Ox2McMkPfLaDg1DiNKp043beAjE
8SWJMLQObk0hn+iFjI90ZNeWn9KY1HaxR8LI0WlAK0wNjNml6MgHynkDm6mi/zSzFmSlfgnHaDu/
REZGNtESfgZD8egGbr+1VYxorsXWXMfPGJdwv1Qi2dJSfAsB1+0DL37P6uBYQfhlUXZmLeFvypHP
zjUjTKWu98SQP941uJc505craOvfdXYgDee1LqI/4Eba/Vg3lwgyCD5AVCJxZP/oTMfHbqHIvYca
7NJR3dqQIpfAbzc5tt1dQP/e/loX2MPqkkx1TIhMJDp/2JgK2heXFHESDSmTzJ/gS4bEGrZXoKaQ
iRLxDQzKeYACQqOIEGHegqYyPCBiPwpucgdbn2uNX7JoucBsuet/Mdxh4ms5W+bG2Yue+yvk/DcO
eK40PtrTSPYjEq9wJ2tadm1Bl0Eu3BzrKqMQUti9TGy1We5va/KAaDHUO9h+JJQv5K5IMnpLRgXc
zQIkoGaClh9PDAmb5mzY+yLhzl1MFY3i7x3tnmtXi/SwhA4JAEqqXY0nj/EtaS+h+EZYw7J3Sgno
X7avcUHWoHSLR9EttJuMb6UKGFBNnFdarRX7P+wahl2r30grx9cN5/fOaoWpFj5Nd/7RedGHpB/C
p2H9CI+JJAWBRAtcSOp3zxxSCvGSwR4Opircxn7yrgfSTLsg4vYp4ZB+cZQ67cTXXONA4PGcWtQb
cUxJb4lFbQKvzLfzlJ+dMM12kI1Jw+z1y++DbBdimW6lQyJ4FByLNmbF7LIeVI7PH8TI03nmExGj
037EkgOZsjuCfkv2rXnuGKTJouQQtF1mfu6fMWQ1TOSLNxqPSjfs8Yzn22qAAFsnO3sg0k/LgNLI
+LDT/EEU9YfU/XR7JKa6oVV4vZECD5qRUBNCS0id8U/4BJtzbM8fLWeQpO1sWNaXMaN108+AjdQf
BfUaowMZBLW8TxbjXYPWNx6yxaR1avp/BC2DQ9MwOqAjs+1xiabeUhGtBfO6ZDGj6ktYz5pqIA4u
PVjEeh7uPKbGufhwCrvYe8VCRzBvgm1EqPmC+0dwDW0M7z0Q1hUXV4Nrx340yhEUteX+7Lsh23B+
y23f8ZwKUu8qA8NKTNJXLsqBkK8u2pD1ueNs5933iWqiRMjb9aNw3xis4dmJZMmFauaAiE2JtN14
CbWbvmx6a9tjlKsxRByVE4kdJuXC+C1RQNI3YLIzeIbiJgpxp1TtF1E8FjC+dkT22RuZbB2nsW/D
0KoNxuC9GIhQqtp9M2Auc4ZbZGLKRxkrt7C0Ii4JyWkd+P9/Vc7/VZXj+Shp/g+qHPk7qav/VZez
/si/dDmW5f+X6wMtcQgdRufhInz5ly4HGQwYFM8D/GX5vml5/4Y68f8L9I7vRY7DQt9zIp7D/0Sd
INmJMJQGIBC50/hm9P+iy7EiXytv/lGnnD81rdQDwQL8yQYYSZmGfojv/5uQQ3TDIqYhyp6qGP4X
MtBV/Okzw9sCEAIxyIyvHr6kpCFdlgi8ssviMFTZJ9S5joh4t9pGWpf3dxNq2wDZGA8oj61doRxU
BFS160Y6gtiHGqpW4BHmwNW0JiSzCQ6WMm5wRW2gy2xqvRZbytwmck/uo1G2Z98iHKhPuQLmjFCO
vloY/CdpcOjEOO0JHhKnwRmvseN+5IURP7WEph56J/pShXSbmdS3fhw8sYKSyTQ/DW2bPYuwPJMX
crdUiPq9Awg1CKaOo/MrA+MGl8u4Ju7kb1oS9Q7/6HUX3ZRdBYbr3io69G31pZl03mPtPzpj1Ry9
wruL0RRXA9gGmO/uM1bxB6oIMPUF3ZC6qQVqCR/3awggABiTj115OFTW5F0bvcGO7hBQ8XOiN3dt
48TcSdoG24RXY+SEtFD4O3qziijXh+seGXZvSvSCj4zPoEp840R/Y0OOQXIVC6FcCwRoTC845CZk
8OtrAHbnn2Yt2xWMbv4Rupr8NRbjTYHhvc/2SV28TU7+kKcmRP3ZJn6hxotrSxHoFFWPFEr7MXOl
7vHScZVM7g0mKiaxebuySyk3RhPAljX65LZwEx20bjjr/XMSh92xgsdOZJh2KnmDj2N3CuQ1XjDm
YJHE1Z2EB5JwcV4Eo3V2ouqfp72+9f/xSfz9dOpMuHuwd38ctzqazRyfEGUy/AhVQ/YbaYbrRink
AWHt/TYpuQsMeYg3yUE7Dlrm7OuTYd37u1E6xNMucNG4s3dw+POXdbO+oP94uIo45RITAGEzF0vR
wC7bf8Tu6y7mraeJ5OltZtnfXQ0TWrS4fd37+3CVuS+BZChWAlXRn3mtZe3r3t/NejCsD5dZtTvL
60bNRWFhoA+EYKkQqK9y9/WL69EBHf6bU2bOvtPThvWt+7v5+zVCv80zEEFG5ohv9YlcLDNCjlVD
u6anrN8plonyvSHvINP69FWVvm6UVj2v53mZ6WVtp9M+vYApmY2K6iId3XX4K1v/53EhDv7cP7vY
vhci47WFaCUkyeJnQnbcpR9rd5cZIXdWdBAXNIfQD/VmfbhubGzVgEsaY1N633OrPFkQvZuxEick
y0SbKkD+kR0uiGNm0esyhd22mqtjpXoM//HXsKYyqCHgBxkpFwji3uZw4fa+WhzXJ+Xu+ywrLgQg
8kbrZwnoCG693jj/vbc+jJjI6mSKIzCq6jLrH6B4J9iBxAVuEISwVdZZYJi7+iVZGZgB6G469cLr
ZmMaxkxPbcoOi6u+ZaUEZAEs8OIu77yzgtkM6VOX2GEzptFAe7/lqp1635quT64ycN8YV8Cz1U9x
HSalJTlqyreJfdIXtPUbY5aX7bfAjNrzzFrLultT/jbPPRJLyyR5bHkGCq0RNC5L5bG7U+n+6qWB
fMWY8NuPD4wiAUdxpyOVJP7MIqs4U2UBnSh70PjytQjN7MTA9ovptuDbJtbfVfSzBCRBPkX5DAk7
ksUlK82HqcyKQ9XyP9qsPyXaDzhMCBu7ubg1YVAdQ6W+K4JALSW+J24dnQlIo5gsw4X6aAEEqg8F
BTRHChJ4B/N7DEFkX8Pp3KphuBNEjTc51za8Cg8hOYMwsXl1OBYbDPmzjy3CBoeVVg+Yj0hkqcfs
wUVuuAQcTUl50+0Bk0Rp+A3GTpFOcZ57+2bp9X7aWdvJA7dElIWOYEA4Og/c3zwCmllWE4w1DZcm
1CIdlXbXSMxfAHKQUJcD3wnT6lOgO4FaMHwYZuJelsYK9k5Y4BnuumXbjliPjXQPYvU9W1pxbPL5
0chDnJMz7kEGi5o3M09b30gfHRbP16DzynMlUJ9Az0iIYwJwALLFiwXDWYa6TKaJdZ3rqyEjwtSq
dtx6qmuP3SDKrdPF/Z5UB3uXTI91ktt7z237LQCerZJoZkK15GAOM6hAzkAUUA4WzKMhy9LKcQ6O
MzC4KcXv2VrIKY3mt6GYHwumuW+Qdew9A4ZDXzsBCjnAT6YGFvjmuIssezjZOfavtuGXzl3x1ENy
3/DBKxIghME0O+WHk890LkisKIxiR+rZcKzi8l01vdqLILcOVu3+qEHhH0iyvRBZoPWZffI0F80V
xqiJCZjkdkMad7K3YaBPYYfQbQRt6pHtN+WyQ3Y8zDBpGXOGg3ULGyazoKfoPlMn/Sp8JKB6+IJa
fyjouk32Ngydr/SP0wF1AHCFpbLPdTruTDP7FAl8tAnWIipOEKmjvSUeFwM09/NTrziBxir93pVj
szMXpIojE9cz0o6Z62y0t0Eu3Xgyn4E7ozuzLYP42S2sn0+rcp6CMn4GaHYTBe8pYXk/+qj7HrYw
SFV0m+ry4gact+TrSoyYyX3C83KyC+yf+lRNBWdnyuR+48XDA6Gy3vsSxMZhrmMUEYlx9lFMiDk/
sz7BHqtIT3ONYVeY+cGGsLub8NkA2E+/1H70Udg5txMzsWALeMadAN+hrPMjWA3OSaskHmIyWZml
hFIN8/AULbaxHzHqURlMH4lOFhZFnJ+WwoPYdIb4/nXqTHvXGO535ePfCCIYcOq9zxhqINz4g4TI
e64kYhQNuU7UPkh6cZbgH6G6V/alqkeebh6fOofOZ+yJct+EJ2mQeac1KDzRpyxLhm1nTO0t132I
OTmTdPo7n51vS5PYW6ICHxwzDveuSfZA4jS7LHXvdDb7w+jbKFII+EMiZBq3Mp7QmBTZ1XTaPw2x
Ihs5mumhLqBlkYVXbRymwEtpt3spg19Mah5zI2oPymxvzJnyfT2m/lYJ66Ef1B3mS7ZlhvdsB+JF
mgWEz7F/c4edQ2ANHEJ5TUnskTqcIwExAnRmtDbC6hYOlcwjcYo2KZf+ZMMwnXER0OLNqLqvOM8J
H3zMapBPvk8/cnZnC79zcXTEYBD9g1jL+4EyI77KmFw3L0VsYXLWE/KWcasVT1NAKWO6Sb+1qLyr
7tc4iOIQLMbPpQJbOlTf0iSjEl/cbFekDv8r+pqGtDiGrGP94NLxSqfhNDTm1VAoFiM3YjlrtJ/V
EvVn3gjkcPlj4xH2To/0aQnJsKCHG+TejaS7rb803I6MLCAqkrXwBF2FoXQSXdZ+kwNiibAM+zoj
4ePyNJCTXSfbZniSYTtsrTgzdnZl88bOaLN9AH2lmZFlRDbDTIdrL2i4x9pUlTLNYnGi65P18bqX
CL6zPpy0THU2KMn08mXdUJuSi/bfD7klVoepq74ot6H8LitQhmWFm1Hn+KwJ1etm0rXRfzysB+Wd
E3WBpk3qPHcT+Njzq+NI0nbyhjna1GXXYAhCvLdZ+w9lALVcwSqJbFg6fRIDd/KuquLdqc2ZUOZu
3tNLprixMC0ORfqRaJvXmjy9aL/SuskV3IVNSBmE5DeG7l52l8D1cq3CJ88UFTLX0Li/FHpjeSMI
4TR7kNoYVM3jT5EY896hAZ9N43hcvyytbJswKzuVhKk7dTtf/GSZL6wxZuDnCIg8hwggQ3vUwtD+
nIsFPkDlghGxssajk38ZtNHw76bXVbkN7kYv626+LoXXTaPr4bKhzxatU5EW9Y6j6+neJXlun+jH
ERnbB1EGj6G2FpaCFQ1uaHYJMqSJoy2o60NLm/rjg6sr+0n0tH1tvcu1K4VhQmE4TMcCbdidlAl8
yK716jn1l7gQ44m7CFpDZSa3ZGxvi1u6b24Sb9GJoEupObhry3jMg+xzSB1xbCd4tzNB6vD/0IrH
fa7uaMPUnbHv76Xwi8M6gDQmyAGWZH20pENESB2IjGMamz+ySo8v/A8Sa5u9OyOjKbPAAyHDIYKT
qD3OU+mTLzufYsLgSPzzfw4wiR/aMWagmiXg8RqWpqXDWIiwIeq2qTt00v6pWHIFU1e/EAJRNq8G
1M7SkF+tPk/g/hhk9zYk8bAaNzYuebvvI9GBF59JMO61PzNk71tvQW1GU0Oit14vmmR57F1v5JQO
LPmY6szByfeoP816OMrcu3LkhVxXuWT6mVVxVtawgjLfS3aukaqbHc3PquhuoFbvfBDRqS50MpD1
2+mkuLvtOa8W5Itp4zPxz0kW5Ra/aRe/PJSItg9dNGt9aTY/5qC4D5YPSk4QAN3VSpHI6ZhM2cnW
IRgSTDNyNG9CT9O0q6QTEIm5lFcjKeVZoYmIK1feAUKT9lsjoYBXyP2cgJVb56fhwZzkb2+maRAl
8REZYbv0t75zlpOa3acuC2s8K0yRQZ+QxalD7j2HKCjsF+AKOZap75lKmcuVqwJyIPSsWHxyDP62
zdix+2whWCIkFPWJjIWDMaYMWlp6w3MGwjCy5qcJ7Tbeqqd0UNZ5podsIBl9zlVKqqxQP2WU/DCq
2Xnq53a8VxAaEBkZN6D/8TEa3M+sX4ojWiN3M7PGenZMHXyOtrekaiFxqL2PVlVcK2+kngu3ldnX
e7xF5Ag6k0PPmisVufHNdnCs9rHcJn6QPfZZ/+DNg3vPbeNqorE/uar8YKCEWFlP4NMwz++wyRIa
zgU6jDapTjAi6aaUZF1Y80MA4cSkotiPhO9sF2lZZ1l8A43G8qTmcy08xahvQMQ4TLG9SztYWj2v
CH1WR5IcDudjmoYRNiKeDexu8CtLd+yW2dmaAiHTzERuL1iw2jQdTkObf619FrKL6B+IwSTP/Rn2
5QudeevEr0VvliBWDlFvu4ZkulODWuRz26ONEY92hpyE0IuHMFYOYmz3EljdszDV9CABZzyseyxR
gEEZORx9X1bHghX1pqJMZd2DK2jC9c6q72akKOnm4oUee4I2x8yvpE6YO6MmfoWbERj4mZTvOqP1
mxPvZvnBdMjRUOTTSGBzhHDEjy4AMv1XIYb0xUrU5msrvGPU1x9FWJhHodc4RgLaNHpU6BRupjW+
pyo2X8zq+9BzfuENObRjad5HH881V1exreQvkoK6LUFW/YGYmACoarkgLdMjoRHKtpqsAu5lUj6G
TSruRfdrgjW8Vb0jzwhtkjeoSxejaMNzK/kVRV5/ThYWK3T4SUVoTsmw6FAksr6brgd4X+NkdVJN
3fc/g8JyHqD7gpkcpLvLLdBrJUzyPb2O4eTVxufQBCStusAezMr/ImQ9njw3fx36SN6t1NMJQNbb
eqHtlu4l8ehrGIk33a28ZHk/i6NCzkignCQzr5wvrllwIAwpLJrQQoQ+JbfBsw9O3ZVPqWMyI5Xf
u9iSlypUz6CsrVtWcwT2xOoODTICrwe4DoBCh1MgMIJqhBw7iN650BRntMhnlsAfWKGK25zgJOv9
QB1icKvH8xLR28/JKtjVk32xSeYkQJmJXGmGaPu4RnLEfBMENFNi9ressy3yOCLrmIvR2dE19pn9
Geg3fVHuIlDyCJPlo0IO9KK7qeqkgwo/gOTpVGC8QlaHqwAT/lQzss66GgziL3cic2Jox1NSp9ZF
Wb8oMaaTqOZaU4iw3aV4DhmB7Kqhaw+VQEBkZOpYtfUpKoLfOWX7u0t1P6Ay3KaG4d8sD4Vt2YKS
mX8S6+0xFONU8kcE527XImUipvVd3MrIO+fgMO+jqL1nymsGY1LkREkQ2qnnPtvQjv50+B0h1/Y9
pW6abQPfw51hxPDAagrswareWtgz84IyNUxB3nrKDg99CW1PZYzuO5sCdvGp5rHMIvPA33KYpH1f
SzGT6APm/ADEIPJ+6XFv71JZW1CdnHfyFC4uKs6dVw/QQZtk2rQAVHfcyh5G7RrwJoU9ZaYZQ7He
41k6e3FY7/zFuxHeatH0MfAMEs+QDMWHknMEvnbEV2R/weLTXx3DvUb5gDO8sElSXgjbZqx0DtEo
vA3mgHBi+ulO0DOnouX6NFtYykVWPo4L+tokcm9ROVPU2xjXylTuTCaJCB2vFaqhm9Xdm5FcxsmP
xwOSifmVaKOj6PBc0IpioBeRHl935PKQUJ3eC4/am6Qs4JwsX9vM3GDLx/3RlH+kCWZ/E0bTT082
L5jfy73XihFUXtwzIYvfllk4tDXxxwumUrcoCGg4ECs1ZHCpzYCgxYXyZ5tlEatW+5WV1J9xMdVD
0PUsM+q8ww5HmGNv0zaxnTMi1j0D32yXCKagaVhbe6en0TGA3d03hJdcB2S8kYQy5lhh9Y7QWT0O
DgnrjPXyfPjqDjl3tqUg1SsEhi2K1ELV2t+NPqUThS35WnUzEGx3fG6liQDcq+CmWm589LDq7dxG
0v7srJeKG13SltEDZuavM9lMl6n1yEUmdRE5Rt1eSxP50OhCGeQ+Y95YHHE/VKiBUjtNNvVQGGTf
mSMo0U7iLp5OjeXS6dIHrCPR7EPMrfwGcF/UIdCvmm9mG8qHegJ6E/DslRHU28Ev7R3eB+sE5fsn
YY/NO8SwXTaGXGQ94heMFmNBYySveczElEH1rqyYf1g5gQxLF9ZHD0xtFvVkU5RQMguWtvvSTDwC
hcx8n6I7YmSBGkdMo3Oaomq8plKU+jZv7OLesW+Z/isdndoNgCtupDXFvB66izIf6a571puTJenO
V920DRnWsHxoh0uWv9R+Fe3JfnBxw3Q2ajcqVNHW9zC5q0J6VykkkVHtGu1VPFtGNh2iiQ8giBAv
TgkAxHEAgMC0DTEmTIpzRrwyGZTFjcbEcXLJdx1bu7s6U9Uf3A4Aw4iTkVFQYJ3hRHzYHkWRNYaE
cRONe0eKtWD9tJITVdHBmRLekaXL9tkS0jq2R+Ik65D1Wi2JS6+XcRdMZOmmlVEd1zcaRPrWsawZ
RHK88Z3YvAYNdTDLs5E70VJlBzdv4VDCIIyzQD5bpgZrkcmXTR6trh+GG7XbKqzfzCJfTl7i6PwK
7Iiz3d/qksTWYrG4yia0LpS7AtwX1O60UR+mTnxzyV87euXiPMRlGR3bufzVl0JuzDkKEO+YBf3I
ismJU/0P9s4ruXFt27JdqQ7gBPwGKireBwkQdPIulT+ItAA2vDetrwHovKP7MqpuVQPeRyJISGJS
FMxea8055hWGZYTaDmKxiYnsAkX88JG+MTGxPKWiQqCiMnQq5R33ZLKguzC7gZbkk1JQ3nZqdzD4
zYJqSigMregxpLd5U6h8UuOXpEjGq5NCc7VDo/ZNp7Nh6bkUaaXyaEkpLtvGaQbJyzUSLLKZ31lE
Kx/MESmcE7GErHOnCZJRiBsdIOINv7bTJ8qdKe13y+rdU7g+64R8Jwe5uVDUDzTwuRaMxLnkQilu
azxet9LQ0VBNzUUmIBBnalZfpJNf6fP4WKybyW39rOgf3YFKFTNMc1ejTRJufzEtwOoUDzr5qx1e
3hoxdprJ+rIkmjyVbjp6Rabd67EyPalLzLGOg9BLcOYHmrm6j/nD7THrCxwl0oGhax6Qx5T+gF45
SBzWri7XLvzOoTyn+XI3tZy/ZTl9N4c6Oer8UW8LDNpKPic34FidvRkTFpPJ/sc4WeaD5DB0uSU/
DSiN4ky9VaJSu6XmPS3wIK61DU9+WFicZyezJNQGGEN2aCqh4krs72gQIvKJkpn+tpmSssKy0aJx
m81uf+M0HgnR3AwoTTE0pF6RWs2pyrkI55lCoMJExULH6d7pOIiMoVkjm6/QGGs8P52XWKPuZZXx
PFr6BQSkEygySohIRY+r1x3Dk9pN79C33KEEHM7Q5QMyqMedScQZLoyCPs0w70YTBZLE39JqMxa6
jrhgvM80mSGaIPeUia+ROgtIshy4fric14P9O5HNL1XadeAWzneMzeexHXKgDqROj7Lt98hiet9q
ltsGXRgxMUjiYprTuGEyJZinqQvMjFu9pGw6EJu0Ntzq6gBEMXBqoXmxHvWvudVce8U2ToZg3rzM
ogrmHFiRmo0wfbPuUXV6srvLjvc6sUyvnP65Cl3nSgOXjEzuJVmIaipJNCKYenGCzltC+jzZMzJ8
am4Ojp7qDXNwkFv0drWlRgqi5wrVo/PQTbSnRot8dEVRTG/GTbUrejpKtdb+MqKpvBS1wP1tlceE
VAdD5SbT9u1bYZfv6lxiC5nHbz15WJMzSX/7PXqHgDRjEWS/FhzASZQdR61/iR1ir0kAVhi73S3h
qz2ZUJuVeuESaNMgdpncCgZPeJXM5yq9EM04fTEt7jtjYyLIsfqPGd827ftj7ve5D+nfc1zjZaCb
S7M3X3tJ1TqN7dvS74kLP5exuV8c+HAMn+Aku33GlYAUjY2TpBVqvs/EqkHYnsu2RTlG0gnNQ+TX
7kiTlQxGTxtjlu/Ies+yczM/MQkdcdToIerdCMSnTLxteLzBglhDjUdMex7cMKQJav4tN0DFTapy
dJs72SBVwB/K/X/tlGEfgCQbQRNubW08R3qB0BkswU5KSNbbJs7kbdgR2qfQqjm3M1Agc+Lgzpli
YZrGvsOS5oGThfwyu3610PdQsyREGFDLlBeZaagIcwTUKsR8rqlaVUGwICCDLOJTtmriI2MpPyhE
QlHhOy3cefXFXXb0QV80CQOUDKR2R9IxmsG6ZdAeg3SmBAlhdfObbJsNCJWtTb7PfYqhy0M6ly9/
zKFDg1VSSjViTSGE9/U33x6VVTH9y9PtC6KapdcYTJIoD1kFN+l43h45/zzansbrB1bq+vPS1bdx
nRv7vJrgAUZD5s9WHJ7HdeNi9NtlBhrEwSQpfNtY3L1OCw5VByfBebXOojJeH1YZk89tsz0FNcjI
S5aE0efTFZXbfCHQRmUdwIexvrdl7WnSz19lGOkmUki5OtNVZ2jMtIIFrzRW87ETB22lftFmg2SC
tXOKlaY9p1u/lDVIe3aF9dq7BFluMKwcz8Z5e5SujwDbWfAi5d22i0HidIrFa7f+OlCg/950mFy8
ccgMuI10hDelTGQ7Zwxx2DeVyt0tNhwUh6YZyW+ghInTO39uBqO89njOAgKrUY1YQ0JdtXaEGQ5q
PpScFIKJTRuRTmYymfemk2qH/xaIFXSn5v+XQMyyV7DP/10gdg9Jn7H08K1I/msi1scP/i0TE+Zf
tovpxsW1aaiO5X7KxDayk6vB1fwgNP0rvklHJubahM/ohoZWzALS87dMzHD/ElxIbMBNGNfsFbj0
H//rx/Q/o1/l32yi9o/n/5phrUGR+q8yMZNkEUa2giWqKRC1/QlwyvAXLXmlEm2SVUxHkWWEuXyC
+lKi3qZtCUwtUkD+ZCpeIxUMiKOb7SF31H3LGXB0gTU/VgwS2hWB341m4C4dYdeJGfm5jeFRTCpH
LRCXaynah9HFmpUrXeVNMYZBh7tCfM0H24GwgBI/7/lnYACLjOlxGhnbuNpbEUbSCxOcK6U5r6+F
FtgxFFL14u5s3taZFd6X32UzJEwIgS1AadwtoxsfuT7avpmBBkkLU3otfG/PRLIczMQM4kKN3gh6
ZzG23uR6Fzl2A5r80rfdi4wfWYSwJABeH3eQAiNdvMchIxiNFd/cRr/H1g5aA+1BvFJm5sq9miUS
aC4Nyk7JMrQ0ULChpiRBTloLGjWDLvyEiUYtQpy9CdOqDIcHUAONWNg4tfcqc7OT0JvvjOl+x8z3
vNJQXmwBj3uRlJb9jKt0yJxTToOYLrp+g3UeA7t05Ckx2xviKcapE1Tm3DfjIdkbhTvSjFkmj96Z
Q24KBhKWxPVp0VXGaIR+3c4xeA+Jr6u0h5skMruLZn9v4za9GoN5Q0CKQMSC6W5i2eU3LO0DpNG4
ouyaSnUSZPpgTjPpO+zFjHxgrjIU/mQM7wfVRBFfWEpgyARKEz29eJo7IE+SErWKW69ciApcRPvM
6O8yNCPBf4xwYzTlDp1TVel+hBqJihMV+LTYtDMFxYWp4yq2Z+ERFAI4rO1ulixTTgia76yyFEz8
Yv3WxaM4lea70PLujpv6darc6qKQOuoyqDhylQcYQcQo7pT5Oey5Q7ekFOFNcS/zYgnwFM2JAFhB
YRW+UJfkexv6mA/7M/dnLuUHrIgQ+1NmqDo8DwqdGhWNbTIQc/Tp2GclxQ9q7aCOfzbI3hlY0uLL
2wGNUH6wCuVXnZrtPp3IWuDmwQoiMh5Jh4lHRZBBQkSoLvtr0UKxCUd6i6qdaVd+BDB8x3ESZnxw
WIN7OoLRfT+gfh8nvT8teJY9OYivXRynR5UgTFb9duS3dQfrrFO/TIzOYE7p1CDMRVRR/xzBx3py
ap9cuySktw2/5sp4zdXiaYkhi/dFcmM6EdUY4+iCyBEflanqaYPxBUHPU7ugHsJWj4anbU5NSGx0
k1VtUM72TfktWchqHKap2M3605yQcBcV44OrME3R6iNyQN1r5zwKsiR8jkbll0N+BJQqbO+GNZ80
CWOqTp9mO679vFNXjEHxO8cit6wRF/ESGhwvobpTxcHRouZqOR1CEsy++4KMi/1ctBferPHAp/w9
kSxJikTbc4/t/UwX32tRBmXu1neG6z6DNb626Fo81LTSo3fQXbr0xU2bK7kLgVmhDersJX9YDXjD
z3SceRNTDyfBRhGSqGRmVV0NmaOfdpI2NlkKi/wS1hpGI+xThEQXS3Ug3ZV5sR7u6FVeQge3c96h
EJ1SCtC5Nr8bCHPPWg0kfRrqYKTRgGUAKpGlu8+FDdhVE4lFP5bpvErLGmXNrk8Jgk1qTfUwFfZ7
aPIHOja4baPhtpri/IhbUWF6J4JxSY4t44RoDibagcVLprfuqQTBXbmXtCcboGGmpHJ9sNwAdIt+
bPTFS1g0+blTf7GcEXlnZqxpPC1GYgMfSkWOCvBdcp/n+DjiYwG/YzFomVL8AEPoMcymdVJInArt
aa4LwbDAal/xQe/VsXvuLBsu4OhER23hcrHk8YVspnBvG/ndrJsPYtCJfx/nfRVVIFTkDCoJhfCK
/378smRY9NOwX/zFOc0DwV05E9JJhUww4a2aDTXdO+rZkJkKogeIiXEex1Tekrwb7noknTepndiM
k37gt1VWoo/nznAN3Fz8UFzryOo/DBRIxXBxVN1vOxMGEhGKexaUis3sQFg/zVx7VC1QQSwtFb+h
rAT/gnugTL4vHZbZPineOlSExKlIga0l0qRnaI3XhTa+4qPo1e/qkNR+Z8SBspgwRugbRCX+Cxdg
lEKzbmfJhStM5xmR8bu2i9cU8No619J2RpPsFwa3MBGoUXpLbbFxZDfhkj7q5cyh0OnuHszHk0E8
HNiyHChJDc4b2+AOwmQwqPBskiLyqtaQq3T4YIGdmw24HTX9nipfsWWz4cvuthtCWqcMzhG47A2X
g2glPrnaex2Tnjy1c3xAALW6OYZTp474dnQNZRm9wTFzntRS6/a50Em763AQTupwWtAEHAwCmz0z
M/v9qi0V1T5Bm7CL7DKoqVP2dhg9NNpyKvTYh7XDkHg5MUrTdoTSZPs4TL4ODCtu6Bv6sk/5Vawe
0w/u/11NU4No2tucHAGlJY+BNh7WRJfy3O2ccYcr7Ycz1JLxQoAS7RsOshd3dp2dUTd+ZOXTWV1I
uqznH2SfRF5nRBR88Fw01/S6KMX8Jk70ae19bb0ls/PDinPN65vX1iFiMO3uIVy9RQO4YFm3yPeu
XBTCVStz6Wx5F/IGuwJjm9nfKOAkSAlazX+pfUoybrJi6PyCa8G+x5bDvW32uxAzC6uNIKvCUzKc
wOu5uPxQrjtz+50El5zkeYUoqLPeOFetqlmOUN73OtBImEd35TC8pjOMlmRybqKOg4sJLSAO7HcS
UskeBdApKsu3pqdD03B1g9cogkRrX1yXhq0xpz8ZoTskSRp3VTG8LJTNaJ7Qpbp0hsdJ6Jeow/Ie
ab4TRziLq4q/O3k7kgCtKsseiyR+Ker6J1UKIg0ySN0QLC9zPsLsn03wEzvOuSAkXdEmTHtHPBou
+pQkoAmKHsNJA+FpbhWcTjZa/1AOMFuKl8hRR+PInT3CkIjafduMnZXvegxQfpp23HBHxebcrIks
iMbp3Kwl7edm22evVe+2jwOAJac9EI23CkayfzabdKRROWWV6DD/I+pJNo/D9pyTMwPaw3RjrbnD
tXBfBjvz+yoGtJiU80lWT3nam7BoGmVXrKVjG8FW3jZpi7V4e7R9wapG29t+EWXTIoer1thdNcVb
0MLcwdE2tTbY9m+4/+3Rttm+owV4bUmW2J+7tkfba3y85ufLaVXIXbKa0+ok6++LtI1zOTxFieqe
bKGjQFXS2zgqcJ3lCGLO2zeIZVZpe4LQ+oxCcTYR+sd/sb7XsJc9PmY12+M+JfF25XQD20Javj3c
dn5u/ti3RVP8sS9MWtwGRnP8Y//nUyfEXy8lI2xoWymyRwhG1Sph2gRLm8CrsiGiIF9lp0ldT5Sl
628yrc8/q1wF7tlG994GhtmEdpzVPpW7PY2vORpGv9j2qSIqjy0xKp8/vD364wWbVRJvr5J4Y+U2
f242VZm+Ssu2fQlSXq8R2bzb3sL2Uul2jG0v+PEQxuHbCoAl7B3Bfr+igrZH6abazzr4t53R/9yC
MFwGYWivR85WuwApOq9i8DW/Y2X9WDshUU1+/Nk+clc+Hm+fvbS5mjP4CT1CBnHygCEkAnxVYm2P
PtVZY3fDgFA96YuJiRVfJo767eGmy8qcKLBqBTu66N6202jbCCH5K1TrGcUkdvYcRoU7rYINQaev
4dPgJJqB3uNI4un2iLFHczYHWav77bk7kPmuq51PtJd9hIr9ToYTwlyoOLuJPTO0o3t2I/6smmdG
swVRrr7eYe2sQ/QRy/SotVdzbtJHJ7ECqwm/NCH6dNIkE79mKQ0Tom4OlQgZTnfnET0N3GAD4pBD
vrAB7sSKChnE5cztskfxxfWSYg6btF8u68pDh4FuEnC7izEj7Wonk8d2sX/omiaPQ4+WKWXopi3C
OFsStUGfaZ6bGM4e+788aROriChVTg62RbqRbXoZewSm2hDmt7pecocEuOWhuehxZaLQCgWkFSuq
7lQUPbal6pd+Gt4HfR1SVRC74qhpfZnphgdeGUHXWPzmDH9G7V2dGpe6TFESUvRUNTvkPbLoDCob
kpz7rmXkGdp2dJoVmICuExLM5Ta7OBqSW91gRYh6jRFpbJf5MdW7Gpc1pWa1ek62RAgkSsTZbCit
7eHnzj++Z/uqu1oYPr+vbO33pkF0RMvxZvsac/H/zO5YBhq5JS6bcOV5LSvKS1s329OPzUr7crOU
+/xK2UAfBo8iW2r7FAOjq6aURULvfrAslMG9n1aa2PZC7chxvD1qVlBEuvLH7Am9Kq+/fS1cGWXD
Sivb9tVria+CMtu+2K8//fkSn0+LFgGavpLRUF1yK0tXXtoMIXiDguDbjlaJNHyQz02G0ikY7fEk
M2S2SPIIL1pPBQ52zpGMBiolKFCwdd/nFz6f2o07rnkQURX0hfj4lu2rUTp/01vgoZ/fW7WVuddY
58GM4fPaSBs4bJNAwvmpkjUmybTNa6ZozmGLM9n+JMhE+ML2d43y0p3328MtIkQ1rDfNMHB6r2iX
bTOvPJeNkTw0i7MfXBF6/WqSbqxIP4+y0pHdzt7mdWJd/rcTasv7+GOfCd5hr4864McSSevW6C7W
2687br9yirMOiA6ZfMtDmSfJScGjX6EtP43zzcbI3xxK26MhB6iTKeMxMnTuDHY1B9agHylcI7/h
1Nh9JIx8OLC2C+Lm0treYDOaOsYKNSZrg/99YvZzKCvjdvOLMYtqT87wdV5tIWM/B5ie9WAzaKH0
aQ6m4zx8Ov0amUaoRFbp67TKUKH0ka8mpyiB2GfBQxSrutbMmunkpPjQufhvG+YgZn7cQhBU1Jxg
sORcAk3Mzpt5a9sQaoQnRfBxb66u7ee2L/SWXMPqt/uH3LbYJEm6yDm2/uW71tvN5//4Ebjwb/c5
W0Tb5ytsj7af+9z3+fTzpT/f3uc+WXOygiLHXi/ka/j5yts3iy2g5eO9f/5MnDnxEXS0/7nr41sU
XdA12RRAlcGgYO6ZLgyRfSBZBKIQ53s5i8TvufVS4nMq4+dDQWi5MVk//xj5ymUCNQn31JSk7y4j
QfarPryMcJabjaHt/o9JNdsRMwnnFpSsfmgWSZbd+CAN0ha2gUdCjvJuXAh6XYp8pc6WqGy69T5c
oaqi/v/HQ6g2w9Oo28XBwXEaJUZ+BOeGqBuriOc4UFscBpkk1wHw7rqzkYMyis1Gij3qUnnaxhgA
vu6xOrgJ4elrrAs+ue01uItjlhsXqwsaLWPoEg/wrRAGoafZ/fdg4f9nsGAgG/i3eRBPUG7i/7H/
xgQSiPm/OtD//tH/HC04f1m8lMDFu3rMdesfA7pj/GVYG7xfuFTT5DL8EwxhWH/pKp0YR0eKS9tV
OJ+TBf0vmrL0LHCuax+O9j8mCf9usqAb+p9JAozHVEs1BS9qG0w//jCg94meFo1k0N2UXRRo4SCI
f++fc5MOpJjemnFoH4e2JtZ6GgYYqZp1lfNlWIBt9JbtBMgb3JLrJAsfUT+EglRsl3EoGQra2Sij
yTPjMPTD+XYmtOk4EHoqZYaBZEnp4qFaxM0mYyb0LbIBeyq96BanrXxyU9VXm8J4mUPU6fmEV01b
+tCbbPoW6NuCTgVTZwH83GeEax3MZsVDaoQaqgJCGdWoPOqgXA7V5B5EESGvAcFko1ROWeL5Gm90
x/lS+mRJFacyTM6YGievUUcaKE3kBkWV+Olsuoewi2h6jPZtS1Z921bZk9AQg+WDYR9JMD4mylCC
v9aqizpBeK5Hev8ItwM9nl7c2FnzomVzVawA7F5ygWFKYJo7tu+KMZGk0BhBJKV7ULLEZHLNADQ0
hLsuAH82KajnArCjN5Q6UeFpT9q2RktRA3Xgm0n7BUrGdR6UGJlkcZSSNoOR1EYA/g2ktyUufSm0
M2nh35s2Ycnb1uTbRCeRaNYz+FH06wRIFHpjHoo8zq/RFJL5pUdnrATolfwce8+3ZWivufFisQZF
Hon0T4bjo6HKApsYMVvUjw6cul00gEVx7fwR1CQZqkpr3o2zmZ9glLNkinFhh+C7LlavXLCHZecY
c8etHFwU/m71Ql42Gqd+rr0FODmmT7iEcexn/RBew7bhihsy0TKwDzQ4AB5Iwn4rIOdc1Ua8TgTb
7Q0rxRQfquKR9g4uDRD0qE/mFRc2IlhG+4SnFjBXV+6XJLRew75D1xIaJ72JHhlXGYc6g+9fV7Ff
58W9GtohqOQ62U96knrEvi+XOV2qHd3Rh4ZEpkc+UOQR632lHZ8rgrz3rUuxo2QxQoBB2t5SEWCU
puW4V9LIOETNTzg26LSFLe5NqJ270nivcq36Nu9x9mfhUDxgKQBsp7YwAPXBfoPsfBzlbJEDqxZe
KbI7YWczLqkq4ri30VTU802OnfG+HZ7tSK0u8ZQ/OoXuJ333ZLqw8uYmXls+MVADuMVtCKkPT8Kx
FoZ4CBHCVTrqDa2IiOeum2syTeSwd6ZxilGAsZ7t/c5hgoiABCGs1beXTlke6nJIj4ubos36KRXc
0SJRWw6g/MmeOqZ9yfxQRuHPvHdICReqyt+1cHZt1IPQrIHUyBxwopasHNWR8tbUoZdXxXhUNFW7
6OFFU76K2X2uk6YmfMDLJYIZ/lDY1hxvls4VQ9WIlbhVdqywXZb+6YuKtEuxXPfKevtOXWt4x+jv
Jn3K7oogukX+eimJNblA6FL2SaSqvil1nE2OiySOgY8bV+OBydQ5nLCxpoOM/XZCsz0C4XC7+uAa
Rfzc6K8FYL/cIXm4ULXkllxDbS9dLM2aItYi55lLkLgfx/533BqsBQvwUElJq8vOZ/uqkruNv9Tw
3Z6SMVZNO5A1TAknJV9ds+tbVpHiWnZuGGSOMu7nBING3+ELNJ3+Ma9qFC5wMTxnRJSAVtLwFVkb
HjPNhM9H/6oxQUZNmbqBGvc/Wzs9kG2iB0qUpUe5UvIRPfwS/bzyg+H/diq2pFE6+T0k6dS5oPN8
yYDRk/Kc0gyuVv6OjdIKNh4em0i5X2IcDoQgD35sOL9NN3xtjDhfBz6EEyi2GZRvyDEYVjr4HmUd
hrzv6Y6PlunLnD/Wxa886/qXptd25YSBgL7iUTVl76/Gbg2ZOmnl+y6Sw6khf9xXSAvajZY6ecOQ
YTXkJhA7HeFF86+wKpKgrQFrIIleCAGt36RFfncyNGSc8z3oVr6gZcUpQgMIOOr0UggQvvM6d22t
8BqvrYBRLX4sTn3uaX57WH1/5FqU7/WUNOsGHa2YY7kvs8w3NFCweaYFzObJETQUiBF4H0OtQ8wU
zQfKRU7KWH2t5onGlrEKsRckY2ulcuCtHyc3PtVOKq6mCTXZQcXN0g07k43DbiV/QQ/vfKOx6NNH
Y85lfkKDZebwNpU3M4leZgbSvlW5xml2GbDN43drIlLFNpwpQBeWn/BWv+vR8t2Js/ChaSiEzeGx
nXt8RNaDwxzqPko0uhcdDBDTlhb0EH6J1kwegKVziZs5NRvm+V6/KH6RMlEOJ3zYhXBJ24jW4l7b
K0bqnjOtY/CBONpfMrSHqnrjDNayCkNBo1SFenQK+X1ZMI6NGnEFCwiQlU9cqrT0BQbEqLWKWwjN
9crzW4Asr5MrRowsirEdWoW0fEbdLHKXmsBZcz66KU73xWjejM6Oj3qH9UJbWexyLL7Nccewil7M
sqTWOvoDq2pNHCUcYFmNNxghA9Oz6t62JX7MXDkCdvKJdlno85g/ZyHim0XGBgIni4tP93vOHe25
aI9qmX/RxFg95iQXlfXyA+Nl5C8dxwzyUKwHCDwJ2sgUA6dE4IaKctb65t2x0/pYZ0StuvinPHDx
ci9aYQeuWPInTe9OaaiQZ8/1+1BbIW0RfgGjcbQHCDC+LJTky5yeGPOGR0Z7qa8jBjmYBaFaJKl2
b+lgPjnJ9NAWWvxl0JmSWjWh37K3nuGnvXBZwo8Qd29Cw5dvDu3eTtP2FnQG/B5WMPuoK9VjihfT
S7s+e2I4WXpO1nQeXNg+UGsj38u4Db9QHn/V56671Rj2eK682pDKvg1q5HjkHYRMSLRbBzvCJcZM
jt+1E9+s2PkSVuG3GOv8SV2Nl4gkkdtHmbjGzWI+D6J5G0yV80WLBuqhOnq0bESoTcz4cyEBjAkc
IIuKueC5t6ZHMx+GG6SuhacvSnW014SVMP5Vo6zfWXYjnyB89sHg4EYLe8O6kyOfh2WSuuU2enwk
BPpUETf1GxkDl8bsOurzrxjZtohFdaoniiRL1Q7AMSLSOfFipwlskmaG4wjImTO/x31WPKYEQu/q
GAYgvZvnbS4FMWr4MZF4W9n1Y+K0KEZCtT3Bt/GREzzxUdH9bJPq1NPjPdjhkl+NrEHQXctv4Evt
PXr0nj+K5ZWNRkjalMTPNl4v1llDjnAnY+4CF9rau3n9wr33AKcctUkNRLBXrce+au/18RSWjfPV
CcFUtNriPqHOMNCOLsVNwnKVazW5U9likp4Q/tK5+e9NpOBeBYLBI0hL26eNI/20ZBCkiHXSWBi/
ZYthPe5M+5gX6r2DEHVp38zRan4avfse6lXyRUXrsh/mihucNKGRWAS0oJ0hQOd1ogXm0cAi7RAn
ht/msoRrssTv4X1hJDchlNdfEeLK2IyX97k1nhRhfW/donwsjIGsrP6G6xFXEMfIgsysr/boJHca
h+Vu6scusMcv1qhBm7JYlZZkk9DA1Zpf4VrsihYPgzOYF0h0iq8qv4lQiS+1A1JbqnLV004M4enP
ksyamodZMUeCmkeIpkuY3Numl0eJ8ur0JuLlEQ0gZuC7MsQgo43pz8pJU8J3tPlYhtNbXbY4+RUa
lvPivqdDcxPWvH0phHq0GMxPifkaOohjhar/HpENIMxwOo8Rcg8rKi1wjJY/jQJytK33GF4GAE0V
cTW6nrxu0wBKD3RHJQIYa/2Z7QfHVagYmxi16ZAxM53Cp2pUWuwQSLSpsWSGXVWNX3EYCSTo008H
Wogv9RI9K9llu9FBS6wqGDfWTkofRePHhuszPdbqgWGT6hEYJM9xcnIERxx82ttSG4aABdgNgpXI
DytcsOB/oGWtm9FNpnMCwF7D/QqSGcGsQbrLDlEdpNDGx6+IoDMiSygb9HxPavy4K2aiTFSBtYRz
XmDjX9XFaVUZzCLlm0buzqFHiKq09DI1ayrAYqCZTfSKLkfbXyJBQIYVm6RyWDWdeegV2PKIrxpZ
WwKVXNHQqv29qyfFzzHX0VNekt0Qds/1hB62dRJquiU6wMNC0EHogdfN8UNtCftAPgbihPxxqcVj
iQZbxN/tdEiv3c8Yyyf1g7zLrR5vTjIyq9faSzllEcRxy7xOw3km/SZIyU0iAtyMbzQlRBmSQtCw
HHnnCIzlEpZxlEuBtV+4N3gEXsu4rBGUmMljOmaBVhMw1zPZbuNUPmqMWSur/uWqsfqkyLBESa+k
eCbIlUlhfXrJMrwro5LvoTGqB7JuvhQ6FIJyU/RZmHA5JfHgxmcJXaIbje5pka67VyLnXU7lcW6G
+KgW2Zc+E++4O4Ku0q5ijL/Hlgv5OjfflOYmBphYdy6FaI2/TZfctAjTu+uJbcEYcEBOtFPHLKL8
wI0T2SFIAa5ssTqjOR5OFCaXtJA0QW8zomnCvCQKUPdMS50DsiiCJh6GY4Fe69gretDOTshsBFxs
vjBm7qkBd9gNbbyP1T6LbeUQTSpJB5M4h9Z1wLp0Nvr62yCXfg9y8lFpmUfDelEB6uTpJYlf09H5
Zk/GPefufdGnb6FR2We3gw01qbemTWeRhf32QjQItWNdpcc6ZHLVVtw4KkMDc4qmQyxvkA70S1hy
HseYHP16wAA5lhVmxvXwg84zUgXRPkDSQayHq59CEBHl2qeec+MIV9I+N6ObBWmq3A0wbzuL0BEE
LLUv1nZ6pPM7tQMGCC3TBy9xndZT5/6JC89D0huscXIWkXmoJ97QUI74xriESLzgvNE4X+PV5ruK
qMYT4hDIMCthjg59eFK6nwpE+n3jCrj9GPMoAptbZ5qdQ5KCDZ7zqcOdyAeJR7Wn6nGeqayss2nU
FhOYxTq7MYBgi9erKhMRWmRh6NUUxCnrNc3txydzyd8zu7vTSRTe9+M4e6XCOoq1zLNWM2YqXOzQ
KtPzHRKGH6yGYHpGEbzZ2ApU3XohKBQpz6A8FuAZtP4RDW0Ku3ZMd4PIEQtlt+rSEea3wNjl9vqq
2uA1FTu+IUj+Z+6gBXWIJYJCGmBINVmyZ6B91jwyYabMgvopMAcUDiD+X8SYxB7azV9j8d6iOnnS
9V/24r7mUxKRg+TsRlBd8HENgGqzowdZfJfPIzMgHN0gbvAsZ60XxpN2kaL7rtXasYhZMi26CBj9
38tI+9prXlv01sns1feOHuC5hPVkzQtytL6Xx5IJVNgSNSYN8DHaN5eOxM6qO8y/pDVHKbVNM9fY
CvRflVK7N7f97LpfdTplAJHqPu8PI52xyIkudkuMHTQRWOZ6dyhha+ziOTK9iKFenxrjXQdpAOuT
1A+YXoMpyeVVZ6m/h3gd+WqGBXBo6Z2bvgWC25yx686W9nOcspgW2loD0BnhuLQvoUL8eiId/KgG
MIGR75JW+aJWHdmGNnCH3Fq8dgLCBfhm2mcaEBnFjOI70eY6fRryEIYeSmGYJskuLeFRKcmMJYIK
uOawPjYZrrAlu0+Lmpio8ldNrbub4uiYiMHZK9l0V70QthmMU73HR/vqKqhwsji7b92s9dvkKz6w
cqdaGWOtJcWEJ17ijgtaSStk0W85r3HjVxDI8l9Vx+GgG/XFDME9Wc14EysD2LoQ07COpHeAumJW
xTcVGlWNX78mJmAfM5BNw5VMYcJpA0P1bS6m4/C/2TuTLbeRrTu/i+e4C0AEuoEnJMEm2WUms59g
pZQS+jbQP/3/QffarlItV9kee6IqlUpJEgQiTpyz97cRgGPrUIxVF1Iyxzh8z2RgzGfHsdgXSmoW
MeMyNVax/HKT6Iu+oRclNxLkOj8Vgi+oeUvt9J1x4Q/VHmTDN2fgeZJOt7MC6yEK+cBNn31i+j73
IxboAqFUFgybNNIOThvsQ734cnE1j+VILFBrkSCt0AdFBfEaOE9AvfTrvtUPEm3NiUPVUU+0+wqW
FN2ea9gkT3FfwUjDJskKD3qcq6DsR54RyGsPRdz/sE3CGpVhI48aL6XNxaFFAcfhkQbTXWxq3+Jg
QWBn+OuAEuK+gsDMMh+24T7QfWXU+ZZFTVsBUbtvWhvfHXkazPEiqtbX2Wu+z4P8gQLkOScwbwYZ
lbjDiwpgFhfj9zhIYSc201mLxTdtrG9w6dZ9En/1uvHozAOmHJRpaYEz08AVR4QpyXqwz7rsc9Qq
NM3D+AXHchWYLY8P3wMHlYs0aZtyTDh4MXHEVmg8C9s6TFV6CMnV8xSOk6p9L2vraeAUMJTJNmMx
z8p0j5N4jXAI9Iu2y3OHhAoyZWjKMbLRgG0LVCNpZRBapYsvN/LAQxjEnjrQkbo2e8Esx3sMFLFM
yU7va/7I1WrYeGozudU32sD30UHmX2UtQH02Z9EAsNJ1oP/zgCk/k9O5bOtvrYkQFaltOWA+Qw72
goqg5CDlqVVKXdbqCww0+zHJQ6EF3OGkdQDkJ49K7kbD/WqC4V32ROAkBvVjWbi+XRXXGjG3Ju6J
M2H29lLw2UtUcR73FLEXTKI2ZM+CcMEmG6aEvlgIC0OTDyDo45o90UwKbqXtOETZSWJD6gZEPiP8
YRVZ2q0gHXAdJPIlFc9p6mLcp/9R8tdnetAtMQs0Q8eflUQkXaXeMwjDaQWW4z1ykcBZgZgPRGYi
9Kbb4g3RT1WIS2uhjqnpanduh0akQ6QZFfq5Ln9M9MFApPmxiMSu6KC52d1jPefyoOcrYkVixrLp
5Mth+Ua6R+WN2TpzCRdsvegc4DviVA7rZw4KXyNelthgClOaOUUdL15Ell7DMuAnFcOu6QkXMiI4
ZHMwfkOt9IFfcdXEeMOjOF9zCs/WBqJvdyKZnebpMWM0Ee2RMvVIOQPo60G4wRqGVLGhLSUrnjqt
M9emnnRoH9nxXEWjhCBIEuhhFq5UUE4njcfKBNmBUQrSToZcWTmVPOBjgdSadxSemM20Ivm0o3A4
jHqdrnMGhhq3/soaUx2NO9p8M7bs05juxIiL0tQ0GuY5DX7nLo9daqAuXnW99RwaXOXhAjb4s8i+
E08qnt2ICUGjupW5UFAIszRwA1ioHcqwABWCekzLmq1BrDAyOiAPYK0AZ0o/Kqi0ij4RW2XGj3PS
lbTLJZjEmuZnDTHHa0L8XAHyu8aqkIw13cW6zt13vRJyPcylyy43UTYShGZqU4k9q3+aTH0RwjzO
FQZ0RX4FZwov8iNI6CkKYgY7A/KMMsS6kI479kW5N8cOgECbqo1nIWAVQfEy0YVrQmAoXmatcCO+
pi18J2uQ155FyzNqUoJt716v5ZMRoSI3QVyc7SYyQatmYt321mOlkuawxD9tu7T/1kThU2ujBpUq
ZN0J6auWZuPrSt3cjMgBCCjOxtnAGCUrYjq0U0FaIB0g4gHZISoa9QyaeTpdD229ksTjwarz7iVE
N8ugWptC4va4D06NN5Po1pr7tC2oUcjxLRIvX4PB2duzUfh9TX4WEbN+nLwSFVrdyxC2X8Nt2Bah
32UAcvS89SPCF8iHfaHAJaCzcsBw0hOhAsm+d6WGVsJ8DlOnPqQehzDLy8VVD2eI+7nNfS3KSx+B
Vs/q5zxw1FbA2lxbU8Yhb6g2Wh58Vh3ZT4NBoFxPSjJdqWxnZvzYtOe8XfcvdPsx+hNFpaa7UeRf
Q9tvlAmRedbsd2kX1xlnkV1Wuxpj3Srp57dCpQj0vOI2Orwp/cF1gMciIqPiHaiHP0xnuJE3ZIGu
HHS/smgohCjMCZaot5wqahzJ2BvtjexI52hADFNywYfU420ii2xvjGpvOFBFUg2oVgv1ZgqQed0C
WjrxyMLtYKNf6dgV8yF40ALnpoBbUBbQ+p89nzYmThj4pw7PuKfMgbMmHlc86zTrRfc4ESqzwdIS
r5SefUb8z3h/fubTlzU1Z0cHm2RUjP1QlTyaGK29hOJb7khGvVR589EMLXds9m5R7trjSPweyraR
vruGc8QC8sSqTA7ccjYQs085c27zV3tkcohbiZpLr8GZ9RxTck4ptLvEboFLmePwynTRR6+5aUzn
Dqfvz5lL0ltLpksGuqTipwzhnpziTSw+RaBAG+ZfyKjH0HvAOwIsf3H5eMPJ1G2mr4BKMYg9NKSP
zSoF+p/6jh2e61h9KCf1G1guVHlyG3fupRuds2Ynm7DBh7bSjeyp71piyYO75Wc1VnouSnmkYt21
4q32mjUTCw5bYK3ZW2M57NCRHqEc1U7x5pmAt3T70esgTwU7nD5vpumc+CYRGW1MeML/DphxqFNY
fYQ/FcbOZIlcjVQmTWn5GYtUQ+YsPQSAL+XMUaciFKdiqYxz4+ZO81OsireRRkeLDn90+lNuAzEd
yudMPnHVNjylh1gnCYx5SDN6V2vorsv31Wk0dPPkyktekBzqpf0QtOpjqOhqzQlxBHbHWXscYK7I
eaUF+2AY9vjKCIfPyDtvcnZGSW8dgTWAn6l+sLPuFSIJl1uxA5iPpu2utNZCPjrfA872cdpvGWe/
J8TOYceoQQY/FIZ9qafo0LgkbEfZrqAsXg219RJ35hYlIkLg4lw3nVhVqfY0FuS3eyheEjpVmoOL
oYyaZJdlycuojV9MFddZrgC0gXIVXYr/vkC0lfX7sW2OkuDclcIpHy1sr6qX19oMtwRSfhGLTFxi
DSByjF/oPS+pOeRSOGYL4xN4uX0J5AeNrWM29eYG9S44xWSve+GuGMx9ySk5JwuX5VF296E9+i33
CJFk51gaZMlFhy6JnsyEwlsT2xmte6qqfQBGFX4M3jqmLhWC52pkqmRsApeMqMzqbgFN4MXvwLK7
GyWWRBbFk1nGfh4Xt+XGJ/P9s8zoerCnlf1lwPPQi3pDUN4b7sZjo3mXLLVwnrjPDNrfhrTcEMZ8
5ITNclXrr8bgwpycfhZLMtCYq4eJR35l2FjGyn7Q1iQHHSk9gALKg6k3u1wZKPiCJ5PuQ0X9Uubm
BWDSpUiqT8bX70TL7Y2kZTZu5jtn+F7IYlMw9iQ3nlQM/PqsqG6rfZsN9dXlRMyZ7rOK6LvTjPgq
WvtpwhymaeDs2vqFOeYHUF6rCz50C87arH6mNT6AIt2mVvrAzPkwwGdJJwat6Cu8Irnq/U4r6yc7
IiJv5FH2sm+mzhzYFrcihEZidd9pw+xnTFdd+tlo+mOTqfecp14rqlMXJW9mNbwPrQYtCiNXnzp7
MqnuZ0awICJob5rNtk7ZgBYuSe7dwR3dsMcQdhg+m8K4L/lOyED/4r0StBQB/Gjwhz3rTNJs9s/a
yO+T8Yn50o9gci91aF5Uln5kFcM4J9lnUXiKZzCPgEyFBuVEyGMjqh8xAXJN2h8trXsTPFQ2Yn97
MvJNzMw01R8yFb8XOYbvxqSfxwG3w33IA/ZqadbJikmWo9lYOfCN4+oSORDkeoYpejtcxVxdB7O5
a2dx0XKD9jP7pRveqSA9wdV8orl0a9hTVjMTkZK4Llx6fltya7N6WgYR2fijgty8x6ZwCB6Js9VW
7TpETbe2u/Zol8vpq2l8EOizc7UmmFW9hfjFK6ZovdwsgZnfB+E96ZLbqMLZFtO/Yp1BsuaohgC4
gqYVIjayICfUExVxiuTthFfZZ3uvLZ4M6fq9wCBbWmLVlijX9Qr8LXGSzk0kw8GaBOIEOvyh+WZN
hdjlIy0gZ7qRg81LDBhIrOY69/KcTOa9p9XfxBjtQxy7UT6fAqaoap4vZD995F38WOZPXhThZ3Gc
18n9IF/qMFrj91KrmKQY5qVV6WOwdhdZn1F/Dt22bxQkHvUWyend6Qw/T72XyOWRIzg0k6r9PuGr
knTBGYvsKkxOxAtTTommPIytCb8+3KeOAyqxZbKBLgZo0nHw6MXlDKPT8pxE8y5IqZFYMXz4QhzM
kO05o+2s0NyYC+dsS6wcHEd5I3Ah3PSO8cx06+wVJimyzh1nnH0ssxfZ89gPc8hPn4867QfybPdk
yXL70Xiy5D0174+JPw8M1yfbfTsaV7vOn8iR2oXiYZzjV9TKN8JMMFpTqusd7fJoXVYI/5Nqq2kR
DWoLwokhfy6vC13wQRfeMaqjc2SQVNeYSHWWF8ylcXNyC1xV5J3GEBRPBDpfcadE8bOZm9u2L1+c
Na6us2VAMwF8xDkEeSE4MtI0mD8v/9OY16+dA3wtin+YKmpXTm4/lWb1QPQwUEIBJ7Usbi6SEgmV
MM29b6ZCGiqE9ajPMzu5tyGTF+pqScKIHJd4tflFzN0usYB6agAiY3dtS5oiWkOTm2KnnVcmDWaV
amesRFi/sLMO47BvnP6KWYk2oTwEg7pOmgPOTxzCqN0lJJjKt76jiT099XO8GeNp77rdVcbv4dLK
HMofeBu/0W2Fss0MNNJXdojr1HtmRLMPg+xHIN1zEAUEQRHh6+rqcw7sR4z3/tBFJFzSwYGwzgtg
H1QAI2eWSFx5O1p4625yPlCI6huix64ZgbdGOnApsRj5M7vW2ikcwFqMVddJmyNdQDbABKpYS0EH
YMzN92XJDNX4Zud1sWb6Y681dbXdVqy9RK/vwJB6JssjqomzhbkT+3t/V2j/X/754/9I/mn/Qiz8
77kSr7H6Xha4JP6k/Pz33/qP8tO1/4WkEqqgZVqMzjydgKGlr/ff/5vmmf9yXQNAuScFhBTb+kP2
kPMv3QXJCzcC7RM5Q6Ao/gOVkOa/pCcc3bPQhOousIr/K6gEnIw/JA9JTpOISAVACcGPM2zBe/hj
8pBp6BGKwsg+esTB7J2gHa+yfbQgAO8t5mZbFyT6BVEGHj+eJOa7BHFjAYwdQWUrh/MvofGfmBd/
YlwsOtP/FYT077fjmLbuoSDVybVfgpL+GITERanMKreOwjJRelVRBWz3ew/yCUnXJy7yak1fq11p
PZsqtf3d37/+n2Ww/3l55j869hhqCPM3GaxHCa0806EkGIP30u27G5Cdvd0qAij1IPMHu803fdWe
FHyX3d+/trFc6t8+O7cK9wqiXt3R5W+fvYmGKOxSQx6ZKlmfZQAM1Z4Eo0o0b0kTm09AvY4zIQJU
wndaknzZecYKkOTHRMl2J1RMrmOkR1g7yNP7hzeHQvkvbw5FKfebq9PJ//Xm//DFDKAlJ11r5DFD
iuknqn63MprWdR0YEJ5jQqoVO0UoAdpacBu1ON9lZPZu0t68ZaU2HRY3+jC6279/XxIN9O/vi6cB
MItlG67t/o5EGctM5Q5T92PUB3IX1sG4UW2lb4h4+6mnafgs9WQnaD1sklkOG5X11h3IJesOwX28
o72bSHMvFBEFWT0Rq9Q6jJSCbj3QsL0yx/EoBeTYNTfg6Ti6HTAgsAANYtnHLztq7IeufLdrBewv
lft4RrwaxWH5Ybfes0aqx6OWVvc8ZOnZM3CWt4nxYJPagCavuutAandhQG8TNWtQMsyIlYvGMXHe
Ndt81QlmOf391TKILPvtatk6j5WtuwYSU8Tb/PkfvkXgk0GXkR1/jMtS34YBicv0+ZhzcBmhhQcx
VgoM13FpM9ktmu/Yj+v1/+sbMUgCBJnDEZWr9uc3EiaCpOlpkkdYEKgR9Oic64F4nJnTVGZ7Qwuw
s6pJMbCRh7bND3TNx6e/vxh/vXOYw0lXWjCGLbT0CO//eC3itmo0imd57IPop2bupUME6YhcWHq0
3eIEoUD1T8vbX1dbXtM2Dc/jn2wJvz3iep9IpzUzeUQssR/pO3BaM29l6N6XQa5tEw/weG5B4245
B6Szc9YhtDW1IV6axvqHR8f863pjg313DNMWQM4N97ebwQ0EQnnNEEfa/qcyHcRJeO3ZzWZmSZnH
oX76bjkAX/PCIV6UTIHt3BdnpOfzQcHVpPteGWdKUGQLk2XdDS6qUs/O0IUX1qGc6GfXTRoc3LY8
5Q1o17Rk8Tb6JdCG6cHff5m/GRiWldvWJfuYviyeEjDKn7/NwDTMAAi+PA6SGB0oHsEVFK2g+x3l
uzHRV/UCBKSs1MABZPKQKavDj2B/CNLUHzmBrIZKH1ZVh0bHxe9J/dqkG4rr/tAN4thbpgZKGx2M
zoyHeKjc1yGp+xT8zjZz4By3dkorDrvk7hdX9u8/3p/BT//5dFJ40ltuV+d3e0aaefaYpxX3TWrV
e8ZcHC113u5QdCgr+rcODKH/9y+5GE/+slbYtnAtw6EMMX9/PsbKbcrGqcXxF2kW8M10X0GghFyQ
rjyr8bZe7ka7CL7H8dcvrgmT/Cuti/wfNmXjz3sPG70kj5cmvqRCcf76pFZRW2Y1qqu7Nkg1hgv6
TWZoKugsputohHhtDglZ4q4L5DbUxNlUip0QUwUaStXtvCzchGET3gqjb/5h07b+vKIu781xqcYE
8ZLLDbjUcH9cRap0lqYNNOKupgdva5njG1abrNM+t9goSEfuu4Sji+sC8QGKa4ACqvLAvS77Sjhk
pm/WAELDXmjHwVowLGO8R+ImtoZXH9MAxktTchsXheXsx4GDIVUZIwiSmUeTv4gzAGj0FBxHo7NO
I8rTBUaPODO2oXy3rrcBWvvAAWNVhQjdsbbetQ1xTCpx9d0Y6frKXeq+NMqBX6Xjtm7K3Kc8wu4w
x+YGdJ9vYLrdg+PT74d9bJTl8e/vM77CP99pFqWvwx7OgwszWABY+20zgLaTkEgg5F0YGkiSLfsZ
uuu8LWOUP3aRX8UCf2CWpm8SrVV4l7EjlAh611RoNIx+8Q1/cR9rneFl7GKn05eoExoatF5hS/yi
9MXtkGwpuz5yHCkzCCnuHVmuooqQx2kBKniO/TAOerzLUiYNkmbfhsHLOk1pjReuSnZM7OknQf/P
Q6KjfpnwQHhMqGw4HM6//PS/nH9JvmTb/DIh/vr9mGRiozynIBRdsMlUi8QumBtGBLR0YFT2/lCJ
EuHSYvWPCZYbxn3QDdOlYFSByjU/mkNYrFvTbreUB9xCw5LgOYr1PLl71o34wW6FtqsFlhJgNhBk
GZFHxWPpWo+sa9F+KYuaDIdrPPpTFqlbZDK27COQOV5N5m1l28E1RQu3wkZx37KGXkngKDdMrCPf
1qvhQP2/qxEHn3Ll0hu3QiKDBDZIZ1LeqQ3pVJce2RnKMsc7WXTENmMNwjtWUfbkGll8RLIltUm2
HWIXGEjk6vTjp2ITvmXZR1IkbyiwYS0z/GBwvnH6eDwpOSBCHfTXsg/DQ2dYn1ghMp/Bm8mcaCpX
pRGUO+UQBTE6wJ1a7Fh3W+LTBHKOWB6s/sK53j4rxinzWPZHhpiMwTznNoQz2nA72NZu2+48TvR3
gOqfk4WjPCYCHJMeMTy2fxSji98r8mo/c1S5EmWMV99g9uxENL/73mBc38WEmKvoAzL/VbrFHgQH
OHlc/GoQFPJt9/hLTRig4CMpiiFzvXjf0jJ6kmntPER05gCTUXjkeYPcxSamxgXKEhfZT0Sr4aNG
HH2gm4EPhTb3+ygjvbhtKWaJVz4X4UtaYSvH072JuyK6tAEwJBN0z9tQAWNP6Osng3MMIskwTaEH
S9Hi+kZGTEE4Tc1Th+AR+xtzimAtXDU9unm0s8povGiWvRZ5bPlzxXzD5rY+GKC21q2jAZGpLma9
MOEzi2ZOhOO9bDrqGWhgK+ERIxOZhcujBKOgDrvq33d4U+h+mwfcqR7/ZtTBTy/GCF3O5ZcXsgd7
3lzeD255YSUjciyaPVpfCWo7pZO92NmorNQ3jUfjORDvSTE8AsYzT3DsGepykt5VkUyOQ9GfNdLg
hnqqGdKFu1AOwX0LQTeZMAzNCfMrz/4RI8xFBNU0W6VFUHLSvjwAiD2qzIGMnIAStQk4eJiS+lMK
hoON8qq9CrPPQCUrFgzv0tNkvucDgvdKGoes7eATR8x0bPPypyb74Rx2AL+CEl6EzrdKl7aLnwi7
OI1FfKeMeHqRwa0xY+6KrnO+SGmZ++ixNJW+qhi5r6Ujmqsq0s1s5zmwE9KG7PqnNxik9FrqU2Vt
fZXY7vJu/oYmaLgrukn5VirKXRo3b7F+yLLaeSXe+wNtO1k7VnRFj0KHOUAxNrleStN2WA/DgrdQ
vCAuuhzmMUvgXNMAICf10skGaJDGt6XDYGOSSAQTTStoSbX20nAc3lmDg14J6zsLQfk9p6RYpQpN
lmFU91UaqgPY11NexsHZjKBCmHNx08co2Np4WXpt/ohoIPtJPTkrHFTZgTEIwpP+o4FF3eVq5xUK
NzTkgRCS7LDmktqn2DX2kwrOiTeqB+FtiwBOld323VpaDVLfAZV2w0AGMY6Jm8PZhzA4njpDIC3J
8udGJuNJM9LgpZbyR6iPE4CVKeUYzTvpi048ZBVDKpi03kvnAV8HkZxtcHb3myLSMcUwOEClJldj
k6HcDOrXkQoNelsI9qbrRiCZ3hOsyZjnjaHGaMirFsGCkbm7qUc1IiSxpqfwBGKL6hqvH8QA/RID
OP/o4Y8PRhJuDcmZOieFTKlaA1pk3EPS5q/LDi+kcs/afG56F4XlckosOBlvTWzuq6RpYCQablzu
EPORM0FcEfXibWa2zqyTnCaP1ekhhfBfFqNv5K61eBrvixbyCKONfpuTEOvriXqizeUwX3VLHzvZ
R5Db5SO5T6B7WkBx9jAw6zdHgaXD6LdVMvqjxuIEXI4dwlQ/ZlBY5BujjS8CRBEapyGMXJgJi3I3
cGaA+yOBsNjpyE1iPoRMrdY2HhLiYJFP026wmBy30q+K7MnRxuwkFCbXBiB0WXeblarC6djNFafF
arxXbrBqJLQXvCvWqTK1Z68x5CrQ6LIjOrV2Y1dxjE8b9vzG0bCUsqbYSCJGTcvvRt0RV3NIu1WK
lMGsB++tVtNbn8XNHr59tzO9+l2rKbPDSc7ov0nu1EnBgCShB3uG7jTHlsOFKwf1NSUmE2LckMe0
ZLAGUoxoeQkOUQmEAJolTnXkPLQ09q+uIr7La6txi03y1Pct4QTCnHk5L8SuY22zqomOmZI12Iym
vNMsQDcj9pSI84uYfEufxdYuIw0AgYjU1hVQCpj3Q84YOV2KdiM9DSbAjIVoJANDGyUz5Rb5QN8k
id8mzIrtAVl7NJac/iX9G2NJuqhdDbb0WB3j3szWzdwPEH52esGR2HMmh/N4P2zsEoctSefXpsQV
3pdJvEpk1B4m29CPZp9dAIcRliWmjxj5SdaaaL4n7TziN8b42l1Q+yEwM1LPb3rvgoeRRt9clbux
EMSXtLS8THqpbP7gsFvm0ZuUsDfq5JQpRZmPfp+XA1Ips1kURYhoRB5swccn5ylbogDqWrP8X69I
NFO3q+xFg2q9Z6ExnJLA0wlgaeVmNhPrFM2gmtl5zZPMIDC0EnnahDEiQiYXdHZ6HtnBd8JWHs+7
SwJLpoFatw1/mL0fMA5/RoxxD8qVH31hf1VVwnFX6n4RJO3G8PRvML9jjiQ5xhKtv+/zlvlNQ4hM
ZGJLb0TjB8180gVhYHbHQUW276bmoYg9ahP3N+bgH9IyPoSHHVKYNirGMdkZywA9kN/LaoC61+dv
XZlG+z6NWaZRPiHdfMQdSJSRa9mbuog+bPu4NMPGCIShg9OIU8rPsQCfhzvjm+t0r5bCYoTuwo5H
b1OVeUgRZ23nIQ5XzaxuI4+sr5wiJjvjQ7nAZfMRl9TCqwvrsT1kpK1tGybRzdTlwIiNM15iMt4S
ddZMQnf1YglYabfuUz+QgNKM4gUP5IoBa7AdwD0hUrO3cQQxxUKKnVmMt8O+/NTz6bMDxdRNxnfL
78nSWEV6duunAR6im2BvquQ+b16wnOLLSzE5xJYi+Nb6MjNrwQY3mZ8YiHc6VMIjX0YpFSW2x4y0
rBjkVqN1mXqcTkPdVhTGqbUW8HVWgP/4WmoCKqdyCTcpHnq9XseYwnxDQLMSGumq1TrVYRyDB8Ec
EKc+npZTPWIMxrqAfHYIG+Iqaqpfe1OSMUhcK+jIIS4vZSLBTfZbBzYOl6K9dRVMTuyK/QHsbQzN
S3rGWi0pt3LI7sO2z7b9PO4Ne6Lu7bFY2aHlR1bFYadV+8lM2WSDgqa4lfqVhiI1D5d5cgVcGaVA
s65HeDJEAfkc+kpMLNSyyL0TL25X9nyt0wvGzvcu1T8AALhbjBb2Gssx8sDiqjkksQd6CwOIBZ2T
GrN35W49hRsNjvaqq+MfnHj3Ekm830j0B30jX9gY7qlFmdHbJWsSO3foVEzxh2EjNefBRWW5M5Xc
YngluGquH7MC5Rp8tdpP3WhLhb4aCZHNSwEncGSVw16FMP7HZHHEEGVKhlr1iqoVI+oiRBXkM7aQ
r3Ebmjc9YrXI8w5rlFMeJVrLdS7SG6eKO3z6pe9UBdkFARHjIQNv2AB7r6viTaIggbJpeausc3JG
vqh5rR8Ef7BnCMi1akrIq3CeYiTkPhoJNoIE8WQewaINw5NuiHorWhOTFczKNWf8h7xKL7E7PFYU
wawfuGal5n3vNZbKvqFNz9gHRcW4ItDx+7g4mnrrJgY0QPoQPA+N+BIVvhnR0TjPnWzTIJjc1Mxd
PcI/DBsJZllSOZZsP6oliNbovonifs4ifNIetP6UUArNRkVZ0N+1RLnJewsHWfkt05C7owVUoMC+
0n5QPjxAC7ZQtna02jfg8Z5KtCpDa7z3ptWs7TY7hRSC6xSJD4bghXBVMWLNxuh13rW1uriB1a+D
wSM9T6oH0+RnagGKC94I2Vt8CqUTMNP3ASJn8mP7bSqr5pLDXoxd56HoYUzbiFEXFRhG13erQfaA
lXO8Tv0+SEwoqomFNbVfXNMO15hb1+X6pxezDwkpZPa6ljSrfEnen8tpgqXiW/xREjWzkuP4mcUR
Wz0yRKDP7C6d8FbWGnAadb6VE4bTyA6VuMOJK3yUhLcighLdKpgY76vQPiUNuyuhzLs0c16FgRKt
3vVhYyzwWeT//WdjvWUmlhsvpTxZMlrJ/sNQDaVZHpWIszWnHEH2lXGKm44AZr3FbN6ld3KI9nBK
MO5VP42Q5bkbqyUKheMwNOIWD0zILod+Ayq6Z99r7VRtBTnEBPsme8eeQ2TD3uMQE5Wgiv5EC3S4
kWIJ2CRGQ2J6dImwhTe+5RZoZ7Fh+4ae7cGsEhUnGE8Hnvyg46nfNYHot4wLgk3Ud2ghF6I2pg59
22mFtsmmIEV4TZwSThpzN5b1D8tzjbNtE7jGMowij0IbdeOWfGabGT3gQ1eOyYWfk1x+/Vs2FgmA
yvxeTNEMfuR//HfVohfX5slg1SljTlS6uzJMnotfv/31C4cSVP2OzY6LYiJZdxIm26j6dtdndXSp
UE/oVLP9dFcHw4HgmYismeW/TW30FcE02ZdjQ+K2qWGcUPqdU0fQIJZfrP/5b0tu1HoMEWiMofss
BvtNZqKHfD3SdMrU4B2AH5yY+fBbZ6hPabV4HdN15RnMCerY9EGWVR8ZSLEORLmW4X/CHckxcXJX
xeJnQQUYIJvQPzgVjxvHmEnVIvsV+bupG6Ef59WXwgm/ctOkBSjWP7gDbgjOP06JwLhCyQjIlxom
go8xESZs6LZzx0fq0Qd3Vgp8WVNnlLDbqG+TDUG7KQtnLjeOrX1Z5OfMMsIrENIfs9hmUoRvSRJe
CSKGmk3IJD/2SlMmXMczpznPIN1nxZQ23cYJJvqmn55ULT6nWME8NZKf3WwS+CFxYsulxxgJqv86
2uRoUtM1LVEa6Y3TAECdo0fX6E/KFNE9rMrUiKPzIFHaxXREhbL707JSDhNRoDGC1wPZseKohYNF
Q0QRiIXhHfq8Ir4w89wjYI72BMBGX81dcVVzPF+qMCt3bFLjLhY8PEESE3jVGXsJc47Igto8KH20
jlk+f03Iy25ML84IDqMTEh1t38BNXY1T4F3tjrhB1TzoKdotvNHEEuSGczMsNpMgNPqNRhLvEfnz
VVkw77MwG/ZJPoFTTCfUq0M77pzCo6KpeESjOrzTYzKrxhJjiAbLV7UzSmgVxTuoLuW9TqsM7XK5
BpukTkGC39wcXnETAXWxdeukiuJm1/XVipP0VEJSB3Rhn4cqJk1hQVYWoenu2DeHnV3fF7pyENHD
ELCiR5iEtT8Ecfjaq/ziVkb0ray2LVijVWzHzqaqLbHRzLb3eVresVxne4gc4GrGWls7U9ags3zG
5sbyPoxkoPJRUwM96cg+EHZxc8uSQ2bK8mhF5fcGz8dVwh/az70L62RidwW/8OH1zstsmjhIGyM/
8tGjXZWbvT+OIQBgcUehSjqBKxFje9I+joQRORxuU+mF52G6N2cBgjwc4OFnAW6ryu7Wsfovxs6z
uW1kbdN/ZWu/4ywyGlW7W7XMFEmJVLAlf0HZkgY5Z/z6vdDyDG2d8868VTNd6ACQFskOz3MHFMfJ
CPZod1TjfcH2vvHb8oCS21c9T9VlOOBw4eCwcxRl9uCOWCYCU9wIm/W/aZL0mKfET3xEgJrB9b9W
SBUoQg9RWhX3IwzrI4CLJy2xtIM2QFOxidHdFJPypI5Bfq8Zxp7jNl6gpWYu5eFTz0t/33T2iUiR
f25rH55mhpp9bPjlNiV+eCrUTj0lZqSdgHznaMsiI1VjLYzW/9wox/SZ1Z3EQzaxezPt+hKYavCA
AHoN7cQm/j6yBViCCEJNO20u3UyeYCnEowc/w3LV5qZ1hJZuIKCBAZGbmlmHjj+ZAKPtiY5k/tYB
i1coUFsjwhhTPi7zDGpAyfFn1/f2o+sZ7q6s0nHl5NUCrPe0LXqEq4VODpx3SV5L79V9EXF8Tjwd
764Y3Fsd3CMO9Iz7VNR7EBrhFMyQpWOtqh2fQQAttRgUCMdesDIytp5MWCrn0DUS0UbIr5F3yySn
pys/8tjZiRCNI+zT0jx4Cw0YU8640s3sRDrfXJShlW1S9HvbCpRXC519GBNwnnHwatiBtp4UZZxF
cZZtYLs7UaNhCdvL3qv+l6KDpCsLfkf3kxm9mopgJhVDybRLqEXKgkrlT3mFJA3yuMUsypwRN8By
zc8PKof+lYsaykw2GNmXW/xVEkFIM5gguXeJsmQ3dgPcNjx03ZyU49zfw/6ERrFCngJSSaeRCxog
BndZxAGD+IkwEJfgt6EyNau+MmzcQNunRgBf1MV5sa44hOij/TD29mvto5gf2XJ+1R77crC2nVZc
+mrsoB445XqwhrswwrU57BaBV/NnNjp0gZG15zjJ/FUbPaf/Fnq/UbPHMxosktv3FEmcvWPWBzTT
yVWxVV/ZqbWPY6LRpZ//YVWxcmD23xGFKxZGixJLLLZhwZFvtI0enhVCvKJwnzBdCC+h4y2E5b+3
ZmnPyoxo/FtKtO4aZkeOZHi1Vf5JA2G3KFK3WEYKHuFFBoE5zbGH4BSLTgh8RGZO1D89pOnLAZfR
KjkRaIrXaoPhjEooYqEC7zQ6Rcd8VXkYKnWOgCwcBfMY1yG4L2YO4tC7d2pMgMpNqm8dZ0kkWgis
a1h54dDikjTzMMww1+1goYRbqxB4EmQ7dQhnYx+XgFoIg406/G5YIOYYTWdD2yv9UG+J8m9927wv
SGnBvm/LtYLGxARXy2pCd91G+HZHph1sU4U8hlWgcMSeBNtUSGHORGBTMV5CjH8wJqtOSDGl+2TQ
ViRvvW1QJFtSCthUpIW91odXQnMKpzVCejbbUOKLYC1NApXlm0qQKE0cQrjlHPIZZjZP8d3BM+Y2
GC6Y2Zi7KVbPGuTrLciZmjSxuA1TJL1yPUDIVWkXSt636G9XpLG1aF0ggLYmGNItMlRvg0nND53d
8m8TAbs6rPOywn4vTWjIjhtfEAFyOfhgXajkkEysagMIlC+6ufMs7yV1MawpNexsCA7AkEUkZJEz
Ly0nnCvXg4MILudqHkYyBT/zlVXkly72vI1W/KgJhu/QhNnlARphqX3vA0JeIdH2VtnKO96cybrz
4D+z8fsWgudZKC6bazMhlVYiAb0IA+dGLQskPojyBlr6oOpSLN576VN7wnBF4HpXESXoa3ANMdP+
tsrI0zSps0tURLky44vn+y9uhU1hYYyAem2cBcYx1Fa5C3Eq47QaQBhNYo9kquFBDiiRYMuGBDwn
Efba0G+dMfrSBAYZj7i6j6r2dRoavop/9Ahg7UrSTnrYFwcPBVBmio2ICIqg1jGpz1MVEsIP0aFO
YvTyCqgak9uFsA7sleMjbMABHiUTuPRziIOM9KpHGCmqyhRAvs82PVzakbolI8yKNxtdl9p41AhR
bICRPSGoASGrnimpFYZr7KxmLRWyKkUZLsLULldxYl8mxfw2qp3NfCB0zNGy9Wib6BvoBgDouu4B
iJtMFsb89Vb+sKJRXVVVmaztEa9wgtOEPLRDaXqgwI2ROX4s34CI8fMQ9Zvq1fpqaGC6NFFQrPRW
28QaQSB8YpcIDKvLqSOQoYpN2U9PSppf3Els8chrdnXTqzdlgbtSYY7DuVMP0byRJPhVsTyE5EiJ
apOIG6AS+Rpca47wB6SNDLBzsBCU+MZwI/aktgv3VEuiFdOqhSxMad5YIRB4s5xeHL9pnhBPtO7s
oLtr0f24gFfeuVYfPyZLQWIV5XH72CfMCZ5SRFtdIZ/cq2ziYeh0h569nY7S2KZN9wAti2NdbjPX
esoEUhRJXuzE6KAU2Th3Rd4uXOL0mymsoo2KHXGf4rDjanVyh7THIW2N4SElZbhIsuZxwlIb0ZxM
AKNGqJJffW+gDje1M5zdYaME9TMi5GRwDtY5HaWFznexXKPKTTofbRIUPCCUuq32BId8wBppdhdF
Lrcz/QdrCt9bBU0CDs3ZCanHW6sV/XaEK78GxPyaTR1HjKiud4YivgPZAtJeGOoXhMY81FCMhZ7F
CAiiH9bGqKilxnDO2HBhuEfkxXS/5nOyw9P9b8aQf037ClEuBz4Zu9JXHQmUNWIreDKlKSmjaaq3
DfYr67xpDFKz2hnxCHWbOSlOFAXblbBA/LNbJ0Ec4ntv4iAEMTHN8IF0CTUt8W9QSQWTJULXonpE
9/0td9pXs1TjbeNpJyw0xdEIu10MmgQeVFEg0wYNOMiNra4l/dqwWKHJIYlVHRQOu4kCS2Jux01J
JMus9Y1lrwq4G4jXbcHF/CAfjY0W/CrBXLw10I6fEeLFUq0r8IdZE8HIGm/xb3XRlvL4eIhehhba
U91gXnwt3doGh9C0jDGtrNDSZnZrTTY/o5ey2zJLfe27GHVhjrltQ/e+rWaalo++vD8IrLwxK6nL
9AQfxN+OqMWD1fHXHWpOELxb0pLkw7UAoorrs+h6wehsjFB/8To+uQBwRKIPBTiDeK8ycy4FJLcV
Ad3YapI9Lj/uwlsE+BQThWQPTURwVUf1ziuV4MZY51gIIP0BEb0MvhQYyDcqW5GczM1SBZeK325M
vMDpRpYaXFutzIe+q1btssPYmWQ7vDkUEQ6x0+yzrnqunDTDNZHcoKn2Yml50R+o6SGuhmTpYMXq
rhUTSjIjJ3QETlZNPW5Lv0yOFQxKnM7hJmAl5u8VJVYevHIrYgsbL1jphKPTO/jp1TJ7x5546Q+F
ibQiFFAgKuYCrbVtbFv6rsg3GZ/SnZKxVTUqFm/QM0szqHZK64Rkz3qCrb2LKl2xaOq6XAY2mkV5
0LAtrKHpqUoDvkIDa1ZyvK5tb2fkot1HMQcqhWORr5MSV8ApLYmNc0CAKL4JUaKrfMdc6xWSeoKA
8RkQ1aMKKm2Rh/pt0pvKRjTs4CIdJwQ0R9b2sz6k2pr4THrEPJInRi+csgWrq6tuvMr6A8UrlFkF
kEEt3KEU5ZMBCedlA7GBwu1vWEBvu6TZ4oUa3Vl1R34UdwW9qiosEXwgtG1x7Ozq1JUeQqz5eDC7
PLktJ/ho9aQ5RA6wL23AksOcHbqV3Q1ob/l1wOI1wqjryidn5KcilOSpUNtiE3j4y2hqfZjqQF/l
4DJWFlKBty1/OfA0GAI6vHRRQxufXDGtvBHL1Sxs0TIscPFrdngY6ZxwFW1JQKIi9cDZNapiqCYm
TC/XB3Y1o+bhb5NBGRHviKCFrMfIgQ1qqWw6vVqsRVseQS3g12NOZ8XO6rXBKWyp6wXABqeZ2bpm
elsV2rjtRnRNKh2BnCZqOIIa6BLF3ZdoadfQEx1UvlcDWjQbZwBBEnRIPLSlsdFNwu7jQCan6MiZ
IGBw7wMVfEhd/RBX/N1KLULfSHWXxdCi59jhRoR9D2bvGJ9MmLr57qEf3CfcoH9oLSQOcAK/+JJK
h1LZ1v3eIduURC1ZEQwMhtRYWaMz8FVa/YY+/iiR9CWRl7JRFqUjomVdow6EfzTUOSCa0qE20pE3
Vyat+elYe22UFrcla1fCTlutbuTI2uN7FjQk2VPH4fzdM1ss8NYdyd7jd4vbPbpJLJOx9GiRrxzI
tyMv1TRL93APWEAQar0WJdzl5JdGZ2QfGtrRqxIF5U3JP+9mstT7qh/LDXbhFtZf9Vb2XQeopWdz
bC1w6ZhlxuS71fyphiY1/xNlEcxXTtsduzKE2FrD9pNi6+lsB9vz808QjNhJrXjSqg9lbOAGOCvH
uzHYPdsmFDrXZFMvINzWvvlgpkhZxpaPYwWav/uQCGtDEH5Ktzl83l3nkWYtU/+7PVlv8nbp0Yy+
ElaV2WNtGkRPYJovEbd1lhJl979+Y1Z8aH6T9BsrWGrNp+r/fYQ7l6f/e77nrzFSNfxaO4WvcLDz
P5q/HbV9z2+/p+/150G/PZlX//nuVt+b779VODxj6npp3wnUvNdt0vypXT6P/O92/o/3/w6FR1Nn
aPl/zeD5f8n3Ov5NuP3jjp/sHU13/+U6urBdAaHFhF/wJ3uHJeJfwFI1FeaB7uquDZUkgzMQ/J//
6Wj/Mky+FaZjCsuw0Hv/i7xj0WVBbhGGYQB61+H1/PlvP39QQf5Otx2c6e8YXd6Ppmsoy8N94B8q
PrN3BGssmS7VfJ/q5o9qGH2y2RZh9DZB/xb+3vcwsgm6NtFbmbUInweacamiGusax+m2eZUvh6Af
Ln6AYnrbklZ3LSt/qKquvpBRXXDWKh5k4beNtWTlsbaBPxYPPoesU2uJs+NoUYEahtvAalPxmp7v
8BXB2Xmm9E2Tz3pQJMREsfw5TQRo6yQ/XQun6PKTCBqSVmPIRqnuy3R17ZZXcoy86jpHAf7y8RDZ
nOkoEDscTE2s1ti4ldpz4mhE9qv2XYuHw6i17ctYDaQlB8u+TZDauolVI936HNgfTLWbFqVDZNKZ
wOahn1gRlvNK+KIe1PHce7o2yXZZXNvwC8Ky03KZO7hJCW2oqO1FMQAWIsJcDDjDU2BeOxxklW8a
nNoq/bd2ocfEjPICjQo5WhYf9XyI6ZMPIpm4r5K+3TlyPMYB811ZNuDPRL6K+Ee34OddXwid+ktz
VKACJWZ6ULrWAugKJvkQjxj3/dulB9n1YBZKsneXxqzTkMEntNEIOMkr8HVg20VdR4e5V3Y0ZQ4t
38IKFXEpEvoILb+EEzIWXteBHXARJUQlzyfW8+J6SKwOEG8dtx2IUABP7CF0vWha6C6zigiUiFrz
i6YTDu+L8gVRpGwH9M3fyGF9qF7y3DTunQj87fX20keZSTF8YstOazkrNIWQ7xfl+aPqhbF5a3sK
qh+e3W3tTEV9xBR3ELA8fiDggdi+KACqXHHnaDl6DXPh2hrbIDhY1/Y2yLwbR/cvskkW7TS5xL3j
mSXc/3xGAICR/POA9BVOmsd2LjrV6o4TpsJrZeD79alDDrm21SFqyOB48nWB8RZ5QzPYaqhay1o7
mcivy8vPdfA/dDHLOgecCTF/bWHVX0dmVaoH7Lt053BtZHpee7gZLnDDa+5lobIxBBvl3KZZ2yAy
qzWHKgsvZepGb6Bcb0c1SL8bRcgRrnBnPerUWIW5o9/pwDS39kAw04sIbDihPwAfdRHsVAulR5Ot
9cC46KlyG9RoYSrlqO2GbgzPH0WSxccs0W5+aZo7kS6yllbsg3P/a2zYueH5TR+G4Oe9c08a1R7C
yWCNETwlLNyUAsiH+9jxD7qXhanzObd2YK6vbaE3Hd0IrkDaDs19ZSbtURXKx00esVTsEVKC7rlu
Ht12yo5xupUVok4EWX+5DMbaPI5uIdY+UdePHoR/zGOkKxgkY3sB4NrQnEWFQuutYIcLFQUqfMu8
h3UhcN25HUEy2j3BgSYbY3P7Ma5F7/ijP63VNyPVsOiC0qw0pnoPmnu8x1t5vv4oer3Y+vXokKmN
tY+2yWF2JJ4LWJOmwU+zY+PEz9ebmqCylp8eCnJ7Hp373V3pww7yAVSckTBil6+3+JZS+2iK23oD
srhbymqi1dnZHdEa+GvstR1dADLoitItDX7TNyn0ocVkdt6pJ8AM/sxKXwXaUEoy/VDBxpEcT+MT
fCIGWD9XhX8egCFwDi79H5hFmiTX/MLLhJXgGkRsBP9bpqF/XmQJpGh5U0/Wu+067a7hL35ks68d
dcvFKtNJLHtbps2TAs2vXaRmESNkPeVbeDLaPVpkKM7r1h34CfVe66ycaDDKBNXcKdsCX+M8M2QB
6JTQOmkptj9mFeO5F0U/kskKUJartsXkf491vqFJVw6XYsw2siaLvtsndps+flSK8KgGU3husKh+
tBpyRZBd26PsLMAFLbMMdXhZVQlI1HZOZDkSGfR0S7kxplFZ4wwefZ2S8uwHafSmqeFzHBM+ym0c
MjL0QzejJo5p0CHdBvHmHEJqw2vcCG+8ugP4lU7F2vbU7EnLigL5NRTHxgS4UNTqiEwR7Vug/goz
sqWAekSYC8PJ/QgJhCrIwXTyj7Imh4kaDFVS8NJj7Zj3H8PgAoQzwtxIz7moEbmzIwVMUOg8Qfa7
Qy+7++H5scaG353OICCmQwtAbSXSIf/h3faOxrk0rZ3VlBRsf3Dqvv1lE/lzp/Yrj1n/zEfjq4As
juWYFgg7Q7if+bJOxGE9ryv/rXdUDS+SKr7vfG26GP46jnTERsoO6M/UlGdbjOlm9Grk/6MhfSTs
1hwdwk2L3o+Gg1GC1MJ02DswnygH9qKEZhBtXeHA4ZG6+bNDXsk2OU5WP7Vd7/3U8Z8GX9vYYeok
FZ19EuoZOAfTOiFpoewxLsKisTO7c6qUpC1MxXwenfbBBcP0R9WTxwF7/4oakjbLiRjWEWwqOHN0
ym/6SoVDIutgQlzyfXPrx6VstfGfxjonPH4Mn2+U7a7eI50dtqi5EzLZlbqK7rqXFnduhFF8Ghvu
s8ibu1HLvfdQybZaVxb7FEcaAgi9epvo+FD3Ebr4dZdSbdJJX8jLISnvogKLRjlONo0e2DXgQSxz
sZOyNFg/BpDQR0Td08cpT7EHyTtj7UVqfPFjCrVoEL/M2RVUZk6aBOPBi8CIHjD+jJCf2+Q4UwF5
kIqu4Zj45709aISbNhqfr03m0KUnB9K9wZ98pVc9im9qPIexZ0nFqlimA6hOWSDbC0wo0SqwJmwd
rh3ySraB1yP5+p+62wqxnQExVfyV/nygvGp0OHQLuza+T0lfHW3XfzdJV90OorW+OIm79HFcftQm
v38IyPynkaXcF6qSH3Gp8JdaE2g/yHnj/Sv0r7gfWEBT/GTfQ1GH8dq9ygHI9r4XllU/uBYuROZo
wuNTDOVr1Qrc3Hvth+v5pEx1t7+zY1EcWX2mlexItn4Wb/0JdfEMcYNl7k3+CTWz4DTael6vrEDf
97UOysdogwciWucwD1CLJDv3oOWKu4ucDg/1uVMWnVKdR3BnJ1m7jiiNkNvnu/56hhxBzML7eEYT
+eai11MdSAWMGCA8ngCLNF9GuSZuFAPL1l8vsajsR2Xr4BW6Lq1W+eJ1wYS2v2ntjEAoX2DJoXEl
WA1krw1aWHGE8hDEmXLfpyiizKM68B//wGbUf2fimY7KQmfBb4ZkCXabc+3vbEYviIdQiZPsPdbd
7pzrHd7MqJf+KBC66ojtIECOJUQKN6PzuyMxMv1JAEK4aSLliJPfhIaJMUB5KZJ8I1c3ESfGDcbj
CbLDWY7YbNOT1XLIsttx1v8DZdX4nYzJ27cMG76qhSAAmH3rM6tc0XzFyWHjvvrQKW1M26A9hnGH
vhRh2I+6GwbBuS5RkR+iJt99NIpSFKdhqtZOMyIHHYCSPk8qCfFxZKaVtzQx+JMqx1GBX2J0R/4S
MkiFOKWBht2dbJOFDVUX5RpU9GSHNfc6le5vOzF5Y/8PmxPJ0f5lb8IHhl4OmRRY+oJlRnyiTpLn
LImnD94byagTpCp8GDAGahNhPOM+1O6zHn1M2zDM50jljN51KHvOIYJHJLr3k1eYz4Ywwl0IR2kt
q16bvyVGXZ0NoSgXx/IfPu4uMmdjNgB55LNLN7/U6skM25us/xYOU33jp0V9UPmLEPCeLz/qjfPz
Ct5yQQht5vQ3eaus8zHrCAnnUXcXuC2gisCG70NE1jPbfSwsYsIDYP9DmDjOR4EpSl8tZB3HIkzC
CnChXYoXg1zvTexZQsKRz6YGWnPQ82Hv5kX1wKzxJgdUzGcLWILifpoS2FrAqjY1CNEXVI2wyXDj
73UdIHs2MKlbU6M/YWusbrIasyYSor9WzRF5hMhQHlLH9E8yFSmvZBFgQ4lWGq63nzrCyf8nZrQ9
6wV8+vg55Rt4CkJChoH8SU9AM/xRdYfIfutqUdm32D4AmyeCP6TqXR2G4z2Mfgqo1chS6MHGmquy
I1EaHCLs8WOYX/ceEEck1G18aF0N5thitiC/YDzgXeIqcA9qm37pcjFrxKF/OWpQACwfmHqX5A4Q
Wqg+gBmxwpF3yIEoeH5lRbEO8g7ZbsN34amyIfNNIZ8qa/IO+dRUC3TwIbyubAvGylhGVhlu5bgw
zm9KnyycgVI9Xpgx6szyci7klSx6wNs3vc2JZyEv2wjricqwdm0Mwf/vN3ualG34/WMg1GdqrmES
wTEIGP4+beowNeMitPS3pKirJQjx+C6tkntXhFhVF358J4tu1OK7KDTgLRei2Mg2OVZeVY1jrHvN
7RBj5Y5rx1D2zb4LxudP7eNQxbdF//CpOZ5fXfejY5OPweH6GDmsViJytgk2irL6S2F08bpuG1JW
f73fn3dk005v0JP71JHVfnzyOdFd268vpmjFlmSUcpCdsj00sV8IRJVssazFz5X8yc2ElUQCbG6u
f76UAzx7RqJ+vvxlbIAsC0j4zw+b641SKCsbV75VWw3OyZ49CuUVHEcdE5OTFbUou/oPhl+JI8Yu
OIX1bb6xgmbsFqSnSRfPPTaBVwQhqY5E5DZNj9VGHJGAc5Wgf6p1DUVzSLrE3IZbJ4eT7yiT+pIA
7FxqXawdJ19kj0WiH2Q74QNQA40odmkQai+6fT/q5EBt4nJQrCvUwOa7/8NTtaycVn//xdXtTxoo
LB8ulDIUYZAiIYQtj76/6sHkOYJkUIDeCPPwCdveAFWm1cUp7qtNA7H+IGsotAXqCr1JbONGH7uH
ecgvPX20g+dWfjQ1oxqqK8DkLptuJHeug4fJdz/G1EWcHseIbCKCNFu1Z97S43Ybwre/BRotLq4t
2PE5mLiAqr3IpqzJ6htSbdjQgKm4gKMWl2KyUSGOlHQl2+S4uBHtEp2ldivbMCk5pOxA9qLKrEOm
9dZBXl0L2WbD99owRZNRnsc5eom756cx1+ov3VbcjzvF5fgeoqvz6fmfqvIBn9rKmiVxtMHN/Ps7
c5vGuUn4Gx0mdVCOuZMpR3kVhvWXLgYf9ql9mIdd2wxSuws3N+fNGJHz6/2fxvXIOywrMDGrTx15
jv73Qj6wBkawErxbYGN/Ncon2gQFdy6Rw6C1kKmPe/NAUC46TO7Bh4FVb5SGdtkpBojJC3h61se4
6x3EGy+ehz3Mtel6m3xmYG5D74F4tnoUvBd8npr+S6NbL8Yc7I9J66OpbX63uwismRWUW49Y7Xnw
k3Vli/KbGMkwJ2PFmaotsSSrHcjqpme/uISmZKDDTkjwKzO/bIANunPKqNllEbS9pPTudG8Cp+oU
X5S69u+KpHlJvbz8EvkxmqZkLYkyU21BoO3TuNJR/JjHpi28x3bCaWvu7au94hzTMAdCkLX92Rgi
BMRVG8ytpYQPfU4QP3MS5011XyKBj2BSQmX0lHC6F+Uk9l0kWiLtxryit9N9YTrOAsFfkARzmxXV
03kMxccNson0RgtgDcKs70fTvXwSCJKLW+TBSY7ohpx/IEG9Nbbd/dJ2AfqiUwl17WPGA1qKQK9H
3GvUSoIXzIeykL3XmfHaEbO2WDqR+GsTHCoecp1Qr690bZOjtb8e7+20vVy3EQVgHW/cOEM4khX+
oz4v7qNmkcXRvNO16br8Q8b6t92AHHfdHHx63PVe/gTJz1cztT74h82C8W9HrFlryp7/04VFZvGT
UJEBU75yo7h+NSt/j7t8gdEthpttGb0DTZzUjVXWxfHj0ne/NoXiIE/iqa/gwB6BethftADUJ+aM
7qF2nfrEBhcHswoCTgUt7eBAkF/oMCtO02C4jzZKnWGgYhGlZdmuczDcGJzAfW7wMym82j6jlJ9c
fNd/Iax/+fv1Zc6B/r49tYQ2O34hy6ahe/U5copYhNAHHYtNO8Kip4oGdDOhnmOMaZ9lTVWx28mI
XIAlHVG4hGQOMorDmOxNe7sCp5SCK3AdcxMjP4J4xYTYzVh6iONwVeB406kTgai5RsbTrvDI4lIW
1givbBrVmx7ZDZIS2FSVSlcdmrhRtx1As7sgHFhyiUI8whXxl61bmAtgEbOqsFB4XSv0j75NQSRV
Ocgr2TaZerRvHQ80MJ2fhsmxbdyh8Cy7lWp+Vhh2t/4Ylk9swqyNI8JsM0WIKDQj6InE9OobWTUN
7auiuNggzJ2qjmLA1HxxBxVGZTldalwedn//MWmf08icm12+kGwPVPa2uvY5WOnhujsUlYWvi2Ih
BJIp34ykyy6y8CzI95hXn3mb8Ps4/aunUM2g5NrZJbSi7FK1qLDH8PPQ9vUgv3u+fYae14Udnqht
+x3BYu9OPgvRkYyQ2Ix2Navb62sgfHQYBDss+TzZroQVThTZqon16YKRZMvH77mH1oOgkUfNtMEl
Ub9PIgBVKJP13yErQmTJzT9EAjQ9scV3vbdd5FZc/2GMpmbTaZl3gN3TrLuqEiuoZbfXdJA5Qeps
DRyorm1hZd+jnmkcZYpodLP2lGjlf7wpbBs8MOYbnPkG+QxFDO1pfpUmSFA1KkbUwq6vYCnlObR6
UMZl3tynadmeqrC6DWO1uZdN/CigaQQGhN55hNZhr04YBaj4qhwd+2h61TswTtRSjNC9gFR66PlV
PVd2PW3agdUvgyrxDPf91HUuiNg0SO6qXkB5nts7rK/WJmAt1BnGcRHFCQLWCtpO5pggpNErp2sR
qPbPatUMT17cEWNHPqgzIAf8Wej4UB6S1kIhxIP0uE8sVPfnNjlkbFLjENSBto1VTs5VlLdf9VdU
e42valNiX12qJK7nqqKghlAZIzz0KjS+ViyQi77L/Nuf96D9bd5rfmBvEcssb4VR4nbMP+O1tk+T
WqjfQmDlva2A66na/MEeOezjUv6tRHMdhKVi3jh9Mz4BftihGpl9A4CprSE/p3vYEuFzBAxBjk8D
zeHXWZhssLgd8eT55pcMhvKOQG77gc75DZzza7pAA+L/OXbFr86xZNTKFbr4yEL9shW3fNR60rbK
f8Bv0yCJCPtOmwsEmLCNSxGNlG19C+ZvUan6rhKsE9dxgSj6g5egI98bzUEQClm0zqBt/bF1v3Z+
v446ffqOUwgcdFX4RxOB0RtjzPa+olfnzLJZkDJ7DzixPsumxozcbWfV2uLaJjusCdMmNelOnsed
ZYWLQpXm2sZSZxdCuNbDgXRBf9ACYZJ4Bkciq75fRCVRuLE/fFzKVtuugY3+MkBeFgU5nyga9rLW
zE/7GD3fDXZ6wlMptg+dqRAohWn8YA5BuKtjQaxvzNR7H2UaLJXxhLcAA26iOg+OsvAYeByLDIZ2
iFrBtU1eibn3v2wzYlS3PPvxOkoOJUc2LoXaQYMsanw0ixYfNAULMYgJ6MG3tqcDgeWw4s1HGbto
NrWnAVGZm0Ynye8UXA2MuSab6i5LbkhMJItQ96IzriYs+xzLjLweX8oq8XemD9W8LezxJcB2SGc7
9eglsUnaD0McOYwPBv1zEYe3feYZ9zDy72U7aJh+XY2Ov5dVnRNOhI2fFSHhOIPSoxwRHAsbp24M
gkfsMYPHTlsPoHsePloCkNo+1IKbwK6suzhLsZu3mgP+OhUfAQUebXAJgz6CD2VXD3XgQy6OEMmS
vUhtgG5Qx2KvsHFYjZEf3gJTqW5q6GzbJovbe33C3YcDq/cDSYZl2Jjeu22XX0lJV1/7GncXdb6p
DBS8jfFwQUkV0asFKFoOSvLSyTgzfRSQklEgm+uG6nnbIqoGkKsBfum6ZQqyUO4OuY1Y3RY+6rRC
SXcyt5NBLyF94I9bmfgBqtjvAcCgkB77X9lEJLPhS4IkuJgeCGjewgjRXnwvs7AvVIaVOcGItiBm
nQOzcY94YO9lrZx94eWVUDGwhSR9K5KQrIQYNghJeHAO54lXhHDeGz18kfOuhY7tzw5ZT6dhNY2F
fvg0P4eWcd/DZ1qkEf4DnYqvU+Dm/cXJseH1odU8JS6J3iZOAxzy7DcnVovXIR9vOpFihIHXhxJP
HSh+KggpebeyEKWdIpeC3I3TIf4v2xTF8m7zTHsOJ4NktuxQWle/LXC4cjPMM7xxohCpdpRV/Non
AOhzvartelc6xflj3Nz00Svr/DzUj1vkOL5iZ/moYeZFVEm+0gIUP6ZI7fAzpZjdzIF93ds5GSgv
QjGtt+MKTxX6fNgFp0LrnmSt9bLuoayiHxijqUvNIARY4L10Jwu3xLhYAENZX9uQfVHues/d+Glt
H6/tTgyrWXG6d15JucP2ghMYc3m6RHFH28hGOVjF9GpfRdlt7OTNHiBI8jxCtGyslNwXIdZz20Y/
ZHMUmvE2Tpt2I6sdX3Rw9UF4ZyNqhd+0AvGYuxvh5Ddk0eMVmiHJczygWDbGYb8Rms+xz861b1gk
uEQWmQiyYXTPRZYCDtPc6rsXk4YHvuNfwD4BWzB6j/fb9RtoK+jhe0pzkEWMUGyxuNYHZQI035dY
GsxjUtntR0V7QBm/OWgFal1toivrMlKys+NiSFtXSviG87QDzeeVHO+A0EbY3uVRbZNZbVnDkFD4
gjTNRY4MdfULcgfiydLGcaMkXoLvqPrpWb6A5RTbxdnpJ3SXE80p0SHg0hxiAwD6fDmY4bYoWh/j
caEd7O61dfhkatfu9o5vl09lisixnfSAcEnzPKn/n7HzWHIcCbLtF8EMWmxJJrVOptzASkJrja+f
g2B1sbpez9jbwBACYAoSjHC/fq4b1BRJg5xh2Vq+ZAMgLduncFKMOviirkbXkMFmMGrZZbSpzFSf
i2aV8EjTlV6CJ8So38rpvmlZp4hmyj/MinUq18bJFxmyxQ/HQZ2FLYGHHJ3QBRbAn6GL+Veg2Clc
rkrCtVZx+Wy0IJ5s/C87Za42cyWOLCx7cv+pczL1pqe1MqutfPhS1fKuKTXpM1J1kD2adzMr3z6P
EKHIkIXVPJOiD9eskoOKJvqWyUH7ZDQ6rtk4xWxIwQ67DAootet7cVDI993PRLNRrGTfTYfHFMnF
bYdSeEJBtTcslTR8kpF37sSBOHC9031KlWe1bZLeSWxpJYHUADTR+SdxyJwk2LRp/eXRJc5GqYT8
EGTKWkqSehHo8KISlWp8Q49uULSKnejHJ2b4DGVKNKLhuW9LDQ8Njf0uvoRzn/rsI+HV7CjOZKvM
jnE7/BodpqboE6NOjBSmA7j0rlPkM1cH2ThqZl8dShJAcymviq8wxihVNJOPwWtAA6pJuzHyQn3O
Ne+LOrICRi669p26PII4Lo/iTCX6tWCTbc6JHPF/kmyGxYhthiS3PKPkcUzfY0BcPFQUoGoW9lRi
QPTd72CowbPFEm2lq9Xe4WsMhW6AxX1OzrqwtXsTWg3+N1OTQgsKzKV83wGu32ZjCYSQOm7iI1Z0
HnN4Xboq86OzXZ6ZTd+cqxpXHWgMBgnSUKNIzSiI0MGsLf/dlEqzWwKTyPfJF9fOeBMXiXaT8Uf6
aDW9p/4KRbFex+ayL2p9l8VytXOaAYaqLecX5BogSguTcHDgZys+ufGJGvbXNEjljTa1RBfYlfgU
Ww11FoAUl6lBKpw/C8OJHxVPNuD3eV8WBzs3/avStTBnAAItkTQ3Hz4M/GQ0m5sStNY+p9B+riZF
+1FbsTTrm6A/BKo5PteqfoBX3HyoaZYs+0BFPDJdjn4HbFIaXgoppHKIxD0BCnsr8vbiYPmpc2+K
gUyk9R9zKIr3F6kBNUdq9GdVD5dt3NZvMZ/PXYLcau4CRXsLKcBedr5k30f5VyoQHTprL0Zl3FtT
LbFvel2457RA10dd5SGTXSpz48w9k6QMD5lJNndqiS5xSNOPoTe1E/4q7nmUnHwDhvAsR7C5CzXJ
NhRiVK9qAiG4TkoIoFOTsq8v9dAZR9FKXXUty0V4FS1bevKsvnmGWBXAasVmCSzsvqJYcj9lrLAc
nk5FWxwCPJxBPFTx02OiGPir2ViZhjYs/+N+j5v8Nfe/7lkXZARl3FZYh8TGqVG9YK2VwKsCAisY
o7NungeAnp7k6G0wG/N73fKx0jXYZQTTTkUQSx+VA8Bi1DTvigmouWw7Gdp/nBOHzjplqQxyRA0X
Ud9eSZMdZC1EPDxFPj0jPOFRmd9Ef+CDYBL9qRKfDNZJV7X9UieBfy56wm553pdfa6M4WmHvvRo4
PsPFYg+GwfnwWhJ/EBMkM56e/jpF+0Oo7M2xyfl8eNXXFI/OHm3aZyKZ+lMZ2vjF+HF3NXu8LcWl
Nq4PnprkuAlX+No0VryseI9/jFk7FxO0EoprX485qTndAo6DqDqdfqou1td+FnQzEn3hTArRggtB
uDgI/beQiouzx8Bf8/5qislF4Edz2+wxt54E5o8b/HW/x2uoLOhR5o1UIZvU3hvZ0K+rYqg/8LSj
IDT6rADWr+yYf1Oo2Fh3AdBuXWsgFootbNoVFLdO05Ks3jsEUW6uGQdAlyR5FtRDues7q9wFclTt
Hs126otsCTqPGBbt+8Tflzz68owi5Swq3cV/TfbrMliXBm6v0LBnQaTxLlAd5dZU4Tc/N9KDPrXK
wTbmUQccF9dOzH0DvrLwDKbUHEN2NMf8eQxgL4H7R8jJ7oNdEZj+PchkY1PLbjR4u0eQHhfc26Hk
7appsgyel4pmw6emlzqs2Gt89o6w68TZ1CfpYfFT1/I5kgBnr4Hj3hONcPai+ThkHsL3Wvnx6Plr
1qj3xnysKZadtot5mVXXaNLGDWiJkPPVzVY0lVrSWVxGzsKhOuFmljYMYl36CDsEOYU2QunLYuUg
KZEModVJP+Ki3OIWaH4HsPaqmV73mnq4autlpe7CxJIPTVDIeHcMiCLzRNqqQLM2lgsPKdVM6WTq
7a9Dr+v2rGPXsjKV2DuLgVrq6hNmWaIxhLpLvehQdkuCdlvA0HDAPKgknhz9UOpt7jvxzzbwfwSy
Tf5GitgV+ON48ElNbcuxS1aj3WHRyc4bC1wdmBql/+Ii1kjnOnfMd7nSw4UD4fXUmAjJtV4Hx4X1
mutUC18a66/QJYTiOSigbOGiFRzNSdWnUJYzwC676BI+quBP1K/1KJ38OnJflDrQV4ass36NlPJF
t91rlZr5Z28ZL6OcZFcratOrbNksFAoNNP7UFANSWcGjbtuj6KI6mFw2abFae2O3jApAyb8rUfVW
Ji7FLlZF3afj9TjJReOJrWE/D4M+/Qbuxx6j4ntCZSiAEiW6xK5UbPjR4fOSPr75NVA7MaUazJVW
K90HpRzmwgPLsB8d1d53fN0tmnasP4w2WYvXJSDOG5U16jU3SvOpSt3u2Jvjr0OG2GkHaJ1yin/6
HbunkrYNUfgXbJvmj8mPOUNHuiAbFHfWRMYlwK94JcqUWerJixwziPW9aVeTLzO/hGiOCgaboRuP
W9EEoQzHr5KdHcE0/9WoyfYXSlQexGhQu+8EpK0jj9LglW3wMe+tBtNBqqFZiay8xIuu4kIFl3S3
q5NLg5f3/Xs7QXTWRaAKxZe26Gu6kBxiaR4eXaIfkVxXEE2uTW/Dhi+sr9R/+ivkml+UukU+Wgxx
scni8RvC4XHdyFVyAsYqIw3WSEUOCrytqHK+D6Rc1QGkJ5+96tgQSf4MUuiY8lg0V9edNoIwI/em
26U7kAvhKlfS+kJUXcZkIgImNsKFM90BZUuB1jp3jPAqDk4Tb2R0Qcd7K6iI05rSxhzj6D4B3u24
0kK4zBaG7F6jwrCN+oM4YM8OPV6cDs57O4bLsfLc18y18N+rKCrTo9F5DdTBWaqp5S/Vqel0rjXn
7eVsxGipxd/zVLeP4lIjhuoCO/FG4CO/arFxn2TaubrPtWiciWsyz4zXeLJ5QGWw89BZmuBGX+67
bHAwZ8wnng5PJ4iDla2wKwyqvRxmVKWJoQy63kzM18S/IBly+C1xolKLDwtLaex2C4rhIlqZ4dWn
f/fLajfgjjrNVeO4E3M1X63u09Cs/nEP0S+68Kzr9oSqXjI5eRKbIbJY6lPbkFG21CR468f43p/I
vYptclZu4MUGb/+eL/rbMstupceWA+jdrmkbVOTTGZBBaafG1OpIEcHyfpDGdVaMPJh+LzoNbGSA
rRc70WXjdnYWb9nS3dZk+DZFXkgl6ZXu7X9d3okBtTZ+5JXisy7613rysRRsok4h9tzEs8p8J2jS
fRABBwVphM6TNTX9AM9n1WUhFIfqwatI9Yh+2DS8scuR7zaIk7eWdT44UnBp2ouExwVFbtCUpUSW
PiJV+izd1oAfrsHpdEo2AlO/iWUbAO00J6DltE9q1prbTnbcLW89At2/6zYqxYIeEQ31WghdWW9I
ZxeurGiJ2o88lMslAON+IfoSy4DMETbVk1K0T0gz1HPZl8YzXgCYBztlseLPazwTNJd3hYklpJdL
+rOY8vuCHnEjW+UQwaIjJ7ceUNWoQl+ClUz9BxbTeASGt1DqxllVWduWSmO8Q+rePSZW4lJmlJx7
g8Jwsv7bNI7rXQucmfVDfRgmcZo4qNPGCyuId7drq43oCqcNmj8dTIJac/SPEQkaUnjS6ALUl7zB
WaRZo2yhZB3uTREr1KP8EOSmuhWtclR5oNp2QQ2Yu2IR5D6LAwLHN603C8oKHPd5jMBQsHi3oMnS
bFxWLHoufeqgU0DQgddjdTWcxdwscJw5+CXpfjctmOLOVmhQS1pIz5raqs/jt76TzXKOWwTOXXrQ
bqHxTARmx9zo4WuKWuWn7FKr4hj1uwfzY2FBcTYDnLHUMGF7HUQ1SQzdPAJKqi7l5NWlYH0rutK0
ZT8+zaj72jqKQTFt6rJdZUttR75mB4igjHJge2+B6y4XgRI8y6WcrVnQgLRSJ9mDGL7PLJRxXPSa
BlPtcaWYZHje96iDzIupS3AtK+2S6PrwPsps9QkfQa2amtQLfMY8vM5VMN5nKTUxNbtGdh6wUZwO
rGl4M44tMtrffamX4nmB5ztljLUuwfgYZy2+wWEfsiztwJu5venvRFMcxsxLSSvBtiuynKWw6FRi
yfeX4jRCkWLOxam4sl6S38zXdYU3Tey31dUDo0s1nNV+RyjEidp+lWMZMUCpVacam4etp/D15GK8
8lK10iepifY7NA026coliWV5m3hJ462a1iCFHpDtt9PSPxCrY0HVNnC7OmBUaplqLy0VDElsyGcj
lbWXnlY0tcRYR8WNGJOnmdNYXkbKfez/vU6MKZMi+Pd1uhOjrfYj/HajvJprfUpGbXCbDZrrbsXX
QP6cabBos0ncY0pgnYkJhmb91CSB/rVDJTQbGhx+pbHMdhDIMN1Bwf5ZsDbLR0Az3vQvl4lltG0Q
HRFdqnMxoGj+3FTYCpUdH5qy8rVtYEwYeeArM3HvOOxOvScFrz5eX/gkKdlaqWEkIumJWPTqxjac
zPCqyRZPnPVmtnYluLRg+CYZzDTlMSrOHpdhKYIbBKTzI8v1WV9o5rtnqcMqj6J+1Tux+94nysxP
9eQLX1P1k6ok0dbk8Xzjz3Q2efBhWOjGsyIc25tb+ki1okZeOoPUYnYY9UTOq3QuRlu5oh6RcISW
YlJJ0Kuad40WXQ3Ka2/UyRMIlvVx97hTZaHezqYbMx9ou4bRrhs1+wTnxwkDKc1z0aws/vnTobVN
uL3i9D5x6oyk8FXhnbQS/Y9DMXoXtGeU2uflK4/96mc5xRyobPjOkhcII7bYt9y0POSkUFWqHkMA
oL0hmNb+GJVWf2mtZLj0McgNA6GA6BIHY2IT+lVzEi0i2P3lPiou8EtWCC047sc9SofHd1z028c9
At0eQOyUr6Ir4VFyVPIOkdBUCoxc29qBgbF29XR4NBPJewtkXBE9UVEsBlC5y/VSn6qHRVscqsiN
KFYqoIxxg7/v+kc7DLxroeo2BelGslbQ0ILekeRXLE/rJ7NW2pXr1corXPcC6U1vbGHNxJthCq57
KkolPw2yZZz6wNwsZ1zFDQYwvpnG+PQAdsV+EdORTo5f4J778BS1cnZv+lQpqU72IlqFhJbVKcp6
PjpRsStDDbPy6exxkAKbFIloh+Sy7PvMauKLhjUcpyDHWNqUmpvrAKlOvLp7CeAhbcveBlo5NUPT
iHepmhqzQk76l8wHxeDqYKXFqNVLGDz0kE1i0+heOiyqDiAlvqVTKyXccQzD4VWM1UWsnZwgP4sL
I8/VzgOO1GIs1gPjUljSUoxleW5dXQ/SwHQXJ+Ubr05/iKFe96MXhaeRFwbDPIyAdif6TcxLh2YG
UXB8Fq9tdRAKwx43jqaC0dCY6YvbDeCBSVWinc9eRr9+kzOnOooxO0QUq4Z9tBeDfMyTeeKU4VaM
SlaQLXAlyNaimbXECdIeiDQcUfL+ub1LXXzC8XD98zBgkSZ3yl50j02ZE6HWx18zQoX6KRAOi8YL
1Goh5sihxJyxxkM6VsvLr6a4UIyLq0NQjEssjxL8veAz5GYnb1kOEHPiKxtJjxHjdtjYPYxSrVjU
UFD5V02dHbYFqDDFJKBYC10eCS5io3J4HMbekw9qiF0ECr+NMrXEoOgHB9wM1IE7ECeBLmOoyXCq
UMU+e0wifh48VWUzLWikn22Ouo2UL7rVTsF0sDfjvTj4HjLp9l6tJI52UwOyncbxg74GYDbhcfye
I04lKUz2Fn/szBr6U2RB5lIDL4edE1avQcG3e+8YHvEYmqVaXCFFhmfR0psYR+52eGb1wlYj20de
AaqhLLKFq5IgD0YJG/K41C9+EQ3LAcDUInRCH3qYi1JLa7MMrjvvuXlikWn3ZPJm97ZSOiecBUaM
MVT9Iu5j53yBpxq8eu6He0h9NAYXATYvIbooPxq3Q1T/FF33/jGGWeJDNxQ/hOhr7Yyy3tZrnvwW
TLHidHhCTLuoaPSqkzdSLQqM8FBPG65yOoh+CQSFr8jaQUwFYw0Alb/Uve8xTVz1e67oT+yhgLPO
+x7PgOHTnVwXlEx+7wOrXveNU+Ni0t37Pdcc3+1yrNeGXDRLR4ezyELF3+v4cc3rotBXTdK218FK
uquvrH271i+ihxWKuibOKc2s0XHjeZji0yfZRrWRPKu94m+inxX2//dRBEGU4mDlPhcX+0n0o0VY
uzCbIXpt+mLTp4l60XDAoLDQpIyDB4WSBPaL/0V0YrPePJetRfKFC9KecEVm1vgOcIHJev/kSMOb
GPMI1x5UtUpnTR2oV7s1Xr2x/K66WXsLC898zk28tGqnnnO7F8lxpYM+jZkxPCM7yuq1mNra2rgC
VlLxsGA0GV1n//s+6lCJ+4QR69UuoHS4UtSTNu2Mimm3lKfasxJ22kG0PLkmFgRSEkgmmyW8M8rj
NF8Mgn03niGq/T2f+G33JAZdbSzhdeonK/ERLcUgREe7t7dmDuI773L9ypeUju0Rz/VwcLJNXfrG
NVVU7zTkkEqnQTHNV3p9Aac3Xj6uMrrnjNKti7hGzbVmNUaDgZnCPxf1Snm1XTWEY8kruVJmg9Pl
hfVpxl8vLJpeGO6jMngxzVY5lUZZLeTId1/BpfyEWDr+8LVbJmkxlddUHiu2On7UMN1Rq2iIj/ia
WRalMeJL5BJYk9gEZSgkAfcO9byzbOPVzZO1B6i1KPrkuZoOpddRgSGhkEmzOHl2bBYSamDsRUvM
sIrKmmFwXm/EVU6bhPtycL5aumUArrYytsxR0aDUsroN1cBQdiM/OrZ2r24Sqz2hiIC6WIpj4IL/
VuQPMePeRSEiHg/TFQVZJpRx8k6ZukS/ObI5ScOiX8hZ054yDX++MI6Kj7HSykUhK8MWIKv7Bg3S
TtT8Y8TCe921dfNkBFFBDDKmRCQCOwnbX54XTp5fs+mgu7U880c/34g+TVEI+LINamwPO2c3u7oE
YVF3ZO1MjIlZOaAHyhSKg9G12kmbDgZs73mHG+hS9FVKpJ2ASWgny7cubFzU7aOrgK98DJSLWrEu
mInLc6TifOBB3ycRBSbfRzMy9uIg2Q6hLnGatQWnGS6UwPerav6YVPVgwEWTfC9E+d9NTMY3PZnZ
je6G33hu/ACHTsazH8e94oImrDC+fKbgFxS1LbtfUtNa4cgA7LV1lpInF1+HyeItqRPjefDxbxol
C4sMrVK2ATylSVbtXUAubEPDQ6dlLPDOsz78GGMZJTR6rItoSiTvoCQZb7bmWpuwxQEhi0iyZz5I
iniECG3EkvYGuvKFgjvjrGIfcYPfvRTdVQQ9UvLTfi6anuY6i6RN9P/zIi2PUpDN0F57gtMTF9/0
DTwGoY3yaRi8k5cCO6+1/J195QembOO51Q3jCr52L7pLhUrioSyrpyaIi/c0Mnv8gzqTBHMfvJKJ
uV/dqyphRCtpzrGNtxjJmA9CMRA80Anh6DV4H1hgnN0OTZ7EY/REGB/g79QP7QZXoV6dgpue/1GM
yy408nc/VUwWGmO48DOYn1CPAHwn2V52CaC07BgPraIGc2nKbpcTEXhotfCAcja68fWyE2nuMvBx
b7ZrYyWS41R7zTuyPK81qvfdkJceJlFkwzVqYagCK9OTDsnjMgzGu7htkWHtBgIJKdP0Kg1MRbf4
qGJ4VJZZh08isw5Y9IPMdkfss6p4okJBFzcdc1jLBuqATTV8NVo5HGaKNjyHka+tc3KT2cpXbX+d
UgG0Hw3yCFFTOyu59nXKGuq2PtYtJQx92O0IrioK7zzRlwWHGkpyNrUMvW2x3sijjWQO0q7MMzha
XeLcgmKQToYT70Ur0vTxNjFPpiG77ZpdliUTxjSktoaCNZwWyNMHsPyvrqLLvLsy/z2xnW95a0jf
Xbeak6wIfMxGsqXdlcM3OCPYdAed8Qo7JpgERgXS3B4716Avn0cJn62Ssr17s6VO9+zI/mJQlJrw
toZaM6Vg4cnXXPeYqzaqNaRVPMivQd/R6BKYzBqQAzEm+Xl/8PWCkkUG/SpiRqR8j3A62EeUFCx5
XZJakQYxtmV/MRaJfsobWbmLwAAL/kzlIYEfQFLNYoGLkQfiMKXtlymb/jelrPK1phto3nrN/Cgz
Qq5V9YVPcQ9zl+JqHq0/8eaDkmkXkB8xwMHgFNeBNMQtV1J6aysOlG8gyBSnTOQ0G3AqKabD3+N/
TH1cr9VN++t60Skuvw+XNfGCIlUvdkPcqMfk9oslIwuxQEzOoqNdwJZAqO2fAkfyv6heig9cqzu3
sqD+GSWMfCI8rgCgrSMIbCXk+7DyZ5psxtsyMdwLyKl25Ts+K+a+di+ir2tSac57WVu2qUxgOG55
H8bwd9J8LFYNkuf3oTS/2BCWziUlDM9poq18HhDsVrH6iUYTJTLPPRPaPEEiVAwYOKpVZx+GHBmD
43cLYyABmaL9uNaIJNayr2ZrdDfS1e/4DOWsm160CKcwRasScmtu+Tbm2HmophEdjKkpOdKssLPg
BeQPEtPWuoruOu2dTZRjPOeyVnjjO95FlI+tjRi1HeMnRarOUQyKLtGss26nU//+0vfduHa6yH7S
u0b5ICJ2aFrXeFZTxTtYfnWLetuaZXjaTyIHXlzFC6fBc+lJnZpo7HDDdHEvFaMUJkhbySUTDuAq
eNGC3DsqPnF9yfhIM/9NNgbjVlWpukQrlj1V/AFumjspaa3Sn7eVZNxskhNHPQ9f4g4vPrXu+qVU
avvGsJpn7M/a5xRADQLfMNoNkwYUmpS3GWM5Qj3AqJgX1sG8ZAF4Ea1uUKEjQGDG/cm5IBLOcb2r
zbOPFID3bdV/U5qC7UWafLp66D+xtmd5o9rysckNdS5m5FDlpCz8VhO1mlc2+Xh3RNVhlZa6GB2w
TVUD6F0aj2YR7N2ySt+tUPFRi0XN1tDc5L3Tbci27LgarKSOXe6TQ+AP8d7GhvvESlRdaeVQznyP
+AjQL282KkhcstZ/isExfwlUwBSWrknHEGXnts/5muHzb9xUD58Krcjzix774TrRJOkgvGPFQY6L
qwGTA9OJf/prlJex3uPhmHYqFQh9/yGN2alB4/zTTaJFacrxNwwCps08YidqEKNl27BPlHu525mT
zaSsJua1zlV3pgJu+Wrl6jJUjeGn5rnbgWjMZ6Vm5VwePGdvGKE3k6KywdKhK18DnH+2oHmGuWiW
vmmu0KyQpZtG1Qg+hZ/giYk+rXwlcZstLLzi18M0aqoEjEy9ILgzjbIYooq35j8hEZzAiEaBf5ZH
F3GnHFy1mVXdDZnOcMMSaFK88QKamq7dPDNPDX5hCLqan6690eW6+kEyOJn1kZK/YMEBv3fQIaUr
BPcNH271QJz3IiOXnA++kX2J7HJNjV79MymMTUeg5RN3GADUQTleIjWgxFlKMAjL/eGgy1EG7qJR
X7QpVWtTuvkDoxvWf/VPHgHfIcDLr3UcW4gJnIx3HBXi+Pm6qx6OwdnAMGSuhtbSqPg7IuNvt1J6
QzSqBJvCqssdtBpsO8bBCkmRYH26Ewcx9GiaaoCoyoZb9sc1aUxVhVI40pqvj+xYTocKzclCKbt2
AXMyOxJfQsImhpXKjv4YCdjTsWJnjhilquXFYSdR95vM5rv4fjAyj9VRVy+LDt9g0dcVLsKMtFI/
AGa5m0Y0sSm1oRAiWJ2ulQ0cH4g9tiRflGBHRrzEWGA6HTxlOh3TapW57fE+UrRugCGLW/hLcfrH
fN8+DURRLo6Ozw7RkbdR1tIDOUUkZVMzqDHH0zQeDorbem9yg0cEQZNxLUb5psY2JMNhR4ySVIfc
JcnPxlAUz9Mt+1qRXsUtg2ascTKkKW7Zkf1aiKbH8uZ+S9GElbAy9MJa8xmUt8LuwKMcC0iZHMwe
feKss9xxa3Rln9xHROdfc/6rjwXLunLqAxkendL6lxojlnOvtfa58Sz7bFPLFZvZuH/0632vzpIY
zYSYwf7WPseTKrEmEkuG6p9LcQ+BEWHidybm4f+ukZTl+RytOr+xD+V0ptjhrzPRx1bp1+hf8/5r
FFGCfb9fFnsHF5prFKnWtu6pJ4RERIWs7ei6Phenuo452L33PkHMJZmnzny7re6Xir5SXC9O/7iI
dIm1zWH7LwbfSigUkEqMdRDqJljYnMfE86jZUFhWlsh0itQh+fh7YIgs70gx+VxMe/Q7EYxZnhfI
7QlV2zMxXOvqAVVxt3vMk0IcqapgeO8Nw9rUGNUuLfzLtmrk9NvWAGg/E+3RjodtIGeu/vQY1/OU
cTFVdN7n39uq7qnoAhGBQn2ahfIptdPxi5eZ5ZOMy8TWD4LuWVXqd9HvlvnMGIa+wvApZZkXq553
SbArPqc2BDXe7PWirExM6Qpfq9akHmVodT3Q2bGozR0qy/tscQmLS+cU5TfRIPfHVZ0hLR1SXAfR
Jw4axPQZEl6eKrLvzlq7moKnU5XsrKtSnSBP5PDJSqVt20WUpnoDFvBYYuWyWmDXHb3qeT68QxCA
Trgs/Fx+qV9K12pf8NLTOFejtn0RWudf56YGeBK/9xNl2jb2Spm67DSsVb0WbBKSpR+l1lh7NYj7
G6aNOV/Y7J6C0O1vLHW9dcMKfCFGpSqLD9XofBWDcaEpLJF26BJiXMvGcqlo3kkbWhSNeuEcxCFp
SHLPDHfAw1ByQgzcp/ZjXJxZRbOW9VjdNjg0NqtawmAmT4muOmHe7oyWWMXMdaVmJ9rW1CnO/uqz
YxX4FZFJFmIaQA1VR+9ja8G+bi0MAO3u18GwwAX34Vgs/xqgYADqU2FP5hj/XEF8zzvhNhYeeL/M
/+oX93T97BkDRp7k0yv0ptrtS5dA8lQbJKp9RqXLNnh8Uqv1T9mP6DfYpFGK9igkYs5GY96j635m
Uz30uJ3oE/f8PVd0/XV31fd2illUa70f8WdQAtAVhtusnSgJcyoRmoE0XZdlk2n9dEpbnKWQUmf4
nO1VP+fpY7naEaCVftTV0YOoMyyUVsqP5uACIlaCVFlgcJUiup9GddYPXevgocAbBa3y5P4yBG8D
bjHrFPPmJ9FMXQOL1hBFGrrhEJvR8Ic6SZvEYGRc+ZRYL8xxzyQYz4UiBW9oGZ2t2YIzFJO8vih5
XGERK5p8rHG20e1qJyb3vnsoSUdfbNMkn8Z7QnRXiVGCpTWD+w+l6uzlpM+79CFPP4rIjM5C0sAa
pbrQQwVPfH4oHdCg/9WTKR9h1EZnxMLVXS/xv9/n/jqV8f64R9dTLEa58rZJBzQFBJr9XSm7A062
voQ0bDpQ2Vgv0jHmOZHmDeWKUhPuEwpW9+KsFp3jaLI5x+qRnds0SYwHlVr/mn+fJS6IEjLqgL+Q
5v51EzF8vyi0/GiPMQM7ol3kNNWqbZwbAV4Jdx5MsA7iNOhSjworOgc+kDw0KGpA7WfhripR6Mj7
IHCJhoSutAuIjmDVcuyd77XthospjIh36JR0FJnI/05KiiEEAcVOzJQ03JK7Mt3qTg8uhALVQp3U
pCX784Pgkd3bv4cruZO64+9mH8CpnglSmRJmYBPjqJ93hRHtepyjvZW4hTjUWPaJFwgNsizH3837
HeD59MBjEgyi2CRdlA/TMLSLOGBf1hxC3Udu7/P0wutX2gRWmfC/a7RLWsX6JSo8KkYkLKAefQ7P
4EUVWSRep1uJgcwq3dmgkmF89Mmy+e5EY70TdxL9PFcXFfpxyoi4UlOy8CxZ5f31RBfWkynp2eYq
rgktCm7bWt3gItNTvJ/3e63medW6TssKtQhnKcCOhhfuQo5yaZDsmiYMrrfACarfetOFuZgkTl2P
xKMS2tXTYyFWTiu7R/P/Y8H2f0+pogqPQeQvy75l4zOib8C/tTy5yJmhDU8Hszt7g9FvG77mDYRp
9BWZ9UoEVt+IlhWV5SnVlOJkOcX3Huv1zaNLzMAJKkZJgh/LYIAijtpcOkBZxVTKb4e3eKScsm/c
+tpjsPYU55J7cOoW91W8rLYqAOd9ZY/eSsvq8izpRrcIsaV5GceCTXNr2K9x07c7qcE+aEaCxEam
ycFL+mSfFzslDZy96noMNq3+a1DMUNUh3OuqP5PZGMuxEZ6zKbEYBqF1tM32SbTEQeIpsI21+ns7
eFGIDDXoVrlTYBRouuaiMmN9W3kUm3uBL630YbRvrVSyaU3VXY3Fr0VK++wER8swImCIHCK+jS81
6N7EtuqTaN37PWfLXlDak4DAlzlLq0/XDIytmCHHcXyxgS/PSF0ba93yZG9OgQaShKr0V4+7ywkg
0C4lcf7oy6pYehq1OFmI24gbNkUzrEir8xtNP5QxHfo0qje5j/nm/UdwZI21ganc9GocvLkJmeLg
1+3q8TM3ppaeM8Kn//7t8NcEIJMgmp9+bDEdDvv9t3t0/f4NHz9BqNukRELPXN9fMmW7gVCF5cPj
NUMLb08tJQP3eNU2kNwnSuF+/YbihuX/sHZeS3IqXZu+IiLw5rS8N23VOiFaUgvvPVc/D1naKk3P
3p+Z/z8hSENCGSBzrdcE6a9PePu2At9G6nf6dLexVcNjvsOnE73F+OITVsiI3S+ymz5hUt9+v9vX
0uWQwKP+16cTR8uWsZM8G1TU9EWIozGL/RqqpbG7D2+Rdpz1JR5AwPCKR3BHE99Vzo+52dgPpMoe
K9Vy3iDfoDiHE+wuVdziNVPSeW5KySlTHX3pjFgJ1FZ25sFkPKbCcHt0ecoEEVnPWFcPkqK9i0ax
KQBjaIYz3PqXLaT5mgDoSuRDu9BvDnYe/bj3dxTih7zzmXDa8qLRJOZ6xSTTnvSTg5etPPhepj6g
KHWw+1o6hlNpKKxu54d8taJRdDNdJOuZbfuoQtLFrX3kKGwkj6cxxEat836ZtFb+R52Lb61jWtX5
dpYhrIj5u+pMnEYcVesBriBmnuxEsVeG6gS4+VYSR/U1ckaFWSDO+ft6fbUDfaDYF1EVIviwQUwi
m9+vF83wn5kcV3vRI8Zg8Gip1e1KRRXa7sRB+8gn28cHEnXaW+S1ze0rAeyfr+UwAcavfe2do+am
6amSFAisgxecxZ4RJ1CnujLfiKJlxCi5FyoIhEDHdPtTbyeS+20J2/E+gOghNpzBTYdfZ7hXm1Ee
Qsb/6wz3hrhofp0lg4QyGXCZc7lFI1n2sRxSJULbTDpWqiFpUOq9aMt0HjHr0en3ZJ1t0u1lcXIc
rBJ62a+vGuiCBfkc80nybW/eamn/xag6f6b02vAtzOpjabfuTwevYiX1e+aEWHkilY4qeWyrzE9k
/7ulKx+15Ulf/MSxUedq0mcVXg92UI5+hbrE0lTT5BOXq6yxVLT2ltTaWye1y20v8c/VMkvYsDDz
Utzv3FzDAahW3swqsVWY8tdam2xFS685E+MoJZc8U9tkONxqLc2Z9bwIliAqMNxb1PzKKV7RNfF+
SYlXjcL0ZF6kUzpbueJVqD8U6A+tgyrfBqUSEDN1vLPsgAcBXywhx9jG80hN6uNYmfJDKFfPot72
IpzHxrLe8XRX4FRqC/w7pTfwrMrKUV2TRDKH990xUxskaDvd33JrKEtRzQpxj22v/BRejdG3oYGZ
cY0UqgPPcsU0kSAkGd8YEzA93ldVXsNRnnZHFdUK21B2neJlxBf9RWC3+XLEC/rZMUmfNT3mCLZl
4rcmYatgZuA7RLFtoFyFmfxTlEapts9O6BzFkWi+GA+opM9RCuZdPG3sdAOyBK/JqdBF+Rrl9voq
jk3C8Vn3AvkkSnwSdHldPzyIrnEHCLAhVL8lfCA9Jaw/t9wKuTzT8yogVs9G65VgLluphitl8Ktu
TOBzoXBdARQ2CPuJjmGv/tU8dTSbMd+5Qwbe+Hd9bkyBhlaOeJCOLxFuK8Cqi/i1lQYV+X/e/KKI
wzI+NqHu7TxAWq/MAV5kowgv0NXHl8ZYiE5K6sRnLW/5HzOCrYbwmUyFmcB0SGwbpPMlF5TA1Doo
PBw7a7SPonUk/w0OyXseQFddDa0+lRiMv+qKHezHOigJx3NQ1o4Z5sSduRIHGTmGjEMTsHjAYWWP
er+78ibGpNiEwpfHmXx44smyR1RqYAmJjiIFM3pl+RgS1hqiRr02kVaiPRxEy4xveCUau8F2z6Qd
byVRVTadN0/jgVtoOtwhpb1XaoOMV5+TgEQW9FlqvJBlAiMRCHa2IeQCEMw/FaP6hrIDsJ9goonr
Vn6J9MJYm+44ceZ6RAAlXtlOY1YTs9qZIe2dv1cW9CllSqMrDWZRQJe+m26Rz6Ikk59z3yTVoqsq
gWzd2XQoRG0daZzwJHmwRFk1e65ilmb8KbvvxNcWt5GKNNrmXau/4/WIKW0j649NTdSrjoPkqMkZ
mbuo9zYBJpZn39Kyha1EyWtgSj9wpTM+4v56GwfTq6uE1cpbY3Q14KtWujqoPizcccSlqY+fR2yt
ngL8IJ7aCieoyII/N1WFlT7OYG2ArJ4aiyYpVhnh9KVo5dkYHVq9AyI6teaoCz/V+/tY5OOmqFZU
H0S75STJsrH4k0lvqdO0T0ObLArkjF/x0lKAX+CoKopablgr028KhKzr6pWVGFZOUQ99YuqsJe6K
xAcKKG5SPkCtulX3ZuLv02xCR0+94ox7DvpIvx7kxth3EvZ9uiF1x0mfYiFXfjfXzbE/ijqxAYrQ
H+NpM4a1ucDSiS7TER1CtrjWTy2irMoIlt6bRZ1oRQ4O9FRq7uUKN9SmG91TZXrWsc4s3C+10X4n
BLfzend8yUcMHDIXl1w4mcEXTx/xlojtdwlC8yJVR/0QtEp4SUnfQOtVrfc0HF4VzCcwhcdBxE07
cI1dcLlvrNo9Vkx09pAZC3sW2U60HSUTj8GpXxxYvzp7ARrEupweI3x53ZlJqG5WGHXF/S/KrC5W
RcLXg/H8cKkQNNuNHVAewQ7An/B7OaKsJJgDNSUgPT5qTrAKBif4LptNcBLsgKmtnnr+fxwnRtGN
fmsrZXCWR6gCUkUi3jUi58E3OufBroCP2OZV1AwyQR9kcuqFaBN1pl2veqcez6IUG1G0qTqUy3xM
4NK56VYXRGv7YzgNlrmqvRpxkQpUw3zw8VhB9D5hYaLV5oOajfY1toC50CZqKtOQli589kWcVag2
hlG41CCAHBVQ2XZZhvMwjMoXJcPtXuyJOmhWzePQ4/1OsPmr0/3UzKz8YuVmurUguC1FtesFe8dq
dJK9PK2wjkHKIOmCr+Eof4ey3179qMlOgzZYM9G/SjWkIjKrOzmanFxdVf8Q9YaTu8wDChPZGu4z
xy4Oop5na412ZoI9q5F4X0Kd5Px0OVInxesYCba1KHJ1xu+r6zq7X2bTVaAwsy8a69fVtUyl5p3q
riqkVMKiyz4KSzkTkc2+jGFmLMyol49u7RT7AiPtVdcF0fPYAlEgjJJ9wAafR3WvnxtNTRaNrrlI
XXqYgEx7903SSMPabKODYzZ/1ou+uqy/eLrtP7etvldiU/3i9gU6ZGnkHwulgR4vu9lSTVzrtVfj
sxvYyo9Qyx5AxSWvmsfH6spM2ofa2B1Rp4A5qvvVG1j5rcfc+4fi5l+x5tKf5VJKV3ZO8F0LavnU
eWMwiWa6XyPJW4quyCHh6OTk1VMG+3vV6o2HE3tgnlGP6ueqMnATD3qLFPfggmobdWurhc6GBUYk
xIJex7Ss8UMf4q9GHnzD09r9RiThlCHQ8VGo41Lmse/PnPaI6EkWzhoT+RsYIzOoHys9S8oPx5cv
mKk137Q2+Bhb39hIptOtZJxHHl3Ae1n+iFxE9tiWBQvQwVVWoq4d9fIMcWyTZl1264FcoTd3Yp0w
Bg5zQxY8+GnonPPAAMU87cHErxZNnAXL2kZOZOmjMMYv4OxLlaQ0r1fWjUYRPdxaaxdeUoiX7zKy
EC8i3d0wzl+H3Or4Vm+HiPF9JcPHtw/qVWy30iyUMCd27U7d4z2OfZCXle9t+AL+2PoWl407R3pb
OfKDmUcd2eF5OTU0w/cEHvJ7aHbh0itZB5gDEJVc7pBXi0Lr26jnMDIa/0veRe0qsEN5K+WG/GCH
PpZRU4++NZ80OJjPQarj2V0aNuA9s3xuEuVRdECSKJkh6gfkrKpKDNEDla+AfBFQTOB11RcLTPZG
ipN8VWIEYzWR/4L+vbqNdadb2r1sfDUxaA+sdHh1y17f2Cq+IaK+lL/VfRC/Ndi5rRvgR2vFCcyv
cZIYXzWbiEIfy9a6aLr4bYi/ibYIjvOKZbW2wbJlfB20aiHqFYOFalglKjGv3n8hoLwRpyC+Yy0C
TKA1M5bmpeFjdcZaYi/28ql4rxMNOEL/P1063dHhUzT64tOxPUj7HaruOFoi8Sc2ZQhOuQhy7Y+6
NOmyMxcRrskU4EX0u3M8NaDWb6M6bfz4VK/WUG59rz5+qne9LD02IP7byBzmFazledd1r6lRlddi
Yi7aaPjsf1fBeq+umNPcqsiylQSRYMVKLGt9HUvnHEe9q5cZ2rLWewRPWsdZ5ZqeHx1WehtYsf1e
rvk9SYu7W8908n2S+e2mQuXzaLgo6tRRTgZDwsUvQgv54ocVmgBu6T0mSotCbMhkNFTlEzCA7Fya
mrwyldadpanhsrC+fRfysEEjgZWpaaZnUSf23NgxdjCDTqKkOaGHlFHiF8eKhFQQd+n5VheWCRaC
iRwv/GGQHyGDe7t6LAGwuvpQsNbz5wCgu6toNeK6WFgB9qCiqEV2d8iH7FtWJvJjpZfNCbHFQ+y5
qPaqYUBG14g2oqjrSjdL89C9tQbduNadyH0ge+o91WqzEL3skflLqTOPl2ErAvxCa2YwRvKEnRse
/FKvXwK9nEeDhhyzRaRw1NtmKYpNHf2AGz9csJeOrilrT6OOAYk6uAbnZlGje8lBCW5VGRmTjZzh
72qZRvVQ2kSB9Tg4NjKGiFFtBMeWl79oExuvq8tlo/rl0jSVMQYI3Vx0w5TXHgiSbYpz/VlsFL2I
FnJhYminZemtLqjHBLaS5+MCagJnnDqLOrEHg7PcyA0JznudK/nuArUXZQbyMB+XbdyTG5k0eBKn
SXYhpKZ1TPnCccjZtU3DA8p5dlTN/RnEO14Y9kdYuD/VppdfklIagSVV/rnOKnuDPnqA1qKpnzoF
/m6u5cWLEuYB+Y2i/QDLa2ia81Mrw6fwKS1lnTfUYN42dWKhUNcm1yLKsDT9v+vbqfFTHbEN/Eea
WWz4PwvDq9STA54ZSoY8LnWABcds1BSwkeEHlkQDqi7DsBd7941lKMlaiRpY1Li4OdPGZx4C63Ha
DbXyqVXJEN+N3kS9KsHTF3W3zr/7idZ7575UimUs6+5Ggo22xmx1AG1kBq+qIkloB8rGNqy84NWP
kvfAdKozL+7gVZ+y4HH14rlWT2g4eRSHjEWl7kgZdnPRKWYFC/ILtgdRWN4pA6+NsYNZZPSW9myG
urJIoqE6x4oabxS5SMAvaOahCON45Ze98mBBEpt30EneutF6IMg+AfmZfpG0mrkw2QOXaYiva+Uc
umP9oFe8QZJCkQ8KWrW71Ja8zVjI4zn302ExYGT60nWskvMvPHOSg27kpADCqpsR4JKjBfDW+OBN
NCmngQo5E2WxAZIXgnBoRjwao79axBiiu+hzO0aUVQnF1q59Gyo9ufqT9LXSd9mhT4uzqAqnKhAI
xjHs6rWoEptOV5szsYKZOOZeL/bUSRP7VkePW9ff4yMNtr4NKCfE6ZKoOtt+mh1Ef3kMpJVrjBVA
LM1ZGwS29mMRFrs66xxC8I1/tCtNW4Fviy44WdkLFi7DYzYYNQljrZjeuTlWRZq3sBt4Z3qkK3sU
WxAxSCa1EKWso5WoDJXUxm99arc9FJpdomnDXh5UIGgK6+nMa6rHtotBgusuwepETtZy0yGM2Of6
dkjKYptOkckQRcbV6JTxJZdEKFv1nnQ5S+amXBVf8BH20QkltNgiTAqbM2WqPKzdaRE1A1i4bLsC
qTE3s9aWPcyMCfDRFlKwYwGO39tUtPzGncGXkA5hnLQvv7s1FuhCu4cxk/nar25uZbqYltHNYTRR
L0Yzp27gWv7sxizEBCcwxoeorsu1FNsk96NBfQxMs7z6PMHN2jeKuatCCmhRJNiVTqw+WmaqbjLP
gMk/dbaxenlMofZMXfU8yeYKWLeN6KrIdbxrJODaoqhbNYaXTqFuOouUELJB8mPio6xpOEb0knus
eppRNb/UIZNhfn7lPRqRkvBr5YeUtsy5YoS2iVXMbMJc4cwr1ywzMF0FT7OsoqS4SlKlz6sGqnkZ
tmg0NQmhQ5IA75DIj5nfELcI7Y1XZvZP8nPPbh8Wb3li5HNLKvQHDZTcqkZH9WiGkbZthkTbYJrW
nsSISP2kiHK5qGa3vf9eZsxOeXdNsePbiEUCemcaUW+dfD5MIoU6sKitWOP83SroUx0ZsWLnJ4S2
R2PjQ1IMM71P8ZsZkmWC/hAq3ZKWJ9egzrPnoimes05TT4Pbps9cZQa40SAiMzWOUobUna2VO9Fq
NVWIfqfRbkQrWY8CdSfXxJ+TYwnDGquKWHdfNScwNAX4dy1+swP5YEweJKbF8sRznS+pbk5yo0Fz
csIKYGaruCzPawhhUdHOKs2qP8aV60n5RxnHPQARJLHkvHuD2uEcXKn8tambaljGWazNPjV8Kppl
xWoLcqSoH4MM7RAHC8Fk1J2DXxOGRnydRWtosMIvgv4HMzIEmfvuJ8qHLxiK+1+cBJ1geEXdOYx7
Y1PBy4HrYufnhITwApltc23qgzPn9cbXPm0aCAZ7U7HRkes17MVFZYYrKsbSQ0Rm2nB5f43BLNA9
/dBVlfvket10o6g1xowUk9Ypl2VjYHkxdcYlwFyPmo7cxlT0GwcdZ8yQb0NZudOcfKl5FoeOrIof
EDyaW1NXs266OVOfYBWznoAX6Y3RIo9ZeGaa1GuvTcLjp1qwbuj9GZDkHueHANEBY5FHQ/ch58pj
Spbx3W3NaqZapvOCn9cwx3M3eZQbOVgiPL13EgudQH9AszUcs20PEgflE0XK5nXZ7phq2ODZaVUs
PV5Lhh0vsshNH5NpM5BZINNwFTWy6x0ca9zKNB1933SOqpIZI77d0Kdl000WQIQ6eSHay4GIcNai
V1w17jEkLj8v9N6epb78FFmwr8yK330g/bQy3bScC2UhIRwUTgTYOssn63hgrfJY4YgYqy+Wzsez
I/UsSjIhdJDXT3iqVhcFzeFdmaXlwkst421osx9WYiTX3KmkE/LQJL2NjvsIn4cpGnklm1x9S/zm
h8F39sbLpcH7ElhAqDXBHMXmC27z3SmDxLQMbBsksWNhmal01bb0oFu76E0OeOdgtyOPB+6Wr8rI
AxIfEPzf6tZbmQ4IS/Tegh8OP4xWSsomUkJpQwDw21AibJ7oCJAX6KH/4rKgEJmqufWqD7q7xuok
XZtF3lx9Mz/G7qBiyqWx9C+T73KNsgtBZ/9ihcW1k/xw2/eBuUfEG0XIaWPEZy9/zwq/9mZeB180
C9qfnbqSNXndB4Xzxc/cbllrcrm3WUCcPS5xHjZMsjQUHFa4buvncmy8eUcsErZQEaIU7fjRrG4i
C9qnfNaUZnxXJotVxFPSmWvlOf+oYZXJ9quP1u432w5QVukgnPFCCddmiTKKKxvdq2MC1yp1v/3u
GcO69AoSd4321Ka6A0tPunpmuql1xBYGC9GRIVLndY3JdJf49jpCk3yf9VW/MW1p545ZulQGZz/G
VTuTCXoQiGn6VRto5ipzmy++ldY4vNvBrEqH4Bu6TBfbKKyPnJsHKWc8YJFBXzlSXe+Qft058JtP
dJjMzGEonNIBXHoEDKT3/PAqNgiUKXspQpV+qookCVmxxDaW5HaUY2cNylHu8i+9nV8KMyUan5VP
0MfjM8LO8nMmKS+oFFonNcyr42CUly4EypMnYbgPnI9QbtKDjOiEE/bD1rNQVwHen+kH6eQ2MBV9
M3nrQGWswaYjzTQVpcE8T5GtB1Ntu1Nj1hDXJUBtuhQGi1Ju/L3qNEelbmw06yfE4QRM9B32mCL8
iHIfjNSAfIGoFxvIWODpRRdRdvzqK5P+FBXt4bnHW+hcxOFzrWTViUArd9LYkeHrqvZFttNwBski
WZdB+8MmE3LFJlg79r0FtVH3gzmzjezA3lU0IhrfXfFFAK48Rt8I69OjU4xh6wRRPruVA9XqZ0Ol
xoDq0naZ93bxUmhhs8QUMl+LoqmZvH4cBX1Zb4T/5uTDvKuhgRJl09L9bddi1bp3dZh+8wlUsY88
/YFUsDT3O0wIfWeXVsOlGELjbCegWrt6qTvaD9Z1xUwO62+dbrSXsU5IO2XIfJbB21hyH4aSOh+a
sPrZ6Y+dbaHyE/nOoSDNNEOFql30EeSZJsSKPJAad4NRHAEnbudLgpLnJZ32SENfEjUuIHFSJRrb
DKJU1/GsFEVZ1ZOTpJTfIlA9Gb5fT2Ukt7yDkIUSRSvwxuNgEyzjPfcE5rN7SJpsDg3CfMozOZkF
wARInPd/equNUzGONN66vvn+d9ZqoodocHg9bLWBs/92cLNQyh6C+Gfh5vauL9B+tBv8bWDdJJtA
h2EFPxNmcok2GUvuYaXlWnEe7dKCbCk3xHC8i1MX2SZjqr5PbfJyPrf/hncIybkMKQUED8czoszZ
0g0C+aEZIwuXoU5+yuNrWTIBnex6r20bhptWxxE+9Jz6PART8sWJyzfVTY9ywZ0exT1u68CZiHJp
c9PCcl1rDH3TuKO8ASuNk3mmxkvFsIqtYjIa4O7pldEVZKaZl8JaXqpyaX7YefKoDNgEVZksY1sj
LTsjzH+yyjv5PAvfvJYr7PwoQ6IpaDblUJ9sbqV1pNrdujfs4SJbtrdAA1p9lUlQqmYS/kzNI5ks
oOPczBezr603y0fntGiV6oEEU7Mq4joD61KCjSaMxZyrumSV3szTyoq+FVk/97My/pD9EhOENIif
TaCBqxbpk/04aqi0GGB5fadTyOkPR7XW7SfbcRQe2SuiXMV74BvQO2252Ll6Z4En7D4UL+JBaVtA
8Y3KBAjfhHukiMMlkZvhlDhmPmsN41uo5N4TVMRhoyCcukb01HlmjY5UZOp9R8YCAGGaDA9DonfQ
fkp5VaZt84ou6k70CMwaxHhBfE7tqmzd9NVGtrx4iyaEuVXIPxz4LSNSf7V5RnrCWQQI+S+bnqD7
oAbDISXsO+sDx30ydJ1wUNnvJuxJp6EQXPSgBfs6PgYA9WDUlPWyNLCp9vguFyb+l1teLtJLE47+
zG5t0t9Ta9XYOM4Y+pMsIz5K4oFJUc2LtARSoeltt20aotejraRvTmx9dCBNL4UT6pdM839g1p5C
gHZmOTjqOTw+FBYc2dxiIjWs+zZKHzx1ilxnTfXdRDwrCRrlg1XORyEH1nOB9NNSUaI3eyjzBXlP
55JMGzDLKKmSO9q4pqRK6HtUymIswSz5bulcREfHMYHmhySx73W51JtEf3mwTKOIbjFxpYt9G/s2
WGxirtOc+7Yj2Cx5/tLO8vQoeRUGBGOM8FOrxQdQF18tAJPHQDOWmV89IkEdzNVRPYyVs9cT4riW
YyvHHFP3+Tj4ysKo637jxJW6xYdkOOfTJtikAyEXUAbBJvecYKGbjfpqDujpl33/EzLc6Hes2JG1
ei6Jt8+q2smWHQJJPC5jb9yRQZj7umRgFJVrG3kAxBYXpkKsxrM2biSlc/7y3K9K/MV3VGRgbExg
NDkfDiNk1XmikY4OTa1fdEZEhF4eLCh1TdPOorp5RCwo2Yi6+wZW2F9dKlvtlp3VaTNmI0edVMGr
XXWEYSw9eJnUKBdtYmiXyPGdlQ85202MNRmp8QDBKN14Bo43nVqg+BPUx67UkkcUFZhX47IH9krv
t6JOSYC+oC4LHFSyLywFrA9FJQw1TnZk9oOnMUvGbeJdlqRh5+vZuAOPzbfjksEIIPUfGrBHTASj
L1JF2qGDhLtsEWDeJEVvX2XsPWVLbVn04DQP75VYacAaxw+aeewlwQHMcLoNRgIWNjCPRWGN6kLz
HRdxl+7BIxruGCYp/DGUzGMNQtGFr3aVMi+7Mpee2M7YRowmsyYP9O6ziREAduQ+k7y4Lp9x+SKI
HulP/H9MMDpzFN7Ti91MvsLNswUZ+ULkM7ltCvLSiwKFsOUw9RINYVG5pzr/LgoYncpLEqbRwrLK
8YLClDPTlLony6KNl1udbJhrNbZ18K90EQ2sFvSzAURyqsm7MJrLBgbutdSUh96xikPTxL/2YqQW
UOhGhhHRa0DKos9tlycR/6tYblcxb8JjaeDuK8lGvk4Ux4VVyYa/gbNtaov4fToejdLkBZCE17qQ
Im5/HovMYC0cYVHoxtgECklpWFdRV9sZgcYK2dLQVlkmVS5JOqK6oP7Wo5ymi6wYTg1yQBcZZYO5
5vre1eeq14TmYrKFHar53nixARMduOmqTlmgK6jzmnb1vZOryboO9bfWb6Oj3/4gCF6e4mbIV47t
ohYT4EBUuYhuij00lZHJEbv3TW2d+qIfCJ1iP9KbsonRhIVetRS/uWicfDWwt5gZulS/8LxX5nXo
eo+FXeLUFpbu2ZT5UwQRoj1BtDcbvHnVxuDVMhXFpkPUAxakk/XZTDSpPXHrtFtIXaxetOohEOJM
shljz8MXfNNukgnHbWGFkb4YIZWw6lWnUB8GbkJgSWwKX2Fa4JvNSvFk7SbgVNYNZqS9ir7QJOEk
+nX4WqEXbR6iDB2BPPTiRWMp+q4O4Os7gLmeFN+sHlhOz+Q+yZ5QflwCk5Su00TdbSrlVYud4lAm
gXsrGnmSzMOhC1cIuOCxkra9tMS8VFrHwHQfKj37DnUCjFjadTvutWDWkam6GlkEXs6Jx7XhuACu
SunFx9vqoRuSud6U1ZM3DOVTltiXHDHhU+5J5ZOjdca8HYaGJyxF21bcNSmKcOHW7snI8u7Y5oN7
SjFbR58zfPWSsNwGsp9D3PCiVzMiNkkcMtiI1ggeNRh5UmWi1ZUwrkoj6VG2dfmB98dGVPdWmx5i
PwPZxEITgOToI95ABtPQqngBH8J8NuIIAW8V7XAYVeZzUhH7BmgmL+ypaAyyss4zXu9SZBnPCSwl
IKFKvBTHqk7rrVH4bpa3YxuQw7ztNRR+6cwMr1plo+uhk8ZQUdsHiLbD/xJFFZPKJcr88kp0Tjsw
6Tqyo7dW2YtSQjd+vr4d2/fuAsEfeS06a5ApFqVvu7fW2KyahQXNfiM6y0EH6Kmd0rDivKMvzfW6
jtbgRjeG5bTn1husVRKM+cGO9hkRuifcvlpF7p4mJs1TUvYv5OecY4aywAaFB9T1tb47N3W8hdLu
7C1NQo1F1NXKezHCzLpVtVoXnXSQCq6cqwHSpam+JzuyszvcpkX/tAziBevnAPty3E2stGOKF5An
lsMY2zpyF4nSf09zo33Pc1/F1VYzzvDSw02AblRNOuzSGNFzI2MVZjqpuiNm3s5Dp/deS0LHKw2d
g5VoVSpsP+oixl1kas10IH1V1l68wNZemveqSLyN6meIlneE7cLELBeVVJRrkMu8t2xvHHYONhXG
MjSsv3bjaVdXkkKd/9Hhj109UfJVNLG9POPBHTrvxeTjQVoeFhIyQC8a/7arG2NENJUko9PPoTc8
iFI4ptmpAJ0nSmCsjIOGQ88sELrnJSJPdt+jdz6NikGntprUtRahKWnnwZV/bXRpa0kQAu/VTPjz
XewCppw63etjHc1FfwjM+aeGzAvlWeEmw/reWXQhHsFax0Rr/vfp3JYFo1EqyjPGBCv43cObPZru
Yqyd7jAoqXyUVcJdjQpwMGSN7A+ITQSTo5DYFJOtkNiLNWPSwcAYdrRwFBJ1yu+9OJuSzC32tJ8a
RGfRimovph/TyOIwPH89dBQQsliOgKhvo1bEloE9kZRqZiCZF9EwprusCn5t4AamOyLf6U7s3Rvu
/e4Nn/r9B13uwwM3Q/BejH8/ThTvfe5n+g+6fBrqfuw/XuU/nu1+Bfcun4avPOmvy//HM92HuXf5
NMy9y3/3ffzjMP/6TOIw8X0o7YC/ox88iKr7ZdyL/3iKf+xyb/j0lf/3Q90/xqeh/u5KP3X5u7N9
qvtfvNJ/HOpfX6nt+SWzQy3DtHdgahdMt6HY/IvyH01R5XNUSo7wdtSt3OhR9mf5dsAfh/3tGUSl
GOo2yr/rfz/r/arlDhea5b3lz5H+3Xj/7vwsZlh6d3rI7Px+xtuon7+HP2v/p+e9nfHPTyLOXg/j
xSi6dnX/tPer+lR3L36+0H88RDT8cen3IURLPP3kn+pEw39Q9x90+e+Hsp0S6dxSex8kI9g3Ujsp
JAI228e/N6IlGoZip2oXUS1qxF4lDrj3Nd0y3IvmkgTS1omxZdM67yHTGn3uVQbcqtqQrlkQI6BW
90+sghGynUpxDpOwBd8ytYtjxkA3d2Tff4p2Ue8iG7UaSxSxRJ3YVD1qGaYOCKxGbP+AXPQZUY/4
XNhSvO1sB8PnDp6vbUa3DQqV8TFPUSCdemlRhJOcaA0sCTibJx9udaJZjfSPFgAVkbMGaRkxVO73
8JxzVV7eOrqoSi4qI7DRSTbgl2QjFjus7MFhYqa68iO8XG30bgz4811x1gkakLcPYfdMxSGwinOh
xMVZURpt7ekF0HVxdKtVw8YtQDb8cbTVOwCT0+YNcUFGFAdWZo4tkVFf72OJof1OqwhqevvbeEFS
NIcwjZHl/euUolvad/1RZWJx66aPLNEsdePIZQ+JGb8gbzKwv5nVI48MRf0P4/pGhn81Dt3a4Hfb
A8r1Dn41edkLw3tRKQ6/NxfgRBzJ0XdJ1/wf0s6suW1Y2da/iFWch1fNgyXbsRMneWEl2Qnneeav
Px8gx3Rys++pWzcPKKC7ASmyRBKN1WuBqnDLiqLTHKaPwjmWlRPeBp4WeaBhhL0EjgvBFcmr2wxp
XKYpzpysOfRot+/m3CKbqd4OaZaf/544a1N47GLl8a+15NAq7AuZbuuoNRZa9SlCa7M6BNeoy4Kr
7AH2CtBtrYO9D2SWc228i0PGDd6cXGYqS0XoMvO2kNF/cN0kJW8amSfZzKTOTigjmyfZQzBtOmZK
tpLO7C1MDn3TDHIKTphRUByN2Kyy6j0VeBlqYyHEY12lX3tF0a7S2iMmtwVTa6yl4+YV4bI3zCop
bz24k7FLBCdO9k4pofQAr/Eau3gTLXxCZEgnYfuH05gL82Dq7rfFboMn1OHTygtOeXx1Lz3Li3lo
GIKqG6AwEe/67X3dhjmlepQaulv5Jiwn0PlE6gyGLdc/ycYqChTrb+1iHRIba0FNCNlCEZuBbEH4
ekL5bk4H5d0CZlWSMEiHVLkteJv0bsF6hOtVgaFho8OMfjZFE8dld5ZD2Vuav2zU6UEby0ZsvTj+
nxZYpt1eQx+9XQG1Xc7Gpx7vMraIKCDr2UOohvlDbOXsrmIEJaSDfFuCBjUitQUc6fDSuidKAeZ8
JcdgT1+NjhU+I7Sg7qQd9Jh3WmYssbUUtpTLyLlLzF/DMhipxvDa46wmX5Qu5ySjtGByM+PkKQKg
dnQdkgYq37CXqjcOMoICLo89txc+OALGnhdU15V2WgOpcqDwF3CSXsBJuglQTzmXNkePoiuNrfDI
3hIjpzTjzhmRb1pCpflfw0hCVJaVUnW++n07Pc6e9WC22fBcseE+laZeb6c6zb8FpsWREgArUmcT
JG/iCEpN/M+VBXA1qaBfi9vWXyntdJRgY4lClk3buP7asrxsu9gkbDmnqm6bgd9aS8cNnux7frw3
XL7670DPQdsnR5gXv98CO6q4mwjGXASu/JNXed6JnauZr2RXNnCxW0AIGjTtb9aaMu2x0q2dsURC
duojwyliODdCJlY0crpbtREAS9ICpd2MMIbmEKqrc9AimxM117qE91n2ZFNOGdW2uQmqw29eHclb
Lw0AOcDkbO5lsGoYyEEnIZyordPcj3n6KfY9B/LhFMipkqKG9WaLOcq6l45Q9P6bPRvzT+nbGkn/
TNqyvGu9MrnA/Z9cutrZNB6pT0i9Xk3SOVfDDJ6k0cojJLR36uxOw0rGNAMIas49UYbPvYT6QLFW
1rdNtJfdtLN+upFe7N/Z5EvFv0p4we9kXyFlOo5GBtGd6Z0y0Yy2BiPlMpY9dILRJbGbw992pfdO
/7KNVuifFESf0HQXMbdVpVWO5RzZ9BOlJ2vpqapJPXCq3Fu29mCaYfmpJd8cqgDZ7TQ0P5L1aO2u
/BQEuYqC+gCuXy0+aUjI31uD/SRnxKWbXuqSh8bSJFtrd1xoTEquz2Ee+mfZy4by6xS49k6Ohqny
z0EDJJmb+++Q+K232AZgpqjh+KhPCO/iuE2W68gV/3q5lmqdTd5mghP/j3lL8OvcSEWFwol2ahgV
+2o2g0dFrWGhr7z0M9m7L9Zoar8Q1/Ysk6NfN4ifUidpv3h9wpFO3IcfwtjlmmnFytlu7fT81zod
pF/ncKjhu+FLfKepjXMclJL8E7QDqxbxnLsIeYnp0sEKuOtjoJdgEez6JU4Ub5vC1rVySJRzYJol
W3jHurtONBzWvW8WmwzRVG2b1K5yXOxywjKUYdKWl4Z9mBMPrbY/lrTK+f0rLPONmOOINssefMui
ECpF3MGBlXwvh6laZlcvS68AbJNy3eWoWQQhaluh0cLzNaLApRnRuIJUa+Dg/I+mQK8XvVcLbu+V
dMWDBo+17JZBhgpsRVrtndGvCntrDDEoN6/pdpGWaKLkIHySTWdCIIHW/aMcBRUEOEvEIMIGIiJn
/h3BUxP4Rw15b63Kmw3HjsGlliRJVZvy2O4X41Yaoc4ML5MkREpFkDT+95hlzhLTCNol6YhjIzio
YPVgECqNj3CFJL5WfuwblOh+D357KqVSdjnVURTDiOueERTbGCqHtbwMLlfFYoIZNxSOxXa7jgqH
Ofkk0sVlVTbLUotjmbYstQQXCDaRr81yruvt/ESt/7hyOXE/zQl6MXrmBJy1UlKUOn5XrRu4SsJO
/zAKJ8QY7rrTQGbL2FGxrXPUCL3bwugrjlWis1vr0b30RiV/kTyDxlwOHU7mr2YwCiEh9ametj31
MQ1IOiALQu7cLYyN39nhMUfo4i5zYOFiT1QmG9mFWHxqVm4BspMy1HrXTvnYrCpDfQ29+ZepsjdE
goNhYq8ih2TZqWYaAeElSvHBpdr46reG9jxx6Lk2Esc8gprSnsPacWG7D3wUp0uowlRzWNvi9NVC
8vVoGdWPalZdtqvCBqYxAATW1cdZnMPKxgw08xi17Q856sSZrYyNKN35Z6xYc5kue3JdrVDqIyxd
6XlMhor6dZ6nND6He7MGMCNtvUa1Zuv53n6uCuVaUqe7ndoetbkxKNdjk2mnWTZpA8CpEHKCK2l4
5xL+Aq6PU5D1rz0Z8i7aSKLPeaHWB9A79UlXIZZ8UxuUkoNyWETFmWOR8CxNrVQlbDKOzmw1FxT8
v/UJZXBtUzmnjDrQYyQL380YtfJs2U5wvi0gPcsqcw7d9ebtbUx9w0H5HKRrKyp/cpRaPnECVT0p
SvqVs/7+zhQjTbXGA5BJpKxERFnp1VMRdRuoz+cHGa9VM0LEIyVS0qlYdvOot6TuxXQ5yfdTDcAR
Wt+3F3DT7JLlFrX9RlmuB1IlKzvxirMMBkUwH/WJSiH5+ihEqMfJ5VgS4mqnN166pjYujgI8Vg6d
AFLluaUqRw4rz2lWqpk4lzxQ1JfXOX2vGRclg2fcrzzjZZnDQ2z8oOuo/YVwWkZO+j0Dg3NfiIYj
TO0+1DNrOwr10sUmHZlZoJOQoPIjh7KRIaEZPY2gE0+LSfaoGR1tkjPLOpwduic/h/L37eVukTq1
5v7ogXUVb0E2o2PCoJ6H+8FX2rPF3rOEbUBvz/pYH+whmA6u1rbQ02JKddugakWOZVdab3PkdLvh
EBEobtVswxn8c9cW/5hQqNR8JpFy0Dq2ELJJ+8AHdSXGjaroNyPlLq/uJfAv2yxmdHbnvU6WbtNI
9b0GLv/vpa3UczO0Pf9YtqT05WBM8DfCC5JuEhRnPmudN3CnNRHptIPis+Z+hBTZ+QTRWX1pYiQD
nTHNP+f+VG7dgPJyttgQPdfqyilUbeMJZD5S0PnZEshN2ZO2GSA6sGLhkU3x1pNDaNJwe1YKLc8g
brzFcFR5Zr6Dl7p70MKsf9A1y98MA4o3i81Wq+DSlP5emgaKLmGZFZSuxuSOR2mUTQwxxN4G0CF4
rruHpbGf4tYvHkBnOmwVLYo4i6b2ANzzglVsq5fMAs1Giekmhl7zUHJa/alr+ISa2EJyWCgxU/9L
dbXftWdTDIcWBCsVwv6d9Npu+G2YvOkqp4KAvc9qvXqQPtcs951ppx+kL1LaFQic9FnzNO/jgPww
DC+erTxHMOU9ANhszoUPIlWMMqgNbr3OSxEh0PrmKB2jFdQPXu12B5i0eB4RwYujC5WjqpkdgheE
yVhwbMGuCwCmLLFydUTkqiQMb7NvvrAGjqEY2lYJAn/nDSE8BGlQ3MtGtZCGmlsEdOUQQeNXR1M2
UNOoarBbgnPhRXJi2IRJCfXc2yrJqBX3Qah726ErEQh6c8gZ1kDWLlYcyJhMZWfDtH3kdexjrqEa
I8gpVSGwhywXWsGS1nIZL26ECyG8lOOpbatDY1K8HCbzvuD8H5anoH/wDZ3vm+gZySVGA/CeM+VX
S+wXg8j68AeSAcLRl21NBQNgUrLFW19JqdOPPXgCIaA9Dl7rPEyioSoXFeCa7FiqRc5DmFnOg6X5
zr4dE2e12ExN0e6ocDpLk5wqY6GxWbW5HoJRZDXp1IIgur3MYltexuupOO7hpjl7odMfKcymOD0t
5xebR+5NZnbkI8XQhY2Ksn3zceyV5ikxnX2g6jNYkz44pyBM15Ecmk6yTbugOUhvVI3fYl8c1YPO
+Vjx7ZVRcKtAfM+GENEKlq4aLd9ByxHt5XCOK1CUWuhd5FCrQXwq+UtuhN2VO1V6m4Q+C8zDMDVs
ZVRpWMqqrsHzy2HuQNipI7htVnxt7bJAaQE6oGNTOvmei67xxGEDV3KIBP4T2dBvQ4j/HY7Ace0g
9X3/V6wJTwBaLMTmKSrvPD5uKN71Nq06G+deNLInmwgpqrNThX4FBzoeBbjVqjeSFsJNhkndfDC8
Nn4ZktaLn8u8a19KtfupddHOdarqsRxU/ZmydOCRdcOTYhQazyNoj01gDf5eeiOT/T6qJQYADIIn
lL/PiQ9MKhHBNTnEB0rAT9Ip58fVj9RlNyQtYRl/CWoFhmsRrZQQ+88Qy6uWpW5SfmofZEPxlWqF
HwarLz9QzDmTS1Ihu5z9JF27KdvV3DQhRn2Lb/tib4SWddUd/aefIUg2Dlp6PxRcKXmchB0fNOJ9
JxrpGPPcPgZj9rG1q98mMSHP3fJS2/H6Ft/ZwSkO50snKUpbpBJlb2naf9imzPrf4pZpccz3v1Da
cWOmQQJW2odxZzKpGBY1pXoT6jAG0cheX3JOspLjv9xgQaNDGPl30n5bQU75K26xvYsp4erY8Xv4
qamVzkMGL/zulZYpsvf3u8lNckMjj3Wr/xooV1zWlnFGqFjbiqsKTN1oBKwHF1ZpvrVJubMEt7Qc
Q20SAR4G0LjYhtFAw+jdWEzspFHOWZradeJTWQ7KI8BB66lv8h9KYQ13ckTKVd+xN7M2Pd+bJ4RD
DlFSjHd552qo5FCpMdmxjr5prt9Lm2z63ILk0tWLrRyWygx2t+rnIzlbvv9dHX4CDR1RoaZ1aAUW
+c70pu6SJI1HnUoUnBTB/MqiJK4BCIVzHYBBD8J72bN07jaF1sGO/KcDlTGyx771Iu32nMXQUIgQ
Lf3VDBwkyTWywg0hhxh1LnOKjYIstaG3hWVsPXFg4P9IESY5Z21anJ0xfoxMK9vHbyZpr+w6LFd/
d0cq2rHyQd9mS/+7oLfVpO2/L1n63u/V2zLYA3Jyt9rg5ZcmjXqIFqg0KKkxWUV2H/7MgXlSRPSL
v8xnA26sl1kr2o2vuel9UcAkCLmffpjsSru3eUbb2H1Xrind9zh8aOe70ASevatDSomcxhk374yy
KxsjAKDet4YPXAvMNthufb5b3BMU992q8/mY0E3+tjgi6GFRYkPzUs2KD9xtuRxDRypHVEqY56aY
v8iRbIbSFF+aod7qzVR8kDY1ggimnl1+3Jh8RLM5qo220mcKE/Qn+n5WjG692LKsdVdTD1h9WWhM
vvsa2uW3VSkHO1EmF6/kGtKWe3DL+ukY76SNh6NoXelRe4Bn5L4oJyQ+kFn60Hv2eIE38xKLEWXy
1YcJFv4dpGnzRg5lQw7/J0D5mOwkYWljefc+J95ykjS1VFvvYTbo1zXE0NQJjxNIMh9pxrHU71PQ
8WY5R9dWjKRdD23zzLPDSY5cdTZBKepTtXeQ3FpJ461pVP3e15EKMzqY5qQtHFTjak7xqsnqeGt7
SnWNSovTWah5D6mjGVf+3y6AZ0f72NscoKi9Gf5nKrV1BhkKxdy9ecrNqPgWVhSuurBSQXakKNtk
rpw7E4aSk9eo5t4hKfLQUw+5gYJFfbGK6DsnXPUvJ94jrhHsuM7Ue4fquYfO0+11UQXY7K7zVgXP
5ndd652k11YSGO/Tia84WqP2QQULeUyRuNkYem3fUTb/E0qFkAIKDUlvYVqaxWbD0X4o1I56cyKk
XRmnsofL+vc0ajf/f5b716tKm3iH7Lv0bQBSvhbHl61oOnHyKhuKjTYxgN+7xSQjAn3Sdp2u8gcV
sdIm58shhaAfwLtbRzla1qVKJocLZF9QLnXqgJULmeXsuepTikWdr1DZe/cNJ2xTk1eHQlejaz60
VP9ahv1INgjlKc+HXAkd0hWyGNbX0eqehoRvsDI2a2vgjJNd/vnGr/qOalV2Jy/Tt3VlUiojmFV1
w6KRPdHIkFmws3Yiax3N2a9ZL6d7rmjQXI9h/51ilVNFWeVLALnRnvry/lBFfoyMjfrd4jt2yF0H
+p3CKT6NFCDtPXeetnLYjG2/Ragp38uhPw/xRrWM+CiHni7IrxC6OE9cKj8FMFlRbgT1VqWqygX9
Z3DNOfRrlerqH0ctfx3WIt8qh17i+VCR9a9eOcweSnM7BerPfp49mF9tFdWh1ATr2+YJ6OiBHYyt
oVjCf2aTKb16kSPZZGEmiCz0n/Fg5Nl2dI66TaKftIFBOYxq3HriYZ3CmGrgEIhCM+kwkXK4efmp
mZQoiei0tvRtqQ9wz765vcoyyo1c8bYslbWrKfeVbYtUzLpP++JkJRk6gcjFbmbw599VCxIG3fuq
zIO1nbUwOnW1mz8ZifEdEc9sXwYBOJ0uKC6ycf2xvRvcezmYmqrqNovTUAJtbdVILI1dNRwgNPzk
5xXFhF6trzzdUa6tkPPgNCC4z1PYlizNeGcvqzwwV4ML+WTUduQNCJOzYKDtj3OP0iXHF/GXToej
0rbcb+0QcKNLSnjie+oyuqHt4YwovG/QBH3Tyr5+Mo0pOfGopG2heB6+JTwep4b3zSRTx0ltqYKF
1bUP5uz+lPPYB3D7puzkcaTikfOIzuS+G1k3SjJ1fDI1W/tKRSnanUBEjnLrKJuMrVDolNymxG5S
NlFF2afaVgiE544L03A5O5fSszdyE+rGQq4tD9aa36r3TRKr90Xjf6mjQDvKkWykM0781UBt3GWx
G7pu3nWlMVdIVaqN98mejfli+9G06lVEBWdI5raePrp7OcwU6yOqzmvUWNHEELQ1phaHfGp6eCd7
yRxmzUp2g8BNmtXiUt2WTUutgQxnyrvA1y6yfyuztT3YHOfxLhZNQBYm39TG8Nkp7G4vHahv+Uif
RMWLbeZUHJZ12PC3HkAPyW4oaHdiIWohbjh3t0Yw+dzGt6COIzcNrS8IsQRmWqKiG/jcNLafoYPG
KLzUCqli9Fxn/dAK7Z4GuDx39dg4tJmuf1R7/9UL9V18mgaU4XhOcFfU0gXfZyfZ17Fp/oJh/9jE
HUk+SBrYPvpHu3GKB5nIT/VqXqlBHp7lMNDCcFupUJO5ifOxGWf0kZL5q+275S5tR5KPnlN/Fvai
0qevlMxCy8pXmOOddQVC6lSoY/TZdBPIjL3muZtggcyi/qc0u9kQ7ktjXFnZwWaPdoK5G6Zm0TP/
HE7KOAj5Qty37i08BG5lVtw4lzl/rXOL1pAXyFfLmoHnPDrUQezr3BnulKAYELxHysoatPsOLXMT
MV9s0puo43Anm6LOn5UxcPZJE9v+RdqgBgFDo5f1Ss4AZBKRnharVvmcHDTOf0rEX9H6piapTIdd
8lbMxR/QmVfSa0Xxl6JRu8PcajpVDWJGFLacBJV2RJXeW6CsAoPSx76z2m9sY5MEasueB5qSh5C6
5RBjr9SJvSvhM4PtWtfUTRC0v8qSVL6SVugEUvdCZcVvsXf+r8i+d8OrQwrA32yCIeMvh5s7FL8u
y8hoqRJ/E47/c/1/LbPYbvLxbzNyC2YVfru8m0i8m0jIQ8vo5b1aof4hMHNjpSlNtSHHUDygMJY/
OKIHvoACJvteWmQzh6jI1YPtvAv10nZiP3S4TXlbYaymjMuY323lTLm06ar9dSKXJU1m1ocoXlgm
aeQojHdzbAXeSuO+eindYavJoZyXlWnBcaZq7tSAsnHK/PruLgIRurwz+erU+zpc8Od+vzi8tuvP
DUnH29swVSECpmwQcnYeM9JOnUeiVLcq9zFtPPMC7uUkfaowFYMDUYcx8XQkhtLRlt2wrTXP2+gx
z+FrdnD+qsEv1KCdWwx/1Hsb8p47uQpXhe4RNZvFD/avPcLqcnHc5OBGnXVtrSLl/ppxBKo1KhAd
mA2u8WxaV9lzg9o4Bm37dIuTU4Ih/U/u5/Mh459B4psZDj+JQ9sY0coWq8q4ZSmBC52csjjdXlKD
KyOiKmsziNPGoe8CSvDK8iCHaJ0jBGxRiiSHbgbVR909IRjgntGXcG7NX0PpkLbei6NdOYUxzINg
/4x4SFfo29SPaMzVj1HMmZdZ6lR8DVPNx0xDncl7mwzmLthu0gG2DjmUcXJuG/PsYZJgvs39a72m
Cdt92VCLraF6fjaL/rXxOuc88NBACTxMSxRT/XYIyfIKIQToOK24Keod3OVwTkAzWGlVsJErvOvK
ZWW09PgwiPBDQxppVhGPQnwTScwyQxO+jb07SqZJsg0WaunlkKmb25gqVPfuFjV5AQwWdvj9nceS
kwoxH9Zztt/UCfIYnvK8Yta+cp6pKuT5isZKSgUZZk79IPTRtVMyltFdRJ0r7PPGKc7SXUCO8xA7
lFXNZWWdOLO1D4E5fFCMgSprWJFXxty3OzZQ09eELAL1p9NnPYATgW9Iu6vT/mbP7Xq+2YdMf2eX
8TNwklu8mXbKBVVFKFlG6JOGqrrWQl03Tdget+UUnWahvTs4SAtoCOjtGiG2a7BxOfCLCjfSG0DN
eufbCTcoMbfKJ/tBVaJDJ2KRPnBPbuB/gsJ0fmzs3lg1Naw9cMGtYOw2vhlahzxG0EfQmZuUuOqN
vkpjL7n2UZk+obh0X8Em/gWYVb6zg0aBYM0rv3hUMpM/Kin2Q6OdA39UE7MLJZr1BepqBIQqRIAG
t76ZAjuEoIiT/Pqi1Qq5tAx4tgyWMdIhh7IpHerY/QBFniAUnC9LoOwpgtK5GH4sy0uzXGSxDWH0
tXO+pGMx72qjCbRdNdsULSps1zYIkVZrrqMNj1HCZcVJdTd2BlfxzIvTHQmkbPV/zAJLFZ8Mz9jc
FpHr3YLMpH/RFKM+xEYcXZfGLkBRD9N6sUCPFF3hsUQrYY6sZ1KSwVHalhDZa0p3XvuapmwWhza5
TCNrGuytPqPuULzYzSi7RQ2yA/amjZGa79+F4ZCK68rum1snwynwp/7kqc5rI21yKB3L8F1IXCnp
6t34bRll9s21j6zWWnqXyf91LUe8sNKW4QHN5iPUHvM+Gp1wVQsKrRZmf6gA3HJTKp5xzkMP6i1J
tZVAGnVJON9ZT1ZEstevJxWVS+aoBX+UadbPMgT6gQhmJQSYgqC0DmPqODw91sqXYdCOVM7Bxq2G
I4dfgrtc2Ku5+mkkMHVEcahfy9Y8NWG3G5T+FDdW8T3M3Ia7pKF8jGKz2oyNMjzYqhXtHbg1zi7S
E+sunUqk7XTI79v2W9Y48UejVJyHgkLiHLq3jz7nMc9FcJIu2UD9AKRZbdANJJrnisemMVdo7v6o
0Ap+ThC3RblCWcuRhZjRszPyI3OTbjPxrL1xjJWtRMlTEHb9UzJm8cbN/HafZnb/pBZFfOEK+Ek6
ZTMG/leXp8U7OYKOw9k3JrWbsUpaaM1irljMc8LXxeYm7fYkgi9T13LgNxc8wwgSnx6GbDAnYgjz
ydZp9X2VwgYURcrATfi3Eo8UxtHSBmJnC3zp4qia8hsyLw4Uy2QBlCzklGlMHiTSCpThfdVmyYME
YQlfI0bSF8TxfaOm6mpqeepwrLbkuDBRV2D1yw9OYRYfeJamWCKf870cSodRUCccx85Vmhqrr+/0
1nm+xYtJgSLkUgM2PenUx+l6MNvvsRd0ZxnCSYZ73872epmgqe1a5SJ512jmKnF4CE7KqLegCk79
o5cp93EdKGyWAH5ekSzrr9nQcP6vphSt+FB57g2HmgU0iuq972sGH6LfrCsr5IhM3ExTPYHbOEb2
R4xkI52FiFjC/u+2qUeFb2wo7k2UbWG7sBOyp3ahG9lOceaexzGs7tEoqdaotGY//veIjDXGP9fo
tApNEqMIDlWStk/NpHz2eY93hRjVeRce5mHU1opiNk9GMbZPSfpZN9Pkg7RYaIygZGgNO+mLJs+5
miM8SUHTPqaxDqy5Mq/sTVHmzvr++8AtO7SU+HPreMau8YzoWCSqfe24GNiD659rbnM15bp0x9lT
tm4JABLVdxc6zBmxpbnVP05QL92Gem/rH7ved94NF68M/tfcnNzfAc7bbNbbO9l4KswH3HQLqBx/
22RP7WC8IBXscwqSC4DnlCGrq8IsubkZO4EmjTvnkNnGfJpL2LElKXuHAhL3JOe512blMPUdUP1c
j76olbGG9DP8DnASOFjkftSdGInEEgxO0kPsakRXa1D0awKDDMVN/EzusqDc3px23DpHO1BfQkoa
OOrxPxUNlwjPnrt9j4DNpvBm47kKzebM8Ue/kkMdcvCHqEkQ6amVbm0YL5pedk/SV0OwkChVeJUj
rZzKtXudIy7lD3DguOcpUZI1AADkRSZ7uvTVbKyRWwq/O4az40nJeunbElYRHYYse1LCT6UQBBMB
cmYihEnqEUYnOZNH6+j7XFm7fHKsl2EYyn2fbMMA6u8ZxHD9n6hC53BqNeWT3Q/fa6tO7uVI1T81
Xat+BFLXPXK4dknTAuXvzuckU0+DtRzq+ZDtgQLbW3B6nzPq449VbeczKHtlPpSgrvWU1JAqGisc
4Zx6640ZTBlsBoaddMhGK1P7FudA+HGGNGy9zE8bDlGQP+oaGCD8cOfkqGiNbsfOuJ6Sq9epOlfM
VPsAU/OwTsrG5UOfg1Xj1CZ0XMa4Lt2gONtdVbm3buaXxVlzLVLQTgkjo/KjM2DnJuFWIDU0AgOf
uEsVxoAsTtcOT7ovNMMzM/6R+v6a1GP3K4v7BxMyqi/zxA/GNKryofWS8tAPNjlCLdOvRlypm1Dj
wB7O7m9y0uQeS1iIfjrWkK1CNa8/5j1C67Xj96s6QAGc88EeRlF+c81k1oc2sbtnchJCawxsu/TW
RRhwyGP+kE6nCLwnPhjpkg1y55/Q7/YucmTYjbs23AHEmVga6uJ/riWdlTK7f64VIXhiGpp3McVk
uVasPwdpZm5k2q23uhR1o6h9zde9G/ej4q6zDsahRjxbtzrcHzN8MAe4IqznVIudXdXnybYVz9p9
XEN9q3AF7sVQHY35Staac19GilbqT2PyKCfKxRyrPKLgMXDPw49AUEW1Vuad5VqqMf77lYKPZRBx
6zEC/9YEemsBHQ2TaNf1TbeSHq+vXt1yeItRs0Y7gvM4LpPjkp1FAH/QSpsMLqM1GLezbqNtBoyV
s8CU66sw+YL2XA21KUKWie4tOosA1ypafJqhyFNd7YulhsCM287fDUExfTVmuKd+m7sKpl1pVp1/
mv+IlovkIqf3R7Q0h3H8H6+A23hU3f7AzsnaJ7DRP5tT8KO36+kHJCEfFAiIPpl6bFFcZalUbtZs
f7p5XskIaBZ3Q+9RzemHJYD27sWItXFtcAJ/4WkS5lVVaYuLHHfgxgfBC+UNP3i0RrarMH/lQXlF
V8b9Mug1akcVWW2HfOq+hmfn5DSdctf3nr6di6F5hth8gFeuGX8UtSEuPOYvEkN7WIdXXe7Nzz3A
FvhJVDBe4lOzauAe/7CjoXZpzVJ9Dly4YAfLeo2PEIpa4he7iO9FvO8QL9eXH+if8cvrBqzzV7x8
P3/G/2N9+f5r8f6dqdiOHKA8G571MzS64UcHC/ScpOjDuCsq6SII/638QMpA/4F++n/G2HROkNz2
PHBa1gH2oHjnu/70Fb42qNhq5cXR4TyuhB3x4ukrjDxr882eU2h3s4v42TX7A9mTdpUhuHJuzKSu
V2mm2OdqMBwEPHp9Iz2ykY5lKHt1YzDlL3cRd6cuHMfDYp+0wSJTFqpPyDrDy5Ql+peybz66nKr+
gm83Uxz4xrp5OIxo1KxHaFh2aenVUPvRoKdV38mh7MlGGTguD8y2gQmFW5JCiVY5txfZJKXXXiLR
yKFvjdYaipd2s9hqsyOPLceBMsc7wwzmlZwnp0jHVMIqS01nDb2/o37pZwOptzr4WLhWdNcPjnaz
TzEUJ2NqI6epokjC3sC89gP0L0manSqnQ0U9Bc2193KEu+FuV+5I9FI351CKPBuC/y6fn8aI7Y1X
sN1ypifUQeYnF+0CSkp7xBeFjbKbCWFXHjgimzI/W3+guG16akcPClxgGTAfe3W1DkaXioJUv0qv
HYk6K1BiW80I56cOIi6xG+Zhsl0bquF9jsPpRYOX8FeaPDgwGQYr2wYfMYs6QWj1t13Kc4teADvo
1e6rToXbsEd5LrxCASW2mMaAlC9MXONBdUKQARrEbmpVnuRoJDVyL3vVfdNX462vcI/dWHrKZzYC
BKKGn6qhLKD0vKIy8VLn5Vjs637ikRlCvTWHk+PFomwrhwsKph+j/+43xXosJxO+21LZBmoWnRJt
mD80VgzlLMRyh1G1vK3bhs3OHVGM1ZRg/NQmgvCxzcOjHnfjp8mNtRUbwBwdBrxzlXBHQQDPzKIR
lZKKO8Zbgwjk65D9UXxSvAo+eriArpRB9R8bp1vzLMKpSaxx2UgCNHHEkDp7SO/6fBOPBv8lwxHs
mgVYYlLwW7ts9M+lIjTEm8S758CtPpugS9CGUnrqJcNwx+LtqmqpjshdV3+UDQ/394aqQWUYwF12
s0M7YCrlQwNy+7FIKUyJ9Bna7d9TzKgayBuGnxfTDEnnQTVIaC/LcE6KsA13xtvUBmLKdTp3+Ubz
EUKuAeNcklk3XqDirwK1fSksPbi6kHmupFlNdBQ0TPuzBqsl5/3uDgl2cFMJCcWNogu4spof66T2
lE0X1+yRitzczb2W3bv/Q9h5NceNZG36r3wx14tYIOE3dvaifBWLZehE8gYhtdjw3uPX74OsHlHS
TPTcQMiTCZRYJpF5zmtiP7sdUqxOMIZGAtsCinLKQVZuVR0fNrNux3PqdxbsG81+R6J5Uxh+/pH3
zWteacOLYav9WhFRfcThrT/mTV6uetE2T12ZeitK5OGu1sLphfwCMBq/gnzRa+NL4LTvClgTaIK0
VN9kfZP2j0bWGE8q2Ck+3uklw5nnEkzugxxUzl8ZOA/awg5RWhZZu1XUId6UBvp9cF+GZ71zjwrP
3a+Wgw6mPgDOCUNcJ6Fkoks39M3XcoRCl9uJcx1QFrvrNXAAI0jtryXJN921iy8o7yc73/bDbd2Y
zdtcMpIDcOlFA3fMukPVCfEowvKlJe+69ckF7KpZ+LVxNe1pRhxt4soOD5j+QoJEzGqJ2Zf4Nih/
lkIZvwMoZfaDL/4QuHa404tQ3zm1p14bH21vhMem7+CHENBS/qh8JwF3U4uLb2NbXXc2lrNAHbK8
ju7cWUFaHrxxUo9gf9LNOEMrPmO3MweRaafhC3XrMeeBgcZbbOsGQfvHfXhvLIxQsVcri2w4+JNN
avH3U9mWB2EYw0GFRvLvg9RGUSk7+/1wMKOSuwBgDMAIIZWgAjLTQ607+VVoXotq6C6R+zUydGzV
kzTIjv7oPcg+223Ma1B06q7KwKT2UAqiZWwGxrrLLY0a1tz2UZldMjXnyL4x3DXQeCycbVqi8jcW
QttNFSVpyOw262CNik89gf/GwLJrL3UdAvtX+5NsIXjbXgrLIcOcxWItY/Iw6yngVaCdMDLhVjLW
eOI11ZTmcBthvorUP5ChmNAS7eBu5WAt8I6Z8Y+lsK9U76NzorqYzATONdVL+5qlZnPAUztcyKZv
D+KMmyIpvM6ZvtZafxgESBfFjaddoxjGhkWH+gYAEflTZV8PypXMU3cd7DI+OKZwF77n/2kU8bzk
mz2szUerZG3SUDdbDCgoP4s4Sla1V9a8foIRACjBe7tmwWLbUNbVtHLu2kCtqdjm3dmb7QqQiB0f
2xaU4Ggo6avvY9ts2wjVWRbqAvC8r4VXx99w8fMXXWpg7NEjqRY7tcAMIgKaYXfpE3KxeGG1kX1t
SfytxwH4IbRxbdOUNWwMgAc7KxP6Xceid+93vI2OOs8RqtXsjKmP76F/MxVZQ3zGapHHIruA6zib
mZR+MT1ib6aSHsGQbbAdE+2VQXvFPyGGcciP2kbItgns8ruhjvsim0X4PRPGcDthcZAG48LqNPt5
srDHDduKTbVfwZAW8cqt/eoVBBLOEHqO+LBuV69FsmAv5L+OqpUfkRJJlnJUYsP51hMH25H5IiRf
Vk6SIYsq6u5k1l7Fb9qqsEItlRcncCFFumQnctE9mr6yVMdjYJ66pAjxrBmyg8BC6Q+9yL6bqhm9
qRrwxTBy8JXVLOquSTIBlLWQukj96iTtegSi/bbllIW+UPu6OzszjUwyaSXjFixmhxx+9+DMdFwZ
6mMfdZakEwfXSYrHCe7iAZPpblFWcbcbwMRtsEdSz3EThuhXaCfZAikLMGU+oFzYbGP0iXlC+ka0
LvVeLJQitR6QYxGLcbC8964tz7hAOP6CR601C9ryqvdhFsMcKbNwk+k5T8pejxXAUQmeriKyIWY0
9j1pKn1a+RCuWCe2x1uz7DyxaUwEmRzK0nwMUbRxYk1VD2pc47OFzOgiEV55Lw/pXLypeOeHWzDO
dqjXGEfZqaYG6iPkyNaliZlH4oAKaQw/OiV6urEUpO9HcGD8jHPjEnWufgnyrjxBMETV9V+hej5r
UJj0htG++4wPsWIsrborNloY++hEY9i5u92OGRHszmjebiVvjOVoe6yr/k+tntDWH4L8Iz3VvdN8
KLHZLgynHB+danL5S43+wM7WXfVN/o0VgIWLBiXkTs0CKmFQ7GTzs+PWpHgVu3V2/1t8MFp1FaGr
vZLDPg95TgrDyC4yYjhp4ayGUWuXwnCz9eAdVOF3D/IQOLy1nujUvWyiVK6h+IsSz1B3Dwrfwgdk
LrOt7zi4y89XyRhqmrDXtcg9yHF9A/ElnrzN7YJ5WC6CbFNP3riSV/WV0T1UlfqCJWl+lKHBwWu2
q6OTvAjsXo7bSLArqFCctJ5E3KjhXKlXPclYZPmZPcWb4qf+xrB0/0BaWXvQJuRd5YjBrr+R3VIf
a9Wp9pVZ9xuvwStYzaN9nRemjsmL8E5lA9+/dc0jqiRIuOIlsDKNWaQKa8IVMrDVnryl82rxcAkL
23gJQi069mDQloVnOa96UDMVqlXELjs3X0wP+5PUCZZNDmJe05x4X6e6dgSfFm6jKOrPedMUa9RG
1Qey9dbSqOvopSxDDX2ZFF16a3xXMIT4o+6ifRHrOs82Z9yG3uTBK+HQBkzObjYKdjdk4y0PYf1k
fPPMxFk2kzvdlXFnP4eJtQ6KiTj6K1ttQjfVzPThLRNkpTtkXT0yEbiQ65RA5svHHFhYUAzFuS2m
6uoF/Vd5eeEIa5WayLILqtdxmN6TbNb3rgvUvC2G7qTbdrYOcNt9MkvNhMKahV9rC/doueWp+n3Y
9dafiBw8m1acv4V5Xi7VWhMP2TD6G3nHnq3H7Y42uq0nJe0xnxqs/KkcBhNovxZ+NYPuXsSCTRR3
zEBVfNeoeI1/zN4zugicNyvU+Tx6Sz/qaWA8Bj0wjD6x33odKIuC+sDeQEX6UfUTdpEIFEyFmmHo
ld1QdH5mtHfMHO1SouhAtbbLMfvmOWWIAZXnLCutEjvfpdl3CWJJfY9rMvkaMNSNsQ0VLMJl7xCz
QwuAZC9lr15CarehFuLtZ94prnBWaBb735JgzcNf+1a2WoNpV6oezbBOzqNiZDNVbXiaEWZFLvZV
bY3P7PWLgy+iYC2BZb/GwzkugWi/xgvWC/8pLscrQ1FRkUzNnZpE/iZ1tQALej16Djpd2bYx+ge2
F8XPvVCKgyUwv5S9uZYo7DtGnkhzr+sK3NSH5H7S5iJOU3+TcA9D6ZJD3yNT8In+kDHqnZTjf6A/
lMFIDjImASKyozapC9SAQ20doWMXh7Z7Z9IpIyuReCsdZvZaWFieFG8Njtcv1SygTxIQhbN5aPJh
xps2B9UoMwXG2BoneSbmMwT9z4MyJQcZ+oznmdVs+x9XyQ4K4n9d6jXmT1eJYPpeTbWxE5oWnds0
tlc5dJ+VWaCyLmPy4ENt2InCxdUKEs+5rrqWBS7cP3hexrKb4o6/8McluINt3bJ17m7j5L08D9Jk
MxNXfgoqqmet7Am8Q2vWobLqjLzaVQjdLhK3DjDcnF8h5hXkveV9blfPr2AUnb1KPY28k966V2vS
YNppQ/Xd1T+KPBq+mUWmL3kb0jOlZfMQYBC2EdjtngMtNvFIq+21krrsLLUue7HUDnZOKdrdMDcz
s0J6OXaqg+xFzKEDyhT0x1ENsxezTd/dqLdOcLqzFyNiK8+v6tAEfG3UhFetJ7V4A8OHvFFgRKdI
cdNHmENnGTedPAehAWl4wlHpze6L1eha2Qu278Zd0Yd/Xe6lSIyFqKifdCv5j5f7gFrerCm/XY4I
u3Hn265Y2qkOGkMPvWXsku2J9ZG9gNNGX+r21UXU6LmpauXiJxTSUyf60uqBcyDF0+BpU8RfBnat
G9WuQUvxmSxcxaq3YvRwmNOr4DQ0uLMP6EPv6hGLJMUfu1UTFObLFFp/FgnuFGVyhZrMEnsmYcDX
WERWfnJ0YzhKp13pxzuH+L5jx2H+y6L3R6gq8Szs08gDwlq1+yopHyLUqdUtnIDmpybeMe0eq6iH
slXzUxBXMAw9N13phoEC4nxI0/Y9QS5lP3YlxoFjE6VnDcXxZWTb7UY25Th17khHQRGx0rPbDaqh
Wrl6Agqv08enwSOLEOn1Kw6EJRXy0VyBRpoTCghuo8md3A881F7MJlnEZty8GrqlHrzBUZbyKt8X
7TI1sYmWverriLzfK4mW8JgmOKnB8W5YvUfpaqy94lCHqrUirRlsuoQnOBoDnQWPkR2YbdxOc4S6
awC5R/BDZEk6qv9xUKd7fZbJWbH2dhZNX/F8R6NsSfYxenaaGGQWXqkfaQ1Sz7O+R8AQSBvb06Oe
YUM7DIZ/Z5jw2ZCKCNeKDeferHL8iibSzVTT0Uc0v/XMwpQGfaQtsU3YDl5h7+FuW6c6dMuVOybi
tRLmWb6QEQa7GC4k1nA8SAt1AmqQe9FZnll1+V1RAptC4C/xsmpcDOxxF09Jfe4GhQ1np5rdsbPq
/ijP2iz668zuTeVODYGKM+Az/NtQ3NH7W2/bzboqVkFiMqZsFrdBunOxsrqVzXo+oPtSRK+ys5jh
Inm4GBMneZLFL1sxvrJUyu5lF/4B2Urgb7GVnSxBktu9ytBVDulAOTmIhX/BxM5cYdQEtCmEzS5j
3nxG3n2tqIJyMS6Ft3jpiXrXUb1dyBGfFyQh0lKuPZSgNP91kzDlv+KEiPzMLyPj8qq4c4yVG2NH
Ljt+ujsvaJzDSC2ubCXa5zpz7sOxAwkytxwtfVbU0D3Jll3n37101uQY0+7ZxtEdr8liOppzswDP
vCgNpwc6wZUqojVL4bvdoa2n7jnugnGZ4pO3l9eS8cZaMjKmnbx2UJmwxz4wtrf/g4bCiNfhmiCv
dShybVpdTTayt489E+jj7K9XYsFZpRYWil1fvHhWtJtUYb9bhmKtEsAPkIeC4gn+4OUWR5VjFbOf
P6pD1jw4hvgq4/I+4Vijzuk208XK4F53zeS8D62hMds21TkIY/dkCdMiDaGhIdikw6oesJUsnaC/
wMLsL8pMz694TE6qC+TsR9wUZrCicGmyQmOE7PBNDbOKDAWWOeQXquIi7DqeM8xK7mQsNeJowYxp
rsp9EwH+1ljFr0tXjPuYwuZTn0/XpurxCWrIBY523T1ZNmREHAKO/dy6hQLUTCo0Z2Urgq+Gl3nS
38nm6EXZ2k+CcePFYBCdtrU2mWTuqIHXLor5FPP4jVF1wbyEIdbO7B4NXG+xaqIAEM6Mw9WmeJu6
0yErbOWtYUo1U1bkbK13iIzy7QIR+dak7g4TtfyZh0R9h0Ls7LBLHI2gP0Zcb1Tt0eyzPFiNl6As
tbuQZfadDk/GacmQCybthdkP1UOmZO4uGKNhO0TJ+JSK4Q9S/9YfkcU8gl7Cl7wwko0D8uJAMj28
IIGLnIwVW3842YOlDu23RmDxa3tWcnI1QAF1DepVsVPjDm2EeuGx7mGaoykPXtwbd3NiBrj/HPzp
1JVRvS3TDfVhNB/n/sbU4qU7bzVZ3i8xJPCO5K8NZ9XbargKFcVetWljn3DwbtnzRPxagqLcdbpu
g6+hwzdrAKOdOUBSZLLeySAVLefWbQYBZBPX6hYDSl2rVkPvRNWt6QHvXHM7G0th4TU2KbPx8IG5
S4VNQzQ9+C4bTkRWTrIlL6B6qK6GeauqKkWbsrBtl2VSVxc5xOMZtp9yzVroqAE/mPPBF4hv+Fns
7mVT7/zkFKg7GM8XKPek9asXE/UFfwFx/kHlv/wW+HGMXVKYP6pwV9ZqisVAgSrL3vamYM9uyT8l
bogfErmXx8AvlQU//Oa9K5O/7iiogfzrjjW6WVt3ytQ1VqFiZ2gxmhZV5b0ixPxRWXp1CWASYPfo
vsjwqKukV9LJ3TrzqMLWt6YItSd22xOm78LksybeoY+7GsByH3Cmql+zdCX/DZNjP1g6W17odHZe
wMVOhp+buFsqC4pQ1jIdJ4yWeqM6RgqE0804n3azFZA81Fpp4x3CmAIBlGYhg59jdJR7t2aRqssw
I+0onYE1Me6yhkJVxG9yYYLRfB7tRFAHmuAB+7m/7qvGeWms+RuUf8FYzD35ffjnrQVoc1ez2lsF
Rpt/Gcu0YWr1sr3vKeHK8bxuo5TgroWLU1fa8aTy+m7LVzZ/zRA9aefErQEFZhUXMfafCNFeTd+O
F1ibTV9bkKQ8wdLkKuI4oXzqw1b8IdUoz6Tg4k2V8dbDRptVrrf5HNdFfboMrVRfZnjz9W3WX8b5
kJQOeXS/+GhTNEBkS8Z1P4RFWo6sRdFfvg1zk6o8F+arHPUZbkYWOKbI091nR1mQwIpsAIzybvL1
arXTwLvqWfy16P21wdRwSuoBn6t2DB8ysDxLYYFCHSsADH2Ql++a1rxgehl+ZDrVUNEy67raNmu1
gi2g4R+EU2MqpZgf+hjor245BmRw0uFJ9PGwyorSuHRIwGxEHdX3rYBRInpjJnT23eoTL98FQ7t0
CheKHgUzKix9UN/L7ho+KM4w/UfNBnFbkg5GiiePsYnLr1Nr4aOjAePKlILceywwf8Nokk87bA4t
eLxXmHlyeESeZR93dbCs6j7fMUshu1hHxiqYJ1x5aJqoCG7t2KyyaqHXMMn/8T//+//93z+G/+N/
5BdSKX6e/U/Wppc8zJr6n/+wnH/8T3EL77//8x+GrbHapD7s6qorbFMzVPr/+PoQAjr85z+0/+Ww
Mu49HG2/JRqrmyFjfpIH00FaUSj13s+r4V4xdaNfabk23Gt5dKrdrNl/jpVxtRDPfFHJ3Tsen4tZ
qhDPBvsJT5RkRwE5Wclmq5nirsJ8h7ecXpAJ3ln3oqNs9bVnP0F7B29069VZWSJ5eZYduRigVpU5
umYOQl1Gl6zbRi9efSd09s6UNCvZRGswW1ZOGh0Hoyhe2xWI6vQ11ikGJZOWLOUgNe66lUsqdG9k
4XPmZKepGaqLZnjFzvXzbqHpOfRxGcxKB7pa4B1li5Rqdak0ZVxntRuvnDKtLrndff37z0W+779/
Lg4yn45jaMKxbfHr5zIWqKGQmm2+NSjngKnLr8VYdddeyZ+lKbyegSnKJtPaSIv5qFNf5Ch2Ewmb
aXYEvpZ9FDNnRh7MTmvx9Ik/gOZVVz5y4lHcHn6MMudMyY+Q6lsGqrxquyz8aHhJ0K2YPMoFsgU2
GDJK+BI0SfuQTQ5kXsb4ilefItMgK3L5L2+G/vuXVNeFqhmupuqGBg/P+PXNGCovbfzeNr8OnrfW
ZzVsbT6wf2pZvHFmIlHkgTD4V7B0hmBVUeT4KSZHt9T47+JcMeCMz1fLtjwLBsSB1SklhTjpCEQ1
7YYcRsJCwIpPVZAkt0M3ZBGq5zIAOVZVkVNglGz7lQs23O/u5DUyfhtCIfgZVRIfXYRaUxe5mcFK
0LEr/fv3ybJ/f5/YqzlCuLqjCc3R1fnH/tOPWQAOnTq21N+mqm42mtGmG4M19J50b/Ic9fnZMSL1
a+akFKJaMyTvH0TnwE2UhewoHOMZDWLvEVp2dOhSd1zHQ4kdYdU8YtKKteeUBA9dEyX7WzOYSyyy
zqKSuN62SoRBT5C0cFV/9MhazIjufdxj6fZZmZFnQtHt+89r5VWfN/1pMNfL15UjPuPeAOwXiUXm
BSAvd0U2+nc2jPz81g507D55t7ay15qHfI5DSDC4XeHKKz67kyjNrGWvC/+/zLZCzNPprz9rV7c1
3RT2nGRwdOvXT6hWtRrdd0jwnRKWmz5VXVyW0ElyXIinpGPYv2Mhd4q8qjsWjYuYQZc3r3Ytwjs9
6bJraEbZVUtwSU1619jL2O3QwZDxgwLj1nmcjCECnJLj6dqtbLajlV37Qjgkm5NmM8oX97yC4nde
dmuoMx5yIdC5Y0PPmsVQKehX6zGnJcwDUslOvYxtrTi6SQFf6KfTBmHmXTR5F0+tYQVEGe94n5g7
5jDrOA1lvB16PTznUSLWwGv7a8TMscKwMn7yO1J5ZDO8F6XooeINk/KWBME3RQWkrwjniC739ARn
7aEytGY3ASAjHdzGF0FO+CLP4BR95wYoWP4I5Q1ikFGTvhjuNDi3C4rSh8Gagp/9vL7poF96pCtD
hVkrn4XxJisv46+knyBw24hR+WppLw2zxw9ZmNCj57PYnpC0l6f1FLq3oGwCyDcOzZ9mTI3cX4Jp
j+e0abJ2mwCotzz48c5wRmVPEThG6Vup9aXmBFglIDZwxCrAOyZK092Rl0cogJaMW37FXuOnU8Df
a1Trp8PnmNxlcbuSbUtY3yLDr7de3uxDtQieA7UtViY1imM+Gc7JpY6+1OeiQJvOxpuJ+cqjON9Q
ZTX2GJdTR/Za6rqVNd7oDJLBMHg+VoYOlNeZ8DB2LvnoGliW7ASkHJ37Cl0E05uKpVGl42JUI2zC
5sF641KOzsJ3W7eb4+T26glU6V+HLMOoh5yAvWU/P4lF3aXqKdKALyJvv5HjLO1DHZvgbDexcz9m
WNgPnhW8uz3smHg02ZZ1tXmxB/Tu3FwP36suh6DlOQk4IkN5pBx3MjrPeyZ31S3c6EAtbTwpXqX6
6w6PTcq/wO3csjjrCvwKpHuxGE+n8k7GMjCvaIJqxZmMznNfoLFRsVP312yFSYCBgd2NiDn768Jk
catk4EfkdfISeeYGEYSjhL/m816Tg3B+wo9lnQQJb2wEBm9tTF6wstlWrLVGsMJBXf8EGyS/M73K
Ote2sM5jBOrw758ccjnxy7ykW7buOqbluJowHLlM/OnJYZYR7saKVXxVjChb2mSFtnlZ4C0KkOmt
M1GwQ9fuJXec9o58MvoFc9yJUEpUC3M6J5PiXXzT+N4X1ohPLfsXlhP1wRSD+iUqi4WMB54e7siG
FhvZ1DIsQkFwPJG1049GMFS325ZawYK8UdPTZAbpJhFaj/FCEm6E4zvMKbH9pUfeKJ5Bsb/FU39p
FG3+7o+xs+4xBton6C5+CdX8BjCO0Cq9xXEzb78k5JMl0Pe38RlxCRh2QyVCx+EurJz8ca5Lroos
NDayqYxNfoaVuovJdxUILwsY3kGX76M2Lx4xyKbC0tQf46ho67//tJx/e87zDLEphJl8XqagjPHr
U6Qqa92hihl87YIWJ2gt/zJZtXeN0tI+9XnVLxqz7d+GNgA/4LsWbGVHe0YjZ4Mldv9mdkOydVoR
bk0jbdZ1ANJFB19yp80Hh8ranWzKMxkLTEGtxrYPkYizC89xJF1UFlwlXsgXxAKxix340fSlWhw9
beyPBWYZz81onoMqms6IEuXPrjA/qHc097IVzEnKpgjqO9lM27BfVq7d76v5ytJnq+ZPur2VvSG4
8bWeVvXGd0V6CGbIGRjI9tjNfCJr1o5vl03d10dQe0AtZUT2fY4qe4GMuMNuIatRmmqj/juTmTXX
91JhUR8jt/nA/Fzs4qgmmZKopDBilaF63M1D68bf2R7kzNod7XsbKbdpYRq5fZ9XxqnKzXFfzh2y
V8a1xrL/ywcvP9iff6aCHKWpqbauGmzWtN8XeD1S1F3v+vr7KPxqlVsFiFpT6W+HmC88aiTuS15F
1oYtRXRvlY51TSeEd20EFmWLOnhyNjsDOChb4NlUqlvnnhEushpczdgjZSYPaEVlJ8dmTvMbQ2GR
hee4g+oUqZbh1LHU2//9l9r4fZEvTF3l66yrMGF1Xdd+WxrFhlk6uhZp77bmfakhNd83zDI/HYYe
dT74jhoLlMlepIhL34Ma6VdG5rmXMhX5JmZ7j5ESGqRmlnuH0gmtgwqEZtcl03TvdUO1KbBmvkA/
6xe9PjZ3RaiRizeKegfoGpRQMq0dL/X2Bvi9gzwr1Ki7nWU/zv5T72fscxyFtfi/TNX/9uMXpmsJ
RzMc3XTnzftvmyEWJhN79rF6j9L0I8vOpOe9+yGKrFM4Y3kkPscUabxC8chcfcbkWdw64qhhsHW7
oESjZiFPo2kGEevluJE3kINlB0o2c/bDuxspWo9/Qb07FAbKYAzQWnH6+xv8W56qQz1LNY3JuicH
Cu4AwqgA0AM3TNRnW+qYzDE7bLX72xBQX7emPg/x0VxZoDU7IgNbZ5eqTp+EYxoHaTaEE3F28VWz
2ZmI6ELAoikPcmyexrexKXh/Z2GWQbvzlWHTR6KG7uu02qIdynuQ8s57oCbY0zuA8ciQ2GxizVej
8d13q7ebJcwF1EW03rlUCWKsYu5AbIh0cB5kZ5A1/rmYPEQ3545sZO3SeCNm4GaQ37eDOqeH6Iim
4osBIPLvfya2/B38MgdY7IZdgK227QBC1H/PDCBZmWho2b5bA8jxsg5JfuEusI6U3n4pDa9fmXVt
7YK5qfRguFW9ye5lL49u3HvJCo+FaT5lLJ1keLTATvFw+4YaqP3SauA/nNxQl7LTFdiwePxUOMy9
Tn4N+v4Jd6LyZJamfW/6oVi2KCt/A+YOo0ofX6e6APWHa8o+C/3iqVKqL3JAp2T1wmrH5orcY3wX
+FOyTrxB+dqECzkgF5m7KtxgvPOKzMUn3uPRP98aP70n1rfWE6sYfTfoCm5kknjppBZpP7/n80Xm
aKtqUX0d5wP0n79iVWZUV3lAKuXnmBz8ea0SdfVt3GdMRCglsab45V6/37+0QQWxTRJUzx9tWz0F
cELeEh17obgcsn1eK/ZrH6EbX9tvXQOHLunUCrUmz3qzS+zAoSyyMO3AlWAwgsgZceiVUBPqzLp0
2YDmdQI11HXLfVdQ+EMoJOFnovvYRUP3j6DPVWN/x8KjD17cvHl0BNgXkdcvLgSB+8lonEfgbPq6
dxF3C3Ejfhz9qsPmDt+jCOmKJQsXEOZDe5ZjhwkHr6RSPFirjPU1imFVPiUL2Xs75M3ScKPpmrAh
OpqDpm/FD6EUqXfym/zJp8gKRtrTFivmy2dIXvDb9b81f7tdC6NvVZrCWshrpczK5/1SLMcOaoGl
UW43667P9YtZaA0FDl5Wn8+GOSZ71cIVt7O/H5ejGb5xVWps3oxxtyTcXZ76ufest5Zx6yA3rR1d
iZCXvc48Wp4Vgw84hXExNaJJhwQxsRYDRa1GV3nIvQYxAy9MlzOa5hZrTGPa29kMF57HtfNBbVr4
LbE4f14a2a1yElO77KNRrFE3ejYcd7za6lQvtb6rt7IpD0OmtYu+c9J91xTTVca0FHiwAulJtmS8
GN197hTj/WeoNSP089vokulmczGzD0+jVFwnOBqRah1fsfX6oN7oX1xFMx4GLTg1oz28mqWlg6ZB
vQmHlJ9H9TEzDdTK05gW4PJhDC6jUU/LZeKfPKTNHlxVGR5rP2IXTclw63fT8CjKUT/O/EPH7bKS
/CQeUOBcQAoytssVBzIKDyctfhQ8I9DlH69sA4tHdUjbtaX1Yi2boxuH12wsl7J1GzGW2tLwhbKF
sUzqzGePjLCXXW10z9DvQtGx+uuzHTaR9s40rL7eyw55SHpgnxvX1Gctq75ayNGyp7HV+yApygfN
RTy7bMz+PrYd7eS1AJIAkZbfEgTIUmQdv+Rpmm0z9BR3ppoXz1h/XeWA91D49iGwayVEjQ5eh9sY
94PjDORUxuEMBTY9QQZY3EZorGTulNg4fo6Qw/wiw0XNakAmG6rDYrly2B0HWJMP5jC/Z0l1p/mI
yAcpzcRqvH2W9foatYYSZU0SFfbgpd90BHTK2Bq+Y1QEsBhLzYdu8pHHSRtr50XqyNzr2LchCb85
17L/sCgqS3bFJcvScc/zOEWx4ksL0wuTvgEBwDr/6+DOzc9YkRp8jDPRcgPCzV0E1HJfsepbSuWA
tLLR3VMBYkZlbp8DlceyVAyYxuTBTktxLHre5anoUXxGtfF9cmbKkqYMp1QlVWVgJiIMNqkgv5dF
o5Xv8IZAHwVuDpembd+g5lpJVr5PgPy3Xj0VW9lMxKEYPOBhw1juptGoN/JiJCGXOTy3L72iIO/k
xeNaxoM63DWRZj4Xk9odkt4wV/I2WmWf1IQ0mJf1SAe06E4mpmXAFvSGNwMb40VpS4Oiabxi5P4u
45oPdht8tzQ2GF7j4S6Yh4tGUXcuhn1rOapQzbNRW5R8QUDf61ahoNjZD2+j2SABUC5i/NaWfeyY
z5ba2ouhqafXxq9j3J7C8asZ+fDWK/Fdj7IdZRIfEKbyZw43MiJRcS7ZsQcLytybPk+rj9hPr8rQ
6dfJDzMY0+ZwyYDNLyFMeJs4FrO2r9J6u1E0OWu9IajXXpQsKvQTz66pZN5C12AIVrylmzjzUcmP
3kSguuywykq593pNuR9sdMBiUd7J0Gdcnqm91/NHseD8rcMIdGU98WLbarBw6Jris5OEyPYYivc8
ZnoCotlVLm5e+Fd2OM5Ch8JBJZaY5ffZyRTBlRLlMVL1/k4fNOOsNr55xi8knmXZ1jIkDylAG2xa
hvZAKZLMbMuSwVW14LmPAdwCfYlBkbThM0od9jnuSuYrOi0vHh59/SMvw/C5UMX/5+y8euPG1m37
Vzb6nfuSixk4+zyQlZOyZPmFsGyJOWf++jtIudttecN9cRuNAmOVXIFc6/vmHLNaWWNK5pE9NOdh
fihEBN4hq3aylzVn2TJ5mJeWncthpaYWro6Jb71s+3BcmQzEXhr3mHaUUyXk6djbaUmATh3dTwNt
cB/xxWtIbkajea+dHoSOB3qKfqs/rX0UY+8nYeArN1GiODpS6aMpAMcqONI6gJVqt5O05vp9Faq8
dhpr6DCOudbw2z00GQEGVcHPJNLT6qHEKLgmGCzYWr5RPmQqOEuu6iZpMayKUiNI1MqBXs6roWma
uwCWtLusWm1XHhhgRu+rEBXtI75E9EfzwelkyGdR+N8Sce/Fk/wFKfjXCInm81CXnuNXunmfVKJe
5ZYR3OD+yzdRP8jnQSoHitejfEhGPqTEKECskOfjGrJor3HYxjuZ//aGMjYXTHn6yq9GhUl2901R
gv6Nn4ZUJclbxMjOiYlGeCzDMVhXBRLhNysT6So2En4BcmTYp74UO2IW+QEUmvGYlZl6KLxxvJ7X
yqbgnfKD7AEVcOJIijoBMZXTB9PXkET7UnVY9tpKBnMRrj2SePaKbuih3NnTZlmlaxxtewp662nM
0gd4VJqTtlJ8svM6uBJCeeNi2D2FQZrvCnw2awMw5ZOf2wplv0KGysJeuwtOImjy2ybjCqL7gG3m
zWapVUfczMsFtXtq4N2ui6GWt8tevixQ7pMqQZ/FU/b9qkKm9KiB0bsye+1vr4spMF0v56jtsBHE
MxpyV9+SOJYjTS6J7IqN8OKDWlxZVVo/gUt/wpnE9zPqXTre9os1eQi15pN0vCfbIdCJCp9PCiyU
Wiqxxk9TkLyfZFi9a1WF9eL3KYAKM6pv/fmVUhH8/ZUQwdVPWeU/GZIvvaZl97dXwtW7myTD4Vqq
oxKdm/FLi355qNJm8w+TvLnWkS/N+veuPO0hockGhTMESL/WedrMKwJJxk9hRoEK+LONj6LKxGMq
oufJj+orwH/iMVBjFKx1dT+UDH360VstB+HFJtYYqfX7KUEzHiINVdGyOgsmt1DoVD44nsIapH4F
m0TdLc8IIhKVRRHTfJr3jmF0FRNBc60wKz9Q/Qkvee5luyAhZ4HRGuAPfQpPvp3kThAxpczDAXdp
OpCMlRj3yxH+8ATzrbtb9gfEjvDazWVZCxVuRekoJ4fRDh6t2jYApqjMxmVj61WqNAsJrRPeUuxB
82otZdEujqMIvRGrdlIO4DVtc7esao2BM7RoxDGwxjsuxI/CMrJbM+6y25gpB0pMKvRdwW/B9SN+
vGGWHpe9KEba8+8/QUX9pZxFh8+2ZZ1ajYFLSP9QzopMriZlbfXM8IZxS4FwUulKTlwYvRQ4VkOY
dnRudVk7GlXGl4p/K0Y7jwaqMerXXvYiZCu6Lao8vi0Jsd5bsd7QHoswltuwRGXAxNtaDqX1mBfd
J7njxtymanPl1xa0lWLaJ5LoPk1dP+0mHRlnABzuU6lC3pgogV0MjYQc9OHvp2MPafZWzU+nn5+t
aHHI2pZRnnviSR5H5NnL6XUx5YeC7jABXBxWznKKTEurU4r69Mn6/pq2XcdHy840dznK1wH6KVwd
j8tzwESiWTeuJCsa3IFK4LWAMHddEL7gc3m7/Nhk62hi1AFo27JtefCI4tlo0HXfTwXnrJy00niS
CdE9+eQr7nI1hfc2L/3Y9t+Wfn+cGdnfn8/+a+nDs8ShrW+RTtNDlG/qTvK2URCGLhO0aZ6lTTdK
GiQbve3y1Y9tvtJOq65V1PVy2rKj00TpaqnZbX9sM3ULYNooyo3eT9/QgYPHrBWdX54v73WVMtak
95Cq69C6hf+eu0YWtM+i0+/RjwWIcKQ1GzAwyVZ5Ucuu/vz77/cvjWxVZY6AIMPAhU7Zdtn/t4ZR
ZjDJCUUTPAOqCeODYe5qNbvH4NW8Gla71cda+Sz7lu4GwlSvSpj6+yqYjC1m//yUQ793coSDDgor
vuTzgwTWf2XEKEGXVVE3l9//yerHrolq2rqpUtw0VEuzNP1D4cxQZD8M6Ep9nsZhFdlTjfSBBy0p
yHw2zWbHNDl2etn7vk0eTCK+ybNzRKp1z2ZWH7H2ITdXsFjRRsA8lab9s49e30n1VD73MMPupDG9
MlK5fy4qPiBBpMwuDVbYpgs/E+exqShtDhr52nnCTd6wLYXYRPYsS8vDciAd+J7cqjD/BwmCan24
MPEPt0wDiLJhauhpUKj83DzCRY/CIJvjBwwumHpS5if6M/4c5M2iOT+kws9PXoHnnAL2/sP2ZXU5
4sexy7ZEz2G1JhpZf/OTfDjux+qPc3Mb4w6upggmrNbfqsDNj4FuP2McoAZSayMBDaavbyytZu98
CE5Qd8A5f71sQq017LmSTrBp2bk8SS8T41RbobYDRzfcykXZA9O41qOcp5Q6vpt+1UJtmU9YnkTy
ysBBFuAflyfBYTZeYqLjlp163cZrr+i1pVFyTKgRMuSkPR/PD8tSU2u5A2a5XX/YkaWw2p3lQIOf
iisUQLJVW5jg9OLJDdSwuzcTY7zwhty2aQfda34oh2ccU/Hd+36D0iiD5Pq07EOcIbKsOeUJmTdG
2cBy9QOFzAZVPiVK+X1p2bY8xPPeDwcv25a9daOZe92HTtNPfnGU7Zbiw5jc6EpRUBf/82HZOVkA
7ze5NhbHZf3HbjkCaUzTYKBJa5O3K03SRp3vvMr8IKPLiJQ2vVjzfRh5SHyemuyqf78NI5LfENba
0n+f985pPiA4MzqJqAWWJ+nKVL7R282ybzkqTKdqD3V1ZKAy38v/26sq3bgPPe37q0bpILvWoCNF
SKcJgi4BjQnIvecaJQuutMK+wrhpXS2rvRilZ9FTxVcBMJy6QWRXadZ8IV9YvUCV1y7LkuFpzABJ
yTDKQmOaOCEuWXZEzPOJkajL9bL642E5o4Lr+mOTTPPBaZUYTErTS2cELsDYRGZtAtmQzsu2Hw+B
4QeuX4TJgepxfIThRQLgvLQ81JI35s6ySNcq2cBGvYraIDlFfgYByyqytcXHsKqiolqnYDagSsCD
psg1YHxr3/wyh5/Rd9ld3VC37kchr99X67a9sYkNEqrm5a6eVZReyqIjj46DA7tvL1k0nSj+JGef
Hh7YU91yvEZTn4ZBGOtWr6ftspoTDuho0xhflUHtP1aMWBQ70Z6SaewwLP90ltFdp5hkGG42EXUB
Ub/waz6MiNaePCOvtnnP9CfPgwKiZXi7HADpbXTMwDOuh9DujnqRgxAe7OIFNej8BFYhWasMQdAR
sJC4bkdtcpYdSKBuqJQ0D53nF9BlAMrGGer10BKH5QC9hEktUXTpLPJUCzdOPa27720mrR6MNmbO
1WY24XwZVoATEQ/FGNgYMqs7LxTao1YjOZp3R1aMmttgvpL2lbG2An04zOJifF+g56RAOpYLcW6Q
V5kJPGsxZvhFvA/qIsWXazfHIfe/GzbE0H2jn1DckIE2XqqypD2FBPO51qa1EjbSFbyF8Xa0qSsV
aEh3cSaGWwFl8abVTsu+ZUulmAWqm8Bwl1VqFzeaphkHMhWDfR2q6iaWlfzTmNWb5b0whrZzg2aq
L2lS0sIbdf397QXEvMqyPHtWVH7UpPLI+yEYyjudwKflzEyJQaAVOp6EGgGOpPn22h7G4DNejfcP
QnhA9noLRqdKVseVnJSZa1SAEaQO5GWmwTatS3xymFtL+31hXBZIEnpf+GvXKP//HPPrS/A8Wd1W
87Dgx0tIvtD/4bYsfr0rk0ylyog3NVM17I93ZV33Gzs12uFB0ybrKk7aK+I7ymelJR+zg9GyXVYz
sB1GJSiYVXQG3b6lBDn2Ky/3pS7m7TELNwOIh0lQipDE/7kkaabNKGOMtsvS+97S+IfWJJiSn6et
88iKtqRhEpCLhEj9OOdh7lCXBRrqe63qAW9C3ZUrVdmZGjDOZenHNvu/bFuOs/MrUkOdUUrpSsGM
SfYhxelDN5VUHhPbO3Si2I/ZFKlbZfDMzdhy53lfJ51mA88YJsqQPHdtk6zUujIPpQ1QVK/vIlNK
GJUZ2T4MwpTLM6vR2H0jfVG5xsqkYvoLvy1HUQFI16pFktmyWnn3JpKWpwK54Karrcq4JENWwpoL
iyfRMv6og4b8x3k1LPKVr3rVvZ9O2g2/P8Z8s0BnNEleym0SNwNmelbsJdsAktNVT5f3ZHrDZlkb
49a+Wpaq1pKhjJGnF5vgp51lo2SkzxC0vP2Pg5fzqVJt5PnU92OXc5OWu/GysRtIHQ99FZesqnhb
P5RLxip98UQJ2EQJUCSH5V8S2fYtnUuN4m3YPXRNRoWXf5FBXoGLp3yAuJWZ+nORhl+CaEq/hlP0
rFW5xrB/8PiCWigbCYe8nw8IuU88hHrJpa63EVvPw6X3xWUMJcaYT1YZ29rVVP6IHwOrSmkLz/0x
lIJQSuYC7rjt1Grpxgqncs943LqnTXyjqqH6pdC9GGKir15UNSgufllzE5p3tMF0KfhhPdhy5u/N
sOo2Zc8Fp46+LvtpPQfrKSGSXmvkOZvB69cqw/9LkjCu6BW7+CLs6AmXVwfWT+gHGrnSatnOu+5G
xAN/mlmq2741661Z2NKnAHjNckBCftRa9Gp1gK8e3WchBZr5CWVfq1xrnKwz7mH1qi46WjLzjtaj
4QvJSroRXu0dpzQtV0aq29dRj8MFLuljXeU1+LLCf9CZGxS+Mj51plmcxkqDnzRm4xM2j3DThGqG
Ip+9YQFYVSL66bLsrfA8mVr2BGVpuFTEJjAl4ag4nKbt6EvAkNpwemqiNnZl4m+Oy0mm7a9b0G33
Ut1L12ZGkuzywvhe9qYddKvlJEIXk1XjWcYepFl9riLYLNM4Ieyo51lTGKkPP1bJifq+WhZedaS0
9PfVZW9YUXJYzm3mdKWw9CnppvQebY3Gvx54h9Dv9O+L3Pq6OZ+69A4KNm5p/cu+5QzJ09dqbMho
QvZx5nn6p3KoK5AdAOcQYFKyj2nQdMLYJ/mMpvMKmVwpMzoWo6ffxZN1+749sQ2qbihkrWbwbhhN
vy7ba4YkbloDBMC0lFynTdE4wSw1kUbiWtLA0q6Mqewv6D/Jg4jA6nYtwhrgvGsza8zD+yJ5NeZh
WfdoxmyJ3YSRw00WGI52zkYwlnVJVM/7trI0zqE8SYe/iWvmbb5yMyLV9rhYMHxF5dZF4UvV+7dm
5IWvXV9uSSrOA6dIX1ICwiOnaK+YGeuBk8cRRAt/eq1H78qorP6F9J1vU5Urz2LSBqhgAO4Gyt4O
lHgwu55pghRMmEFgYLO5D8kePM3Oosg1Ly4HLUu12pAVZVmpu2yTKiwzjhTwHOnyHHQQwi38zrdl
94/zrJ7osSCY8nXnpYNjgznHaxr7a8kotQtzXBk3q6LsMztqz+i2wMTpQX0nBYyVranqPkOKu/J8
1IqOtPKzrnt3N4WzqWlxNi0uJt9PlWMwofyZ/U/NSDSFoaa501WDiQCNB4p92B8KMutsP2IggplV
8PTXENS6gx/Un5Q5n215sGcnceunZwLipeOyaTnUCIBCenBOVz+ONQOSBxU92CVRpa+EGP0rkTYT
6VXGSDJdop2bSO7Wws6ze3KxBN5b1X9RByQwNWNop4uLVQzW52s+xDOBT9Ee7BD44fJMla98f6Z8
DmhVDUlsDanSz5S2cj0Mzta8kjAMPaf9lAB268twU5vSnIvAHjPRInyI5HO6KCGpmkTNjoX0NMxL
kVKmJ7+oml1OAuH7UvDXtg97c7/u1zJWftQB8sGmNoqrZF4MDFk+SDoPy+ryoKtWZqzfD4JsqAuC
NjjUig3FzZUivO5AbyaWmjwh+REHS2vrlTCwOsPLgAwWUB3ArpZeW4lKDuu8Ax5asert1jqUfmA/
VknrJoY2kJGC9D/ru3GzrKL72pMkp9+T7RPRLsYAlkDfbslz5a1m9J2HtfeZ0PbQTfMZUCap1SZL
wuwElhctM9jdbTn53Y1iT6MbBLjX5YTmgzpXmPy51tT0oba3surpx6ZlySp7bRXOaYYygT9KnFon
EsktJv345iDN6a6YV5dty8NUMHJx8BwSEWkB54MYdFNRAHMV+mGAdAtQCsv6NK8PtY+KaVnnLv7n
up9WT5qcwfzK5E8y+uG0krM3JohAOzOd+RJCgyDWjFu0wsYmsIrwaJipf26tueEkNdVDm2fQLyD7
vrYvSRLnb5lAQ1pVwnqQuOwhHEias99X4pCbabxNyra8ZdYJ4iMtk5eOwM3lLKUrrvyRqxXCPc/l
0rr9feVP6D/bbugSarYpZMrCtq6rMl+nn2te1CiDzpIL76uez/iDSfWPKbU+vB1vovbrlzSe1p/0
Fsx1RMC6G4fnURCNp9TYiiVdCa9aMexJQiLyr/RURmT5JYyqet/aK9Uswm1a5MFtkN0mcXOVq752
kCVdPVAtINAlLxI37FoUMBpmA2ZN2iqXR6hfQyJz6eDpcNDC+Ny0T4omaatmhN9G3a7ZYqugnKxW
WEWagFgL5WDM4htTxhUEUPqTUIBrZeqn6BXlrHo95Q+E0dkofSAYC/qbJEdZ2UlWPGWbVu2DZE8E
Ffk0MPHa6zu6qamLsVI6mtEdRQ+o3qKvr/SRJC6vw2YTQpE+SrJJyx1CqpOR07pJUaaueo98KitI
XE9X8g0WLnnTe4m6mfSvrSayfUepZW1SH3d1QKYbKuCDa1YFY2+93XtTmOzw4qKVmdANxXrugOjF
0EmGmhTyJ9c5PZ5Yh+Gcls4gh9NdDzQ6kkhvHAPu+dh7YYqI2FyjY5LWCO+KzahawomDntZ93JQr
GSAbyQ+wZKRefIlzkH2dkZXrzPcyR5LKdJX6oriNUAMiKRBnINbi3OBxipWwJZEhcCHcDAcEx/aR
BEPA5zUGKXqGwV2MadJNBkHJkVw3RIhltYfDt4KHSTM/avYTHHtgDYVjDFQMoqn9msqlekI+8+IH
6tYMGDMZZR5ljteN5YFquN/46SlVtcchMtSD38jmKtbB9zJq8d1IsRuyI42aHss9s7r0hJk/PZVc
pMcA6GuLI6OKvOIu0Ip7XW/Sgx7Sqva0I+XrK7BYxieuvfvAItyd3HEryM65akRPlZRsFbPvCbUK
azenHXmjIabrKs1JAhP1QxEQAEeCHk7ZyOm6rjm3xmFCBrGeaZ4bQn3PbWJN5yBHoCKZdMWxZp0K
j5RZGUfWxhw0/VCU0WOeev3ZGynKxjAzLKXydu0obizmow6XZGsPthQotBjulKhqL8uDMCEnDmVG
BF9QIboqZfWojjVSOdU8FXRjr3qUKKvRCMD3m8TQIrZ1e29yGvnsl5b+iP3QsYLgWFLFPkipNOxH
u3tO8Y+fNTGgjVb5GFUErq5QCRZmRo+4Ef3kqqsAJHiTJbYDI9lVKkw3lNSvcl+uRSi4vYzDcJaz
9LrBk0c6PfpaTPLgMUa1WcVZSxB6GqwpWNjbxDfzFRDllTH4Xwyhdv9wWVN+nm5zVdMV3dSxe1I1
IALmoxIYEllm2pWdfUN2JJ7yET0V2TFmJ2HIaUyJSRemZRhS68KLsNZ3evFGboa5DbijkZMSE58e
x4eYLnsbdiOuYX7b/3Dl/bmRzZ9oalQDkCsrgk6EqX1wqiiySKq0LKLXgWQokN5kDvZyflMmSk5m
7djvhEmKSkEdyC2YO24SpXbUHqXVghEuJqgc0QhUXE02qmLUGxouTFvCJr3J5cxey1MgNtN8rc3i
PnRtI1HXWqqTAZQHT80o/9M7/nOVZnnHEV4rOvJ7TCG/2DepZdp5jLPtWwrQ7ABz0Tii2FmRIx8R
ypTAwyKsxXMy/K4O5VqP5POESHNh4TzULff3b66t/FRuWf4actlB5Nq2QrP5o3d/QOQvOi4o32xm
IXBP2ooA7/y1s4LZtDQ2q0mzY8eIILVYg/WmSvHXtmmGU9vb0z7XrG0pm8xZKBvuGBsOB08KEJw1
oblRghKu/ARNsu2CT2jA5Es9BZe4NhXEHV14TluRbFuSOPT1Uv4gqvJJykPPEUV0H7blHXcxe+0X
fUqiWaJvK1l9ChOCHiMNaptmxFDj5gZD1NotbxcQorY05LXid/s0rYUb6HLnjr5SkdVlYiOaVyvD
SNZ1bx59rF/kPqROOpAGCajzzW7CYKuHzbPIJtCKRX6bW5p9EL5y6EPpDjZY9Bjzq3UUy35Jc2CB
6tjKR3Q52i7zuYHkUhJtdU9UR34p1axrbts3fdSuuB7ggquS9djDj628uD0JuWnQ1NqENsjFsSnb
5pykxDEbft668IpjJ5atkDqRck14gkT/JiSptB6nt99//sovoxq+ibTwdH75mjBN68OoJoeUapa6
n33LTHm47iq7IF7L03qXvs5dHQimRQVVdTF/O4syD250rgW//xvEL9/BufeLRoUvokpL9WMfWJHM
esDOOn1T8uQrqW7NCfVGAl0u9VGpQopZmtMirs4IPbbMwPx9MCrDmpI28uc+tzahLl4IJmjPA2G5
oGFG6ZjAFIjGTF71fSdOU08s6O//bOVDqXK5MBEzoNmWUOy5F/pBnqHETCfRNZnfwoovnxzrX+y2
FyuCB4GEeH65z0wDiczUPOrBmuL9Hni6+jm3hj23bsyq5BAyCCn6i9QVDtVX+1CbY+JEFtkEhBm4
Cp8ZQ2FLuQ9LRV6PQb6DDyWvmto/KhbsCY8IQ6NOV+SnGPvBn+oVlVNr21vU+vomgbOSkhdKONOM
+U6ePGnINmYPjTmgV30skY+uS8+DxOKH3ck0Rvo5tJGx4hJJ2uZR7ZTR+JJp9DYDHJFuLI3tevQH
c5PrVsA8NO9WddSVuCFHe+O36ibI9epG7ZsU73xirgdyuzaepkWMSGxGq7rfU92bGvxuarmqNL9x
vYKBqx19wRgY1OWLpGn6mSu7vpIk4nsVi+DQEpu6Y0bhSC3Mu8cqZ+97LXxrGffhWlrGzsO4B8Fb
7Iq6QU1M1WXLiEE5wNANgQZ/lVVifQGEqFVHrlbeBHtj7rVpTLdJvwxJmAy0fd37w7oHYcYtQM/u
bKjsO7trX3VQiimDGqHsFAxx10XNSPUKARLzOxnd7MEbT7Yo4l1Q9oozdlo4US3JXL1M3JHo82vV
lIiVLWFZ9rIdZA6dC+kmzD5lGgIGkiiU9EjeJmPDTFn5/Ruw8fSuzjVjp3X15DaUoGVduQZwP8cc
4SbMp6b+h9vAB0PQ+1dZA/tgUn63we59MIS1smfzuzS9b0YVBoymusyJTcnexCiQNooctjSdu+5i
GHp30XyFfM/IP+YJ1nYGD5tB6+66OXAQ5+J9yofy+1/arxcIRgC2biM4UAxh/gKYUUU/TfHQx699
2F4hG1buFBu5e4XC2PW4bq/GtkquG2ho6CQ6VxEjjjTFUtxGZwgjqaR617WSfx6sFgVtbKqIIKPu
zuzv7dx6Gf2xuPfp+f+TWMT+eG9lrKIKOjGqatkav7yfZ4yGEtZpTWTBq+QDvplAKva5+dAkETcu
8KUbYxCDE0hevsezQ3sIWewdtOFrM7EPmWLo+2Uy1cnqWaoH9HrZXvSkZeUt8x2FfArHR11pNn19
VpViH1E43CqWP4M4MNZATLMPVT/JjurVW6KBvo4oxZ7V2EK40lTnKPWqLbXh+D7tKspmXH2adnj6
/Sf3QcG2fK8sjcmbJesCrav9QS8zpS1EgCGOXq1U1Gs7NnzuJx6279q6UcMiPhqDYqzxSr2OEkFR
7XCQxlo/pkO1xr0EgLgPzuogVyc9DQr41sonk+D6a9WS9iQWdlKjPWL2JQ0Ss8YK9WLolHXSuRRV
YHpEfnmZMu9zK7dc1DwmVfhcHzx8PceqhUX++38r359fPm/0P9xChcWX1FCMDz+iqk/12vKz7DXR
dXmFkra/4Aa2CdrufHMfMui5SsN4hU4mO9uTf6c1wZtXTsKNZaFvEs32z8tDblPahdwDxEBHWYnd
Kmrb+IZLlbcvrPqZCObhJFHutZp0HUrVhUDlAQAD5VHcjReNv+1aAzgU8t3a2ZpPpn0iadcD7b5L
nD2H5p5IjYQ0S3Ic4OFkturohYXdVVYfSqNde/To1VhTjoSSo+VvOhnSLilhLbqZDHt8YXIvoe61
8/wocFtCQ5zaz+bmB1Os6VZPM2fUDIlQkxQECAadK3AG2amZqUd+apdE2AMER0vDH6a30qM0JuWK
FsUV+sX8Iob7ppnCHVNOnzq9gak7zQpShrvERQgu3El9YICCxLPuX1ujPdplRZYPV2tg4A5Nxfgq
YVDnTAha1xGJJ046c/gNvSKquMwujCDto2Xk4ZEmVu40sabvlMAbDqM1vg1hK+g6ZMrBmxNdPZG9
Bm0JwoE6pkNowHAqSOnwSnIpG9h+A5fCjc4wBYscBQ8ZaM1cCtX0uQLXdaZD9Mxx6CqgYlHyaGgV
mZZzAq+wqLmhGcIboxzrYKzPWvdGg765Shg9OOAx9rDe+q3mVfEjQv+DV1EjzscXK5H8E5OecjP4
UL0rpHVONEIdojYuH/X5AYe0Q0JrcfK94gX2zmuFD3yn5PoFsLN2q7XtsDOhqfZwaa9EiKRy0NOv
WVudNQMqfWP51z05W9fAUt1aSW9JjsjfTJ97oXGhtm8+ZcpkOCOth2Mmi8ugK+JuVILtaBXxdc+M
B+bZ2Oy4LFHf7oOeCKEAJy16vZ0RUvoHT8rNuEjtdcSt/IjifTz7LaWqybLra5/8s38YX5q/jHFN
Q9FVnfmjaSvoDT9chzuSKfnWae2rQXyMGwcjw54UX5Zlt1xDGTJcWVbJF7LeCLLcCyfyAXkYir8K
CGbcGuH0NR1CfZvEAOcjHfD4Z6oepgMmy97H0VyhYhzP/e9EQiRmEFB4XOL8M94MJzaynvQXz3CE
ik3a70drpfgj+P60H09y/TlOsp2K6PMWREBOgGDWnqFX6ZsoV94WGgyukS3ZJepeH+gBgS+Ln9O6
S1ZYx7iLtAETc16rT0N9gydGbDEP4A31w/zYA9WK57zPrK7auzYSijt19ymdL7hrQ7SWM9BAwZS9
DhZKI2Pomq3v0VCK56+wV4WXLurGc2jo181UVO+z+v/zEzWuXihyX3OwYojBmg+r/3ufp/z/P/M5
fx3z8xn/ew6/0pHM35rfHrV9zS9f0tf640E/PTOv/v2vW31pvvy0ss6asBlv2tdqvH2t26T5k343
H/n/uvNfr8uz3I/F63/++PItDbNVWDdV+LX54/uuWZfPTGu+L/zF15tf4fvu+Z/wnz8ewwqDUwjr
7f35/nbS65e6+c8f1MH+LTSD5xG6RnAXnK4//gUqcN5lqf825nIJpWouMTpYqj/+leVVE/DC9r+5
7CDXlEGCGnMZ+49/1QSXzruMf/NsqiUju2AMKAzjjz/fgO/4v/dP7r/jAGdU2E83Qv4qXl810aAQ
Y0ah3PpwI7Q6I89zZt67ZipvuESVjhZn0do86U1YO6RKZe6sEzTLcptM5pFOdKx1ZJKmupY4qeo1
5GL07aFXRnUvzEve+StFDP0O9ntxyIsq3nXkIaHf6w5pIT3UVbgeO4lEGnBDetuubDtwaCgOJLGN
q8TomJINt2aIxHJu38j1nSEeJqvunJrbmWPm50ThtmdSnHibpuqp8IZPnlnIG9VWmIb6w+e+vgbd
rxMwU/VH9PeSY4ric1T7L9wwykMa2KjqjNtQUIVmpLmyDHXdSfvxLayrlWYamKCJcErIKurGHYYN
tAn0aHvZz11f0Mz1MuMq5952YNxP9pbZUr2FausAtIGjqln7CT2VY5hE8oBnG8FwTyspy95MDIgu
oLGrsqIGwjvdMxQuv0RDgkkljm4r+TGxv1H8uUcoeo5C+wGTNY1+LiOHBLnagY/vNvS6auOrojyE
8wMQllSKyO7Rh3RdpYXPgJMhhNaQ5ZoHE6BUORtlV8TYvCTZ01aDfTA0E1Ye/vhPlEPJyIhCzNmk
28chf79AB76u+No/eEGJ7XLVakk2U4vfBqB2pyI0jjQ01F3attJBANXgXhFei7auXN3L8mOH583B
J+ZvMtvfqXNUeio339AOtlt6n9OKVq/9OGoYqsZJ2RejshKljHe9T5UdtNSImC+fYEJ6fzsrulFj
kxxfu98Ab6Y2M1YejPmkBvDZNpvYhlyCj72V1BqUxaTROXsoRt4p2x9q1wiwPStg1DtMKkg07d6p
YEjvq0HivC7Z5vZKC+iq8eX/3Hptjukk7gmvF+B0icYx5LI+hENl7wdjF5p8/FYi+6vU8rdjRBZE
b9/3gbKFJ/RtsqQXGIz5phcxfU+PyTlJxlFS5Iea+KtMp+tIZ6ZSegxISpZvQhj/1FmccALZkfLP
oqsW3+aKgvyOsDxHou65gvfnyr2W7xHNHeNKwxVbUQ/4vyyd13LcyLJFvwgR8OYVpi3JpifFFwSp
kWALQAEouK+/Czr3pWM0OofThKnKytx77dYVL91WDofWWH+WxZyT0iz7C5LNu8ydqqO3v2rOAr+z
McsxJFsKae3+0YtFxZvmk/LXNB2RlIS8ZNJg7G1U42XcP2ylhWIunVNgiOaCqqrog182I+C0dzQS
6kIAQr8r3z9mY0WUQN+M8WD7BD/0yxA2vb4lKA7/iqJU/3tkiyG7Y3khKjNv/6s98dFzKD6kdZIp
OSSL3P3lraefZ2y8Lq2ly7+PVEMEtm6kbA5MTAakJxfEbptF7IkgeMjTXCcqc6LGq8lfwLx7sbVf
GE0A+8ByWO3T6n6pEUM5YDImd7ukTcnEWWRtMjd9TTmbDddWh/6g3OqIM+eBEZp7GCvnQUpHO7pB
HWsdkzcyrajr8yGakWWPWTZfZnKnL6ZdJDWO//PYBocRLfR5ddWNWhV7Oq27cOqWHa0Daa2e+4Se
RHvCrt8T7mST2GL3kDkn3zr0k36TkqlS4Wa48YiT/9/3LJwXtuj5MJE0FjU6cnOrnY6pXLQkn/Nv
Px/UAe8OJP+p465W62kusOj9p1fBgiuOjxR4iT8/VzOdyxk5T2iMUSO34WJ5/kOX7QGmbhNVbSnO
S03CxeLtHEGeEakZdYz/ew2V6i7B3GdHTzPxAjffsyDiSq3GI8TjLlQsBVHfDD8rhuUDU4Y1HhRs
58mQ6MlZaTSPuySLCnmLVSFjN8v1mZizO1dteewIDSTEuc3c/tGmW/7g6yKkC7VdjTJxeXgP/oKS
D+3Ta58vzbEOQLQSi+OxIvgcP1bjIm2bkO2Bm+FU/5krLGHXzYhKmdf2Og51EdNfPhDldv63ES29
fQ9XgGyPrJnvlqV6aSqin5FGPVVt3z8sht4+A9w40oLu39e+Zd2Sw69/f0LuUR48ZnyxNX7MjWnc
m8ZA4ItT9JC7teyIs8U4KZVlEZ1ErjqgujgDT8CQ0MA3K80/IyB30bf9U4X5nqov+gd1NnOSMnqE
HNjw9JCLPTBuDqwPLi3EKmBFq94td41Ap2JWzOPywgIBa3ISCzpIbLVVcIZKdwe/PZckyAYBbmKz
O/olATD4EHjqIPihgWaQq9ecLwdL0IRtXe/Cgz8cgkEvSTRss8cs/7GxcV9bCcR97TsjgYf8CILZ
Z8mXBY8d8VQO79R9u2Q/jJdIUF+q+QRF70wynHcxCSa5oHi545jgH71+buNmqT5wHBA+RBjUQXNh
viHuBmq4AUkEg1vEGlzWJK0puIdsHBLwVO/uChmP9v0Sz06qLuzpMsZW5V8CmX+4nFbvMlDYTIQI
A6wIZCJ12DcZzBB0t6DYeHHW2AYIfEubDrdP256Vh7mwGk34cUQ9RalRdBdR/4cTfIjGgHsqK/+K
SkOdDRG8FrOhn2YqMtaJHYHrY8GqGe6FRpPV9zo/K/73F1xCJt6dgurBG8ngDQa6+cjwd3qBJece
2wGHh5aOQGfH9cHFpQ97hT8Vevlc7+PUVA9es8w6a5r1no5V+jU45oxsoOrueyOaprJ6maztYiCR
vfjLxtRjMcaL7xXjd78egZVpjO8GNKtDjQ/N9pFqiloxw5TpgbCw6zjZDCKmzl2eZ2s4e0x44cEG
T/bMaGqcZH/d4TOE2IJRzEKsdqjrV+4qyGvKOCM4EST32vpKJJyVsGus9bemgmcLQeqtIhpNOZO8
y3yPzJjuTgWGFUKBNC/KIxVynNw474nyaTP7tnnkohXVTS1WhsVmYtqCxep+c6nLunT+pTbOsMaI
EcWUQcKhOGo6Hlk0gi/cogvi2Tuq0/GZxODt4Bra51QIERsBVmcG9fc15meCPPu7lNF3xC60XfX+
JUefgxFtrh9sAtriVRjt1RzsF0eHll+IXgMcseb3msvS6n+tTZY9UkToUVWly0nZ+Z6ktoZdlbUh
Y0z1Rp9YRKov24sxFOpN4c1kzZxpb2xyA0yNfNlvJcjfz00Z/SmbuT0tNuy89+BnO06oAQAtQjq6
C4nSpYs1fntBk2/cjVVRHUe9NT8K8+gDlbkShNFEhrc48GCLPdSLzVeN4q4sAZo1k3Yhf7iLkOnh
/0bsw4vBV7A0Om6dXVh385Q7BMUHJG3odgy2hTYRz1cUBM6aYCn57jmMEDtCCBrhQ86pzNoxHNDf
k1FVtOfaFmTbTv0tKCFQbEH/ysR1SaRnKSAmWnbJDyVSgitT2pITeOm99Zb5xdIXWkxp35BvHawM
sZfYNQVUYdi+l0zyR7j+BIX+LstWiyyt8/fpu/NZHZwq+wIyON1ySsRkJaE6Er09xhhI/duqrOdg
DZyEBZ94KHJrY1SLILCJBjlSN/dHbfBkuG4ocLLFGSNkhf2JmKoq3irLjMxhNV4Iptgn9eidlnb8
GIe8BWIAoFk3F77YhF3BmTpevc5/6zfPDUUVaYvXvzUl00ixLKzqcut+0WxAE0Pk9FU4tYkw2mV6
NLU/HnimC/5yEqnaxjmgHHlrKtoqRv5Tzv3NaUUMHqB9sFui7tK1q2M0J4gIfBc2TN2hwhs56JSu
es9FpZ9TC2Wtg5nlBNLg6LLasUwhFIO0u90X6s8gXD1aZ+Y1mGou1lhREE8uTwfXlQSf4NAIiuS0
/1hTo7+zCZVIKD2mw6S5tCXEap+0ccVFnTPJDrYqzkRDEqny/M9cpNeidp2ndUUoZPn9rmEhyj4Q
9ZG54/JAq/Obn5JeG+n6kee1zvcUZOYN7tWQFMGcHTn3Ad8gQ3XkbIgy7jlbGN1sU9PsokFCPnR9
ODNxo3TM7KQbvfWxhjgDQXXIomDLRax31nRAkGIcnXr8u/xT4FSLDbp2xqsPj1NYFId6CsKP1/+8
bda9b+TjQUibx9iB4L4DDac6fVK5A+pXaX+bzirPrnZWxDxnpQqSBqfRaRhJbOZBmyK8M2Ykstk+
Efx2IpNWuydo+a5k+wT+o26IaGkz+fkaN0yNr1gJZDxwRYvds0X1dcuqnJORWdmM/4Yzm4S8aKot
zo3j/OTzZhyG0vVCPQDppLLBO8KpwF6kRHtP9vxToUasRYykKH/9ZJm6gFMwfUNJgOZomi0/eeOV
yIhx2fjJnrT+OilJztLUycSym/LGckO90RnDc18uHTIhxiqiHIOEVXIEVUcgWsPkLfYyQbedCiN2
0+xhEb56SH/RgvgX9NmfBE2McFh0GTbCts6QnJ6KASPRQkhHmE0owjygMpE9VTB2SeVzZAGwWCFs
Vm1+TnPvc7VyhGde/dak+k0DFtPsStF8k4r7Ux3tDZFlwF0ru5LfDZdH3M6otJwKF7zX6+alke1V
yyZe9Zktf6ZLF2x2flXVxkVOvRDeuHrSPB7M0kgKOpoJ/v8/+ATkFYEY375xv3vkUtFsT8QGNyNa
0w1Y+OzPwdmYmICVCML6wVVP1dL9MnJzjdCKZlR9FgPM1q6PWpnNybRO+UnUTlhWpXVCDk5cVDct
QJp8hhareCyQFyZd25oHw/XHS7f5v8c1ANq7akTKN+YVpVxJj72asXrMN2LJk9nbgifE1+p+aqtX
TTw7lspfXD8r7qVtPOpatl26qX1GKh2E4O0HN+w1oE9iuhMlhR7Wjbs2d3GLOBL51HQA61IcV1Dc
JOb8p7fjekUnPTJ8ldzLWl709mVWg3WpJv4qBRej3Do7k5eL1dWcOXab2XXINPdA/hIOHl9Bkwra
ZNm6rxFgvCiNx6b38l9Yt+ni0MTOzQeQ1UxI2r55MNG0RxbjTxBYFZqYfcf1UoNUlgUcBFKcFqiX
ImCasSgnSlT4PiFptjtEuev1UdfDIGKoep1af7yW9NkJlaBA9IfXNVinJNsDb11yB2N9ys3E1J0i
aSrRHUarPg1EcJejU36xVZuJIBvg4qo5Rm+ssM7Zcckp8GzY7htsFXWswKKHKFzxQuqaeXHfai1a
lpbKRdb4JgMwDehcEHpX+btLvt1dVvM+mVzvA1tA2P2QPbw8LZsjaMlO/xnL9Jq3yj6WlXOyZukk
a2H/kXrwx0EmeBSG+E2CQH9GXn4IuhLFfonBVboNH71rvmOwzo0geDOD5huCq3/aAsJlFqPLDr6i
pQKEYWzIF7PFwGDfYFQzDar7zo3hhSvxaQ8kFjAPoRTMn5rt1A5sP7QS6s98fJAmphDU786Zd24f
tNniWVhES7fZeta8kgxZ9W7Q+0hQSrAd5O3N4RW/asgmkfEaTbIxznhqtZzBt3nOnGH8zUe8EQxe
yc4D6mHFoHAPjPqof72eJ34C4tabRPlQLt2KYiA4lsCgQ0bbydXIA7e5outM2zB1+1+uB+wIjXGW
5Bg+Mo+IpEYrXpaJ0nOFP3hUnysqBY7v6jD3Rhfz78qERtsQacyVdA3hdjEfsl1FioyH1W0stkSr
2lNuTmMkaK7EqUCM3WyzH3ObRLS4NPwm41tuok0eTW/5APvHerMgBdKUSdLTpkfc8vVBzb79yNLv
PNYC+LpBVnTsqu4pHVofYI0HUUXzqcicJZY9mCEzn84cqOovsaK28zSsvVDa7wWmHCr1oaJElND+
ZW5xbenEDIsabkw8htDn14LCkv6HoLsmD4DcCrtf6aRqojxP5fjUEEv6OGgWwUe+JuLFou2hBwO0
+pJf2i00IqRALlDWGPmp55GTLVFIHkZJq/uDNgu9UiZjwx6mWNJgfWSuOB/nGvG+Nloze1GBK8A1
usRblYfcxfyutyDsJUPNpl6OKxu6wmUV+k3JqyMY9FXpHamP7bX0m+NgKfHqbBPvv1sclLJfClyc
KMlIeilUMgWAYeSWxuKyVFx/SYbE/pG7zZf0kPI5ggeUU5+boVGdlzHyp4C9cTBupCd66jKU1YQa
FOxcllfRtGb3JgxnsYLPH5nqhkNrNZFW8ZK6gYj6vvOiVuMJa7viR5vmyAnkh6HsB6nWb3xcX32m
jn3q4LXum1s/E/gKr9zfgjHOa7xIXOWpp01yc0xiQlP7xCDuWIviaWMfpM7BjtX41r2zYTe2qh8H
eJqgVsSq1fn5q2vOVhime/c5c4e/duEWIUZlZsIZR3QqHuRu5g0TQVSZzlHN6krbug8ZSy9ho48x
7/Ebo6b7ppZvuJKyuC20t6aeAspOldO6ZVC6ET4J2vWXtRKhNjn3yLNnmlgkUdeWi0MxKFAoleJj
Nimss679cOiNaNQbziyOEre1ahjrGQv/rw6Ou1k85jmVQld/8kx+2UJf6D9a2aFzh18oM4qjaaTv
KJZ+V0sFvVLT8USp+cQej+iWwRbhfNpQUWSbwKbM0iBqmsYpPYrQdfcAq5qB2/7w2jntFe3ZMyAt
O7PlXWm+vaP8x7ieNx0dAlvFvWAOtnZBmPnlm90OZ7OG/0dDm0Nmq20xQhMmCoyH1cAYsKVn2fbc
Pr0pfyHPXCFwuSklphWNM78scQJ/a82/q7ItNhf2SaRnfndH5r1ROdwYaPEnb6h7RsnyB2PDj6ch
2W9oH1QdS+26gqUUmnM1jAS+P3G44xBE+MY4Wso/hGl9AV7f4n6puE/1gyp9L8kWgl5nPDv9xQvk
ybCdq2mLMrK36k5lJiKWtdEjYXiPTGRp//U284ZxPvkz8YRbO3yllf/k7XAUfeP0bgTDdWUcYni4
K4OLnBkKtrRZOEwjeC1bMxqKa991vzOPQm4rikMvp+be8K7BvP3otdBiuinBQS/V1ZmLn8wGW1nh
SqF/91jqq3E25E5rLMrYxvk3+J51xxj00dqHqGne4nbohj+pdObbhmpKGNnv2bSnTyoVNFRec+8U
3hH83ju0RRusXpbT8Kaya8EnnvqOSO25U/KrgogTKs2rbuNKy0Fqm3/w+d3CYMzA1dPxXgPeAG7c
FJtdf162FrdTactwznwr0m3zAbVjddcw79As9e5L3BDT2ZOE/erkNcdC+0tqsyJliycOgUMGJscK
Z60sYn0UKwsVcMGt6dE3eAbWmUm9Ie9YjrIbHgPPo2lj1sSdaP7FrKcpbCcqs3rkQWC8IV/xjZyh
RrJzNJxm8Tk/2lMLiJxJeoR1bjyitPvgSNb/Kt2Oc+syaacU5FPsaMNAVAXmZUHLK6RqVCetwhkZ
iPHet5y7oOmeqO6MSD1qQM1iU8OfZ8DbCwdd5KEMfBgTuTwPmAGaZWoemm59BovPZABs0MrZM24G
+8lFcNEys9W3ntN24OPZqgk5ymcfi4RGh1222qNFru/Awmt2Lf3c9rbN9fOmkw9fgpOLygeBVjuE
9U8Kmevn16HMb5nM3PMwbV+pqf8oBI88+RySOMf8sNwAOWiPml7PoYW9YTbwX+f3uAb2TR1XFeyW
NhqGuUvqQWboFfFLBe4OruL5K+usRixaN+eG+sBXQ3Cw5498BWBdD4C61FaerRmF39j0PO4NBIo+
/ZsW298Vyt4TkgFFkMfyVBFRT8eNTWHvWtkuGAyvYA3Qt8aOnV579eTX0rExgFn+zJ2MrnsXLnJ5
MlZfJoNpfrt9hmyp0B6bajiPC9lHtU5Sut0wv0ulRQ5a98MTIdCmT2nX3dtkqIfo3ar7JqCiYLCU
hc02vs1TwchRbeMdpq7zPAbxPO4hw4XcYtH272UwPmP9cPeIXhUKlJZMgqjQ3fq7qdEk05l/X1uX
FsAmDTT5q3mY+tW98zqk3KP3hg3CCKu0HRNXb4dTX5gIRgAJabTLLC34CVoxf9b6V5tP08GiH3Ba
ZaMOkgSK07ZNOUvTkJ7kWSE/qLv5gIfmw5LilSCaLkmDYfmY5zICUBkVaXHchPk1t6kTdVv+ZkwI
SUlkqU695w2HAh7tl9H7KA+EuGEKOzGWDLkRfrz2+akpiHOcGVoGMM00erCbWyPDoWmW0kYggP7c
GVR4QQflPd2BuRZTwtlP+S+Yz3gxKs6HxmuZpuxHXXPJUveygtpjprsD/AEySZv/UkegUdQt7Z/G
sdWhdQkfwXEnOjuP20praZFS+pPMrCRXDDYIuGzmd4QXEhQ5n1RrZpFDyp8+bfhz005jeqOeR1P/
gu/towjymOF6M1J/MIGaAGvrjt7TNLBuyUUe7N5hE3ORHHna3D9g0cfWfdVzUz2tZkurqr8AK5OH
vjq7jF5PduPjfXK22J1NEERiieYMEq4zdGRXT+JizOoj6Es/tM33YZjWcFy81wlPlzmqFxRSSUFG
QVa5p0zM4pwBfnnsJq16LCkLL44evGTdpF8xQ97j+ZkeoLyyBLtgQE6sSPeiH9s7HP1drHvF2csJ
/l5NjtLoERCzQlNHfAxvZPAfFyEfKbVlPOfW2dcy40Gr9OpYQBmPRPFeOZZ5h2s46Z1Uf+QdpgCW
7FtsNACbOqqLtg4td9kP9Hh+nH5kORcK+Sy9cqd78Jv5Nm+cutlYV+hNbi2fJmht0WLLT/W7EPp0
ajb3ywmc4tjoYo10Vb/gxuO6FYStcU7HXTP5MY68BFAox3SXMfaWVDNaAYnL5+JviNhEqWNPw2fU
G5iVwNDHAYHxkS2mo492ah1OQF5fK3tR9wEjBvxxu4ktpe9Qdxcfr11C8Drt+iBH2M3Yv5Rx3TEe
kbn9lgVFxKbGmlFZ19Kj9NLXO1woGprrlmmqt8QMIevjaLDU5c5+6CDx+X49CJb1pxEJeDgU+QYx
AYxbAPPVWE1WJ6YAjA+o4Xkw8/Gn7Awj9siFbRfgI5vBCt0aw/wwBz9TlzHI3NZXt+VByax5DicO
lXZl/qlXythqYzyZa+67U/5VpfVnN9B1nmsnS110kFabjF+Gpp5f9BxiyyVE/ew9eQgdCQcJxUaH
NpDv9NfEZbTGd68zpsviOLeCUymzFmHdArEl1pz+V3nmGNqNo52l5iGOm6tvJao2kc6zYbCODnP6
5mOdX1LiQNdMN+86JPSmO9ucjFFCgf39vamSo8NWZacJLHbUmCNsIYu7Qbk7BHqeFGr5ngwX33SH
ncT7Xgivi4b6OzDW07Krv+Z8Ewiq9AW0HrRnMAaYoYHs7RgIEjy18mESeRSYw8a04ebr6RNX8ABT
4RHnvERmNZ4mlcYobkdsyQbUGVgWMfLpR9S/TK4cf6Wo7iKwXCbjsPlsbNbDurbe0fPVH636kB2b
swfKtnetB+TORaI2dI0eGASoyPR+Pw0ZEW7J4XKwEn8ptDiAr32anMfGH/PPZevnxIVNGY7wU6l2
BnH0G3yewlkAOmDNXLb/tN00qK/zf/xCTqhbSjvm/TM+qOfgaduy+Y2B18Fx/Q5ylPOADzZcK2eK
fJsDrZOmz5XwfJqdbbKP9uB1Spo+lTzy+JAT02NxxcaYjvmzUWT3vtSG0LCWLgL4chlzlDAC7qZZ
QO1QxfCR+j6GMns+FoobtFGTMGkNjuNEAztvmM/nxLW26XYUrkcjoyZza/UwcJLlG5aC1bWth8Qg
kCahB0RaoOvTHevnkzZvFN2mvBG18cnIzyWt4KutAg2ZjYfA0nmShnmn6dazkuRy06EjfwIZg2HS
C1Iiew3IoRbgmjoSco4YJyKj5gQIKXaMrcBtMFnwvjVsR9oaqdHqPpEUOogvMUHaGhhTNczk4Uwp
WPIVSy5PBN4lXcWWJD8t92bjuPg155rcTWPPm6cQdFKYEvt0oGnix5z2kBLm6+fg45Ro5voqhbos
2ViH9eheyM/FOM+xy14WJCgYMg13HA6qILPJMOwHJQLmBsyfoLIEbZQ3w5fKOTzlxJD0NcOVFK9I
ii6pQkXa76HE8xKEetd8739bzMu93Xs3qQVXDl4JrT3wzu8l39y1lrBz6UjM7sGGQOLk89MyDu94
ppMt117bcZrv6s58hacAaAMf4T0JqCIeqqA5qxIu/+A+B4VYXtNaS4y8KmPET+VBSthvPpFqWdbK
uMvwiroIpkNtNLS4KfmC+PsIzmUQsJfApvdvlgc8tivW27TbN0X2LTlcgw1TOZ2MuFaOfyDm6GUx
KJIyXG+JDQkK0bxbw+V3eizuZZB0NpKmocr6cBXYR9Wg24mB1yuhqbI9VpkCzkZTNAX1E5vmi4Ps
Azsa2xr82vs0H3LmRRiksEhypMEjhVSjmRBIzVV7wxUHYJ3j/ZzV252ZLlekoBQL/nzwMzrYVjN/
zytjZ8emGTP4S3ue/PZM7zuuLD+xLIIibE2akWU0J0jhvGf9SfMrLy6CrUuyX0C/P1Ragw8vbY2a
aAzgXF3qXLnsctes8e/zFem5Ds3suL+1ke2NSIIWvUnKMr2NjfOtD9wGYCfhth8aVkkzu3cOZIiU
hO5N7rlPKpz/D65xl/e6OBd+/70YhNNxXq+Tand2m3p2UxgPIj+t/9jrVh5sffkv73ivOapZ5bQ7
WDkjW92knlzt1CGSOrXmmiLMrk8lQ5ip7cndapuo8OoUhxHeYM/VUR2tEZNJ71m3nWNBxRXnqij5
X3dTrPtGQerFeEPMWBDYWFB8+2s89jeA8liaTfliWnvrJkdaO45XRXgnREDioBHIHjh/YJ5v6hLE
Pd/MM7UKFc/2UqaDPLryTW3NGusr0m0jL2n0Dvf6sL4FwnkrTdqFYCuOCAriyaNpVOO+DgfvO2jN
/DT9jKv7uTJ9wPWOfGcujOdalG7irPRFgsL9yf3aiItCtolq5V/ERAsRBXHdLNZO7N9CyWnEa8Xb
sLDJlvemn0jfYFaXESamsFvWhZs0jJeptAgb+q7KZU00NolLycQrycGm0/5q7gXIdE4aiFusuvms
KryxTflf44gL/BbvarlMnXBinMiIwcVPLBpn4nNLufi+yvuhX6cvJ3dmlE46MssztVjAP09btDjt
vdQJDaEnT4f5pSFQ2FLmcAeRH4E6vwBg1gq4icXhM1gGDsmef8K8DHSr0ImeXrv2uyezNGx7M3FY
vc5aEeAA/Vv6JV7z3w3n01hXmnN2OoSbLnDtqECCwCKAlqsyt0OWO/1dDrZtM4y/xZIW++Dz1dBT
2geu96lsdSwE7gdDU8Yj3TkDnh2NYYuxMKO9DQgIRQP99Z7slhoJzOR86gVEJ8a3esaRO2/YpGbn
lzCK+VabT0vwUIyN+cE+we9duktYWFm4OhtsPmyBSeahpgL3ActilGGtr0doGnUEtj2NAT9wWgpY
yNCdQWwsrfdx+koZGV43va+P66KeeIqwAGJg8oY9srOnOPX2Zi2DpqF7LKYNwl+/52RxvgurvvgA
zmZoo3jrF3Eb6RMfGjItGraZBEoCIlTSk4q1vOcWyBeUUY9rusooqKH5ivp5dSFGyebX6Pl15AZ9
VDkmipVqaRIIlIlmuoyjVhSxY1evDPCtOO0QXEHXqWKv/z2UNdPpNaIMvziD47Aw5HRSN2J1F1K9
si5g2J1X8dJaByACRFi5dRGZ7X4ysIf62FQBBZZYEvwTHntqXEumPJRCwa6Xv4dWZZx0u8558yQP
ts66tzqn1RPbWeQpxarp0FxWrKkTgsNo9NqfiQ3/svl+WGsB8U8l7V3gER+A0Sp626SCZ8T4znq+
gks9DD1B8rlsTi6yygtA/UTCyqWwL89Gi/YlGMlk4J2wtkYB6nMYraXigPLqB1OZPFam5YXYMFiX
udxWT7vJ5KAebZ6G7zJ3cwTEpfcQUED520A4BnqqePU7Giw5r+AaAF8qu3OL0y3OJpeVwNHuByn+
pGVJBsbBXPRf4I2Zzm0LWtpnR63Ttff68azVBsE2E/U9+QQRa1tSWPWGNsu3TzXCmJUGbgkiuiWg
O3aaLZrc0nnIRxyHoMg2tlQOcA2yPB67sF54LAFtJoyAOI0RsHjdmJutS/ncNYJz15C+mcO30Wv/
rweu67WDUTF48VAwAc1tihWyv9Kw8yTaiV3z1xTFubCh1+ql8WdbRZVk1i5VLlNxWelTydWdz1o3
OmfR5w/o29wDAu49vUPvX+vArA+1ZphRr/O8/BuoTQgIM0DmF10ucTWlkh1kxNlfY5khtyaSdicv
KKPaSCN1lCCTd7t48QxjYyKfPlvg3g7/JJ6N7KI6HcyT4y+S46FJT34XW7IT3OwNCRnx7RcX2NKR
fvdy4Q27p/VMc2XsXocpay8T4L1Trg/IJ+YbNhPScFMa4OEwzvqld1ba6Gl2/vd1UtJROdohjqvK
l7nX0YRhzImFtxKQ8U/9ve3y9WIan2l2y4OGce2imT2AnwkYyjRt8xZZ9PQQI2xpFWuOggHerdiZ
KWxKlB3SbyM92F9NwV11V/gWrhHQEg8QoGUNrhFfkzcbQcCh1Yvfnd+e5pmXw9Ww8tR5MVJA4/QI
gv+mYZKHFa+Ha7inucTyuZDjuFU8iIMQz4p9uA7HXVTa7rpbzWu+W13sqUc5wOnJDmKCZ8uEYIhf
uxKDMY33uunKR3WImjMy+sw+ek57UrkQybBpXwYdCMYrzdNopADiVeMlvLb36NBLxqLmV7MFZGf8
+5Bzey4kA+K8HWI7o4YJzM0IYeVSeDkQwMznSu/8pLR7RmI1Z/X9Q1b5hRduwUVUr5e5Kj7dBsmr
oT+4pMTNK31tlS2XsjAOkGWY1aE5yfhXCYLHW+/nb5v3bfmgA9xdMgwj7mg5pcvC5Zwrw/z7zx9Z
1iuSvyAl4Kkuuc2+v2dfSjuRSJwoMysKybQaE+SDbWg7yLZHY363THLNJItc4E3NGV+Pf0mr1L9g
4ojNBn8qiZVGRE9q19Lmq/tTm+YuYSSXKl95JMbMXSJzhO5XTh/+YizRKrx7NsAitHW1XtqaKb/f
lvZBjvIZ6fScFMJ7DjgOOJxIxDweReanUd3Q1VzX+roTNpE78fZpHG1ehqV933K7jeZW+3SHhSC+
IkVvXH//Uw57VB//0zqvNFGPdhk8cXCgeFq/nWo3B4ykmbW2umlBkAF3OZCr/IBau0GUCVu6pBbO
sq1AmNcsEYNm+9I0mHa5ZchODzib5UGxRTPeMmItoJVJrGB/6K365d9bZaR0Q2ZzDzvR86tmp48W
Pzv591j+Uz3/+4Aux2Q/vWULNohRe/IkPhM64jpuESkOpr++10YwHSg6PmbPzkK2nuyw7hBAzUSB
B47miF/NuKgU3d2q37FsI0zev23fol6R+5Oip3p5tdcsj/WS3vj/sXcezXUjaZf+K1/MHh2JBBJm
MRtcb2hFJ20QJCXBe49fP0+yq6f6q56YitnPRqEqShTJi5vmPec8Z3YmvTss32PT6s5GE/EpFJGX
mjRB4OotZgqbO7VyXWmq8K20KCFy0uRosSY5I7k68gl7k9A+a3Js8P2N0S+/nNjnyFYHCwZnXKPF
fqTKyU6lcewb/XSn9jmL+JKFttv3cWQf5cJl30H8mWz4iSoK4YfZOC+t4uRznmIwN29ESNOsH/Zb
/5igD2PVnX8yIGffB4YUaX7a1xswslgSDNLWW89gWJ1ALYpGvcjJ7NtgDjvLAGaW3Q6mGjbdMmMM
S6LHMUNQ9cc8wv6xh+SA67jueLvZFd4rN+OO+m9xqD/yRv9VDsV9lZR99z//h443/VuxibJ1b6VH
9AZYC6Fq+68905E/gaqJ5haHevprVTadvMoD6esgJi2xovd55Pn9avzEeCIZoaCaLc67zxjvb2Au
/KX/+GJs6gCU1CFnW0n1l4BzHo+LowS8KSGwT7sKjDNgOixHmS4Sar5xI9nGYbsGBu4rRkFxi+BB
NXRn0q8XwEl8qapvGW+tq5tk5VU7oRk1P9Zxlt06TMrKsdum9hIzfZrD3RR75daVsXFnc5xM3Yyx
eJJY5z4v+i3Bgu4a2i4myh6lE4Bzu+m9dDl7JQenKSsOiWlnj30vbYxxt3UYJr9R7j/EKLyjKesY
Xy5WI7acgTc8eqwoynDTG4P9vKg9kYAI5GwiHow6YXWfRnUCVVYeVMXZ3lacf6KcbRM2qRdMqbnn
cTS+V3h4reZU6SnK1NAuOCMWFvGcYH4Syevqc7TUGAqsIyRU4uiUOt54Guz+FIrauQMd+ybbCTRg
bFSXxOJis4Tlo1G33pkxBLGCdjRvCZhG27pNWCbV3O1GS++Yq2fdCa0vlnN4hbgQvTBEySM0c27d
1t5T6e3kukxhOlQJLLekLPMQQ1uVeiehKkCNXHwOkqV0x+CnP2B+MEG8iLdcrcWjobxHu8nXm4ph
9LavbblrknrkmU6huGIc5rDRfmRhGV1m3L5kJDQ4RubGlcnhT7YK80zjPPp9yhBxMqEc26F1SNxp
vroli2C19PMNTkFjU9jqDnJU9THHWRR4D+wS5TtGgyRQcXxEtYQ6gulx68n6BWhxdjVQKXG12Tz3
YXaN7ZWNntFiVUj5JA1yTjnIXWInR7fOKTi3R4osR3t9Lfyq3SR1/tuqpTyIgoeJPMqCfzprX3y3
/2Hm5sTsk1HYtOSCtHBbnOywuKc/XdykzgjI/usDJQ/UjSX7fO/VlQhCr8kbnhd3ZSKI2i9mKpjD
yJXz9utvfv0dlgImRksZ//MPCtdwtw6B92MIeHSD/SyDr1tzxCfLFqyt5EgKJRhVR1mnWPnzYze3
7dE2sbnNdKhF3oud4h8oEaJjz7U3VeSueGbzbxCumpvKdwS8llTwrmSWunKSwgWSwYXjNPOtmy54
h4p7UZB6rh1rgyQP4sOHQpI7mMfi3oGO1rR7abS/GiOW7Oz01BsVUwzSXmUgYZQ8ct7EVR3e5Q2P
/jCE+H5jae/p+SQOxQ8WjmOYE9DIvBvRlikncZtORoaFj/jPqwBSe3qClIrgHZLaG0vqJuq0pkrp
dxON07OHk0bRfbTraFHc4cxUF4LV+zwk+JJ5vcl2iMPXdVJmgYv74QEqPXpytK9hNHzrjKi+mUcH
HdOc90ltTfu+boktDiujvKrNt/zMWsgtK1IugxwDTwVRonUXzk6A1FGdaXu6TR0xna2q2kFtHC6p
1X7NmHruiOSkoyq2N/08TRfXx1SKOE0Dpgt1z3XWD0a87QazX34QS3X0ci/ZqoixzN9sFP+dbaY3
Clc5tu15nrIFsdi/5L6z1pSh04nqiKNgw9G33dhmmZ6FLNKrosudC0r2q+U5JjGTYxnwEqDzK2Q3
X4nkKkfjzmy4KJUlIRK0lt9ME//mS/ziqvxZ0vXHl+g7NilezQr5617mtQ5DPjxQx9lMrV0XEdSY
PAQ8vF7yIvKOJ74o0l8hS7mdFZATcsnpVFnG/ZhOW1M85CWj95jx4WZcvf4watCsg1ktqejNwZdk
MuhGr2JmWAcdB3pGnZX8m13Q/O+gE/1deALECcR2W/iWr/4CQqoNrPRimStsY2VzY0fqngBe4HD5
2CpTlTddca6rkb4bAlmJAzp4Lm0UTQx5rD4T/vb62W6TZOvP78hJuOaqxsCvW5AJ+78/En8piP/n
V2pLQSWa6Vr+f/y8iSGCWwlbnPCpgxGqoSyzq4VzlN60LaOGhEw3fc5R+9D0XvvWO5/zghTvOl17
6EuCHfRiXByrLLdzOBqHqvBfy8a9FOUyXz1M3Ls2Y6tXbeNzwJYyoOqUCwsErfNokyFTCKBBXbjW
YQRouvWL4iC5U1BHMf8a1ztj8eaHuo7wQOf2MUp8h7QsVn+hq7egsqMfjeR9lvXYAt3757Hq/wfy
/y6Q7/A4/NtT9B+B/Fei9f/1f0zl//Nv/iuV7/7DlYqzIG8Ggta24E3wr1S+/AdxfTYf27cdyR/g
Q3+k8m3xDxobNDXG9R3KaFzOj/9K5bv/YIbI2dulysGmDsH/f0rlq7+gHknlW45rerZyGYRwnvpi
QP1b3Va02FMOEyc+TYZK99xRfxVj08HooLzF7XUpo0WVut6ym2F4J0FSnBbjmk3mcDvSZms7p2lA
mykjBLs13ZSkHbfKLowAUAs2P/c9QVcYtMBQwS0lf8dAEodveMjTWOsgISwJTH8rAytxltbibxhZ
Ghv8stQjTevr9O7YHFTXoXG3wwpbtp7IF9THSTD6osOu2QvHx+ZmbdemObVaMrG1eDJqGUWip7ha
WOH+u0+11GKiuYxafJmYGK5ajoni5q7QAo2JUpOj2MTaMKMlHF+LOSWqjlEh79ha6IFqwvQi2QL5
HPfCHm9yActrdipjVyzI4E1HhK/rU87zC4PNuq/93WwxVAUQUhxsslvA1AzSugkNvDVk0kyLUirZ
tgyfKJtoGI0OBO9yO7CBU9ylvkC40uJWzTVGi10Oqlc7zWgCiWvAe83cAM9iGnDMbghZU3vVDMl+
SoZ0H4O4xCMR7WN6yZ6s0XssmJB2tDadiDAVW6k6Mi2cQI8F+lythTqBYmei3C0oeA5KHjeXzYiy
16DwOQjtZcu4hRO6TAK6qneNMC5gYe6car0ZB/9ZuPW7TYfIyG0hyJiu9tnSbo3eO+mPWnlUomqS
8UB9nLQMqbQg2WtpUqBR9lqs5NJK5TH6paWFzERLmkZsHjM0zkmLneSfzlGl8osnxhs5irek6rLr
ukgPGybQ4JgrQ9kIlkTMadu8wsXsQy06pCPIZIo3BrAPTk+SkXHYGGcBKXxkWR7woFdIVqJx1WVI
8uZttTZtX156zOc8cFG1bYAvofKu06aRhfaHRnh3EYS9+bNHH+YAUe9NNtPtFGU3sgVJGaImIwtD
s1cPMvfvwENGm2b6YUdg8FozfWvquL1rcxHMCcYhg6qoIGPsqpLZ2w1F2+0MvGtJazrBjAv52ilK
zSgZ3k+leQAPtfKTJLaupXEbjRyhcyFlqu9cljEdqEjdQU94xeaKrSes0h3i65aVgLcZ8rtgpEXe
IiRxz6xeS/SE0O9iDg7IwAezIwIFdkKhGXGW0wK/mQAp7mxCYas/bnpkFIz6t71NGN5FLuE6ND3H
Tzb446R99ArKziu7xE5QUzPYY5wpK/mT8sHbMFz2vrYg4BovDoO2JRAv5wyirQqENLQ8fx9qE4Ov
7QyjNjb0OBwIG/G2eUvTx0ahPw9Tjd4mk51lqlu3TZs9UfZNu0AimjU3DIPMSMremU8kJeUea/CG
QeGyXzOz2sbzeL8scb4dKlVuRg+vSTvQ6jQNpNN9JL8wemj7eO/j6OjGu/DL4OHHfIb8lqoKimAz
rgCyltzubRev7YpXP6L5ceMD+6bDQBxF9w6QQ23M7n2e6ceClsBMXryLVb9A0RpDpLP3bjgcXOIW
mxZuCFJuOW5U1H4O5Cy2RWHbh7xdTw0ItWs+4cgRVsgdwg+f4yI/N/m3IkY37JPyHY0bAdOKozPR
JL6ZKv5V12BP/cm6SyZ8QbnlInxQtjrH0wvM3+Ic27oGtQkcbG/j5GnF2sMxNaNR4OCZR5wvnt9i
b4po38vjmHBk3UP9Vb+c9HeCByjXZqBC24IU/iDGtwEggilYHCLckPefiGB0FEl+Rok13VoKFbDK
camPBdVsEqnD5wbCfAbXnBdvfYsFq8dYk3qEfGpWpqZaDzOUl2DArP7gHEwXGlVPCyK+x5pXt02K
A0asrdO32CcNnBx2I64ZrqkS99SsbVQxfqoWX1WhDVZUuJCnS0/LmieMMpLAq3JyXUbPmNzk+sVY
eB9TaiEsd7hpiui5wbLgNXfTOB3muvY2Roq9aWSXDNtQPhQ+MV6bqGZTF9O5U8a4NdVOKSDoZGmD
ERdZNGEnU9pY1lDVrcfq5JvLb23ekgaj7uGwZv4Phwnwsfjt5/1b6tnZxsW31mkDm3mctZ2N0t27
XNzaueOwwrG89PWA3sJFpe0tfCFavhFRe7CcGhektswleOcabaKjqGeXaltdnrywFzSbUBvuCNea
tyMevPHLjIcrz9L2vAqfXoEqB7WlfJu1hc/RZr4VV9+g7X1kOqprguOvO5ba/mfjAyTcOd66OAON
Cosg14BvBPmsc6Xtgwa1fvdGjqXQIIcc4zFUeA1NPIer2zxzKH9iTIpAmL3GVUkuyZteme5hV8Ta
iAduQRNrZvruLAbVuPMnyz8xTFmPY8cUyEKoMICmrM2dB5kF2sGlnryN1bjtrU/FHDhMr+a+xJ9r
V59ZB0Ymy1gewgFpEEvCT6qO8iCZGw/pX/yo2+lx6Bfj1EU8/z4NzUXNg8mZYzoy9u4362KdY8aH
oJOYhxFmmnB/VXRk0ISFKXTiHmXXvyqFXbTBN0oehJbvRmO9Evw1TKOB0U5Miibv3GVLeR67+Hsx
W08tCe/9aNuPEQeQJOdePvj+sIuRLP2hgsqCozVc+isqJUlZtqOkNZYtFs0Nm8J4445viUyO4Yor
smiwc+OXBdBT3AkctLG20jZfplptrxXaaFvhuB219XbBgxvjxZ3w5I54c6nWnV8dbdeV+HZN/LuK
Am0+8cY5V5MIjxZes12D7H10fLB21DoS5DfNcT8n78pYp7dWRJ+M68tD62UHS1oXBwAtbyB+YsKw
zMCS/vMIVdlNPOcqufzufXzdzKN8tjElXwptVAbE/J72osfTVASuNjOTQaQpwRgfi6V/yYdx3VYN
g72qxyW1NtgK/f4azTmQdXd8hmkBHZAGqQ2dQtlNlVp8FnetgUkAtaHOHb+10MZrCwe2cp1+Oydz
el6X/lQk8QMuRPqSa/Vej0m7M9v1ITFomNLObhzeREdYEZsfDs5vyC9k3mmZwd2ArBPOBpZoN77p
cLoGcb4+5ImCeG2l6iH0zN9FgdZuE/Xi+OCdWo5P3MLd9FR38S6nrhjv0Ct3RH/fSg0A6Wk6WOv8
6iHrqJK1LpnCdl9op3uvPe9ehPs90T74Zpl5vtqbKOQiuLofKaiKABdDTQYryDP5YRjzuBm1u97A
Zt9F8gc1FPjujeSOltjkYhZA2ou1ps7prqRicFNOGImMpXwMm+aOtEDF+Cl9TNdbjXlGbit2vZNw
pNQZgFKnAUydC6gJCLg6KEBgYCm5xYqh3SyQH/dtJx4rnS5Alti4xA1anTsQUx0HSurFPbWbw6pv
DcOjEpO5mYGXuMQXPGIMoc4zVDrZgDrM9qLTDrbOPfg6ATHrLAQr0rBbdT6iICjBkZeznc5OWDpF
URKnGHSuYtIJC7SHU60zF5lOX5Q6h4GHD96XzmbEkp+3TmvU/B30xflgE+SYdaKDb6gMkq+Uh857
jDr5YRMByXQWpNepkFDnQ3LjN2tMypmc5IjSCRJ4kQRKWtHtDaby15WoyagzJzbfczDpHIpJIGUZ
SaYAvZoDPGhh4LGuujq/UuskS6czLb1Ot1DVvXKwJvGC5KOCUqdgVp2HsXQyxtEZmZGwjE1oZnXL
m8WlBbPCcPEW1unnCKg7TLP5rovHX4PVWZsUruO2KdS94LJxVQR0WoI6M6IgaFjHPEX6Qzx/FePG
k0O8p7PGi2DEvIfKYZBnkx90gBoFg5wFPvs+nprXRS2/ZJM9dqkgCIGwGwyzvIKxNNShbMqb0oSX
WXUEZ1WqeUeGF7gi/ogydChOIj+Krj15Dtbb9Z6ir7NOo3KLemDk+zIZLaHMkqyVvJA5/tEbKJhR
aWKrWv3HYoxgrKPgxVRjCabcawTvdX10av9R0ZHgeRE/YQBJqg1yKaptG72HxnBC/NlAx9tHXG9c
e7qRWQ4AwYQVN1ZIqN5Z5CBaYUoEcnQOCv+/0zn4u+MP33ye13W3cnsbCXhDiNyYjv9su3MSgLSd
/Sfo15+cPr+7I2uIHYqNUX+H6OPb2bbFt4O7++iJnLtBeb/2LH9ueL9G8lLGTOyNcVeDol297h7+
K1bQ3H1UMM1yUCxclchKxilYrJm6v577ZoTczadK8+KhBkExUvZhosyAV5JFII35TjnxtZ5auDHy
rWTOlU5kF8f+XIas0Ea4o2D5QpPdbaW6mPSexBRZILFTPRh4DoHsSNKKYL5YBL5zW+cPM/WRMa+v
qhswX9DFmuzJt62btG7vFngcklhQ53zH1aQjs+Bbwo3bGagx9o6RY3J9axMsnqYlnuISF1vKqmye
QrgVLN72HQilH01VP4lO0rkR3lKULKnH82odgcu0gZ/zXqM+8LRi+yKnlsUzoUN7+JwbQuYccSj7
3tR4ibJmZivgIIBHixQ6D1l568phV3TxJ+naB3r6mAhgQhXSvVees8WS+EQEZdNonoB+acoEZrdf
7Iv26Mdc3guuo1gJU92WaoJndmci4swJN7VBCLWCEORbx9iqN6iD9NYPpJFY2yd2JP0zx8j71Fb2
wY/ip7C+Gaf63RWHpJQLnS0OhFblbtfFvx/k9BLBCqm7cUc6krggznFbPXOseGF6Qaq65/ZMy9l9
5oz7KAWZgGdafXusiZRcSgNVFiQo7Czw2xlFATrudALMHd+gQIprorqDqFYiSSOLBqU047Ryj0IM
ogPH2ObCIQZC8t3pai7KBqWH3nhg70dasfqbJBJ388AEgI0LqlNd3DiTAaIamnKcYEcNqXnscRJz
A6yDCjDzLltAeUTzdc1c1l0fgGDV/CKOxEkO7wS67n6d3fyua9xXn6Jq2g+mIHYwbGO57XkkkO9X
Y73N0zDAQ3eUQ831VcTvLce6ZJyCMK+KnQDPakX1gckVxzg6G1WcDnv3Fntb23AsSGPJZT6+4ez4
4Y7WhzGdupZjXAoOZuP0BIp4evDeWwMpKSdm2poc17r6qJPROxV2PWKOM6eNWUz7GCRtHVEC1BvV
q+Okl9klDht24qM1puVJJHeNF0ZI6yVM21492ZF3w9Z3P1opgACBuX8xnhyUhMGaXiQ4XRZFplWi
9vdGIu9cRW5kqNYfZtbgcQJDv++xsobVcOS53MtWoCIVfhTA/aamz/Nuk8i8ZKGM0dbiXbsm8dnI
GAzTFLmpmknD4bwnhfXwENfyB+IMh+j6kyl7uJlbZ5tSGH+yhIuXDjRRlVXvVUikd+q3cDivmS+r
Wwrue6oms1Pop7uYIrRLzsRzq0R8joiboEAHwGFWmhWxCDlkVnOrvpTAxg9zZHNvN0k7pRAKcxdq
frxCRalZNkxGnbsCdIU1jeZuduVFKq4c1fwtpcuI41YIxhKJ0ZMgLjjYkCvfTrZBtsmsYWQquGUx
A7Z+CN8izP4NNtLNlGE28TtQAi0FsWY73VYJphhDMZxM1qrmRvG7GHmDDm7DTVKRN+0BelTTN7o5
i03UooYkVcoq7nMrmXLXuvjt6uxlbTwMuSy3/OlsR9CRJJByDzNgnKOUIbe7VZERxNiZe8Qnx7Hj
lsDhzE/ZbCe3z0+Zwrc4O+c2JhXcoCDbdoiPt2O8UZjL+DgPPytrgkdGSRw7N1hGz7ppBts7mZGY
ILB0u0oOnAuK+drXDCopf7ud0vYewsDBZBQbTPMIQcnYZ2bzqUJGgamT/lxn+D8ZFzrs4OanG6pf
hUv175QjOQ4eLZRjLb61fncUyJ4kdaP7XkRg2I3b0Bt5qn0XZgCO5ppbDmdBcm0mtRdBFqX3dW5/
JhQXbOHAXZMqwn8U7jPClLxFLSgYWAGJysMLijLjVMqncIX7MLp8Ypho85Lf5oLxZQmGIK+sJxpm
GA4sxo/SkBYOOXHGq4j1rUGTiQQ+GYuTiVFrHE6zcRLObcLKDqoYxcYldd+/wEJjHhvRruGnxc4m
2m9Lq9uAtWuQcWCGdeDlWv+nIeSzo6NcThrRUqPG9cBA9YhCeQxd7h1GgpvObWfygXRH1totiiO3
2ZUuh9958DYxmflVnhrcuSQ3+7b5BKCCD45HWV+ZgK8s8kwVoTxHXS3PcZqrPS7Be2vGN5jQ4m5k
KWcL2G7nKe7++F0btetuop6adcMwzrxRuBFy19kqj9nn1y/w6cgrUiB0lgvND8HX/+z9ZMH+yVu9
Y808DxG1DBYDq1Oqua3RYN4ykMHA3xTduS5FjIVQSPIQIEMxUlRnK4pibH3a17iUM7+1SKGBIWq5
bKTm0V6S5cA4uYE9Mx6nolgOKF312RptftG/m3oONd5yyms2sNyJT0P1UJjEvlGh20s4+VxFvv51
aCTtucaZ45QV3Etm8t7m69/9+mK+fsdIvOJl52v58/9xCt1SJSyPneJFHKl9CWhID7dTu3obGTP3
YQwN0seRf/wSl1xbUVZerS+2qMLjHheVv+BV57eul7hZ0HRJefYSrKhJz/6DTfLaJMQzkEMVqJgk
PfDOw0uVxM05rscwwFJub8ySH+LXLwPvmt0kxfuf/0sqD65QSVJRDozU/vxAvWAF+/M/06Uwt0vP
0v7nB6YKAcNqOMxVNctb1HYHrpJAXf/3L35rkaD7+u8k6XdNS5tg6vMu8Dq/J/9CZgv81hm+Vb/t
CbpuvaL5RnqiuCHPv12p7uJeyAC7Ab5VuKUAkQfUgYjqjiZwE/hNYW1bBOWccu1tjPUfrNBQ0KJc
EUCHzQUEtS4y2sKj5KEAFI6rYxCPkNFuk5ozUspeGlBeJ9lPp+TqptFK3I8hrwPQYxePzq9Vgniq
y/HEnUBdBwp82t4rdjihaaD5JiN6oQpOt0whnSCihXnibQiOganikhTPS9pNB3uZApeH8pLa1mci
2VjgzI/7bEmfzDCvr0adMaB34x1r9Hkhk8wmgG4K8FDuqnC4t8H8XGj22pkVEay6LPer11CdMlvp
sWc0tKldzIqkuTYscxUQHjK4/iCg8pN6KAUOqCocvzdG8Szmjv4F5kG4dYepgD5EJjBWtXvKw4Hr
UktmV4B7bjo4TwO/VBziZPTB3Te/rw2So06Y+4g2MJzg57Zl/bMh29uJ28iWx8biqmJBX3SZexbq
JTNx+2et9Yuk/7eWS3Xe1Bcc2PnJwr054n/U3tMby5LPWePDzwTWnHknxx5axJMEnP04P3WLe06z
p5EiKx3svAsHGzsoaXI/vRXJssVh9sIwnvs+ujVXyfJ5sVlx1wrn+EDdbeHf63+29uD49ng5YHQJ
IMtkSCqyiEzwEeKWtxBQP8lrSsNE8U3Z7qttoOCMDGXzWLzRYrcwg2p/Tq311vMdqpTBSD+w6BAZ
+R4vzLAr+a3tr9UAmpRBpRvYS/eqv7uNzbjhJnOcFd9C/+6O0b1vcDivFF9lzDLEeaIfb9PI4+ZG
+kuopzrk/AN9hZ0yLw9hLSAUzodREsaMk+FnN/Ucr7jnMgFnr5SnWtjGpeufZIqrTokCx1XunST0
q0QSDokRapymaAmuFL8gBeQoJhjsyyVIE1xSMZGxkFsFZjTkfstcnmrpfzqRWi9dzQzKHCZc8UvX
I+k7EyafhnNfr7jdxzRg+Ac1MKb3AL1Ts+GNRyrjHTKcHKGxluEGV7d5RaCHvPUAdIhvAXzlXv/o
EIqs9yZbsLgZP26LiluqDBEhXPIthjNto975Zg7pAZXSvpFIcOnYkw2TzLxDk4Fv2NwQLsXrxOsB
jrbctzA1AxiIN3AMXsdWvLNWWjDprO/ksoiRgwgqm3bUQafPjKx1YIBZlgB8+wleA+0UT46dMUBY
HA421h0lIPV+mrBGMa/JSD6rq8mw7uiQqz3nffqxlB5aSPeQQLVxMwah9PpoRwrZP0WPItG2fJMh
RAhexa01Y3+MrR9r7fHyUETf2P519ZvHcLB+TrTWBF3IzLXqyJf0lMja/EZ/KEngN2ZZ91N2IqDD
7cVJeJOGycjbsXppXZBAyzhBiRyxs9nGIW9euGT5GwvtXhMvnI09tenJDyPCgVwpi0I9oajT2Bwx
/PVxDW5XnLCu25C9I0CadCNHZ+wrzXcxrM1WFdTQpAkviddelFu9UuR6C+0z3zJGSOP1FfP9SdrT
XW9G+6R3+Jelp1npw8nQDmIijU9prJq9h8OOYyrinWfYhyhaOBsbDQtnqs/u3LZ8eVg6h8GIHLi+
H5lmvxkxzB0IYPZyyVzz2rbOj4YjWKdKQCY+3bO199j4zgeY1cDgsSmt4Zes1oe6uXdltVtsxoBz
yLOoP5Aqcj1lE77pB55sym5I/J1hRyfLNs5zVzGcGOyHjFCisaTvBCaOvlPt+dKofHaYxfmTIIHE
JIbDgtySg3uOoffjCTceC4h/9fhhRCHcopHKUyWoPKEZCZAGzVwm4qEiBtkNJP3wXgMhgtjgUg9u
GcfMWW6ZUz3QyHZv5ZCtIIyXpQM9x7r7+neXnkJyLDIxt71837rVY4wNLJC4EkzsbfjmgRsl+CNx
t1HaiXSNBz1/dmOCsEUeaZj58sugNLXyiKDNzFQoa2PIpiTG9+GxA10djMKF3t7S5FOGj46Zba1l
olDJfveZ4waOUp8Yuu8nDRtvm+e0SQ9dG19Uadxa8AWSmFVx9u89pklWz6Ao6gkJocK+d8QXjMX9
0Xveby//ENUXMst5KvE+dPSVitIF4FGhurdghVvIW23LhHUWx3VqKSZhZcFBxjUSngwLrVFSBxAR
6ainu9ZX5BVsWn/GkARj4a47ziDXWERn4dtPStivdBBvHOp2As6Wp2Rxc6oG3B8LwdxgYfJO90BQ
I8MEBuNTzuQ71NdzqpwdcuC7GBgZD3n9nI7zeUweheo/BZA4JTNASh3B2/HKRnvI+/EOrh5IfyQb
eznVFWNic2UuCeG02DQmantrcI3H6hvUqTzAgGfEXMkbL6HoQdhvzSq0ehVeKiztJe6EwcUEHym0
FPoQ3Kb+ng7ja5f11BQkyZ0VE7Lp0+Rh6sufnscEKbOHNy+H3NJ3H81i/yia8qXMORYMCQ1I43fb
zTLwVfMDZ41yz/3RZQPAX5zDJohxD/uoEyRSEBrK9kPxeobeLHkzgPGqKFTOzQzw57coNfqHtBLX
et5K0RAEq2dLN/zkOM+oD+Hetm7I/54psEqgpgX1MM+7ckp4EvCQoVPWbwz0t9SFCAQvOMaGmb33
DY6AkI0CWczaO31zg8GP3Bs/GOwEaYzCi34ro+8dMSuxNJey5+Rje+yUWEjorG7vlUE9ghufCOC+
w4LCMb88eYv5ztCMRMg0HgwfT4NVlJ/6/R1WEeCB3tkwYqvh4fVEQW3nCcvlaSQYxxsJFW6ylqty
UdqwNBbw3dyFpXQ4Rm6v7jryRMEgjc+q4bMo46Vk1RRdQ/yo4NyiWvsVawB0E6fdCcdcTgDMg6/j
vtv/lA7zqT4y2sA3TL0135VjyEGlYclcyzMNA5+GzVfRGeZH18LGM6bt6hNiJCWC+5W8XEv9oRuZ
J3Jk69E4N2bynEmYNoRVFRere4zAyWVAKbFgJVXriiJTIZBW4ZOfOG8iRheIwvlmycKXXowXp/Oy
ndl0F9gS9AGV9S8IOSwZcn0o0/WAjZ94WJFdKq5DTBWQQnqvIW+U4moiY9RRD5i5auvOgCDDDjR9
Nh/LwtzZKPwbE3z9JmYMgoXZmsDyqNdmTaZT0xVM6UhRbdzktZErQBpZHUJPkraQ2QNHIDwKi/uG
8ebYri2dRCk1viFEagguaNzDsjMFXNR8uF0Yro5DM7NkOD9mxhU4fllXeHFtkqTxY9NEzY7YTYiL
f+9U0V0Vd29yhY46zRa1IxiTOhrDpOdGB9OiCxv1hHaMvj+j3mxcFFddA1Z33CqqTt2a4egeLG9+
5lGg/qq5l2qaTth+gK6mzxPsJubWbLVJyUbWgGBPZ3AZ2MMoQ51pYBhKvnOWqFOJdygEeQ0MKuet
wnuFkGbGIc81MEw5PnTHtGyOdQTBF6wUEGLSgyBYxwm51OxtMrqZc+/T8rUn+H2TM7c6oDmLw2hm
j6q2Pmqg31ehTn5223LJfhjM9TLHANWRzHqx8pL0BScbNqwiHXFfR956smv6SmqhgrVO8UoxzauH
gnNkLILWn597xkKTLB/7aro2o3Q2aPgvfQcUwVJvfv3p9G63NTo6b4VMHosEdKXFmK5Fs1w6sP9h
9uBV0WVlJgJUDkgM03tnyKd9vhq/QekjKSUTKbV19jeVHOHmD7+lXzjbPFyIaoln2/iRZ84vQfZ5
KmV5sUqcM9aYXFeSRztIy3DEhbVLJuira/5iKx7rEkqJwbAtpU+08PISzj587KGOjlPX347mLLb2
IhkO9v0+jM1kxzwa+kEGM3y1BGviUm5jiz2EV42zTXrqhkXrgfFmIeK/0mrtzDbB8NI9ePML4xlm
hKTu9l4/fpQSWaaow2/T7L6Zcn5hHPEM/JYNrvlf3J1Lc9s4Ese/SmruwyIAggQPM1Ub52HPrseZ
ZLKZ3UuKthiJlkTFouTXp58fCNIhaTvJBj6glkkOiZwW0Gx0N/rx7xxo7nX6+3W9JxZ9MwP25QOz
7HFptmRt5oB4Hqz3dIrmPx/dfo7BaDV7ADGu5voFNhQxXTVvzlPmqS6AmqUv6fLVrtZHFzmx+rk5
L25X3Nr2678ACUb49/9tLOz1jpL2+PPHCxyqKxBU5fHNNZmDGDizP8jNZqou0/rSHNDN95ES/+vz
F1dcP+e3a2CVsxNT0ZS0vr0UDGvJBE3H8kTPExwtQp2aUakNE+ivgPL7fC1Or27q3cESdID1/PwQ
2zdn/sP7fZ6ARClx9pardf1KgaBqVus35/R94J1d/pHX8t1lNmvO1ww8MosDvPXTz7v9X+m5naq6
Pl5pOmx3/LmlZOl5nq1WNK/e/kvFe665smG4ikx+I919uARXYAe+QEPD3CG3PibP0hjCRWx7/TIF
j6CqwPFdK1pikq16kcf0J+8WBx/39acLZsO9zPdzWgfAN0gs0MHSQh5cVuLtIol3R9cWDqEBF2F/
ajaAJICQSDL74vnewidocBSuwVOoJMAKi49caZdX742+OF7ItHptTPoc3HpAYS7eVxacAbygd6mF
a6gscENtIRx2kq6BvYV12FqAB6pkXksQH2qQH4QCAoL81rvbOd1gen6iLUiEsGgRFjbiUl6eNLYv
dmvbUVbXgCsuLMzELXgTuQWeAHLsIAWJ4txCUiwsOEVDf8eeovWDCtyKSqwOSeZ8fLmxkBb650Np
IS6WFuxCngN7oSwAxvzzSwUeRlt9/H9TqD0YsvZyOlftbo6YrbJuG/z+3PzYD/UDyh4m1M1Oc6Xf
Z5s9J5XJbgy9q4dj1WTCYLLRJLZ2Se0cuK9RWBWMi9vPGNbGUDUdK53S2p23Dy0o3M1JkbQf0/Ia
kYxSsWTuYPtQ+c0XDlj0GBO+vr+35XRK3X06ox08Oo+OeXDq+5gwITFggoyylCqeNM7j9oHgkAkm
jegLISQFG9wTGhNUmkve3PeIwqNcSGTE5lLJqEm3SZoKhlwQcRZpTZhAx3GYXBC5ZqKtFxNUEtEG
RDPQI0zIZZTQuUtppHGiQjttWOdB6lT6HgiaOkyegh3i9hjHsHUoClkWGWUMiLCdJLj+k5C0Qp64
N+PGed4p2fuq8dHzgCgwGVLaxjYn7hPVKISI0Bo6T3Xa8snJXkBMYKpa7isKSkf0qtOkzqnvdzkU
hRylEGMgaE90XKK1LqwDQZO9YaCun1pglzKzUczOQtDlNOSC0RHXRRrok9RxwdnlgGRBo9T9mcDA
VtQCs+kfEgVKIKJUZJJ+2O7EhCYKBiQSXybgEMWGOUb0abtnLAmZjgB0SC2mgvs4OAPBQZ22Cz7i
NT6qGhMR6YzGV6U6rTC1DzhUqh3sG9zuJUmQ73SaH99+FnHQmTTKqNmHZACXFCGwtqNzmoPTiVmq
nCPvYR4N7qLRxNTlw9ogxnIkGT2bzgQFpAuFiBUK3MsiSBNRvKmFVLzckSnAQ6RZg4Z4jKJ9gts+
RYqJrxpMOAJCqEzRJ9w+E4MoZMxlgYZgGBSaFWBtsa8KUHREJ2g4k3VXwolzyBzzJAFSJ4k7Hzo8
LiTUeXgegiSJQE2IM+DenB6cXhlFQuN4bpGF3HkLSQngFXrbwTii8VEkaMEH92/yCFSMlAP3xVkI
zDkGXMRXFRJDstEh3L7OGk41YopzbAstQR1pn+CcY2545gnCJ8ySSnWWdBqRwzW0C7niohST/Yu7
z8OLpKW0y3tqBGWwfglKkctQ+0w8w9ygMYgoEnN0wuLYHpBekEp4OweEDhJAETORuMiA9QGGsgBM
dyS4NVN37hge0P5FjufiKwVxlBu8YKMnG88FgSWSv9J0uiI8VQDmrG+0INGR4p6c6IGQD19/mkdS
pHhOIGS2T3BckDE+rK8QcEGwQRM9MQdZGmWxIDKVd7t30hbQEZCxtrhLXvcDoumEQhQ+MFfg4cvP
iBrGWALuzu7lBxc7lQRyfG+HeIYgrGU5s0rudjnkAgGzTMX4DMHmlaRNCfkKAe9aGpnrLhZkAy9D
LiALWhg8I6LI7RPeURCJhS/1Owop6hBAKdXnE6Y+QWJxohR38uAuCVJQP+m5fa6KGQhd2d0dYKIP
uSSQQUDjyi6QEpxjCBe8hQDHEPQusmYJfoF9YOvwKNjEWpYRLOrPSoBcyAyvzu8oZJFV/CInMNA+
E/9IxAhDArdTFZ5PIA0Ibp77R+FJ4g4ZI1DaZyoFeYTfaGMqwaZX0VPemcU8ouQiQSd2IcKJQhQi
RSVocCi1OyzBXRJors19/cNERanRFt+/CwtMzoI1jsiJJKxwJythBU9YeGeyfjyMjqMEyKvk13T7
RBgpxgCStEsyBJhKERai0U8hEkHjGpxr9bBZyAggYjll3GdSglOLRMCFdxyReIHiQoi8Oz8Qtg6N
I7yJOHIojM4lDemypLjK+koBpUeA2ZIznWycbCqeEZdRTGb7OHkLafsAw3tvX7F9Q9aYMi73TF5/
m0wx5FsCNASp8N2+LTFRJAk0RqV/yUPpz4iiA4AtCdi7J0Ah4HT6ngFyxtSVcVPqIqcTe2C4RoBN
rU2wSWWFKvR2jQSZc2UShN29a4RrKAvUoyoKMQkvd3m34KIn1h74yoJCIcTEx4jEOC5MZcHW55Fa
pATNnZjgLkuKkmFvWdCU3fKaqadxu5xETyjLVYmiJClcBxG0bN9IGtk1EAgzdN+XjMnwRLRliAyK
lDINTwpSAPV99SIeIB6wVlRnu2esEQifUJjHVSn/3+stvsOPuCv4p3tiNWtL/auyactIXQ37N3+g
L4S/T6ArcD+a/fKTreQf/aCt/Heky7YHwf7911FFUluEP/iwL8pvv6f7790G73/16Lv6XfX/eFiV
22J7trhpP7jplvl7saZh4B+r4rRYF8MuBHQU+unLSn75abTOwfv/BuFmOaFrMzHedLdAJdVjwm1x
sD/hZVE3RdMv0b5GV4HuS/mgWFWfaOKqRqt2FZzetIFM3xazzXDVrhrMn3Jdl2e76my/GxFvyw19
ib8oV8VVsS2HlF01pzflqtltq7Pds82nZ4A679enY7bbIE3/ra4d50ek+xVcr2aj99lVofmu/3W5
ARhmTNkVOPlSPoTjVdXvvRVvRaS6/4cfZ8bRrFiMBFC4WiTfBR+tVhUILuMT6cp8vEnXs6qYaBFX
OuNNeXM1fnmuFsWX7D/v6yZX3uFNGAL7s+VNLwatXLgSe1/SFimnucdmV4/gS/u4qOqR9iDl9BTm
5bhgwkVRz4bs6LLn/ktumgKAgqbc7UYy3eWnvelXZ4tqXow7Cl3u1580tqDZ7EaSLV0u0Z9201T8
Bnx1xHSXqnsK6pv9dkra5r+8SW/q3USHMMTJ5pR8Kf9enm6LifdEjY1N1/iTvizGdotQh82A+BO+
enZYrIENr8ZmvcstPAX938ptU970a239bEbREj56CuLH5XV1NjJjXenYUxD/z2a77JfZrduGGb1J
b5gE8uyg2G6wlOPDSfz5yb7gRbGcnn3XduG7/pNFNeY4qJhP4J2dLFd4JONbTdc8573ibTmfNm23
EWNfwm9KxvbdrC6LyTWh6//0Jf92sZmVz46ae7bNlcX4kn/H9ImHBbGLnz3NF9wXxC5d40v+T7hf
Nk05cim6oJc/7evxrbILrPrSfb8rFr0KsTqFGkUbnfIl++9yu8ay9YRayi4x6k254mYzEW9FIIiQ
ki/pDwV2p57vxkez64zxJl5+Y+DeXUTnx0IlH6rmbFODZNjzoeW5i7V5r/1ms4YxY8otuMDXKT8U
abrDibgff+rxHx76b+Pgmv2Js1VZbH/9GwAA//8=</cx:binary>
              </cx:geoCache>
            </cx:geography>
          </cx:layoutPr>
          <cx:valueColors>
            <cx:minColor>
              <a:schemeClr val="accent4">
                <a:lumMod val="40000"/>
                <a:lumOff val="60000"/>
              </a:schemeClr>
            </cx:minColor>
            <cx:maxColor>
              <a:schemeClr val="accent4">
                <a:lumMod val="50000"/>
              </a:schemeClr>
            </cx:maxColor>
          </cx:valueColors>
        </cx:series>
      </cx:plotAreaRegion>
    </cx:plotArea>
    <cx:legend pos="t" align="ctr" overlay="0">
      <cx:txPr>
        <a:bodyPr spcFirstLastPara="1" vertOverflow="ellipsis" horzOverflow="overflow" wrap="square" lIns="0" tIns="0" rIns="0" bIns="0" anchor="ctr" anchorCtr="1"/>
        <a:lstStyle/>
        <a:p>
          <a:pPr algn="ctr" rtl="0">
            <a:defRPr>
              <a:ln>
                <a:noFill/>
              </a:ln>
              <a:solidFill>
                <a:sysClr val="windowText" lastClr="000000">
                  <a:lumMod val="65000"/>
                  <a:lumOff val="35000"/>
                </a:sysClr>
              </a:solidFill>
            </a:defRPr>
          </a:pPr>
          <a:endParaRPr lang="en-US" sz="900" b="0" i="0" u="none" strike="noStrike" baseline="0">
            <a:ln>
              <a:noFill/>
            </a:ln>
            <a:solidFill>
              <a:sysClr val="windowText" lastClr="000000">
                <a:lumMod val="65000"/>
                <a:lumOff val="35000"/>
              </a:sysClr>
            </a:solidFill>
            <a:latin typeface="Calibri" panose="020F0502020204030204"/>
          </a:endParaRPr>
        </a:p>
      </cx:txPr>
    </cx:legend>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75C80435-B39C-4A36-B4D5-573CB5D660DA}" formatIdx="0">
          <cx:spPr>
            <a:gradFill>
              <a:gsLst>
                <a:gs pos="74000">
                  <a:schemeClr val="tx2">
                    <a:lumMod val="60000"/>
                    <a:lumOff val="40000"/>
                  </a:schemeClr>
                </a:gs>
                <a:gs pos="11000">
                  <a:schemeClr val="accent1">
                    <a:lumMod val="50000"/>
                  </a:schemeClr>
                </a:gs>
                <a:gs pos="100000">
                  <a:schemeClr val="accent6">
                    <a:lumMod val="40000"/>
                    <a:lumOff val="60000"/>
                  </a:schemeClr>
                </a:gs>
              </a:gsLst>
              <a:lin ang="0" scaled="1"/>
            </a:gradFill>
          </cx:spPr>
          <cx:dataLabels pos="inEnd">
            <cx:txPr>
              <a:bodyPr spcFirstLastPara="1" vertOverflow="ellipsis" horzOverflow="overflow" wrap="square" lIns="0" tIns="0" rIns="0" bIns="0" anchor="ctr" anchorCtr="1"/>
              <a:lstStyle/>
              <a:p>
                <a:pPr algn="ctr" rtl="0">
                  <a:defRPr>
                    <a:ln>
                      <a:solidFill>
                        <a:schemeClr val="tx1">
                          <a:lumMod val="85000"/>
                          <a:lumOff val="15000"/>
                        </a:schemeClr>
                      </a:solidFill>
                    </a:ln>
                    <a:solidFill>
                      <a:schemeClr val="tx1"/>
                    </a:solidFill>
                  </a:defRPr>
                </a:pPr>
                <a:endParaRPr lang="en-US" sz="900" b="0" i="0" u="none" strike="noStrike" baseline="0">
                  <a:ln>
                    <a:solidFill>
                      <a:schemeClr val="tx1">
                        <a:lumMod val="85000"/>
                        <a:lumOff val="15000"/>
                      </a:schemeClr>
                    </a:solidFill>
                  </a:ln>
                  <a:solidFill>
                    <a:schemeClr val="tx1"/>
                  </a:solidFill>
                  <a:latin typeface="Calibri" panose="020F0502020204030204"/>
                </a:endParaRPr>
              </a:p>
            </cx:txPr>
            <cx:visibility seriesName="0" categoryName="0" value="1"/>
          </cx:dataLabels>
          <cx:dataId val="0"/>
          <cx:layoutPr>
            <cx:visibility connectorLines="1"/>
            <cx:subtotals>
              <cx:idx val="5"/>
              <cx:idx val="6"/>
            </cx:subtotals>
          </cx:layoutPr>
        </cx:series>
      </cx:plotAreaRegion>
      <cx:axis id="0">
        <cx:catScaling gapWidth="0.5"/>
        <cx:tickLabels/>
      </cx:axis>
      <cx:axis id="1">
        <cx:valScaling/>
        <cx:majorGridlines>
          <cx:spPr>
            <a:ln>
              <a:noFill/>
            </a:ln>
          </cx:spPr>
        </cx:majorGridlines>
        <cx:tickLabels/>
      </cx:axis>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_xlchart.v5.8</cx:f>
        <cx:nf dir="row">_xlchart.v5.6</cx:nf>
      </cx:strDim>
      <cx:numDim type="colorVal">
        <cx:f dir="row">_xlchart.v5.9</cx:f>
        <cx:nf dir="row">_xlchart.v5.7</cx:nf>
      </cx:numDim>
    </cx:data>
  </cx:chartData>
  <cx:chart>
    <cx:plotArea>
      <cx:plotAreaRegion>
        <cx:series layoutId="regionMap" uniqueId="{40692BD5-95DB-476A-A112-AB74E377A220}">
          <cx:tx>
            <cx:txData>
              <cx:f>_xlchart.v5.7</cx:f>
              <cx:v> Profit </cx:v>
            </cx:txData>
          </cx:tx>
          <cx:dataId val="0"/>
          <cx:layoutPr>
            <cx:geography cultureLanguage="en-US" cultureRegion="PH" attribution="Powered by Bing">
              <cx:geoCache provider="{E9337A44-BEBE-4D9F-B70C-5C5E7DAFC167}">
                <cx:binary>1HzZcty4su2vOPx8qCaJkTt2n4gGWXNpsGx5emGUpTIJzgTA8etvVkmyZW6prRutfSJU3UHXBFUC
C8hcuRLgv6/7f11n+5160+dZof913f/5Njam+tcff+jreJ/v9Ekur1Wpy+/m5LrM/yi/f5fX+z9u
1K6TRfSHazv4j+t4p8y+f/u//4a/Fu3LbXm9M7Is3jV7NVzudZMZ/TefPfrRm91NLotAaqPktXH+
fOuXRbG/NvK6MW/f7AsjzfBhqPZ/vv3li2/f/DH9c//x028ysM40N9AWOyeEEYcgROzjw3n7JiuL
6O5ji7knDHGXOy65/9GzXQ4Nn2nN0ZbdzY3aaw09Ov47afyL+fDZh7dvrsumMIeRi2AQ/3x7VUiz
v3nz3uzMXr99I3Xp337BLw99uHp/7PQfv479//578gYMw+SdB/BMx+x3H/0HOn8pOZbF7n6Q/jky
CJ+4HnJh6LF3fLBfkXEc54RSTDxK6D1yt7PiFqBnGPQ4OD8aToD56+vrBCbbfdvlLwkMLAkYeJfa
3u2SQb8Cw+kJxzZCru3eAufdT4o7YH5v0BPA3DecArN9lcCsihu5e9EV4514jucxz74bdxj4h74M
gIHVxG3q3fk6/CswzzDocWB+NJwAszp7lcD8pdJdoXfgaV8qyoAv457HbeSQW2j4r8h47glGnkMI
4bdLahJsnmPR49D8bDnB5q/LV4nNeZrt4vJF3Rk5IRxhTO8WhT1hAB47ITZHts3Yo+7sORY9js3P
lhNszjevEpt5Vip584KRxuUnxCPEcdHUk8F64Qxh94DL4QEh6GHsf4Ylj0Pyo+EEkfkrDTE3sFju
h+afUzKMTxD3bOZiCDOHx8SNOQ4+ocRDzMbu/a/exvzV7wx5HI67ZhMwVsGrXB7+LpPfS1XIF1wh
iJ24BFMKcf92IUycl+N4J9RhLnCCOxb9Ky7Ps+lxcB62nSDk//UqEQr22a7bqf39GP3zFYO8E9vm
jLroLvBPHBkjJ5hyipED/ODwmAT+51j0ODo/W06wCWavEhu/hOiyu3lBb4b4CXgwQsBZPb52bGAG
mHFEJ9HlOaY8DsrPlhNQ/PNXCcpiX6roRf2Ze0IxyC2c3eWOk6SfoxOMMWLYviPKE2ieYdDjyPxo
OAFm8To92SrLZFHKF0xhsH3iQNzHsF5uPdUk9nPvxMGcIsJ/erqHlOw5Fj0Ozc+WE2xWr5SUld0L
MgDsntgMkheG8a0XgxXxMOn3EKQvtk0d++5zeh/d7pjZb6x5ApNjqyker3OtnO27N6f7Xl6/ZGzB
J9h1EHPwrTZ5SFAeouLY9MSBrNKzufMrHs+z5nFUHradYHN2+ioDzOalhRgOiSOG4MLYozHf45Dh
2KCR3fM1iD8Pvdjv7Xkcmft2E1Q2718nKjAkzXU63I/NC/BkEFlchlyO7/IYyB8frhdOQLoEzECm
uY0+E+ly8wyLnkDmR8spNl9eJTbbspH6hXVl+8TjDuQxZOLFPAdkTYdDjeaOE0xQeZYtj8PyoOkE
l+3rjDKnO1m8YGKJyQmCvB+TB47q4YKh3onrUAcDN3h0wfzWnMdhuWs2geT0daaUpzs1ZLvi5gXd
GKSUBz9Gpmk+PWG2A+VM7w4NWEgPw8pzLHkKkPs+TDF5nSLZ6U7r3XXc6L0x+n6Q/nl8AZYMKhgi
hILA8nCdMCgi20CQof7/I635FZln2vMUPL80n2L0Sl2ZvI5ltCteEB6ojzHMPMYfF5Yh/DNkQ2Xz
UN88PCZJzOkzLHoCoB8tp9isXmX4P5WwSUaXZveC4FAINZ4DBco7zQUylodLyMMnjgeFGNircf+j
t6nls2x5CpYf3Zji8jpryqdS68P/VSXvB+mfezUEOzFckJd/SC6TsAOaDGyOcUHgvFM4/2PZPMuo
pyB60HgK0uvMaw4glY16SYQgn6QMqvoY+PPhMclrDoV/xkBhJnf6/yMI/c6ip+G5bTnF5nVKzadl
YV50twxmJ4eo73ggJh8fk+TGsWH1YCg+UzRJa55hyhOY3PdhCsmHVxlrzvbf1E6nLxlqYDemy0A3
Y3ey2XS5eCeQiB5qA4/vk3mORY9D87PlBJuz15nbnO3b3UtuxYBCJiIUAw+423ExIQGOQyHWEHTY
rnFcTfD5Qx79e3uewuW2H1NUPr7SFdO9We7ySsfyJavMGJ1QTqjj3W9inrgySHIILCkXNgbeuroJ
UTvoxs8y6ymMfmk+hWr5aqFa75XeD/cT+Z/ztUMNDSR/j6DH2QCD7TNA5mBL/W2W400CzwGn39v0
NEj3bacIrV8tQl9Klb4gPu4JSDQubMaYlJ1hmwbQaBtzoAvHx6QscADmd6Y8DcttyykoX14nKKUy
8Rt/p0ooQL8gM0CwFwPBzjICMsA9Ag+TUAblZ06wi++IgT1F6Nl2PYHTpP0ULf8VoxXs0pcVDBhs
0qAISpvoFqtJWgrOD3Y9Hc523Pu5+yV8qxucHcf691b9HVL3rac4vU5V9KNUUSGfsXPwv3jA5zyW
L1ggh1CIYb87CEt3hdgJZeEgbdjAZ/gTc+R31jw+N25bTebE+eskKOdqH5UvqcEiCH4cNiOiuxLr
dNW69gmcT3AcNKH2vzfkCTDuOjCF4/JVutKLfVHoIWt3z1ilvx7U+9vjiTZUWGF7731Umx5OYOyE
I84P2xluXS3synqYdj3XqscR+rX1BKeLv14lTpcxnJl8s9IvW/iDY6TU5a53L+NNd8YfMjCHw9Er
OK94fIC7e4jTc616HKdfW09wuly9Spzel81/h0iCm7OhDus6dznYNPAcVhxsL4XjpbdITRTZ59v1
OFbT9hO03r9OInnbq3vSdTuzXyBfhl10CDYxgHhxi8UkLTsQSRfByQaHTjLl59rzdxjd92aK0Ouk
kB8gPsEZ9P0L7kGBnIxj0GLhBMMtPNMtwYfCIYLzKU/ITs8y6XGEHjSdwPPhddYHP+z7Fz1w6kCG
hTgGN3ar+AFne5gueyDnwglt4A13++wnvOG35jwFy7EXU0g+v8oIdGV28X2U/ue+7CCgu4gBkbtj
AFNfdridAYO9dC6dRJzf2fE4FLetJkhcfXiVSHzcqxxKZy8HBhxktBlx4b9J9IfbfVDqUo/C1uzj
A7YLPeRpz7DkcTh+NJwg8vF1IvJpr82bgyoBosTvZb7/oirxaQe1lCIyL5oJg34FaS5DsH3y+JhU
IZ1jJgzuFQ4m/zo9nmfN4zPkYdvJJPn0OlOtT1Jfl4WWLylSQIUEViZBcPOR28evcQ12vMAucihC
eo8fDH+WSU/g87M3U3heZ4b1aSjhBkvR/Qz+5yEONlkCJuA+n7jLBVTuQUFyMIb9lvfgPXSuzzDo
CWjuezIF5surCHfXf3u3p4fJ1C/f/P+80xUQEALHWihld6FtQkCAEsLBFwQ37Xk88Z3chOppsx7H
aNL8l578H93h6ukw9EOCC3ZmNzveWuzBDbD+/tNjd+GeZ5Omd7Th0VV1O3armz/fwr2tDrXGH7cs
O/yRXwjH6sHxvAcN9jtt/nxreVBQhuQYDl7CmVigKh2E5cPbsBcD7s/kUNhL4zEX9gC+fVMciipw
v7PDcUAKBU4Md3KAo7YYv32jD1ILfGQf9qqBhGVTDmekDq3u+3ZRZgOIzT8G4u71m6LJL0pZGA09
YYdqdXX7xYOlcE4UtldB/u6CyG/DpngEwbK63l2Czzl8/3+G3Ji2YJKva5R+6o0jjIrJTBeW39Re
6dth8pG7g9xyS2+1HPUmrkjrs8HdWQmSM6seskVYladRMrbbin+N66FboSDRqbySYy6aKvs+DI1c
DoN307OvRlnOBmfMb4bWWrJUuh+QPc76iqNNZautbAf7rOmuQmWnq7xI1bzpsg9Q90XvBlZtLd2v
h6or1jKS0qeF1S1oEXrrtOPvccVHXxmGgjRfuJHi20gxEaq2X5EqjeaosSpBQmzmkUIzq2S5XzlM
roqU6SDL6KfYS+zz0s1dkaFsViXReEaYEyQ07ERYYfSuLuie0czzddzuJTHZbFRkKz3TrzDXV3U/
RnOW6UagMI8FLpG1wXhYNp350klknclGBW3nxj7pwkVYOP1VaiV+hfCpi5v8G/LoptRyGZXj8K4P
C3vlNGbFUVb7LE/HICzdZBEOfO2Y1p5HLSuFImzF6yoLMiu0hVOdd+OskDjxa6+XQctjgQYiN6pi
Y8A71xVlNYwblaIlzlaDiYK+dvSiJ0svZnqGZDzz0koGPB6+UStzt0Pj2TPWpaFAfXGG28ZZ9DTz
e1V8xUpfDa5sZk2IFzqL84UTkpu6yBtfZ1SvwyrJ/M4dmPBali+GLqWrMr0wWrnrhqJu5oyXTe7U
a13OEjq4wiE8WWSSbVA8c93W9r2+4zNm2khUGH9HqNigsDObwlLbpLe8bdjxOf2YmiJajF5/mvUW
88cs/oa7ug2Ua69xm7prE5EzTMp8XhDZL2W5t8A8v4nsdJ72ubWwk+ZLwboukOOQz1rTBU4RkhUU
RjddbRcrzaJsliBV+H2cmWAkGs0lJX7bspuiJMmMYbcTdhTeOFR2S5Rq7KcRl0EqBxkYRxq/stg7
UrSR33a1ESQizpzT9mthx/0yw+Y0jcZyE4ZEoLIzq9wqV4RF3mZ06WwYBC/L8FM5nFeRjt7RZIla
L3BiVa5TmGCL2sEBqfhnYqFxMygetJYbrnK3eqdUi07bsmu3ifMdqz47ja0mnJEitn1lhWWgCy0q
htWGOl2xgRXXB4myNzmumlXlqSIwRn5qaBX7OKXYj1lOt3Z5bfVaLbw2/xINphOMZ2PgKhSvteeD
mEHObDfcKqtKgkjWIcy64QviOV9kxul8i1jnXY4ZLG0jeCaGJLZXObeDpsXviwwXp7mTR4JT2i0L
j85phbUgQ5H6mBs2d6LQ99K08c2gyZKYet6z7FtBW7zImizyZZdFCy9JP5sMi5C1Z1FPGn/4KjPp
zXWRCi/ml6oDx+UMAxVjbQuXyw3RoSXqEGZNUnx1RiKXXRL1Is5RkLtuNrNL/S5zx+84tAOe5ptI
trPG63kgib3nNFrR0iK+G1ZhEA71sk/ya7CbB1HKVlUpB1HUWs14gQRhZbkZyeiX3dAHZaPjhZFf
eopEGmprpvMWABz5rLfjqxyctqCDyX2SlZ3ITCWF0tXgX6oS12IMmzQgtE/PrMuoNnNWFHLlVtk5
1l07bwi9buN49DMniWYhrYs5aSoihrRxV9qUo28yNxY0uVCatjMvS6sZ7qJFYWgd5IT7HbX4MsHn
1FPGT1In9tsysv0mTJPZYMVzrx5D3+Sfq1GlcwhUtZ8nshB23wpcj1vtFl2QleM4s4YbEtE06NOQ
CzeK5jkeeDBQ9ZX2MH9wD72sDat8PbJP+b73umyRFmpcKZMHqV0JqHkPW0+iLmhkcV323tYOWXqW
NtYgjGOswG7DWITNSsZgctl2kcCq9FZF7jJRu6SaN9Z+9Fw6l31ci7K3VYC6fco6zx96TwstUfQR
Yu7c9PJiVJ4MbOOoIBmGbZLE4JOK/Bum1pVlhxun04ETkVHQyG19Y7Wf6r6ZWbbnKycJ15ly2Kzw
3E2c6ei9l7eXdVuQ+dgjNUOYpLO2qdG8j1smeM/eD6Gt57y0koBp2z1P/az9OCAerpvEMF+7rA+6
gVZCV86wCDXOz2xmCh+5FZlhrW0/YoWelXi8CFNlZl5Tb51Qw/QBlinGhA0XqZOXMNkVrI1k3Bpg
GSKMmLfmWOYiVakRfUVQ4HqZ8lltOT72ancRu2aJx2pZymZlDVEe2B4fg1q3ShRxo3xPJ2bdmjGg
LRnPEK3qoKW5G1Rls5FhBzGB99Xcs7IrPvDMt9r6yrYHJ+CRjmes7Wuhh74NGtuFGe5aoTAjjJsa
nVSQtszOcDmA8w3NvKPqVDbVNqcR3iCllB+5eks1LBPSl8l5l5kFjdDZWHnd2rV0AEpEuilkHs1c
uWxDlglqGWfWe0UmILLX674rFrjqFUT00ppzpwv6pKMQkUfj0zJ+J21WBBoXQWrV9YaZfOnVshO9
bJIZV8xbOI1cWJklfa9wYOYmlVmRGAKwzEu/h7OFvuKdEbHLT5sKu0v13pKVtYwRqsQgow8hi6sA
Iny9oGHV+l3cl0vVtBByU5HB/tEtCetCxElCTnHVYoB+XldWv81JZousJasmLcmMdqo9WJmfawk0
wEtJYNWLKMqs91zG0co2nAnLopGgzZhtGz0shjqKApINtl/3NQMH5OTrOAnzNc+ypHlvRpgAUeUu
o5E5o99mSokoGkgQVlQHYWxGoXBVrxvFb1wzWEHrrqI0rtfHd4/PsB7qNXMbn9l9Mct0+75n4bjm
zdCLumQdzDKLriuXuj6Jk9TPYZqtaYW+JumgRFK0vUAVEgqc2NI29pLYzbA+XsascWYEe7s07/Qs
Iu21NYY1+LA2Ktd2fkA7s6XAsirXORmbZUisgPZOFeA4ynwmvR6oaFpsEpdXC6O5m4kaG5SJlEEc
SEkrfSs1vh1Zw8wx5psBDi6itLRujeyLTsFypMYvQ4nXfUNiv29TWyB9pXI6DyNtryNLXYWpSedJ
k9VrTni1djy9TcohWhxfRRXfumNrzRMEE3GQTb0+PnOVdffs+PJ4yTFQrkp6y8bp1Pp40T+eDS6y
VjKaqTaUm5j35br0LlFoJ5s6DNNVC/6kaLjjkyJN/CKh0awkdi4M8Ne5g6uLo7kd3FN5EafRko5h
uc4i9+6COpNk4udrGsVsFoX0Uz+MxRpnvFi3VZQVy/Cw7HupWqEgl4HYqtpVogq10FYNX2wVvHd8
qjEMb2pnvX+cb7bzyWmdesWdHP5U61iDf3yaEZ2Keqx5cIQ15aiAUWyiTNxej284uLwYqZ35hdt/
iWpaAs+Ey/HZzwvyZLVWLgwMtvOAumMpxrEbfJe11Rq1uFqTw+X4Ug3p3q50Pfv5VlqpVGCvAZ5V
FNXt2JDjsBzHSrtkS1wZzt0PhTLjOiYKr8MRU8HHpIAo5cab40Ufnmn+vW6KRMRdOUA8w5VII8hR
yqJu133b+xzIzjK0Wbv+efFU2q3tjJXz1Buvcquy1lUcW+usO8w5CeuztrQYrUavjxfeMjWzqd5n
9tjZ/tjV4yLWbGkB71iHln134T+fFbjJhD26eNZb5ouJWb0+XphTgLvktJ4DcQTf1+gavLo3iqSG
nlLZnIVKRYsej00uQq0uPdYN8+OH7WGxo7qPfVP3ro+jUWeiyXoj7DIHQn7wHvTgItTh147PnIFX
mTi+bk30UfIumh9BOWJxBKpNUT6nBXuvUZJnIkzA5dTUmzPp0MVxlk7mr+46yKl00vs/P2AeZFmt
t3Kbuhj940TuwWtkAg+1XiogBPw4IBDHH46X11dtJvKkiVeQTtwOwbGXx/5i6Y7rnz0Ht13MuYpX
+dAGVauSILbRTZnxVsR9gZfMOO8cyIgZ5nlAXAXcG3ktYIC/6CjyudvSmTHJfBjKK6topJ/wwhHu
OPbC42ZvAypca9Fn3fBZpSk4WB55oigyCXHcQ4EaTHr689J7yvGZIzeaDMLDWTOjo5cKVS5tVva+
K8llG/M4aLzT2qrP3Ci8UBRyNyuGQI+bdZQ4UlguXWGNL0tTvq/xHCJmA7nY6AqWAnl38nQ+esVp
354mRXHtMOejHTmtyKwUMr9Ofsrtj0mcDiLj1eeoLT67LKR+gmAJOHlypuIiW5a4f2crn5R1Mu/6
fCujrha57SKgFuhToyHzVMDeBbCdecOMhPEi6TzKmmUXDkB9WPshqdxqEylzalDHl1EWX9XOwIID
UbVx6vh2KtnKsSG+RrZZNZwVCwe5vjP0F17OPyQot30QIjb8mwU6wWzI8+XQ8O6SNBzYF2/XGuPT
TF337js+XlZwV695GFuFqPN0G5P+GyQkuS8t68xqolS4OE9EhCFb57wGJSKvBQ1ZBJqDBYip90lE
zovsYuDpTTjIUVRDDA40i3a6AbJiDXbv20265aTnfs/aJUmqS65W3iHVc8PCdzgtYbjMRcpy4Ak9
GgXOs1nY5adNWTfA+tpTu/8YMmaEiejpACTDKAVLwhmk0CqIgTMHrKqueAaxDoWpsBPgVTyVq9GU
edD7Bqc7TdoPmvKvLQzCGNe1aDobJiIl71WWrnluX9aZqUFdQLNKjdepCzl1m3iFSDr9DodMJJTG
0C/PFVEmPzY9CvrWvRrCsBSRpwuRk71SSAUNqleNGzMx6OYir9pZXM5H3G+MlyxgwX/X0hTCM14c
VFqkbk+2dZLNNDncfj/GvlNLNksIg4G09WVeWVQMSzcZIx8UxG+jm14m3oD8PqWn2YAbwdNiy8J+
iYphbfJhk+JmnrZpJFrcXxeNcxbn6mpU7H3qeF882oS+C+toLEeyslFaiqrmF1mVLwo7O+vSrhPA
SReKNp/LMr8EK4XTeoOInIQvihgSL5xl8x4VYzDYoQClpBF5CZk7k2NgAQxRd9FnGIhjOrOXTjuC
XtNSNpedEgi3g09g342Pcu9C9vrzOIRrRsLBD7X+rKI4FJ1OV8al2s85b/xRRUyYPm03rqzlohit
L6pIvSB0SggFqwaSHlZqNg85heS2bne224Dzs5oZcb0eODi4A9o4WrDMXDSacz+0gjhVmYgj4MpW
Jje0cD5oXrQ+r7ssiJM8SFzFfaRaBT/PauDJ0ld5220arYeAm2g5kDoWGpveV51dL3jr+E1SfM9q
Iv2WVp9h+0rlV603Kx1nbwZPB3HZnlVAscRoh1pkmZf5TeUxP2rroMPx4KfyckjjYdPkrRRRu0Bp
DxpRHntLO6WFYMxaJ11tbW032sZ2EYuos5OLqkkH31NooQm79GKV+WXrtgGUGAXOejZPBvodmEU0
Q01b+7BGmRs56z7/OGj5DvLicetguS29HJg1bb6jxqt9rwZBQqFdT5S9GJX9pZBJORtHvGmY6/hJ
bYmexxpm+Q3OFJuNydjPeNQFaVr5PS6ERPyUVLnowxwW8kjdOU5q4SXwtyu7sAQLiysphwtdgBqb
p6hd2AY7ayCwHyFqaJhSIAQOxVZHHaRqrIN79tiXXjJ+ozYqTl1Ccn9kFj0zGTmHQ08SnHMthcyJ
UKZdtmkbrfIYZAGTIxGG/HuSZP0M0hDia0s2QcJk5ufEmcWk+qxBsd6CWwtkD2iSSH0H2WOYq74K
EE6rpR2G72vwQevCq7/HWecbFEL4zNU+BhVF1N13ngxlYBVbbmdmFuHsnYzbNEhbmgmS21ujmnNc
ZzcQYrYaHNk8B3pPpfnctHwPIb31UT/Evkfw2sntVZLcpIQOs25sui3tIDYmwMkajHxXcw3q1TzR
GKgshDRYSJrOrLQHwSuJRVqOCmRJK1rnYVBy78JpGxkQC7wMsFopkN254Aa5BD5qfWONIkE1cOTb
tAF/IC9VSvIzWnStoDkN/abpmA+/5GTsIoPE2je8qgILdyho8Uw1p2XY+1Bz+6p6VgDPbLpFmZOl
Pe4VhyWfO97cK/NOIMcQn4NppWkH4YJ+7ne6Wddl/KW068IfTeDVxI/brjhHox7ehSSkIsrlOEN9
ZM9G2XOB0TluRinamkGH3VyUtpPNW5de6qRiouNpsqzJEqG621qUf4s9cmpBFhZQnFeiwB+KdJSQ
NaQMxFJwaFHTXoQt8htVLTsZJr6b92dD1OJTBLNajt1iTLphi1FHIHy5zTxep3mmgl5nGwlewrdo
OcLQ1K0Yy+iTJLPcaLwBwduPqkbA6e7LCKZ+5sxRxuaEddcpSj+UzakuOBEtVBKCrIk9v21cyJm8
xu/zERQ46oqCm4UMLXkxtIveGe01yGSFaG2v8m2oPgdS0XdSuhdxPjRBhj+loG8LfUgZjxfWUr9O
i3DpFNUHDI6tCzo2lIIZFxQvEIeqJipnoAXLRaLC2SBTCP7R97wPq03YYXvBQrcVuqEHZ9gvLZSd
Qpjz07jxzqRHqMj64n3SfpNmE7o1mRmgRIJVIfFDhK6UwfBiSHzD0p0XtqWAWoRawu71L6PTfwPe
NHOi7KuddqJLM/4uTMoAtcBblHyHMrBHs+6mj/EKlMqtlXM8y9kI/BjvCBmqtSkqConyarQhvZIm
2zeYXZZ10QqjTUBQ8q1y8bcRFI+gMpYBXwSpZgOzjnPr1JVtMjNlWPt9U0Y+YAJuOC1yEAiAvVsN
BThjLKyo9LvB4QIk00tU14mv6nxGcjQzjrcKadnN3Syp5+N4kJK6/KNy3HLWMF2BmIlWFOU5SB7N
ZugLuo4pPmdOXM9ynliizD0aaFlW5yZL53aqCgiM2AjWZsBQVFpvY+qJ1M6rAAQVPZdkV7RtEdj2
dV2ZMPAAx7yK3XlDnX5W2d6uq4pZkkTA2nxQnUYflngu+EEwb5xhy+qzbgTRwlPlhzxjCvKrofFj
B+m1GTI7E1VUmfXxtV1HBqQmSL0+Zpoa0D8OOkIuk2Z9fP3zIqsY3AUBT28VbN0PTrWInQ6JEoT/
YDj8BcuGH5DHnI3DfItlslaHHyr64h3URPo5EB74hcNbPy9t141+yHjil4cfTXqS6WWLVbO2k9Nk
zL9wkDJmVeY1a84ySDKHpl0Xpigdv+Aj8RPZQlwp0wgUgSjq1g1UHdbd4QIGbEcnKhbH9236JXHx
sJI57dao6TtQcoAIjgNxgi4q1bqvdQMFN6iMHF8yajzfKit6EMvqtTyIHLFd59WyAjoT1TJZQblL
C1mMXQD344Ak/HAB5ebhJTO2DEZ3dIR1SOzxIZPvQ3TpmAyYmsw+kM5Vc9KH3fp4qauiX49tCt2i
1jI8JM5JYjqQtuByfPbzvdLuLkz3/9g7s+ZIcW0L/yIixAwv94ExJ9vp2VUvRE1GYhSDGPTr70LZ
Xenj7j73nPcbUUFJAgSZySDt9a1tC7KZqyMov83A82ydDj5s29Wlfm1sehq1dqXvSDHjp5Vj3JcO
32k2Jkdy4RRv9wxiUW8XIoCuOx6qLZzVNZ4RZF1RINRW2EYsoG5pBfZzNHc48E4OB1WytqoqbVt0
hjfuTGTBiIbR6oORnj3TLQ72KCZc+KLwDsTQ8RGd3goxYDMOtWMYB76VpqLL9y6Uz2nw9ENWzlYd
2LOvJW5f3qm2IseTU5X0xTICIhwEOBvxSzfNJW7sDqMJjeoHK5v0fdl9VxXVbI3NuC/xi42kIQe1
6H+XPlUx4B3ikpt5oM5PaxcTl2ykD/jARLTmZaGa13HM9kt7LwZp1wGmCWXKq+JWtyiq1Xay6oxL
DBJC1zH1kG/naK1SPzjbQlXVwunGIur6h5LjTVxX+Jnc5nL8DyexfUlw5rt1sG7nodasuBBYhiEz
nUs7zrwnq+vv/GnloaA8x5wraDvyWueYrEi3qwJGeycoFky8VteBxmFmOy8PzJ5bt7L2dYzpEdLW
JkSzh2w84e+UFeHiFd/KpfqOMVBYmescrEbtRHrLftl289yOuErKtQlpq3ehLImA0iNIIEt8XUvT
HjHMx1xCg3g4saGOdQQqEnO1jiNmNOPS2Gk5obteo9E7iRbMN1OZWQyDk/yIoG+Pln3P9OdWn35p
FT6BM3lDkBcavgXXDaCU4sqd3EM+OiUequRR0/Qi6JyewfsAEuIPTONfmIMf0I57ltM//ozc7+r/
PLU1/ql9ro3bX6G71pAc7PLn6/7tVkgAvrlPh88bbWfzuy8AEH+c3QZq/EvlL9TIn+zEJy7k8tfw
/mHlfwiN+BZYj39mRn7/AbMPnIna5Q9qZMtsg2zQ8FVgUI1wx8aA/EGObH/BA39wDSnxXN3An/pw
gD7+QY7gT00gBSjYEAI4RAcoAm7lD3LE1ME2w93kI6wL9kv3/itwBMmPPoMjuGVM5BTzkAkBQ1cT
+MpHcKTu3GHArHo+gU8QMduig2qxLKU86FtozJC4YRqeT6Gv4o4qFqkCbKq0LZisXjGzypN5LPEE
XmeKKKiPJ7IqYQZYDzU9jFs8WWzRZ1VSi3mrqja3nhHXUo1aV4rUN+ieLEWR5O36hKlkLkN/izST
Rs/7N2LIk0HHLCm28PJ1oQ+DVgaqXksfxcmqXy1DuniCswaDHpwCdUevhPCnYWl3mGjmumZE6g2l
FkY3LjKUS88P1rVoVP4PVhqQLSBAV4FaPU0S73BVLOpmhUpbFmtUTKKHHFZ0QB+2b8xbq25XWnlc
gBaoAtV2WT139XFoDgtJ5hoBantFBH90ENu+VquKVninabQ4dDkmPHhBNbK0SaiK+SwxI1NFtdB8
fTx4S2eRMGsEIsjtREOwKM3hutCd7ePnKtZfbl+/LRG81WvuYgiFUDvd3tfuVHASewNjmNLljt7s
VLPa4LrV3Bsv9mxqsYQgmaxd9wA8qD+YTT0cVEn/XWLC7En4aTVhS6bHJiLCibboT3iSD4dy3IK1
akNVN/BmxKe5rrr2/qHPxty+2nXEwKZaaz36dHR+Wb2dnDol1cflSKp4PU+1Y81TvuJaKzHxOkwV
XsiqpFmjcTDtqjZDVVSNatHJ6iv+UF8WX5tUqd46UCUbI9Fd0xaXLa7t1x3sAUpey9Na09vD0nj4
5occQdPgUlbN14W7XSuX9arxb+sfulJFzOOKpLTNp+suqnTp53MXH477l2Lh/zTruQXk8vtkP/dU
OZDk9Mlwww97//2R/rMjX0/6w+f+0Pd1vSqpxYfVH4pqFXOKFvNVM3Htsg3Bj/DD9fJWpX9su9wX
n1ezymx2nxq1FjeTunVWtxIy/HQEPrQ9iTUp8TMD7XFSA4+06z7XrT91q1Y48p4ybu+938KfKl21
LlX91NZaGWRBJan8pag2VauueyppRnWp2lTV1iY8AVUd+ia6U8WLsvbvj37tVx3GtuiTBjAwUe1G
2TnTmypOBZ1IXAxST8nspuY2t3C2WcYqfahHSplVjWrhVdtM8LJKbaVaRzYD0HFlBzKkK+bIGrVi
OqpVkhSOfFRFYud1e/ehG8PJCWAKvYzqMm+r4NKXBrqlOPY91MKStXa0VvqNr/Us4M7ynfXWl0zy
ERGgDayoDYB14ntZgd/rx2WJp+rnCjmvbimNa22ow5U3RjiDWOJVy2PEFxgInkDUB9PNf5hympIG
ryAEDPQ6zHoEgD6c5eVjrBaYwJX1NBbbK23anuPT9pxX1X9sUzruh022PdS+lz3+puoPFNLCp67/
g25MiL2pZXk71bOvXrbqSJeialXdeOq9rw7wj2dSE4aJ4NqmH89mWNqEG+sDV28yRIrqg18v9UGV
xu2jXNs+b3Ndfd3m2sY7B8Ppa/3vujWULq72vnbx3x1GdXs9yrUb1Qb87UtdQqVffYwhlu3VZWxv
U1VSbaqKN/hZL8iaXNsnOsx4F267XYpqVaHeq2qfTz2qaq3ekGr1ZUu1k9wOq0qX9df6pU9qaYiA
2FUk9RETkFa7tcE0HXXylS5afaSyPrUzmTC6WPNgEfOSDgSRExMj0qTUB8RsSxLJzBRhZTk8LCj/
jigyGNfVB2ow8jF2qLsEuV36aV/Xp8H329006qnPyRSWpffVtPIy4uxQDl9Buu31ktf72esMEB4A
dBEsWxsTQg7RaKAN3Q/gzVY0YYQRM/MWyJ88512WDnzxDhBI9KBi3RNxNSul7fBWMe1HUQ8sXXUB
XUPatxAgvLAwZJjbr4Pf+KnPfD+2ETa2S5paog1FReZgqhCgc8Y1Hjr6o8zaDENiZ2cOCNDZ2RxT
q0xqvgzxBBU4aVxrx8vujAjoe9nMWYA//gyR2gGk6REAcbPvBENZflsrrwtsCF9HhhF55DnuoTIw
u4VqclszfiKbjoqxO5g893Ga22Jvdwn0ETNEMN+Pa19bYmtcS9Cr7MHRJciavCqDb1MDtZAKRBBX
jeiJhWjUic3yDVmnvrmjNGN9/kKGR5Hzc2fZYd7t2prUMXe355xNIZeYUJPXqQxKRoAyehkYnayw
A1cuoXtvOdWucwSuXqM3QhPuslB47dd2XuYAuhLInDYzg5Wa94b5s5p8E7F8Oj1XmN56EIce6tE5
Naz7YtvZEgkP6tt6n9f5oYBaXPDlndd6c9C6Pgts3kECm/mY6OOQBRVdZZA1lO3HFWvLtb9p1vIw
j3iodlBVEmjRYS38IfbqDXbq/B+F3tLAGAzvtJp15DsdSCu/ZXvqGl8meg9kAqw5YyLsLAQcOR/B
SpPUym03NkOnajD2txk4RYaP5ch5D/D5S0ON4m4SXN6LN++RLGJKXYY4gj1ovzS6A27Ak4qSF8AZ
bdpnPUIntAFEaZ7NCpxSk+Q2wv2Lz/1wtBcopZMIJ04Ram8QsRs96OyNZSYQ4Yc9JFUasILRqAPj
FkEbjDTGoKFneTzbdYfY1PglL8U7b4Ctmt0IGRPRJTLWAJQH+87Wj7QNp9LPbrk5OkcPnO7qVyxc
+E9AaFky+1VS1ZyDAyOgd4V+8Af+3nTW2RaZnnCOyyGmfT7ElmQ89ctzV0xTaPdGFTpDgfkWrWoI
odyP6oyxaGjxinYqzGwsp9YDL59w80j9gUuEqi3dQT8ZExCjv4xyuXdGp4/hXsCr0hAHtccKngaA
xnrTtMO5yXL+xbOrHcia4+i6SY37YyjrPsosMExFcS8w2g/4UHlgpekMbR/wJIHxwjcsyDOrfjSK
IgvxefLYyvUfkAM3Sd6qoJKt/Iz49h6k6bqDHk4iWB3CZanEPcddFQpWT3jbtzAF6Kw+rwy/BNJ8
W2G9es9ynvAO70kOLQI0pGvmetrZ1pMhlg46+PgI7trbSXmoJSusYO1BB+utjQkZhtBdmQ83xDvU
lNrpYlbnZcb0byqtNW5b+xkweJP0ct1Nc9nuAfQEkxj0cMz7IebemEB/+waOFqra3OTBgBs/bLW+
TcwiqEejj20tS4WdL4lRNlBdBH9GRNsN7NGESNhNReivX00MRhxzaPA85RCCvBZPtx4dsKm34zyH
emJ1ie4dS1yNe7uXgbCnaLXxSLB7zkIqqteWrKE5CyjvODPojMNNN/ugRifQB4SSPJCNDuxYX97g
ZAEqXcw7jh83MCb6S07Zr6alN2ySO6dYHrOmOw8Zt1Nv9I8QQt2E61oXjZoJmbYdn1oD8TSatX1A
tApktmk+TjCgRpKBJmYe5AFtWc9zMdSAsLR0KvHQpRQCxQhiOuCtRUPH5cmYQQVra5nmUDm7brnN
TOet9gvAtWXLgtqHJtfKL9HaGA+dy19w9xUBRn48mH3SwIpSBKOfAcCyMB8tWRPmMge52KVLPyB+
u0J+X+r8meE2TYX5TW/1BQGUpQMMsVlCmHxcMr+MXPA94TrS/QSYGLFE51Tm+pMOghvdTydif/Wr
rEm5QXf+aImwzipIOX39CPeKDPK+zKFblF1ISZU6/mg/VjycJs84ijun67TjjBsMd5qZdgUQd+Q/
CrsVgt5Q+0djnQyw7p4X5879JBc9YqBI4xngAlh4zdgv9tkT4223lH3Uubj25lJ4QQ6coRxfe4yi
QrwaSYbH3TiWX4HeteE6DRsH4ictwPfAdngZWaXZp2NfsBgj6X1PikgY63AuPRavhVXcl7kd4WlX
QLNA6JS1NItw40Uid0k4d94cWqy4MWXaSigXYhJLKFwrXafsRTprG1qL/7IacCdZVQc4V1SwHWTf
emEfJ6NporkE8duUzq+6r7TIXVYW4k4BF4mZQACS9rFZmA6un/Vx5R4NhxKQ8ZkPQsPXk5F2ZQzE
CmFjx/jSeUIHRwDng+uhqefE260u7EoIBX9BRK3eywkjIuGwRLOd52VaE0evnxu5WMHoNbsqxy/s
DtUcUF+eOg8ep9IenhoBMUGY0gh9k96WXjvH02oDstRZFgLj8AI5A3doirv+gYzGcuuNbeIWkJxa
3Btumc0JHiQjeMxv0McBgVpLxJzsbLpVvhGiNi5ocujgwIE2YhxmOF52TFhlOhTsJauL6iAL7dYV
1ndrWhKqy/xAPLpdGX6AP/jZJ3J1kGhQq1ILJFTrrKds+6a5Pt22jYvJEseTbx5DnY9z3Hi9F5ge
+8l1VoSrhYHCwKoO4oTVRn3L+8DTfC00Jp6CL3nyECASeB4fnNxPKNjZmwbCV5DZhoDRobkVlEAg
NbkRrqR9hKHruUP4G9DAePbNDnoVJO9qNPgdkve/GLDFtBmsT8LA86zEiLXggDpIUHfloygBbTsG
fjbzfrH1KpR1fmLG9J0DhLdI4SUNAXni2u4BwC4IfYM+WEs14RoF4F7Qn+Xy4szlYTWW92qGXNu5
GsTtXN8PzbyEQCtAU1m1iGtn6MPl3VzxACFd1QaGaz17cG5BzKS32eRpIfU0Pehc6LhNU/iBaMCp
M2jceyjUKenbE+eyiR1iDTBKhJXrQe7WzL2glQAffXJxxFAK0GJMr4bI6kyy79wlka1l7vCMi4Eq
ZDdOUzx41vRDuAwXAJh95uGLo+DiCqH1GPmIY0cd55B1zrHju6ZaGfg1EuXDvrRnHWiXbDCe78Kq
AI9hlFrot9xMMX0IDevr3Hbm3aBvj86qKVNnWaJaTD8aMuNhQkN841kkc+8JMzaOaV3aDjxdc8C3
+FoegNR4AEz4TW6SB2OuRWSS5tEW4mc+QCMknAAAoW9V4XMYMKhx0qwuJgwcFK2XWHbAxFta0CMy
U9yWCEMvUgs8S3/rGQVriThDXJT8hPcghluOh6+bF6FofT9gGChwi/LQMgcr7To/1G3o3EM3t1FO
vk7j+lWzpyQ3YcDQzfah9j0GSxTwk8bOd6KSa0SMHuBCJt1AwKsRk8m4g+B3rnK8jCmAb1G6xQ0v
plub/ew947afDefVbNywYgeuYby9wEcWyuLXKs0WaHyPwZFv09izJa5RAAaaayFiAmcUhmgaQJCM
bvKTiLpZx80HYkRjJUYm97oxtxA3jVuNo48WAm8AJQwCmAaf0lRkkPcrRBrmggeClEc2ijx1exnP
+XqT9ZQkTV69UiHhJuplGQjMfwzEK57H9ojksGWI2wujA13YESS77+UCH8lQ0m9iZU8kb52oyeZ3
Y9RPrg9FUl+ndyd/Rji+TOZhfZ/rxXyxaSfCUuPbwHIx41kH/1e0g7hxogJ/4mmXW9lRG/ITHycJ
VwwBgK/d1P783V+H8gaRIwADJiCiZbiBUbULe5nvc0SFd4jRf7PbYQ3mUQI+IXuHZjJ1ffGLe3yN
qiymhP2YjLKHf8BB0MZnVuADvYI18GdfZ37SLcvRW+2AdQaLdAcvBe76PxytjloIxVrv39jukFrQ
Ez2/GqEX5vdeX760Rrabde/ZGiY/mDBJDkx3feqzDr+qeNZzuDn1bOKBS8rbiQwnPKVZ2I3tweuL
uDLal9Yy8HfmgfS0QCnbqQpXrwl4yeRtq1UgJ0ed7iBQGmnv4yfT9Pt+LLUzKezszGVXnbvsaGm+
q4EGRdO8THs4BsubS5sOZwjonbmGKevPvXIjo1HdLzThW5taMUnz2yjhWurGKTKpfBy6x6Gy5vOs
z+no9kaAiSoNZllOwewUBU4kf9b4lGtBhlFs0Qk3nqZxAUFwhN0jYAgR3E76kt+P22Ktsvt+Dr2m
bo9AJ+2zWiAcKcNilRiJtu4fbY2zdqkUFLf87zYhvQJ4LjPSzgNh4tnZXb0tBC5G7nZn3BQGHvlj
nyy1YZzltkBolu+81V0DVR1Gap6L3mV3swB//3sz1T44Fuim0Tyodk/rDJCii4xgWQES+Htb08jg
wMttuBy3TT6sMAPPxPDl2mIbbR2wtYUJdTuwWpHROcBozIwwOeWRalIrWUmaI2i4R9Vk15zdgoME
qEGLe8QKW7dcz6Ous/u5W94XODP3s27ekLWoTstiW2e18CTuq3Z07OTaVq1TA++ZWcHCoRVawBF2
OZmaOJR2aZ/ZtlAbC+ZAzskAUEMhDpvGo/hRqxwuS9hT00u9h+8pQVpqK+RqPeW2gZHRci4G7076
eIZMsptx7wjr7Puldgfvcr5VTExvLgtMrb6IgsrDalU4QgWXQbQ0Jl4Ov7cDAevvKkm6S0cuaZ0j
IDnQxbW45XBhXK4oyVkOT+8Y+FU93LUYfd1bmpffG0X7yLN8OarN1MLpWuj1XsN3qqq21b0GIFU3
k1jtpdqM1agirS1vKrEsoU9y/1w1pn+GPQrWCFN8zbPeP6t2w62nO2cu4GjwCD7Htlkm1j13DXqj
tsAs8EyYbiJsg+uvXdm403LfOXe8dc+8ASqlU7jyMMdyz2qFPhbDnnAbGPm2nVqRw3Fy28FBbhbl
qGHgT8dkqE0TWMGKkdtkn67bAvOGWbsc3LQygON7a5FHUsvoPW9sL1qstYxN8Kh56I5dliATOJze
XcfuxbawwJXtEVPamPSFBP9PEagMFv9H6gnTcgwI6/+MEXzMO7YldPhjh48QgU28Lampbv8FIiAO
QRoenSC/BbFACvyZfsJAkhHDQZZhsoFPuoW8dH9CBBtfQIhJbB3DVeRWsv8bisCwvS29xMf0E56F
BBTEtIhjIksh0hr/K0XQdi2j7eqtN46OQGulhBOFhn0oOq6AeXPamLJL8fMGVpWa8NUIjA9KILOt
K8+MYkI++O2YNi5mts7sv0ytjelMa53ydYPjV+1MXX3e9cI79b02g3+yvFjT5fvSAimFKN/DIrKy
FJRDkWCS4kC7BazrLDnG272xpoWb39YS0NFMiy9Uk29UL9ygyma24xYIghJDbqMWXVIjLUfoW0i0
UHUwQtcCJq7hIjJt0pRX+017pz4URFFPPqqiVctqOnp46UZTNg4BBQ4HVWrbgW3+wstX8aEbterD
t6S2Uo3gRVK2SWJ4bkIdczfZT1eamSpmm5BmQVGztxWqSS3KzRJINgPc37VZmJRXCNVil0ppeapo
KYVP7anqavdrVbVdD9OoHVX9L8V/f3TV0bXffJMzoWot+3EGfUE2TVaVpq2qStcVA0zll7brdoiV
gpb4tMt1tdpFVQFV0JCwioR/t7FuOxKu1O2gH3q8tKrd7dzFcVSRuYhYdvRysp/O6Xo81denQ6kq
3S4KzbBgA/79efhiQV9VdZp5RtjwKUOEfUXEp1FLtsl9s1Xg6lTFanNzOnUHi2PfpqrpsmGzrbhu
culDbX3ZaFt9rX5YXSrZDzEAmFxUUW31qTtV/efV6hAfzjIfsxyBDYYkCH7VdJiHQLlUBIraslMa
oT9rPOpH2M8udcWtqI3U5qoqNxpmflCtquHak1Rwi6ojMAgy6PdCbdgosfG6j7dB0KI2CpgXtTuT
w8A76g2cMva1KLKmP9Q6KFi1fmlqCE62T4JZg9/P1ku4AxBvimZNm6LSuq9t294roERBKw3DKH+F
W9gdQYAA7Q8xdQfp5DF4ti9FfeOabHyb8HC1059F1UpH92gVOU1VTS3Ujmq7a/VDl6pRrVYbXvdT
bZlRTmFbNDTpcgnv31S336e1oxDh+qNUgCfSdwSO7TKM+savyvCsFib01ioAboylEtn1GvPcFshs
aG1Q8eyz5WDBGbhrJInKtbuVVvcE8naNLlqpkjsd+9TXw7q/ONa3z61K14WyEDeOyaMWHutA274P
KEywe9ZdgQd7b77CWVPhPaE7O9p3ZprTeTlkORaVo3cJk/oTq5eNCt/c3NmUPcHudj+wTIR843tH
1psBmzsWqWrdd4E14lMYE2YQ64a9FcY8YsDu6W1YToUInc2Pzjcbstt3fpr7IhmB0ux18WKb0zcT
Ub+kHvLuyBrBj/7Ql6Hvj3hDEDNL4Gh4REQ2dLggu24Dh33SDQd7A4dVafB6uEqhQJnbM9rbNH3b
GRiMdJgWKt5i4BsMpIrXRjaRO3OmEsIvHgZqQQGyXErXtn7V4MiorduLwr7J4iXth9Rt9L3vgpUK
KP4+3EHL7zoyaqnTO3C8APSGgFxDRnByiGQamaKmF2fDn+bLhWhuv9z18lMl1dZV/QoQ1UIiBZcc
tbatUljaQEyvIOTtHklB4Ez4s65KHUSQTa3u1x0QxEhDWolDyd3tFzY5HngNLWKm6tTDqqXL8KvM
SNrRWO5oxUMmOpjyGmgO3oy8F/DhLodLcew237Oxp1Im2dxbB+SS6hDRJfDawOHp0QYJp1odyu+2
6MTemuFqdjZMe+wH7zCY0oogF2w+HhMm40WaA6x+iVZGdIlN3MgLCF2MaHb6ej/A8ftIQHnT/fC4
fPVoKjKk/AElH8qXaqe9tzTNzUjZFpDkJCx/siIoz2xKef4GDw1fop7AsPoW/zD5LUw2CO0ZNCIU
IrERItkGi8Ee2jkNV3fXeCECAjk562vcWT9F9m2qt66LPjQRsYKneInGl5kCLI4J/VabJ8GCpgIZ
eBQeosxQC6PCj5z2ja77Wv4yDHgv54DTA5sTO9/DUUO0sPQQzg8nb0pm69mxdpa9N83jlL+6vxy+
X+1nG6K4iHt91xc3rfNCISFUpwyRKiOAJdMqTw296cmekx0Ci8MYI1RpQSCUgRRjhEjhgK/T0AJE
FgKAIhW7AUMt/L0GI6IMtfcFTlHXaIJZvPVLpCN+X54yfkfroG4SJD/SxGn1HpoqncUrsJpA5Gc+
/nSmFMjl0S2jDrHBKbXZoUDUdomaak+R3sfzdiD/x/qQlw9w6gorzMhtPoEt34HMybyd+W2Gkalp
UyIOvNwb5ake9nAStuQW9qUBNnB8v+YTM1/g04HSl6dIejX4KWmD8R06J3nrXzwNUOfOfC9AwGG8
dqff1EOkVchnAaAhZlnQ+mkF1v+lOC5+PN/lCAs9jzcsMiG1jGEJ1QiphMb96uwXM+UwoxeQ0n4h
mYysjnl745WhznZtlsDN6BnfC1j6XTwmodrIE/HvWy1qndTrU0xXe/dcimPBDpPEfWHCeF4ERfne
5i/Q4JBORh6hLOP7LiSSX6UFPpsTaO+QChG4xzNMw2W60APPw9yMHfyAUyr50X7HPWvZPynUXkSJ
DDhED/p729835Z5vppztC8P3pHWYGCPFTB0Z7q7z9oUW19B/u9CBgghD81ckmrGXkC0JhO51DDUQ
Dj5Ma0gWg/Q74WyFrnck405fInLiD7YGgv7Jhx5BdhaNhn09wioCi1ritscKkcseQ4eTO8vNIA0D
CwJm1knCuR4vX5dniuQkO92PK/t+NPYzog7TdLLBrRbJkuJj5tB7IB4jV9ss4ZAN9F8FmBKc6gKD
bmqQaDYe5vrkOgl5MrTI0r6Q5oa5d+zNRsYTmTrTQXcwAg/rL6AYBtwKeVrrZw7hirAHiZi0hGcF
d21f7AnjYU4j3UpgJXbXEHaoeT4aeTTZQaYHfXlAWV9DeJ6FABV9KvrvY52WOTA0/Ul48FNFfbGr
fWhiofMTzlP/2QNdEpu38GsjjxISMbU+suYdaBZzK5m/wIDmuGmxQkxIYHzGtKh902AFx4OTB6YT
ESSIqJHoIy3gzKwifOeI9obujX9rHuGT3rVDrEG6xnNTBDAcQU4PcgjgLhJQRUxDyjPkXHvGxAnW
EX4Ub7b51omdW8XjTjwYPzMzLvsdTg0RXp5ZSCVw2/MU55QNqVefDBN6TOCH+TN/HSBHsdSEsnsk
Is5I0kKCQ44q0NR4FOvzaYJLlCT0u2C30o8E/LLfKvxc3UiCVUsHdjshhwlyG0D9eG5e6xvYl+6s
Jy0e5QNlCeLyRvfVNO+gIooWfo0GY7gYmuPUgTO80eHCs276DPEqOM+e1zbpkLxOO/rV/USDBdlu
7pFxSbd2Ggl6pAKqdhCaXuGA83+0L+6xsnbLDl7RR7iVubXP7yWs6YFE5qJXfwi9NYUwPCN9lBfU
uJe1qHgj5sGRMWuMANGuAVwSDzMkJaJRKWFFCWDFpieuPdnI5CifLMTL1vsZk9Lhm78ZbfFiQDaW
wLTxIyM/U2CDl++BQiJr4eOToE8r8vbAfjmOyBt1EFXsOmkjHvPiHencJmgdmE/CFfNaQ9Cdxhsj
v5soEhegQhJzCqEYV94DkcEGsGcnZ9lNeLJApiAR62DFO+nacSgRh43hyIWsB/qaLfBzgr2BZAKZ
N5Ao68H00/uGs7yjb8w6ovfyiAkNBQc2BaUT0CcYONP5AYyCbkQwaCHLCnSsBvNsMCpxB0v7d90N
2pT2aSmiJwQEndA5GKEWFAnSa/XRDxh1+CsC+865jPu9dW8io0WC7DnH9QxkxPya7UbY7OzQjXGl
uXE5h+QnlMbiJX8qWEge3du5iHHm8LQjUdnrArN9tkNKsfzZOns/+S6/yW9+9a9CC+zbAsoPrDkg
Y5pQwxWLihZrIRICPiCEGWY7WLUDFtBQD2hiP/wIfvFY/BgSJ9pDOjbO5i0o4fOKhwIGAM8W7MJ5
0LwWr0j1pddB/4qEHlloukFtRQuPsyfkDcP/tLrBpnObDNMeUm6Zmm2UnTPE2Y1nKHZekSJaa2ch
vFe2G+TI0RNBXnRbiL5JPsd7MAE13VEQRV+HlN+xeBEBIWk+PMAu0QYNYu95n6wxO4CPC+EHgCrc
W8nU3CLi6YZA6r/7ASxOuwJmOCPRX/eWiOavWR6apzXOdyAWhlvtB3nRW4yIguF/2TuvJblxrUu/
yrwAJ+jNbfqsdGVV5oahktT03vPp5yNSp1iq03/3zP1ER6CBDYCZqiRBYO+11v7u8RiAZ78zdsmd
/OTdRCcn5JWwSMylG57bepE9ZduQb7UN7uxXiZMhK+5zEq2LbDm+W3zrNQHaED9kts+WnLR8gAUe
mD/+tuEquENkyIBIyp/9WeYJw03E6elJeVSRZ3xQv1XndJVu2lvj2PuL9jY6mEttxc2+aZylzh9t
aRy1Y3Vub8u9u32TIIgdibiftY1dLL2dRNPx1ycebzAUETGCI4J45WPt8s5YbEY2CEP6wAiicQtO
Okdj478iIAYS5vuwtm/cm7fqO2Jf535lZAt7y+7jqN6kR4Lm46bi7xgtkRFZOQugcovw5C5RDlil
q+wUb5yNugxv6z1hyfwxOueP0ktwD/Lte/joLMJHayH/VXzr1vneWOSrCab66j2b48JYOY8gckyQ
O+GKMqkX5UrZ8NZ4ZiXj1uEvrPNcyayy3LEILbCGd7fjfXm0/WW+R35wZ6yso/GYrwCMLdOtc5su
g431KjG3XvknE2mIV4iwy34hLVmhZEBRC/NV0nbZ0ubl8prwr9p6WzYl+/jA7fAtfKyP3V/R2d62
x+J7zK4Hz9eL/NdLckb5Ye3+5b+mP5OdzF+CNcY4GIcGUPVyhPz3kD40J0DSm+ZNfgru0EoxWVsW
FQ9VsHiUf6UrBqKxMjwpi6pfPDrvzVuNWNE6OhR3yc7+rj+Vr8OZhZAFUv9evoY/9GV3xhPeP0SH
6KA+oXNyW9zpTyh2LPmjbtUT5RI5Dz7gPY+WrD4b4h+opiyMo7Uzl+D4X6abbic99+m0vAFfYYUr
3hBxbE5oOmLsF8mdsksvvBJvil/cq9lTnC724yHcVE/Q3Vlj6ucsWmcn3k7RL3Hf18/hxfcBIC16
nqJVf0BqRg9BMCxq8wbWYZAhIQGQccnzHPwiyFo/08fDhK6DqRxszij8aXQwDPAXl0SEM94Z7+N7
+CC5S+TZ3A4WxkYBtTJsDRmcCY+J9C6fWJfRy9v0e3T7eFpuzRtv1+97fpDh3P8sXwtOoAttw/2e
PnZsyX8QAxqW2TfpMm6UjbdDVK0JlV0Fyupbp71EW3nv7YN9v+Zd3MIWX2s30kk71Vmwtu6TXwNb
OzRBnJ9gKMD7JSgaOP1t9IzAHTJQ/t1wDxP/Mh6Bd6J/RERxYfQRz4r8mi2ddbtzb39NQa8F6J4k
gqq+QlQWFOgluBufe7EAilXCZXfLiwgG51P2C3QLi4q8MN4bJoIxSXFgLAJeg+/dyWQh+Fbv01W/
Vziqfa8vxY3zjgaPJC27eyda2t+pla/+i3EkxNNP33o8euGyum9rZBSW/O7tg/UsP5UXuOHRuE3u
pv3Bm/JevPEVwxxd0VXxqx2O4zMvxPZ95GcMF1I6LcYsbGwRulPFsjSspYVaLoabYf3e7tjhcda8
B568An/EWuEvkYi7sJbymnwbk1M3bKun+MKSF1+6E3/XaIcY4Fo6NN5Cuag3aNot2AItlTd5H8NE
Ozpre8+Dj14T5PR1sUp3RGZX5ta5yFv5nO1qAmCP3nO5yVfDDVwElIyqb97uHU2BNZBDn3ca4Mtj
u8h44YUXvndP0IpFUl72G05jz8SbvHfr5/had0vjp/JqXNCJXYUb55w+5wdzXx/8auncq+G6g4gX
rnmlqbdsB/HDcNM+IePD8lzuu2W5kg7Kg70ttuxQufL2FoHIe/YUHfqs/Ou9m/aQbcdd86tlndgl
u2oJXG4XbsKH4C66Mw7pprvfgDNWnicSbwRDdqU+tTyZdzyz7jd8i/yA+i8tWKXBWv42fB++57fl
Y3SfnOtjyipo/XAu/qP1oFwQlhn37o25Tc72HWSUVfj6Hq6kewKKPM7abvpvEuAhzlkuzW/q9/hW
MtaAKToAz5Ct26X0Isc7DV0vtlBLKVi82P6JN438rXKPgEHYF9+YN9E62Dq4d/ecF+7CjXJmm8ld
qz7BR0ZzCOAGOOJH70bfO+MqDTeqvR6tXzKABGKckTnwK6InYj3Wj46zAibFfQSe4TG7d575Eu9o
Ki+aEA0WwbiIWjZWSJlrnI04Hwm3mzQ5IoWM5KwlKYGf1mzVxFdA8EBQckRtZvdcvVG2AkKyC+84
heCEEqKCohCeqLkpat7QIRzbaToU9/8QVeCG3yAKkqPYoTxESDfsfa9DwrfL91reLcFxI/nVsRds
EUCT3lqcOcrYbgiprIsWZVAwX96NzVM9qWAGUrdTrAhlNNm7qPjktyVh5RtRcHQxZcncC21BoSgo
alWllbsRSVq1x9dfhZNXX5nIRjiA4BmJaiSUDHzANWZcZfvUN5F0sfFg2k+eXSbr0dPwkKTpPUFx
YrapxoEXKZXmZtCK21LHNxiYeByUydRPzFjfh/kAEP9dqU28L5Minc+OOu89AlSgBNmUJyhJxWh+
mWyDJnFEvFpEBORQnogGAdhDNw+2/Zid1Yn8bxbSBR/trvRKtFokvpPmaeXCyJ771kKiPRoA1E4C
DDXwXXzbU7XpTVwagZ6zmk4uXeHjFX5dUbNEsK5DOjVxvWQ7C1oKucsvSpe5hDB86SOOlg6wMIXK
ZV0Y0E+mQjRFIYMWgH3ACUz4QUWRS6AnQNfiFzVd965GC2oj/LJXX6068VvVIqDsfIQhgjzOF7IF
57efPMPDRw2BSXyfk00UX5pinJg2oY0iHEjDm2JnOLqrX5Fc/ZJRaSO2ygIQQdKTZN4ztZIdlFpV
b5zyjGYz/y5BeRFkmULR+m2YjecE+EXjhSu10ViJdIJ6+RTFQTOnuNYiG/3v1I9WCEbdZjK6W2u3
wMuYAJFpD4rWXJqiVDatZBY3o5qjiYhXnV/D/GapdrO/tkSHI9vWKvDw2X8yinnXtqi2/dpJrfyg
jfhYDRZ8FUg60ukTjbQyAN+z65vqwiyKdCJwxlMxN+feonLxuLbxVgyb7deraE1Zjsu5y+zSOxt1
vw2wU5AJgB6WpAEwToFDFBRexRDhZQC72YPyAwiE5ufEjpT0Vl07Sv+axUa5zRx9P/eJmjcRkm3B
kRQTNLOoZMBrXEAUBSou41KvQFJmeauir894MQnvdT0itTfd+tNwVMYZeb3UbL22xQQxVQwNrYjX
sKjO17uOFMZ5+jznevmvw3vDA6Bftg9fpogP7Cw0+7oSn/Z8mXnc12/2qf2332z+6MKI4q3qhESe
J26puOSnb//pX3etiplgtxgrqp8+6VoV1us/0Gk4Z5rxJM0+/aXFN/kf/ybiky3BIxejP33y/O/8
8o/5+28wf8T4Ntb6E2G612p6k6TT4j9O/D9RfLF9af7dENz/+LW+XEYRBL95uKjNY8RlM0EUnMfM
3X9n+/ox4hJfLnsdY2njfT3xG4VogS0CsN7Efyyq8CqeICQTRK9QTJibVxkFoXMgemwRVRX916qw
Zvia1Imh+XeXECNEMV9GND99m/9x3vxN/vkyYtw8RFxvtiFH7K//P/boE/box+fERv/JMzVBiVQd
yZF/QB6lQf3r5/96qL/Xv6r/mvcbgGSa/5vc8QgXoXuu8jB8pL9RSOKnO7rlmJahOiB/SGT+G35k
IVRi6OwkNVUAjP6DPVJscp+rBomPFNWaUuZY/y/YI2g6f0CPdPLnKOoEcNJUy3TYk5Jd87OASayg
Va0g//Or0LKTkcraU1/ESNj7Ixrvrak+dXqhrhLyAWxFrwy0/tqrlql27Y1j+KX/41xxKTH47+Yq
zvfAgzzptXlxEIUdx4Se5rbTDyjQT8UXG5lpoNJdjeTlMSF9A3key+NcxLnzuRnoiXTIIrTsHe3Z
y+PkSIZ5+D1TsxhSed11vrVVzUJ/Vq36Z5TWxJYgbykwzzOrRPwB+ew3iJLIqirOcwvty3BChJzY
UxHsjN3RPQwDGGJRM3PHPUCq40wxtyNX0W7aFt/lIMOSs1yyN8AF88gQMiqHPlYsqGC6jWNiavtm
c5EyV8ajEoS7IdTTYzj62TGeCt8lfMBuW19+6RBNUZgBZIcojwjviWq+c7wuOoq+uO+ltef3IRS0
oUWedbTPYVWyZc5d++xPtbHvcUw7RrbKFRgGWvWNkLt0W8dZtI0kP8Oz2mZn+MDZ2ZUiCqsYwH6k
E1+p8/AF64mZrPLCc7ZaXZ8Vrybsmkv6AwJQ1VptXQ/ZzNJ48L28O3l59VQkUAHgsxntfYTk1g2H
Z5JqVPcNSpnoW0XtLg2C4GoTHdOzsnCCEPGvaZw5qt79P00SF4qNdqeVWbbveg1vjxE05Fmwo8+F
sOVknvjUIWwIphO4Fb+5rZ2HEIeD0sWXElHFB9eVjG2lmwquX9N/6KsB331XkU8GRMQWgpB2UBSo
l7nVtTtbKYKz0YcmlJ4xu1d7+JCGFPnPUYx8V9c77SFPCxkcRx+jw1iFgOOpxR+1qpOCq22ukXFQ
3cFiNddKjIiVYiGR5fhugzd9andpa2y9xPEA8CIGidAuxKuq8x+sPkp3Y9kWO6+X7ft8SnHRSkn4
0++7dV34yVvtkrgCvnpwMmoy23hapK9ciGCbrNENQj2up6AXKuNVdVyEBcDin/3Bz8jUUWbnYSoK
C2lM9Ljzjego7cFXeG7okfzaWJC/6YfV9KfCjd/UMOnwqjqFdDM1U0QN0eGxRgkBvuyNx5N/0Eez
TPXyrhr3ijYmJJWpNfx/ka4cwhT0JDHYrF5r3Vhejdf+sFLeTZRyd1ZiBOvMB9XYkC7A3hrSD6lO
+lNkudo56Z2lzZl2/NbGAC/kguNDCiymZkNo5LDiDcDkzmggoD0Vqb5iRvDZ4iFEmhXluIVAOyBx
3CMwCWQytrzgLiOP1UIdyuRH0OE5DJv+2ajKs5UW22haR0TBqucejGkdEU0Okywmc5sf8OKOuJys
UgmPdaskJ7/ULRzYxvjiuTIpQlTzpw8VUiedz3NiO91aNtzwiPBrwrnC+T20Tccj3Krs+dOr8O8S
qyl/Alt105Gh/iLyqTumyQtLnt4+n/KqWUoSNL7p278iM4j3gTMdCtTp/CxUDetIpS2qX9tfh35q
/1f169xqGIkP1L2+1rVRfmoK774whv6SBEH4lHVLFzktzguDCyGRn1kUijnqrGFomadQroQpUTNi
bKJqTzN6CblRMW6e9jFjthsqHo2FmPHvn1Gk5alIu/RhgP2CKGvW3QVqWR5d00c60azz7x78K68n
Mw8CBAH51dyECKWdf28PdeAhUJ5kFWiqzN6ZcVR9k6QErEMEtaR+6L0xvZXM2rhP/ObkDVbzMnCG
3Y2mqa8Vq25e0rbASVhW/iUxKg//h6UslZIoGmgi/611q2GZyHJ/bFN7eEjQWLAmewVjbC0nI2y6
wEifR3SyhL1xQgsQQqhu3STy35T6QnIn68UdUmmHpJe+Fmav5YAa5sGTh5z/odbHaOV2XvCmqeHq
X+4+GwW4T7Bq7j7LIjWuqms2OeOQkpv6P919Y6jZlSmbwc8QlGEEUUi6DeVofNPl0USydUqhk6Op
CSOGV3k2vMmxA7zZq6sjqsLave9JzwMP7EZBDQLJGjc6lpoMnoW8GNeasEl2chulo7f7Yhdj+8bs
K8LczJ27QxPPllbyF/+bywmbXIXAVpo7y9AzQo0IOyMyYByj0g7XSTZ6L7UZXqzp4TZc47YwdflZ
DFV9/ffQdsRd/DE0s2LrZybB2kHv4dl0B7Ih5QoAJ7/2dKQ9dGnMU7jI3Z5HEjYmmMnFVJNjHVF4
r/F/1/7s/TpOIpDQR2Acxdy5N7MrBf8IWCE7JewuDePnwsmVfaiZJSmW/rDPYyM3l4+iaRrZse4T
dxdEpFNczEPmucJmZOlF7eKesDtTRaewf52WOPI9GmNkP8qijTvGwyMvzxCXh1K+kHMMiXAUIt4R
nj2Nked7IH/qRRDgr0PpNl/UhlPeI1dQktAtfVLCPryovqw+fbRGx9PQLS+e1DYJL8rUmvpES+VN
NY/8v5o3Tp/wcZX588gwd/30j77586a+ufXxzYDLWntyHBI+VQL/ZOeejhqJmq0SS/dOwiZqcxGJ
Dg/Skokv6Dru7wb7PbH/f36SLVgYnx9kzk6aptucT0yykE6Hnj8f5N4PJBUlFgnQnzylaLLvbCsM
IS267VI80WwJfjSpZt+x9QlOcGN/223s1Ye9HYNumRXqMG0hfvTkQ/o0Xtg1z/oRu9+D0rl36niE
qWgnytH9uGuvtckmj+TKQWwX3qNfoVsq7jHRLQpxt4maGMjbEWepRroYIpE8AteL2wphyWL0ZchS
bIoLss/hqnfSQzFtipNMk7ckTwlWoimndgz/D6XXqTObCg3BDhAj0AADA59OvLTdwTjERV1dOrXL
l3UQJT8KkjSFrtm/JWyT1/MI0/jpGkiA2+aehKgEwhWTTdbczrV/2Q1MqVy//orTYVdVDQg3KPd+
+RXzZsiQONLsn5IXKwYBSgXXtTgYZso2blTpUTSiaNeBH3/MAzN7CAawmdbBrULvZJolu8KPZu7K
fOGwc6+9TmCVd44HgZj3jTEW6lHTY29X5bJ6NKaaNtlETdjm3ix3wT19jBO1LujulXQMjp3lcAbR
1X5TF2V1iUbvdyE6MvIfcij8j00MwSXF7nTqgIPWk2FgmqdMRnEZMVoMdCL4rf/8pJj//aSQOIfz
oYqKqq1ypv/zSSEnWCDJva/9NNLaW+I3VMCu/qcwq4A7VbTrWmd3mCN7UAfVzWwqUn6YOGg1VPQN
/QwVWj9HJDAKNb866UOjn9WpEPYg1OO1Myj68kuH6O0d/L+lGqzrxpHqfTYGVnwGRA/4RE1eCkQh
9kZmVJeqb6qLNtUme6abw+46Ngr1CA1/wE54uJ9GNXNuLSs4lF2uPWnRYN9OfYVsf+qrppaud48A
p5F3UaViX3V5eBA15Pl/18gd9Ls29841r7PCA0ql5faffxtF0Lj4INIRT54knWXMtmxTJwwkO7iD
dPnPH8e3fDcOB7n8iVTEWOlrK3c2pT9IJ6SpbsluB9l4al1NluKSay5thpVHfmRECkT7oz9EZeIG
9/d+SG1wAmSvaLeDk326jOgQ1yJLgL6qSapKtj8450RepFdDJeKWl2BZcJAMtcX/Pe22V9PirXOB
q8Z1Kj/IPnk60kxyT0Uuh3s1SMlXZvraaZLdXCtdWD5oSQrsv/K9t+mKfmShRVMedRd4sK2BONMl
ctnVKLX+0MFLFT1pm4I2cdcj2ss3SoyMhhgRl2Z3jsMQzRdxu063Z683MloM0z3boamyMECRb5qP
nnlgpjZA3UittEw7rbpz+gzEXe8/6IXjP6hdo64Cx642wvYxAqWYaKX07n0xnR+N0U83quuiqTQ1
hS2IrWRD+mfSUooTp/fRTjmp3YmBwiY5CJ2PSljdiY75Wok4uKbE0hXEy270wl8XCJWcG6/nPDzV
LDXJzrmRGgel8NZf7GKE6JxmiqHzJGOaWU4zPy4rRgi7GKYG/fWywvRl+p+XhSP4L+9s+79We0Ml
aTfa9WTnZsnXvqz2tRnI4YDmxg/0vVeKYpkZEggI9o4yx3TSficH0SwM8LpGGY6rbCRQtRDdXwaG
tj/FYafZhRjUT9cQI+fh4pKiKS5p58YlVkmaFoT1cA50JE4I+8Ywnw/CMnbacI6E2cpJmOJNiZ1i
XuoqCmDMEP14bYEXW3G0HZVgOF+7f19FwYu0QNHMWGceyZ/Q8cFj0pRHJcyKhPTDVEVRSbF7IDWj
aMidXh4/DZ6HDVOPLxPvlCYQa87lhOladRsw3rUFH8YlTkdOkHTYIHaBEAK+t5OwiYKEyaA9RNXu
rGMuDyXaDbX/2zYP9J369xWEzYGRdfMvy53+5fBvybC4dI5fnP9ZoTT7y3LnOWNoOKTVeI+qaI3G
B8diCQoJ6u9NDzCeN8v8LrFbB92dN2EIUMvWgFvxnhkSjexh4/h7vLCJmSMifuf2ByvJdNX5Wn9e
//qhQWj9ZfGTkue6ukPisrprrXtf1ovb655h2jhwBJ8tnp1Et3l41BvQevwudxF5gx4cqfVWlZ7p
W891jId0NMODWSB4I3p7pTcepgmQOavrBDyuTABNH1dVuhV7G8kBgcszk+1E0yOOvVJjBczF5ExH
KvR3r/C8z73Cty565Wnwl7kKmgdPJM5BHglBPxeF/Vtf9tNrIXntzzGPFMCzmERnY8ekqFTLvxKl
Sm9jtMBXvaOSpwIAXNpsQg0Y/bRzDNsqWg7qYFyKQW4OVmWAZ0Kp462yAHa5vvYyju7K84ps6/YN
OYPy0n9oC81/UCIC6V4tXYSpD3rAx3Lurzoj5B3XdASsa3D0vhQgbqdkzqWAnE3eE2q54QHDMsd4
P3f0kaOfCol0j9Ow2S4u0tQIgc0d+ArHhSZLbDYCVx8PbVng3YjYzYV5dguG5Uc9WP3L0MKYsBRj
2Jp5Pry4TXYxoT3dR77/LwuhRQznj22vomiyrstk8LEI22jmFx9Y07l2KRdj/96TJESTF2lP1jxT
740T+7S7zEjcHCkBMru3PmCHUCbSTTrjHYntECGamqJo80czHYt70VCRhljpluUiT8cAX0mNkxca
d6IF4bJ9aAP3rygumoPaSvkZ36p+9XMNg7TOuk46CB/W1VcVI5608dsYyN7HOE14sRwSpRcOSXXj
G7EJSxx2ylEeyyux78r+bDpID63AyGwIexknLc4ehHNfFHmU3HptmZ9Fy+UngARkIT0logFhac7j
MwXWRssG9UYPyZcnaonZ24/FUB5JsTK8CTs6DPqNU5O1gjRTX+0aqqnbIQRZ1inkpP+3nZwxRcU+
7+QUsgropiabjq1rOv7NP3dyCKRW5F43s/cKVBZKPW65r1HVCPsBtkyf+v2JzDD9SdSyKK32Zlmd
Oc9Vxo0YPDWTzoVO4mj3JNaBJ5IFyS53HJ8ANUkMrXA011aa9A+8WRzU7ILku5X0h6jJKzZYICCt
NlJ/WgNA+FRGWQif4AknfoqHyx6IK7EjKUY0EUBdDeltSoDescZtk7gq+EQ1Cn6pRDZX6eADt59e
PXNh+lBu7amYbW0KbAjtGQhljrJ22N7V91lr7lO33CVqrz1roZ8hVAbHzYgl7bk27aOrOvl9Ew/d
fVi7B5bA6FtuXSxrjI58FVS2PgpyfYGVDdv6kFVkmhEdpdMSIVI9eXs9NhN4eozzyt3OB21xNp+b
4mAtzt0fY4VJjDAluABGW++r3BsOczG2+XBI4mSXoOZINjAvJyn3x5Br2/IJWJnuuEdVUb+MZrdq
0qQ4aVNLmGreOtCs+pNoscb8treZHECPkqFLfNjEEGI4b0ozVNsOH2/5HqLOtUa60NxrKQDkOB+8
10RLp0RrwXDIkNJ/VmBBCXtG6sj9QGJs6Hye/6pBxl4k6Fdc9CQ17xS9fjInO/k0iFY6vQv0iEze
mTr4I2yholeGQ9t35kOqZQFSVBvheNIrRTSE/0j3bX/qEY14Gua1n4Z5waYIge7/824B7Yz/eqRY
Gy3VtGyVnQO6G38+Ur3WpbmTjtp74vO8kA3EPopCIpvwphgQiZptul8P7ULFEX4dk8axfOTJMz5m
ibFfmmK8gXDkIk74J1lF/YBexXATopp7K4rBkJe6zk5kNplBBS+qUNNdoWb6dZivmRF4yMpeCpuG
0DgSOE6xIT/8RGutkr3SF85jYUryGi42Ed2pmY96uYtq0kuKZoi08kHJcvgwU29jGwpasjoUKloo
5WSPnnGdKCyJCYg7DK1bzwl+hHKSHhITp3Oj9+SGnc4sw3QA+WKTJ1v057jZJhlErq+xti/zGs0e
DqSYisiu7L02URJ9q9oW+qDq80oZPNTvRljNsRHJrzKqYbLSmD//HBpZvH30aahRtC3JEvsOSiUq
fS5JNc72VBQy7lxZRn8NudezaRQJCO+pQ7Q7uz9z2NP3EvK38kLYnNbwz+WUo1zzh3T9aR5ymgj2
2OAACrRIyQtYv42WQ+Zdk22anuAcE80y7/StFcGtFM1KjYO1Znfu9jo4RgxOjVu4/NNcTypeLMNH
6NMrlW9+BANNM341LvlJdEMzHsjpGZxyU3kRbzFhIjZ34HwbXKzMsY5epN/rQ0acUxzIlAQIe67g
S5pPavOxTPSqBX6jL+c1yZVRplUC+8YZXVafuhnIZhLoe7+XkwW53IkIDtVBmwovySsChtTGDD3b
CqXg2SRqYpgYIZqikGurOrgu0ixE3eEHeY29VV1LQyE3CF7MLBtQ1R7GU9R57jdnuPjwqV9k0i4e
Rjcle9PUVB0YV5YpJ8g908zq9NCminsfluGrW5nfoykbsWe6/Y3jZ8kTQomHMm6HN2FHTrO/UXX5
b+0WPnXQyaT4FeHQ3nQAfU9NERMV0VDRMYdNZ1sz1rt8lPdSJWsnVyarLi8/maA3zblwPpquPDHA
ChiUopeErwA0RLUs1PA0Bns3L7RT6ITF2kNmca2NpC7tOYaTXbUrXnEcjMvAN91Di2fyCb1iHnbk
t/UIUfRQjZGdGuX8tVD1U8Cb/cHWfec6fZyGfZmeNNJK2Nkq6WtjUhZHtO0T/EHLcggbiaXdCPgD
OwHlgsQNvwNgiCG1oLSO7BJtUjJfrOaJfDGWveBUzuGAYCNp66Vy3YYEsISNhKdEMKwnp8n+GJYa
L1HHyWfh55Jzpw+QcZ04WypOKq0iVQs2htb4D7JTuFMnioBAIVrz8s9vCJSavrwhVI7wQKRMWdEM
0+BU+ecbwkokUtWlbf4GA7ZFGLoyD3IbQGolFTzltW66BsK0Vi4vVd/Ul4boug4QXdeiNPJt2IHW
JPhZbNskja+O6Hxq2tyba3HkAkmZbzMJWqk4kJlt9rs3RPjjzuFRFfgFgWcQtaZqnkqrCfazfYZC
kMT02inGC0zEPMyRu6dwrO4zGPtjGgVPUdjDTk3GF1WJeaaCRMLFVQ4vDjD/hYOP9xw53XWYNFrt
KenR7RMbHnYX8sZFR/saHxO2eSf0JaIxD/6ynfrSnK/MewpxkymKMV9U7dtjrYX2xenrs4hLJkF3
p0hR96yXRrHWw7g+kk/KQWdt8KEIhckL3IFzUOHgb4SDOPVq797lXbpA57a46AZ7306VIXLzj9Yq
A7LKUBIvmJpimAqU6YhILvQFFxYPHpLkdr6XvSF5avNevrnezJqZQ5NJOOOKIaKopxvfN7Onpstk
MgjSEsU8Vlzz+tBIRna9XogEHfryPqSVMY7u8UQrMOjRcsgdI7wXhZoEEI30AWkATC6Clrdu9CIa
Yo5PytS9VkOQnW1frtOnkfwvWywDWbI/Ty0qYEIHrwwgI21yy305tUR9VJEcIMvfal9NkA5CXyLW
He/UVzAcIg4fK6My0ooksRj/rlt01LkBcFiHpT4dNGvn0pheey8aUVlWK9UV6h30SX2jnGS3v78e
cqNI/lVklndsS9vYDQqZr100Ezu0NBoPqnKerbpyMHdF2DwHHH1Ix+AD4BlH52LoiJviP9Se7VQH
wzvZzMldEKLPcpTdYita44AcAFg7sE1dm7MCZlmlQ8519DsbrQXxHUlWkJJKFR0JcVp2yZ9+R6h6
aWZe9yBGlEgqkjkgzvaiWVimfdNNjh7RVDSQ20UUdNtYH9Njjhh0zW7pbCL/dB6LGj+j4k8qvQ3p
Kny7Sc2V6Kok+c3JbX03OOjTep7n7zI0zFde3yv3vlW1qxHnzr0XDe2qn2rhZMsQsDpJYttukYud
d2RAKD32bw1fJWwyFdUUXxJ2Dn23ojUGkEL90DnYZmTdjlL7KpaOKvPGTZtLyVYpO+/Q1KG591NY
IzEKsAKyVqsoUPgO+R7MaUkXhZS4d1FkVSfRmkcIyJuY9XENMSLw+mGh8cQv5nVRLHaqUvmn2v35
xSyaVoveI64q0ZiXTLE+ij63+TkvlqJW6Ke2skuks3lZ5XYYHTVidTecGwHDoMdykpUMsIwd9/j7
/IA/qhF+a3ydHJl1kX0vkvrWQbPtL7N+b9MBbQVJQSAUBOHPqlbeUtNJyfVgesuUgMdNTmaDlSpp
1mlQQ+sUWrV1CoyJz6REdyQV0caVP9lER2o/mD57wFaWpgM4xKRl2qpQez9cc30abzKnPXEX3Nme
r//4qMReeLWE/6lMXbViXSSShB/IzG6fJL9q0IovcS02hlRyFMHoKCA4VwXUJjSJreAuCA0DpYEe
PmJTk0O00g1vJcmRsxGbA1af8i4cLrEEXRD82nFe/yz+GuhAsSZcl762uq9R1F5bCjDLLojiR8a/
KK7evKN2mixahWAPOrXVjSXn2rooiSFZCWoE04isUYJVXZbRKWka62y6UKaiwlKRqcl46dqOccg5
uR7KqRDNuSgLedtpsb+fTY0ZdVuNBJzjN6Wsmi0O7zXON/+sEo287Ylk39okmuVINVrb1tIh52Y2
9D2/MGFbTt2I3eu3Qe+HnDw8AplFuLWDGKHhVnO2YVyStjFJ02OMVPCmUUpuHh1NkspwLXiaxo9+
NNJfeYQMggOMbzF6w47sKf17RJ74hdpULmpKOvivNisfMsQcHVU17+LKLh4QPoYz2UTRRnRqQW1d
XMnZiE5h8hRS3dc4JPeiKclxdzA8stUnHcl88NPET3GIyMZY5CkaauBxN1B5knWQEA7xY8Ijsm4S
QxFVYRRFNHVfa7IKnx4a2e/hwiiaLLco3ui9dBO5vkrCFL0kZ1QQvvRZ71zcInEu7VRDzhnieJQP
a9FBzoweCRmEizm9WAjvBCwrdj+8qCqRs956hlCEFghSRMsUF0+R6OH4bUxlmRtXDe9F4UlPjVu4
txJO5/vaSPuDMpRvc79WokjZ5b26EjZVrr7bWR+yUbC6od8iq06kxMu/1wapYB1TzUi/I1tnRRm6
JXdK8uNvRuQeqXr+D2Vf1hynj739iagSCBDc9r5vdnvJDRUnNovYkRDi0/8f5EycyW/emXpvKLTQ
cbpB6JzzLKp2XyjCs1uM/CdFkHE3rcyL/2hNY9hpoOQ8zaxsa/nVmsY0XBreCyRx93kls4sEZu7z
eWtyJP0HZEI/t+sGeFx2/T5yAdiL6uKkhW09eUE3Bwusf4ysrr8RG+TmvLKe3NIbDg0Fxxx+O9ZT
VsPFLWsSmJ1No3mWgAre1UAX14AQmI92qjy/2AJGPNPW3xx61U+WONmvvyCLaQFLa56B2BvQwzA6
NzmZpeOXAaW791HqtVXQ3cwB9dLTUFewa4+6s2eAK22HClmSCiTvp83fZ2euvWrdOyilRnGGV5hv
ITaDFcqlpn0JKKylzlmyNT1f3V9TE9srLmYgL+xhmkqYFa77GtyITVoRZ4kcOQwvfD9/7wAus6vo
nRVBigqBEHcPPjJQPZdQl6hte89gXyLn2CRCZGUC+VAowof+2N9JzECmjIM/+t2BQnRrrN6KuKA3
vHwg1kLDR5NpqYJoHqaqvplWFrEXu4+iz7yMgyTovJcNpEOnNE0fi3CBQly+Ns2U+mKdpcxZmE/z
dat3kOiCqEQQdavehn+lA1bZpBboHYiLykoLHb6ZikTyhmfv2tsckikUL7DaKeiKpFVz1FOFC9H0
umut9CfLofGKJVg+RGNsrWWi9QYopP6WjxAWMlMyjmwLUCDf4KKAX6RPAF5ziv5/5MDd/7CZZIQx
O6Au7iZq/xWNUeA6Yzus829pCjfYvpEXm1qQQ4E1867ueDMDTkncTF/NIIXHm1yuTdMMjJBo+euq
wbI3ugqF9eD5UE0A03AIIQQAT5bfJ8BWFFdKYgf66BYgAYyKbm8OUQG7rsoj30fL6vZlzAawN5nT
7cl0MFNM0y0FrjOnXxf/cY35nEG3r/8jejXgjuoP8IfD8B4C+wc4aCBT//F9dS3pElVQ9er0ZbEq
YhhN02k/YU8Hc1bDfgLSN0Tc2pRlW9OXTpsK1XgYQB0AuoPW5Bs0dUqeBsfCoezAe6j7RFWMYNS3
z3+d9U7ufPYNv8/+/+cpmM0LLx5hnoE6pQdA8CxxkVgzYbFpxm4GWZDfo9wdsj+aZvRr8te1ooKW
01+Tv5pxB1WkJIcQBxlsdgiqqjoHmm+KCd1hDsjX03kBdeU1ErDJQz6G5dkHe9Z1SPPWcg05EiCh
ruBpOJuaI4hMApcjLqAURua9/5NDvAO/9k+fQ5yoyIdsV9tYkv0arhXBkJcvscaSbyWDvTbNcmCP
8BYoryUY8igi0xMEwIuXNK+6DaykQDUwzQwqfb6K9FFlvX6i5XtWjOWLystyT1241JvPAtMgXVQB
6XZmVLtwAEnKFoBRMiCcwF9gPowUKUQTp7/gs+mGj1XQl1cZls2t671TESfe0vOydCsBrFu0A/NQ
0qijS5pNGFnepG94OF7ToKIPlGR066d2suq8rP0WsDdLMGiB/fuFkbSf//v97/hTtf/P+x8pKigj
AAviOcRxg781rkeKVdMK/eLJH7DteHLtwF11SebrVQwvol7CqsKn0T7pm2sSx+7atEw/KmusnX21
waZB5h0wsI1SbgGRP3h+lYlbFXPmSHvGorHb0t4bbk3j15fKl3MQ+/XNdJXV0IMuDs160zQDrhM+
+K0EYHC6iIGcc+iS8W5a5gCX5RrkLmRVekB+l5kD3hIbIRBfyWhcDhmgkthkJvOWiPzgAYwARRWg
EoJC34Gki7dNBrmapO89McGhRti7sGBhHuLPR948yqmo1q7b7mNJYA2E19I6C8fu7KLo9XmouevM
3NzL/xiAz1F3Nlew6Qozuaz9N5tG/rwOa/Dj+liiOBXyZi9+n7VmxLRR6A0CqDqyH0MdAvA9TbQG
chLEv/yVBzDNrz64XY1AsR1MT4XX0R8pA+FAzrWblOqSoEx2YIBYT3EWfXOx9p9NS4pz7lbBvXAi
CFwxSMxNcxyZDHtC3HTeetJ6AkkpXftItXYK6NQbCDjlDWt1du3wgySceA9WhkOTqGoW1lmzN32w
x1tXotDrKKv7vRVZEkqquocGnRPUs6+2OfuaE0yzTRNhH7QqOQhqNiTbTBCXIHkBLcD6bmAUBjhh
ztxEQi6oCoE01zWCvRip5K95HjzxZp2Vjdge2O7ZTj1v7rfYQdGpaQ5ExN65dOvrhOjd6daDILbo
eXSESdLsr2lZI/Tk9gZ2HBkjd8+7NjmbQzm00InSF9NANhBpZ2SWnyrpjNtyVIULES7MZelUfHJt
pG2nZoibaR8IyEUCq3UbOsi2Vyq/mFbt8wL1i3RajbKbORQ5Slwj+FXYXvyrz60hyibrADIYfXIs
W/2zi3p6534dmFadZvSeWeMfLdTcPltd4Th3zqM/xnqQohZIvRaLGDrvOy/JyCRFMEKofBg/z0wf
eJh0RlQOgP6kAm/03WkFN8nlpyD857ntgqcI/61yxlDz3gaN1tuhkPnBCSLw8SwdnaQqRsjdh/Gt
glcIbNIScS89CPJA8TZ7Hfr0PUM8+cMrbdzOAzS/Mihdun2KoKNr2xnj8NIEvUMeisYK3vyk+4gg
of1ShlCPdGu7uFdgicEoEWSk/76g/oO5G1AgqhA8YlHFYorhv+BV3I+SUjUduyciIpCkwItZ1RJ2
UgqOYyZ9PVhgqtYEIjHm1WtGi7T7NUps+GGY0a9rzajjDVvpVPX1P13/dUHiAGHstfAA2JfNAFyL
SCBP9+/0AV8Cco9gGD54n0msIAvVwXVSqCKnUt1rOHbO4dKh7i6Cdgmwq2U5Z9dN6+cxSEcoTlRT
RRZNZArJMoipxiKJph8zQOkb0RxHKI08e14F270mX0tPhJCATWAXG3TN2usd/w7npZsJBLWAGlkA
wPNDpjxv08WkWcciY3erp7cUVKlN7CXuhg7NjnRV+epZgOan2OYeXVo6+yR0vGVY+f1T0UFgZGLf
/J5adOWvqayPwNudpgbh8Fyp2lqAMcmObgBa8sLOwZ3KINsKCxLs6aSOg6ODEuyRChW8OcV48/FQ
vhHavLNk8F8pzFpmYRGNz2CtgRLp+/0dMhIQSQ0d+ZBn8ExtJJIUxBL9MmgS91yWFvR0WAsrtLYm
60G64uArl20cawh3YcCKHbWqYcuUIvugaaqN9kEGhK58upZDzU51Bp1YP4AxsgNYMEqASt7KrIIg
VRqIx651EMs7pXrCwkVnshjsl5RZ0EeplfWNjeML/iftD2wAjvAOZ++eKqDRWiU72Ob1mwZeZLPe
LfOzrnRzLevmbcio/WrHLll0sd1ALh9ESBsWfqa/GARbt8C2QcmJkdck9jZJHiSPSp4HPNzbMdTZ
pgZVGkypDk6ZcDf74TZyljRcQjItiGfShyVnCgeeleNZdC+aMj4GsVcsc9LEz1z5Tyoc5bsFdwsp
PXflV5mz0Yhp5hXl8ja5666oJP2eAc2KBTGGP22b1A9dkWG5TGjx5jXjyobczh6ullB85XWwR+Gf
fR5M00dIjj2IB1/ZacCG4QaMs6ZTUmQ4NZM+T8PpcirGcs/TPz7GTA5S6IPBxiffOlYIrUxF2lNE
Umcn/dJZxUAtPgLwCLEuyy3fafKqxmT8AWVK2Pu0Jbk6zVhurAxS0a4VOxcrCfDoNax56yB5aq4p
g+BDOqS61wUsliVuvb0HHamjZZcMEF5IFVdRS/BazIodVsOH1Ow+pgOddimmv5XjA5Cfv7q++lGV
hGM8ZqnIASkih0iT+Yz/Z5/5EPMvDH3+UsDbD0LyATQWCY0fZd90J1EEF8fKIDc2dfme2HUoJp9h
z5Q8BrCRBIEyhSjeNJh5QQE4GYoBphk6Gvk4f+0yknXzbuiXoNedaD6Ksy8s8SASGC7lHGksu4ca
me1RSM4iqwXqdDbrnbA7N7AxenBk/Mc0qYG0LMJnypne1EjTwWkNKF4HXsKHwQN2zRxMs+Aav5/n
lTCb9uklsqv4AolpUHORrzRdlvK+URKKX32jjwcdMIBmaUaxy6j3//19gjzDv2/QAxBGAqA8UVrF
w2nb5C8ATgNv3xHWBg6EkBMUY2DSp+udGoO1j7zbtZle5GMIy+5A/GpNY1+taczMFNNrffi3mf+8
zszsps/8/S/8vi7lVrtWLTTp4T6AcgqcWVBeCQ+k64GZDHx9Mj3moAGKWlsZtIv+GuigNrb9TBQH
QUEWYQuvBO6ByTDV5PCAVyevjTamZQ5ul3prLBTwu/GSSbhdBHCKDqE5nEDXdgRuCRxAGZ6ZTqNd
SrNrCmvJs+kyZ1aKco2MIUr8NYDsVrsqi1ifMvhkQ8XJgQcWNqy6aCbxUQvmbGDoA7+ZkT32Dxym
Ac5bizzvY2oH76Nwkntr92qly8je2RH3Tq5LEyCG4SFZVypcIhsF9pbwbqwu6gdel2te+NWzD1fC
gyeRGzTNAXhFrFrQ6m6Hsn7Wo5POLXvnV7U8WXkJdfEwc4C/r3w85sqrTnG7HO0OkNHOsrbYSohl
X4AEu9bj+N1zYECieS+WyEwHd1k7N4pi64+iRwllqEAJATQIyncUlfT/MAP5S4jqRrazBpHHXo21
QFHDKYojYuB6WdSkeMK77CeIIhF09V+lkN0lB7PY3USsjRE61R6yN7l3UXll7zJkSpYgXXgvpLZW
yeAVP2wr/zUDfz3ZTaQzyDajfNXVbjdPCo4t+AT5RUpdzvMWsbIDT/IXYE5TK1D7T4hclEiYl+rh
MJAYupUdqijC6sAH7TIPyh3K+Yht94Q0M39rwe2d9YDCPgd1U86xKeWPuk/tRYT/zCVPQ7EqAR0/
ekmhN4MAlEWnfbKPBq/aVEEVHJFuzFdZC0kA/GIQZaAoKOsYLqcr7MHHI200uBFORbcxsfQLH/AO
qIcQOfOoPQ7gH0ASHf1u1MEELRkwbVq4hgbm8b+nEd5AxHpawSxd4tOE92sah5powcMPvNr5s4uv
ECIK7WsMuQPo2AfJQWQN5NtsHs1jEPTebCiPxMT/kRIClWHBUYSNQ2fXiTbFH+s0z7wqToXP/R9F
nr+XlmofWdPU/2vr6/3FLMBSFdrUdWyk04jngu7270gQMXCb5bLSd6B1wlvrPgVUYuGFXMbO60Mw
BnLevBYpxCR9S8hzrxp6HRwb0hro5yMExLVaJOBhzGk98K0JREwz7bw/m2bUr8S+SetrCMOXQ2TD
4iFph/qWtxw2tMh2vNJivKYGlxsG29pjzUfn19+pzoNnCxTPeQGBrS2KPx9CdDD1IB2KN7LW3xJW
3jooBj20Uz9UDctF7FL9DWq/WVSdFUHq3UT0FR/JSo0VRJynN6vJC6DANRxTp/a2fs5csfYquGc0
Hs3WLO+xswRxHLVKuG/8SqYzZS+Alu5hmVnG2CCRQYGFinYUwy4zHjyYskRD9veAmeLXPi4xE0XY
DssiGO7C9S8GSWiwh2C554epywJp4JrAbwQSE4FagFRJjgGM8paMTMEQIVDjhtPNT5GCuerE3gcL
mlsWBdYLBAW8Oc9a+zKCrI7130Yu7vflaQTMmLkc39zn5b4Xux9t2t9GquOzdCO1YelQnjvQCmZV
7JcvbZuKVcD8Ym21XfmSMP9VRrDhTJsxfQhBmzXdOizhngEfJhB5cFGpEf25Thsd3ISI57TauHAC
f4E3r79HlRi6tVNzsPQD+DfnbBIEKtvoxDKveYyVyPfKpj30CtEfl/EZoLrmkQq9KMPRnpG8XrkC
7hkUO/kDwON/Hr76CIPTs1u1dGamfA2YJpCiELBGXWJRqk4vBqfIr2FTwggDhV68KGGKkmZFc4gb
XW05toW7AsiFPcUDuqGZlNAIKewViXtwKbKxWOoiG255HkbzOii7OxdVNBtsW76QBBKwRabpdyea
asB19d7W3UrzCA4JI/zjPWBRZ1RH0HKO03hGKhRhIiZ+yDh9oP1YZh89wBRbUzEbOtQF4Fl+JVM1
rQrSXYT17WrGUNH5HKMTKf73mKnJ/fO6kLfJolel88keCN0UmuhVmMBhBaBMcGPprqohwmuoBiJm
1spVeQ2oK+5I+QBTyS228fEHmIpbuNynr8iFQJzUGvgpD3O6I5C2WRWZwx6CFlXsFNIs75k/x9PP
frZ2Q2ajU1q3wB6rtcBmYDfEkEuKG+w3GyfXr1UT71N42h47wumaIZMH6WQr/gDktChd+mHV4rVC
cfmZSV4vYHk+nimrYW1FHai2RtJdcStP9lBKSVd50tl72trpkYgmXwL0xZ+pyp+gAyDfgXJZSe4m
3zWHbkft6+QCYgRWmqZMNnHb0ytLeIKw2PHemPqGLTPoBjDYVMfU0BT8oVb7qT6pJr6CGQAi6NeZ
a2tobXsVXE205196JV7bOhxe+kDrFStd5BonIJaw3QWRVvioc9UcwGuCG4Bw0xdZZYCr4fbYmGY4
tkfZxerWRkJcVcUfnGlWWFEIxAsNUZqpieQdMp9W8qP0lDyhnoCvogYZ6QskNaaaodKcIpf/G2yl
Zb+wIDl1Nl2sZNBSzZM1agV0n/MBhIuYhWu37rAyEDjUd7aUj9wf/Blpe/VNxPU1w90B2w1ryTmv
klmZ1XtN+/hNjDaI/XHq3sl4+twYWPwHFuqnSLj0uRY2pJSLMlmaZhj2cm5ZeNI+R/HfUmXsn/77
Pt3/x7vPpxQJYrhIMjsk/2B422oERRqStY8qLG1gm2BiqpuxPxNV8F0HLcwV6JLVYwQPWixjBftZ
AxcYCzzEX3M1eI1bzU/YFmB6WpePdQNx07qi8EL51/SCQJHKfHQOguvuc+700d7EJuki6MV/ErXL
UQJSn+d7gYzveyvs3SAr/k10vTtPRVZeXN46mwpxxyau7OwSgzUKofUq/laAhx1jU24u6hXjyIIC
pwGDupkzrQS1V6SPLIZf8VSdTyB49cgVir/TCmLGfrc0H/8em64DyoX9D1kZQOb+DpTAOKHQMCCA
0xFIq/wFo0P6JnIBJ2SPFKXdBZea18+5Bw30ZORrAMW6fUAUuJnmtJUoR4rp8DlSujqcm06Vd6hE
jjqYx4UHJKk/Hg3OxcBhzNlfmJi/mkp5kIIfhe9CgdyFNpCE1jzUe4MHZjvYdAa93NtWww6C+/2y
g7TGHVIlMIqYvvAC9u2s8n6aiworxUUskytCEfObizoO2wuSBPTO8hpb/fzsOHXyUyoFf6oOT0kT
Qy1fAwwDdt93JvzxJbThoQEui3cjmoMWy1P/KDLX2oB/SLac8OToAS6wckdl7cLEfUoiZMlygGwO
SNGFe+BDs5UFL9HHEpw4vCuVfp/06IWLGwR4POA9+uyueOgt07D9dRES4ennRQhbm98XaYMUaCHV
1eZO+nlRNv1LU9j0+S9FjqUeSQQx9R4AoHXvhsWyBLAzfRpF/N32AvugKM92Y52F2Owiy9hF2Mt2
wwBvjikH2VB4VnmNDj9zkJCXgnZ4Ot7r3FsoAvymZdn+S91/dBPOXUgxrFrkUzaBl7Gpu6FZdYld
/lKwIoI8Gri6Xec8Q8YwOpkuczDNsMhXSLxnh7/63c5x5rJQ7bLUNy6p3ieTACIqICATT2dfB9PH
477e8PKAFSroEbeRh5JPgOM88g72lEFmPvC0TlD6B6f3nbsZ1ZLAdjB8iNuh2zoFp898hOVAHPsP
ZGDJtU3UQz6RwCq3Czd2wf2FNTp0aUnoAVV1W24U8u8L89TagS43oQ7kZ9OMFrBDi2y99mrx4U2h
2QCg/gppHB9daFqZfWyA/7xF1U+qmXXoQs2OZoObQB2ckeb4ued1Al/Auqd3+gWS09jOcKi7KZJB
Pa1LgK7GlgxRZryAXAFMgbKkePDG7M/+EVHfUHrFwzTfk0X46jqHXAPhXwhwbLlMlq75i9Ki3mLr
HywU7cnGHz38AEUyzgohgqPgSXW3RLw0caYuZb0tkB+eK+7IBz0k9boOaLYyhcKIF3RWcDc8cHxl
z2V2qYmtn4A+e/wEwQDrRRcjtcgKe2O2KyJpHYNeILzMRPPiCX6Jp1xnn9VwMC29V8WHDEDxMD03
URptQ6vr1mkcure8zJ1ZAKzKT+GsXN59lOA6vJbVDcngCiTCf51Y1t89fw6VQC/Ag+GPOWUjGJy8
+JMpOQD7MtWIYPNnigplh5KRk9rxyoz2oEk2lX6DaUWpEatH+DnhllWJU54yfpAezC5y1rFXWbTL
Lhf2j6KSsFyx+XjNsUkCENAPVnmqwnsh+kczoy1SBKxpfhd13qxlUKZbO5fNTU7JNzODQXii9np9
rLGmLcSkN9JOB0VApiEJvHkCO9GI6/0Mncyn81yy7F4M6Yk6eXMxL58KLVxQX8xtPI19tWBv+Efr
93VRhBvxv7/9Q4iq/+PtM8FtUPmxUaj7pxYS9azOismgH8dw11pQ99+mBTBJYQgP3L7K/L0hRpiz
WEYIgFxwnBZZF1nAkvXRSpaQ/QE5BTx85Cb2jTsEqJ6TR854uPSxVK21K7KVD9tW+JoDWmxAxtmk
cSMq6BM1IKylEDXa+1hZn5gbPpUBd86mRWI4uZXZI0+RtbH9Mtph3W4Xccm8VzCufzIA5a512Fkn
PsIWrgDD7KRDq0EOYrgmou9A/pM/PSjVvrbIrAG70OvnjMp0nrb5hetYnaoMLPQ0CKpTG7Jok9mq
27aITgvEkEstm/5hcMh4yFP5zR6d/kE3sMHJRB+v/BBVhRrvup+hD2cWfHcbbmfWponEm26hA1e4
RY3vAzaTyg7b7zae9tKp2bOr3WgNOnC59ptaXhO/PuaA8r7mBV2YuhIR0CXSqkouLGuuCva622FI
/X1UgotiDnh9AqFYNZBbm3hCE6+q/1AO3reo0KRN+JJUEYQ2KWn3AdPijJIYXqUy1UvqDc2q5ZF7
brE6zVXUBKtAAVEwA2sbqk2Ss1sQwcsUMLjvNgAzEHGv4NXB6hoBj15VJHhOvLJ/C4K0mjWq7ZbZ
KLO13xIb1o2eeg59H+47btL/iEGHb+NGJTNJH/vSDT+83roiKN4IVOcXmoGxoLkzF8IWM1UkwZq7
ItxXQzdsfHg2RmNVLm0NFnsOn0cCdPXzWMph1QMXt6oiiQi8FGcHdqyzDqDDN8nVJUCx9R0lJ+Rs
GAzsoiRYQS5I7HLAYgzbDxP+RQuEG3kP2kJ+GOIku5pD0xB7b3FA+KYublntPC0C2Ll5lX1UTIN/
oOqXIagvjV/Wj0DlPtptmJ8hokTulWU/VbHNTk5Wd0fttRcQAQDpL7IMIdx7RmR5IGl8C8Hr3sas
gEtQm8I63UICOlyOiV+8Kh9Z41qSdmWalvbPQY3w0Hd6dZK+GGaxVZavrpWlMCiVyd4J5REwzQD4
Z6iIGQZNEuKsgWYTrxNYHmr1q98MciQxka6Zppg21Ma+WawqYYeu76iMlOcmz+7YnXQnPWR4kkZl
75Tq+icSYKUGNLxYI0nyE+9ddS2Cnh6HgW283E3SOQS1kNBzAUGfBomO1LUfGIOtMn9DjREzFBQS
tmEKXbLPdgpFXPgawU4iGsp+WSOz/IRtjFwCeo/X2tSEu304J6EttyX0mVdpWOu5Eh2MW6RPy/3n
KXMlwiTsuIK5mnphzHjLA8eaJ+pUqyTclZ2+NDrzzkEh1og+l25If1bKxg4vE2/K9frLKIp67lRB
u2rT17EF0DdD6KJl1n0o90EFTN07noSHJhrBHW5y0Cq4BIkkw5IOCb9oQxSsCGs8zpfCkvUFziT1
hbn2pcCivzddZrCvumKtFI3npglwU3Gy7PaNoyRcdcx7bDnpt6qDwZdpsjQekXnj3zOr9B+hLaxu
hazm+dSqKzA207iXy4EM1mGcDkCT/TrLOe3XfeJ//+r6mvY1NwSjGKUN/Ou/r2R+tweK96OJ6gCO
E122DWQUghI6FJvUteOjStMOBoCUn1BK1Cta0+Y8Bi1bhgWkPZSKLyHezJuqqIo99IjFLsHjv5Fp
FRwolFJXjibjeWhEtYwA/rjJkUN62lXksc6vbesBdRCMxRW61tmmd9t2m8WhOMPsBEZBYd6+OlF5
JA2edJ4DW2CX3beslXQOpF5xoSi7bgCkIpu+lnzeVA7odsiibm0fn6Y8a3plqGYeMGp/9xFYOKT1
34O6eLCxh5h3yApeFLWWEBepP1yQyhKsha9xj79QJby6eGUqN60WpwCP0po7gVoPHrAyhAXILfiJ
80y87s3xi+yj9I9AaUJgAQ/zxUft+ZUltJ43vd3dIPciV00uqkMwtPswQ00wiq3uAoaRnJcdKgFN
BdvAqs3fSYIwKyyxJ/EDFy56RVntx5F6Rwc4Enh4KfsFXslH5EACFCpDG0v2qiN+8z1NPLiwBqTZ
IU3JbmWn3sGtwEKJqj0i4s6/Fp3M9jSNoeRX9PpUhFP44nlvmV3HoGUIvbETIdd+jC0SJIuuEijd
HyFgcjNYquubLlwFhHlLVm3Zy2ekJ1AgwYx02jgHTVVcHdVVwAF0G8LifMvG0N/aY1Yd8FvytSbC
P4duEy5gAA65qiELN9pJ9aGsAccf0jB69Fy3u7B2MqHOZorCnrFBuTceRH5MIcC3RgVZLA24K8Z3
ufBV2mwN9EtC2BxIkUBA1ArQr04GMwlN00dC+vJGogopUwGPu7bP59Tt1VZKO16OgV2+gojxjqrL
cGlCUDsqmvxMpzXX4+Gs7q16njrIw8J4xt/2aa/XQ8/LW+yoEPlK2f3wwxZintJ+t1CyaEjK7g1x
x6Vt89dAt/BRL2l4KaYDCPZq5mS4USPfcqwZEkH2YmwZ3CWjNryYiWHou+sgc8PZVx+U3cBv8bCw
TJ9ipuXe4MOby5x/fhjM19cxUA3w93nWVgwX6Kouj1aMBCA4g9g/9zQ/hFn4jXEaHlM4llZJ9zBS
ms6d0YFgbQiWexvtWBjYxxoElfkIfW1ATyCKH+aw8S77XJ/hw6PP6abUsIBGcJxuakQKC9eXzjPk
Tr/Tdhg+UJ8bgVTGRgXRdmvBSbwTYbVUyH1juZwsoawcC7VredcB68iGaCtb5I1v3/0sZpuIWyVE
Gks8r3b+AiBMvhgD+KNSUsPJLQJ6pKAeW2U+HaAHxKtVQDQ7VI2UcDMV8sGrGAwIp76vg90F/5rS
BQ7yagzwL+xGoEjYdc9Bp7pZydz0qYeo+6IvPHrhYYIQFVgI4LlhvzSCIgBCAvA9EIJUTqNmYyqO
qqUIAZGheihQZ5qBlD1sTZ9dwOGrHwVIxVZwyWjK3lGLggvCXERxcIspdsmpQ74Ty9I7IE/HnWuB
aQLrYazuekpNNJbCRpC/WF2avyqSALAOONAEXA6QAE92QKX3EECj/pwPQbv0gaH3khQFybhID6Qe
ym0K3yPEa8RaNGx0UNoLo5tm6gab5SO40XAyHzMLCRYu15HdVlfk00BJtpoSPDYB2riPXRMote3d
r3R2HJDXQCpEtHdeV8Ep5O4j7h//EfbHZKKD/4shDkv78pMFa/hgDaK4RdOjAGwI4qYvg6vRSdQ/
TMNPErKsmOILxtrxwiGNNaO2GMBMoOPlsw9qH2snD4C9mKaYAUQL0EixoAGDnlrBZpF4JTbAk2ra
ELLmIGX+6yyHjT2sz1F3tVLVwdVxmvN5ipUI91VO+hUk86Gb6EFy0iKgdhd2GB3NAbdBuJVgWlFo
ixy91scLoMiuorFgd1phWcQOll3tcYA4Cr6Zrdd67Gr6RABPJ96NmyoLHAhMgdklcx9V+AFqcKSE
pkqjT6g60QvR2pvTKImvCf7qtWawPbUQWjZOPIKNpqcUwhkI1kXvERevaSA3w9oBFydzX3uQ+o5J
/1PTCoVWqetVGCBxW6ec7bqow15sOrM55HM+O03bHAQ7ocqrV71MxRJpU5QoajAhlZW/Rjzh32Am
MCmiWOIJ6709F1kUPwCLki7drI3OPsFNkfLvCK5QgJctwPvSw6tlapqDCh2gar0Q2QHw2jDkDMyH
WdDCUrlzod0tdTsQG4kP6ZUIXzAkEaCcTMI230a+o8DfsK10Xo/IB7jcg6PnaNGrOTQJKIHYbcmV
HZNffa2AT3c7OM12yFv3c97/0XZey41bTbR+IlQhh1tGBSrLo/HcoMZjGzlnPP350JQFmQ7Hf506
Nyjs7t4bICWS2N2r1xo07Z6Cnn1KCss7lPGCE3c086aNyLR4cFi/aqHdPA/NsFEhwX01nX7vJary
tDyo+12jvRkgVk8kCPzz0CpRT4+nIT5kehkj89ejgFFC/3+EgimlFlv8cP24QDlgGNBGI9M8tOb4
ZMGksZ28dD5anu/eJrXyJYyL5HmgQ9Ls6uY1mKb6tQCNVBqtdl8GSv3qGYO17eGo5huWISos/lHr
Sc34rX9vFYCqaN3y7/PY/lWb5/gtyOL6OlJDKkJekLzZdMvszaGJrsRLRwTcnaFZgl7Bi8wELLeJ
8qK6pvrM7wcwFsyj09O3GBb2xmajeesoM4DB3jKuLKNJd7CI2HRMJQ2ETaDH6AO3f8pIJaBf4ao7
8vp4J1U7lgU/70riWKRYQvg7gYnuZa7u9cGx1EpExWVuB+iMX3vyfEswT3jNoZhBxos36cn9mdNc
nYfAtPjBmkb1IMH5kFLfHE3oDJel1CDJ93VHYuw8dxz9nUNB+yjBRt/quzp0/bM3tZsOfousujrP
jQYKbz0lIXkJyRwqWyqsyRExnivL8fqHHur7QxbN5clNbkGfRK9Ks+01dXhVNKd/zerxC11U3l1h
5uNV1dO8qRjj8NC1UNBFvUfvkBLZZ1urfa9m+NTOph6ygnuTYrOvlvDcxuyYAZqHN+7gDg+yRo5Y
HJwneXR0c3RXnXzgES9Ch06N09sgoPGbrrcfOcmp72WJuDEoD+sh8634Khrdm7ads8fOSn7q1CR4
ox9Zv0HXAmZrbwze6qRtD+Tap4N4AQ80W2qE3o14C7N+yZqifwwi1/jSfW+qLLjSwwKZxMFCuDuz
611D3+qxiSlyomkBDZJXog6yjy3nj9N0OTW1rNK3nwI+nZqZVh6SifRBYD37NGF+sXl5L54JjHf0
gi8G/21PfopG3TJSrMF8iIPpWUbxnEOBmg8/ZFTzomnfRs40Gqvwy1zDHeSO1Ohk1bidjYMPMmUX
24rxMPnq+8FUrh1lCB5WMw/85U3qBz9J0GpPEZLchxOV4gtHEcQqipl0C6zBEkI+gr0OPGbDx+X8
ng2jVWvaT/TDH6KhnX52Z9vfzS2g5knL1TtVJ90FdnrnwvVC/3sdbqNFBUUO6Cq9n6WG5fLxzvkN
d9A/Ea/2cZYWmbcfexpKLhwSLN6hU4JPXpp9kF+xh4asBLnX86pNg8JtMwPc62gqJsGyaIxCF/Z+
iHlUQLmQg5ytjjVudVzE/YeQdfkZQDxKzsuF13kyXGPWK/2HkIul1rn/eJf/eLX1DtaQi+UbUYC7
cF9caV1mvZmLZdaQ/+39+Mdl/v1KMk3uUuun6tCF0fP6EsS+Dv/xEv8Ysjou3oj/fan1ZVwstb5h
/9PVLu7gf5r77+/LPy7173cKvUPN06GBDPk08WgXLR9DOfzL+JOLUhSz8tR9n3Ued2ZSnFc5j88T
Pk372yuIUZb6POuf72i96hqjUnee96vn80r/r9dnM8PWezBjns7XK55XPV9nve5n6//rdc9X/PxK
5OotPRBWNfSH9arrXV3Y1uHljf7jFHF8uvV1CfGky5/8wiaO/2D7DyH/+1Jg6rvdhMLPxoyn5r4b
Q2dfg4jfyjDsF8oAM29A7uAFo2Vt1cr1d4rbFPoxbRD1a2qPJ8rFLYHjFICJA7xyokm9vtELNJt2
4g76vWmm3h2YXzroxNTPXnpbeTwFlnqpH/XJcHYmRaUtfX9bygxALxe5trOYm+i6iaQbPXtQesqp
Nc4J2vQfQm+68z5xNa1ScL5vxLAcN+l3P2qUaxPK522eZcmRmhT5KDUrnkFlXplV3t5DtpQ/K2Rf
TpbXPopPoio+uQfPrscdbeH5s4TpCVJiIcmWGwnRfZVHpJxHU1aVgLQswHCZsbZZF/qPV9fd/tGx
dJ8k6t9c2ZtgXtL9X4LcIAOXu8PdDBJr2thwf9zJGLHJcDum3rt7dZgfIbapEFKMhBTD+zSZKweJ
8z5WsaokPBQmzbtaSUeLUcdUAeRUDmQJISldx5+CEte9A305HT/NAXn6R/gnK+SKqbsdDXWApg8O
f6Tf7Ptei5x7OUvRruj7vLu7sPNAFO14PuV/6GLC2IanPglga/hjDYmQQ8n2FhYouz+uNjkLU6e/
og3ytwu7LFI27m1dzvaNOMXkpMMhU6fhugJvD2aSOiFCThZvkbPN7do728UpdjlbD8Dr7FsZzkKA
J6cuxRS/jt/nyrTGjPxdZNQtmmfZeAAC0G+jeNa9Dfx6zeOm0kiSIGqk8F8LhJq0nT0eYq9oH4dA
bR9rrXRunN59FdNqh37r1cpal70GoXLIgCMfbDPot9MyU2zna8hKq1Gu4zrBdL6OONRy/poVdXOU
Nl05gwfq6b1f96J1FxI+r9ycfedz6dmV7l1oYUE7tDsPXs6QGu6N2hpGCq95lTU3SqXYnPuKWv/p
vNWMWt1KuN/W/Xjbarq9CZo+2zWx8d47nSidh8b50h29HoyygayTbL6YPoVcdl6LP4hd2rE/hRqK
P8h0acSGvmATwfOPcBo5a9OgUbpJXfs2XEARKESq37ICdqBFSWONCG1NgzR4yLb69QXoJ8kAnx/E
6CxqofS/WiRAdsUHNghOo9scje9bye3xSXmOqKJCXPkHER6E7Bm6cm1/Js0rhU96iWuphp3jgFoM
e1hPGqjjyuZpYSg4RG0d70Ko3sMtSMEcOEgW7wbfq5/KYaqfxKYtto6mbiSHyNEeZCzui3VGNX5o
Oj+47u1mOPX0Pp+8gQrxRsYxLPS3rn5fdMWY784Okk/gAUan+yVE3IbCvd7DvxyUu3WFLo/f17qw
hct6vn5/YbbVSDkq+vjUffx4fPpdeVcRrf15Sw5B+/QLc/7ZoQR4e46R8aeZ5x+ZwY/UbQDoaUuH
H/y4ChXTLI3eBvrCjvkiNieH9ONsElG5dSzufkjOMy7sMmQH3R9B/n9ths6dNyQ+6ZryaGLOzEi5
Ww+537wPzaDddMBETuIU+3luTzfONpjreb9OI6vu7/qy0rZntluThkPaoAbIAE0jigABa9VecZqf
janLgps2d4ZTHudsTKOmuo7ntLpOjNRVnweL3IE6uvlWYuolMJFWhckDGd1RdSMPeS8mN9SLLQ+j
A/QgjaZmW0+34SsenfmKnzntgWZW/UHOMnRA9Tnq7la7jnTbKdMtuIsI9VRAtRttLK2jw23T4odx
PZDW45WA+t5FirdUBhZ3ZHpQVX5cTWzNcsmxUCjJcLX1BsI6b059Y56v9smepxXoGHTxhlm/ntOo
guMD3R2vyyCqVHz7Vx05j7DLhl/cNh+2NU39j/5HbGQ480Xs4HytuUxawaccaJQAugZytNRrSCfl
wZUBX9Nwdld2REYSpMO7raCxqhgrFHaWGefJss4QLkm9KnQ3zeKp4THTdrKiPYZXEnI5ZVmb1toI
1ndmiLewql2qO85oP4BZz/duA9Ewfzr7VzukT0RLqu+hHcPrYTXpQ1UnaP8iZniw6HN5lViha/lz
rNrPFmUaoA+KXisbR+MnSXoGGlQPaIZJGC4wYtWAV0280m0gXscF6CBemVt01CFVzzC9euuzztak
Tr6pFz0p8vVk4CvwU+tQvNWiRCXerEBVpjYBNDUaLL9etzH9lEYdiqkPcrY6Vlu4eEFwaEc7pltB
4uQwwMZ8dtC78etMhW8eBoqo6wS5xMVKcokJthMYoVlYgtdrp8tNgb5q7ipgTYZjlnt7Ao4X2WP8
M31QyMGoPwe8ARQLI6iGh077ubI0QFbl9DIVA/15SpJSCQ+0n51cdSh+qv5dkM4qAoj8wy7TZdW8
zevrkXzvf1vVH3W4MRQFfR8eHq+twbWOmt/TmQ0+awN/WH+K9Ch4C8v5OqjI9rduPL8WVbEdF2I0
+ueKe71DNipYomha5NnZRmNGvF6iV7wUlhSvLElX3nASb2Sqn5bMp5xCMWu4bfErJYWUCoNXgKB3
umcVwvHrzg3tA2JX9hdlju7ld3iNSAF+XpeRYx3CxoJ02YSdatjUs1Ud5Tl5jiPj1nTy7cWzMk2V
PIHPqmrcWvG7990mnqipP3mmkZ+fzflRnYLPlVE0L8ki32ikKSw6ZnPTqoMy3H8MKYoGd3KYc+ea
5ujyzlbQs2Oh4qrR3OhZDh4AjzIBiycjuC30u8psb43eRAAmm7LxmHVDz5csE2Y+/89OlrbbRX/r
WEBFh0hMq96UbefcScik+8O97c7HdYJuz8kV36B01csEXy2sbQt9+jnmfN05eSiLIjwvYkDv+BBO
FD7lLhxg+Mi2+9ZGYuUAajrdgW0aDuay/Ky45XZEFeFFSXdqjC5K0TXDyxTU+jYaEL4V2wji9gQq
6ldv4XsVU1WYUAVl6p2zmAbQ6YektnmKXIYlm75nw/oqPgk3Y/pIvYyWnVb1zZsp83+GO2S49YJg
uJ38ERS6nMqBr3dFQdfiI+AyqvrwSIwM/aINqo2MoTqL9ro19+c115isiCd/u86Wda16er+P8xIy
LjPnVR3q4HgRYjcqv6iB91No1SipdJ554/ZKBHZwVjmVwzoWv0SK24Eq6z1SxvYaeXZJKAWJaasF
8IxIkKwhZ+sl0SZQjO3fXk0i2aOGsA6CTFT1ZnxwIBjcxaOW7GXYeyG23hgfend2NgMcFIcLhz+k
v4bUW64v7cV4E5aZdlvndWojp8Iio/uiT+VwH+hBCzgpcw4eO8snSO3rjV/Pw7UM5ZB07rNq9vFJ
RlUca0+dNe5yBIQeimXkmUHwRGPmOqWCheOu66wrf2rmaOt1LSwDXvZdo/072sLxMvMR0SH7k+nL
hUczHA5NlIFTquot8J7hqXbU8IVGAHCV/oscjNhuQRBZ/k262NwGoOo8K4i7LEOq9d1DHug3lem9
T9B7IAwWQoNiohUt2ztzD23sEg/2Nj/1hfP7Gk9rIPAuG3W7JaDqq2kb9OF0JcO5LTvAaHa0laHi
psZzXn7JkvT9arAiVaQvbefaSNsE1E1hkLRxF90yuERjXlkc7KBYL+7EFhUWIOJ1bF4bNMrB1U+A
v0ySKBnKwYjsGBxNEewuHOsQ7RbzEFo2GMEvhuaikzMZAVIpLsWmER57C+Djrh2a+UAVHup6Nwqf
1MjdxFOZ/cUrc00keSQ2NdzgRebT3H85XyJCyGnPEesVPq4vznUNQMFw+QJC96D6P1ghHF5JjYTe
xqZ5585V2j2dGQFEAtbwo27j4CZeMNYbie7syNlOoTE+yqGFNfWu9Bto7dvpMbdp8shiPzvKPUEx
jSSDVZ/OI5cyWqNY4yaRt+PDK3eX/Y03JSX2aW63zB2Wty5XE+uKWnVAh1NK601S1jfABeGWAgD7
PIbbNFoK/oulUGPvxh7z38V1Dqr9bp9WbrRf5wRDkW6mPnhfRxyQGf9/XGe99vh/v5+un9WtYcFQ
VqWWcSoa/djHunXd+gbPW2nfG6epYhkevVLjlNpGfDPSAowspHES0yDec4yEVzTl7LXWo5dkmSKR
srYMlRH1iF0VQPjUJtW0F6O4z1eU8JEmpD3NV/UmcqPk/Vu6nMD5bErTmK7QxNijfheZW5Ia5k1U
ZRbQbb7z24CfPCQmGHvy/S5+cjmTuy+rtr16f67xx+iaLJ9yzwckeHC71D2MRWvAdfyHTV0c6N/R
mVPrZ3sO8w5iyUsIsuRfe90qr2W+mGSCxr/Pjv8UaFGW+eIY+sw92fqkHOJspJ9jKE9gJarTrFnl
6e+G4pCQCVZru55prf2/x8pKaRR8d2wY0Wr7pVQMZStnJqCV81m+2MpUQfzvw/vvcejBKqCCSWa6
6f6CG0uGOjBeJY8AzC7PcWKSQx32wScZ7hRoQeob0LZlwZ3mBDSfUV82zQyM82gaAJjjF2Mx+1mX
3EzspbcytCpa7+FIUgAwz8WbrpGEJwsE4egSzBP9eY2ZZ5rH2AlfApqV3jgkfGxNnmNQuLAz9N6O
Rek8N76NmuQ6pDnkug8gNDkqjXf2BpCVPcW2aZ2gCB8fZ2hSrMnobiFBmx59k0MTKbBgV5G+c/qS
L68xtpPT7L5PkFlycI30PFVGMn+0knjvAKXZlW6VkuvspmOhRcZTSaPVvivJk5mWhaTeYvMVs92W
hd2cQ8QxscAGZrb8ptSn37rA0m5IDRtPkJreqHGo3mld60bb4m2iV+ypXVxT1yp3mj1etYbjRQhp
Z9NNoui/nyNNmrVAp5vFVq653kwawPUdA4spwbDfij1tvXZbIfFxPC+13oy45QZjJz3fyLpc8aZ5
iXOdx3oAYQIbO2PZWbqR0l8B9advS2FLv1mN2jSDu5X9ooSD+SYS0vpzzLrE6lht6zKo/cSbmc8p
WvfjF1JobzRUKq9tMVnHojPLqzar01dlhrMM4OOPPweMEYIXdUBaRqiAJpU+GQMiLyEDVEPb2NlV
9nloLkMJFq8Er0PxXswtbODpLRjr7dBZxl2WgAcaffcr+FbNvwk06NJp4oHlqy6ViTRNbN6R2zXu
JLoZ211SG8Nt0f6eFpZ5E0LxdEsnKX+qSkGnks7QooZEDCs65uMtKSHxTkuInMmhbmiSOnsux3bU
Gjd2/wNJM5u+6CVOlpMxSaSOVujqJp4C6NqDpM9og+ZgzFqoXI0VCfuZ35Ftb1W5+3uamtktaOCS
1GeUZbcNiKht4vjaViY1burto66LeLbKHcW8Q6uZrvVhogNwUUhfhrBGTQ9e6HeIkHvvXkvt66cZ
aYA7GvDe2HUWX7ssnjdaEflvXQccSeuL6c2vImvjtU3+5jvIDhZF4KGi0CgbxaJntzPoaKJs4N1o
qNOe+7TNOPbPQ02oHqCh+TRcvdJX91/npmkQbZ2BLXm7dH8aHfAYo440nhU8585e2E4on4Fin6gZ
3g5BtRfbCORy3p3dy5SsL7R9vaxg0tC19zS93ru1Ul5Bn+LuE9p2f9aT+EtDi8GT2lf6w5BV6Ubs
edabu0wFRu4toF7an3k00776c9Xe8AY0KJVkyc90tzWbJvD8e7CA83OptE9iD/SsOqS+aZEY4yJR
0x46EzhRC8/mW/TNCOPx12EOkCvga+2pL9v5CvWT6ko1s+CZ7SAYeju3f42+6S38JxIJvdn0ZMfQ
wrw/WcM3SecTmo47KCxSeqA+5OfFSKtBup8mJ70Djec85JWibJXA4tfs4yzISZWKLfo4W73ns3gs
7roccqwosJ9Cnl6v+V807uVAE7t5b8U+qo0oB24uHDKcYv+pLDP3WmLXCHjeyYRZYE77NHiG3C9/
0eo03vsqsP+ioXEsVspya/VO+qMd4+1sTuO3AHWx/VwnnyOapUTyrxHCE5XG0TaLQtREA4WGjxyq
zSPsNhmfIkUNH3zRWQ49Z2epcIKdRZRD2Zw4q+ZyQH+DElm3Hpyh3c5bHOL1UpcPTVrfTUpZ0xSy
7Gk+TVvWpgY83jb1XbtI7eo9CV+j8srnCWDi9eAq+mGcS+ULGaxzhEHTzyabIB6yY1qicurD2sK3
jgr4d0rP2i3Muu0zPIrTPdznV0bObW/VYioO1qQPO4mVg6Gm36Gw025lVHXRTE9lfwWfe/PI5nLb
zzVlSR8xNxHKbRvycIVBdmRu2uknR8930gINPSrbYeRUdtLl7OqOtnFtW72jQXGbhlqvvET+NO1h
3S9sOmWgxZVDaKvqjWItB7DmGd8inIKtNXVaCrpfMr4bqRQsHglfetr/6TQPEIGsaYel77Waxqdo
+b6G7MuihpNabOtpXMh/m/02P6ySnjO4W9T9KrQCJ+dK7JeqnxKSx8Z4m06huZlh4dhJoDjWpeQs
SJpj/LHURVjiPiieljXREcoVPd61mbVrWzt/tMqUjaaZxMdab9Ndo0fsNNWUxvlORWfUrH8Zysw7
6L06I0WAPrVoV4ut9fp5Oypj8ySOf7Spy1w6/GhNXWNkSlo3w7abRm0nhceVIPpctvxUxwxRLzr4
w/CTVC3P7jN39F/Pz+VN00CS7sw53RWdfeiL7ic32kF+ubH0Mb0bpr4P94lCq6eT/2WYLF3G+UCG
Lu3bo4w+QtulF7leDh92WVFGYpeIj3ixm4tA0ke8XFJCvW92BQFTubBWy6EofXvf9PW8WW1ytvBn
3umFB42txFguvIT067/Pa92BpiCJHJIKKa0hcfZFlXyOWVdsIV47Uo36FeUD+6aqrPvz+yFDWK9o
i+YNWF8RVbZzmJjc3KEK8DH1PBTPhY2M73c/qKuNpg/qvmn5ZhN2gbIxfgVQ3z8EQIvBsGob4SBo
gio7mSY8oRIlk5ygh31hoTL/66S2Se7eSyVapKH0bea0u5XJhIYU8sybpLTHOxkHyOMc+olSotiU
JeZzIF3Xe76tnPNscZMT1qgskn8De21APBT/ZlJ5u1byyXiUw9z2zs4ZmmC/2mra6yghqsEmy1WT
bTFS7cMiEiYHstXwrdbkvPPRh8FxEQ4L7cRAjPqbBHwyd712gM4224ptXYOcHLinxnHOa4jDzjXv
Tg941Fwu1X1cDxRQephnc7h08Mzxg9Jrf70uXnl8DEqz45/P069gUIISZhFthdSwfjL0gj5rx3xo
cgReEYesn5YAMUmAHGLns0lCl4mAla3zxD+vtS7/57Wmov3qRbF24+rhxrGtdxWZWCtQvNf87l3X
pi0gRdJnz7zu1LR97vvMe+yzcMlRoSUzBOir+irR5zGJK2rxufYe7dCO81iwlbmMXq8nM9RlfbFN
5ug9jqwvo67U3qIsfBuTyHkaBx73qsQIr2UorTve7NzShdbcSQ9PFnvBU6zdykCCQpjp6WU0X6Ol
70fsRPvHpAc1VVs0g207pPN2WsMnR2ZIDB3I75dal1ou5ZDERXabm9HaInzya/r8ljVUOq9OA5fJ
vKWypfr5IVDD/DEFp/8YZv19PafTrZjkUMLqdEQPW4fMkTAyj3DJx8SpFuCBRHGqm2o0YwclYWS3
r2QrkchPnJzKAQ5Hf9dqmraRbYrYZFsiZ6ttnXFhkwVMqn4b1S26fUgDKJAh+MI+kYbRLOpc12p6
e6YTo931nTCsmOq9ZelQZPaICx4U+icP9VIgnZMyO9BmkByqpZq6eqdA/zFqIGgo6UVb+pSc/QVM
XobiLSk5nr0rTF7g9FRpw/PcC8d5qcWbzPwno21IdosuIjSNvswlTF2+BqO/22vWF7/TvyHIlD+I
s2v1DSR5+muV1d7zpIdHMYcZQnzGQB/uqEf2l7FQm+tcLZOdeK2gUfaBF1NHWy7go318vsB5ydG5
uADFxE8XiNzGPUBlCuqVNpf2ZIXJliFpFxlmFoC+SdO3adLfQODpnjp/inaNFUW/VDRyzDr8pwjB
mYdBL2xILYrkp1GpnyQAAKUD2UVgPKwzkQcMf6k0NsGeb35N58w6IO7Cv5UFa306ZvDDLJiVfgG7
rAex5QivwHubH1e7F9XDoQIoSZ4LcbCLqTJUBEy5zKVPF72oj4Wn5zjin8nqgrrcdIs+hRzsoiNR
Jad1DASrXQ6rW2zTHIS7eSARJI7LJc7rlDWFYrLQO0Ov7dN6GLq+uelLoEsf9gA00skYIdrb/XFK
y2E/N59iijYaj0nr/dIHY3EPV7J+VysHGUANjcyzzeP42V5lR7GLRc7aZc6QNPodzzarOUBQEk47
iqx/WvTTeqv9T4sGCGL1eRO5zlanc2rZU8gGxPJd+ziOyTcxrYeL/QeNwl8R/QJPu8wEX6Yfongk
W7wM11hnWa0Ko2/nHZB4z/uZvhp2AJrc29jIKlI6ef3SpDTwqcpMM0pWOfAIV87rZNOZDmHN70jY
uT9pfH+Sw9P80xzX9a1uAIREv8h44T0fNqHSqr8q7YPofC1zrEp/n+Nrin9qgghp7qSY9towbaes
YFdMRvtby/fzpofE5aFueug81IDdV5jN3xoH7gf4Iqdt2sDl6AxTsaOiEj8APR6vbXdSjrrTFE+u
5lXsfOjDMjzolhfysCkaHse+0b9eTNLaWoFt1Sye2hreA3fSnWtz8KYs3Rg8QNIfVDuHxMqNL0k9
3qeTm/5IjIROSp7enuHXrOkxJSJUVONLPfT3kj/7u4iPNf4xgiY2d5vTBbxzu+QneCmyRwE6dHuV
6tYXa2pqGsDCVwFUFKFq34xwbJ1hDllpAPVEDeNgjLBXdfDtHksj77dFYaK2vSAh4jw6Lyrz250s
OoGWlEUFQ0Fjp3NetNOmbh8jWgK0mMcU1RkeA7XKT2gbsANBnOw8FJF64Y3VMJE7gWFledwR+2Kq
YzU/yRIf64gJQc+tEysabzP0/TagRxqvIPkITrOtJw/NIqTXhWH+owtBTLWe922aVX+XstE6R1it
2m9CQDoeSLuD3cQ0UH3kU6EDaB6KMtVwICM3Sf50NVrwYCNzqbB1kdkUbaqNDufD8oMc2LtinEmv
TVn2kJVwiYqueVfFI4CqvzpqW2EvsTgCMmrnGUnv8V+8OIK4NE+6AQ/x3UiqKisatXl5z+8MhpMd
RgrUone38/tJ/d4mbyiFZj/I9KnbyJvmew1804kGdijC3gPyPtrXqQKeT4nd49R2B0ttnVt78i1n
R7okOeQQKYIyQmNe3JGiO7cRrwf6IfQqU1rvrlOdJnZ5ZcCs9wbo/7duhOljtcONszfTJHz7m3h7
seuRV4BsbOAiK6D3SJOaT+mSk5Sx6gb1hrKxhaAduQuv1MaNaWctkrGV8dZQealbkpAkB+7Duis3
wrIJzwqUVgp8hzI0bfPfJ1WaCTgvn+5IUhXQ3y4HBZ5K4IXoZ7TzH7bFESNThiLMAOxJtfcT7Mal
5lanuJmmp3A55KO1b8oCdvdlJAcA/2bU8NC5WLysUx86asUygtIRPg6QfUgiB7erKR7r7Hbo1Z/F
JAe784prV9Xb88wmqsPrvLZ+Q6Knu4X7Exmjbkx6xEGLbgsRukWNaSjJty9G8UiknJ3DZWwG2W95
qqrgZZLxxJZJ21dzP2wEa6kNdN/wXI5HxhIjZ3KAJQ3eguS0mqHvBcBZdt37hLpBYrua1YdEd5Ay
UlrP4TtZ0XnnutrfT1Xg7uLEmF6bPiSPanlPugqWKxxL2ENtTbkV5zyoKg2VCK2L14X+6QrRan8r
Xpefmjt7cr7TWTy9WnBBvyAHUNR13W2LWnmoBrjFJLKw6M6uply9lnX0mo9OYw3TXrx60w03Gv2u
sGFyR+A44sdYL29kWYkACQlhn1I9yyjKIaJky1mdZDVyVh0k9tUEjZaN3qiJHp6l9WzD5lD/yaeZ
lYJHBE0USqRXA//I1wY0und0ZfPVXAflawU5xkYdUGYreNN8Ej4BckHNTg3i8aoLcgAXS06V7bS2
jaKwghWPYaYXobEBzZDc8aMEX0tp0myjmM4ubmNtm/rZnwJDBxEAv8oOal6hAryU4JSlBOcvpbmU
HJDXj+29mMRpNxDYqJ45HCRCHHYHkZPMF9u6iGZ1YHSz7l7saqMMSNKgmUW/vnaquyq/KkP/yZ8V
E+ovobQKMh0iKw2O1NmPf2T8lkOusnjCxuMULZjkYKMdvBEjaliEy+k5FOrKfN91lKWQp9553ltY
tNPDmgKYFJO2AD9SriRxII6oMUeEsJt6xxes8SiOVG+oeRfaGwQZ6Y1TFDlffJ5+NLPOuy9bdA0y
K0JQwZ/nrVo78Vs7uMXGmTP/e+VW98NAQn4zzt9KNny8q0VLB0lf/ZaY2RdrSPJvncKflv7l6Sf2
A9kuzNPmqesLEgKmpd254ThfTYHT3VSqN6DKq//lysVofr6ytVxZCcv7cirIsxTpN4r2n6/cd8mX
uMzUbZyb/cMc5QdIzGDjnk3laBaT8t0Y+D/3ukR/gQ7E3UPx753o+e9vqKMjKjjE6mMCodnWaary
q9V0bwtom/m/Q21EpXNOviuaor4FvZPsdD70j0HqK0f6t+ObKImbu7GN573lzcWrE/oQRoem9gtC
Gu+3oXEbih8Ev3QGScCL25hm7y+3EZlu8afbqHmwuTN4Tt52I5/nakC+giJE9goVbPFktHytLCPT
UzmA5cudKb8XE09bzc5rjO4oQ5kezmCVZNga43k6fd1Os12m0hhAjzmkyM5sRrveCK0Xv9CyJ7Za
ABNa6wU9AeulD5YkDCJIt2Krg2BB/S5cV5Acv4Awyp5s/306kmDUEyOLbILZqaeuNd8PzXKWAH+3
lR506TKyo34mt5IaJE4XD+Q8qPZo6rUKS+VOdB1MjewCJZD5BBssmnrqDzGjLopUzBIlOjUSlc/T
dCor9YnnFn8blSV8mNNg1qd+YVCRg972Pc/HkEFH0D9erw6kEYhWP6Knsd4XrX+FXGe3NcifXUvx
Lk3gvoJhwoUMFZy1eOG89q6l8JfpM3K8LvSytu/vz8CBeQjDje8P7rGItNrYid67thjRVHCPIuwu
YvFyJl4dFrdNu3irFuxMN7SorkMS9jCHxqsuLLXLaLLVV6GwFd8yWn1LpPoR+ed5CAyfI0ujNmgk
AxbmD9a0T1o4lOQR8Pw0KMYxKtEJWR4WpVQuh3O02Rp0+VKaXw/epEz7qeTpdwjtq9hUDEAK0fQN
YNeuTL3kbYrqklY/7MJNm0QeTBZVera708Iw5vrTt8W+xmu6+RuPbwPfYeRexoWxXQ5totMtMnQR
6TZsqzdY4jKnnQE7yG4xT7PwPtD44WrbgU6LyRm/ep4f7EYj02+kuuMUj/M8NW8XUYMTL7XFm5Qd
/JPCH60zbAoXbuSYOzcPKXAuwqyD0YxP1cSfVMoavc6eTcpro6E4T6mpGi+w7OwVfm/QTLG6k5Ky
XxOlGj3VeJzTQ5qIFh0bZF9yoOlhcyveNrVuJmgrnoMgNGUNMfdIi57CjDVkSYM8GHikJNtkYZGg
YNWFL+VUVdDvAFSqjCh8KSDuh6zF3c4j7LPbyujRNPR951CZ9rs3YVstU8X0d/OXCHE6NNjtLTRp
6B2onbZcXkpzJjB3CrM68VKaM2e5aoX1SbzzUhkXL9VxgkP4zVevfJpkGDr657l/FyyfNb7VktNw
m0fOuP0/rF3Zkpy6sv0iIkDMrzXP1YN7sF8I29tGzIMACb7+LiXtrra3z7lxI+4LgVIpUW5XISlz
5VqlFxqfjHj8192o2JtNvt/94Wek0HJXolVbUWb2kasApDv6SwscxMNYq/HRHTr7WPdjDlVDfDlb
0H3bOL18sNOXOfrlL1NwgU5DJT1zXXs+AkQgMTlOgrPjyDpvBUl4e0G2W8ffmoglsGZB427ddjl5
q45DIfuPDkvPn2PFXXWBDYkvw+JXuhRV/gn1qz4Qj79MdAdet3AJTvl8XZFeJhnrVIA2xQtAgfa7
d8IBds+9bzezPcbJ7QmFX709wXeB3dKsceGSxTxf04ibs2cUj7Es9oYBlk1UL6WLplDppoPKJ7Tk
ArbvJrO5mDrTa/AiPJo9IAY604uVVjwIxJwgs9BAt1V7UEchnL2FGrJ5EMqL+5WAuNloTdEFcqTd
wsjD+nNXIx3psoIfi2ioX6BHNtvbESpFECRy1k3WNp9r7FUtq6oe7DICW1ExAmms7YMejgqo+Da8
geTqY+z1zxC5qFbQ3ssepYlwC92RTWrbqG109//jZ1QIL5QmqMuV4tYytCfQ7es3mrudhrF7dRgf
j6MJzDJZs7ywlkrijVJzG/oV634CCXYIER4DBHmbVqTWloQuJt++uFZlPmSFyu4Swf4hM3kFSWBu
S8cZX7WXGfpbuwAepjKcR+w1y6Pl4iWAfLz7SLaK85VCkeO97UKfJIVQ88oH6npLHjTAGRHu1AKw
j2TTAwYP7K1zHCBgcQIQX7YGazd/AVy63UdDy9Zch7582N3O/WivcCz6ov3/ZpdTDvXZJlpwxftL
Vspgk7GhWlclL55AY2jvoEsZLnnUFU+Styha9mN/YYRoplOEoEQNekxytmzw+QyFvFBnVqfTQwYS
shhbJwmdrVURV+wT62VyL/1O7obMC0yE4bzuUGOxzBfSiqO9Y28tV4jhH+owKtBdHQumusPsDtk+
6M1AhAroqQYkMlOtLk5S9S/dylOOfDEN0UFwSuULasZ1rxkmDcjA6l6oktYQV0ApCzULBQWz2JWP
yEyH90HvncmMvy4YimKA3OusxZQBVNAKCMHsqNe3xi+RM3abLMf57rbcIjqSj4sEERJoAXxYhmm1
vS2+kVrrot4PDtTHSYEFnRNkXua1mgYyxKATkCGdHLC74wxpyc2gs2xFr7qHZIo2Xc/jK5l6M4De
MW//oT4y3QbdbL8P6tTUHK1e/kP+/9dBSQ+0GNge8NF6ESBO6qtrmMaAetRC2s23sY2PRord5mMZ
ddWnMot+WnrX1fhtsgiwmTyDTtCem97vTeq9OSNiJc63psxQcWblcbMKjX3k6MpiZQfTHVox1RkP
f23ZflkuZO41D4CEsKVbcHYfMGvcQFa6PYEIbjhIAbGc0A/EFfFle2UAMPE0NRDSGKum/RY0fC8s
4G0XFeDc4CeAUGhhf4PyDn/1mM+WGdJt85SDoWkf/fJtSjkBsNRL921KlJSfYnx3k07IV6NiA6gZ
cTeiBm8BnQP5Wgo8k+6ktv3Vr7In0MSGICxdqq7gG9IGixBWOXs+KC4aECevqdn2LYTCobVJSmGk
GVYXzD+/20lazEMAA4txlmIveA5KyAYvcONEWH8WkOqYbz52/RcfE4CfwzAl9ibu7X7FJz/aJ2E4
vvqQs+5lVT8Lq0rPORiiFwq6Hq/kliSZsQdHMHQ2HX9RsyHcpRmLthzFiisUJjvrRNb4v67zqV/Z
VQ7dD2qPndODVsRx1gqiQtAF9aa1bfpbYJn+idwx3hNvPUBX3ZXu3u03E9kn15r9ieKeTK4GjCjY
sarGe7KTiTr/V/sf8+M7/uHz/D4/fc6QEB3vc0vmbkJUtW0sw3Pwhfx1GUBkO7L+2pcZeN8bGSB1
UabfWtuPsjWw7Yj/tD1IRvSA2ceeUgi9pD5UYVK8pf891c3yPt08PAWlr6cKKIRrNQSncvW3SNTL
0AryDdlIO6EH8+lF5ubCHhh4sbGU2k5s7ZEaNWfcmAxyZ+GKoD/7YJl/Shr7bQFO6ze3GUam3cKu
6s9gDfGesl9uU6f+NdvvbjS8imL8F3v49tsTDsZQYLp2tQtNervx7xOROPdAe0rUD+OLXpmnvAOz
BXkKx+52nmcH4EpkOJRo/3ZKQHXIW3Ddks9ouN6iFUDTMeRYZh/9BLAvux+eYK5m91xG0wm0EXfk
TdOqEO8te04OmUIdlA/UihMZxS6HDuazWSMlEflRfKYmqP62bdEljwYU6R6L0V6NusY1y22GqidR
Lag5TZa9AxmzOffmigMIo8pyR700JYfgxpmaesoxBycfTVmCXifv4+7sxhFoUYwQwQq+ZBQ30RfR
FoCJQw7uRLGUPq4naOIl8YaaVsblkZnQLBoaXn6KkTd6dPI5lEIObQPK59twIRpzGfr92upsqBTG
aXivGpSqMa0WWssBtBN+B6BxP4D94d8eMuiOrcJS/4cHkFMIi+uUx1/m8HF+X6nEhj489iwFWwOJ
g5CKZzu4Tpp2f0iNDRHpz7a5H6T6INlvWrDAuqVhbd3GQVaCgdUUebDm5FMTKZO5SQgbwtRw6c6m
G6bmfRChdcjr3UQtcn0fyFCOcOIxSqlTVl37PDtCftB/BDTYf/QZe0YZV3sGSawPyfImWCO+rdbU
2flGeB4Rsup0J5nKMr9Ufs7ASovRWeKma5TUtxsaHpjCwkm0/TaP1oMgpbEFvD+5I5MZDNhUgfh5
S59ADUF/5NADXlAvzcGQgytNNtyTSdYGKoikn+3oI0Bduzm4zDMBAPn1iUD6A9Uv44EsnVlA9Wn6
FqXJsKcAnABB7nZq+noO4MnE7i5YaO+pk75kyMZC9D3l9/QF41mHso/fh4uirlfcY6BvLrNgn2Ad
AHY32HdhU3xyWVp+KrBPslWmrnFj4zvuMmfpMi521AmE9LSzQZSwpAHvw/G+KkDiOvrrwKvSi20/
EmiCYRFaAdI7gX0HfPdZg6RyK1XyDTS4X70e+j4gGgn3BYcao5/n1hcMpH4aONZGsHJTgGbKlWGm
bO9qCL5lNOMOaXFLQy/EPfLC7iKq23wTgLVAQgbptc8SG2ynOTIYuVaS0lIu2g5kLftg/90fOcMz
C1ve71G6rABhzYBU0JG/P2KAtZ/USztBQuPW8SFY2FIk0Jdg1SwTvMOHoQKXhozuoeIV3XsWsizY
HofbATK29+AIQMzfQ+mXDMITebAote5U/3UaXTdd5iH3NH34j8iXXrp0NTtwq6ckX5qDpnSbFpp9
+gnNwBC87aHeHQ0oetMnO7yXPMj4xd2emi0zVxyssE8JTh7YtvzbjZaKwYWCdlh0f3Vr9GwEZH53
0+eYeTay00ON3hG3h9Js/QBG5SGTAE5AmGzbTVl2hC5Yfiwsw9mOQCFcuawAY6+s4LGPELpumFt9
Zgn/nHBZ/2hS6N1lvuILWwEC3fLqRx82n0eDl5+LpkwhjZP5jyPDj7k2eH6FQMXbUxpLfXyK5yTp
GnmwFvTHXxrbfGONgdK0PAKzRRwxH8zQhpxpZf5mo0GagiOILUhshME6R+ztESIx1cFFygbCPK7z
SLZYvHbSGR6kheUgdCE73E7gwrr5Q/oKkEZhYpfaWu39fHkZugmipZVz547KO9h6s+oBu7GxsjFF
GnsSVyTbFdCuvxtn8Xgy2tozXTsHJYLgnyozTyZYTm43vmfNlvDXzW8+VRqOz0nXfKE9Mu2WaaM8
DhCbF5G5J7sMgyu3A2Af8ulzH0N24BbepTCwtjsMYueOF2+o8mCUz3UMpQpIRVirBHlGSM6l08WO
hLkkBzd8zrrGWfISxeqtiPOlmMx4MyWuczGAuJ0vVsj4KRTOeigihLeog1wk5JaWJX5kG7INqP9b
mW4SQ5iuF9dBgi6kczO1qUqBv19TGQhAivGATeP4CvZcHxKVrnHodZOxTRMq/6UGec3RDaDex7V2
tFVM/rIXoPCffKMEE1b9ox5t44u+CbL67cYCP24mIAjiWsgullZuPTdB1614L5yrtKAtkLVJcUDC
AIwO0RSuawZVhNSKymVeg3wn1vJ0pb7rA6C9AeRB27SQ9EuVaa3/sw850iVNwXbCtfdtMrrjxdey
7EIct+wTHTmHik93zJhOJEOWpWy80310wqS+luHbog+n733/bRz4UMByr5wvLWQZFiA+4o/cjoLN
GABjI0FjeGZpmKz7RljPldF/LSoFNfMEPHjY1X0H3bO9UHqQwX4NAvhWnVHQk4JZ0zCfJ6XmQZBV
nQe1FQJagJsY0ZAdk8Y1lvkk0yViTtkxjhRI2qmni9Lx7Za6psxEAMUtpoOtkEArdVllZaAQPLEg
vA4tsOQURmDQMArRPhhOWi+rWvAvYyGvvotar8Ugvw4i6H6gZOonD9zg2c9t8DAHyrlmvplB90nw
A/6y9TkbbbYWTuA/slS8JFG8nXT+iC6yGkNgazjqxqmd20gXZ646WJSB+uDz3s0DPh6o1ZlQnO/G
cNoSJKhS0CkfWkT0ZoSQhg+BkuXvNuGBgYJEqcmZ/NT7WEId0Xzk9x/nc1vs0YOsO4F/A+Uppm+s
bhGWwTE/gSUdmBsdpCkdgAIr1wNVmUZH6wsNiqDttL7ZpjS8WMaXBsfuQxKENU7JpqHwN4xXc1PJ
wruOskhRuZuECBeAOCnRF+oAk120sN2Sbz94Y7e8asd8ON+cXV8Te2f14wc3CLkna+UWLbjAX0AQ
E55FVbv2okM8YB/a0UvNWHQZBc4tK8DvN54NBrLZBTVX0yJNIgNvl7FYAU8EUYPb+0mxvAaZ9Zpe
TB3ZnbF3LmXeFSupnaknypGBW5gCAMFUzM5/vPxo9oLZFsgWUZau2Q49TY8YsxJ1mXRrEvHhrYuM
0kodoPqAzdBDSAPvgx8frIqvyNFNLJQH2bVv75kjZ9s8gz3WuxYybQ5fFHUBuQnLcu6SbGp2btLl
+9J2x+sEIUhoxKXNZwW5R9+IjR+BbHZexfwvnV+oJQ0qvLTZydwC80jYj1cbU86DCtM70xvBKbsd
YkTePCgCru0uTMc1g0LfotCVCp6uVKBLrZolglbh2XakBVyNPtqDa4OD/gqlByBkfPPDqQnMJaJu
gDdHyGfxPtisErmFPhrkjZHOuQIzrK5FJpsz86BQL1jhQXwHFChm0o6HKjTvqeVpE92BtyTf9Z4u
T9BDaRLqKI0425g14Hd+1JZvs4R53q1Yj0hqYgVRsi4dHDRVxkBIeHsUckv4NEDQ7Gg2Naa7KE3F
RYBUYR0EMlnTL6rSPyszKR+h5MZO1GqjsDuXTQ/eP/TRJWxMufaAuFinVfhmQ+XqfVQZwfxbRFVt
ea4n+0r+9FMEebxYx1w269tEMhJ3NmSLzzQPgsOg3xj9FEEmUKrUmv/KypKfQqb+nTtAvFtEYK0n
u/Bcf2m1Fju2cameWMq33RhYn3NpQcm6bMctuWVIoecWDvbtNLDDf5p2Yka98CRouGjaIpLlwSZY
YGv09g5Vg9G6cKduQyxk1EwRW//Q5LpJlGVm20TrW28kEZQwy58xloWnAZpCB5HhX0lNhyNaXnkB
ChF0b+pqjkheA5eom2YK7KHQNP3URMogOWd1l83NeJTmOa6NH/NMyHhc0rj8Sq1YuO5l6Mxnf5qm
p64U3dWAjhj1ccvmd20eXqhPAbl41442OAPwRDBqNPfYYO0iEKw8JcZkAFM0bqivGJj14IEwkMb1
bt8+jl2ypL56ipNPXvGzxjdvK1Ng3fuoHB5lUWag5cqHo6fJnQAbtncpc2po6YAvanZBNU1ju+49
tdIyZ8AAJtaGmoMFDHeZhRdq0aASG/QFAgTDkZo0pR/0936Wfho17Uk+tNmDoaO2Zc2dLTYYA+Ru
eL1XqN2/kAuSMvwCDYr9bUBXCHOLQgAgKPQkdOmLRMyTxEUz7G1AlxdgmAiRyq69RdqEQDPXjmMs
mOFyiGyJcOX0U3RX51V0h2rJfJdA3mhhkk/DUGZX1v2FeulCzuOhDGPvbnbKWrxcWnwH5nmzEExJ
ppvFu9ug27NK/RgrBYVtmJXuCgVXwJCEscmOLv4473uBQiZAa1P7w+qvkjFf9z6C4HVnbtM+H3Ye
qoUeY+7+w9Op+F6aITIHfvVUgC7tbw5Z6z+FY1XPDlh4h1094tClZ8hxWHrwwSOzSDxo2pdWXJ/9
3LBfmNhMUZG81I1qLiqJgdPW5r6UfJsBOL5BMsp+uQ16a2K3niKSNU3VcV4ZFQvxG0l4hfI+yCN9
uPQRAG98GKHyi45Wr610B5l3/4IDT2KrcEWWkDHsc7Kq2kZ5CTU81wkh65qLtStY+iQKbAWTLu7+
qRCrMpjj/BRIY9X+mH52OwQ1cuCzcdLucTzE9vtg1S2K7fTwCGI38/ApMNsnpDyGdZpjt99qLISn
8RGidbBc+v2FWr4JNoWpy8TSGi3gO3RvH8i33jhGuXzjVkBM6aHv48NAlRszBINpAgprxAJQCD/o
GpXcBq0KfiCPyNsH4IrCWWDwmfmll5+oPwK324rZ4XSkgbke2FFxy6Q+NXkyHnxdVtF0QXlx9R01
Yy/C7zQaTtYErW2wcICfsankidzIYzLiatv1IIvdA3zULwO3aJDxHI25NiDK02qRWKa8s4agvgD7
YgDNitSpJ+sK389ai5P+GmHHWXgPQkBwmOfOd18E4kiLU98m4QUyaNuOY6VftiweNmDSa1e3rZ4e
4Mm8O5JJgqZvYwY2QNIIj4rUU1+ivN6DeMf4YbnWCcKl02cBZoGlj3r/K3izjJ3bm8MO5aVAbepB
vou6xdRs9pPi1XWKnHKRjSU/57oqNUsAj5aQBJpb73ZXuKVYFbI4lDa4FG8kM4CFQtfH6H2wq5rl
gTpyfL3WVe4gx88iKLn25nhuwJD20v+spdW/xEzF4MgFK1rYhPaLAP/XJrWk2pATWFvfxjCvcV6s
706c72RTJvd9Y/NHVtgAxucm6KvaNHnMRdWe8Mb5TJ0T5/UZFNXnUnn5yR6zfAVlXAgs6mbYYwVc
0C1dIiPFK0z3jCpDjw/hTi3U463JOLjfAInL753Rby458KOLbgjNV94qY1U1rNxTM0PGAuqY8imz
9BEMONsFBzPMa5Q2CtgKM9j7PEiPqDr1ltgOLfpMiOepiPnZNMYQBLqAAUBItlsZVRAfKt3UbkK7
mXHDz4hXQhMtbpEMAwprBSobfqDmu5ulZwNYDNxoBCqY2m+o7ADDVl19DT3E1HXEPDVbCaRVH1xU
WFYnVMR5q3cPpCRQApBKufS0R9SBUp48oElUfY2btznIw4DiHLiIwJGMF5L50CGZtp4a1ICoqrEe
UEpvPeQi3LSIUl7Jo0hSG4iDUC0QnQLPrp960wJvm3FPzo6NmmwxtsBcYSiNaPWcCEe2a6eSU7Gs
PWOjBvczg6bWPgMd06LTzDDuFNVHakKkxn5ye/HWjNWYbBKUKq9UI7xdXUIwjM7qHv7VO1HJZEUH
eeqlJp3Wb85OJ6MjgjrpgrJandOBKjgth03SBgZAykV/EI4dHE2gtubsWBaBkkshw0oDyE6ps3ZU
yXYEBmie6TbgzzkRKYIq4Srj2PawHEA3XgzZXZhhRVOTf99EJUzAEBwVC77cTEPqQRLBKeQy7vI+
Xfq8EKvU6LLN3K7jSXOWJ/Z+blsRFt+mKi80RVV42d2oepwP9WDg7eb5c5TYgqROHfLkWMQyO2G3
83aZghRgnz/bvKqHY9EeyU4juii0QaNqEtWMffE12HwaIggG+6iltCODLcjm6g7891fLEqCo9Y0G
hO4QRkcaFUg7nhSPkzu6n5QATGZMrr0w3E9ksY1pD/qI/k5o02CbzSKte/9IHiUyEqtWQAmtNVoP
OyqUSooGHFI0lENK9oBirHBBTZTEWpf/5Um+3fR3CSAuLbLwYZ+7qJSemuLY6UuibLT7kRfADE3F
ke6ou3J6BXJiW4G38X1MTO7UT571VIPP589b6jfaoVlDSivZOnmcrUg3fF/o6rAa35MVa0157gHA
P7t5nq1yk9lH5VU/RJT1J0v2b5c4dfoT2bwA/Hqukx+pc9IePdgaEEd7d6EehQo6UDqDV60w7m9p
qmnw+dEcm8/ivbLcQZqBTJSmoovRgaJSe1GLXGngxLt54JzR+jXXbfrf5yL7+xNvc7FfT6SZWVna
R9Ri4/WJl1GTofKWELzBexPHHfaUdnit3HqxnfjYpF4kxHnO2rPjGvKsmIj2WNoOHUuB2CHbfBsA
oLJPLetANrqUXo16Zn1BmQFISl94hxMEeLuEPz4ZgN8HqfFSd031rbSDlwBfhG+ggp5vgCedb37r
MiPlP0Mq46C7Sz3yf5ni/90HEmCo8gJ/99rtXffUKM9ZENFDwXO+aaFTO7ND2D6UXeradC8d/snP
LPiUTMx++dugKGDtzA7x70Eqre2X2HaSkyxRfNkXhrqjS5f4ObQylzfLhEDcnZfoDXnGteirqdks
y9raWgnOqJ60xg9D835pRE0VzVMOFrg6TKWDEvoJOqZ310Tc2mYRiGDJ5iBDuWg7vwQ1aFmvB9TU
7yNf5M+jMW3LhgHUqu2mnYU3u4yrN7sPxrZ9A3zds1vhDPluv/n/bq8a1K9R9mpOfOnsFSgvock8
zsmyBrS1pz5sP93yZ/nAmu3gBmp5y59JpDARhU2CzS0p1jvx5zx21JFMs50vqwgVZZRzm4woO3G7
/nR7dI8XzrZp+Li8TdNGw8epqWO08nlqmsgElfNd77HlZKFCUHgTAoM5ICmXvPa8pdGKAnUAKrrM
PXhDjXvUtTwV2kZ+LYugoAgEyZZmmMfSBO+zSLD7oKBJT/p+wfZ0nulmus3ZJNkW641/pE7gwB5S
N+9PA8r4V6rwsePWG5l554GFrx4dpGa1KQDP9K7KR1B16SZtV9wyRq5NRtmRbF4AggOAwq/UObvp
eT2kwjc3W8l+3qY1xuDjtDQoNBDMSqXIcI7CNoimHcBoTZ106d6njQSOCmONXZXqDHdfd9jZ0X4m
iIGDoCbtZ6jpBYNEIRJSE7cm9aKWDb+X7BTEOPUMqCDeRmr6GnY4EsW+OZxAKI49HrV9baQ7uiRR
CYnYrN3S0Ags61g29BBq32aIKhD820P78Id9nvnDQ8Y8TBZ+UMoNQhzDXvnxI3MG84sPIdYwcpPv
RZ8Oy1alwQWCv90JNB4oJxyr8KvVnMnBhSrxsvLBKd+ouj6X0BFZUYe3taEx9Q3Kzs3Ka2RyDnlc
XPgE7AFSW8l3j30aamv6aqMofQUd21Jvm6MtUsSIPQgId2LNHb8UpiMWSWbHd2XpORfqwBEAtRW6
w0CJ3dxRG+BfjhjqKFRz8C0OakVXQ6CUkA9kk50LlN04jA8NIoMbOzbkNco5u1qteS/0pjZFKola
sjP4xgBjPhSBIfIY+z47IKqyp6KWW6ELNaHu7B5Afj53kj/Z6TIitXRwE2/3p11PC3Zo41BZ3e6D
v7bTA7LJ4EcU5MydfwxH9S7yx6acP96t3obcAIksj1Odb2/TMmDqz2kgl40h1NnzkNBRwORfhwjL
NQrNkgeRhYD9VlBsUG1YLi3Hql980aKMT7b5lyAACkDK8nuYgTyp9PqfvVOusqzwoR/6gGRQilNK
LpZ1aEc/kToDjDvPvqnkH9ToNU9O349rjlfjqTHL6mghu7qZAgebSpAPLOIi6L7bLF4aU178BAf3
c++OzktoKAT3EXm/eIZp7isHpfs+zmT3aRkMS9mZ1pfRGfbSs/Kfpj8d+jFsvgC0CYEusB/6vVhw
OUyPJivTbeQ02aHxRXZ1Ah6vrHCQX4Ck3451lv8wR/7a5+n4PEg14vRplafQ6p0TftnV2h/86sXv
EQ7UrnY37RM/4MemTdxlHac9KLBdcUwCa3rshPUIng73CzSaoeYUOd0J+mH1A2javpEd/xhEZYZG
nkvQ1t23ggNInQQrI0RxHQgw44tRlMm5sTgO+7Y9fGvdtZcm5XeAayCTpR2Y8MYtaij5OmVZeYfi
l/KuilDghYBDjXi9W9xZ0F4LFnWBTzzlVzKhhstAZlqGNl8oo9rFRpdupAZ94L/auGdBniwQNpYH
W697c0eEaoEpqu6oxb2oOheMn2+D8gqr/sgTkHi+T1QiYbzCjyndGAQRwYb6bWLy8bklFkXQfiey
t0nzcdZZPx67YlG6mvJtJn6br+RDlw/tWsXTUQDr2lvBARI2C9cDi0eV25cZszBBGgPBgXRDGIe4
ZOKMAo1n6iSTx60zs4c3fwGEO9JksXs02sBdEh2FU7WvVeJYDwxBs9Nf7ENTfrSnrHt1c/Hm3wAA
tCT2CnxvXsMoZQ8qRjXVHMkqo0G88bsiCXLyPXCDEiaBStUK8C90bQfuici5wx+mehogybTrUMK9
6Ubbep3w4o17n3/DEgb6FJEZp7F3pytUqgMQZaAgWY9ETrd6UnqkqBAYir16HkkOboQiMBppA1Fx
7VOIjvu/RtIzTR8QRRrp8sB8FQAfkQN2eqi9iNdF3DoPQIinG/xnhCeZJeAbhnj1zhZ2jbwAt6EW
3pvQo7ZBr2qz7DukizZj7U8xahL5Ghxd1vfUQWUhELPpszuZchUyya6VjI3tMA3dwWu68YQ8O8TH
/ap5aPCaR3neUH7GNuJTlAHcu+APU9+CMaz2a60q4nwWhlku//bZpt7+12eLa/PDZ0sMAyK7uvaL
Sre4EsVS2Lw7zMVZugnUfHegsi/BjAfUkYh9LbNMLhBZBYUcheuC1m/WdgLGgNnoIW27DhQ3Fkhj
lzi1dv5GQcxsyVWEvzoZRZVgjY7d05SV5Z3Sl7I3/Y2IIXbu12prK788GICEnKXXqzPd0aVPKzCU
RZ63unU0TfQtEWa0KFpfbew0tveBX/OHYNQlbSOofoE8OaHEs34hj9GxGfKb9hOqf+QSeuzxQeFV
Yt/S+h9i/PMtOU1wohSAnybuRiqOYz/Y6EYEd10/QA1KlK8bDSsWtugWVgdk4ABY0CfPBUTayaZX
cotM0Jy6dY0I3ICzRpJ03aXTbkOMWj49/G9uCr/8bQkoImSs/P6pLYotSrmR18Mvb8NcPm0L3ZR5
vUyhG/KSlY15yJgH2XFjMj+brvoxpmFwh0SzuoJNGxXr2t+2Qm8peh+ZKz1t0Zdb8h9T/23aCnHj
3VSgsh3U2mDY3QTAjC2RXUz2dLSlZm2m6X4++OpeVGwkH5qIZSb7tDGRiW5QXRoQcDVO3GFhWYO7
DsvQPLmEdsUiMXgblGfcvT0R6jTHuEOcJp9Yd0KRCeglChBVnyDQGbFNXKOovPKV3FA/XQw/+Zp6
NduqkvWoYcElKePhXImmQil/7oJBJvDUgoxJJd58bK/vl7UQyP5qb+ro/ViB/xJKC1mN5C201vtz
LyOACaEvtewqSDTKDGh+pO5xi51XtwHjW7cIEJpUCzK2uofuAiBl9lXjX2/22mKg/ph7e3tl1QAa
KuwMXCzjR0E/NPyE+LnLHPzm6JYHj7Wdp1A4Q9ycLshR5RIh3V/tDvxCJXj9yfJhJLWnLLGgWb6k
uW5jICSEULy+sMK3147KvfwCerBuY4IL/FJbkX02+ydLw73oQma6m7i0l146lusEOxUfZ5AoOE1x
sSSXjGxjWLbQ7+HO+jZDm5hPOJ1w0PQFfbkwoEp2CPWF7uLM7UowKXgw4jwXrsnaTa0D+K72cn0H
Sudi3JEPmRy3+jWapry1yYeaVVW4zvLW41l+tbI8CEq2EgkjWSZvlxTRyBb18mjnKmhAOBT/mG05
9ZC72/rVZiiMnxSB/BCkzJIEKj8c5Okd0OwnnB0/RjP/CG7S4MCNn4zEeAYK2j4zA/yA0uYjlOLH
9NyMeQnupd64RxEaWzYdZ4jx5PECjJHlPyrO1gAplsB+JBCucSP+o0+bb1Xsda/tiLy94XHzARue
ANyTwsT/Y5XtsWgNYMFpUc3vZ2sPiyt+D26Jv0Uqx9N8a9i9cbBa7KnKrEElke6hiyeBzBpBi6dw
GuwShqI90GF8BvDyHmKd7WMw1eEJxYLtkuxGD/LFquXNNYvs6S50FfYvegAHVwAyRpV7dFBf/Cmo
IKcrzfIprqZ2ocDId6LLKI3iZOrLzUbNXvZi6eZsU00AhMtSnIUXV08hULAPIoiWJms5cC2r1ivz
J1d11RMir4A31v0DOcZVfgFKKrhSq03bf1TZjPMk0KsDrWrO8TvUc1b6QIsXkdxTM5/caQUskLOl
ZhfUSA8iwL2h5phEAqexNljZ+qHgCk32yG7YS+pFJt44NBXoLag38Ibk3HXYoVKvqVh7Rcjgnjqx
dU0WtTuau8Iw7Alsy1mLgoz20GFzgFBSkUVnfLeiM90Zsn4FX7bcMatypwVrogEB+BFM8FaBg2EB
ZWZ9R5cYqgCHKMHl1vyb320YjSAXGnZr/t+nuj3yj6n++AS3Z/zhRx2+kP1+sB4jDpFlAyoh1YJu
bxcQf7iryq7VAkIJ+fHW4SegpG+q4tcQat+6Az3jrUl3fz4g75CRtHywHP73aXjz/sHoKfRJZuPt
qWT02sapFp5j3U99grOb/hC3IdScXeiWhtT1/xD2Zc2R6lqXf+XGfW6iBQgQHf31Q86zM50eyn4h
XOUqJiHm8df3YuNz0jXccysqCCRtCRKDEHuvvVb0DOXNfKuZYXquIA1pIRR0UCNjJ22y3gIKRPOy
eW+YH3Ut7UXxSoOo0bEfnwBgo+tyVdQxciX+7ks90ghouc4xjrf6gSF3e5CYieiot4Ye9Dqt3cYn
JQKszOugsZdxFrrz6Yh/DwwvFRK3weHd0rFlrfCVnOvRYhqKOgf1i3Ta4G4aStZ6tgxCLZ9MXM09
mSAhWoNhot7ZNat3054jm4+9P9SRSSe4I/Fgox9t1N97tzp7HOY2KjXc6nKwhM4jjice9G7ufdY4
4KYKwKRORc+K3fvagIR2Gxt3wWiRQ15tE1RWM6fGnAv3PoW/Jclbdpw6tTWUApHEA88XIKKqLtWd
MM0TaFLy92ywTprNsndeO6fAwY5CjfCi8uCEEtxMLvO2TtE9EiCdYOj+iEWHJ2Cqv1WRBdUn+XCH
LPMZ6/FBIK3oDAI9fonCyDlhQlpSiTbaADZnaVbvTe/HiPRVQORlbl7Ohe2BxcBJ/H0h+fg9n9sv
1d97caR/1NFeI7n9EgS9nLE0cV6mVn/NdPca13V8sSwrvoD32j6U1bCnKohDxJcKQPw7D3MZVPM6
f05mTXMJQMZ0JivaVEW5ic20PVKpC6P4Uqj0OXUUmDTGkamqK8FZYWuGv73VNalZzEXE4jWZUIOs
EyRdpEjioToaM8ghJ+pXPF7cjuo7tbmOOzBQ38bzTWlsHb0DXksXOOEoHcSe29WFutFPAi4ih1Jp
9ml0PQcNbzSdwu0nxPiibMH+dbpVKa84d64THG5nVjteONNBk4icVFwwsi3twptpmu18+lW54QFG
aoCuikxo4w7gACn1Up9+FQ3qNC5E95Kknt8OyyolNloO3PrtlzZFo+2YaL/cLhwcpOD9r+X2dnad
sty71H+hsaa/odtlo9e1v5uKQ8Z3YNhox2SadusYEEnQ0qR7i8rqwZBJ/BBBsnHnMAaE7lgPPTtT
S6vTgHU4wJ+iXFWgMtqKJOOPNYjuyIjZhj6vbFYcQ9PSFpqVJrMaAnzXptOf2qpXx3Ys2Zk7rIAV
AXNy7urXwu6KswDpVSVi/UpVjQ5qLz/xwz3VdY2fbZIwZfOpg2X4105feXWtg4kTED2sq5toS4OD
EzfewSuiz6hIHVzcLJqtdxeqaga4EmXXFGsaHNkmySEy1XdqpNPVQn2PEK5/Nx29MlugzUJ7SYMJ
J25PjGcnsqeNG0VvaezoByp1WB6uPcdoQCeCHzRonX8BUmVBjVSVQiJzxguv21ExHjJz44Rw1pEJ
nUKLzDg2XKlCc6Dx4uYD29AJgNaD7fy6w6ckvqna8JmFZnMZuFOfs6F991rX/QJp934JRcB+43co
BrW2AOkWMJqR6x6yIoECHzKov4CnkIMSN6n2WRMCumZcpuoGCnx1noMvBD6a+ccXNyjUNhNO74bN
jxH62Dcqm30C6plRCTFx3bzXcNqZ7z1T/Npn6mtd1ulDhiDbpi4h8QMvrfswGlBoG2vAr7x81eDk
/BpZAEDGLf8Rm/Kukr3xUkdVDz1QQ11sM2zWIje6nZfbMfwUMQNrIO8e4h7KuAoCnd/G7tAo5T9C
dHcSOINxi3orz5S4NSRDSsKYRx4KDcwWeozkMxl0T9CoAJcz6m9m7Zh9Ll0HYUQ41CYzG7n3ZIbs
iI/R+tHsNloYffOI6ACSxz1ovpHeoc2S/j1xAqBLXeMZssM5QIl6sim7Kn7KG35wMj34inweOc8A
jz7VjsGOqd4jtGb24de/e7YSYhTUM7V9wLZNky20KEKAyFfyifaUb8fTXvuHuj/Z+UxnmDcz+SnO
ptlmvwcz2OZTVG+KsVn9VbMGe0vhtanVQZRsaWk50kz+jtGRMY0i83JD9V0kZ2pAYPeUNVm2tkE/
8Gwk2cRnZUuhL2NTFFugkCDOK9OJzwpradRHFQi0DVd7Gu0F/GTIUgNMwepT8CgbWWssR+z8PLBd
8GDnQfwfyu08qmdeWHt7N4bsCKAycXpKBgsBF71dUAPihOkphIaguYiGbgEMlbe/mXm9Fax6Xzrz
jiObswVQY18nTfMQtIZagqWsW03FAURs3C5wSobTPNStPoDAVR6okTatA8IwJHVdqESjdbH+MRrX
24/RfFPzV02tKni8hBHPiDML8kOHVujFiUolk+UmcpNiTkXawMkLYk6/PPHcBWBztChBIDbno5QI
1f1hjMli7PDzGH86iplD+zVrwD0Z9Dy7arG+J24GD+qkmxi5VstufCig0ReOvuj2Lodo95W3w55B
/HWJydHZB6UfzCsx8EMZp+YTA136RFtXq3QHFsps4QM194XMPJnzg878tTDSBkn19ld6YsoSwhU5
fBaXirFqX/mNWDA/Dr/WyTHNTfe1iUG7OlRDuGOJVNexI7UXcQoNHQNwITOM7W0sMY5dGva7D4dP
EFTtV0RL23nD3eAcC12HmOsAllEzHSCiHH/YWlBkqSHHqBY6gqcNGHrB/cHZoqM9E5+qraoF3AXY
m1rHPTN4s6oOKu4CaULjBqSYtb8uAehdWxVHULbGTFRhGQF+f2dYu5hnLrmD0PrIlzb9MYKqX5Q2
nK70t5RBE12gLDdqcJ0tl1mvEly7EFNsX42hY/M6jlpo6fntprIbbcMQ6bxrkRI+R1xueMm77kAc
2q4Ce2eYtq8sl5CDRP6F1kbJg0LqPVK3secXGWRDMSU/aFH9UXdrpT3FWLlsVQFmII6JEikayY5O
2bOlPNh58Tad8fhT7AxkX2SRBPUGigXRo5tkhzTV3IcIhE87zCjjU9j2r2O9ZHhbGEHAd7YDqpSf
6wcEMmapXuYbTH/dEQv+7jhYdgt9aJ6uYyMLZznron5GLU4QDrMqt4J12vbQNdOggyDc0ak1Fm91
Tiz7DbBtxaUZNyWI9RG9QB0VqeFWl5ZOuco9o5kTyo3wbvgGvjjc9raEb7vVa040rBmwwzNJNK03
ZSvXLC6IrZVLVWP28DXduFOxpS3Dcc+3+489qvtTK4CloM8BVnId4e7ZCYQOVuXgZI9Fod5NeBnf
w7xcwRHXvuqJFy+An+pPtRDw7OlpuVLSseeGGrSZJxL9IIgRgRzFVLbgkcM6x99RFW2c0YtMewhT
QMs1GyBEC/DqKnJqZCuPCXcE4qI6EABA/8a0j3DkpCd3nH5VbbwYQ8U2EbcwJWdaF2850/CWyGNo
oDelzyGmo0fvHp4KYdjWW+YG0UK3rOTkxkzsgyEtl12tauR6I18cap7vvEx+9GlTPYggrNaelyZb
P7GglDYORhaDCcX1sLTe4NqPFp4zqIXDRL8BhSBh1GnjKpUvPccyllRskbx3b38YcNNa20kCuHhf
XQflIbU/DpMtYhpIMITCwwXKIB91uXPUvGirAnv5J80Kz8SrdmwcxlC8owK2AGSx1a7wruEqtKGf
LSj3P0boaoNYr4FXGFSeQKRYXAI4Y6Y6KlID0O3VxpxrDggQGt4Yj0gDb3bcyEZuagH3YQFpiFvR
BoEirqt5jEwfCGlhu/N4ZBiHVOuTXRb+1bEqeWj62JsTo7f9V32dmvKQmqM8EzzwS3D5SogSZjM8
tvpX8G3UwPwb8uzUdg+uF/whpBU2VyYKEA6NU20ffNg2ARiNTaMO7gMd5NW1h0AWvg2HV86gzNPV
/TPkYj7qCYgBjsypnuwHFXlLXxuQY1BV8Ya3YbBCkANxPTFgXkSsHOw2SAqJpdzocVJ9IYugCvk6
gjjfDIutZD5Rz1ca69Z/LBPxPOJlyJKxhLsxbFDDBXYJ9TO6pHXxuUit8Pi3W7r+edj+1vpL35tx
Mw6VC61eD/6wa3sEXSGFnu87eABWqtDNqwIkDDLHanhPvbusa73v5pD/MC0hHmup48vS77wDUODF
1KdOMm2pemQq0fPGel6sIy1I4Xsa10D1uOBpx410B3PO2NstZ/qWV52BTGKb5BD34ci8bu2khEBx
X39kYt/soMmAtXmTPHJWMtynbQFumsRcSQvg4jDOsyOS4NUSsKf8qXD0b5TaqNnfMG3F77c+LByC
heZZL7WNPyZlrQFhnK9uRbfs8hXkkYOVdHz/YPVIvbK6Z0K/p2kDabrA60+Ci/Zg1PiQCXNPfyvj
ycDsrqzTZ4gW5ECI4JFIscKEW5hnB5KhScaiNRap1WyQ20mt+FY0Hqn1T31jO0DkIlEgUNXUCcsE
rCshQGvkndjnNcNSc6xvCxuEAX31ktciNX/UsSPuoUe7AMOtn1wCf0xgqMMDmLot/k0hh3gBWg1+
p2VQ/es1J370ZVosoSQ1HJHyJXd2FtvrIUvNsxll1ryx7OClMdR9IlP+A4n9wDe69XuQ/9XdCWrA
N5rYAJE/3hXgR3DhinGTg1U1HtAD3RM9/lRvcGWvnayY1Ifc3kjOyO3eKwVhpJsgUZIF1dqqA5Dh
DhAkujXoGYfgh3YGgw2YqDKg9uFcmeVW2O6pWPXpR5FSD/F2+Nza/1yk1oghPew/9k0HYHRylSxA
bXuwSkdt3XGBBTQiFNlEngRHKtNmNPHSQW2j2AkPOhafxGcQ1e13z0qDs912/J4N8YnIEEzVmmvA
RqMVWfXJ8B1Zev4Za9vJiqqN3oRVJ2E1rlz/Hgv8FZOVKjN7VYvSXMJDCYBwV7Dn0AQ3HJ5r76KC
EnzcmPyPyJFBDMprAjhdWvM4ACoOccTSvK/Sspqnuuq+RK751rhO/N3IK3Qf41CWzPGpxOJ324XQ
audbDIJsPp5pvwQ3StsjTNLo4dHTtTepeXxaUDaxnhzSKHijZRp9IAhkuc6E2cQ7Wqy5HPcgkuGz
JbF5Ea9X3XnyqBV4VYzMX1RfdTVSO8Z63or5zZTqIdMp8WJw8xkIe4c1kmaSZwfy4koXwdfEQxq0
Ay62UySD9iSQQA2oQRV8jSANYDFwbxhO6K1/7hnr4XBWifmssLI5goJJHbHqVUd8gUQbq9OehBmG
ezMKV76R5Fcpo+Zsxw4ALS2UQTv4XOaFx9iGWrXGqg6+L16nVtbb7yWSP/ZYHOGrxeYaJC/hISNb
2oC4bmW1SrujUpi79uLf//rf/+//fuv+j/89PQNG6qfqX6pOzmmoqvJ//m2zf/8rm6q37//zb+4K
U1gWB4eF5YJ9xLYF2r+93SMIDmv9fwUV+MagRmRceZmW18pYQIAgeY+U5yM3zc/hunX5xnRHVgVk
0t9XcY803Lp23hE6R/hcfWu0xfQd67dBvEfGyjqmFVZrWc0GUDNLnuwhSNaCeOUgl8pnQZ+H60ll
MA6rn8rIIz4FAMLclhlRbEULRGMSCISAmYg2fux9riPjPJELhnt8B3lioGfHjaWS7miOmy6qilWK
SQ+MTH+1yqL+AjL9ZGM1DCt2K7EL4JFEM5lQXzKmAaCmwGb/fOm58fult21u486yLMSgbf7zpQc9
Xqq1pWNfqzbsNwgC+0BN6cMy4Vr+UsQImozLiXZAHnQueHEmCxs5T0jVZoCJ/dmqUJ62SwLxaZyW
jTQbZldDrFjbWVYZvMiwMBaRGbdHB5KY+zwDT0aP2NTTANJnXF77fTQF/zQw3qMp86A04sv+QI+Z
XvR3dRCZO84NzLlIaXD+y33pmr9eHM7g9cXV4YCG2JZt/XxxWhHnAtB5dZ0W6XZmIS8/5U+IUKQX
KMo2F6TqP9J0GJZKW9GUR8XRCnAtdekzaBUbgfsGH3C9tK1EgTUNE1OgSog1WFb1xaiLozOuEfFS
vFcRS58tLYNkUNbCtE/5vnTOgZYWZwDtVwjYW9d0ZNPPwW0LuoPY21MdKMPidZWB/5FaqUMRditr
5OWH1wyqtUXIkbdnJnM4p6Lt4Ciw9nsKKY+dB84Ms42LeekhizCortCut66/2HL9XNrGVkC545el
PSnMGbXl7sZGkp8bGh/ZSS2cHlj+soPOw+9F6yYP1biBpzArrAgEYCgkod3MGqQe7hI3Uw9GrRcr
TR/SJbVS77aVU+8U5L13k7+RZwZbGryKP5HLN5Uzzsp6taKG3GDBf7kjuPvTHWExJnT8t6CY7SAN
2THHx+nTTIWZxehBJeNfLbyiIB/HulOrg16Z8gzD/El3S+ONFmFca7qDb3ndSQtcLNG0AlKQUXwk
VdlJJZbEYyd5WNot3CzLZtWo9hYCBAjtnTyCuEyc76kTNVDxP9ZNg/ks9tZlKYCy6U0hN0476HvG
hb6nPd7FZj5TYQ+0FQJFbMNFtL01/2YzVfCiXv+XuefnaX+8mCCAsjmzhWuAiM61f76YcVAwXSbM
u3e6skcoNnFnOvIXzkaouQB9J/qyka56SZm1pLUuWRRFgCy9lrdguAXxLMKImUDucZNtSsQZxnm2
GGfXTxskGR2bGuJtMKBqaHzA6aQHcKf5g5oXsQ56V4MlF92Nwxk5W6iBJdpHA6IzIbwEoHXXeK3m
UZaBy8Zz5cUGzuWfr4rr/HaLmdxhlqMboNxl3PzlqmBFxX1VSfueQS73aI6CGaA2iQFhG1VuiRPV
t6No0WWX0B7k4hP1cgpBA6JLpjrw5yExVoBKnqiVPacHDq6zq0VZRBq4uJNyTlDA1AI9B6SQ/b01
IgYjf+3UmfN8syptoNMcBunGdnQNZV4EUoxQ8zdUrMe6ViBDKejN3+rILhtdTZPxaEd1fSmw1Oba
SzHSe88cf+BXTMPQFTH8CExddr6lljCHxpZXQIaLWj9Zu7wsIZDL3UNQG+Mt0L/idspWkVEOG2UB
qDLWs7SzMUfAqQjWFHzxg7BfAIxviVlTut3VGBNIMiQiI3SLL6WxNLa1PRSUZAW3HCTCAl+B3rnV
vS3EvbNTXYWgmR8qby8S54tUdXVPVSleXQuJGMaKitSgS6RQMf3tn+8Rw/rt0XGht+HqEBdwLY6v
8LH90zzUuwyvu97M74NAH73O6jkqi/CragE69DqbnRH5CQHPAwAY/HrB1wyMGIjvey8Zwkor6KaC
JcOxw4efe7pFw/AB0x/cRAuR4wouFruNCvikQFdLRREOyyCrh2sTOGAV8dUqHBXxslRLj6CJBdR0
LOILo9oIZ2S5GYtJAfLRXFjdhopINPoYkoqQQl6GgJothYm7nDKCQs8ol+FgV59Sr5EtjpVRUUyJ
Q3BUDVvJkeo2pV5bCYgkoASmT6nXUJtL7zzT+pR6nflduazbpJ4OQcfpkZgD3LcROy+G4dQX23D9
u7hB/muHJJ4XszagFM5YcgBCwXnQ/XzrBZn+AlaRaoU51VuTWRSB/zxDrKutBPBODb4gqN7m1dtt
WNMf4AEeu9OwWZ36cMVnh7LmA3CjkG7s8yZ4AOc6Bz4H3rrCKbd9iYgA0gqcOdgvwncsn9QsGXLv
MW4GY+FpnbxTwIZu6rQxtjSSVSECeBupZYl/72YdkpOhk9V43dyAaByc08hNFuOG6q2i6pelZdZz
3R4+6qiB7Dr0MhkzpzFEuIaIVXknfHhQFK+TVxDA70gZsoqqvdUN7gtAjPY8cvoA+ROQT3WqQt90
IRz2umGaOAORvIqw3JWeekQyQ3zHMB1eenwYQfMCAtdW2jwgzuVDzs5PH9JkKCETkDVrKtq5rLdl
A+A4FSHCbJ7Lkq2i2kwv8LDri5RJ597IU3nHcmet951zT1Vd6FULz/CGlTnWGTwvodwxmXutVCcj
U1ty1kI0COyG0t6SwyigCNlYV3UOsNENQ0I4FksC1G0vmtIvYWHBqZeWW9Mr8h+NEb+Z0SCQ81p6
c3ym83Oum+Way1IDHmgAXQOyOFdZWKf3fxpHxtsuyfI1HBbNMm8giafC7D4bs1EAg4RK8piIorQU
oo2lVHikUEcbC8IBZGsPmKVEmCMm3/VfRJouhj7tH6MYCRoit3XEWvDFjtUtR4JGihfpSG5oyWyB
xKJu1xZVgQhc27TxsYzSfF7qzL2AnzRYmyILoTiT9ofYgHcekETnahsIFNhpIL4ip2opE5//8Gt3
31SIyFB3wAHcC/eDcA1A07D655nQ/PVtiVUDZybDi8HWdR1zys8TIdxQeWV0WgPBeB0u1tZDeIlS
BkA3dXaDWt+AKgweEaproB0VVM3DUNk5BG/Akm87mX6JGoX1QJsn31LclQCX8eebBTD8PgLVXrhx
RooV4lmpQbKK75/GXRKpSj0K2NIeJBwhjDv3yzKZ1hEm0MfzmvfxqQ4q40wNDBGQ8z9fBv3Xdel4
GSyGdcP4z7bpC/vT+8DpOuC8BatPH5h2xx0zSfHIMygfg8QLbgDTGMCXeXvopW8ueGfmv04G1COT
APnT0x9k4LNDpCya//Mpc/2XdY6jC10I/OUEJg/+25cnMk11CA2G0Wla0A+eU4AJ3Q9f4ROWo1Me
bDvxOnc9tv6rmt7xhQ4o1e/VPngbp2pm1uErpDZu1mVUOQsrzBU4mpbk5kwcN3w0LHC5pHLZByWI
gxHyWKhYD+41P//YgxACX7Q10jyUr/NFP+7d7BQk8v7L5zh9P9w8IRbe6fgM5viwMG2XM5R/vp3b
fujCYrDiTe8h1cuamxBlaQZIbTtYaMKB5Ny3QwtB3THhpK3jM0BvxdPNwtP4gPiQ0c1a34Nqo4FU
hrDrIOUUgGBa4p2DLNA0uFosyXft2EpF2vgIBPd25x8CzqBV9Xd/1Vox8oR1/Str9/98Dxijd+Hn
n4uHVzhgCeGG4yAn6+efi1SLpEcky99MOVxmNp88MvDtu0fDVwhcgkOlGDfx4JfgAUd90yvktIGg
ehbbYHH06wbEfMyB29o3zHUPLucA3wtI3f1UvrVTTpgo/svdjD+SOXoDPv0Yixn4Ja5rGvDwcCF+
9WIxqPqmThiUa1nHfFdDLnwOpBAQbK3lfwkTFxR4AJ4Lp0CmJO/CGdUDAeSswMWIAHSogi8uSyXE
jiz7pCPm8JggLkpmKrXU3g/gdqFiaoGWuoxaBlLHEKvlrsp2iJh9Bdgq+pFkJywa8UZSvomIlCde
RqrhOTyD9T33ZLVKWJ4fKtk4OwSR23VV8OGM3Gx/ganceB7HaSov/DEMH+MYGpgebQQTs+yk+wFe
IGCQbE4A2h+FH6c7A0+3PrqHajBQ+fVx0B4L8G6cyIqqqdjX+bBB9vMb1VMVNdKmb3JvoWPZP5+O
QJXlOGSpd82sVspfU92ngwmnWtd9VO4/1SWNSg4VyxdWm0NvkrrQoSwkf60NWSSf68hGs4p01EBr
4LD4/awhRY1vQsHcNVZa+dZnYEGUyByDiqOO/Ewh1QLZfoZ1iDID7vpY90CTV2vNnsqpSP155esh
Vrf9UnqlDVW1Ie7nIFDGG8WukqtTB85x4N6dzQOUxqpaevqsrJgFrRArQfzG53uNJz9uFq3FfoAE
28HUzmOsF9ETgThnWzmQWaYx3HEgEKeDtKC2jmTBZR5v4BuHA3pspDoz5ku4roLzdKTE7VdJ3w+L
aYwQK95oiO6cYh2WMZjixn5GKdRSd3VnOY2QevnFhL7lbVBHH8IFEj2zNY3Kh8w7hdLfCYtZ6Rzp
gFCkyLx+I9l0nMr3+AHSLc9kTuN0COvPKhBp7qjoBYKPWTvAdY6nQJvcB5+GtI0D9fKFr22KDH8T
OiuqMw2kIyDWfSL7kIcg5/D0YEHXpu+8VzMtw4MANxzmmGZlBJzfg+iR35sDqLCgJ+EuK9sK1LzT
4hkUW5ILmQBjYCKFDWqkoWGkSyPi1dptwCZcyjfZSrnqBh5uuWZkT3LwsABx5BsQkOXCrlJjD9XR
7l5rmq967sVvwEVhKaEq/SR8N77D6tSeUYOyux9N7miX0Evjw1BWckEHgGd8L0Y4Y9r0J1D1gca+
w5+CDiK9hzRzTbCvdnIts9Zdl1zLvkB6e96zwlsZskRqqYswjlbt2yhH7KGGM3CO2SXa6rHDkGON
SwbPI5tlXcjyuYdJzNN9daFW3Q6bhY0v/zUVA80FngnCq9NQBe7hHD6ak3BrdoUgRrjyDDjyqJir
gt0hpXEz2VYd8rMhFZCuvNL8RqM5maOtIbJrzfEVrl8NreP3ibmntqlGIRMiAeJtOlWhVWqHbxZI
rYxnbkp8X4FEBGlDJV6a8Md+nPPoE40QrFvTedQp4weTq49zbm1xBzixms55vB1W4DZIl3RUaQHB
PjgOIunjAcYNnTf8ze10Xv90ztSpK7XfztmPCxD2I+52V6lu1Wqxta4Ld5shNocctDoDsENrsLSg
3V7WBWCriIlkoWNtXGoRWopsRSUh6zZZVkjqiCzhQ7VtxIWMY7RAVK+8UDzHZgAhaapjoBcNDrQ7
1WaNwWaA2nlKixdBiBeAGV+jMkc+RwGWNyxB5BV5l/KaJ1CkbN0LGQA0YC4ZUqmWVMxYbNyjMxlS
FyiAiUUbtGpFdaVAsLgO55BC7bdpI+cf3TBuGVTA5dQ5eLeNRl6Zb1V3vW6vbxZJ3tf4mXW6obHq
oXKPuCKqmedZtic76lr4HeTYWFduqU51rD30PHoZ8qHeCjOXC3h2ozWvOmvHYpUc/a7ASr1beCrb
ijiFvBVTyUwGWf89GFZSOeWPXg7f8AVtPIkUwYWo8BQw4SC+G0qOD0uj8i+dBx4Z1RjJq6ELxIrR
CYBZfOlUxltkmSDir4bkno7c9am1i6LO3oIacJ0JG/RCxuDsqyj4brZGjjCpBnJLW1jHEG+NFc98
Hdl0kMzu49ydMw+YB61c5hzEHBIoizfhsxMotMfwJ7w2osNFjgAUCEIjfddq/1sOZdcvdsfiOW97
71qCn3IBGQaGtI/h49jI4s92vxw3rH1xQT4E0uaCoH0CShgJzjoQBT8dDxLdyOdLy2zl9hkYzMF+
virAAbLwJCR0VKNjwd03+hsS82ZeY5QvbolU+wCscRsGX8aTy+1dnoyjFq4+FwOEjsyu0e9UGCOW
Qz3hi/SCvL96rp7tHIhJL6lDotaDEYlXpJZICOS05RYwffEwuPaZ2gc7gk9Xz9tTkME9j+xG6J2P
R0pcH0Rf3HnAY1dtOxbEq9wovFevWE0dTdEsjXpIdzqDhwsif1+mEwFqdqYpXLgYHwRHA/GbeToO
CODSLg1r9TSIoN8YSAVfJVVdv8RZPyMDzUR+HrT7kj3Il/J7V0B8ig5VWkjeLrFqOPvAQBxsMGAu
qEGzypWLWfO5FiZfC1CVroO4055Tjr/8eExQ3OWLIRASIVwgfqCRnE+XK4Ww+gx4F//e1qBQ440i
wtSjiID4gSPppRpsf90NWbGBCkn/NKTQWRkvdJyAVwEEmMnRHjQXELzImA14JT0iWPWY91DwCIEn
2KR+DNmwKfCN6LcF7gT4s2yELkciGGrQfeeqdRDnHN+mhRZZ99m4ERJru9yMtCW9PkO3QYP4Fthd
Ob1QsyQc1il4f+bUiawaoHd7LCePVLK72oXqRovXcJoaayxz9R0yqGYOUDGPkmvaJfazve41/nPn
pLg4SPacfJFFoQPmxJJuSa124suFhtDdlpyPQJL+kJlgJyqNIxpAUTyqcUTQ04FYHf5LK8dx/0oW
lwH0JpEUcgD2VBxqq8HqtMk7Y9M69Z0xNiDXDUlkn5q1Lttg0re3QxZBww64LHHwLOOv3T6wobIz
dO++/tpyH2TfdZPACeaa8Txwgmou8I5c5ybj8RxyjGujEeapRL7J/VCw4Ggm7O7DWGkI+HV1spjK
BvyFyNDMKyjdjIOVCjqkLLrI0JX3CI3D4R+432tbos2oRbI0qhK3GR2o5Om3Oqv0JZDobAm8swkm
Ljt6lr5mLxPNTSFsg2LegpLdC+LsQMXONDbAoGEVlXrWVQ3ZMu1V/OwHBSIZo6gXFtLxM9QSxLpg
3kdrJLt4AcamfkutDXPeeBoUd9RV85eDyZCxIPPsDOfLIx0nUTzf0Ukl4/hIGf/zSVFrAu8jnZQG
hk8sFuJ87fUDOxDKc8J7jkWFAPjMw5fMRBZAJhONwCdkqK95cLCPRg6RCdwGmoxozHA0spJkWOSV
v8Qn/RywpOgKHMjwaALtHlfIDqYSa1Ms0cDGTiWhm1tzYPFUkll/MP20PVObV7l34OsSd1QyfHbN
QS05lYCqfK47Rz9Rm/KTr3pghRNrOIPCPGIjvD1Oh2CFnOHZ8A7EDQ6C1WKm3B6AkPHkvDoFZ4Eu
xZ5aFd7zMz3hiNNQK/Tf8UxJIG1rnz3ajivnCTtWdhFvERpLHwbbidaxxvQFFX3JqqMovC8Os0Pc
xdAp9XuwjVEjq3Co1CzdnSq19KGLm3SlIrjoqbX1zORQ9pjRpr4VeFKEfCDTRIGqHI56LNzHgwZ1
2yyh+CARfcdALhgYdkD/y6ItT9KEtICME32B+Hp5snLo/AKUg90oAMaih2LDaqrMAxdNeamfo6Th
W7geekjCjWMwAEESM/lStMG2G4BRBzmiuupum5zyMDgxTddSgEUHfLDpJuSExlYrLKu91wNx5iV5
eqU6CF29WokBINZYFbotROPHD6GeBuh1ZC0YaYnZ9/9Tdh7LcSNbGn4iRMCbLcp7kiIpUhtEq1tC
wnv79PMhS7dL0dNxY2aDQDqUBTLznN8wftSATgUCc0dZlCP0ciuSXn2RNZpgrTdZabKVbWJKhifC
IPfusscwYnjdlUSSZNEl7Ilwf/8yO+M3pHLas6xuFWCN/EH7oyyGTWXCNIIuIIvyMNT6q9Gm6UW+
kjdDr4iYvaAs8UblQbXWeG+s+aOkT4M5qhtD7foNT5pqm7eFs5YD+0JTXoYf90/bVN68niCbA8vj
KnNs6LckjXe6mPIvsruVk5jV1Vn/9fbd0GQPZH31EvymVvBF4eOHK5ydUPZ2DOMpcRZktuIeH1Xy
LBmdLUi+8SJL9yoMN0gbjuMOQu2v4ej8G0DHp36F0sFBlKOzSU14DhMo2Kc+drP7IWjcxXAhOHpd
gcxM1iB3N475r36G1w3bzsHYzxNltB6SULuQz24vIAGzdTKm4s/gIMPMj3bV7P9ruxzP1Jyx+UuL
LVkuZ12RIjp1Ldx86Y7+KEoRnUcR6hDyM0tnaIp0Zvn99miVYxtgmevaU8eDSwbr1hjaT5kStl2B
RFtd2zuZEmbVdpkwInhpWYXKXkHsvE0DesVhNnjbu4eSrr31XdQ+e6ZXPadG+i6RMGUculunLL1t
x9RJStafbGiVkIyL3UNnK1Xq7CzYtiRJJEpQQP/pIjW2klFUa6Rwxs00FMnkO17+hO5hfJAAqXud
hEnZY9us7+ZueH4DEClHFNBt1eVLQ0hZzCaQ3RziDLp/xptsxWIMg2N8HdJkCLdjSJyuVAbUNDW9
UC8i8TYa2bEnYzlMqF88hVn5fdLr5ChLst7t9F9DZZ08qLYyric2bTfLQOs4Qpz6NDlN/2olXbNp
K9Fsh6VoKppzsOMwWsnWwoy9W1WbR9koq8q+X3uGqj3LEn45yPNOWXHCg/33q6naNgpr+xmn7PZF
SS6dng/P2mJ/PmSk0L2gVX3ZJuvsUMHGKhoICC39ZZ2XXNq60899nF0fA+1pVH1Z/MdAI7dIizMI
PthAmGL+9UpyQJzlwb7QXTe95qwTEF3QCGGFzl5Rcv2UB4P9v85Y4W81JwD91RI9IpJGlGJhIQAP
GKreOstSNyrWCWOMP2RJHoD8T6sYp/OdkQ0Idfdu+NITT10Gy8sEUassd3e07psE1e3liq2wrPMw
KOLFFoCk0hwPyPldlx8pRtZ6bQrbRQKVr08e4ro+pYahXGRpGuDRjoP2Lku1M/TnunDnXUrm7ByF
AkfJ5ZD8fWZFXrdrk+pT9ki16lcPWZzSdGWZZYwtodkiQQsJaMay1vdQy74OVerd1KUhWxoKEzAr
grDQ9IvBu0E2/jUCtuvPudSh61jpoV8gCoY2m88m6pez3rxkC0zB4dG+b0rCKLKDrBsWMSAFLOx9
UFMo5rPjbXPnYlvjyk70CLB0bl7lYfBGbNjw0N32GCqxoadBuAvQeVpaTPiLo0FITfaTrYALX3tc
2fZSWSv3bCxRbPckhbU8DY19XzbI8tKqBOGfYD7h3wu8hHJv0L88zkJlEutyqVNCWs3E+7310W8s
rDNmN9/FMFSfBGdJh/DzX8m76i8V2UhZX+NBT9isKffqGFWfgm1SNpb2e9+x4EGCky33Uv8YnuNS
c6qBZj+1Ooo1Mz5OX9lIIIC+nNVLnTyTdbJV9hv6Wvyz1fWGX2OLOqhX3iD0nTIbkORagUgSSvxH
ACgbWfWol2eF3YaXzjWbnWcl86uZBhcFk46/lhMgk4M8wRT+XuPUOPnercgDfoku7sRRqbWnNGAP
EclfTp423oxZjzsNBEj4Te3lIBuMWRdH7z8jXD7p9U4FcjBuAeNhzGu9GNvd4FbaKz+lshvSMF/L
YtqANLYI2/iy2IwJ2zRWCmEd6d3KUPTtMMQx2CGGeiAc/Yo776S0hvYqL1zHFYHVpShsLuzlxNoD
IrzoBE/uEwJjm1Lo49VbyEHJiEWoaoXrHtYTqeygNY2vKIYhaZhk5UrzUvOrYudEa5W8gudWGV/r
svmcLCN9Col/vv7LIEWb1HVe6PYlx1ZbUeKEtdI6DEFdcsesI3kyzGtmLHtvG7a1zRQ9301gvImP
M/nKotGY7KyWyVcWW/xUV3MmqudpSs2jnnrKChmo6UNFNGnVd1Z2JuTSfwWTlpt4JsheojQV6Gbe
+OG5iPYi+JSdjV6RveTgf+tlKHBBcs0WREOS/qupXOQVyrb79bKy+I+XpVeTDsW2UgZtTf4wuz4O
sYEeXKleHjWZxjzug8la1bVVnmUD7iL5FfJ7d1YR9v3IM+5l5pk3XMLsfTZV1jYh8/nR1806XTBL
sYOJQVi27jlGCfY29lie38FMjAzqOHlLq/bXSC3I7iNlh/TvkZWeGfeREu2ExeTzVLT7CK+KP5p8
NyJY9bPGidKvyt5+s1Dp2BT9EF3qSklOtTLqW8+yiy9EWshtOb35Zzd3vhyVFNNnJ+boa0swfg2q
TFyFSWpVs4jfQYJNXuImEKswS6vv0eCi8kDmLAmYUZWy+Zgjr0KzpRE35CL7g1sXnyz6s3U1msSi
MF5C72lyv7HgBFPbRT8Xo5ME1ttnnmnOKiis6ElrA33vuom9LwyNJBH4e2x6h/HTtAtsbJhbNSX4
7JgQOs3yrkGlFa89FIJViUfIXvOK4lUlVQXd05tXpSnK12Ea1FuLWyL3XfEqe1ijuw/nKX2SVXbt
NavYdcVB9p/D3tpVmZauZStB/PaKPNqzfClZ5YpxjdVO9yxLrTA8+Eb4mMhrR1GtbG08lZGG5c3Y
oVEAgi2/yb5jkdXXLLJgfEeKgZlOlL0Surr2aV58MyIw0iaSPsfadcHWzpA6Gq34NgUTap6dyZ8C
L4+PUv0uuysa2KTRZWEvi+gyOEU7fBZGV+1x1mu2shof03Vrxhlcikw/FLqoNvKivWIdC27GVztv
oeQZ5gEMWfKSFCa+PSbg7sbp8acq+oCpsGKuJpr8UragjMTUQ/LKh2Rlh3W3R8VLIUG6lP+Pg++X
Wl7tXy+ghbiAxm2B+sqi2NDC7EfP4i3WECPrtNLyZX2ujfO6DAfj3q3Ox9+6tW76ezebxdJBZZ18
mSJpCU4S8a8oaT2/cTT8EtrZ/KrivJujB/2uqp642XYl/Hl5iLI+6Hce3IyNLNqVRR6eQMFZFgPj
rQ/t9l0YtXkdszAhjcnFetuCTNwhcRj3vk3O/0/Y7GtVzwlOAGw6xZrnfTMN3OSwTlRfEGvpt2PS
KqfAq7oT5G53a0Sl8hxPCL4JON7frL676nL8nCADNUT1X2WORcXotAMKrXgPl4GXX51y6g7IWE/7
OGjaWzYpqApjRfJOguhHFvfiZ6juLd3gfVSa/uam7ogbDfeespDM4rjSdjADumMrZtxa+9zaRGh/
vqrLg4Ld+/hdsRu0rImJ4RfZ7xNDDfaTUofrttGNtzxq3X1ZEYSQxQlI2T5RkvhexOTU2Otek9yL
Q8hdmmF9tlaL2HxL1ZFsuZHnzK8UWyseKdrFvbNDunpfYaR4b7XrsN07RITuY0XhsM5LBVaDy9jS
JnvSTBr2j8u7gt6TYRun9PfWzIJI2rkqKpRLq+eV0T7UlOnemnqBsgt7Tb23zmkc7EixQ8ZYrlw7
JEKwBDfurZaG07OlIzguLyUi1dipLTqqssjcpu3mrkG2YBmbj8O8060A05TldbVeH3fYt0HVmppD
45btPpjyN7yHxtGHZdlc5IGf99dZbNycZh7P/+whuwkorz6JvHQni02JyXAuLEyTFvvIzNTdize3
4IzK4MbkaziIo9jRtgoRP5WVsp88hEX83YlAlsqSbLQV9Ce7bNjGy/hH1zglFpXG5MIedfKs1dVX
PcfS9HHtBmfWkyusYxMFzHiyWxDDua3QylnLC2sZDx8/gj2ewbI+PV4sKLAfqZTiKWFD/tvrQ+Fo
EDnK443s+3gxR08OltuU50d9FyrZEe3qd/nKj2tHue6uCIxp92s4XwJHgyq62K3IgxLhtCI8XLKn
hVX2n+o0FVbry7KOVcbfpxapNPRbkBwwlGytArA4309l17ZMFV+0+PHJlv9yuTaNdnoQklpYXnJa
rmOHHbsiWTYnxUVixNM3WuyyNkMH1xs071CF/Mtl0bYSh32TKC6q5YXvNR5usl4bXeNQ1SrLWMBX
H1oDFcxugDuDcjbfMqIBsj7JvPEwixFyoLw4tjzkSMAVEgNhQauRCpCHso29c70cZLFtrWqrBhDF
Zd1QVSSpyfGXvqqrJpGp2LnETutckrRZd54xn5iETWJjS4MdOP2GwBfzSpKzzpYdZYsWYdu49BbL
2Ee9PPMC7dcwWbyPrUPraBZorn6v0mY3TbpyBtKQumZ2kYfJjBCsWg7yTNZFJIzW4KDr1T8akBqH
gLiMlZ1jpd9Nalkc/1Eve8ihpMmDbc1y+f6K//ZicqxWe98JIC6ROUK/6RBMW3WxR5yWA7iuX4dS
Giim0EoOdqhuall89BmMUF2pnjLs9MaJfUuzIgyl6/DglFm6G0SYvkdB8iwpJXMTxPwt2t97eIDR
/3uPQKna9TS3yMN6KIh6XUvwqg3zs646G9PAa/dR5aQx4giP8mNErSfd3iiqC/SY7Czr752dSXXW
fYajndV17RNa8zBbTBw7RmInHum+2tljS1X41WS1T/fKMm92APoWIVfqiuXQ1Gm0YY+truVl7g2a
g39Mgpr2rC42Tou306hM6ipNg271qItd4Tj3ciG9mx5Nmoacqi9Hysrf2mW5adDC+Mfl/rXjuLwD
2SIP8oq25v6qexS565jYZR83r3CE2SYQ0NYeGZfRL8OpvIy4MZLZKSr1VMFNUQ1BUbZ0QaN367Ct
4VbyK29lpV3biynIZMTrpEb71BialypSeZbokXNwvYRwyVAnz7r7IdtkDYjTeO8QeVw96mwLH48o
h02nJVb9IsAKvBQvsrs8pIbHsl11nftryDpTqDGiIaLZ64U77LVMBQOTZemFYFx6aYh97AUqEFVQ
aAP/XZejbJF9wHK24LF7dJyX3rIB7qS2LXoDybAs1Y+FlfTNa5Bh+GtVWOF5bvgls6LxU8vArNdW
1pKHrjClS0MAEnkzHacKUj0Lx/AJIU0MGhUYmAlbZ3/IzOkviPYrSChD6KfdANbI8MAsmQgKpFH3
qgQk8XqjRrrDQXpbTZP4oCzrLrhLxcYYp/G1bACTRzbK+pqbHO5XwuiU4EqA4GPH7Zdm+TWYM0RU
2/JkWDp5XGdKS7JD/ynLM3looqbYm42B2FMYXuy/D4TW4L6PPNayyNV3qtt8ysZH/T/6zmMlFmzb
v17jMVQkbn/Ek28jr/2ol2ePurl0o3OEbPbyDv7xSo86+WaSGellFxfCv7u6uRntKjtHaCu0mgvC
sBjVO6GxHd2s2dTxDH4/e/YciJxK0bqvZa4/ldgv3VQSqa9Np83+7LTpqR8y73UOumZN3MXhO6DV
bAZ7a7D83+hL0Vu8dGcFCI68UtzXGr4x4g/ZaCEV9BJwu7DmPteJVWLDFnKr473OMVjkbMlAgWWQ
ZXmKTPpwBNG68D5G7y0L8PlOx+EqS1A5v2S5OtzuJWES2HLHp3vJdvbZXKjPsuQlREhsdANyw/kK
/hza8NDON3nQAcJu8sBQgShQl1fmr4YaRCWWK667aVWrs2H4Ly2IqvghT6j94woVOgG3OBS7PI0w
o//7ypDjvU1ugL70MOGE7pSZG7TH7KcW0M2TWTjxfjIdmGV9CbRkORhERS4Z1vN6wG6EVSl1nRHu
jHoeWZ5Skn3jyNT92o6gq2Pv89RhmhQr41mNpmGdEdn6jgpPpdnfa5T21mqS6WdDKZ3r1JNWkw0V
bHN8O9XPfrDgcM7tDwhZ7m5q2uKYYdaACODjNAaefSSt28yrONSLY6vZeHeNSnDA0oGYM4RK26rL
V9EDA2eGrw8E98rXjAXOrsYKey1bM8iFl3rI3glGp+2qG2bf7aLmpVySqqjMzL7l4OLYhx6mADCk
sBXpcvXYaMF8PyT58HvxuzLbGUK/SngiKgQvZTkL5kL8VpQN/6hLl36lm2NBK4doc7vh2WLta+BA
oxBkPKZMbByh1rBio/hZs2qYMFVTfW96+9UbVeM16UZznzhmsE3LPviqQCMYgdJ8r2YkR/N+aq+x
mhmXkWznqqrH/DZGQm12YQgTLQflhR7GEBy0JsErstGDJ305sGuqrsNCZIsJ92/AwLJIbwZcY2iU
3ZiifxC+jo/yGvIg7AgQeLiFlgouTZgz3uZIGZrG9M0oS5Q2SaTjCtXFu6gHER70lrjG6Dhci0qg
+doENpEIio8GsRQzswX6ZGDC9GhQbKu6KAA3nSpHOTdvnA8jDNBaFrVzsiEWfx267/ZSHeABdeiW
4CBZgsoHwRzuNbiuKGANCu6otnKGPGxuhjAj8bM0yDrZamlscxFrpw9w2GqFBqGvZLNz81oQ4q5j
Rt/VKX1pqkp5LYF27ZvZ1LdplSsfuaWsZIcJh+11VyXmWY4McqA60noFm5GXTFPJ7/6ygmitlNku
MW6xbek3IpLDNswUHET+rpNndSyq1RLO2E7e1MMhZGfUT6PLH5Ox8mDVqX71ildZMAoeEH4G6O8w
Fs5fTj11yYZ1d7oxYfCtH6OqZXxolL3fTIGzkw3yrQRgH7DwCRGZX1yxHaj4SteI9wnP91tfaqFP
Qp+Acz1PO6dqnI3s5gakCGzTY95dWv/fo6w+qt46zJcUQ++fECfqn2AjIPVh4JNMJun8qO+inETx
PLtsB+kmG5JUVc+EWA9ykKzn8yL60A5LiMsxbmS7ibAPrv1VtdQPKaoTezt0B5wfStgg36+55bvT
KPa698DXGaFoDw2OUXuQWcbNKptfo/lGP0AP/zTC7geXCy93nT+pAOgs0jTCwsUpCjD0fEgDyoa2
H295mqhrPdUAAzfuZdJQVZOKVHGv70I1ci+yJOuXKtnLm0Wwuyd+9bwA8Gfa4ks56cGzkr0AEoby
shxmLJnWcTVGW1kELrrYKFfTropnhC3d7txo7XSz5gwhS7LuKyhV80E2Rs44bXFhzjeyFb/b8ZTl
+PDI1jpD0WsCxyUbZRVMC6C25nSTJSsgxhA054DtTa6vF7/pdLHT6AGUrlMA6StZfPhV341uZHlc
+jSV0q6kp7XquCPcaG364rrIduoKRqYseecvCqweNhPj27SUZJWq6+/IxKYX2b/hL7vDJp5ZZ+nh
AiN67oVJAJ+LeZApENkAKaZjo6NHV+yxWAKOPH3K9HlSbVaPZnQhL6WueUPDM7J2Ogtbn+fm81j3
JeBKPVlN2YTfntLjEtB9hK3lPSVHm4fNswO3O50msq1p5uxMoutb1/HsrVmkH2VcKoD0bWUlSE/u
ScceEAKOnr2Ah7sGR/GbS6DbbFFo1nTTQOPCHK/yTLGAG1UlAo66zc8aK0OGfXu5iB57K+JPzNKE
YomcMSUPaoDbcROYa7fQieImC5J874zPk7esiDykfUNeHwmMqTgaej2v3vQIljfyGUfu/9EHxvZn
gcTeS6ka4SF0s0+vD/8Qcejtgkjz9kmgENtiO8wsGfEvmt+saEp39oJmcJvxENclnxX9HDfCpti0
/Ak5qacSJuJWIHuQBKDPK+21M7Rvnqa7vgoibG12AdFOxfFrgwSROgH8GcJu1Q/cPUQJcjynWmy7
0AxRnzxPRf6cPKGvzwICEImIDaBnB+JpOTZrMh2bYeiYl9U0Po3AFn1RtJeOcHxIxP6vxMqRmK2M
dhMWWrUtWyXzBxOAqZ72K3QlATpFn5rdzX+0VbfDv/DQzNbNKGv15DVgW5mc+o0X1bmvRdPPoPuj
zlFfZu/7AylsvovmE5XBXezlX/sMMIledlBxixcdtJo/1JjL68rXME9WVl0xrVQt9mPC/CPNP9D9
2hp8M7mHad7oND9Ulglry3yHDVAdgRyzO8HsxTfjnpCBogwrfc5TAFbWNz3SZwDfrCm9qBArOnxC
Jt2UORPslGE2VZXJNbJBVs8heTsrwaNgLLodaNE/lCHPX7vgZ4WE7g4S2ptCdJR1wnwtRwJIWbQI
To0pk8fsrFVNv4LH5JPMFapMhBeASA4/0jisr9pkYIaWvnZ9r70ZzrEHQblSAvGqwQtZFygbrEee
AUQ8zQP24ldzHo+FUHHiSrLr0OL5pEGR2cwJPwaJ3n4XgSc9RuHBq9qNo2OeGBQ1Fjnm8NxpUc3i
s612kY3oYN93T0A/1mY9DaCQzaNWuIqvRlEG0q774swFCcupmNddkNdHEQ+HugObi9QSqVng60qn
7ocBjllh5gBfwXUhW0+2P3KwUClJE7UdbnE9rgxRYF9dB5gzrjmiq+xd20VoZ0bqygYBKZBe2M8z
PAYTCyBfC3LtyLbcXQ2dwtI9qA/EsH2zaidQHOox9gT88KqK9E01Vc2xSxBOv8nTCt5b6v/WNusq
FXlh97tG7Q5FSaALdCSj5FU02Xy/QIhHUBzofjbOww6yRw7b2ax9rN5HdDTm5ii8SN9anXpT9bI6
AiSfucMiF7sU9sfrZgJk0unTD+YqG5rM7D03YlGTZ2XgM/uFR1tHXCEPV0Hp4EGVun+94Of0Gbts
4Canivxc/67bzhcRdL5OTu8QwlXdOHH/Z9nw8whvfipNGwHfEu1mMvBFvohk996tTpMI/WCMV23x
mkdztUk7gMh19yNz0CwBqOsgm1qWm1mJ3FtfB4dsdpUvAQK/wRSdNKN7y6222KJc8tnmqbJxgoYf
D2FH1H/6i2qLnhQ+iWqtKb40Uf8trM0WJcPI3iU2CZVy6LZBX+cr3m9yyrJx50V8IVmJZoueWf2l
KviytFS8ZgN5fb1i6xKIXRJn25mA8t4WzTnLCqR9kuJtKNWVWLxh8KnEJgrPNDKaybYtgnNdoiqR
cDOqWv9UBtpHpDuEapr6pLLfWHVz329gLlpHRVcEMfvEPKQCkYu6rX4KrSh8PKkNtf6JSk/sj2aM
NXmTYpgaPre5oe1R6K3DzlqjgFw4zRc1Fe+VqUa+Z4xsfd3sGjl2uK2NAX3hEGxq7WUHXWORkLjJ
R1t7s98l7rRymnPZpr5rT7YvvBzD96x0twXpnmsHZLEOm/aaWx3RXORIEFODh9UKFU3Kpnsjph/7
orc+jCKEkUXI6SZUbz+kaJ64zbFQph+eg/6V5X1aQ4b9pzEccjJPfiRIFzM5j6vJAs5X6J67Igw9
7tl5pWTXULNJs+oUDy3PYHc0t5hn6H63OH0aqfYOoXsEu1qfzcn11nHZ452RQE4VQ3ySh15Y8Yns
6CnNahvqsJ0B4+2/uAkECyJLfmYrftfWP2PDereG6c9ab8mBReYZMPaphIXoTMQRTdut1uggfG0w
G904efqKrLh1HZnu/bZO630ZNtlTNoHDU6LuWXSzb3ZZuslY1K11iFmIYsU4fGkDWNrMXnUazsqV
LgwEgdxkX2dueMaWJkDtx4hOs5dZh4CV2lFEiXaMBwOGZpTPpyJOhn2OCPIZaLix04SYLn2UhSxm
obUCj6m2/YAxIrkmbVPGifOUtWG0CetL1UHrMYVNMhUDSLQzWBLnFT6HEeK/qwUFuWoTlby5CSTe
EsJ6tQ0Pu8BZVG9Ns+8VG7+BPHbfWpL2q9qxOtT2IzSGO2BAxoQlExL56te5YuekVX3xoVTkRL2k
HQ+lZVprKK+N3/K4/BgtmD4RvJYPaMUt4GSwD+BUcf3rhPHBBIazIlStj9HuOjx8hYq3poV/BnGR
jxBBFJ/H+vBBPJ0NW1L1H5oX9H4GSurDs5BCsma3/ggLHhHoGFYfUMhGRLWReAsV44jhoH5Ff9Ij
IOEEa1mMxaxfcwUW0Rh9zG1SruAlmWC6w3ZbmSOTrGkeI5s9cRCa/bVFxPXa8FlPo1tvAZyxV2YC
WpdeBtUydawLa20iSt6TMtfKa5vwlQ3mqrd5l0gMJUh5jwMayYjCdKGxREFR8wEaBew3xEHPHk1t
ZQMZ36qq0mCc0vzh9ikpZrRB4PgXX8jpTNsePZE1SCF7hRuW4feakd4qa3D8SSTGJiEE7BtWv9OL
xMOTPB62c3ntk2rad00cXGc+ixLbZzCLb2kUiCcCqZ2PJhVTVq2oN6TQUfTL5yfbnJiwi3paEUgA
XYdyN4kpdrJqH3cryAzt1lhMULs8XsGIT2720BUHb8ZpFWlHPFjK+VvRFfiMFPOuwpVvM5XeO+Dg
dVcPMcQX7v9gBvE7Va7go9hgQzAcbmfQ2o69CZIo9IOUQGtTo4MjON3GMZQhEaDxpQ3pk60kV315
dIcpgSs76+p1h3aogg4bE7eA+EBAAC3WwFp1Xub4alaQiGR6aOPAfhlKj6C6lW2bzij9oSCoUXih
u04wgPMbMsubJirt9eTW/RGhDvsSCy3mTzeDW2gIl2kmD9ScJfTNKeJzblSAdI3zhDTdprem+AS3
o9qx8Ld4Zzd006q9hmKGUJrg1HKrIg5V/mk6c4cRm7D2PVI0URQTQp4cbdO2QbErQpGuzPitsbXq
KZxG3Sei9o2nNxnmQUzH3PL7qS/9qAmVm1023XW0R8XPSddfGjGIFZrNfHDVO0ZYb+QFYZ6krZ+I
dgNu6AD+FDUKlLmFgbajaSjTo3npI0rrqlpyhd645S8xXtuGbCM2it4xDFwcUzP3gpD7rg+V1O9d
9WYS0NkY9jT5WqscW694E8J2znmr/KhHfqjR0oyLWVb5ppmSvxoD/E6NqDjOOU9FV8fntB9GX4kn
xx9xGWiZ91GFYFpR7eyIkXewmQLcg0QPU7oLAkzXkO4QjvLDHM3hZAbAt8YyWkXdaK0awf+kK/Xs
qIgeCqhBYHQai4M79TiDuEV1RnPsqtZsqQygIgaWiDqWG4BlWZGJzD7Vo4ejy8jiSav7ZgfJdhON
CpS1Ssz7zEoboJXla9sUz4oK4A2B7WbnNM2nJlJ9ZdSayR2WcvN55m3uRlhyc3hwQ1yLlpho10fJ
BjloVvChNq1Vdh+lF4kjHCWV7NX8rWkMsHIsC9bcFHAo8FlfzeOI+1DnfaZBbvqt0xPrQKZpTNGG
buwbqdLxOgIyRLOo2aZu+O4gVrMZPR03U5Fu5jG02Qz3fEF9L7Z2GKgb4aTvGAKN64qQ2QbJVXWT
RqAJCyVEaEUvz/mIHlYTMEVltmn4DpJwWyXunVWbxe1KBNGOGFx6TJDetVXdPrHGP2N22SJjHj8Z
mqbsSm4kP5ieUgAcQxaL54b9bGiRaDZc8iYCXklbNexY1Vpnpc/OrjTCcZeVtraOAdj4wkVONr6F
YrRY3jT9KgMhubac5DnyxMm23HrTIpFL3jpTtz10vP3sqB6MX0ROeIZDpemTbNsh/D53doGcV4wX
A3rq22BSN43j1j505XQbeBZPkkCEG1SePjV0dzZV1wxftIywUAb7ptJ1rL48D89SA+GvKojHNeaP
X/ipXGIs7h+EP9OtUHC6mIy1k4KRCQnKgdZ3ahxNagTt9CAD5jOK94j4DDzXlQI2EFB7W696lhTb
ykLBvEIJAnR40b5UKRQug0SgR86/HkHQp6M5+SorabPDGoznz3dkFoaTiNNnJajmVa9qwUU0xqdt
koef+/IYd4k45BOPa1MBzlWQzSidk8MuE+rpCe/dtYYL3aqqNBSRigDqXABOKWmOrZ4D8hpTNB3D
yg8QWN2pCnuWvrLq+8GaQUGYRYY1km09B14yb+FoYoaRQEjtZoWd+pjFAAG86oDlZXccB9Ef5dnj
ENpmd8xioFNwapipHcLt4Nt3U566O37c8mikanm0iXdt27m4Toj9HpFEmo9xxqbNg5e0kldzW5IB
XTruKhKMyNCciF64PqH+q9C8+phU+XvtZgRQcnOo93OUsUX2YDW76YQscTcdB6NDy9xp8MK1tSzz
LQt1Fj03D72yGOKVu3Ga8yOzSM4maAw2Vle82xGogLYPC65PqKXBZzczi5USFRF7KTc4ygPLV9ah
UXK1CLtvA0Wtj3NXo5c1WLuax+GxVhOwixHLUr+qi9c4af9s2ry7f1fyTH5N0WyhfT4Fs4vySyd2
weJGKfcZ8sxdios1H7/3ui7zkTfNwR6D4WiHb5CaSh50Gw2pf3YXZGU9J3438jDXVo1aJYe2nUm4
z2ttSJ41xYtxs+eDkXyzkKFECYIVfNMEwYqH1PIGqltfNNdE4XGBhO4qSqYg8yM1CHZzWu2H/+Hr
vJbcxrW2fUWsYg6nkqjcQVJ3ezwnLNttgznnq/8eQrNHLv97/ycoAgTZagYQWOsNTYWwQo4rYhwd
hhZeosJkDRjsaBzlL0DMg7ywM7+TtivxqzDceS03Gy0qWf4GxipqAVEiFQL9+63IPZZWg0m8BkOq
I0AH/RjCMV+XDjy26rs7p9+Ju7hc2QANuV63XFbH1PHAwgY1Cg/yXpX6WBzrpZBVWZiIefCYL7fy
v+0OMKL/rffgeM12GkKCi/lOK4c1ZstfWZx068ZEFc63FROBkTzZ91XmkdShgyjx/y7cGLH0aVV7
NfjM0KmA3FH0IP6202eIpwQZwFFT2nOQdtEhVTLk3F86bAK3XdRf8qA8J4wDR1SycUgrs2/IyQkC
5Q00rQ6P2Vl/adCGJxyuuL6T1MoKYDTpBBHP16DKcsbuOdtqg7g4ZMWC7Ibv+nutusauX8IEqmVl
x1EgE1nX+mnSsLbZQURwbl3NO+z1LnjJrHjzJA0S+4FcQKTsh4NS2Amvjjs9hxOCbJajNMyaiDN6
iDdUfXoM1BBd7lZhWgUZ68SlOaAFo1irmazzShkBabmGvko8Yd5QPMrLMjl6xfzJzcafBtDqwRxy
vDX1uN1EpMj0ofWeh3A2dgSVS1hj65glxMaqm+JFzSA19iyj1mFaxqsuFcWLFZNxRsgK0f58B9F+
3pCF8eiF4LMxomyLx43uzslfoP7rU5DH5hpL5HzTKHN1ThDOMLRC+SgZZrfOWLuHFF+iC96Z5KSt
uf0xJuHOmVu851vz5jhhseMVyPcBcfSPIg9QTIiVb11glmvkaXsQo2H6rKisexqv98s0Cr+JMnon
krTGgdv82ovwgiCq8zMLiafxXdBzxX5JA6YvuYirVa1i22Y29nci8y6xAMYoR227PcGSK6lBOC5d
BdGKaMmmEE1y0FGc3ziZOe9RMZ13M6mDDShNYzMrbeMzfdwU5RDv1GqJd3hEpHIirW3Y2c8A/bEr
DPtrDp/EiIvoa6CUNkxwkgn6LSnVYiGvRL5q2PO1GdSvbaP9lQ9thTo5hEmy/eRh8GqJ3dhDB2jI
N2guJ5cwTjLIrcnEIOW3U5aeqqwcTtYSvZuA+g5GXe29vlbesb72Q88gpApjbxN0qT+KWLyDFPwe
YjT1ZNa68maoloJ9hjr4bpeBbLSKaJvWo/u1Jn5dey7Y+iaYTgQ+xSY1kVPqySDvUeTfuCi5f2u8
wVg7iaO9sAIwDnUZNbsG7tktMltY72TCf9bIB1te/FljSMx8WjMuXpGWi/eIufeMPrwYVUBoQwnz
H2n5E1mBiBxpVK7m2vZuoI2DrYgcCMPVjMfWnMwvhBg+J709zFPY3oamdS8dwhZRDp4Zo+l6hxI4
w5HMf6f82KPMeSfk0tLVo37fLXvKRlmXhez+OPrR9l9PIXfbcyDHecTKlIMg8gn7YzE1vm8WA3bH
si635Pemj1Q6yfpvm4/9j+6yTRZ/tMnzyLZJa/ONoZbjirVdivZbnpd8VJdN1WEKQzj1P61GbzIh
WPanCpBdHz+2f+r3Q+9lOJEGVCxlK5KwOsqiXD6zg1kgPibrZjP9p456NbPIPj4Xky6ulqbyOriZ
sQZEJK6yrcxsRvfYHHayTRYq3HQ1GoLzvSmzk1fBMPY4qMW58WCi5n9vkzvyZq7J7yxax8vJ722x
0qw0rVcPjzZWnGvE7I2Xwkw1P3JLsbNKpMYLpbKe1dJUn4PMi/j0je232tU+MoDIN11VxuMchJlv
Y0B0KaaZ5ZOYVki8FV8jEBe7GAPIPYkRWMuwEzHZ22i612/6OiWWEuRPdtE3ZzNOdy7f2BNOnkyR
5iQ9wBzbJSz5TzmSrTvEXd7zOnWeoR+qvsKyi2FF2E9DO8bM8NWnZGyPiKFkJ9x7Qyx1AHKDopp9
w9NsTE8y9OOK+VvoIDvJhfZuBPSf8rZWv6K3lm/Cwc59ddZeSTd3LDE7ZBqLZFw3qBvuzLog06Mi
yKTpEOWYem+SvlffK2cAMNomC5uCSFKKPxQWVML4Ky4/jaZrWCkDaOyE9TEPZrnJ4M5d0wiRgnIs
vhPLn06yqRZ69+yl2UHWZAFRWGwbqN8b2V+2tZ3+7ll9fZa1PipmMkzjU9tOHji1NtwUWTJc8zDI
ocFGg6+IYbjKtqhgsgs46lnWPFw5T1GV/USG5p8O84hUNVFJMCjLOWSR6b+iwQov8jReOUcHFevC
1aND32H3YCp1epBtFe/tuVWCZ68hhz8VG/QSxas2Zyomnsm0dVyxhCcYtmWbsKJLlpNBlU1W0YO6
TYsfclyXTdEwT2u11PSdrMZTU1wnouL3M+RYYOsAlSTmVYJcgYO+xmXs7OOG8RXJlv+Abu9dmpn5
uRZ8ebT/2Y8Qfw4c0tC38nyPjr0W3UaycaxssmGNglPxhGSgeTDGRT+nisaVbJNFX6jFU7sUIlaA
c+rTvGg+Qc35d8ejs5bMzr7U1ddHk9ya0qB4erS5cfZT9WpmP3Xkrdy6iZ8KnZRxiFnvfevRZist
IILaO8oeChmme7dcVOle0QHDtDqq43FpYoaiZu27IBDkB8wZtrKqhUWGG0IH79qxmvcwCBaQzxIr
XDpHQ5jt4zAEVL1Uh7ArcQwGZ4JUE2uv0H43vBR8W2ESYV6qJkn1vd6A3G+Hzn4f83rYhwozNrk3
HZtk39bltBEmXPm+tZ1jUDMpsROic6qihYikpfab0+cswbzwQ9asTEtuS55A1iI3sN8M00Ilqc0u
sqnoBLOJrJzPsgpiylzj4fi1Qudho4+V92ZFvYIkWKT4lue5bxpTo72aM6mT1QKpF/TXmOTIzgbD
xSsMhpPcGYDoePui81j362EyeK/K8lVdTpq0THdbz8vPsiO2xMzppg5nJIwLV7Jt4Mvjhw0qVB7r
ey8qe0g0fPJG+WGT3yZXdwLCnUsap+2hi6wNW5/3TtpsQ6dPwX6KaJejFvImhktZ1tnWUzCGTodF
93KwbwQJLJK/WucXoLLelaQnOpWqXzqR8HWf8uzd0saJeT6jHKYxKXNxwznNEXRndETT914ZSbZ4
wQdy0FhwjIg/e525k7WqHOo3xzgwOka+jZelAyro6Oi6B30rQYo6D8L3ZiSSlVakpKDR6HstF846
JCewRPmcdQ/SxY9Ss9sSxlpiYy7T+ew2dUa+NvVM7D19g/io+2ovfjCy0NO9YSovRl5/6XQFKx63
ml740chwFCPx6pS1i2JAi4xJHq+FXUI11NEQRDWr+Nbm/WsQVOobToYScbOqTS+4ZcS1koq5uqpU
XJ9JA120FHIrXOYYdmE+iVyk9yZtDKKjYvTXuEl/lLZr7BtsLJ5DC324iSnuKauyv5h7Nz9cM3zu
x0z7ic3GNvEai8XSSzPNKybkOTnstgUuYSUrD3HlL2LBX4d5vRJ4Y7ybcXOIAPL+0DKE4ZTXFBuT
q24XJ5R5822hEafNlTj33SEuSXpHX5j0VbvehcgQtl6IPn3Svpp9URMIsKMfdfhNFbO98xptQefn
7mZSiRHmcVhgnO0StFVBxtqzfpnjIX8bunhhF6bhUVbTCr1RQBNnmPf2a9BN5KG6oYKrYYyvUW0u
/LK42YIKjvdNhUaIpeR77J4wcUjtek/Qr/bNhVbOyty4MvXnz8/kIElQbABB+bFCop+kVrqK9TYi
eGOvTP2C6+BVzIxABkPtVgR6gdt3DupL0cp33WnRrM3yi8Vq7b2fXe3SNvpW7kP61Dt1eGivRvuz
Y3B+N0PHu2Ul8vxYZLz3ljHhoo0J87JvRAiOWDOupktNRW/xWvVE7pdaT7L4muPEK2voAZfXxku2
YVBa721RYbabZzu5r/Ms9eIE9f5eK83q0g7zwVQTFVkLfZ9U6fycLUWrDqc5bnXCNdTKrum3vavY
aBnp9vOoaw5r3ilbEdFBM0A2Gsue2OIbM03ZKdNr+1kdNPYGUzv7ZhT1CNYudblLFiQwsXnqn2Xl
fqqsaiySqgVh1GwI90OfEZZsQgzTXKsOIQyhHCarxfIHSALYHL3AnslaACeiOrY6vWdXnQ9dOL3d
q3KPVpf9MbKS5yzt/zKLuDhkRLye+776p0AB0/HxlavWf+wYVG980vkpj76t4WjGqhm1agWAHGmR
5SxRSzBo1GMEA8xAvBiJO27DHjKllqrihTcJkoDdz9N58TCSbbKfizXQi6y6lfkK444ow3L8o32u
GuSLaltBl1HUTOUCbRNOQQjjlCKP2xyAMRTLIS1JIi9tkcnoiRCQAM5ht2+Zlb+XQRU+y5rnTcEC
rcSRfNk5tLGyUwY7ZiGdd2+qnetPNr4fIEZaQC/0qIClsji+yUpYk2NCr34+y6rWAuWAjJfuZLWc
8vgQDB7I4eVIZDyzl3mI7n9YNtnWtI7qVFxlzcoGQqwDmiiyGuH97tvmEoheDg9tqzzCxbBXsprq
jvVaQ8GVNfn7WqHvUzurX+Vvzxac12jFCn6ay+9egEWTrpW+rJaYy/No5rjdyN9mZ8ggxQhBLTV5
tijoX9OSEC+JZVJrlpara6Vq6qNNsoBA8lQxVptFs1dtMkMC8893ZyymVSyE8w0A8almC0863qfG
mn8Rt/iYiIR+LTvoIiTlwxs+33zqmRqu8Ogsn0FwpPuysINja8zhKQiUaE8eMt8XiHi+6Fn8kSLP
9tlOztWc8Gt33PIzzwoby+VkPGolpsZuDPqG2E/0eSAR3xDBZ2GgCTd+Tsc8BokjxIkU6S4e5zd7
zo0VcpzAN8rUfmrnrphXWaXxePOm9mn2IgvFttMXoqFIZAffHBQe130CA90dKvJpouoBXAE9h0On
orHZwWLx2vEEWH4+1E31HdtM5WBp2fRmdRWP3fiq4Qf/ge/aj3x21yToUe4ug21ohz+rLkteojhC
tzZ1lC00ffWjtGKNSWu71Vzdfg/tHSmx9Isxz8PWUKLYd5X0JBTvB9N19WjW0U8zKr53Y2iS3qmc
vQZilCybi3EWQmNjHacoMEF+8EIj+XsgSZROlgsUqSJZ6fBiJ9XobfSQ9FIFEOBaFDsi8jEpP0zP
2zzG/AV1YrIE2pdqFt7e8sh8AnxP/SpEHtN0ACsNYOGbpg/O1t8urO/nIdeuhtocIaJXK7JQYqsW
RMQs5C4JvIzEe1Xm5rVjvIzj3zqOJ8alaG13P2Ud8ocjAOV6TZxR2WsKeTU4TdUW7ryOPEhgHH8A
9VCfUyJgG/SV7E1u54uP7Hzg84jEpi2+Vplb32adjzZN+otD4h5wtxMSMaVQzDE8j178Y8oxXRwH
tHOxWvw1Q4MpW93DDVA0a6sP2wvJW21nVVZ4FFZOVD4q3Y3IVeMD5Of3wYrLXyYqmOSCfkZdV0H+
DgnWFyXiEEPbrVRE6g449w1XtdCi1wqUiqzJorJabQtxnuDY0kMWQamDdBm9UwBZ5YqMigbsL96D
jfBjvBhees1UbxOpVd/TyXXLqoWQ4nMWowW/7OxBF94GAzL2aPdn2WTAPtg5kV1tGjfRbl5vtKA8
ARAtNdmkGRaCb22aHOUBy9fnYPBlZu4S7QstWNQ+y+42BUBazai8yBqeVMJP3QALnWXnyMqGfHV7
lDVP17pbpKQgBBwk6WWbjkfIofdyGxYNB8iCScmWVwN70eUA4SqTn1SJChqBHsyq49dOJ/uw7FSW
YhwI/CmQBg6yB6Hu4RgUqEA9Tinc9Ij4anL/zVk0FOvIm25TTLhjsjT91gRYo+V1eEyzkC9d0ca/
7NZGV5q509UJ7Ws6fJZ44r4R01xPhjViTZIbb+VY/ggThCbkPkK06hpxSm8PYtR8szX8DJXeG3zZ
Nzd0caywqVnLvYNKpgf7dWsXmK9870vAMPWUHb2QGQRUtOgqC8RRCr9KgsJP/m3TpyhbicpDvNvW
o+skRlBegYf2t7lLw8i4uUVn3JJZYdAH03KQ1VjxuoM2Aw+RXbTBNm58wCYni+7984Y08ohK695e
Dq9EvQXuHiCIDretUjrnKoskbhjtmmE8OCJ2ri3a6M9jrEAz1wGgFaaAHY0jzU52JiIYXtCSY00T
tPka1G/jc4FGH2DzP+eru19FpgQ+zH6AUdimXOHS6VjcNd29Kttas97UGt8zWcPEtNjNFQC7e1UP
OGrOdgHAjRfZNBoz6bwuVrH1qMRNtk1zcNRyXgxZq1ul37dWXdCDPyqL3p5eSsAhT/cmWJA4Wg3e
ynDy6NVxec1btLPsSTdX5HbJFBuDuMrCU8OdWhjzs6yNgds8R7W7K/Q0StZzs0SB68pZyb1FxFc+
tXRCZ00Sbx9thpf89FSVj15fNhctglX208FbdGzUqyx4jlDw6MlWP9oCc3ivI3U8o+ijXnsRxOda
s/96dEhYp6C80TS7R5uLXVk73k/a9AOCFcgIra3Rns56FL+2o5c98w3MnkmhH3tIEEdZwyjTVldy
00vDq9aa7eG3NnmY1RTf6zYQG62sMkA+uXORhVsTJXQgBMBQp61UFUC65GLqYZPAUb3VcVDegqQk
vObF0U62ZVFOrDIGYh7mRbmeqkBd8ewHB9nZNPBoLVApNkzgP6WKHVbKMOuLLqpv9VxeWwKFT+i9
1rciQeTWDJVgrUIHxethODmd2XMB2BkCn9qQSAUppdn1TZ3q+KWJ3YPcKZvwGdMI3jfeQZuG8nky
x5Ndhz33czDeG3Moj95Yd6CCJpE91aL089JX1KHcNI1TbzRLzACPgmZrKobz1CdQNOI+SBb7MR8f
ty+NERTw4ftzUPZPVi9QbA/JScFL+B508dYKETxILFY6BTMAr9Sq/RjZn7Obg2CrD2ovYE4oIZhu
tdc3LXOQdcPsI/fwF9Kz1QxKeD1GCkTSgK+5zPaBj4Fdb4JBV5XhCGLiXaudaCf4IBDgVoGkA1Lu
e/2kzmjNtZpikFyAneQqu3TUP1h3MdiAXtiUhvqcdekBM2rlXHUl9Nh+cA9ZDwHOMN7jZohZ/rms
k0F7Zn3o3ubM0o4TGW3iHS3BRKNYZfnUwplaqSNOuqgTk76dcAPwyj5ZtTPfSBbDT2p/0cLGe11E
+CZIDPZUmfAehXE2m1jdKhijrIroY57nNzJCm6jVym1ht+6pz3CDIRDA5qOYBhTgbaM6IVr2BYTF
iAtd229LJ8THVdeD5z7/5DThEbkVY4Xu87B2TIPMbaFo54y5amaN6sVIOfNQZfPJQnBWhIBEMgXL
xUSHkzcl+0Yb6mPdBbWPfeSwaRxHnFO3njdqq38RI/4BIKY6X8xQNNS5vFjAPy6Vbr4rcVTtM9Qa
z8gkgivhm+KnjdOey6IgSqIP8LfmYC2qqT8DJNh3NYKMbZ2s87rcednoHXJjqjYp8waWVma4MnDT
Wtd9t7eqBREoOs03BzvZAhD+jlTTt8VMdG+SJV9ztfo1cLhujTobETyeG7tRgOslbXvSKNFJAK6F
lgQr9s7ga2/YsG3U71WiT/DqzPo0ADQ4KEvAw2guckatLdNqpig8Rh15kDREmCVPkIyIhlZ917Nv
va08pyk8X8RR1ml8Ab38a3aN6kj+TeVLmNRorqnHqai0qwnDw+SxJ91r10MC/sap1kYeRucur8RR
jMwwMo33dwrx5Um7Erm9YXl6y4yQldOjSeFE7xj1MsFMiKHaVV3vQnv67pqqex7dpF0TCmxDQqF3
sAPeauSWbOcg+hBHCAGZRssxLSvqJVLyBSJAvh7i6LPJSlyyI3PPt7xPQKwgb1VvuaC/6hSLmJEw
PNkHTDnaynolMKKvYtBlmyBubp7bwDFzG9zfVKM4hDXjYKyY63nom3XZEROo81c0TdVzH0XauV0K
x8Sw0oGEmearUBeBb3Yg9UJNZ4WiOB1jr9X4IkncNaCsbVSIT4XMA0oMEYpChDJ+9NZQfrTImvPR
3nc5NnaOC6dJF+RA1BF6qsf0+Ek0AHnmCyuSdk3esyrNZ2zNsxVuAO9prIb8ecdaINSbCXLxy+gR
YK/1biIrLK4Iq/D5bCsQSoHagcM34/MI8nKFbRazChaFXaLC4TFbgtdzKra2t6jPVv2ncIMMgTID
eKOrp4AYzBzgYbALZ6wadQjzq06DytT+HCANRsB+/cYDzlfbDlFnZ2XmrbpGaLrw1aIDodwpGLBo
qoJ8JHoxQgQkFkr3NlXTdQzt5kyoMVvP3YQoWta+wF6+EmluVhZ68gdv0kGB6oF1cGz3qAS9d1SS
wD1aC06nirtvjeudy4hh1mwUhrG0qvYzCktYqP49AETdVV33N94HBpxgW/hKmUxPA15FZ4fgcbEQ
iEWq31LHPYF/mJhljwFXcPh7ZNVOdEMAX4pjXze6YNUUkCiyuCJQ0QqTrFtp7Su3KlZWYrc7oOsF
oDjPAnTDx2ALmfno5CSl9ALNLaRjb6XVuUR5Cm2TxPGunFpz19eV91fqvcFl6tQ2+DHb9QbOO99S
b4HIKD8io1/nViaO+ijwR6zUZsNK3dv3AM92FjhQcCekpJSAxVsH4d6xCoIeqrlhzvjkjdbwmg5o
FDnUEJNJ/NYUb3mm2KdHUQ2Fc6/azPwPdg1FDJuvZytg7ugNFjhGNwPoWXneNhCBtw491Nc0hr41
S+aVrgpexcA0TnMdkzZl9vGZ5rqfi2Q6qjPyTQhFXbRY/LQWhyioOmd0i+XDyOqMD/FSLOI5Zj5q
Z9Ws28vQt9NzGy8jNzWvFO2ljpjqVnW6K4WjhuvU4TaCCTsoLeuPrk+ZeVjRR5Lq6ByaxatljPZ2
zCPW30sRuE+z18FDa7XYb7pL6jTJMWR5cEwDJ9oYBQQA2NjRybLNiy4M2BveyBOF3eMA4or4XuwP
Sn2ZMagksMfirFsEzrRsLzFg9pKRhioMLNG0Fq8rEJj/FkpHvqhH27TwsMswQiS1ghKkxph5LWEW
/BocZM+XRIAy674eYOuK4RYcCcxAPTjWogeNNYlhYsUZcCyhkTOC0gce1OLUmNOrGs4j1I7A3oyo
0qynpYpMwbTuTW6WmboAzZwwhVfSIT05a6CLPLM4gcjYDxOMFOBKz53ZXZQW/6fcjJONjonmvJaY
uXAh8Fvgz3xnmHI4BbP7PKaaxlSwy148UnPHuKk+ZuBG73htgDYsvoVDlL6rOS4xXvvpFgEPt4wS
OEuooJ51VjopD5TjudqTLCY+YQCsPGUTyN5ogGOvVspSAewZgBSY6tw8ytPgWvkW1SI/ZHHJkD12
zgbDbuAhpBQAwRXzukAxLXIKm/fCXpsMeU+DBqW3BiiA/9qwTRr+HpIjwVNMgHWfzOFHiBQc4qPb
CWu5jeOMENwXvBEA7U2icXfR/02VddrXv1jXtKd2yHb1WPOZBBWYOFhaqwkkoRYeZ10fnPBrkZfG
FyTkUeQcr3oirH06KNeZIMBCb1V3lbkYD8R/q52xj70xJFu/8eLZO4SR9RyTSlunOrJKrZoj/GeA
GLdPrqlPZy2N30aVVWpYCWQUQyjDi0lTFaBrkzT8PaBAH3cFCJHV3dYm4Q2Wq7TvwhHp9KsbHO0G
bNdFGluZWAiYjNPagqvP077ZFKntvcICcF7U6W0GwfdqAEawc9Fsqzj5UjIxQL4yAlpZkkyV1TnV
M+Z8ZQZAU1F2SeeGzJ+MFPiLtclFZ6yrsuj3sCOKt86sm/0IW2Qtq3riNOCNawu/UKV5YrrM/9N2
9kYvxedkK9OuiNP5hPDHaz8D9jZdO3kRSLm8iEaryQwjhen0TupbtV3tSmjghoCdoSRIzGX8vIWp
4Q5IBTshScZCrJx5zHxW0S8GcQ5G8U2WvXQhYLFvuf2GaVl7yBbMTLng6kIQFgfTeYkW3GhtTOoB
YES4IEllMenRh6IYgR//2yTbZfdsee3qYym4rl4LnW6VFSmlBHo2Oshpra7EJthOOELurfAtbkAK
BLexEelWQOe1WwNu0TDeECpH3RDPu7uuhsQISdxQZrJgcGMHJe9FcEPu6IIUkuT4fXIbcQSXZc0+
k1V+idyUb7RVwSXby81kJoIEC4t/b6gL0L5uq6MgVCq7aYEUMpfNjkUP3Fo0eD0Eq0TRljgCrQIs
lk9W5auj5JtEFTjkfpr9AIp5uXDNcka59cAn2lqizr6EKsrGcc6mbC97Rk7LlUEWUfxzfLucRPbS
QnVa2U6WbuSvTNCaJgGL8Nni6rcTjbqTCiOOt4bkPhzAcP7olvs3mpGzz1GjljlgWSTy+svNmCUy
KS2M72Q1y6pdWCo6/jPLb8rBfQq8M/byT8qfgfNyGFUD4iR95Xtl+SmPS0cBx3y5jfc7LBslXioP
yLpYC2n00TaWerdDagVPJkAfd+yvfBqg3ZKhHqd09FW9/ibxwLIYgFF3Nfw64qlIjmTVYGNGVDkp
Y7zb+DLpfcd5har4u4e56HtNyB21kRDdtklzk/feTtyXgbjPdq4NhnVriNDbY+pOeqs4pg7LvzZE
s+1x08AO60CoG7GRt0veDblV4vGZrOSmfAqsUA/IK3crr+jzI76OHugzubkUEBF4NpRdhdc7Y8uQ
zAARgDljNYwR6G+b8mgHRwqQyK6RH++bc9qDhrKjvfx7Y9MQo242cZt8mUf9KK/c/SpBLV0VVjpt
5LWWVyVpC9b/rYb4yoIBkPdEHiG3ZNv9cZB1WRgpjiFNFwLRRPRx6K7yxt8fTXlpHk+D3FMT+VxV
YNg38lLIH6n3NdenFYW+JoLOLNeqvreLbQhyl/fra+ZOPwO8MrYZswGeuptW5S1M23CbzxCdW326
6svQIT/bWWw7u1nMIIGx41up0DlRwm3QE7KSvPh//vBvv0FuYnsF2V0P9XvP+91DTQaH0t7QN3II
kN/3DrnxvQ0ga7ymcHnvF/cOp/jtrfkNVPHnFTRI4xURrMm52Rphrs1+7IZ/K12m+o8rzCB41B0X
SvdjcFH71wwTy638LX1QvaT2rG7RaOzndZOF53bQFWAeyzi0vNbySLn1P9u8rpwRDgiTjXwS+jjd
MoVh6bI8CPqItJMJx/rx+Cwd7Gqmg6mvByTY9vIJHjtr2E+5xbKk8nNnwPjIXcCV//Pv2kV6CEKw
wl5uAFdYACmPZ2+On1x9ATAahV0v8jYMb8uwLJ8kWX20FUR/lhHJ0mfHD5xqALOSvjpCYYyU/WXx
eFt/e0Tvm3L/XHnD3mvMtXwS7odgK7BTPtqGBIEcC1mwNzsUug+PN/zxLMs2WRXLU6j2/bYBpLcL
nWgr95nyYZc9Hsf/+QjKurxrcut+jKzfN//YL6t/tN0f27Ky7X+GHmzlSPCn5kHAlVulwGOKFJBb
b4NwXj4cugfRVOgsVCd9iw8FeXrmBfKOD7aOMajzks/txWFuwPrwrBOxmNUCj+3kkgNKGeruZC1Y
1XksL/ngdlvTnJlKNLq6UUVB7KZHYGZFgncreQdTvthFmvNQb0RUvjiYFz9uvPyrsnp/nR512fh4
TP44pBjSdt9jPygfRlnUy3Att/QE+pIZw3mSV1+epADPOIFZ4bHrA2j1a/mWwGqnVW7+1jq4xl+5
hYiSXLdMuAb7kOq+2pJLEXLBulhJD8TBoYbEC75hTPT3qAfujoyJL6+xLORtj5fpCUK5rJGn9Hs+
6UcvNrKtOo+nxCwRKPO6vRxkNEbtFs5uiXruJizE/QtgtJ+Q8rODPKG883KLkb5d2DB2NHzOg/eK
WZx7xywHiX0L8Dzb5vKJeAwGqqY6B457/D69HbVNP0G8f1zFMnMYSZPlM5O5mbUJLOhCklQCL+Av
cMkGM3EP+VHZhdwalBMDXZRRs/y7jpmcbIHXrXaT6xwmgDnkc3fQI9Eojux1hmPYfXZ1X0VFmijI
uenafRCGS/1cG4mxleeXvyuwo/HQ6i+zkbdb1TQu8q4+bq3cyrvuR2xM0WosCpT+oZD/s0B7DByK
/PbL+n1ix/K0xJGG5QMYf1/L7Bx2fpsPTwiym3ugadVRsnaGqKuOPAu/yjDL7vdX3onHGPO4MXyg
f6bQM83JqzcWBGlkMRwDh5OCl8BlBN+gEOiXXDJ5Z+RjLVRijxbw4KDAN+TfwVx2eIzojzt5f6CX
8f5xER575Zbs8v8/FXO1EfbS02Oolz9GVu9z8Uddbt0b5wjbDya0CDPIia7S2XsVj0XZRf7Z+5RL
buKwyat23ySv/Q+s/v6hlL/zt1nG/dgyd9fAAs4kBLHH4EMv568kRwhdy9dkLpCDWYvJ/ButFeLJ
YZ/siyYMVV92v28Gyxc0AgzSifQ+j5NPqpzRPYpH2zRnpBw0lCI1YGLLJEz+O4/ijpKU9d/msvdf
X84jTJynsUDXrWe7AZ6+tclSzWv0eguSUN9d+UPM+qi7unqQ0zI5qZNbsrifepkWyiqJIDSvBQSQ
R2fZ5VGVW4/icRsfbY+/8cexUf7eIdTBGMaYKQfODiBAvpd1+eZxxROW8cv++4+fS61YRcqg/jaN
lLfw/uTN3wRE+4N8XCOUdAFNL/cg7DokN+ST8t835dH3oQpQTrN3y3TzJxVEwBR5LOH+4IRIgofc
+9jxWAPKHbJ49JPVIfgxaHV+uP/65Um+kz0e78x9PnN/mGWrp+cd+ZN/3zu5de8lN/+sy4PuZ/2t
159/4M+jFI3ERmu/aTNSs3Jcecwe5LH/re3RRe69z7Pl5qOQ9+NRlVvyuP951t+WM7K37PjHn/pv
bX+c9Y+/JJYBH6O5ugth9C2vOB7O5Cqq+b5WlS+8LAilQM6ERsTifQmzPYpH25zhCQr9jj5Va7D5
f4yd15KjyrZFv4gIvHmVkDclla96Idrivefr7yDV+6hOxz4R94UgDUhFAcpcueaYt07idStOfu/6
pUXserpPhhBL8Lc7Wjws4jm5Pyz3h+p/1t0PE8+d6Pdvdf/fU3lTNov784hsv8G1cWhjWDuPhcUP
131zm8ney19iFf/W/a+623xiPu3tE8R5/upz+4Q+do6K1P+WWydYileDmIOKvftvtHiH3Iti7z4g
u3f+q+6voujndQADuh9KBRIhzk2EfDycrL0zvBW38G1X1IryRCibaXVapmvVyZ/ur3eSqZCN38vS
NMvIRVm8+RkL+USUjNSwb6EjzzeaaSleD0T/QbLWkIH/yNVuLw1TJoYg3i55MSHCBP7m/tvr9n4r
WGLSf+9zvw3udX/dLqIoWge/TghZ2Ci9ennS3dZSk2kp5r8xCQaEi+Lh2W/6cH174sVFuW9ur9V7
WVyu/1kUDfdHVxR9Ail/Xt+i/NcZRN2UxuROKDGP0f1lfxtY39rF/+d+ZI1XCZO3dGcQGNHmCMmX
meO9mzhWbMTA4F4Ue3/1Ey/Re92XP1y0/HVI75TSatJOZAVeKqQUuAaIHkTKNYVMjvmHq8ARr3kS
ry4vjdN0K65MEXdZup1ka1GnlrEVD/v9P3p79r8EM78MFe5dxZ7494Z5R0Tv1ukW5MosoCdaFIJJ
UWFl95NTsBwDzUUZz+IRvcUpxR0wTGpUv4sH+U9Uq5L9FdbZLJ3ULA5mWbqLQQSjEke0JjZVzWrl
4l72DF+CfxYYi2LmDluTgQEZL+R75MNQFX+jq95BaLYNFgBCGXaNuKri/1KlSJnUMn8uInQmQk+u
zv/gqQG609zimX9dfnFRv/yLblPX21UXcxaxe3vMQxYnJ0cfV+Iqi4+9b8QXuBfFhf2r7jarEy1/
iznvPUXz/U9Sg0BdmljrLbAxxCrOz7zXNo+GjQYIcKWimKWI9AwAab7DZ5JWQ2XtTLPA9MytjkOa
pxrHeDdV/lOopBtlPoccV+mp8KtmIXpNbTpspanQXblLSdLr+3xRhzzqYuOktr40HRI8FXKKjkls
r+UwMLIVyCAMl5nZr4hKkjU8Wrta9esHNFmsNQONRXieWrgXRfIx8YbnOaP90QcD+4j+pnKhxg1Q
OSiKuhTgURqzPFENUCAis0weI8eCLKi3pzGChWCRtrBWWdvfOIY3XZKy/oHecdvpSvE6ZDquWon3
mRUMySt84PeeL5MpntbPnTMZ3xyi9azsej4LDkoDHafvF35dVW/VRE4vU/LiRZUTcwlRh/SqEGyX
nM+2ADqh5CkzSvhNsuyWIIIhQxXkcWPEWJ6HuYVQEmYCPY4CQaxs6twsztMYl2exJzZpnltwz7IM
sDBBeCOPfLcowQ95Y/+hs3i2aeQZ5ZfKpYYdCSQOdw4AL2yPmVuUR1CvZQSfmoeRqAzB0G3SnJwg
p+mZD9e5vSdTg+U1h2B7A/Vr7Mbw0s8bhC7hxZPjT7Ca0k5UFSkm3XAXoXLlgM80g9Uay7/U0LAv
Miuhl0RSlOU4DD4zCBoi0yG1KjG5lhmWonjILsa+b89K3DoP07ypUtL2TO4t1NX0uDcEaposlcLC
Fa1ndUYfMZsbBhUujPdrjMPpfCuRzQH51+Keux9fhobzAGUmXJZBs4B7qq0sxdDdcawzGG8k0+ea
ou9Ni1Rn0loVVzXVuFlgBQ8GAwfwwgmKY4nU7ljPm3uR+3MT58RQe9BGJtq0Qt1nk55oS0XXlL3Y
5KP/T2XeldJydFC5O0FCsBmowXPnkTBqm0P3EffZu8ZSOnnhyP15tnT0zGQmkq2Ql1BiuukXy51v
QRarH2Mdk60AEOfZH1LSruFgPUwKa8nGGBuH0s66vdpFzTZJovzMv0BB8t/Ij/UgcXOliX6Ste65
ghp0ssP4oTfLGumrVD1GHQtHFrDHlSiKBpZCX8CvZ6tqWHQYdyzGuXukJJjyReRyzcexgk2VJSG7
5Z3hfjnYyD6tZNIP4lRVrStnywm2iMNw6kzBoq35wSnd+zdo/Ph3EEzx7byVNjUPddusMhmszdLD
Yrnz0yeMCieC9nnNXNnUDwgt6ke0592Z0PFOlDDabR4xrUMMlQ7AmuYeos7Sir8Piu1n2YbHhWsg
idrIfohYzLsSCroj/LTuWPWElYsE2olosCBZ7MBgxmSzcSlUXWo2wDaVpSiKy5Mm8vxTZZETNl8f
cxhIdCnngV60MYfftz8niTNvY+YVmrP5+kGdJiMvHR386blnhl6HnCJ2xab0JxTu97K424YGhOSX
StEsWlrEHW7/QOIMGXh+vyCvC0uFouSlpFbvVeUH287sfRjvQflZFGvRHvVBtU5UqE3lJFkErCUb
t3DigbvaD/1jO2/6GO6JrXmbLw1dl2An8+p7ZrRCwhAdiiHFw3DeiD1RpzPLxrLBhKgWKWGN3+D/
6CgOufW+H90OmAP+fw5J7J78ClnZ/H2aps2B3F6HcyETDVz+9e1Eb/EhY16o9TFpZh0Fy4660aCA
hUh5CudNBmDiJIqj50EsDL0e8bocEVyfmwsZcvni3kns4aB34IevZR2ZgyObqEpQlA6eGKMk7a1X
g1R8yFKi9a9DRVF8cAN1dGsBAr8dKj7tyxGpqq/aggSNvxvmbzUWEWLH65Sb7wn2pGQuTXZyaMYy
OdhDSMKJAnmzTVlnlFmtWMV5oDzJRdAfbbX6ngWK/NSbufykBtW55QV7Zm0apQvQQX79Og3+l1U1
6sEkteTVTjkViznFKYFm8BqW0ht6ZP9BNOqFf/LyyLyINjKFVwmCusds7jlUr3Gv6M+KF+YvSrwT
XfjNSZ/kukZ+eQ6qZDx2vpKchnkD3E/tF3pcsWvW04J3Ntl4c1H0QWjKQo5n/5LjHvdSm9glyqXk
NXUqONqK1ixFUevqfqvhmuoWugERf2EabfeIjRXoImNQVyGCyte6wxZBRq+3mfWVr6SCFa6Zevp2
wDLzUpjDMyk07YdRfJvs2n4zJLvZp0UIOslU2496IpFCtozsAkQHlm7Q/fYts/kgZUt1pwgXcbP2
nhWSz2DYNj35nuxFQbOasIZFL/xPFbLIP41/1amGRVZsOh2L3qlW+LUVEOas/DmVDHNfJ+0Ic7vL
n1UU049Yvy9Eo0Qa2zMZGG8oeeWTqDK9mvUFuy82ojhAk9gpzhgvRbGKbP0ysUonSuKMbS+fZFhv
Korogz9O5CXkRqAdKlgxyKIrDwqbmZ0IuketSy4eWE/QsqvS6629aOkaz1npSm9w3+F2Mnm8eQDG
hK+dXHZLND7hXhStUDZJUwi7gyiaGBHhA6l6R1GcpPGbzW/+WZTGLr3wvs4uWkR+jzf42yDspWuS
NvIp9JARBx52VX1WXkj0WYGd6K6F07zEUSMfSFbor6ra8KhEUOXL2D6KDqIeLuK6kKr0LKrERody
FJoIGKpWxXA1xz02Nf2r6B4hR7tk+rWu87Xd2iWGhdUKjHlxMEcrP4QtYrkZFlwcJJlN3ZY2mFl5
dCOnAzpuhvVDoFhYgY/GM4Sw5EM2SmcFN7PYiiIaHVLq1fy10AeQlFpHLsHcTelGbwHTj6yabMBd
WW5IFC+TD7Ko0w1yfGutsvbxYRraIbMl40kPUutUxAYJFnO3ZpR/jWRL7vhpU04M6xTciNiz582k
JN6SCF5N/u4/dfcuYs+Qml9lpyqbfztebUiAac3ooRqm+jxIJenSuQ36jqwunV+iX5nsvehDb77W
1gAfKFPzYxpoJmTjMiEjrp/eutK+iq6DlhyrUHPeqzqTXbuKjFNSOBiwVBW0FLiwL8iRfkjAr1ZR
vrRJGzrKBQ+VPUTfWoUEMUOz6wdHb/29ZFrxJkwC+QmqSrUQp7emd7lw6h8t60akEekRHMZR2xKz
LaDuFsbVMWGO87hbgC2VbBGnVQ4ZF0bVseCdejSLwO08NdpXwMn/NNz6iObiXouOhORnMP6uPPly
5Ir2gLzHozhbZNlUmiVywtLSd7eiaFYdJR7WPNrhraevqFdDj42NbPZot++nMCz9YJJevrcCQ1ol
Sq5iS9VbW4N83x1eN/VR0XRrbcbpeBnxcXG7Rq5feBplUn9s65Ox8xU2j/S7dp7tPmZIOuTG+vpk
Nrn+A00isEid9zx3Hw9tGluIVPxpVZVldY7UptrqWtnvQ7sxcPf1CmwJWgs+FsmqvPhQZqoFWCyv
8z4if3iJQ136JZFpefugNFNAxeXGzzHpvwWSZL0rZp1CO1amp8CEDc4QxX9AQm1v0hkqLktecuiS
yNgQDkgebKRA5DjXBvEzXmSmNwUfvIA/ER9KP1UfH2SykxhhMwiPfVv/lUJGVtvu2ceao24eu5ac
ZTjF9bPTMCdsu1J5IG+jJT0HhyV0V5ZLcM3ztqqq4UE1WDPSQE5wi1Pa9CD2LKtiCRAEwqmNwbrg
X/OoWL3znCXOuzJG0knvHIdrAL63CpJqL4qtBnkus6J2p0YdYCqFcdmuLUh1y2vbefERpC/KPpBP
XVl4L2E1faiGr55FaZozwC3VeBBdHcU6hIrhXUQp6PxNkxTJo56r3os3sZaYG/VToVnWi7cZvNT6
iPip3DSD3Gyspvc/c3VT9ZX5WZCRhWVOWW17v8/fsblbdkZoPzKPPGLykJ8rTwKe7yPeaLtAWdzq
5oYwZ8UZZ91ZyTJsgB2NPESA17RQ+yXsDg1gaoHlty/3DrVWaW5ptsa6x1Lw3M4bbozRrfFGdkVR
NLBgm5/rCbctLKsPJDvxyX5bkt2A4eiC2F1+1uaNCYr3YEvaKbPK6ZEowHtbhOPnGM6JHg16DjhQ
IPcS9T2a+vFzqEJjOcz14Vz/3/1tkEv3/p7tcR7S05a1bwN8++f89/r/df7/7i8+Vy17lNuOvtIz
I1r2TNivRT9WV9XS1Y0514HLqK6iIWPye6sTXQBF1tdirvvrWH45wVlJziZS+U0UG2NWWzplLa+5
M9I/dTL20U6mr+/dROMQOc6iqtAb+MWDlDYGgkk0X4NS9f7K4ll3Ozg2bjoo+YPYDDr/r7x7VRdK
Xa7UIJaPfokQj5eUKEBol4/NvBFFU5MQ3d/Kael2TNdgPf7TKurvRXGEqINtd8hCEtruVbcz3csJ
L71psB8KLte3DvsPiGTOR4yeiZuqyHaOh5ZUHazH0eycbxoAOqKFTv9g2DaGozG8lTyRQ1ZfURMj
PN7VhbTWVGd6g8jQb1rOKoCnr8iyduIzgpR0vq5sjBNO2M7ZaxUWuuZzY17xoHLVXsgbMXAd0LS1
WjfDXq0CmN2z4Y5w1LmZ6xhBjjiXyZdoEJsOVvfKJskKJXpn7fREL4DrNN41tWLpCiC6ddWtg41Y
PE0wXTTYMUDILX3BEARdTDRUG6lMuw2TP7D42u9Sbz5BjPRvYYQTfNw23UNYd8pWjpp05w2Jfg58
FU8MqZhekyD5TdJh+puDA+zg95KuQ8fC+veKn8xGG1r/XOZ1fc3njSYzPAxycIlzB02dpUg1KRtG
U5yVBF08yGR51Tt5exb9RTcMnlaYRo4YoAGniWdPdlLm8ZLt4qsPrANftTq5AB3CIMLAGE1r5WGN
D1p1Nvw23pRIa05xiqhCG/TpaNlkFqOONw9W2oe7HJTxwdFDY0fYI98749Tv03IYdpIcFodUyzH2
8brwGNceiKfeso9xMeL1WhEkCdvYW0dNI+PAIFdr28kHhK5AlwFAdRfWJ4pVElnt1YP2BDeY3EHe
OGQDlV33NLVY/WDuPDyHBnjkVl90bUBQys/ll5o16GUwyNrrYNuwvOGevuE90y3KcBxOHj5UIKiz
xC3HIISEBT+O3yYEH14yfY9re+XhR/bO6nUN1yactfZT+EQu6e/QlKfvUqx9J/CLvNzwCZT7trpO
G36cvV7fdPMZ7Aj/DvLACiweBiZU5gikkxST7zl5iWqrf3PINWAKmPYH2KjDpcJIfabxT0DXqpNj
jC0oZJ4AZkbFNq0VQDLA+4ZzBK2FQfmwzXQpfPYkxzpbCmpaYQQf6B2SO8Prt13Sj++6ydxJUfxn
O+dJUcYsBxsgD+8hCYArv+i7rThKjeJdpfXKPrOU3iWWmO9RBEVMVefMYMPBkMNrFrcqfQSIKLqI
vS+V5twiKv9uuXcfUsEn5APu5xF1ZWmjQ2MBb5niGHg2igYrx0ZqX1sMLPeDJ6fgK7gkKbxt4pY9
So+5CNHOWY1Njs/lXFT1EdGSbuQ7UfSSSlmgTowWmDwgkjMtJgXzRs0C/J4KfSwOgxOXOFiwJzb3
PmJP1OE0Tu9aJUWpz8jG+n8cNwGMKhCo/9e5RfHLR1v4COwYCS2+1N0PEZ8/hMW0T5P3egyCZ965
3iKPLGOnemgrukx7kh3L22h9IC2njH+z5eTRxSzzrSiJg3TNeWra1DkZhrQFXTSdnbZGUthkzVs3
WOVC6y3/W+NLzwiKnJ+6oqwzm9cBHPClr2RqSAegvG0a/SaY8QAdJPpehlXEz07dvM9298vYaIsT
ce6DDMT9hFCgPGVKGazBmU6LWJfL071BtDLA+tNPx5Inb6yl3L6SIoNz83wGcYjoeC925mAtrL5i
zfI/H/LXqaUhRi+keq8JOaoAM+cPuZ9AFJNe3rL4Fe1du5esYzv4GBBhHYrji9QFSEhU66JDcrwk
5vz2VXIyDPTAvtWh9MVSKbG3FqGCkyVjXBLJoP5vxbkOp+7+FM4bUUcKprLCF41VkLn13iD6ibqy
ktO13uMKIIqNqWWrECyM20Yj4f2y+h4iXHByufpQ/BH5W1eMr1bBpL0aa+8pm7LOJVWsu6ptBA3T
GtIHWwOqEgFxO41G129zsmohOIbk7GNbtTMSBybI/BbvLTk8Z4lcrlPmuhcZ1i4RA6LXiVFJBNbz
9IVvFyyJedtvsQkBxZh0/RNP0XevTswfheHtZQKZPiQcdE1xFTOUfsmLxgTfR5CBBY329zA6Ry/L
8h9aHX2TdKLUvC1JoCdryDA63LB0UAsGSM90SvsXr+prmOZMIETrYAXFIUiRAorWDAvPo9dN9UK0
RkmQ4nkJU060jo2ZnCtJ/4znM7HikT0kVfkk2iLdJuYEaIkxefhQNLJ0jnASYt83pvBB7ImNnPof
kyqXu3uV2MMNNXAjfHxuR91bZSu1NhELUQtRZ9UBuEm7RncKHHR573f/HLlPT7Wem3tvUuk7RbhS
oUR6GmKnYInIY/FESZSDY7fKQUZHhWY9VDbJBCpGNIjNYEMNWkpzn0qSxnJ9P0bxpB/FVEC2+89p
vnQxrAgNmTj5/WwdNh3LzhoL93Ze0ewlER/xpedkStISOyzd1UwHIdh8eqmvkAiiYP1yoGi4faT4
gkEqe2tH119vdZr4BvcPH52YW9CzWnlXB437r3/Tvfef8yo/Ux9uw+07zFdB7H35svOXu30n0XL7
0LZIHyLArkjFN0Zjy4d87iY6eHpFmEfsihaxGcXlF7u63YJu6L87rAidpLZfM9rATm2oT3UclssK
Aws/RGrm19k3I69HGHrkNHbyzgy8aWM57S/Sckc3Aawohz86NcY6Ujfxo3Dggzl9uwuS5meVes6a
MdPBBmEalmroKuY4o2ydH6aERXbULqSKFzmgWR0cvu0QY6xxt7Kr+JV55hYR3oted86i47GD6zE+
V15JcnH7ovgDJ0PmBxE7PndyfbQi9JclWU8EdFYJ0a1cV78FeX+UWPUccywRRxAMxbzgl0ssOsTo
fbfoiJmmOvEhlJRr1cTSRY6Y8hb4GV1K76AzFsFebq7qhw6ZVBKfbnUKJi6LKe/T3f0on0iem1Yg
l/BNlS6iAQ3at2ZCcVU2HVLO6akun+pE7y89A6HGqmChZ0zJ+4mUEeBlEV/Ef5EKTFZwyMH2oGwt
yA7NsBiQmuoO+YZGcu6UAQeweTMm3rXq0fGn+cHye4OsfzY50eIlGrNhreawxkRdBoFhM+GyRsD0
n7p2YiAB0lTdlLjo5bbhPaTzBhyFU1jlpTHBNSUNXJyBMcxlmjdhohVbe7TGhSjyBtEuETQKBEP1
repeX5v6W2g02l5U2VKpwiUbJuxC63wl6sRGUz2VZSKYjaLLlwaIedpY3z5YVBtqzvrumGc78cGi
zgv6hek0mtuMFSvW85cUjWEsZwfDBEA4VxmE1c+WJbm9H0TXvFjlCIIvjaKEV9bMfw9h6e16RTsB
Ik+OA2ZVF7GxJ1j/YK2M9b0uGbsMEzfI/LEsRRKSRk/D87rdx0ZsXAj2G7dj29BcTbmH+1HQ1Lho
2UzavASPocko7M2tjENSua7yRF+S50t7UBjqYR48R7X9MDmMDrqpZK2obPWL48TSgxEe/LmghdGf
zWBUHy1Ry/2oJ/O0EL0P7n8kZtz7DTGUo2Ti1StOZMm5iXdFeMHwrj0X+eje7qipCH1yjZsFVOT6
Ia9S/6oTJLuqUf5UeP5wEN3EhiGZusAWqNiKouirQFl3jZLMcXGUqENRkSBJiE/M4YalI/vOJck0
5wKXe9prWvvpexWUkLletdIOJ6lo4UU2yn/RDQLmjpX74CR6MPK7yKGiHcKJ+y8fw2Yr+Y55QSxq
XXAQK1dKYONlMEzWRTQoDXBPuWBxRhRFA8AU/VwmDBhx3pAgxwYNS8matuxC3r9xZxzvfQNip5iZ
1dYmUctobY9kTICzDK4FaggXe5Z4pVmQ0ZZWU3przdEgh8NvuYJ6Dq96U6MN1WLiBwPxUFtLMBWa
vUzEhrHLhFsWbp7qNDDaKHzs8CTMQryZ1OcBHv6zNxfh671lDV5+eGs45N/N1ioe5tB7sYddc8r6
9b6ZVULtnMIo9sSmF4mS84ZJLYmTohJ0bbtxVFa8hwjgSz4+B7fEqznPW2bYXb3L6kSYpWEWOwsf
7hvGyEgdRDkVqodOT9/0WXjUzkqaav4KeBOhPDKF/sgoAbtBgyQoAHd3LzZq2QwTBkfVzN/4z66a
OD/CWIWBUWdgH0Vz100oRMVuBHYG5H8cscwBOJ9FOyh7tytmj1iQxHBGIttkCVFcxVszsJfDHJXZ
wD7B7gCFGfIFfSWNmoTErv01tvpPD1pEkpebAfsv11CefHwd93nbvVtc1kOIHdi6UfTPYNSd1TBn
1cacJncOvHHSlfh771db7In/AGtYwUr3uVYSLmkHuVXdKvb1bYNR297U8mJnMkmIy6haSHK76XXz
JeGvNowBhT6iDpn/MLeAUjEmtwHST5LhRhUi5lmUls0Z19b8zxJ7KdCGVQkWhN/dTtnXkC380mSh
Sysg8cXJcPxyYZAoc91MpwahaClLSUo94v0E3MrA+KGngbTSjGPeV8O+Dsz+ttH0cNh76nzl0vEz
VdRyj+S33DtZCXRc7Ga20ykrsSusV8We2MSWV5Lt5EDDmHPn89mOpdBKBDoMOv71xiocK9uFKSCA
WSM6/5liI/7ge7FNNcgyCr6Z3qxhmuYcRXE5cqE5FbvNRMArS63Rvf9nxH16L4o9R+mxt0LAy8s7
hxPIRpvT/u4bo9WDTasbh3jOvRf3gdiEc7FniWM9hfVRVBWegbmDbzMaEbYGnXA0MKWO/2+X54+J
Ule4j2oZGrBZNXbbtVq138VAvhDJc01nPkSpY2MgNqIYhVCIlVD6XTGk7A8YQzaLqbY6XFGkaDhY
du5q2HQ1+TAu/BRr3QB/ale2S2YxquxtiP38dJLhWSlmsC7jEXxjcwznkNKPLJ2v1LRDNxqf0rwM
FjDKWCidiuBokgtz8r12yXp7vejH9Jwq/ERkTmm4DpTVg1w2S14ZBUvoRBaLst2BG5intpN8RX2v
bqceByHTxpPWemuqJlvrLMKQxd52eLHU/jpsMKLUs4XUpayPkCbo8oPLSyN60FXFXI7KKK08qcEW
plPXsP/B000vmp7ssqIgfoclUVjrH2Vf4lk4JmvwS+HKQOiXN+0x8Ct5wY8jyuQgz90aQUbQHgG/
kk8SsaQrySy9+hFBFbRUS6Bs4bovZ4/oRiMLlxAFi9PLqVB7/I3t2i1AVNQ2scZu+F1bXBi7c7BK
4fipc47+GEfLEIMtL4tkuKZYlIYK4epOBnyrRdDxMc0su9+RhyJbJpNqOUyGvfFg3UhFs23UgIsA
hy7UTa60HqAVr3udvJj+1bHn0CVGkIzH6p8WP93zu0VRYMdY5i6LN5o0IgSWyPdve2nDiGJasv74
yeA5WNkj+v1CMmPYRKTp2BNjTx1tjg0ejfRN/nA/c8ZtbF8HEEhbVjzlI8m0uGfYODDIGf/oApUu
mvnWBxhs+7aM11arw5xC9RRIvxsPb5lqOM13kBqZzSkJpl8Gjcus5oeyZJItWd45V9sfZQodSeUR
XSp9h1nT2LPeGFg45siR7hIQPeZxjQOuiU4MBbebEE7QdEThUywnS7OZkSKwlheD2rx5/F64UF4X
+DLjD5qyhGPzWWbphDAhpm5JVs4I0cs4taW0Tv3au44Q16fS/l4kuOr5sv9t7KR1YzMR7JXOnQeA
nakFB3Ll1oYT/JTgsC7yAW9iZZjenZKABQFIRfplYZEI10gLd5pCJM+J5CvEBXupjYnrBd3zqNhr
jHBJHwlIxZJ0mdVWZkhS/CMulXY9lUPrjkFSrCX7NZCybGFEqbeqkoz4TJetDVPKj1PACfuGyGCo
KA/+EDWgKcddK39j5h8sndHqVm31VMdYtVb4dRHPX5lO8aE0HXgWAEm2hulx072SkasBO4qCJS6e
6YLRoLKc4K8uHAxTF804pIvICraGLsmLDmSXGemvgMRKnSRJMF8J46NSdrMI9xUbYqistFtF8w3a
xjff6b55flkBdcp/RtP7pMbA15LgB8m5qVurL1govnTkS7LqAi21PzggU+e1jWZobZdY2zC2FiEz
koBNT/1N+AaEifkR9cY5H1i0T5yjrtItVfqTJjP6550erTpch5uiPnpTi4FsNm6w5zVxl82C7fgd
52zi1c9x1n4qLYbycjNe9IiRfzvNuN6cQCDW6Cz06byhMyCTLTnDgA197olllbcAwaJvHRdpURWY
AkuatCsGBlmBrpTLZsO1l93EIuCPpcBBK9ZVanhXvA2bFUs70XIorRdzSF0ta3kRSGBok+Qdj/vE
VRwWvOuqCRd1nb6RL4rIsWEOPcQhfklkb5oVRsKzTyyZ0cOqlpJXYP5X0Gn2on7rTAh0ZRiju+93
dqj+zKX4ZxqqP+pSwyywgswvM4ciwr3J+nZc2ymLBaFCLrudkEcUjP67QhR0SIH99WP+JEfluZwD
Vdk4L8T+0moL64WeLxyQKlt3+gLuXbUaJHOWOxcPXRAtwtwkWjIn6pb+sMsVfhRScoRM4H2wXnhr
mv4yUnZVGj5YJGIsiiQ/p3H+O9WsXVma3+qQidegXwI7SV1dTrYkqhAP8hr8WnoPXb3d7xvczHxQ
1W5JBvqq1SKIPH0Xu6aEG70qNeNCMrLB9TTphw3ZKPA6EtFDbaVjKqU2lrkZh+oZmzeWoVN9QxRg
Y0xEMoPsJRvktY6r99oOTPKHyVkJDW4zKX935Dzad0s/sGeG2GOnBdDGk9dxahIX/sxzUE0/8sF8
U/Px2plLNTXLtekPpwk0Z2xCnqvxn1RM85SDsbbzGs5grrKipte72PNI0zY3fSi5dojX/ccYFp+O
nzybRXscTHIa5f41aJJtTQ5OPHBPRE29BskGmqY7BoADSWgDjFYlhhsXzMClytUqnk+o8kayLeu8
J4g7woyDDw00AO8K3/gcm+ETb+p0YSXSS20DsmlC9aNO4x89OD2tHD7Ql/0ibZe8WG0zdeGu1dPn
ERn5MpHzx6IFXh7CYepiMqq5Hk86JmKbnGUAcv40Ykf1tGEBEphavfPb9oqnER6CNvHxvrF+1XoN
moJfWDy2sXrPdJC/AJQXkt5jeSlnYJuSo9pk1xg0z0KZemOlO85mMJ3dR1oD6IM2tMsHo4G3H5Ms
P5IeEeCjiRv7AVOM/IxumBQ+C2y6yhNZeER2iAo3xg85bY6x3L+3fCmmfm8hSRiQPpNXp5IOvPme
SC4rFm1rcen9s4IzfW6omybqt0Purett3WfrmsvCS4KZP2uHw4K1vZDxfw8K2CrOIVGqbYOfmlxj
LDY4xziH9dlqMesp2boPeXp72/uVJFgox+SnZUP1ZrbNUXWaS2snS/wcrkXjfxop80YkZFg39MmH
haYePmneLVmaweVBx/pz4t5gRQBsfMawoVJ6RjTDytZkEozbjc48Y+cwW87TM9ajFeOAUCZWxePS
vpkNQeUpsYcFHJ6HJBrqRWlBBJR1Eo601H/OzeRX0QzVIm2S3i2dFsdIRIdVIO862Xm0NAaRYwA5
O/O7g1Yzyi5a77NteO6mVl2bwLytujtpRO8gp8QuiDtTSlgNLT1QouROgdx9g0FIopNPCE0jdlh1
GhfZ4jJieTLxQldSt1UtB8G/bS+6qE/d9KlOYUR1sSSvVQ1mQ12FjxjANx5se37gGElenZ/y0LZH
BRAZszFja3vNs6SPYDed9lNvII2PUkjeS/tZ1c7a70CK1iEexU7suAkhgooFjoTEeDeTJR4eBmGl
Hi1Ln4hAK8spEet4m06dvcNk8s0KgffwC952xU+lYWw89jyeOXydKDzqUo7DXA9DMeJ2KcNHhdeP
izqJrCb8e6awPPph/huT0WChKy3LStqLV9sYlWTfFch19lShklD+j67zWm5V27r1E1FFGoRbIRSs
5JxuKEdyDgN4+v9Dc+0166yqc6OyEEK2BYPeW2+BRLAgdsjnLE59WB8sisWwK86Dy9CQfBGsrk4I
iJ6ptZ8dhhaeCJesCH38mgQdQOoM49lxudVY0zp1+iVhkLu5RYBU0uKjWr+kes3VIT2rmdWLGPKR
YjxLV6ZDDWZl8DbC+HcAz+4OolwcssSI39son0QpfU0XI4UVoRmxjbeD1d8qcqz2sZLeGiEFOZm0
hS6KrQEyVdezpKCNhi0ibaO18jWA0JMVhZ/4W+GdmsLZi7SaK4CTRvkF9PuIy3QfWMZIMnDHtPKc
V9iYYXFvrjLYtrtZhM26xRHTlYmXzOLU9C7c1P5HKDdELR9jglkLQGgMH+HepZWPlPE2GUxzoxb1
GyYLN30x4/hcLhbN77VJcPXoaoj1y+ipMm0qIThQDiDBqlZD6s4yxmYSCnrhbCEtCaIhbeklFuIe
a0IVIj6SHgvIQU5ktlv6xjSmR121jnXCFRjxH05NQiWYSv4IOxjWWYfjcO5HmrWNrfF9Hm9gzjxl
MFJX5ILUfq7xfyJK/IwSA9rITL9uoVXqpgWCFy8KznwLt83DPeRVbw+KtrEIPFq5QnkwS3MzYHC7
LFLlCh9UpFATBOrt4i5H+kfKwqYYB6wD34bI+NQtZdoE+oBZMhJSHA1pT7MMezsqQuFy9pcK2gEK
E2ITI/Qr1PhdHOGRlBq/htUVK2sE7he4JrFuAiEK7AV19S52VB1XOXudknK6UlzOElvoHwAuP2Qo
V4chZWqtM7ifiCpKde0ew758DVUGAaWhrdW0FMsb/BiMeK3rDPaddGsKfGm1cdzZ2uBQBySVh9Vc
i3tK95poNXbU3UGJOdvKxly1WfWUZAVyJOsGY8z1XFI/y84l1ReQYmVl0VaSOI5r53y2oLBX5vek
uV9VPidriGwVp2l/ZxfyzW7lF06iu3maPEvX3ssxFrglSyx6EV8EYyPwJ5GFxxxErcyHIbXv+tZB
lpHkp8HpGaDUKoNs9y0RHYn2ufEYdPe9qWLVjYcoCWIk7qh2sB6j4pQJ82hqFpdu2JHnxByjUe1L
RdcxlIVcR7F6S+DIkz6Qiun2xSaMpvsoEANcQPuOgQoBLkmAZ/P86rj3jqVAEtEXL768G72uSyiw
KTCxrwvXiV6uJ1xsiTlfDU3PvCHaKlVxKrInbPNchp3BjnPSa6rI8MdEoxMbNHbV48JXdMvwnJs2
xLAT0A/uAtngbg/npLB9WauvSpYxaun1bTDiuTcGhOFl2KDVdu+FQ/cV1VDvhbGnvmiLjAJD2itB
VUn3JS9quqeSFrgOZ6RUxa6nlYPFx5CHkLmKF8DNLWpD8xwn+Z7s6DViTjlNfe4pA96AiatPe3t6
Kc048wN9m5kMpAt0qGhQQ98iB6Y0+9e0CBeEms4/SPjWXKvxuCEwK2k0kFby6pRtgoh0stKnceTu
LUj13lSSkmOwOsaELePhiJBo13bxUP6uAjIy0qg6d2G0MQgS2bjTeKhS/TNTEOxGCc7vi99Q3X3B
SHpiIF5uFDgqq5or3ncVm97Q5VKSsj0X08bFBXiagNvhc9XrIA1xZyuRBdYoETKmWkmL9i8LwELi
+LsMsqNqK5iaJxXJQoFg9BS3uwiDjRWkJXvVlPq3NLCdyp40yy62Yam925qys+cR/MSFzWNU32WJ
1Sl+3d/4zXxQUctNrUfnGcthnH3T1CMNFheC+dJERLjejtxNuRQRHBYfUGKgfg+/5FueA5eI5Zg1
SiPoPB/sZ1cbD1ODGQk+c2TJG81laMyPgi8LS5S7OHX1rbJELkfVdMyEiut7XPSbOKZPU6n9q0o+
c41CA4FUvyyHlt+E05b3MQXvQ4xvoz2xQk+ppitrErC2zwhJg5WsA9hD3+74UjvGC9j2o533VJsQ
U8UM44zoaqQThyx1aVNZogKDgpdrE5ItWG/dQK95Uy39vdbgUuVwJgBs70v+eatCGndKlgIZmsbr
wNxSC+WwJv1n8VNxw2MkzMdwtnZaRoFuhoTysTpRAeC0Rw/r6Hi31r0B0RgnYQCrWzcK76ofFt6A
yY9EWTlGw11m0qlZDXqaRBKLYqqvUUNQw6SX5EHJRwxIsw0crtvEHo6MFRD6KdnZzMJuTRN4lItz
62Q8aB9h4XzYffvcqpyYqXgm++JBt4q1GZJTSAQwLuAEyU43bcPVgqwLhviuNdTXvhOfij2AK8N0
aw2y6xIVMCbh/m/PsYFiYtjX/Tmt8QFnAYAGt5g3a2/B0rw6SniccSrEUvuY6tYMcNd+VfW4qW3l
OSOSeGVHhvRkSeGtCtgMAWcLVUxflC5ScVNdCTO7KYPuszCRUET9jCkl9Kemf7Az82DkVuvpSk9N
VUC/VzGoHhNFWZtLPm/vaj5ScKLok/IryqMdxhU3TRxt1FR8R04DTtUwBSRJlSjFeKtP1Tm1CBRt
6mxfDUSm9mrlwwr/SLUWuqhOQreI/SRl8Jx08N+CAuNg4fMrHProYscFJGF5LBQNfydLi1aIHgNp
3AcdEoog+J0L5VEnSmi0yuhRSd/xTCzErHtKqMLGkvp5wntsbXTal913e92NH0rJZB0F4HcXLP/s
KHuftOElLdBVk7aA+1XJ3xzL85TKU5lAzwvCD0qID4JVo5VdDhtRTe99tejyVG7kSu7CCJxLvMd1
2HbU5gtSOW6Z4kVrYwKaVWOdAHgdNCF6dwWJFGlbHPOMOKVS3OeONJmgK29zKI9qjYW0W5x0lnDT
drZdWTpeLjG5Kzo/lvFrnDWm91uL6ksY2WdQVXAt9fIux62xs3MWF6shbUl02OMd5kL6AfnxsJzQ
amvVAZ3Rg64MkNNR/qKy2E0SW8KIbNAkUQH1+mLgbIRzPpvGWmWmigdXiBakkJ7qdfOYkJQYp5s5
tA8oKD8ss37P5vky4PPFWM06cYW8WClubUq/dosSDqYTbvUm8WzZQzhWSItK5jPipRtca+dtLQxf
YG/A/UcjjzLzHJ2ra5jVYUemAy760MBHp8dknT+qMtz70Qa8scFTVgYVHWdxcTKy595M1wSo3jZR
9xoNjMCXU3CeiJiCWKJuQosTBf3Eec6CLYj4a2B3Z5DbS4BRPl0COrSs1nxSiA6ZmT90kf6Wj5ZJ
oxdR1qKnclxcnsyOG2MRP1ypAqEKKAN4XO3oxh4I1X6tuuSL7vcRFWi3xzafTOU5WKN7eRXVsamC
N8oD+BgRJUoAUH9UGOQ0GmEr/SRS38n1HSwjYL1kMigZ6pB8SOVY2pVyptd8GXOw3bm3N+RlF+tS
WJKefnQ3+YwVzWxm6a5oTkWpMCDgAL6TKl/0vasJLYQZB85unBV0kzmWlYRkhaMT3gyxpGnEOYHZ
vuJViSC2eBLbqc21GyVjglWjRGASYdOoOZGKPEPbTpNb75HHxatmIoNp1Iz8XplaTOPttN1en/7Z
hg19wnXZZsHaRsKBEX+lc6/qCBu385IsgyX9aXx1zBgzbgIsLHucvNqd9qWNJB2R07sFjqyZ8E9t
o1d2/D2bWaNQ7c0ApA8Te1qb5zlr2u1Ahd5I7mFDAwAZdw/kC3/0XbYou7j7zIrcm9rgbu3g1yaz
05sy7QMeGfeaFrpbopohOcfZm9JjqFoalPaW1H6CwuGiocLOg+DTSMzeAyJy1tgGmK6BibNa8DdZ
LEtOfRPLpWSLlENkw+EL7K/I1b+GFvr2xCIc9MEeJ2YM0kGsOld/cVNMv8WmmpRTvXxcvExgDAv6
lMT53nWe8c/D9rAgWWIuvGFKjrNq3efVpUrMYZVk8qEImT5njrNvKhNI076kOmpy2/luRoGJf1jf
TiK7S5bRgavkwIZjczDVUHptY3BFuKTAoyq7IR+jWNdhPTLD79YU15LL2tgXg0mgjqB72xlhZGI2
AbNDtXAk0OwKT9TUsHFoDBs/EdWlSYbXMV+CFsdk2AZG/ivjuT11OG2EwNuqoFM2Qpcb7GQwHzAM
343U13iyT274q7cGM9mGPDSHhrOKnYLlMXnI5XNgxLgLOfRoUWiEKyTWq7HDy2EsR89xE3pnW8gV
M9VtEqvaS+qyWuMdS3cLxDLm5ENp8cHsQV+swTzTYz9aav7S5k7mK40ZQ7QIX/EYQcLu6FvUTKoH
0YNlcCEd2sQOgRwCUvXeAnv6g45YXec71pdp66wQDCnSdEuQKe/SDwazsI3qWB8zSv5cAlUGA8MV
LFSQuDNxl91ID6eQu+QUmeOllqWhaBoetQxDQNXA8mUoK2hVAFai+k6TGu+XQu6yCZxZy4S71819
l3f9agoZTLUz4JNtpx89IB93m1JZFZAe2qyM9mEyLAW0/iaQuKxAK0PsTsbmVs1zBiu6+CyX0VPw
XoOweFqqULt2xxbMEppscxMiDewpRu4Ci7OyKAE7exXdyXAe0Nd5cFQq3y0ELukTYw9rSazpaxC/
eO4l8zJOGJwR0m0T4VJBebcam7S/q8lMX7fEGy2G/Adw+VMoai/rwW1GHDU0CaxJLVXtk6HG8YM7
QlSbgVf3sXrqpLrJqSlXk41yOp5JLDfVi1uZxtZU+3qDQ+R+rhN7ZaWFH+kEtswhN4cwNNuDBG9P
HQjuSTo+WwUkU7V7YmrG91/MUH9AZIO4TW6yElidvhWf2sQiemXY4MWAi0RdxMfOZn5aN4D2lTEq
iGLxg8zc3J87g5uxbF+x6PELsdSfJdK4ediLlJU0i8vnwpqNna2XsJnNcrox22Um1ECnIX4DDp+d
NtS1GXniaDd8M+K0UKSJALsFCORCo82yxHOeNblna0XgYblSwOVE9VolHpFtBQZQyyV5yUY+Ip24
hI2sEZ5pmkueQn0UZvLSWfxvA62zdkmcQmDiskfm89xY/MW14CPRE4HEhBbLGiMZyxlehCsgFqf5
EavP8RCWdyoQCmdUsQr4VvwobbH7bhvaPT5bq6YNQSMDU2eqLJtZj285Vekl4bAzadyJF86JWO3N
Ysuw2MAjZuMOpzIivAWt7Idqmd19rgf+kEwvhkR1OdjDUxug9YQG1GwLgmhYorvLGM/spPyapAQB
64SflWH1a9vpb0JmqACHro4xSjgBm1vVN/7N/Ium5HZQe4XwaQcFzOAQu1EgTKgr+LQ6CJ1O2EhP
wmbBmSwC7Na4kFD9Vydz6lhuxkLfY1RSzpQVgnPOrLTvMRQfqv47jPM31jOEW2AULurbubVUnHEC
cOjgA/Mt3m3q1kbNUFAwMsS9pkVkAu6hyOEsmTFbpPgk0eC3kfLmNqbj91pD4Fqclicmf7afzQ7p
eCYzHcZenqpR6dDnIO6lYqWv3WLsY3p4YqRrbtv7xAimGytQmW3Q+pgFlBw7LMeNghc8POSHTsnU
TePc4nFBYahOz8Oo7eZWBRUem6duYCJiyc7Tw6L1RulqFIrZzG8fnqK2e8ssRmTGrz7Etw7dPk0w
d8VhGKEa0Q70IwPoyFWo2XcNuvFLSB6JUhJmTbjTWrbKd1MOb0ZIrlcWnNIebqXZf0sHQL9KgOBh
Vz52gALkvbn4/hYW4IfxNAS0hwnuDT4CnQ9lUa9F9nQYbaIL8iS5U8wK93wxccrNVbkqoaKstYGe
z1488duq+FEN+dkNKhWLJXcaa892Md2WZfYJd4P0StxPmffSGet2c89flHBWRQnwi8i2ERa4kA3X
qZLscpVA5yYwbuvWTW7KlnPbqNch/+TVVLnQAxmCa7Ur/KiT8lw5vgF7du2MJmkb/cc0lRfusAlV
sLEyK+RzTVnAA6k2U7IIdjv6DkLbIMjP1XeCyIpWIXnQVTfwohroNSpFzE8AJ1lY9pfCQpmrfIG1
y3cl3DF9VbF2Ms9Dy5htHosv2168WUxao6aFWDfwrWjqvA3dub3Ey4MAfcth0t5cN1lZTZQRyEOV
Wvy17RJBE4y7HPojnFydtZRgdUdxcfFvhmld1azDQaU9Jn2ccB6oLy32EmtN120vNHaOZYm1Obsv
YRyZqNzAtMs2l34T0MjkEh1EsmrGst7XY/s42NW81RMj9ocmO49QxpgdM50zmqzecvEQbOz0KT7C
I7NaJnGUcKyxqPSxqQAd9o2m7c9D5dxnBf/QYs5WeaU1587tKjK8Nw43fafCk6VjvIHr2KUJJkB+
YMYuGj9lr+EibjOWT3rt2bBgFlbte1Xj5IKii1Io993GvuRMxNbVbLYeRasfIB0cGLHimbMEbcif
pJnWgTV0xBfepE0/bjD+hrkYnN05PIUWvQpt2SbVq8iTSgoeo8kbjfwBipzxhyUX8yjbudWM5q7u
U2AYK3zOJuafJvelEAfpRpl+R/KDk8DQzrEwhnVX5OFGyUhGqDXn1xZwNPPueeyGYGVig+zZk+rZ
7cT6bMzf5ujsGoOY7OTXtjhB5zz7qke0tardUfsphBgVU3iQRvXUpJApOk4uvX1Ex3FwGxg+YRD5
Qdzg4tHrK9s1vxbFCYU47iStqxteoNtHHeZ1xvzFH0Jr70L5uUGo+KQtMeNhpTBtL/kH2OZ3myG2
REdUAr5uxsDB1CbJHl2LObVuk1GEF8iNVU6XwWB6IMzgLbqFgcKq4gVy9nsd6v7QnKY+zbbQMvbT
EFyIC0H6AhaRaiNUHZtjhtP0khfip5nHk2n2F6pUbIujQxqwB2enAiGo3aRmz9m9VGfMUS5WEpmU
s20OcmLsatHttZEc9Hx8UKZZO/VwgXR4wJsy3uUNJW7nGj96avSrwmpflLKbwblSbgb833SUmTWk
p8aJDh2zNDC3D93suqNGWGwSOdNG6Tp33c6l55oRZ0t8l+HM4IWs9WWzxVZpD2eSW3mq6uj7q/fM
Ik4sGA0Sp5WfUPQfqZl+dk00c/brW1nzvZgx4YXkrW+suX0PDUDIJFnk9AkTNIOMJ710Qs/EogyE
gYmt4N88NMMG4hMr7E3SJU98//f2Z1M17joELwCmBfRvXXWlSNoqEf6M7Xjf6vZPlXUvztQ+MIUI
PD1R8Mm3Cc5ycZSqA9oBU1vYO8xRFVKDLRNKNpEHzqrP55qWX2XqbAfGAaO0Ty2QjlcX8MSWaVbR
Ic+nU8vWxO7sh9HC/OFmMqatzRVUhOU2Z+EOLOXV6ONfzM0KkOd63JYqtDbk71HzU9jtCzlToNFF
eanNjRZw52RNx13Z3eXmgPtx8amnDtz00e+dGEqdalbkMqA7rZb4GWWCYBdo37b+w0DT8aPZPY1Q
0taFhjUC1Ou4VuH0utHNKGZtlcTRqSoVUiuN/GihVkuLOt92k1B9aHOC6kJ6fWFtNTmGuI1VNREs
9b3OgXFY4/JPzZuGpjRE0Um6Y4Tw2q07VvjtVCU/UVkvplPd3igU/m5SOU0LFIfyliZsyUCb5LM2
R+4BZMMbW7LHHRFr/mgXj1HV3Bo9QRDYVPNrxGuZw3V1QMvRe4uTldIK1YzLvXhSCa4y0iOeenfQ
vzH9GysmViNDjJFwJ5hT27pTKl9Wl25WtUORDxtZKOG6TinKqnZXFhp1K5hwXMR8e2PhO9F8inMW
oCCqC1+tupvQIbg9VIldgHGkuUrru5mCXHl4zcbGb4aWEqALbxWNol8W5XfIQK9OCKN0QyVeK5P+
YXX1xVS7Xe5mk99p1LtZl1rgQQZioQxHlkDedqHxWZmH0GDVJCfQZhz268JxKE2BzH1wf8hI+QD8
MmvnmQnKdiQGDk3LwaApjULKiDHULwhWLpFUL7HsYXto+yrM8o0GPGDl1u2ouwuVh3K0qglSnOC6
Vo3+0o7xIwxLylF8qEQ3INQorHMxGw+BkdybrCkbx+63aTNv3Uq7CbiTIxb1+pIBGdGUfpKARpLY
mcTNSq9HYw2NkmdOSLFTwYtpc1BztNxxGW2nQdvYXUdVAtjoklmwqpTsaI7Nd5AM32nLrCKZV1p9
n9V9z0WD5C8oX/XI+o5H8dMPJX79+tpQs2qL+T3zsgljhZqu3Yo+gWQZ2FdFA3imXIxyfoyE/ZzY
407VjX0dUaoqnX7Efge5hwlHp+eGKFqnXx1/NVPxa7XihoE1xOCaG1Fzh1XlZ1NgG5h+moZJDlu6
B9S9s2yQuKwrX+bAXTfTbG6jTntyyWGta/ct6hdGfBwdFQmRAqIdKRD5eBQ5uaelDsCdO08qLm59
UF4wPBpgXg0P9QAW04WIYUvbOiEcI9AuqO5zhAwrd56ORe+u41mQosQuTEyOBj4pjFmdjXCae0Pk
H01LVpmi2njtQ0hTh0fXBF42XGQFwnmQnUbBJtYsuUyg8UiAhms+pQR0IjfBXkwYzUeh9msFlmpN
augY6xdLs8kMxTcwAXPvq2C33PKYC7zMRSpWZlSgTUfqE9Tirjbas2hGx2PWSNtNaN1KqY3brLda
v4DTIx2Yj2N30HumwSHjlEb5wsmBqEew1ZVscJCEl6rbfLWSeXmWafSl9h4InrUx1irua/O21/rn
XAUCwxVpUaRvFYTdrWtRlFAoStQqyxgQP6kY2wk1nAAHqH6D9r12tE3fmMfetvFDqUiGTFmzMbSw
SwDNvjvJyuxOWhn3JwCImbGeVHbQR+SqVapxn7dmdZ+YSnpPW738fN1Qtugf8SnitmkFeEEGUah5
jVDb7T8vs6MyDj6xhvXlugk6AHMIYb79PUgiw4R13Bl9MbfVPThMfQ9d7KFSMe+4bjKIdz3Xrrr7
s8OyV0aA6YbfNlr/PRBAOip9qSv7636Qrce7sSa+fjnq9QFtyS5CUMnYmt/suq212s6DYSewcfnf
tix2PA1Tn8t1D7y7JtguCYC2SOXFHId/Hujt7hyzkDf/2W5SG2ClIxlo/W9/rbZwsTCPzEn189/N
GdFq5xCG0fWg1+1ZORE9FYlbepFNpdfBbUKm52MdQJwqK9ndXJ9abpkuGXCzH49J/+g2YXbQa7DE
IpQ9d47OuSMDwcuQ33ReYY8nqbL4Xt86NW7rhZD19tenSeYmW4QN5vrPgcNAHskqBDRbPrbJcJ1L
tT+7Xj/KcasXpi7m6fpJMiaycQ6cEECC3WVf5zvaacW7Po1Rnp6kqz/ltcLvoaoXo9bah+txNN4J
lNHUx+uBRAGpry7cYHN9tUuEN8HpRVWTlXfXB5HVzSZtuLSwyooir7dKvC5k3nrXl2E0l3d8YLxr
yGBmFV/2yeM5gnXFUOvvcdJ2GukHii0ghb7pOiO+ALFHm1KO2S0j+IU5UFV3WNTZ6zKMh/sUS811
i6vCw9TUlhegvnmk9mq8UFrZcwf6xnUn5Es042dnZ8J+LUZRrDKlL9/NpvohVBa5ZFO8OEOSf41V
gWwwMb6LGSJ75pS/3UhFkTNTYcJReoNasXDM6m0wUtGsmiNoFZTcHBca00qgHxBNTLkzsPdcbiNm
IT8MIg5GN9ffWWPf2TD8P2OZvDlF1Hyo9ARUb637pjO7XaVJNm3iKiQaxdXqO8Lk8dXMbJagJXD5
ui1MKySVs0LxM9T13fUFLdRsFomg8q9Pry80MeBQEmYK5Q6H+rNfFY6+BcVsfX3aLQcobd3xh9HB
Ue/fzyDruYQ+zRxNyLqMvLmx1Y1iaLgQL/tcj+8yE9yOtRj+/KrXF4o26LdFy0zrusv1+KOiwvMf
Iub9ZQ2fDUX6bh5S4iIZgV5IC8p3fS0SIkGr6MRlpvidMiYPmBjEXqOJ7j3PlLMuKhkyI76bnSD6
rXPxAcHbfZGW7hCB3CGblXYGquLWB6UojYOtS2dD8zpw/ec6c3FjeJXB8CpKrFwi4aMe4Aua0/mu
sCvrbbT00gtDOd+7WlxuXCvHbidvhxvY/c6W1ObgQqxpuzbqVH2GUZhgmBTd1mp6X8y6fjaqHKMF
w5KMJpgF9mlUnzlxGBSFZXpOaZ22Bl4LpzQ1s21f45KSFQy48lROp1QY3dYoYBUUJsP/3tTyk9ZP
+hZnm/Ckubq15UKxj2mKEKBkweUquykgnWwrpP07QyTRHdUIJZ1mW19hdoOvhPXd0Yev2i6c7q+7
xmJWQGX+t+s4tP/Z1UDmfK+S8b0dOsHq26cPsKeSI9lnWxngbYrbMnDGdRuA53aoKxn5krjQddWo
TP0CeZfrLcnKSTD7ejzLu+sD8bK2Z2Ansbk+1Zb9tAElbmhUYluxtBHcnYBl4+oT7vW4Hv+8L0oA
lR09aG4Ygn/PpPlhVAXSD9f/tqtcbG/QKdENOruSFBU4lhIxMLqEOwNX4TWkndG/bpOlE9xR3cPR
x3GTmRD7XbfZ0ljLCXum6zMZBfkZi7Ld9dn1QOjT3F1Ceh50Zo5xfRCmCAhu5hr6uw0+Z8Mo19L3
/b/7Mf9Y61jbXa6bKtcpsHRrdmVDhPqYZd1a1SXsCgCUbqMkJt8dcZCRjxoRPaYyp2BZenuxuS1A
BFg2gk2m3p/nbd1gwAeO+2fP61OM84Galoe/h7i+UIqwu1iM1PGcdrCBke1FCyZ1dwXuCyXjl+DE
/P9sDIWl7hQNiP/6xuuO14frC+hQGQcvb57nCvp46lr7cGlA66gxzgP4zyXMa2gtuAa+gxq2DHlE
eatXGFWIGT1O2TNwNOzip9BL9y4OEd64NXj6dXtuuw/YfagP7lLu1jWyGCXq2b8oD2WFK5SYSJsO
pqL2r9v7iI5I9tULUxwbc6KReNWE0WUuiJzVIqkcWpuzaXX9sZtILi3GAStzoRyum5ok5dXr8z8/
Xrf+fX1wEa5lufL7n+3Xp//ZJnRH2+d16ksHDJXcq+kQ6dM/D6ra3sU9f+tswhfPI1u8agniA7VK
q3eGdt/CrKwPxS6eO03r9qZlmFtHSyLfzQ1cP/CAfzZLjfEZCo9Cd1hPQw1fpiaLX0i8JNSYBRNW
huK3xnRwcNkKpsRYwwpn/SvG81TX+c9UYerZt/prKFoVBmnp0LFL5Ua+7HRtwFZUZXS/UqUR7oK8
oLXukHY5ev5Rudob+eTKPYbZ5aHQsRmM7RlCwthv6rzKXgaVIdqkZNpGQcL1bgUeB8j9/mVowupG
q5tsoyIQ25d9mD8707QHjCw+NGmUqJ6C4JBHQ3IfmOHv9eNm3eEbrMfyYpf5cA5Cpgzj8obl94BB
yUwrgRtYWKG5xU7yM8GS9HR9MIqxP9VmD71WOFgcKHTpNQTJk6HH5ri67oOWc/kRmjYaOPPwz9N/
D3HdPa+qlzzPyt3fQ2cGtGBTGTq/r5EGjOO8x7fFPV+fFSkCNHvA9v76NGlgsUBP3UunPdsMBLt9
CwICO0yNvbJWmpdpYK6aFGb9Zs/MreMxaz/KLH+B5iG/iGg+9dSjP+1gIckqQhLsy3lVOsgEVgqN
/AJHuyH6lnyEIeOE5iK3z9GJd+iUF3O50q5xmNO1ahUTLb29Pv37QpopOTnI8CwH4O5L/KwMxIgb
GFIfHSuq3U1bQfGVo9XuI6O/uT67Plx3Ect+16f1oi4yZQhe1tl38agq+8JB15WjUqdLHzBR0BFf
rePl5es+jRKoXpaBiTZCsA+31S9aeuXmz1t0LfMaPRSXPzvzPZ01kiVEI+w7BEMc5N/P+PN+GeQN
Zxaf0UIpOIxVJzdeBw/7Pkzz4j5YWo5YbeDq/LvNaftunQKBQd3BEg7lin7bqI5zrPWkOaJleaEn
Fo8qsir8xqzbqrWxlE3gk9uciMfriwJX+zU8kGqnVvAEu8GotoUN3zXrjPApDkrbrwbMEfRkREeF
vJPwnAGp25hbj3MGy8YtQ+Vnw3wt+CkGSlKj6cRjzrF8CLLpcRRGtK6SDAERTIEH0Ex/5Fi3hjDE
w9wEAKe2ToeJyI7eHFN3w+yS1fVV22DSOXV2cGQ8j8FoHGfnqrWasw1jjRF6E3/Wdn7TFIl4bozK
RlMRYgcy5/FLpQAgLDvY/+87maW2gOpO9Alf5M87LVYsr5pa/ZbZEoi7XWePMkOhhIFnfJcEAb5R
WlcyIsnsrZws/ZBwj4AOk/dMtJPyyPrWbadctc8m/x/fTlPjrsyIv4tVxX4cF8si/HhXdW0627YP
5mmVLxkMvT1pJ0adGcAlrlvLpgIG/6laHv7s1zVmSbaF8s87rq9000RCsjQDIggRtzPj9mEk9veW
0UcPlYVnRYzRm399en1gB9O2+nsq+0UFhPHQ3x2u29hBM4EDQUDkPnB7k2TaITxYRdacZCRzP82z
7lmPk6/rV60Zv7GQ0XfCuQqY/n/kndly29i2ZX8lw8+Fczd6oOLmeWDfiBRFUY39gqBlCX3f4+tr
AHKmbGdGnlv1WhFpJnpQILCx91prjtljdDHuY4Eq2mvjPpFJTKEItPJxUMf0Qeu8asn7PokdyTPF
ir/vkxvUpYRRskdSZe/lqrf3pDzJb7UKCYk8SNxVyLuhwA2bVcm06tdJOsHqQqr9VdTlcY1JgYaO
D1fdWclfD+UZH/XeBcIw04XFZzIu+PioIh8DYKpeLwNC2mXd4bhe+p16kyZKuPT1QHpCJH/bchd+
0/3mpJWt+oRuISEtXv5lUyeub6euq+Z1p8z2v2/6y1G1QeCxnuYhYcSrUiTqg3CK7OI2P8z4zVVu
DOV9jWz/sObXfTI7a9dl4VCEMuQNzuKl6HjHovgnISq05TQZygAB/PEjswMIk9atgNu1L8JxvDZN
JjBoJTxVf146zUOGL3aDSsja7qVdort7JCPaOiJVvCMrL+2m5QjfCZ5OC+W4s+Aij1uT9LOT2bRV
bci1vpk2KKel0+T0kVs6uTKzDmYZ5Izv209retn9UtuFt+9p508uj8Ym6gjMyXGenJxETk7TFL3Q
x4pk6u5jeee48sZSSdxPu/68LdWm37etYPfOYBzUYIct9zB96IA+uY9ibWnmMeySqkb7PU1+bFP2
pDt+3WZabQgdWEuDsYxPmaF7kYC/75OkEsSnx0lFouJrmpo+Spd3F+VJ3uxjWaNYfX74mA+NIVwF
MRyzaWckjpCafjkO4UqSNGVp0FxZ5Mh+OAYdJ3Oe9J2gviZDqwWur7H9EyCD5OQKLznlUW+iEXfU
hd0r8Y8rNlUDwO9jaaaq5oJMq7qYdpw+QCsnp3JTjFtOC8qW+jCDLscanUaM08zTQLrxgBlCPptm
kTKl61KFtDTNKhqSUQmt5s006xv+ghekcslsRTmFsXaZFrc+7NZKw0Mu6JP+qZRJ9TKEMLfTWkkX
tzhpDncYZWv3ZTK8H9qOtHrfBnUGT4mdyHj0S7hCjEfHryVH0ARTXVKPLb5KT4qDM8lfv602flu6
Yd6KTFL39PFtp0OGfNu4BNCco9JfTyT0mNfFqkpd6qJHWPo7HX3kqX/M5qWHEs2mhGZaO60YuoiW
fZqPRPI5kqNkM831cb6nqUTiE8lLO6CviyzQ90+w3bpFSTx72ZVmTymTF88dQAXHlK4Q1kmOTvqh
AJ81bf2+o6l61E7n1ujr4Z90qfRP1Ju5DC3auxD/ixsA8vta6qwnoXD63u5QHdn2KW/Ch3JcnNjo
bIqQdHpVh9ZTV6nBnEC8fzOtrYwAT4w+fHRlqqcrDYudrpWspwLR2Copgm417aUoLeHIOgiOthTZ
j0NwM53SkhpxA+mVDOB4KicISOQWibSeZvuw/zzgOwvDqswupessp1PaFbkxecD5um4i5VFDNRb6
1qGKVDIeQiAuxsjqgFO2eWhzndxLIBsOdaHafd9HGrihP1d3EjUMH7sMw9DTiILY13m1qjqqE6+5
d726ucdoidBhRHGo4zIL8gYDmba/fmwh185DG6jRYdoe15NyrTYILafZYjzgmMUdjzXt0xaxPocp
Yq9tVV9XdV/cdgl6ezoAlNoXEk+rAJJZq4b7zburvSb9hodTTJ2gO3oNaKhth8pC6N8GD7pRfrVV
KfkWOgrlL0b+rCp6vqwgE94QjTQO2SDneCDZ5pdAyhfTprlFnk9phXUeIrzheuHzJtGL9jxkdjOb
zmcgUowaI786GaWKUt7RGZNCfV8iqlymvmE9UThwmDatAuVzYwk0iIoh86WI6Ex/Q+q0+dxkHPXH
3xAyhnr/G9KYPtX0NxSohh78JP9K+W6zcvJQW0UiHDYUB8QLBbDHwzTbFGGyUDyhPGhV+X3tYLvq
D7MiVPINSaN4hdqZPIkqBY8Cn/SF6EVxpBi+3eZyWG7AJsMRlfxoYcLNe+775okSaO3NKvdlJA2v
VU4zAYQ8QFDO3oPtFMeSeGZaA1xo1eTaxrm3hpcVg7+L2uyGyByWUePUL7M1kGdshrVqzjiArfO8
7VFHYAPtVLFxjGR16XSSf0PayJpHxF2X0/LcUqgFQuic3Kh6ukyrFssIt2YP1fYxfrE76/0A7VY1
NVy15NFezzTFjaZRCzrO5YFLFU9a9O8rm8KTl0XRQCQYV0ybTGvtRkn3JBCg6AckqCCBraLC1Q8a
8c2DMX5Ms17UGvsBc8lpblo+bSHH5I9I+piQqZMA6fu4b5viceTp8crD9WY+AdhRuj5kgP7vfZeC
yVKmzmICoZtD+WDYVnhPOt17X55F5ryWlfILtA3U5s03aOO8wyh/uXMzzdm4oIPWlhcl92FLkqOS
RPNNbcUcAHR9FVCbFmAc5SPoVBzQ6shfdblUPhZCfnCLsAWpg1FWn9hPeoCHSiCb4U2d5S0eIGoP
tb93T4wxEGMn7h2y8vZGVSrjTh8/NIW6RT296wPfGIli9YESzD36P2otCy0stspAt+Jj+7os/ZWo
GLJNy6bdGo8q/N6v4/U0O60QfvEKtl7ffWxmUklllml8i3jTuItyp7y1Gmn+sQFkGbpmQf/ycZhS
NfN1NSDqm3aaVtS13y3CyHOQXHCgaZlcJR1m1368nWab1DFWiZ9RDSHwxrFd/cliSLdvbYoAptmy
770lpBqxmWbNMH2oSHedEFM59yjUV2VV609Z7yJgs89yF2gHUhcg+F3xRhmWWAdFxpBmWjZ9+H5S
3qC5QrbMtmJI1ZUzFNm2apLP1AIjPbcdZSELKzi3faKfNOVrTWwB4Qx2FVswZkhex5VpkYZnofli
IcgOLadl7yuc7LPaK/J+mgOlqJ/s5Ou0+bTE12WxpdP643GCKBVURVTSsjCbBiFpVX520VC9H4PB
BeXa+fAZ8Ys1L2wy0wGpf3lsgHx4r/cfc47zPje1VR2Ui491zU9zf+43NXJ/bjntR86pvVdactVj
A/jnlu/nG9eNwJ2/2c/uXKof3Xbrtn14QNkYHvTQOddx32zAsYSHj+XT1PuyvCNh1lLZwOYfi5OC
ln42zZdD8xK5FObjz3BwYj09TFPTR5n3MFWUqMZA7I8Vjiz87od5zfQ3qXDjXdDiQ/l+mI8jNKXU
L+VgZPeNx58+pmPRKWhmn377r3//90v3v93X9JRGvZsmv6FWPKXwtMrfPxnyp9+y98Xbb79/Mqlu
tA1bsxRVCESkumyw/uV69hOXreX/lYjKc4Ius19EoOjGl87p0CuMQ69mUeSVeNCp637oEaAxPQ3W
iIvZ3a1ihCjFKb347IxdZm/sRsdjhxqZ2cUm9LcLp752ojQNLxjKa6dNpg8rzq15UlDvm88kv7Xp
qGASEK3cINSOxaCr7x/xIB81mtYduWGuNbQk7UhVfraWZLeefWw3rSDnhoFm6oNMznyConqyyROr
PehJ3B2mKfXPqXELyCkJ3TjqTj2GJgdHkbeVX6d3mU8praP1P8zZidjqnt2v/vnK6/avV97UVMPQ
LFtXLVNRLevnK+/rPXV8rm9+K7BxPRhKnB7bWkRH3C3GadTbJfmNcUm+1HucySjb6ECHjB/fFweF
DTYwL52DRHJzEWtCB3jTlXe2bxYgFFjWOYZOOaloPFR9f8xndfGSR0WN+4z3mFOuf+uTDX8UymMU
VvWDimjqHFLLPS216io4yA4Sw2k2kkmqdKoEPH/cR0d7sHSjskC8X+uP1FpE88FMov20NknDH47f
ZT8cX1LFtq0LhJaOjOup41TAOsrmQPT5ny+0rf7lQhuy4D43NUtG8qVpP1/o2kosOqxu8kpEpIUX
w/WbrrAb21xUHZQFwj5oedM1/ljdpmBRyyTZvW/nlTVKYTiiO08bihvCOuhhQ2642OhrTDPHhY01
1g9Pk46jjZOm8n2rTDdem5x+V+5m9hZmlbpsrGq4VtWsL4mHDxjErESs1Ns61qyL7sinaX3MKIeI
uZKh5HSMYwHeeF421nB1yvDSEWO+0Ab8csCI8oOzsFUKDeddBLd00LtTY5reTd1mh2kOSGB/+r68
OeHzDIGvyRJn1qiQHylzUReO9rEJu1Za8r6rImnFYqB/skkDqjw80CEg7P3uLJz80neyjMFbQyzJ
qsa/xZWeTXPZ17r4LKD/bygWMt5njd4/JmhY71ULkyA/1WMMU9n774467l6osBCmW+O/fmr+yqk5
fEmzvvBdr/pl9t+XNOa//x73+XObn/f498F/KdKSIoF/3Gr9mh6v8Wv560Y/HZmzf/92i2t1/Wlm
mVR+1d/Vr0V/fi3rqPqjGR+3/J+u/O11Osqlz15//3SFn0WYFXNW/6X69H3Ve7Nv09r8+Z4YT/B9
7fgX/P6J6qnk9aXyX+q/2e31Wla/f6Ii9V+mZQs05YpqqOTDlE+/ta/vq9R/mYpuCqGaliabvGA+
/ZaAQPN+/6Qp/xI6ZDCTpJdimur4MJaodcZV4l+2xSvIUnWd+ivLlj/9cQW+v8jef7q/f7FZpv7T
Y69rlqmqtiIUnnpTF0IRPz/2qP8N20j9ZlPQVYMFS5mtm99olMSgOKbAQ6+q50p6Cwv1bImG2BvD
r2Uy2peEAYKixIoQBVDgP2+s5ClLtVtRWRerscIdygxn3+RvXR3xyGslYWADu6cIuZ+/jYREfiFo
7Dl4Vt7tLgE9RD4deR8NcQ5czcQgT5kMD5gfBwB0GH540l1mUyuBH9W17MIH01buGAzBQ3JbiN0F
GKyTWOIiAmgko+o/h03m4gc2Y8x107Yrqt2vgZxgdZ5iptY9wI0I5qTJ7uz+DJLiUqCokYbkUgze
m1cYR0MPvtatfUu07NAWzk1XJbuQtglzsYYCU7KadW2IedYUz4OXXTwnPUOs+lxGxRrHk2VJL34R
O+ajpnqn2gzfGkboqD6zZ4qz31K3UvFJ4zKbhnJnZPq+0GliE65T6PKdXbN41tJlhupdjeFvOOUS
t0tkCOiCZTKlOuIMO3iOGmc9RlEw9yHD6Sbf1DxgyGaRBOKyOSUCLnUcsYw4icZ2UL3E6BwikMZG
f1BCwFeGwa+qhRtL00BfIDQQOd8BPAWAgCDaCC1ZuCiYO8+wltTBbbXO+ILA+cUp2M9vBur0A+rv
WzC6CeEJz1FQSEx3ilSidh2+yEAuAqqPcECNcIzr3K2RG/68CbW7AfNffk5lMx440BxEteOv7SDu
0bInt+c6ZJFaLXPiPEE9huuDjjFtGt2VLtV0OfkePAB8o2U0ydhqSw3Pom3gYWmU3ftle6whmFIz
QTtLMQHeK6OJ+OA+hKVNR9OETWinyVuJnScqqgTTCRcvH24d/q0rq9Qpzi1lIA/mE7qFZg/Z78XB
FWZWFfYlMKlY8tFjqBiY8/owPYo7StBccy8OyBJWxFBlsz9JjfyiFC9y6EtnpaRkAysLimoyASke
JheZYxwpiPaHqwLt+8budq1VqAjh+K6tbm4bx9x6DX4d48Pi2HZH9XsDh4MSpUG8ZeRgF3Kv3sXo
WeeFsC955z6BksYQjd8XCkos9LvGL5S5Irt3eZX4q7B3AN4xXCXHx5/JgDlAqNY71FYq0UsHjQgD
rGYB9vVsQ46duWfR1tTMYdkDmR24Ck4+dWS/OtXS8+NzpqjLkc4YaeLNQN2J2m188HI8Wr3OpTBB
P6Ine8MiRp0pClcFIsaT3m5Q1GMMGPIkiCecgHbco6OFNKblWnGjtdwiJtLVeRzzW7l0hCGnATfE
qG5RpUbDbVrac6qDn9vAgDnH+IV0QhPxiEE7NkFKUIKP8YbK7eCrWMxQTU9obQNXazeEX0PE56GF
SCvnWqPvfxOy+6bhxUffRxv8iw9XH8/mE3TYDGs6HpqiwZ3Fi4sZ3kfbXIOf5cWjsaYZ4lLLesMK
vqqyWSJcozYEdMkz2ZJ+U/MTmpp5UQpKyy2tXrIGUpftg/nPu3ARGbSnaoKBhuu1IGnbCBhN+WxC
ocFXMldntLVrjyySResZGibGb9kpyWiB4pI6WoRTBX4H8VeJhmweVPk2zmhYEhN/dsrZIqXUl5kL
FEARIIQEHqVFJJ9rCxFF4OY1Dk2wl5QMIHtboF63lfGZJbQx633zSMyJVGdRXKlbecMvMZxLZUSg
JAcQl6OsC6miSjVpbxFiXVMufxp574WnKks15w+yvceypDkKzRSWVKtS6Q0rMKmB8eYlUhlME1fU
DSS8DEIwC9RxUZQNhXhPWt+fkRi7l0jTdZWkzS00XtRPpwsRhG9qGqNio/pt1Xj6sZX4BRtNB77v
oj1tMJIFg0lNN3mk1JK9OcUx+UFQUEWxV5DORFyXC9tMad7iFsm/i/MUgnuKvzByRpa9bGQMQxvk
vRQr2aioRgYY3nb8FHAlbpTMeaFIGpMhGShEFqDQie6xMsrwE3qG4xrPBjMcVimylzVj3K8ZiYQZ
gNwLkkFlbqgej15kgbdU3DmumuXUlrilctfjRLNw7eoMV/VeFPW3ru4eCiNCT1ZVNBaGezJBgY53
eWdvKlioUOMaxFXrVmupLy17lMQmxQ0qIrW4pblNNCrgVfCA0wtL9/hJBokvmkolOsuSBL9jI3AN
dP8rUefbDjmDWSdvnhavg6H+nObcBrIcfRMSzyLVu/bcVeJ1rCkkhxtt65QCcypbgr0jvD1FZPm+
K5213umgd9AhOvVWcoHyOYpxhPlxaAm3OYGgBUbBPs8JL9VAWOgc0eAP4pVSnEdUCNR4RP3doCJk
HuC7+fWAhM7lZQSdhaa8k0knj8qYoSkKXk54yZU2f1eCLs8M4iskyacio5yVmgO/4z2JuiUT4lXX
0GBaTvelcqj5pzrRnRvulQK/Zt5kN3r72avSaIGYBU6fTDFX0VVi3ho0NnaIAK1mbxMz9RWD9w2m
CmKB589cilwaKVemQibjZ2lN6VI2A02FNY7Ea+WuqQvE5l0HXIIG0kAUMWtK3sQCwQRhcgzLnVnu
IrBwSLXN2xoKQODhut5rMHnlo2ryu0aiQqceqbPpdcjDQ4yXHkc09r4CzD87SV4jtG0YuEqXoa+e
u3AIdx1iCqIHNLa6dickCFOy8FZ2zZvSUw96lY79N7oNkp7dS6jN5559UEvZoXUDzgtFJCGuSp2e
5BEiDt98+BpmWUozU5GP/SCepzvHVkeODcMnS+p3XiIZS7OTUlTokb3SEiNchoNWzAqJ1HjjoM+J
NyCRIMEebSRC3EgaRJjOBA7hOSdlaL1FFVCJ7QmH7EvmEcHuQZQnr1Yrg8HQ4c/mwrkSNkR30XhL
r0Zba87S3HyMU7pKoUQ3yxiRzg5KTspDjKwJVtSHn7nkyUYxyFlVCqqH6SPv02pftA2SqL5I6DIt
ja6xd6pcrq0qkzf0wD97OW4M1KcsyjKeOsftrihgEyH2fYpEBxS7HI921j3z6po63hFZpqCKLwa8
Tks+3udFOUSLpAkMEA+Ds8MA8TYItG5Rq+LesvAsyHq13MlJXO5Sc1S6BUsK57CK0Yp6p9ei3hFv
qXfT7PRRjyucVe+W9c7QvrZyWO1MySx3BtY4cwMt97wmsLAPY+tWI465Ckuj2tlWgQAokI25pKLE
VAoL2eAI41U2A/SyrtSOMjnttfBBklKg4C3ICwTyPAhrex1TfVNqlYqH3/hdcM+tdl0cPeiFHa3y
aQV+E8DCfbK0cu5Wu6GS3R3hJj9HRBrIrsuT5GBHWEILrZFJeQn4o0osE8VVZgYp/Btcz2+y2qvn
ReTkdNpL98Yh3Sulilir2DzvLAQsOxsIgWdo3cYgolskyb2jvxpd4tyXg0oHzG5eqEQAqWuK5ma4
izzjmOWQ39TI0necBVbll8xyjZFhhN9iE22jKoiWecENY41VESShJaB042RoKnRxjIgcD3N+BlAT
NiJyqCG4J9He7kBpdbtpKqLOPzHdvTn69GE/Wq86xfycSEO9wO+RuvLaeDaFgSejIqs7DMgxiBCq
DTb8z3kFvdjSSLxvcdUrO0KhZgyvYZzUQm3emyF9R4fzSEWm7GTJgW4codbDZ8eHfAabw++sYZ3G
yk2eNgAlAmwHXB25/DintP4oXQK5jA14ky2IwUj76aMcV7/PttmjSgx5ZeBtt2SgQtobB7g90md5
qbQ4FgjTaPaxaBgbmnQCwsRvbwzHQ5ek6DAECvcYD0Lfy0Tz9nmcGO9TuFSZC62CYTgtmzaB7bFD
ibSTwZAvpyXquJOREFwxiwzMdSkOsqofnDZoUIhK+6wTxeewcJKFpQsD2AEM2saum31LOeiBnNEN
Ncxzc9Dae78qpWMV6/ukVdCQ4gS4J9ckX6QysRdKarjraVYfvKMae9mSEmkQRa1QLpEfyDflQJ1F
20QprgRxtopsy11Uvtp+gb+wNjszvAt1BUBP2H2OazN+zGpE0FFCByFMcIUQKKDUmqvtmcblh/jC
38Sh5XE0/hGH1sfROoViFhFRbhbLVokm/BiHhpuoDFpa1Btq9pM11XPjWNUPewsQuXWpC3o1KuBl
H3gJCl7eXv8v59dkmJ+GJUyi4T+f3+41pUcIX29Ks3vQh/xYmHQmGQhCmIBhMVNKCjZrw9s5oLn/
+dxjoPcvf7ppUF+uyUDurV9OTedf0mC/16BrGCeOA8aytontUd3maj2QKrERXunOp7N+jy59v+S/
BLt+mf3/MvalmATdf/iB/hL8Onvpt9fftmV0Tb79GDT7vuNH+EsmuCQbKlEkglWCxMkf4S/5Xxb+
ecIeQ19TXOqH4Jciy7iGWLIB+VohZPVH8Ev+l6zpQiYZILP4/yLwxfPy6/1kWWOYG4QwyQVicL88
Snnh1kVs2+mGFydIfNf7Qh/GEJfeqpArOtDeCOAse7Wgh5hU0PTtzlillHTTA0C/GJlHJLdufLLy
Bp/agUi+/sx7BamAf2OVyFR0cAZheAXQfzBTjI8lLBaDgxen25K8he7f5Yl5bAMb2HPbrRsKGG0q
iGd5alnQxIaz3xnWTs7uqlaDw+aFgG9b3EAclw5odIxEUwGxQJevAN2jrniAMleLx3o4mAVuh35X
i3kuabtQjfq5FDCuQ1TO+Fp/q3KxT6QvaegRbvMELhDG0cZKY5YPWL5UCLBB+tDJHJnuSvAW9B0c
wtI8ZhEvGaWTT2EEHF0zvzUUhBV2DCq0pCtplNrGVuMDiD1AwDgISC0DgfpSaZw7GMdc8WuLf4mU
F8vBc197fWHi5zpz6BLqxE5MX7qnC+AwYGgOoZPuXQJvM3qUiyRp7loRHfwqOqSJBlsHBawOADIX
W6ntT35hHiVf7LE63qe2ONmOePQkfYPY6OTkNYWiI9QNJ8dypYfFsixBjxrRAczlmwzkhZjik4Mq
yLfqC8ma5zp0l/GuJOJmptYRSvo67kJE7sEVJ5Z93/JnhskBK5EzXdWt4m7tsFppvPKBlh4AtuND
0e8Do13bRbhrbX9X4B/XDMEBWCB3hX8gbQ5SbwUNa1VpZIhwmVbgWOhVSGmifWwV6hJM4znvyxWl
syBcjEPVP4loQPGueW9qzH3gGukevwrI2vLeybVNm2CUFMSwE9C1z1RL3lBuhT4WJlDUoV6osoVc
qc9hE11dPbpx26VtyafM0zfZyGsACysr7o5KiMP4CwNSeEQ3MWMo8VULozfdRYtWdefxMmbS8Jhb
3NTacJHzdUFFey8YzlPKTqd43ScGAyB5ESXwf0M4wWp7thMM1ou03Q8GoFEX/kup2rtObk8dkNW6
93cEUEIZCfigHxWPK5h1yFW0jev2ex+PccslAwRBYU7V7Yr+0EHVh8fxnhxyfSPgjWm6jxC+e7EY
qFjWsgu7iwFSuc20Z08Nd0Mrz9UsPBR5cJ3OAfEDWxr1VPqMR1pQbXXuvsFtN6COdGu3i66m6PbI
FZeozDE7SxZhg8MB91/Vnxo6mr7wn/U6eCvCkkZiHKIFOxwIDpIWYqASAJH3Nw5xZoppHrsBgEdj
LbpgOPlDeAhBuuUB96pU3FMihzJiXeTNWYvqSyHBmh6bA+tr5w2P9lCfWwZ8bndW+EkIB1zL5rPd
V7uqHR7NfHgcf8Fa9HtotgfNi6/jhRnvR4C2Z9NHTJQOj2Vfw6TrgZrT0+ZPcrB26HQEyqa20UlX
Iw4fTm0pTvAl1qm7Urp466oFxysWNn9PaJvYrhEiavXnsoO2MOgbX7O+AnSCBB8SxavvawkJJfd2
GHb78btF8KHpRFUXX+6o2lHWQZAcAjzIqBMb9oZeo9XlWa/jmrqr6K3TNBDhz4zHlrLfXRQZUxtu
JjsvV7mvPDro1JX4seJKqY353NGln4VieBTatpTsezcrVwXKSikoVim8xzQZTmbRnTy9uxD/BG+z
zOLuhGLi0QzatZUglHVS/2q50hMI/rubstOPWiFevAKfKcddNAoje5Vupmp2L7buPCQ6eAQ9eKuS
HtW8TKe63RPdWFb9LnWNI0PlTDo5bXqj4htgtDJklWqTMxCPLOOo6c1lyMUpA6/TjZP6RleHvfoV
TM3daEpSFeomV6JDnPPdOx6P3uOW4EobkZgXX0p4y3U97O2supTlsBoYBQROtwcgdhj/SZhmpPlO
Urm9OsNcYR6wp4jxpXS6U8e9WWj1JVd4xBgSrB0oL4Wpb8bGiqQYTkn455A0j3ay2VzGBhv6AzH2
4NbmzVYFw6NMXKXK8wc8qsHXXFRnRORq3YvivZY+GofOOI6P5NgmjDFiL+C34yEqFZ4xGTcaUFzW
cz0GFWU4FratPefE5ngnEg0R1dkA/aDQUIHOOXlVcK04R4T6DTj1waMykeI5g0ctvgZ2y/Ph3RTe
cTxXrJjH6YmTEc2M7kEONsqVJB3BPcVLIXm3hL2JAuC8QUBQfRgUMMVupgS7TiJEqvQqVeKuMxc6
+Jkgv9KxBQsbyC+Ba7hbyFszs3IgO1DUO1dagyqUxL0JvT5a+qgrCBfM1NA0drzuHiJ/6DdBAyXa
g7Qe1eFz3HUnhPGo4tJ4X8nlF1VihKQ6VrVE3spLL6FIifcs5FjGDNhgKfJAHPTSja6PctDWO9/Q
6vepaVk/+P26jattbRr4EAXKaggMdYfzsrabpqYPks7fZzV1/NozMUYVcBgud5jrFjvbdJ+oJ+oW
jVrdmLWHF7btYMMJ+mlu6p6vznEjlTEl5KPtc3kXB+gvnUF/kq18NvS1s8MPlEr06MnzRxvHyml3
6PBdUPXhvI6afEVV6KNsyt62h9AFu4UmpBabvDJWsiUtR+fvZgiXCXyPtoamORqeSM9W+WaA6w67
aEntFmXYBIUwM6EAFYpODyREgge2ZMwDq6aWyn02Rm+mj3qM6PDlBoIYSM+8olvRKQL0wUDS6xF8
EBVKxvAQ/a9Ha2ZH+nWg9N7jLYAbonUtgDIv87qxdj5CQ4bQ80RChChDhqvHaFRtdLyNI+0RxnG1
yDL8ARCHkKzRxUyuwBqR5uTKBMpLJIW7JtGPlpZR0tCIeVgg2s365xrsPzbCwS4oaDxGlEtfn2N7
OLsFJhMQa3qHjo5GwAkftOoWix2bxoZMx5KKb+IIuTPrQ/N5TJ/qMNCVor+EWnqMDIKHjrUedP/q
axupBcNqhLsfOvX/oxEn6D3TtgyKnwyTjPMvlU9+wG0YtGG6GcOA5HRaObokZntxrO5YENeQ+n1O
P6oz8+V/OPPPNVeMdTmzzegBBAf1gJbxy4APewRQR72ZbNBonHo1g6UfGdsIzQDtCx0dPwAqGEGQ
to3j2FX6D6dntPPzeJPhtapb5NgJzNuk6Vn/Q8lXa5qdGjhZulEqOvG0NQkeslKerW1xDuUWKZV/
LdNt1d35erwvNFo1Orbgkf/DuFf+y8B3/CIW4yo6bfb4/5+/iEu9t2eVDnX2/Ph615x1eiYERCxT
3PYZHYOInAHCWivXKYEt8Aeoz0mfLxOZt09Eh9XWNn6iLTPz6Z8v0V9rB8ZvRi2CME1Zlykc+vmb
ZSEcgQDD7Y1dM4TCiJko3R1igRjY4wjl1A3sIuuv0+2dlfTPo/6FntjFLU+pHlyF3b2oHg3A1D20
9OEEy9uQnrJoeKx4dakBPh093RD6dkYMtgs419gFMex2HQb6xuMBGHvpAp8mK+rOsRfsrFicBlXf
FPwWrWstojSfwwQ9B3WBfu05Ated8/JzLOgNdb8urPKc9+BwKx1jF0wwIuLPjbNKDFSW2DXkKt5o
sfsouf1LOIgno9OOdq/OTbU4WXJ9drL4DV8lDh9ci5SMCr1ERTMb4uQoUyPh0Cdm/BenHaHDtrl4
UBr/Q23i390emiwUihJloSu/FnAokW/HKbI0pO7lSkvFqbajXRx9nXrW3aNcFdt//tmJsv3No6HJ
6jhqtzSekV9+dxvHdsamPJmu0VP8PgZDV0agPgZpey558a0sLbz2Y7Zj5PUJIOEMd3e5Fu9U+vVR
o2/l4d7DphOC+xA3ZxvRQKckt6o53gyCDmnU9CeVQtbCUm6BIPuVBdo0Qe5X8+pok5uB9rCmKzYe
tyWDjXmC3hgbjQ7oOCqIuBNsL97JSre3STv15vDYMKqK9QJpDLnu+ItBYl+q2zXj+7UWRAfMJVd+
+dUak7ByCF2eQO6iI8enmNnGRxCx7FpL3yK1x6Qgw7xuFrtKhvAkqrmLnINjUcbNWP9FhqUs6Ekp
ebaMa/c2ARHcms7F9+t5wxCMHrj6rIwVcEW6jHT1c8FwNI3869hprZDpBZi/x335VNT9S6PQHUt8
huzeOS+2OPvp/4e9M1luG9nW9RNhB/pmyr6XREm0rAlCkm30PTLRPP39ANU99nZVlOPMjwcMWgRB
EAQyc/3rb0Swl5zjwIrPiZqdQ9d80UnI6uQhM4dTr8Q/FL3coSleuYHYDGX6pqX+wdFXrXHfl8Yu
HCyE68NRtu6LLbX7qdxjxXIc1vRvTAsTi6lOKuydLkaG3fBQ5Q89Lbzpeygd6zcS1ZCxLzXY+8T3
HDtX/fBd8+IQJ/WHS/u/uZ/zDEAL1PUc+NVQpf4G+TlKgbbAyAmX1WjN9lghOi/azfFLMvqsXW6X
u/wPo+0/jfrAx0y2ruN4lj69/suoX+v0vVNzYLBNKMgaCtPiz1PqP9yyAJm6iaJW0z0ilf/7Q6Kw
StpUVfFgdyVtQ6sBxEnHp7rHNhCZsQMU9JCo1XUcWRu4zZqm57EJ4SiwyoZFfoyJCogMb42f8oS0
7ECFLwllj9TNF4eBEGLpIQ55T1Evmzh+JzGbdZNMkJZph8kLbhqIE9yaUULfyGTjUkQBsdDHdTlk
5waSeO+Iq8HvL/zkTfeGY9u2x4Igsqkuc4zxFnombi+EORksyZv8bDnXsesRA8mn6SAJyTlUtn0Z
DPsJG3IumbV0y+cShMH1SGHp7xMjPnudeIKU9hJk/dG143NeG+dQx4iwGY5T2dSGETx/kqes+sTl
cRyDO3z5cOEFL9BrqiTQvUUviy+awJ/fxxhDoIdfqHr0w2K6UOClk6R5ln1y0HUPZllCB8nYTbjC
9HFqzUAjY+slt8VT1tRrBCkvaq7ie9RevT5d0qIn3aJ7mkZwk3rtD8Oo+g8LHC4xaOVURfBtrd8Q
yFwv274YspyUGaZPnBBxSojxb0H8ht++aS+URD0WKV6l+G60C4Wok64p92GvPJK1BY9glJeaMk9S
GgrTJg6WKKf2ZuFkX1GhT6WblPdN1l+xnDk1Lo0hN/46+diWeQskp15wyf0yuMlbrLN/R+eUdrnY
k+hAmyr+gVhlIXTGvAoIQHLnsxqdFhWi7q/Cty7TqFrB8S/8Bqe75hj53YfDyJ8xmDlGcTaR1ZaD
e1BMOChOvyWQeELvfKW/eq68akKsyKHbZMXrVKQ6SUyyfL+1xnZTAo40hthmFqsd8Be77G9VqN5T
4PWduTQAy6bVmJ/IVUAxtwgsPG02gSYOZt1cM9l9DLBmpkWQ1UyQhfHiISCYMuhs39mKorvZFt9Y
EITtGj509gP8rvfEUq6s3dvVv//Q/zCKsXCb/mmGBxb+28/ckZaVtp3Md52br+hPLswSQxmn67bT
RW60/b1pY+gb/OH60q3/ZnTPw6fL8pkZWoMo+rfhszKNwdBNke9aGOhZnZ6neQ6ehExhIan8GGlG
ew2PHvCzJJY0EU18fWsGAYAXEE6dG8WYSHCjvsoFkBWL7ARYE1XUclqLafa7DZBCP2oxrZdcgFKn
v5/QjTxxX5C+k7IdH6Yho4vOmKlscffYwuyh3Ya/h8cqLBs+8Na4hLqxMgH34oH05DI9W5lKSz85
xFx0MQG7QY5tUmZB4ls3MTF6nlghyrrilb1jPVFU44c+TUY5v2ZsnmADrmWbnHODejwer7SIjpnD
uDHdw4GRvE3f2RjV26hhcTWq50rwuyTvipOeB5Oyj/cS9LEOyb7SMUzEiOUwLXScXj22XPYNleto
rkSVXtqaZqT/Ah7IHSvdlwmhCCSOxyFcBsO8lGP2Y4JDiG+8y1mZfysqEg/QWqD9XWndjzqFoNBl
Z9tk1TGM40emrg2fkSghUAY72qi/jJNb9rSsGy3o7zixNx1+QyG0etXs8kVYkUoO3aKh3MUk4TCo
5iJ01XNJeMUQOxfRk+UwOJcJtdbA6ya0aYD7RtgqHV4x+c9/TF8aItCTDt+tUqKD6oCmxeI6zfAR
90YnrUvgD/fT/0t9OKqCxnl6qAWRCcDJGOti556QLzJCtcMytPDDYdmm5m4afSdkraBeNFt5p3X4
9VLEDuLJHboPrYgfR8AZTaiPymEadQUguerHZ53WAU32NzNCU5ELis0Qrg5HpViM0KCvmRwgLMYw
G4KjZVkvE9KW5WzA3Zur1gtT+DFOmT5YXZbhY1zZp2nBRJzXzUzNF7w51oWvr7Vk/EBFeTVYTcg8
O2ALQzgSOKKHkQv+3oFziNxgM2FtZGwBL1ZQYmDKJocSC4T5gqfpMS0jI6bhvuN8MnqZoAJmnmOv
SwFWOhcPHywwxKWedftp8smJJpjAbtlg6RN8qPhg4Szerif0NWZSLXtqB1ytDl6f0YIAXmgceSMH
qcO9gZm0YvAfib+uQJ0ZjieccCz97/8+akE2//sqn2rTskhjgYZuqL+t8tPBiCvdtLIdsvGPvOFE
jihH/WdwLgAPgVvWVIy6AqfiOKFHQ2IKN9KEPU8XVhN6Nsw1aoDWAyImcvia4mw5DdvzDhz9HUve
D1lDhfaGj9glX8rqL0zejx4hrnS/g0XaJfUJPKhbNw+JQiSdWkTLPlL0gymZc3ISjdYqihuvF8PO
gO5J313cZw5FeqBDC8dtYh+5I8FF0QtRsvqJvCd/0dtY6JAc+QZFjxTWuIRRBqhRF2ChbQG2SexS
t7jkNKeXNs6svV5sO4yuPVDuuB1uMIpDKX+omMksC27waXwJsVwroP52JW4/jOq22R7XOoPTNOY8
Bop6UauaoJnwTYUZ78ruZqj9FSHjri2TRagdZFGvpzk8jVrGYWgidruqOpZ607wr0rPHFTndfw12
YZrxKOlrpLF6P+1tWiYF+lQaR4fkTqmddUFPYLoqMEi/TDvxwPvR2hEJKa4K7YREh+ZCpWE28klL
bPwDkIRmHAC4fTbkcC+1za4uWQUV4qqeospR4Rh3W7wMGZZKki6aH2krngy7v59u6Nb5/0v//+u7
/0Fzwu3G+uFfNCdvKTdEnUdvvzbdP9/1V8+d1vl/NLAix/IoJS3L5Mb+q+dOzfEf1G2sN/GshKfp
cE//0nXXXJ1Fiqo7rsG64X+67ob+HwsEikoMVyj4mP87yYn+23oIYxOqHs12bfgjyFvMCV34pcRq
ieotMZPuL4QwemuN1jjrYPMkcRvdBmUonwuzzwkqj9xVFZGKRfgPdnZtVG4jXxCVh1IpU9OPICtO
svdCZB35JbLh0oerGPH7XaZ6ygFx4mukuOU2rFO574HAGq987rD2vUMA3d95rWv/ATG0fqsdpy8G
nQG9jgNgCVw6rfd/+WJmPpSJh1nDJdCNbIvb9FJvzQ8okEBVbZCTtuaEKy0T8ZaRC1tm0binuuu1
Sxma39twxO26l3cFi92zPtl6GAJ+nqtL+1wTe6x2tbh3IgIwQEaTndaTKwPwkE7IwzeZdNFO7fNr
MfGcyECrl5reyLUfl/JI8lW7tdX8R1uE3bGe8ocHiNVKXqH4lXl8RPAXH5MW2/TeaZztMNAAt3sN
K9ewu/cVhQgfXxrPM7Ed/WB4DNcWnu17dDrKoz0CKuQm5PEgqKM/nFP7t0loPqe2A9VJ95BKsZz9
7ZxGTuja9DsvAdTWjRQhkawSFn3QOsGTDOinl/hvzCY4RqRE27yMXwkx+eaaQbONvEo/YpOPBXKi
3kliZXdt0Yp1bksd4yg6bLX1GNtpciUxb8GJ1p89jz5H7VOUpq08yNTuUA3I/Bj06jowXVjFHXTd
PFK7p6QgHjO048ceDwb6xkkQkTxXkmQxCVPNHtPYysK5jJsOfULhpncSU03QsDZeVRpBs4MOFmo4
nEtvRGhgZ7cB1EaSSbVqLSxiE3ztBikOTknEXTSMLRCfdcW2ZNzFYZvd9PZSWaI6GUb6GE10xJ8P
0Il7DOXxHP1lsPmndsDfb15EjSrKKlRJsHp+x0cczCg7pUyJt7Xek2Asji7KME5drBArTzEQ+3p0
lKZln3tpEkOJTNLGB4sQ2mNbkdWt0yARrcmkQk/WCJWtx9qoqtTbvx/nhIn/QhZTHQ1IGrIccSGw
KPV5bfPLrQhCHpglDuysJ5TmgKX2ObcpIKywi1YCxdsfPk7/DdGZP4/aDv2sa2ue4/5265dc/2NV
h8UFWz4tvFO071WbQPJX4MprtWZehpYUMZxZvceKG4q1e7PCKqU4epA1AmGqV+dqDF5waw0122NI
yXDmvMdwV9I2Um5FmEpoxX65LXyVGDuPhDuWHvWm1KGjNqpvn/9w/n7DJvhC3Gs6+Bd8Q3uaTf77
vkOTGKEFznAwNY1XFAnh0UEOuOhdonBKxKzLwE5UkuIsoqZkqZxQp6bHehT6huSHaxTp9NDVcN1O
PHxjYDRsSg2KAQ+J6X3XchyZjIhbEGEfMic0Wcd+zNtlE7LwhsZ4khrfzsnHbtMJ4n38qjtULoFl
UUZ05IhBMwTZytw0tZNeyNwG/hlj5wtIeAjcD8/XDy9aLMgLIf8DFV67nGOJpIQoEJSdC+ko6c9K
ly611oODDFBM+7s0ELiIH22jhhelVsmIYUJdiSjSTq5LhFBJgDuYd9ocfZwlFqXZ5pd/P+/W3y8k
dwIFAdc9+gSOOd1/v1y4qi2s3LLwKh/cJT0QfaEpVvfgWsicQoWBV8aEw9Vuh6nN8C3R3Pi7kWkr
HeT9rUocHO8T074LlVjdY9Apt63u+Nd4QOYXTdtiiIgmffgmRHIxE2MPrhu/xgVylMwdwjua28N9
lWYUs1bKSJTb5pup+Q4OC1dSLqwVgZjeepCjg25quI/LrAOJh+JsmZ6yD3LtsdMx4hl0+Ejh6BL1
io5gh+lWtcnNfupC2WtFQbrej1FFeZSnl4BaSfr1V5n05V1qlPXNdB7qyUHLbaz2rGp/6CrSufvb
pU0xw4hgT4CMyawywSa/nGK7JvixDlvj3NI8X1Zaqh1pkGtHtelVyECRtk1H293NL8wPvYt5/FKZ
tqkVZag2P9+j+cpHOZb1L3/6ZRPLicndnHf+c2+yQbIonYHuwrzf+WU/jfmIX7YcbUxw8ggiH1cK
xOnpKOnwZntFJ+fo5xvnFz4/cj7AMFP9DZRHyG7TkRrzEfz88MEDV96gfFT3+N2s/vE7/dz6r/1q
k+poOHwew3QW5me/HOx0cJ/HNL/y+aGizO5ibaXVUsBsc0Eyp83mDSCEu8rnmZ9fmR+G+fTPT01u
2aS6hMzxW01q49pHCqAY/jECTt9ZEOYacZYaQ5/0emMdK+VkSSrEsmMde5PW+GMkzmUztM+D0v2Q
BflHIjFOsTn+UPvWXskhekJA9Zb27bgKk/69nEhCsSBppXPcZNn3R+Gp5bMvIHk2Oo28Bs74WOdf
9IjlamFRUgp1HdVasBV5dmTCLyfVi9xg6LI2dN9YIAa2F2ULwhzANF1gsnXR9Q5Gef/QKUznAcyU
CG1X25E22PmQZMYWIgYV2yJwyQXHwrlYuGr/2OUMowI3LIxtnWKpxt9ZnQHwKqOxzqKDmTtLyJf2
F+Ddix19q2ICNRMHrqExSyJbELv6XpP6nQg8XO3ijnChFllfZre4BQllm3EbrHLPJUfbKK6hIZiQ
bLnh9n0101cXc++VNYDkRtJdWkZjbisTDVlsYh5YQJKIXIyMMhtzeoUY1SQpT0VS2esmCgGVTO1l
xGRn4RrQUJ1LEDThUWlVhAtES7iWJ3a1DR8Tf4OTRVTsBNG/JBiGhg1sEi3tv8XIk7DSE6vC1q9x
UJ/JM3Lx1squYwBAXjbltvIwnU/lQcn9Jx97QhBhLIfVDpG6/HD6foWPcrJttRQpYVEZd4b5mrTl
0i9Kg2QlssRCYGFMP5e9YudbGLzasVAZGTWi2IaIENydUtnHOrQJ1/HEMREKZrQhDlGxW6+shFAX
iYh7jPuPqEqvmZMrZ4jQ6wH//R2oN6i0ou4Hp2pWSs8FlruYefjtKRMFoS+0QnuyghbmuIzqoN1p
scX0Hlanyhq2Nmlke1EBK+BixpluMYXF/Ehf4NAfkNYcs7ohIUhPnGetQkw7krNI0s0iIwWJ5kUj
1s6Irx8saKLRpb6vHUVfZJ0CWV7vf4CIHtL+ZlrxN7uYaGe1XBPseSUYqz65lnMo1GRA1125m6oT
61iX7+jRTqlCjLYSXVvm+YVMtFNeJY9Anm5cNvge51C+uoH4sBScXzuSgXDr47C6g4i5LEOBVrWR
93Vlk1BKpTeqxWNolDrZRba9Duryoli6WBOJPnGKte7sBN5GVmZw8Hwi4eP8CaHiVnUj7LpQWC6E
ahIZE6WAp31OPJbJ0BqP6bfRlC5iq7ZDPbocSzVYlrljseqWF5EBrpmdegpIPC1rJd2qA5CkrtYb
m2g1TH/1hZcQYN1pwyaPnXepBHcMWOnBbZLbIJSEyq4cdiSmHgZs2ddWoh5oBVukqePkT9beg1n4
+AKLeB36bxkqpZXBYmMTYL9Gtd7CEi03rh0MF/nkxOkd2tG1yoBIBCdZrOPogv25oltbfXwRjUlG
NHKvRWw1T5idw+sctZPiECfaO9zKfV7uRtaXC1JYnllsbeLYe+7sIN6QYnXS1Cbbt3r1lWsI7WTu
ujsjycDZMjTuAEPQNyvrq+Jy/npLJuuyTBC7FuRuZQKpfp+cXBtcykkzDe2s+Yj2g4RqNDo7CU63
1JVKWcWe+71rKoJZrSZfKZFzpBx6t6Ckox1Ck2TZ49p0lZsS0TMebOhnDqEKksz1ckRRao5bC5C3
r9wOmqBDq55YxrgIKZSGwTxauEEuUqqiMTbjh9SN1lIfmntk9qu4NvcC+TA/AAFato1tImEekFFb
z9uM6Pr6lrBXwPzXRMoOgt2ysTHjJ2sOsHrfJwJtJBRmlJ7E5XqiveD3hVO5vu/9BmVlCfLfjTCn
Q/uhxZ99bQwUjW3mHeuhFFD1yQNTU3z5UpXAYE1g/Vqho0Lp6OrHrFw6Xms9Rmq6JRgDCgr91aXp
Yxmh19lj7hMfjtxYLKmLduRl5FvNwsFWnnQarqiIjCdLd0+Ozy88tuHelaEL3O0lqyYaH/WK2KSe
qBZiRrR+I403bjC5TUX0nDBwLod6Im7r1Raw+DgmUY60ydRWfRJsM0IAew+B0FCLEi0g/62d8oYp
+XUy9viKbefCSkh8yj2Efwq8y7rqLyFDZ5kR+OTrYuM4yDAL/AJEZrkLuNnJpktgapiRsu1jbBdo
7w34bJG2rUIO7YhSQehoPGpKGgLg0Csq8aRdwd97EngtsrLBXTJTKmfjtR79ldLaAkzck5v2GMtx
VxThWZX+d5En3zXRwDKXtJnHMcOwsKcXoBE3Fqrcd1MHJYIMvYh7DPHboF7BHyuorcZla+VfbILt
lyMX+UJipI+17KIJrWofZqcGZJUBJioN86OLvN0w+NqLbily7dFhOcrAUy55UxBCP20xP8z/TTD7
u0Pr1R99a5Tr+W3T+zVOzAfUiwLK/6hcW2Tcu1LiCh4kQfwUtSpiWnZEG+esFFJ8wfE73JiZqiMV
cJQ7MgXy5TjtI3cfJJ7aE0k4WhWWFl4IKW9OqTD8FZ4eylcJZDvvyxlRSzvM4Q+60hd7SrFsKzIS
seMwV9GjQ2ZXyvqbnmlHG8rvi2LiJeXqSnECdunOihr2K08V2auC3nXelFOPx0MSAI+EEt5p0yX7
EDrCQ414ffG5N3mO8WSi9aZ0EP9JVFJxkDq4IX6cGlDLs196L9b0uaqgCe874csgVNppahCe8JOw
zuT7NKvS9IZXkrXXHWGW36AREgkmKvjksj6iSE8gR0pvJ6WmPajCJ1ds2kw1vxhmab6TUTyFG+f1
3RD02gEiRbXp1Dq6kfRzm7e0RvMSZ6H+RQSkekVOT/6B0gSXkFRanE00TyqveVasisqqv7kBqV2q
bcSPXl0rW6Is9J3T2sqDWenaYv4uyMgXtZo3733hmct6dMM74RTewSYeeCPVuqWCd5/mE6Sl1T3T
VfUltRpjzX3QHaukqi+W08WrQtXrt4K8+XlTHNlxGSsK61omfrqzC1PuchFVV8xP+GWnk+ix2nVD
139TrMhbuhrhvJ5hE/igpCTluYV1873wcd40EMG1iyfYoFLdNcHDxTHjurvUBkHtmS3Mt5ZI5M8T
6SoEU0PKvWr+2OzcICx3WteqV7+QkNimD+5ktiwFtA0RsA+rIYZeaAOmpfjEXNqhH5ahmhUfnflF
GVP9DYtk4mdlrZ6KtGgvZD0RVjZtkCNJJYjwHc4zuXYKfjpSQV0+cIxLfzByfOOpLzvtPbMJrjTN
rqAb2xlnSUtmNe8BWqHkglNtHK5SXMHOvu00Z9JyshWtJOfdpT82H0otQFdbxzu7eD6dtRLDh6xw
mZMbIz35cjdvxZKP0FU+61L0inGaN1C92H0blOt8PDYGBxhiR+olSc325DUWRnPj2LxJApU+D4ic
rclB1L8MpRaf1MrxVnlrua8OP9a8BTgE6nis/O4YPK1jOOgx/ntD+4qM4vNbW16XLSk6tbuUchqt
rVOuQ0a8rwjFPr92U6NF4ASF94EL0zSbhqapuP9qRwWbcmox9cXX0fOb+yQw3MOYEvM6mGn4FaLx
Zv4uvkHAiA6pK4oVXMSMajzIKPfWXEzDS4xPwryflhjXReXYyQOa+OqALUxMPqgSv5BvTrwKvxHc
k8kGtO4fGp1YmoEw6w1hS/oXlgeE1LAFcnnaw9wSD2NVmns9U/tNXNhLoTvFrdACFP9j/xa59Pgs
dYjQKRT61arUD5KM+zduHhU8gPx3N2S1r4ZAGs70BlVPT+CS1nOqG/6O7iDsj1DvXrXmOL9Rt+J+
3YJr0A5N0rWBFBRpe/48v1gWbgiAWqIattz20peYqM17JbXuii2FeIrrxt5b5FWtiyQa3myybxkL
3zBSzDZCDYu9l6oIIAD45sPHq6JbAmtNdqV+f6el5NHPO5QShwnLSR5FYxiHqHBjLBE4/DzEJqlp
u69w1lmd5HG763pLv40ocOZDLIwhWHXBoJ1ipMb36K0g5EzvtBM3Yq2XkqIXkyohUYasPl8g7BL/
zPDF7VttmyukgWJdmbyo5OfNu5R9OKzcMQI4UGv/oZ0bezZFmuI23n2Za2gNmwoNWBMZp7HtMHGa
vntfhntgnvFWwP/Z1VrvbOLeG7+W5K1qk7qNNoeAxOgn676s9UMUm9mjcJWvn0c1Jdn4UdHdqZFl
njGGkJ+nugnHSxI4+bNEA7ZvvYQatxfJW4s58vTLi7GDkN9E1h5fIGLuyVE5RXpx/Tw7RLcsCdZp
GMt952KFTfi511oTzx3A6CPM0fTQQwz6/AGhR+tM9K8uHjcbA3sdmiOF/ezWEeUpX1LRJo3/dImJ
oPPv5stucCkN9XhL5CEmSEzdAfHg2A3oJMWwJGh9F7OJEsfSVqTlvo7tV3Jpyl1mWNW5CIms0XJD
bm1ywM6knlsb1xlGRkLJrCquNNmLfYzecYGQEYWHqW07lRZ6TXN3ycrPvYvb8Tq0tXkuPCjNbom5
MhUsU8y7PSTKPfY+pDN3NgbgTUeCdW8PK9ovr45b0p7RMHjOOrd4LlxvH8VdDxW1Mg69JKk7pwaM
JmNzB5MA4haFvsR9aK2NunxUUvMVGGOXxq51E/oUXTdZkQq71Tehwz2KdUa/DiV+E2ObVCgNsTeY
H4JMx30DPGn60fKD40YOYRzT096ysoOQ+rHuMbx2Iz87/Pz779vNG88Phpb99d4ebsE2yMfj/LZ5
B/MWWL7wGfPTn39kGMfpyLFMXJxiUhobk7y0RAbpRLNaSpzpVqPbDGf2VSx7W0nXMslvuWOCv0RU
QKHSYprgtrcofMnocLEgzjCCsWV5aIRZHqrpIREqa92SgISB4KOD5jfdoWsjTq6qrCx3tBYup2iT
2m9Oqw57xdNavMxhJiDWL9dSpIJJoI/XrrxzTGF/biAHbDsSWAdwTHmYnyVHFXBqZ/T6Y4Ins0UU
36FVvxcKTsqLMCqLw/wwwEFAxUIaRIC21esgK4lsmKw2XqImKI7oVhKdlOrGaTo4vdVd5hgnJ6gb
PDw4PdxlzVpPMH0qMFRY2AoFQ1zJ5/nLgY6WhwzrCbWcIMdiPLTmOwErxVGhUtnkTvSsSbwgmqZ9
UuOwXzYJb2i7mnOlqeqICZV2irSCzO7pb/OrecMS3TbKVSgGqCI9IL1DzANWTSsWCkHZGsv5wAji
81ZFSRUHN41vPBIGzo+GkLZ+ahL+bDTKPbZbcl3o8mLGhCoISkvHmxzIEDr9dFMpAibeIsehyIej
dvAT9NOgV9bn9fG5d6tuORfTCckizVvGPXzH0CSn3Y93DS3D3Ygybh0wVNFiwbBnpGu9si0ghzhK
IZyPDiwtiQpFtvWDMHOxVUMaqbGAe6U3zslWBjwJI3JDFnShaYjgXrgZ6+4WmdHGKSrUQYHnHSgW
zRYee6jG9QHrg/pQQ1llrRPZS8vtUWNPvb2yhEirxfqw1iYrFKX3P7qm+RY7frac/VTayriYMi+3
dWHfpWOFYLLvbnK6I/GaRM+sVH89q+mcAfErXb5pQ5NgNZJDdpBvb2Pk2Wc/PdmucO7hXofHEV3y
Io9Ldy/YybnppCTJlTjmulKo02PLXCOSileRFomt79S7RtjEV2L5tNRlMmwtjUAKQ2oCffYY74NR
3shJGI8toQfHfEq5JWwcc6IhsCENY+kdG2hxB0FwAk1IZ+MXvnGQAssUv4fnM2C7TK4OpTFTw5Lo
GGMLmyC/c4W1wX/DPwYIbtWSfDF1eArMzr9PCi9eE4ZdrC3001clB2Xkc0rYa2C2CY7mB6IakVNa
mD6lnabtyizVMa/1zkNbOht79BlOkMZRDlVFum2M5BhTIh/mh6w37r1GJQyy0E/uNICFMcPdz4dE
0fJlV2CRpDrKR5BEzzhbtEsWYP5BKcTNDsmvS3qaDQAiDpZ2B3SLzcGRr5abICLt9fvQ0KuDM9m4
ZW68Cw0KHWQpmCuhKo0g3eEkI3Wt3sLJP812MT8fcDqRi7HGA0XJinc/zLxFXgz5MsRYYD7+ruEO
6CXmUqKUBHBN1j7zw+wwFDk3r5A9ISAleuM2vovy1NqkOtY/859mE6D5GU6U8DAc6zYqKA3Tvh9S
nDeNhjQhHlBaKmvV6V+ChJ44aA0e2JHKnRiUqxQTJ+DgJkyzz+sc/QEkPhh4gzyQubJsgxEHZBcl
pUVqdxIXHgRvn8WRwzRapZ74fJj/q8JhSRfe9IoKfG4XXbGfDZPmhwwJ5srPybXv8UI7jNNDiQHQ
OsPwH2/40FjmY3EppEqIMaN86HMI8wNWKH898//nGTvDZq+il5/EbXdoba07zM/MHknkz//Oz9TS
gYqKXCGo7OIwP5DJwLxSZc+BqcebUEOcOT9kFeOYz4rt87/z39wEGU0cBuZSqZr6gNkPk0GMgWPo
OiV+XvazCHDP80djWLjTWxOS3Q6hMUWSZ1W/VEyn34+SSlIryyMisxTbsCzIVnTdgEZdxnZd7YCh
aYGiK+2KmylHgBpTffBbMiUyZHDHTkvh8g2MF8HUg1XaFroDUlxlOlfzg81qfVGoUfZ5SkSWeID4
HijldFXM3ySpuYd8ynVV2eWGi0tSlLzh1BcfLRmsqkHrdmIap+ZhS3B3rgowQxoh/j3wmiD/x0ix
6+v6g2Wa/QGii083AB5sMXrqIcb/YJ80hMgrkkE7c7jV9FzN/vr/ZC0a+CLd6/gQroj0DpdmZiyz
yivhtOfr1PCZi0Odi11gqrEgjTjfhL54SgO9OAzTvTIPB/Oz3/6G9eCh8lqyFOBpQyEuvHUJ2+Ac
j1mMPyRKyaRI8hO9Qg+nBbdYKCFOmKMawJnO1JbuLsWYXphPSZ5UG7Una6S39Y2gzH2jB5MRbWxa
ANO4dGRoEvZdpcDm97Wz6AlhGeuAv5NiaTtjcjJg8Rx8yPpRH1avXqafI1qsT4if0FlIIgkIzrC8
/or/knfJ4RgUhiIPsUdD0AjpLZm0xBd2gBPaEAXDXVeVECFbfDl9F0fwBTQoeNh6R5smlSFYrG6d
NKuYwpLCe6wpMpfVe9auwiwAUo6ncsWxLjBeSMoF4V0TwIy/Ytp1D5BPKaM01UfKN2z0UcnvszoH
JbaNe9+t8qXu0bohdX7hAL68aJ7ZkpI5jdZxT9RxIokZhCe2wP+02Nh6mpwwbh3pzrj6SmaB95TK
+Fut+uV5/h9YPEvAgkEljb1k2XiW+aUneJ6Qbu1VmMifDFODfaETDdib1Xr+u1NKugh6qO1tI6lv
dVZviyK2rl5XfK2HQIfwaoApVS2CKeTRiGisp1K16i+T+GdfRlq6EkHefCm00Vr1QU5TaHrVTXBn
sVI05KWXT+E3g4njX6js1YK5mSSP+otj+weW8957hfyP1dO4TiDFb1WyCIByNlHW9dcWS9C4uZsf
jKaMIE/03iTYgClRFtpbq9SQBzLrKRDYMVKqRZvGSod7Qbud2uNWtYp7M4Ym2pGUcaaRItZKEer3
wfRsIEFiHUZ9savNnFvHQonRJObwEKa1siQHAQ72OBQruF8tp5rkoT6NcZmIVWhuk9OdMzICpWKo
92po6bsmT79ntVAXIi/LG6xgehtRA9hmjspKNyCdua4pN6wbEPEwV77LAC6wJNPHUG+9Gx2aPgmX
sR1UTw5upFOwbb2EwQWerF4wJ7Q4CDzTcLjDzN1sRmh/fXsO07QnCRyhcBpDfMV1tHmoCQE8Ehvq
fzeSNsMQBirRWvt/7J3HcuRKkkW/CG0AAnI5qXVSFsUGRpYIqIDWXz8HWTXNN8+6rW32s0GlLpBM
AOHu955bt/u+KotvQOV2rYTSZ00xoq9BXBw/e2AyZT5FoWieSFhL3Ri+5NhAAxra+prxUzjuqHYN
QJvT7UiPyDSFiLxxR0ZdI+/hr8alLntIUeGSzlqdb/cMF9GeppdMblxyHoSEHUZU2nWnDan14g4p
SZW5+gQ+NC6DLpaXLh3eyqEYT4xF6X3bArysZ5v39ryZuulkx/TRFS4sKhaX81/Jl8yP0+YO7dOy
RVqxMKqqX0WBM94DCyn2Xci0LRDJKsgRi2QjA20zYO0ZdBlGRZqVixALvFsY4adXs5SAbMZcu31D
d0UMb13bh8CX+ZPv07ZwSu9dzq0EWpUFgQFlu4RE62yKxAZBW43jdy911t4UTm/AjlBEgc5dSQ99
cqHn9UazxuaxmVGrbTlF3wcZrbzCdX4ivB+SjdaBxmR55h3yollzIgvfEEDKjfKwevat7t+3I2BQ
e3i5JZ6Uth4xQORCYM4BUHZQ/rl7e5YJJ0NSm6Ui6InyEYLgqRhG69US9bQtA4lkZb5bVsNrVxko
7sz+V23r04V894Xs/PQ6IgY4ekQ5cNqgA2w7KrnStVRLp5LMSqORvgntXd357ivG90g8wicLgN+W
Kcm4k7qHZ87Q5zEMNCN04v1TtiUg1fqlN91nzjD5JcvGboV4R11TySop8gmPUeD7t2pM4tc+qjZo
E+NnKxre9ATSN8eH92HW3n3pmeXP3skZzZBMCntgR/MniOBRgSksbE7LOcCHlpCXRQJF8jC6jvMU
gFhbx6wItpqL40e6mrEWQ0fCS2q8pZGc9tZUN2cLRx7UvuIbsXIueIjnznH6R8UxnwmruUaaxLgy
esaeL5HFX8PL1xUhZKu2bpvDaDn2seiax7xMgQeB9o7F9J6aeSgIQaeuqZvoodaIV6/aTiO1qehe
eM9rUgGJb0oOjIpR8bJ0p2A5NvS3Rr+gRAPx9TLlg7ew6mVSC+dVMOFX2X4odeMqynqbgvgFU0kq
OdkqO0EracZPR0vbwReTdQB/ub7ma61J7PUtMvyW981UmIKxM4ellQC7Ju3Tfaxmt0ydZ84hTQQz
PTt3Dw0JZXu6R9OWLNpznOjhW0hMC8Yc7TM0NGZ0Mf5vIUdtNXJG/l4PP6yhZwbbi+IsNCuH1NoZ
lzpuvw2aGSy8XNmnuK3fq8qoHlNZFLCN6G86XmV/eG9DDp68bmzjqTfM9Og3ynjIuHguOJumrHzJ
Cp0m9yMuDKLEAYQ5jmOuJ7i3e8PEVYQjNN7WE405Ly+bfWcLD5KwT3XWeOmWsQgXMV2OJ6QyM+A7
d7dMv3DztT6AZks7x4i018yLi4cCt9jGa6A7//kLNma6EtJ8clQ9rIijrj8I8cTgxzCFMNh07+Xz
b0UXj2USib2epMWxCJjjGgZw9s7GqDgN8Fuabnu7ZzugQ7mm1Oc6a5CATBnZz7DLbTcSP5Ip/wEy
HzYaf/21JI+VMsL9+J3el7AUI0Y+LC9NwyCjLKfnekB4YXiR9eZ3zxmcBoxiHs7roNbOcOLUcRxB
7GsFtll4lH82Vb51tfYnk4y7Pg4QFmqCpQVw8KOWj6c0NAih00b3qCGfW4RZ7F9HaKlXjsoR8TcI
jwWarZ+DDcYnJvBkx5gqfkzVfg6zOVSj4x6krj3WQvIthOzD1dycLnmGec2mFKuHDMJG0ISbpE2n
jRmW5uJWTNeqbY5Bau77vvYfU0NDAENQYwtkCnuLX184Rbmwy9KesqqYf0L0T9oZ8vidKnuCBJ6V
PrZnmhfepW5cRV3RkY4chlvlj9NiCIxiz9C4WE1lna+jjPc2dukf+LjnRO9fIiQ53+CVQjnus/UQ
lMXbPHn8iMISenvcO+uxHlmhKQYI/DQ4D4seVDX9hQO8tmYLj/c7Hd4rwbrmfZ9IDxb7EK+KOta3
rWdLMOgOCBenPhAYXn+DlHqIpAKGPB8mXZ3lCxN4+n0y2p96oZy5hO/vkdiro8XSfhmERgTBqN42
HQ3eBM+SFAPqInSs34N5RalBj0UASyChtcy9eyFKF/9e1316XFic1g/X9ItS5EFGdDd18/w+0Fa6
ObXPWhCDockjLnUBHaUpl0tgnf0mzJL4ZNfi0XKZsjiRNl3NOSsQ4F28k/4QbFJmH4zw6w/VMwRq
K/WLHg1TNcMlnMJjtWQ60UPpFdEqteJ8Z2MSWmYQhhaTY6dHS+XjohXS3Ws6Ke21Zxj87lvkYpPW
T2QODWJnhdYKAnj6QhoVLRb69VkDw49mrv9JXNyGdB/1WLjxtXLJirA6xyfQiFRq7KgdnKJIHpUh
na2RM081W2ZZTvem8lIyvFUpGZHGtvYbrmGRfLWl27PDAapvbZUbRX0mEWqd6jhO4K122Z0Z2+2S
XWD+ZFAK8WPfIrJkA2IwISWviBNjza6naxpYxoMqY/2BA7gCVt4wGbUsCj9iAG5ScZWF1VqLapJc
p87gvBIG27DQuy3XD2RRrVkdRdlUxyLiKg9vbS8R4G9ZccDz8M10rZM3DZ09r46VN1RHauWL5qDJ
Cpr+GXPnuUxasWdtkq0yy6TNF4fiyDKLq1v9FjZlfDe0dnnUE+2chmZy8ZK04QpnhWc6X2qRQD8/
QUTcWqqpj0YU7A1dwQKTk4E5nUM5pRv2UiXMKLP2WyM3URqpSwOB/wJ2jUAtOySrlIcUVJnTpAhq
KNLxUpjJk4x0F258A+bf8F+gWUF+Kl+6YTvQOnmIo5wGsFOa226AFVRYydqbiVOugeE354ApJjBP
VbaVGksdZW9NxhXvwmHiG+f2u+205QN2QxgqSjmfegkhL5fyMRldcykabDQyeo/bzt+UtoOHWDbD
S4MuKc7IflHKSveaZtWPic0XlvHHzvPhNS5yW9L6U6JE7ZI98tugKUXkDWhGOkLjZ9PO5a54H6Qh
UWoEwa6fSLyIouQ0dqxz8spzl6xlqo8GWXGnk95pQ2E+tuEwYfzgNxHj7H7BeEJCK3oKBkzu8MKa
BSFlUD20BDIR/ZLcU0Nkqz6r/LWTO9XOpoEx9w4kcclsgAjyuZnRrXxYlRXxwE+3DVSl1WgSLB6p
4aVXiKHIvYy3kQjxtjg+FhxNPwQhdryaNLi1laGAMTBr7tIm1A9J0JsrperinU7VXSOCV83WdtTi
HUsrTgVxS/nqtV56yd7NkdNd3EK7txwv3xBH4iBISTVkW11KTLwf85cdk6eGZBKDeOKXrtQWXKWM
S1Boio492EgRqSfNT3L8uO5dLJFuNxQ0fgKLPWprYjqKqjiaGgD8SOpoyHtL7BtEeyTGGuexpszM
U7dkbaLF0EcBLzYeddvQp/ct9sVz3Pkn6ZBnbLY5IjPFwFlD1OK6aLObolQHnca3X3OgJZ04WGR8
nV2PGdWcy/Hg1c2StBTIda7/rc3d4pCyHEEjmgffpsHONt8o8jPcLWl2RWCy7lyzP4VbQ88l5uYy
ebbDCGSh3p9Lc54Gqtq4VtJy96WXvRpVaFzRsRwJeSr3onWyZzczDtlQxgxkSgmfbShoVsTR5zAe
mnjbe2bwRIgq7CystmaV/GCE1Zw1W9b3VMCK+Z4fkAEHSUCpHPDoEJdnt2fwqpPkjjarZQShN8Rj
1yS0JDk2dU4eMFBJ42GBwcapE5pjYjjiDFInIKPxjjUQquhhoH2W24yHe91+CpvmKjNLfQAFEYi/
EKRU8rEQU7rs2iR/I8KPAY5r/xSM2Z3ML6DJ2qzibX9LOl98ICrRONOm0s+KUQtGeDjrfaWdmgzc
E22pNxJTxnWJI/SYy+CloSe8Y4JHu4/ynZ4zpFRsTKVQT0FjtvdCIyJVZUzpWYcqvdI/Wg3MIxkq
xrE1iJkemJruYWTRMiqV+KZ7ZEtEo0b7HwL2N9NBLjBAaHvslUGr3qt/EDzz7BbIdLo2mihf62LD
UNva0NerDDMgU6DzHpVbnMNErWla2QQV0CQbq3EX2ZzpFjQ9yPLRpdiYdHWuQ6dLaoL6xamJlro9
FIa1t87yrtjZRU7PkKtmGunBmstqssTVSlcTmeVpNO3vFi2tJfm7L6qchkPQlv1dZMnhzrALufGx
ADK5AU9VM02ObQ/d/6Cn36j4LliVylUVtcmOeYy7aBBe7pi+Czof0jnFZnl1kUA0ninPPXath4Z+
Bo5G7dkFkzDVtkV+nh5DJRLu2WmjIwLn4sGxOZgyLV8RDWfT2koZiow0JzOaqjuCSiADBLm50tL8
2cTSf5KTuitxpqwty+cc6xnPThSVIFETFgwG6YbIsndMxRAjVlGAn32S59Ty/2wiv/IPSTYpxXmq
+FBA6463DZkFiCHwBdJy8YlobsgnMfLyEbG/ce+2ebLTIxAxhUwBzFfUoQggwAFPg2cRBcvsoGru
43lTqgV8YRRIbumsGqaqK8M4hr2evBkZ0sZxNLq1MwISbFit0OoWMSpOLUZz08qFUOQtMYs21unM
LauGwrxGFak0uP2aXafRNhx7KAD1OLjrik4qBp7MO2R96G2MqHxsHdc70tL2jr4M41UdTyX8opz0
laTOT5GWTY91/ESST7qSRuRtO9VXT0hDKOTrhtiLpv6hHGQm1hhOq6IfioOdItZwvFrtUKkffKKi
7iEu1IGS57G7iUHH9tpHHJiB/iy6tjkHCdKrpDS1PVmbD+OkkZiTt87T2HC8RxjFftfVXThOSybS
9KjRwDXVO1zN6W1wqEHtQMSb210EIicnn9CI0yLA556FB8BM1rUQY4m8dCLMwy5eRQ3Eqe9/9L3R
3k21xMqQowZqacGeqSU3ieGCnO3h5B1Sv1x5qEtsKwxeYmvoNkmv63szau840JjkmwT3Bi16UacK
3K0xf1XDvIDv3EwQH0oosd08wI4C6zjcNsOFrk95ILI+zBchcp4detuDk5j6RfXY1qs++6ZMsrsR
Gos3ByKjmoRzXzoYB/J8n+fC+WFJia64jYeH3i1PrA78XR/pyG3zJH5mHOhfollOTpbwwa5YW3uW
bz1kgY9Sm55eAo1K0Y6qYkICghgtpCjguI1kgk1m9iMqJSVPVF/SuLfIOgi7vUFD5eC23UJYpv+A
bjpeGkkI1mS+i9irW7lYc+8mzzgNRYZmravEMvE4VoSmw1V1iRUZCmfZjal+zvVOP6e9yRk95pJo
CFk/Du2bInrpwXTr+jFniaxJ8y1zdP2ZVDJcclr259btMa3zqsWkxNZtNOSTmK4eReqfaaN0b9NI
i6sYO4RNRrXMhgp+gsw5ZRhokDCjtowQ5fhOY5S4oWp4jMq6p42eYABwECy3vaqudk0GeZxOYjnV
nf1seYg1R1ACr/xIDMaiOP9oG++5kvI+4lDfhvZEf1Fv7toJ+wljFsr2JgB8YYeD9zm7ZM3YRaEd
SmIydDRPOsytPd244Mmq0U6boXNww3S4CB2zWRjVs3MgT/eYbKuDqRvBIdmkwupPcdqR29C0xLfY
Mdr4wnmFvORu8sb50bt0fo02RfliIsAqiQZ8oIVcLPUpS94QLr5IhpPHbOIjeqrxvdMgT8h9Td5z
/kRun2DjS5Eb0aNkVJCWQ/h422gjsD05+e7B7FW5mlx/WvWFG51uGyJW6m0Zio9bBzdEZ2lohJQU
bfvT5BS5L+Vdw9lrR0Zeu4vpvzJP77x14DBmFpq2zpm0Ia82cEFGZYya3VBblFjEoQeKoW7XdMyz
Eo0Cz6Kx3bjNVo81+k+WZm8dZl87m7YvjFDGeGXoUwIxmdx5n3jQ/PuGBteyTj21ZRwAx6HOxTIn
EvJoiKM9t4dLqzd/w9b+n7jwH4gLLJRwAP574sJ/pR+fH+rjr7iF32/5g1vwLHIMPHIKYHNC6YWJ
+E/cguf9w3INvIb0EhyYtzMo8Q9uQdj/0JErQlbVhUWah4/xvf6d8Cn0f5imJXzfdhzYmuL/hlsw
/mZ3xOHIpGHeDd2cqQ5/hzXGRmFatbC0XaMaf2PSZ1liQz4SKc0JXG5IOMl2dclpWVIH0m2bzUwd
vY2//M7+lXH8X+0GOhzAE/iNPHL+/rfrcjJq8uUmerplwVVmTE0PsX/7SSfiB9kDK1nia4rqQlu3
CSVgo2vxKpybGv9hN2a4xF+M4fNvwzcMwfld+K5j2X8zfxLEGoPgmiWkFe2tILXACxuYPuAxiM6l
n5a/Jk5w50T+K/nAZPzlzbIwlEkYWQbASnTdpY9Ybf+H3bKsvznWb0ZUwBi2TvAFLJ4bLO4vrtQh
qW1GpFWwY/ZHJ1fn7GzF5dXIQ++kQH0shoHIqDwMtUM1AbdxSQEGKG9aBao7lFFd56BxcSxnG7Ty
0BW5fzKGFHCeu01mxUxtZtPO9tVdDyz0hF7lzwZAUbUK7R73zOiNwDVzKLJ+OFynMqKQ1MaXoFTF
cQhozUBYyM90sROkFfpPrfScg3Vvy4fSlu3SH/rt6JDnoE09ZmAj++XDCF4yT2HSSdeMVfzOLcFV
QLtb09ELl12VNGdd1T/AeKCm6mnZ62121uPp0curAEbV94D6XNRxvhmatSsPQdc3W8qRfJWMHWKf
Pexmsms71pRKbEqtvLjxD39MSGDow2OapD4EeUbmooTRk5lQiyWRYB6xrXjoj7qmlrFpZqdUt6BT
+3G7sF3QgF5/yqOE0V6Y0QKrU2YknrUx3VUe0MIOZ7XkHHGhfqFdx5BbUFOL0P/ZzH+QLBzOffSi
GI5yNWjVapJYkZxYrpKpTJd9bUHjFmQ+NN6274yAjMDoZ6Y0icbXWSu//IXp/S735V0pBC7LwKSJ
VN7Hj1laflJrAHTssmqJDGZVcTq5JjU5eUWEHaxDrCntEY9m0SxdErCksra1FmoLp51AEVjWRlTm
3RRUOzeD9kjICiQhx5nbQnvAGvFWdmQkFgxVbNU/ewDJF1iIGQgPMj0UQ/kJfxaRz50xue/SnbRN
YQsTHUPw4g8sswtjyJea0O+bobm4SfrTsJhpEzeLYULhGK8FkCC9R2aUuW9G8RgZisEk+vprrH9K
4mZp0a1c+jp6iAEd2TihX0n/c8hJUimaWW/oI3NWtC3iIk03rtcuVZANBG4Y9Qa/jbizVDZhIQj5
Vozhdqgqyl7lfB+lYS/H2KAUHPtfqWNay4SGMWkplL8GRcCqbku1NVLZbEQk3VVsFfAigoo6vg9W
rLNsTgFmtfNTcchbYWMJA82u2WwszbXTxe2mHgNt/9qoJsRwGBPQd3uMSePnGKXTWs3yqWIIr46s
7Q2DKCQn80OdhNC0uN2/bZo2e567l395ye1xRth/3vH13ttjX3dvtyqE6tuYEJR2VgBmJkOLZT9Y
LzIInfXtMbTc2eF2yzInd22N6YsZZritm1mB00dWXh+/Xmj0cQrAyqXUm5++bXLfCLFXzff5yvj4
pDHHwk9H83Z74+8Hf29vr4pwVi6mXpATN7+p+ucn3e5ODrmk/eL21r/syagzsgtGYw2XAfthaWCh
mN/4tW/EOOCa/P3/3B4dbzt/+3jKc3bsdrO87S6nkGwZMwy1CFdY2LH/s8WWsiDCtEdOa3z2yQjQ
xOLgQfAwojovj03IhKKLg7s60MFs0WwY8ZdBj0EkNnRPkUUx2V67YIy/MWo7ZUwkgBR393M+hyUA
SgzoN1Mmw77NMjwowmadjq3aianGhyYGUmw4sS/IyKN+qapdoMsH5Cjm2gb0j704fogFAjBHXOHY
4FArG5Q0Hv0CiPVp6q8B+YMVritrFfpptrBlQRcfJG+YjcEpy94N3TsPhZesmphcMM7fPcmfxc+m
Qy0HuRElVoQn2aTEiuw4xa5jPPqZHm1pslwQmoaHidmd1Y3TExbxbaDV30HCrafIMtdV1g/0lvOE
03N5n+FEYXpEFQHSCKkm4pYFvUx7pQOOQS9RyNVIFqJrGvugiWJOBxjCIMXpaxS57SLBFFNFo8eK
WmFXDqcrhpSfJcfvW9leYbHlq4iQi03zI3HpwziRU6DUzmJgGEO7bpv5ouXj+XRoQ5LBufHqtt2U
i3yYIzRhpsCxiMZVkg/Po2NwOctMJuiaZy24wNVDaN+5k9z15hisoFbZm6j9UfXqpzVNnzi7nm2t
QqrRueXO1HwigLjUyT4qrhnUfoa7NY1r8mWP1i/Wez72TgJyG4jglP/psky6j3pgpuVWLX12F+cO
xppkoVfmMUxaTsb6Yag5wio7oSklZ/Mg0KAJ461y8O6WHfS7APxbeufRHFiYFPqLoiD7Le8OqjSO
dlX+MLyi34ySmO7yShH0Gvkm7XA3Dvdu2R6Uix+8j8SL035kXWQSmmCjKaBS2mm59mi0uGg7ol+F
ETmLDLanqcqfzoDQqohKxFATaZ3ajDLMkRA6wzml2bu08ukCjQWJgU2QpskMuh+IUNEp0HFPtguz
FJvaFXt87bvRNpmTjFuWGDt90i1IR/HVgWMCaZ31pjU3RMx8Y5jmkTyGYS3H0F3VDd6HnNXMvht+
Ti5fr4TJCkTGaYPO5B0cw7SyJD5cGd4zRPnOIc5EmzlJ4sJOLOzThHYuwXaCkJHOQV49OfAowRbC
pMU486ACRIFaZX4Q77wTYabWWuGFdG/CVxGRwKyDg9CzaVj7xRVnOaEUXX4UICHUECwTv6SFqGFN
wrx/h1mJY2966BzxMKrutcd0tXQ9YBJhECNekXOlfsfKb5/QeF5O6Ko0/LMo7chVMiwQ6mXLJXcS
v/w5tVaaxyEXECIR0Ky7oth6Sn8fShy2oV98x2iPlcQt6Vi3kBLLiKtYEj32vikXfteJFX0Reo+C
WN+4trhCleEcTL02ZKsthj05EwdTeXeeW97VjoHDSKNjMiZviFfPuuV+I9ZoWoDTWXTaofS6grP2
eDcgB2SK490HVb1G2v2Uex360ZlJVkki0D3Nf3ADbHhBiJg2JFkZ5R8X4WqsV9i8doXbvcR6Zy+J
OF3EAitSFyIqRfDYZFbO4DA6OY46uHIFgSLahQMz+obZDpXyKUvFapi6FsjQgzmFJv5VhOYyKN4L
QTBwaxnf4kYS02YR9j0dvWgOqQkwD+vp0xg7P71BB0m/REn7rNG1SCyMmCxpwzh/lOhzFgGCAMv3
fmS9eskL1J86WezHsZ3jfBTcNiH99OKmhJwvaDipS1o6gsk4HdHbM7fHfj9tpA5rKQfYRl48lVxk
dmlnvt5eFRRYdot2aGYnfH3RWMRsgUpBbTA9sBuBoW3iRGWXKfMReA0Md0M1XszCXjcmY4q0xKmf
OL6aVpMDxbsqOBrNSa7cEkaMXsLEtJJqGXj6L3fX5eV4ErJ00XBkD5UVkAxeu2cBEojssjkNe8I9
7oJkINiU9LaJS1oAg+9saE+R6/ITznti6c20duiCclZ1+fUxklv7xKn21dTRK6HRqUe/mOpm12EW
4g8Dfn2r6z76kNw8M6HBDFyyWDHeD86tO2Ln5O898W+OK6kxG3X2C/MnLuRwqWnDu1aIVTorYAwR
4IQbvL3S87s6ihzcUBaqCMaojOEvnkqiNZzOX5rmXBNXDNiT5JXWnOCi14iLgfDdDdL0/KnH0YK3
5Agrnb2Zg1PrbSIlegORxKDf26mp7xn0qhPo81XoaTXvJZU7nP+IhVLxRqYhGQYmScdjbUAtIc52
WdjdfgS0SRI0c8XBObZW6e+bsmgvSd1nlzk/NAsSFD1huTPG8jPK5UFYQXP0yVKB6zo9BG0/Aonz
LLhTWC1V8it02Ec/2YqagZin+GYlkz23+ZOzQf+RRaP9QmRgvrBrfWeY5Spv3DdkbMOSsXlB7Td2
F7PS912i01QtSDP0smuaGAFCyapCqZShlZ5K7Hk+jmFjHFcIGcqjP4b7rPH6SzpvfLP/2Xs1qhqd
L7pDjpc/Ivndxb2kGGpYuVguWBA9CJoL06BPXw79Lgo8pLeAYgirLvaBOf3w8uHO9j+daMXXoseY
x6abN1rujsbydrNuYVnAo+JRIVuPixQVXVgeCqvgFzLfikMnZxLxz/u3By3GmsyS5+fD2/MU8n9e
/y8frC1/lSCFn4Pn+2UT8tt26pE+9nwrmoXy//bu7SXV/Lrbra/33t72dfd26+ujPGvkXJXiZL99
8u0DOH/bWuPtb8p+TUftf7v1tfm3j3kMU1g0zrL+v72m5MQfOTT8A2sqfr/i9jLXjEui1ud33DZf
loLfn/X1MZHp/88roTriq7IIjF80Oll2t3f+5XlmNSRf3x5NyBP4s0e3+7fPa9v2vfJGcz2b4ElM
mm0MSWlzor7dRB68RzL/nE7Qo80gvoZalrLwFOmLY6stQwXj2hPlvgCbVy9NSrx9LBkiZ8A7Fpnr
BauyBUORELgZxnSvB/iJ1cS3Gm/dAnRivqqsHDR461YLq1GkxiEUO3tg/TcYamixznc7aRAiqYWK
qhXwfI/E6WTU4lus2xZGIkrp1IYKbaU94ZKO0wIsq4z9nCN6clMa93r16I5Ybqx4B54gPcVhlJ6K
WdyvC65hRugsp77u9l6lX2MAIIxPMFKfRnZvIbGVbkZ/5zZTjtbh8EwhPp06EqJPt1tehQ1Ey32u
tPMTxryhS3yoWTzs6zL68zJUJdNJOGPFrAcJRSa2ZcGeTPYb8Mc5YA+X2DRSE+C7KxcFqAgcBMZa
b+SyEo4J0TKQp2beGPQu6ljOeH8Y4mFvOav0YmnQi6hUDhI71dGUdykXNn5HfCDlPJcXVJYnzqbD
yZbqqTRtl/Myr6ik1p8Sre9JqiLFuk4d+kBuoSjTUzoMw0xkqIrz5HkpazcYJ76FmZz8jU3QFova
r2l9h8joJ90+al2zC0oKvCl10Cj4sdo6Q/QRlEO+aeLolcFItJVerp904nxOt1u3jehH/eSj0V2a
6YxDt6MNvR9N8CcgcszMERrzpmJEcE9nBsvPP2OqbWFggPPc1Wi4333K+ZNrV9Uhk1BS53vt/E2h
vqBPaTkdV6r/eSx0aa0MNSLR/qHIWPXi97CYL/Dy2y1EXODDbTNnDGCOLBybUwuwYGczGjvh2xQE
GcUvEybjYoXTMbGNkzs/dXve6Qtx8hrAmqj4QpMfJer7tdTzaW8XVJQwVLB2D9XsjnBZannByUR6
dLrdSiX+kkhE2dpXxTlSJ7eJ6l3U2uBWhK3hdknLl6k1D9XMyzdRRyxuhoqbjUK4zVsltj4QUxJT
sVlIrIwrRyg6PHjaT+782O2VXxvmsTFBGjQ6k007Ym0VnfLxBnAljubfe6isZunNv8Nm/tLfNkaL
KXcyjIJra0EhiA9omi2Ut40WyQ6o1Xz/901Ni8e5as8WLRGktycwCsbHPG4Rpvzlhbebt0+7PX+7
6+rMhkQijN//zdcTX//r7bGvu0hIiSVoWfJ+Pfb1nxaiVoexfRExAthFFUbJX3a9kA4lgOVv/rJ/
X//j1+6Vtz1P0W9hU8XafXum58vlWyghv1739d9+7crf9vb2kr/txu3Ft9d1TfQ9bcszk1O1lRZy
1EEQFWsXyWPSuievD4FkzvB8S0XZXU7DeScK8UrunXaJKzODV0d7klV6xHQ0tM9+CPbHRbDKBPcI
X+y7XmnFckp8jobKbleZnRqHPDVBrpMiI+3J2bGqD8dmusr4pXZ1cEWhWCPF+W6yzl0z9Ude1VDp
WrkXoA7Avi3pxxa6AGCDDfrdy7YReqWFNyH/6PthOliRqUOvw8rpmMbWar23IBt19BbpK764ckt3
g3JUQIPjrrlnJ5CX1CwHbQa/G824Ayksz1OQvSOG9V668IMk3A2DZuOKfxqpabXTqu4+6zjPYnZD
0UDxtISLRz4Dg8lQ47I89VN/shhZLvpWfG+t+jtKXWs/dzrAlcFia6B4NVb3VgfenSJ4CIvDUoZJ
fYyNF+o0+5iSJznxN1pzPg/WQW7QUvX6/DgDsbQ29B8DWzeXeTxyJlIeA4ChXAWjPLLuJ0nXKTZT
UFM6+danXfjNstT7fcYh+GDmiU0HPVQ4KKsE+VJuo3Oor0PFQ1ne9HSDh6Vh1dF2auFimbX+2Zf1
e6PbxgYbxiqfLExGxesU2/JR1ckWRrOz4Uty7nsu/7kV33WliZG5Gq5aF1zwrcfEfRbWId1NA7oQ
L2L42TjVve436yqJCMvqNNL80qA/QnBCZXfVkPhuYx2fk285p8EDmJDnJkGyqi0uzXscON6p78bi
qfEjLOaDtc+7GKd/FqA9yzD9hiAYlmQ4O1erpVzKlZXhAZg2gF7tByOWm6xqHECFzrnXeuMc6AEJ
C0oc0iwbVmkQescy6n+amRy3bMSadfa4Gxp4d/TO8GH507QNlKmRM9cSnGJLbc+CJF8H+HZJ3B7X
Oua9ZYxVYoOTGiAeKpD7YgwvrdczqM4UXQ70aUu7LcxdPsa/rNBLrlDr/IXHN4pOm6DJRxLMf7N3
JsuNI1u2/ZVnNUcaejgGb0KAPak+FJImsJAiAn3rABzA178FZubNuoNXZTWvCU1SKCSRBNyPn7P3
2jNZXT4Glx0iQIJOCvXJqQ+FJPS0HGfPsS3FMTcIBbgNnv536PvfDX19hwHlfzH07fIfFe6Ef5v6
3v7P31Nf/w+mhxB6Td/2/33q69t/uAZx9wwSMDAKAp7+mfq6fzi6WCd8PtmSTEMZT/499bX+0A1a
bj6ZikyFBQPS/0G8vQky+N8nnYbBj2N1JLITkQvA7ZVW/58Gim3aMhs0B/uIsEkEFrtRGJfynKTO
a2F76XEw03irXPuLhqonA9cy3KPrd2BcWp07FUsgPYxn4Zbv0i8SpNdIV2oAmqtM4ptvcIJH9XO0
lmHamlbqAqYoSJy7kkU9AYssxzCL/FUH6H2PZ2KbfQ0eItRr1Lni1OMcmB1vuXLizqadVjKJKYzZ
2ZnYALdpZAVNbnwyPYwyXV50svmChInQpvcyZ1MaFo6O2vuN7tR9lrSuFZRmc8iSe8r3A5gdeKYg
WoLGZwCVTbqzL02TloI90c9z0WvMyYNd+SaSFtal8gPGZ/KtaRb3LFoxE+yjuNXhhpWiXh6yFIgt
zTA9lI+Jq/oLCklmVB4BpHWd+4eazJ11WJgCrSSjRwtS8JBBbWbTvVPf+1h9KVphQfp6aQSmTWfY
LqMpgA/3q3K8X5FnFfu2q9/8GWttqarqTGAHUUBOkICvCIDFRJs7A+bLscab70f0izv8MKw1rpkh
JMrmV1Waz8j7rLAqk+/+0mZbNMlgmEut4m3tOxzdv6Niuu+76AEPJEcpPdf39shoMB0RN3VleciH
1D5TCW5AMfn3no+RapENu5rZbEbb+E6UOWHXlU53KY92UZzuOteFJOyMu7LV6p3tj/q+Vs7VMcRO
tPEeLuRprDkWNWv1iomHXb3DW2bkoiQqFMkgQ7o5iB3/pXFgd7Zd1+3RJND6azIC/6oP+KNPteyO
HorqTgy0ccjMvYs0z9vInrbvguzxOGN2MeP25Ge5HbhuUoSLXn202sFvm/ibzPaMU0O4qF9Z2weo
yJ84lFUCTwbcXiaJzvSRUJwGhWsEqsRKXGIYU7i5ZrdBRu+KN51yZld00DF73/iptek38DxMT166
QtQnryh5Xob3w56yd1vMaQBtZMLZW//wRuiKsUIWGQns+6mmeQc4oWSBzjndtig6A7HMGzBKZo5h
1VtT36bWfteb9NcCJTI0mWxjD7Z3SmtAmwZlUTRhtvTjBqA3pOIy/kFMuXPMowcti+lQl/NbZpkH
s3T3s9mHOKGoP2RMT7YcD5b2y1kS/UlOzteYFvYeF8Yhq+RPerUqpC+f8IKaj1KJ5yIZre1rnZGr
WfFXbwZBio8OjmYa3IcutwBaBIZEk4rys2K0kQH8V8zps7oOo+Qrx0i7wZPF+sEkujWtDztzsu0Y
kdxW4wU1mi7wjJwTu8MUrqV6VuRWuAp20kJAGMrh12TIQuDjwCq5oROzeG10+53qD45mf45TWtwN
0xd9qxAP85xqvMuIPJ8y7rheiIuTmndR52Ub0xmroPLX/vY4hNChur2ZW2CvtSNExkdb87d2rAKm
3NkBxzdZP9LAwd0RAquXX+aI93UuUeEyd9jORfoSawmJc6a6xn5Wb0rEuSH0gGljjDnw6Ur9ZjqF
Q7Zo3x2oYZxstpZG6IEgt07C0L+zu+4YvbfupJLNRBfazgasFhj404lqw+id3xBMIdcWEyiTJ9Eg
Bc2jVnu2zZNnej+LisK1zDJ7m5YFt04PZDW2wcfGbR74+ngso4KEhQ7SsR+j+bOqE3sAl7nNWRBp
oxOki/euqvkJWTo6THSSxwZmcMao4koCU8Wz6XDicYFa40SoEKm4c+NDel1qhClJzTRqIR7IHam6
TGynOA6nD8VAMcTTzhzc+7TTK3EtP3NHxUGc04vwmiqsZVHuuoQqnXcNllixIwTlnrZ9scPIWjEB
kV1YRmRIiFWYIHUs7BUAi9XzhDsshdGqpRfwxwGmq+iQF4zVip/15IGzUvWmjgV4LJcjIBhK/Pim
CNrCG4NmGNEE++I8qPjJ7GuNEQlwSiIqyHyHxgNkX6fitNK0CFKOCXFjIGcsiZCcXVnsJ+AEM52O
MpKkrNLVWBAlhqIg5GSyMg132Iw3A1mF0SQaEY3YSQuVxLu+LV8j3E5sZhP9RpliL1AWPB+XREeC
wsM65TckHQA0Kssfk1GYh6mq2WJ1oW/9vrofp+Y9TT2xdgjuprZut5Oc3jhvwKUe3rS+ImOeMWBY
V9CrmU4FTQIg1iHKCdoQPonYPrMYsCjTXwtSUsWIIUE4gkF54zPDJ2YUxT1DpY7DeGE5r6KOX1uX
HkI7YufKnDIODQfuRxbVDXp/4ZLsRdy4ae0VKSehgqK1MeP8B7qTb1ndcRYXB9qsAtBrCkEsx5ut
DhXntwPZpzbDHRx97ngQWHc29tTeV9BFt45/ii3ZhhDMr26tsSO6KeHyFsAyHvImpYlNWsdk+K+j
m3xLfbGLQWukrr8n9xO7cDNeugwStDHEvLO0yjem5XR07pmyRuyqpK3wWwEzswONW9W+cqSqQ3e1
ejQL39gg2A7GnBFrZJ6qfH7OK/Pe7fkbNRaSTc755ZCOFPBa311dJm1FHs2Pc+l+xC0mhW5SxwVu
1NmJVQgNFJGBjke/40auwf5CnUyw+LuXdC77i3TQKOkI7qooDVXa/mDYUGbmuYo8TpeN/du3sAND
nEYHIL8lZL81zID1guHXpABjDqmvh4OW3JvLWFyNs6xibj5nsq5AXw7Al1yorxaGXl7QdPCZr+IE
6r+XAJogJNRMZFVOCJEVRBPuUwNdy1bz5gfnfpi58HKj/XB1pmgaBnsDQDhulUpBWG6WTY9KB/IW
dHguOBURo02Y0me3uh8LfXgbtVoGc9HsOXa74fLm6f0H6PPyonPgranezgVZxjuObvHZyf0PI2vh
B5sMLdgaXzJNI+523bWHOGqPQtf9U7aeuyIwM14sAd2W8o0Bs75P7OZKxHDGd74wTU92evnLbHOk
47ODUEEeI1X8sCFkhHLlh6Fw0lmPWKwkiImDpy9HtOSPpulPgVNQCab2/H1OrRYoaD+BQG2Z+LVS
21T6BEiyohcc9+Yx6zQuj8GI8JSinzATTJx+C0xHOek26xMc53V0FN4Cch40aACFxj9SBQ6bURwn
i3c9JzEnJGAl2YylFfpjOlwauaQh9u0y7JIco33kHwbCKoLSasaNYZFLkON3wAS3KxZxx740kQJo
zTjy3Z4rkguU9uZ3E+j3MryMCL8CeHQo0z2OpZm3G6sMJkdsvjkeEdSVC5xu5Tbcaq5cS/FVCF7q
DPX4FEEFy5oQc5zhFMOhFO6lIb3hqFy2wHm1BC4JlQVCOE72jPMzx0pJMMrtMGq2WpTc+4oBsAUF
Ftm1/rQUzaHHhpekOOOdxcBXLkEg8iZ0sj8OhvUdBsCMGKBpSEqIcGZaLqWE8kJtbL1QwUE8kMS+
d2gMhy5vZlBO2O5mC/k50VucuN/wOXNnZ1mPGrsbrx5aNKNsPweADWFXxZ/pMmzNNRzQyOgYTXnF
7lZMzHHJVZ45cgSlOf42ZOxtgLLUWw8BHOB1elt2m6xlm025SakZ2dP7WCvrTv3GV/FjTlyg19a1
NJFwpBhFNslgveFFOwx5b+N4RtKF8YDFjcZSm4pTW/tBb25klzU7idz8aBqKafcw6CExmU+kp9J+
KDssQl59cuT0ko/NEE5Ni4ypt6ttNwmLUwdJj51Os8X18idZs7w7Wva8eCNhFT36Eh873w4O448U
+nJFsbLuhnHu+UF6wy65DHeqo/dTePHW0QeDYT4cV9UxjlX60S3Gc13+XBIflt3YeBtXiDMnV/1l
VkcH4RpZ9d2OrI0vaqUPKr0Kcg+HHtK3EPniy9Rx5syD3PYTM3IzNsD+xNGmd2v80prjbkw4QaM7
1jsu66hEQ6BzbAm9dL7Es37MjMG9DsRkBEpFX4ur6t3MnjN4lbWt0O0FUmJ7EFpoRGQbWLs8Gb0d
c+EymBMMKJCx720blv2CvaRzaLXltXbOuQGPnWXeJ4ymgzjrv4uEcU8+Zh+lVBsv05qrxYAFjJA7
bhynGhH/qTNUghs85Kol/nCcvJ7LQ6h3fQCZYnULWYjW74KUrbFlKXWNq0gKjoj+6K5CzG1BuFgs
dzq4lb0dyQseCY4xnUWf0nSPoHwuEa5gwpzTvWit19gjTaMdVL13CxqH7KELp7CNN55d836MqSWY
FZ2sanLpuurplqZpGDvaF9IrvaeUJYrTZrxTNtuaC3lnR1HYaXKfp9pnpgzG7w7ErKhmh3MsahIO
O8Z28BKMnHjp7G3PYb6fE6Kwa3sj23ZkGMYlZhoJUyAKsSAHoifk6u6qcovTqsgCttPfQnh3iQQG
uzrV6rwB4D/772jAvgNw6p9hlz/p2PJCkKi40Owgi3Fl8s7lxELvYo7sFTRts32yG07zPqQaFv7I
DeNmBjfR/DByMwncNPd3rqTKypYKHeZgB0SCvPjeeAFZ2h3qwX7R/ITBVjfvIC7Yg/6SZdZGThMB
5+RGAVJL8MOm6HPKBU2yaF/nGTHHDMxvG6fOpyadb01G2LE033ynRGSeAaJcyyjLCJ0ELroCnQ2+
qJ53bY6/CitVniONGCSywARnn4VNOxjr916iGa9TfdyBIVZpUp9rloKUkIU9QORndD+YUuzmBUnV
mpawTaFaUSI86MCGwnHp2fPycIKptMU4ndDh/ari5HuGG+6Cov26wFDZsF9Oxm9f6z7gN51Er+/s
bmlRAqmUEBC1xWhtElI1MPUCxqQ53MMM8thDcoPkbsbDqI8Zc7FFxfKhyj9UPxcXkxgu5pTZnaer
n0P121Q+0E0a2RudCB2CscbAUcB4Jw2gkwskfYnUGC69t6tc2INlnI0AUO48V0WPEWbyxJtW4pxF
drOhbbRBXPUUVomdaVusUdyhQjwVMHpXJWpQ9pwqRatzPJ0HdZgHl5iV/tLbzsKaSo9KJjCThP5i
qtaDqbJ8L3EJaXkUlBmLSw3xLC9789BT8bgZIPBRaeyjMUODTjR3kKNzNlTOTVZRXQ1Hs/e9QDra
TfprM/rfOos7ze1f3VYsO+ahX6qO+QL2ndluwTBQOQyYfxgiTFsHd2fZlBjwWaJSkhH0ceDeLLNn
sGpQMUkYG4OsiJ8LdLScxeZr39Ia6ptZcTnpJkyW9A13nHwyEpwVWaV+LA4o/aw5epb1Rhp5cO39
/jldkpfFEohOJQtYajdBP8aASWEwIq5dP7w9ZOXPfBD1UUv77ED8z7ZhXnO6PRiugDvs2/vbZzcy
XUvE2l7Y0YNJf3ouPf0YJZV/Mgt029FAGGKqo6Quh6MsSUeKVnSlMws0wrcPVSH2Pb23fbKCNLp8
ONwOk6JjpFXEE9ouV46PiSJ3pVW/CdomHcAgySc2kwfpma+D7HBSCTLPLY53xgh6sGdFhvH94CbO
8KkAKMNupDMvnerMdNlFO+kCKSjU6jKIBH/ZxMLUFryecfeF9OjoaogzoUqwohmQolkgtkaJ7Ncw
8/v1dkUWlzMkeda9xN7ounqwIu+qKeTdnGcJso6bo94PNIGMlCOdfsBLOT9FWj1RnCBaKPonRHJf
LEVI7yz3aovyhLHsw1Xqrma6HdZEDZDicWd65y61vylL5PslhWZGWAkCUi7tRoBL880l0PUPuG86
T2KE+1IQuT4L86nAQBT2XvPO9nA29P5EKovESsiIQWBYjggR3KAJtfddY/ghxO+7vHffkUe9NeQd
tU0j6QaNX8ME/JcBUVqXemC7xrDP2nVGOZImZRUsK2RBQwgIcy5a/WHwu6sxYz71MCfSn4XtUxnN
pmnlnTfr1sEpqudF21KSPY4O2TZ132u0Wce3EoOGZ0UwisoyPymmGUWaITS0dh1Qmj+JqKJdon1c
5NjcYc9a5mWeNXjwo92QZQHqehoYK0LMbE7mvx6sqmoYDfMtt68B4ZS4BqYqAIFSn9RUjltTEKq2
UljRpN1LLiWEWHyGD+WbLMVnOtI1aWUhw6WooHGvd4i7opFtfEcsMjIQxeCesHBYJ9J20KOeKh9t
d6FECAbmzUKkdAI7wYyRGrJBErHMobRxcdz+cm1aiPNeOPstnrHQCOFP7ZkLFRyKErFPYwujRP5R
28tjl1HyC0c0p9tDmQON2/zzucEbpWducvznJp5hHxd//smZebBppx9rTkY93OMdxN7OnCDL+jlC
4HFyvV0XdddYmhnpUGszh9Nme+zF99vNaJEGbZkMKe31ud9+BQLyv3/6+rstmAxH9MCw7ohQOhda
VSLF4Bk73lCtKySvw+3zKvEJWzTnJ8caPv3RBLdB+0RJ3l1n6PZR0qYley0q9mmxV/WMhThM8Rdx
GIvVyfb7o0rzfk+eCX/k+pfeVpHbp3VnLdDgODd16xt1+9M7q3hr2a3YYgCD+uaAuHC0D8xb+kMV
1Vvhsfwmg6JshFLQy8jeTc4K957KlQo9rcYFzUfG0Vb+E5MKeKFY6JOmHvfUYKwJpe8D+MoW2lKQ
j+dy0vYW+niF710/66ub2egGTmRTorY31qse9yVUO9wN5UKSBxs9iN/b70EWyVmmQKk2GIgaPA22
5sqlrYFmH+BwuHpAcxEn/lph3NbffCWI+pUkHOP2FqKBRx1INbpK1iIUgX+K226f3q44PdV+LzpZ
73MFrJDOCg1moReHP2+V2/2yPpjuzILZeEDIVxTp0Ii02GQrmtTnP28ECvQ/Cb51akWgKsikzQYc
04Qmwbg+NjMByVPj/CpjVB9l4dwxgfR3cKCg5a4PFgq+rdNzy99gulbTCq55a/KCDJYAW6/ESl2w
2mAQTyWlOocrxPZFhMEsS8/I15vQ6Dn13G7G20OzXs+3j5JU6w4wZEJE9BD5nJV+G/8Lhrusl8bX
AHmpJGOgtk5xM1mnwf2mk5RwvL0PZiGqv94RujnC1L600eEo6KafrUIty1FvuUi7R4YeZ90+1pdv
E/Kk0ElLMnWEddXXhzZNdoNmzjuYD68g+a0rQ+e//s1YKWWZixBxqp0L1B7YyZq+FQ0HppKOBFhs
Ol0FUtTbN2B8kGfTRYC9/ptBFKZ0o9/K7lkzWm1vd2re6/nYb9Apj6T6ISjYYxPrNl1TlXejbR3G
wpcHSTfUGDsCvbTISa6tQw/CmQZ/qxBTXKYaZnoxPtNboIPbUSSZ6x+td8y4Go30EWSa5jVZnQUa
7kpIv8unPw9sj9Zw6T37DCzrkC/ldfAL2hfEJV2j+Xc9GAnyHUkPiYYbypk5P6YgS0Ts6rus5/Ss
1GzjGZOmcWXJNK9jN3gh0Q64ZvLikuSY+4dWQzUwFjuwMQBaCYBo8U7JIaPLWZdnEVVQbocuakOE
q2gAJOqAqfxgOI4mWC/eIDwSctZwMRhKfKVd+VCuyVOzHLP90FJjk/8gmmWbuCl4WbMhkpFMDHNu
nNA1JOClFlcOIRxdGuB8Lc//PHiT6W4ssRhhhSJq9NxdIvxHGrc6cva5LcBcEWw3LD01SDwGw8r3
QcRDzKFpkvKmmZRCfGRn5laDmHdAQl6erUUUfz4QYUATyKE4G7xf4E9S7JPlNvWBvdUAYcl2sNC+
rB+168Pto3/+IZGNeZqiygxyJqZY0vgWPbGp/hqnBHr19w+4/ZTbN9tG+irpr+9aXXNPo226J7PO
JM6S9UPyT7UDMKoQ3YA6dXpw++o/D50CUHj7tOpWOZ1Tkqw4WpRok3eqeuI3xLLuJPTJT3Gki9Ok
m2h7Sv3QRXNYUBHOkotTtXivxq7/pLli8wOMPCjV3ldRcm5m7hi/sbZsBbwvLI+xpZ10Ns5jw6qq
Vi1YqdmYYArlBgA51dmAD25nagolBPXAgGdsm6xrvZbXO7hUPtQb48tJdG5v+T3ti190V4KVY2DV
LbcX4S9DLV/SnDNuLvzvKhdRAAsCer91oN063FVR8rNY2VYTzLfAUsR0xN3WXMOL1h7mycqLD2MF
zyj6GHTSRrcjaN4svrDft1uLl4yo2y/fY+Yt+q0/WS+Z/2bPNMZTMhKD3p6/sWWbCESAicyKTleN
NhS/0UaAxtx0PefsEhZtTVxmkr4ksOdJnhMOkh6xneryeyEzgutNOo/WwCbLiucksCYlmRW9Q7ut
yh6ETE4R0eJM2JKXsfxIofuxrt1bMxhjoQPLMjU9bMoIb8t6s9fECBZb1sHmaMAu3fgtxcKSBEaG
zavzquYONgPwV5e7PhpPwiz689qWXat+Cyk9aU8Mv7yDC/HMmm0H6xBbKUmqn+wMiiD6+0IjD0WD
h1ZPe5Ulb+3MjM0vXnoGp1xY3DHuBgrIS+cBHY1SIu+WmiuAlXLvr4Qrjg7QQRD/Lvywke4iwnRe
I0DisqnpGOMF6ba6tM8ei2LsYChyKtytM2g0k8H+C3DQDroPJlYWQO7gaNtxwAVxiz1UX3T4htF7
TxRfRrowquPjROZTU6Y/GiYBXpmAImzvipppjvagmTA1mZO4fvHYRmE/FERFR9Wda5ABmXrHZPJ/
jl51h3OZkcKY/kC4sV1NZo01sqM9RgJjEKjRrV9XWGDgMmhA/rU53pRJHagBuTI9AzHuDVp+daZt
bB+Jvm1eaAQiFxT6VUXjflCUn5ZOJEl5oX1um9Nd8Vszx0MqeVed7mtqlquowC+p+CzN+LVzjWfD
vYDa/9lZd2Q50ggzOZAqmmsMkI/t5GfnWXOn0HEt7COjZZy52w1QOX8/ABE0z7NgLS2T7ANsRbWZ
PUq23F4QKJvld9OJasyGBWBHnyxt0P4bjAJqw8yh5R4f9L2Q2ePQHkgAlmzJaNn1NXzD7Xy1Fmd8
LqW3kNJL1a1MEH35RLpBRodxUHbLGY6VV8W59Z5QdmyKfmalpFaz1nMmvQrezJ5u6albH8xE0ZZq
5oy7UxJ3F3t3A2iA1CIUAUbzGpjBOTZ1K0FDgbLw9uB53iMQT+LRe1rHm3Qt5mZhNTA1pk930bOg
gCkYAJGtTyjFDiLyZoiC0SonqDeFHVF/3/5xuofVW5zouDbYNHjA302FVupjD7qaBhPcQqQnRCxm
GfdKlZjzBlo322HFPZwb3XSCNMgbz4Bug8oB0dqCm2IF44947gniWVIyHCYy3ZFvK2wgPJQceU76
h7XW2/2iPYuKZ1Jp65Z3+6auZGCQICpLVvOCXO0JHNawqd8+nLImOk7d1oB4vZUi/m6qnqdTph3V
orM+4+nP6pFhkD2gytAKzwKGHVPsmUNJK36tUNHCt+waNeeZfz6vDIdo+rjf+yS7kEDwr1+frR8x
2GPSvdKRuADK3BaB20buxr/ZENav3T66PQC6v5A3C90kB/5HqeKByUu2UbG8WzaOP0bpr85opGf2
AoMWHE2muvIY0tXYYKtheNMJ84GEug4LKX/dQceJvT7EHqGuc+owBFrzGG4PZI6c3Fib9tUaEXB7
cBJvKyItO/S3ZyiXugrh0c90AohX72ONNpaRgTprrG+FxrK4nQrcwXguu7DpVibwMJKkt6ZlcPbi
uJG68QoRx8B9+2IhXbhsvf/8v2I9EH39/N+I9UzLMMCj/P/Vene/1P85/erkr/k/6/X++m9/CfY8
6w9fNwGt2AyH/5LeqV+y/7//gUX/DweVnv0Pv+UvSItt/GHBbfGE6fjUH5aNhu5vuZ74A7mrp+v8
C9hF3XD/J3I9w/RWOd6/gUl0Bx4M4xWkf55tCP3f5Xpm21WlNTjdgV520CWzdl16ajzQscDpALYH
Mk7tDSk9/bYtkxeNCSxpuyW5PkQtDKhEXmK/fxpishWyPssvFWMntGjInfKOYcUkJAlHRZ3t5MQ2
Lwb3w8bCeo6IN+zqydkZ82JBmXahl9LNa3232VtvmSq7M4xHrMwlxVRdDrTG+7HcYQYq6T6AW/dT
a35uf0RG9tmBd36UNvN/W3p3VYk0uu7yV7MmHVhpfnsu5IhNVaKPK5j87hJFexah3oOgDr0TY/FC
vX+dnVHuUYrJY0xHS9P1V6aB2jbJ0aHgCP2NJydk6EhGaEzNTH4Jh3AiqiQm6SGS+xiK6Jj60ctQ
2V+ayj5ay6/3tS7GhzYDcoLe6NgXcJIZ7C74FE4ecbv4+9IsuHb4dGrTyq6MfdNQ6mhhhKzhEVKx
7Wa6gEeCEF6yxfBgiQMwdOh5R3a7gBHFpNLF6tsM15cohb2Ai7w3FT+5cUlQwidI5m4Kcruu9ROJ
0m/AWUvGg/4L4nWTFvpLTYQl+j96k4mMTi0ziSpJ927ToZWxvaCl9xMQ0QswfYxeHAOLoqbW8e7g
BJkB1F/rdGjdq7eO3se24kUMuxG5fhEz42ql+WGnGKB1CzQD6rde4eYeSK9BStcTTlZIBhCKxt+E
ZafhhxN/dS4s9733h2qPiqRWff1EtguvWzmS1tWNEPhjkrTRzm/c9X8o19O2WaS5RIHTYfQzvlZO
tWTSLR+YVh50k5ej8xufXVhLOaeQYd696ho1Wpsc556/07JqEaIvOCzD8goSb92xiq3IPA6ps9c9
9xxAVRpdQZC4F5H3F0B4yFxmU4WzQ+PCMhiG5+TRmPkEt8Sr9vPIyzuW31AcPPld58KPbRCR5NQD
Pi2w0ei3WLZ4abnoUsO60E1K0etwZm6RszinOllezYlLjeDbPdfwtDPxpwY4QvsFHWuZ9dt4AULK
wJ6UROpzzLm7pSUnzuCI49E+N2si6LDZBq6yiPdN87dqua9t4Z2LNl11f8UdMQyoEqRHJWDIDa7y
bNNCGtwmo/p03bcmM8ZnKJaOsWTrm4r1YdB4U11tn3WZuEDsK5iNJ2+DzLSTRUbphmQS92hbNbBq
E8xbZtavrZfvkFS4+ylV1YEYFLSKbeUcaxDzMZfCReD+DfQeviI17yP5i+C2DUR5Zf9Yd4O5j8xo
3Ew253ivJHy1KFCqJa4eEpXbkOmjbXwmGkaa00SOasxDLWOThosHAOU4EkIEUObQlc1lDZBIRgRL
hQVJeCbQYMs0BxGCDxCjCF1hfqCEe2SKixS4K55ntcRAhA0viB/QtA5BIyr5LPCveKiYAuqyYhuh
Y9kJ3tJQl8MvtyYbMxM6F4vDt/WmcnY5SjASyph8TYpAH44a6YS1kDOHDJgtsixKa1MbY7XHb/o4
eVTpU6Wo08qCjjPOPgy5P+s4zwI7bl9yyYgpcgBBL8zzUMooHbx5MaAmyZ1NV03azrFAAxjDwf6N
7SzdIU+5s4QPAp6g4sXryBNO/eIy9xKxs4edRnjjcwEkfMNBdkGbBcq4qMWrhuZ4C59weczX2aT2
K9fzbzhXRGho49EqaTDhb9S3FQHTbf1L1BVYxsoh0EnbiiT9JD0CgV0CrDZvzKMrDWRSdf7ZSW2b
4k1TY2qFZJONXNCMsxyGZEHHRAV0RRqAjuQ+ndDUOAOI9nQ6Fx1YBXf9JgpGZL0kpYApRYzFNAfi
NhOGilxKRyFRzA6AjyAdW6bE8TJYnAxaMm6wDYqhWnbKmi++xaVQEbtwBPGIVDS110z2drjmho/F
u2X4oKIsJEMx2g0ED27qVFG711KioYp/Mcw/DMO6qKY/gT1e46ZdvXlwLTWjpvad+22llTN6NdKV
5cQocLSxbcQM+WytokVax3e5TsXoVtA+3FT8Tj0Nx1Jtjvulct9lo7uX1pDmjjBCErPg7t5Nabu3
7FJuuxIX/OwWBsN9DtkDmVxIMfr2wUQETNIN4RVd85h7dnPvjagXqyLeJ7JEdmnKPvQX73EaUGwq
/vEiEDCXRpc/dpz/VzACHTQN7GesRY9jPxP0nLVnx0vzXZWKn6QVn2JiIgioS6Z9O5i/FzNjflTy
JCoT9RtsfEneJQrKJWdp6rk9KxNjjJOm1rYVw1nWBIbE/rzDYL5eBocywbI7cRgoAZYH9rpvDaLa
+Zm8s+cJE2TE94Gd2cbeidBm7vvavUtc0BnAa3RwD5/s9gxD1x/HBOd56n6MOkf7MV8I7xonPFx6
iy0Qb1Xg1emTT5joKR5gN8Udah+bJ5wm32TbJbuyLwcEEGSK325GrFH0vHsz7JCsTbifQkfE24bD
6sEmJRF5/xIwlX4vzNhHT+HfedE07/zulWGqFygftugcI5PtWGp0fixXMT2NdLobYOQfDDf6QqG4
Ih0ESg/FFLlSEDYM2zv4vJ70djMmhWP6RE4S/sfh2Zu8PRZETgkgTwPMjj8WU7ywDQHq6IEXzQLN
IijgaSvsCsMCbiHYyRr9gErBrJDGbzZm2zDmu2yYtV3nDndlZhxmiUgh7WmeG2X3blkckD1W2zwi
Z9vI550twCksM+HYUf69xpFyiSgL160MZgkoD6S42irUdZiaYz2XCKwLODu6ua8sYqSMBLwG3COc
YxiMETbu0uxdpjrU6AyLZz8kLyj+76yZ9jjNdJ4YL26A3BFNba3RBmzs7402Zhul1Sva1nHordx3
C8LI2nBQYqw9zCSQLHLUJtq6dFbrKHTYMuhFJO3a6EqTWT+zF6ZrgpO3aRq3vmjz2qkYQAjpbmtt
beGrI5tityGbpb7vJCQIhnP+0yz6L7HYz24TjdCbsx0HNQEx87nu4Qq5ZirPuZGqswKY7Q/OpWZv
LtkbGcGjFCXjyQcMXjC463epnsEkSr30oUHwzShmYUVdQbNdExJooF46YfkXaMU/swiIcI5Ze5L6
88A5Vcbjy+1BNdm3eZr/H3tnshu3sm7pVynUnAeMYLAb1CT7XpnqbGtC2JbNvg32T38/6uAenHuB
QlXNayJ4a+8tp6RkxN+s9a3khgWyf1VjgYcCn+sBEVoG2k7CppkhRVVNUq5jNMO2w1dqVVU8YFys
EZmhAXaw2Q1WzA+iLqxjULU2pFaTS9sOXrkSyxu6HnMX9lG9xavuvpqhdI8p+YZrD0QISYWte7TI
FEd0MP9wRhuDdjHBHe0G8UytDLslt19Ne7JfgzTdmYXQj39+ygcpVQxmQd5JtbKjlsi5kIdD12V/
KCOScPRQy/1kGBO5mR0RdFE7vgmDx1dkcGzsnG8hGtVveyJSNQJ570hWxlX9W1c+M8NRFtfCrPAm
Emp/83N5avCx9e58SfUpnge8DyOhFIOZsjxEkN4jeStMJJTlTPTY7K2ItYu8ZyHQo+C1fssyTJ+l
1UxrqxK7UQKhdtMntxuCtTEbJ5YzybogTQDOORKYeWhfLXZtfq31O65xl5U9Njwf/W8HRXjuqoAI
yPg9CycWp3Kgdzfq6MAVF++GgRlgXIpvgwlDAHHDPpN0AEFXfndSxIoYyRHv9WhPJNDciUwA+DFJ
V++xwBZ5jdhQ+EfhkzkOEmSfIsIiKOewsONz0vNWgnIBk7kEEVJYjwK/Xy5cLj2MMwwK83q1DDGV
12+TqnN3UQxyMFHjsix2X/OxyHbkPbnruS3rPQLtXRP706mW4lfGQbHBW40238IJmjnq3PHctAWz
GEKU8XCwFfL4iSwUvHlOvscdKhXggeNysDLRi02IQI63Jly13SSM61fm2H8mH9qZ8we1iEsgOzO/
FB6e9erYvj67LhDfdqlQeqO6NNJ9LSAXPtUzAVaR/YviHEwI0xZ+1d0p9YdfOq2sB8fNuakdxAMS
Obzj4QXwRdhc6KZG4ZjUPdKC/C0ZrbHOYqz3N48GjQSJR8Cp0xczkXtpT4QItfUK6/6i0/D+2A7P
hkk3SeSQ3OiaaZ6BCDMfHiMo/sMoeXQRhxHchnf8e2irqxXGmsWCU25a3EUixAIAAxlCUZG8oAD7
jrCcOKg0dbZ97rJHCtUq6MMrECjKxT57Ccr+YjTBh+fQrMSjfulhBW701H6G3Lvz4HrrNi+qde/K
715Ng5pWjIfmEaGbjqIUBa/7MVU9Xewou0UbMDMYDu+O0XYbP8sJbiCQdx07dBFfgANJIcF3FwKx
kEl3iQHvhIPhHrWHFie0nmtqE65BiY7Vo5YN479ox3dSzwSkxAFSQ3CZVfTpuoO9bzM4NpknR3D2
qseTXWvCvLi6CUgeVnlbmCtC/GjTWPNv7dJ1t4M/wK3rgjdSeha5fHMcZ3RmcTr4BHwn/Cui7SWX
xGs/e/vAJF7SYyd1CPp8M1R+BZ8dsrnI26ehVD/I+GI9HMkbgzeXJIXwCWGFcdTkigVmB4vcmdyN
goawbn03fxpmB5IZTZ8vyp+UB79TF/SWoH/wMZSP5Xxw5+psuvqVuMAB+aDXbAaFXSpLUfqENsP8
WRnvTF6N/cDDhcGK4yKWETd+nnPNNdAckloQeyY4JHUGfj/U6bqo4hSnWt5tHbRb+Htb9zpLeUW4
nV7s5pcD5/+sou5q1d6JMSBlg3SiWyHJR6E6rI9+zPnAhpPc5KEjSQYG9tolgG7tYU0rJVUe6FPH
qK8R99GRdyQGsQh/suFaGxcjJopzb1UIFBCTUfGMdv4bC0EY1rbxhzjmX7MxpkcOYLJWeGI3Ub8I
MtpYrrsELWeOhhctE3KthFDYrjjkdY2BE9ybUfHizKLYl9oB94bez6GRIX+Rh2k2f7Ag9k+jX8IY
GiyJ5JarPGQ/ulWBss6F0vdQwq+rm+xHGe+rCfW20ZRkbxI27T2jBXYOymQRleHXW1UReC0zQlFH
iDOGSt3iYqPORlFB5jCQOjbME/4AzAhrqjCB7rgKo5VsNnE/tBskKyuXrOn97EchdUqB4VKj/qsz
8bgRC7CncX3n5vrbT3wLfuo/SEVGEAFfJtE83EEIfdUamFON6LR1SUZ4y1pzbZjqJW+CcO0qSnI8
Pdgyx28Zir09hI+9EEzQmragYJj/KInDJnbij4ACvDAKf0858rNv8TzYFhf7IymDD7tPyXUpYI9Z
Gc2Ejb5zZc3qd08f3iUYJiyn0msz+kW4KAs2bzRwclCiwUjKtpaOd3NLaUjrty3J5N313RP6nJe2
Kc9ONiYHQSmEFFa321zY93lsedpTFa6jOnmPF/JvR2mAJT4NTnaKw6d0P2bXbH6kT4Uy7XVQNuyG
nSWXwvgdtYyldPghLL6AT52/X/IoxACtwLfmu1v0Hvu1mL0R3asjHZqDMJnRaxa0JYyz0Hv722JE
BUtHqddipmiy4PsOI0D0MEt+QaHw19JkFDOVyblwWlwNHXI05muM0argdbKJMphiFqBLF5fUHWtX
6xZwme3ncOo2No4kvLn7r1bC0wFflYoxqt/axhx3Y+kijAjHUzQ/BsnYhgxtYwGlc/bh3URLsQoT
lOpUE81e4fyH5sBsJ5l5F9XBmfbM3gUtjy82ZmuZoZlzA82fUU3OfvSAbydeYagbtrpm7eTkTn/U
rfqVGD3t/WCeVESPXEhiJrz8SO6JIezvzcTCD5Gbvy6gDFOMbsJlVDn1YIFGMwyJznFefDCGLPEA
6pOsKgi+qF8nVPnnLsnvwcQWL4swoJQ6rzZxFTxlNE7XnqjufRiEvwdYGadAZy+qm7KzTJJH6wyX
ro/kpdEgKVoa7y1TknlFBI5DTEI0PedW/K1D281ofbplGr5lPHrn0ukiPG31sOtEdwqCCthnzrpK
VeQJzOjVeY/oxC8Q6BcsKYV9/v8bjP+rDYYQPsDv//0G4xr/juLwZ/Ff9hf//J/+Ezgg/6GE5OZU
vmN7Ejn6vzDzvvkPpI3wmhe6uWnjIf8XcEB5/4BiZErf8S2Y2jZriv/cYLDccIAhWS5H60Jlh0Xw
/wAcEMtf8u8LDOlZAqy65TrKM2mZrQVw/u+8gdEY2zoj88gIBKdXXWJN6xmgWvauHPxfo0AlDtU8
QtnawnvlQHhq6ik6+7O4ff1TJ0q6tsx/TFmjHnmUf6/LeTh//ZM9Upsb3MWYLcPfDJ3/FFI/SsNQ
l4idCE7biiU55jqiHsAbgz2BJYfzia6GSXrO9Gmyc3Gw6qLG+9r/qLLUObtO/6x5gp5kQ2RmkMwW
hbupEaZ647Ec8id+1nfdGiRlu068gxSNxMc3G1QKXR6c22Q8wDfTT0q2zo0SOZfkahAWRWbrhDA1
trnxsnmIfjptfchH4B4WF/WGAWDxgms6IkSKDMJ4JICpjQKIqZQJjxn3AqWCc+8Dabxg4Ptpwft7
jL1qzrFt8KLr304ZDi9urob9nDBzTJa1RS2nj9Bkgusv7gc4CT2zeafZoSk4tzIyVhlbye2UmP0L
w6xDWHv+xetG8jKiND8GvTEf+PXRbliWe/OIIcF3A/haiSS6eKp/qsgsaogqOgqiS250D7tKhcWf
SYAP6pigv3izs+4k0+a+J7RQp4mJQAWDx7AAZ+I+Tek0dA/Q03lxTBL8pMqR3TuieCrKDEFxDgCG
LUGpY5gvejwVkQWJ3u69Xcl/fkswTRhhc4/l32IWDK/9ZJGoGBa0uCU2G+3anYYlOEd2+MDelF5z
t3+mDXef7aGFTC/bm6oxsxlWxp0z2PbDzwQm0SS5Rq3xkU2EPbctW6pgYpWf1e9h3qLT5hZHzV89
D7U/rG2XONWpT73ziAKaugGuUO+F+gAtnTUFAVRqMsWdODegFIRrQh9ATEqOVScAdv3bAXH/52rw
fxRdfi/jotX/63+KJarg3zaGWGd5zjyOBGTNti3/+wOH2GjAVjE356/NC9lRiFeD/mK1IyqfLr5q
s4uOGPZewFeLYxHrHwgb9AZ6HavsMA/+DxkGIEf+W4bBYuYFOuLCRlYAmzgJ/usRQN6lVZERFy6Z
TMMRfijjArsy1lk1PHdpro4mQheeSSrsZQFJhpnxCCr73PQCgpHVfCsT7q+AerzNgNMyU0b4nAfh
x0CEjAPSLVf58MPl9wY1Owlf/d+MHKYNNv7p3HOVroXtqZXCB73HKR9sE21DIGJV39Md67LE14HK
Bm/exMiL/xFAAb2UjyYzxE1ztCobcAEsn1Vrd/OTOyXXHkp3NU3use4pjYrqSWTKOcNHiLemaDM2
s+F4U+aRtL/8FwpMSNfU8HvHiK4N6eHErreXSUTu2Q1oCz10I9s0FdZRCeeakhp1dYSJihKj/7oD
C37Nm+JFTsbH4IfTs9cAB2rM91Qm6lJaKGxIDrvPDemXgYjWdjJ4pJj1UL0r+WrCC0mLtYJ3Qk87
PBOoleD49SMqIohUKhqPwnDzQz/8zQNCP0GPvaEF4+GOhV7XFgsl7Ue3qcDt0rkmIXhhcnGSxN9a
+Q96JVL1hsLeqswH4JaLn74HVbEsZmdPAtk31xkbso3T9JgMCD5zn3RIOtuVWwEejNpoY1CcwZAm
oFVTUnsodw6QJKBrQaXWElei1ZaHaCqbrYeLA2MEmK56GC8jiLptsPh4Kza+h8Slghb9p+vDoCDO
yMBgP68hISq8UO60Ng33EtlQuMEzHjxXw7tJvQ1ZSClRULxBuhbAjSfMPbKcjGUE8Qe0cfWmRWiz
xv8wwLTliybLM9LYxgGhGf97MEEHI2Ohn5LdskMAq4FQCFH90lwwpEQiSWoem00Q9dgIVKTUWc7T
K9/T0+wGL8yx/G2i4v6qhXPLltVi1o3ilqmYl1QiNiIm5gBcldmor+KdDJp4L+R7X0/2uuXpWJtT
4ELaYqLStKAXSr8907AcymVWaQcuZJok3SUDKwkvY2hRB753Ce34qRGYO0l8qvE8H0G5JivPCtCy
TRAUfST5lSB0cQD4nQYvRoehLUNORFpvsupyP322ERk5KGMLvyRJY+wrMr4blPCLsA1f8ras9Ktu
xfjsIQR0DW6AQBvTdQqTbcFY9Ig8HqZGZb9YI1lmc7erxGwdtSV/GzU9/ghpA99i8Ep+zXtpF4uz
oNg3hooRMJdMXpHbCHaKuh7vmWK4MaXFrWI5vyG9zN8ugzwpCvZsTsXjQDbrJkmgD7kRKY966lm+
MzkpWwJo2bx0KKTjYk8wDEP6qli3XpDu8iJdxtYcCmNjv4RN1hxqQxvrMntQk+htIeCU+wSLbacJ
ejZqgLewn36pqmN8aIX3pPHpDGqcnXEDVSMu4n2tsg/fUOiKl5OnnpuPyCQDHdoOgch2894X/psG
w7gSSAD2Y2GozbD8HFB3Q4RhG56ywiPDS0JteHW7743fJ7Ad7kTi+JRAI9bULsRbY7XexmfQljiY
XgYzvpQRURQLPmw/VOp3BePlZv3OZ1lSMxC/TtGvbPGXbFPeizpg3xx9xjp2sB/yMBZBcCfa7yAK
AHlWP8T7LgZrupxxLFt4GAggXmnXulRj356nNj5kY40GStj1SQ3NR4lt8kCeCq1uvEeK8FGRHLxp
PPYOM9GVTIDlPp0SY+1PtnVMlidXquk0SQBn1YCxCMEEs+VnEvHcXWeyCycm9Ea76u6+nkj6mXVE
p3Vz3eZUaQqqRrvNAV36rZxLzEtNsA7V3ID3ZM5Wt1O95eJw8CS2f3Lp6VtOFIBwO+MQSGyCjfDu
Piuwu+dNzboKB7zbSAlWPbJ5ulDQWROTE0BxTu18oNsoyR230mdnMs6qWoYWISVsGWPt8atp7eZ5
RBZiL9eUza8BuolDAfvUymb3Upebuo7lBusxTJuwkAjwQdjpOTKYJhvROfWSY+6ROF6krKkB2P4d
2C+sojaFbO/F5rkvrD8Op/EhxX+9VWIEdOSH7o7MHsz1SLBJs7CLE8BPe2114Wfqp8WDgHXABWX5
wwxUcmqs7lG6KYmpHCa3JrPlOe5mVG5VKy50D0eICPaxRdkmdEuHH7bVDuscSeQsSGP4s2REwmQ8
MSALtoOaynOrAHs4VvbTQESzU44Fgn12w7sb+teJifLRzBx9WTZGzJNbLqMnknEYVGnpbQAL8Jh0
yl7NFvCSAlQJVubqNphRfYW2q9A6DQTVsSapgZZue/ZiWztU0zn22ovDmbbzFjSPzU9sbfbTsNNB
qze5F3FBKJaNteXyvRk8jMqo7aPbNNma0DprVQQjs9tkeBhl7OIO4J+G1NBrRXLcnqum2MBZVy+Z
ZG4/z+ahtvsYwC1urByvBO8xQDc9Z7kIx2PClP0RMghicETqVvAtrzqLtr/Od+1oPplYEFfQXvzt
bHs/M7fKgAtCxG8m2pJe4xIpQvU2NR8Vq+9tuRyw8XLUdmFSbZnVmWufR+kouum7lc/RRXpBv1Os
QAaNoiVMljTsBVsUoRVbR9Fz23p/iKIuz6k0xKvuxaljwHPJKGmpW5pPHH5rLNziVlnilZeTHIo0
/jOGhP/1jn20MCcREOBABw3rN10JZx+rtl+rMWj3cCGJkl5+7fEg49s8jO/p0FUbjiIzhkib2/6t
rY1jOdVPykr/xpDZD1GE/4X3qkIA+hiBH/WaoItxFr9DJ4MF4rFIhw5t8JDxEG54oeN2Wn64U5Ls
Mrcwnrm6lDOJW7G4pjl2D2rW2QYzF+uLKHOPtp//cLO6geHoPGai55+rBuSQN3aKUVpXU3dWdGH+
+BybUuNx5LBgpYUemWwV/FLNTvqh9YZhFRPYsMHB0d5zUOm4ARB/RmVdnL8+sCr+LJOE/5w0pTOJ
vdM5ggSc9vk56Vg2kaVMaPfcH7u2RgP+leAZ8Z0cRmbXe1R8Sz6VXZJtsDSQTezOz6xz4tjGA7LQ
QqsYLVg9E3gdUw1uTOiWq6mxFDiPfDxEM5SshKjZQx+0T8QbFbsKWd/GrVIG7xUj+HxyWqZM2Z8g
cBiJ9f3Af5r2YJUiUKQAp1ejbBHqddWPr3dlHobTvR9ILTftJ7+qq3tUsyOHDFbtpD3+iuiQ1gkD
yF3ZmJKFMJV3paZqV7n1N0l3h7MU5yrVNcZHFmaomh31k1fGy2urAf81Hh2Yovk+6SfJPmGKdrM1
nNzl6G89XTDPrsihlukRiThCLt5K0TgE3FsWLvrCmjdM41p8h+XyTp8PvpH/Qlasb/BhO9fhBPOO
E7yarUVY+VH3zrNlxMmWjMtzaPi/x04yqmviPyouf9HiEmCqaxdkPn1D73ks2Ng5ElSQbYZ0cHZ+
ZOGMnxGWTLa3Dslj4JLjUebzzr5pp4UZBDujsKAe1TbOrFAerb4Xl76Tv8RElRMqHyOSlLgDZoAO
BRi9IvaZ5Me4n/qIvYNhUlvZ6HFY/DqomXti6euIIA0Fx1wxpN5rtJEX+8PjZLsNhXi2GEQYAuBG
FhThziy9Y2aX5btdohkL4PCt5sa1yFv4kC1T5AdBmh7Wl27el6O8YUWwWdQehIG0YgKQsosbyg/u
Cuv02xWjecsATWyUD4avANVtyW4+4gjnynDCH7BGm5e0lS9Y5/ddV2eMAwf3QhqXs6XBlxuZoPwL
QXSt3DARe63UX34r8amG2rjJSyvCM35Usxh2ZYeURGpNinSUPzpG1kEM8UP2kMUSZ3kKfNJGkcNO
Gx+MS4Cj4mJ35Gtr5Z5Fmky39tAXhUfsKhTBMvKtA6RhvRjCrvg/0jMv7GcwoqYB3J7v8XTRJErb
vJrU3Lu0prYOFbnoLMQJJ422NphBbrJYvVPlvjCuZUnHRqtob9QAKeGlA+JA/TRB4dnhAZ3uJoMc
QWzdqYoZM0VFgoClqOj/s6udk68+2H66yf3xbNfKvorURpq0VHOFDKDVJYQxB66Jp4nOgU0JGxBq
921uWvHenbR/MVNjPSSeOH99mONto1T6FESkijaJnMk0wurjlubBKWhqGcF/ppInaej5KyS11WhH
xvNAssF5aHS/18vYLa6WwdfsZ9QKDG98tsY0FIKMKTLzGpSHBISkLG5YrJ7jxbn59acaHFEAXOfk
MzdHjFeRfeiVNTnavLGYIj/FbKqemU8WT3aX06FxEABYQRos+dzGHbufOHvSO89Keh/NqNlYHc1j
hZnMDWX1VLPmuQSyhW/cEzK/U0aUnSn103Phcdk1AInWAmzVqclQumIb0axRvQQwTELEIdblZwag
gjANIqMRHIQoUtdxDRxCFcGPoGvzSwuek47UATreJd6ps2kjekg7bPmk8QqI8RuVbreP04mFBGuw
krfkOvPLYFsTC/UkMIywbVgUb3Odn1NmD6E1ps9GWU5IFcEeYmLAr+WLsxdJdpPL0MvA+E564cj+
xQn3cRfCCBwLG2Mdr8WIzeiVU3ombjH8vAwqdl/M2nVf4HtxJIjCOUaT3awbd1EURFPyWNCQsbT6
s1lmdCoNZyPOF8a69Uc5k7IU2xClKpA6e6Tf8t55wQtpkeYOwXtyyCJ2IRPCzmOaesevbzqx0l0Z
+sV6auTV8hpx/XqvtEIc6YYfA7XwvaqALHwNISvpADFnlLEhdvAzIIJnRZ2cHeqgf5rJPDOL4U73
xaYQKYdIkOnEgzdRL7vJhmEgZbA2r6xqUDfOl4ZpwLUxnOfApUqrSYpXEBR2AlL1pb627Z9kjgjq
HjiWXAUOhMU/F2+TJ/uG0gvbbuyeS7h168k/drYfXvFJrZgSEjQiE7RJHkgQbEVg8z0seFXItyTi
kUTBkt+U9vQrmvLxAOuuPehmvjlgvtYR6OkrXJhgrWQd3wyNfT8rrOFqmXiXEXLWm2IecrWKY1Be
ffCM3t27pEo1h4wDndvWHPfRLP4gd2CjMiCximLapKwXBrGbAFgTPz9nYxswdgVPM2Ste/76oErZ
7udheLF7+BH9YLIQzUf4eEsB4hko9UKIn1qjDbVEy18+i2Mp7RAloZmh9GXbSpVCaLogwmX4U/nF
80heylDgROdE/QlJj2w0ZuNbyQ2181vSEVM0MQw9iOOxvCNu+/xgJpi5sQnHO2XZ9SFIbp1O9buf
1W9NZV47MfhvRX5llQ0bCXr2DcKluNpGvDNH6KVcGQjyJ05QuGveHYRNQr3rPTow2RvfndOLP2Nz
8mLrXDfVUxPZ5ZnAqu8Id3i+/eHqxMiXgjGESbyImO3yNcgJiF4aSVZf9I1d/h03MTYtTXNr5OXB
U4T1hfiC93qx5ZdO+TPW8x9CUZudr7/BaljNjoMSyoqvQWjWO5RiM2woVIFJ4sz7uTQc8HRddJjL
UxxqcjE8/jZr7I+VYVoX0tMfLUL7qx0W3/GoD1Se/k97afEgbGZLKT0WBFYFOC3OTDUW10XALX+C
WmIPzBRIsU9ULZk3Bbxp89BBScY4u2NVs+OgAWHFMb6ilA7PKraztWtLlEJeLXdeldEBkiDfUSm/
IVZbJQLOqlNa5mtoQwPUFZzHpirN7dfvn9Jt2gTG7K8dVX0z+rbYe3KmFcqINF3gK1NivU8oOZ+m
PLvB7OXX4Xp096G8zBnrhWmK1bbKtHWdCkTeePEQtBeKpoImv0ltZiZCI89WJsbGJnqKJjzoyC34
OUKpYP1610TtVUazqL0hkefO9BfAVX3VnEy6A3QsmHTu+xDgXWQO9gnVEpK+HNYuGYBIxTgIsZFz
VFoexnBsHIaNba/xwGj1AYPKKkZfNNDOjJUL/clAURh2LiHqHnomGe1pEwY4wTmTujRpDvHEi0Oh
2Jl+f9JBwU8hZIpJpROftpYww+PQW9+91JxvjXKe4f02zPPCdyRKNr9av1sBZ/U2bdmGB6WDzxQq
FP0wd5aZNweEvgEu7xpDW8GYC+tiZqzTxOXedRgveUyG/7qFqC9GFhovHcsdp2Q5/jVM6YL6O2uP
52pM+y3Axv6Qs5xN8gavMHGFp/zdIQ3jGPJTAopMaaWc8tNq4tM0yX4Hs6HdLODdk123+UZE1cGf
TboBtzAPUYggOi/Ffap9iKELnItqZp+NxLVBZMIxopjvMH/vtnkd6U1XsbU3nI900NZJl5w7g3SL
Rz/Uu7CyT1Reaoesr9+aPcqjr1efCAB0A9KhVfkzavvhw2/tV2Cr67lgEZUEV2vqi4dJ7BhxnXgo
0tqnzRQV4h7YU65fDNsiw/jQ91C+Y/naVujiQtWCiOhw6QSIekByRN9HxlkxU9Cvyb3F+9pVdX0D
h/sMSCFFIs1qpKXN9UkEWEdxAAfU925NOtM7BChf+2YwzvjAyTVdWtPO4gx3E6ot4GEDDN2hOQzs
v8LwWxIjTHFNbJCeGpl4z3AtTdePD1AYgpNPlgmSJZpK5UQvaAm9lVVbZNAFCKvQ/EYvelI4mOBw
EnpXVWd3+WDH7jUDG7L/KlqIqn64pTZ2fsZWX/LWaYU390yN2nwXgivgdXv1Oani7TITKLEDOykp
LvHW8GV+8ZcPhWO8O1+xaE0UroU/mLey/ooQqQ9tKx5IlKKNtv56RmsdCrf/sMLGY5qh6J7Ii98O
Le7TDLThmTHpHdoyvIy0qkl+dlYm0prTnDgfphEiWCyrhOnBGDw0WcXc/7/KuvVfUk4u9iUoiBUV
JRYYIOBMbbLXRYpmtAkK5KRYxke+RNuq4ZZavNDG7a1v0dz+TjXNN1WROEkUvhvV5COaSBRRPvq7
3OuAOrVCc487OEKaqd4k2KpeZzNHxoicojViNJCQLx5TwIo1rUr7jRLo0LtEwwx9H2zB+wZXBDXM
Z2R84itbJFV786tGtp0nPmsDQHGHwXa9e5vkHw1pmJFnytdafWrPdDZu6Jr3OanB6sbZjuyKfJeW
VonenSmYNbdvDhFpxGJUDDvEYJ2FLN9Mj7cz2hg2mh2SrHAEQVk7emvZsAhS2BAJNjsX7f1WDERl
5hMFit/ne+Cu6ckEtJYw17SkuXHKlnUkW9rL7Kt7uASbQf8bvw118DdIMfDUTN0uaOV3Jkfp96KS
z+ALiS4rqgiLEhcLvyJjH1exvveKTJ3YvvB0CCKfUJcTx5buSK+sQdIivUK3uw4LZLRjCFoLhWm4
m1PAa8k4TasE577RTuHe7UEOoRNP15WG2ADlkfDe5ZT0WypMB6/Bbgzq6kfVZd7ZD+YBwDz/ljtz
4VcRqayKi2OU6aZk+biuZvoJGKFwgaanLqdJS8gwr+3pHnRRfwSdLa89tpvEmYY7z2G851FfsxaD
YuXZ3VsQ/awNpOdSBOoYeAxN6ImIJmfCelX2xJwa99W6KyINHlYn3+zyc4rChF1byRA8QGAXxXV0
Druo5u7Px/M40DESUv6gfWMIywpwBle5dfKZIEGn3WV4SyYUWmjclGsim29yAFYiZWUD6i+eEwoS
cNhPALCsiyn+SgxjX2ttkNX2yU+7VzJsmxdv+GY68u50MJI0xwg+Pw9iZsv0G0nNKmqs9mV0av/M
MOduTPPn0BXtM1kjDPD9ja1AybUzzuFeJH9HDqpNU1s/C2m+OqFDLLrpp7sNmIZ8NfkA+aZwCtft
aD0R3LID5WjuoXI9gUV7UbI/goEvtn2Hq8bnbe44xmcQalKBDYFqsqOVqG16ckNfW3pbfpZ6BzzE
NB0XUziPD3Ek5y9aOsIKChGFKQlj/94dYIH0DzdNWiQA2NCnPv8UpgjZPayXVYoj5mEnEBxvRG5+
QPGA1ueC5RwTGIY5aj7ylzN8kRVZXzQkcVZ9GFUseWQoXVQKGsD2V85QX8w8Da6k+vnXrz+FoYFq
fCBZ0cEsA7/d6g/oO74Pofc2oOAGcIlLzQEEw2qfD19/+vpgzBqfpTQOECbCW0gwAqku0WdtWam5
0lkd3apgOOqynxCoLJ/rls8Num/3reKeYNuaIEZ1BIh5tzJXcGrj29cHMDPhrkOP88/PBZgydk3L
hsQlAuBmhl5yo/SfjyFJdelYQFn81+e//iTM0qEmaLBJuiBDDcYpkJySk40dAoQ2HVpJ7O4Qc8TW
Lg4dyt51axRgubHRkJSLCDfsO+BQDIQ3dWD1zFhS8+T76kNOaO+ESNENQ4/qjTSh/CrKjZxreAA+
xa8ZT6jsvZJAOBkMLymjyUsfg20y/WcHYeZ6UnFykJwIxBfDafS8e76AcQ0OQe1lt7hgQmYFzgei
ViByZfxWmtXfYojfrYGM7g5Tj8losvYnmueaUU47WfvGgnNjNDC3RlYruYVYsgSkVeasp4fPovjh
OP1PwfKvCxtxQHYvBQH3mfstEzZrtUjvmtC5EFNJlGBqUbU5HQLgInzW7FFTtJKYpOtkCWZC10AX
5/ooTuEyTYbfryIbtGZq/ixGn1DPj078wmhQ0kmpUzmM7raoSVcSfZhvSZC4WbLw1qpHjE6AiLHC
VoX2OZECwtdBqXJ8Uo0wGUr/mAWxHy4OuFnkSCo895E5GSveilTZud/RtnbkdjQmszUV5KyjfeOI
3I4M3mUSHdndI2AkjtI7INkk627GAcJA9M2yKxfdCvVBQtFotIo5Xptd3IgviIbhRwHS05wKzbFb
4/hkNxfP4J01X9MEkgN07JAasHWK8lfW28MqgQC76ecC7FYAq9bd8jrsjSXSEe/kffR/pSPErbBE
pDuVJbAGseRg+Cljmx1bK+rh3M02stO0vst30Vif8xC8UecBourtF79yN/Ecf46IJd3luWhIPUji
CExU5f6eYwx/ZZZm/8HYme7GjXRb9omIJhkMDo3G/ZHzpFRq8PiHkMs25yk4BMmn78Ws7ttV8ge7
YUCQZFuZyiQjTpyz99r72NfPeZ1dqyJ8YnbcrO3ONldmNjY7V6HLFB53QcThjAiNNfKbads08tVn
TBQgvd4hu0Q+HcsfQQYD02NqSqoFfTpRYmSvEyJmXfg+2DNEWGKZLiFeauDOZt+d+NcvemhgDPYN
0skpAGNC2IDOnZfYTrBbuXgna4im7NEO7TT1CXfkgv6HN2Q0P6RnHijbd3ZGxrfusiMrPM14WLpl
yTsAT2tbzM2zrSQg5lnu/JBBkjC8p8DTTBRA/dL/Jdl3iGqg4vF3axS3XtF9dMJyI8q425qyQ3iV
/IAJwBuZ9AipEfZ7C+g8aKNNF8LvDD1yK2T52NLgEe7oMqUv/F2XmV8ZSn7hdSWFXIwGF7jLRVV1
mEjMjgF9j2lvXPaYijZKTQx0HmmqeoP3J0QSse1D4hjsrD3GXXvgzFkyZZMMYWqa9hla1bnU7PYV
1pMpvbXuciZFarquG4CxdNDYcGyiN1aiVS+uTdncDrsydTCGY1/KTMJ+ypbIdvSvBMOyHWowupzK
01W9gHkir7lEKsm2zZyuMptmk5nDU3GtDZq6bYK8aUsCydoysiciBx3AtDCUZhI7vISxztQvQWpD
yayspL9FHtGVcWjJEXaGjunWWH8D81uXw4axGkp7IAgMhE28MPX3Ka0EtE6a9rMbWGsASlVgH/KC
XoqyAJcycH/pLTIm8N5Xzl8gB5muTG8om94yVrSVJ3Gmxghq8hZDuQ7Nr81Ey4cOxqoZIWvpBQDz
WvQWmutyF6L4Pnhe90BeEsZxl0YcIKl1aeGqXepNR8vumECjtmeKeNPX2X4g8AbJy1p3sc/L076g
bsbcXqKkRCJ+kglvqkuWnAOpgYPdpzTNvlkxjmXJYlyqaRskOt6bfvA6jedGhF9sVqJNxzhq54/O
s0m7PvZpLjs+J18M6dXcxNuotv+qCYLouetAW2HaykASEvD+tQiKH97Q1nu4pSFc+6hWXwq3x74v
BkYNM5QHQes0tmlGqHHTF53cDcZws9oi5hgfJg8m7wX5Hou2m7l5nVYX+qXfUQd8japBH93O/znM
wQ/wE9a2yY2dBpC0+oNc7ldxGgQP/gAECgIBZuPf4rSmKoSf5nV46rNsQ6jFp9olngbNKBpoDdTT
xklJWwIYWAlYKluAL5nxkHHQ3/Tw/WEoumARuMP2EdXRH54cOJN3Wj48U4SF2S4iXw//5r+fnBPO
sRczS8Bk6IujWtpfbpB0Oy92trTo6efnwUMg+mTpaOXrwY+9HZkDhctgFlRNt9ZzyBGlsC5djxIV
lOcfnuC7NDHbJ+rM9Xh6AUpD2zTfSfsGDL99G0ThyeGYhxNDUU2UMQbixNg3PPF13ILuHUMmjiQF
oW9y19i5quvvn8YvGmOehWeaFu+jhVneefceEkHQGhHSwxNqGoYUc4b1G4B0Ib9WWPTo5fJm1vFC
P8/zP8gblx/9b7WlbwY+74wvTAux9Ht5cxR4Nepg9ySWkXTLuDBNEn8rdZCv5+U3jiAFo5DBE/b7
39le3vt3j2xJ1k+uXJPMufdkGPDdaVXmhWQElTSPyL5IQjQ2QdgSUBUl+0kXLFtECJSz/7PyZrXx
nRuxWFR7Be6K0Eh+FiPwxykY6L+VI0b8uT/nKekJkpgqvHakFs/mn+Spgii7909bEFjje7ZwuGTe
y1Nh5TldQGV8Er2iv2LMJ720aSqGDptMOMNNkC6BNAO09MaZRbMmNzy/IMAlYqwZph2qxFQDiooy
Zu4GHBvVt9Mhs9VT3dXduQer1Sv0e54w9syNEZHP3wvt93vdpgwcGE2sCgQXl9qO0cp57ppWdIp6
Ahcho+kHCm/r9ffv1K9Xpy9dDmS+6Xk2Q8Z3CJ+qdBqTV9o99fSNVy038MoUzbYZ+s+toBJMFA1g
y0s/AWI0d79/7F9XNx7bsySxg8w+kQT/ewGBVkrgPKfHk2W6W6yK7Q6RZr+tvXDjLW3T3z/ar8uV
Lz2y66R0g4Bl692juR34NdSSLvnpxg9d1R/QeOPro7ufWcXPsQ5//P7x7GV5eXcPgAEQpvCRFmNZ
ePfSZk3R0Pmo5CkLQ2+bEH9GSby3WqgGVb80O5YRQVLR9o+M57pWxIzaQHDDyqcJuIxHG+U5+Ozq
57totKgDXMOCU5WGolThZ8pYsOYukgQ5NCdq6OAPy4f96wLqu3JZRDmJCT5795IRYRhOGnPuKU4B
E9CzKPdpq25W70en0QvGg2UZnwWDMDfg6SKo6rFwE/9TL3JE7aMQgaVCCmkCn44Y8ZlIU9+oP9pJ
Hb3OJbDAZt7//kX/D5dzYAeMdnnZ2e/fv+aBDT98rqV9otVAg59MVmY7DXgRhicWQbUbgD0T6i4/
Ksy/fUJ/jf8z+lHd/n5j/6Vt/w9rHley5woa0J7jvt8PPZq3PDbm8XtcbVPO08ryUe4MKjuTbhCs
QjVMD1bn1ysnBWB0x/UA+SeKzYMp+PsXwlqurndXHwYZh4RIU7quFMuz/Ye1ZTCTEnKva51yt2G9
WtRD86L5uXH9xfu5/sCpnBuO+tDwyEL8/aN7v97aAS4diaDOY2Dz67LCrMs3y9g81ab5hZ5gjXJE
TJ+lvy9E/gzLQgAQIoawILph1ZpphBY5YkgSu1+9xCZv17C+Kcs7zH0lHwdxonO/Tiyce2pGzRC5
6bADDRU8jo51m2NKjDp0TlHQW+dsaIaTBDrc26Q7dhKiNMiRmYN/Z10j4kMFfZYVhhFJCKRi95tI
6yGlGfiOUzwPojv0TVCeGUosSwNQ3RpmDs5dp0Y1a00RgR8QEzd5S5keKIu9zCq/piZhbbPf7tKA
QaG2wkNEbjgXyibxovESpba712NT4643LkSBTl9HLQ5GiirJKLJnZVC4UdReiGSfmYsFDDtbTlRp
b84r7PX+pcS410XZrW9j4IJxaf3hcvkPG3ZgYoSyA7Y9DhD3xewfl0uZcHqcQKacIu345zmTuOKL
b2nc+tBczLMfIcPIiEzqF07W1EoSKdPytR9D8IqzYrhMkxWO26qz+3wfWJo+AVpGhiW1OvaN/CDn
EkZ0j+P791ea/PWOD0yPVZbyOPCFf78S//HEo3xAtkINeLrLRCUaE1JIfsJ4l9+KQn31jemU59J7
yOY5xPqUM5Mu+1tHWDlvBtspEpqC+os1KzEvIcheus9kxjUETTPsFEf4+PQVU1y7mAEGpnzE5QCS
7GpmDS1jLSv4LFKNvN4yCucscib5LjL1kzXWt3tltaRZXoobjikWxmDENWsn9JCZLZ+dQjyNBrOQ
XP2lQkTPYFASJoUsmYeGDp7SU7AzvkIBXRgWQI/QYfH7LbGQvMKPZLIWK4Ub7FB16Lykrb/8/sX9
D3adwGSPZhWxBDex/W4LM5s2JqqILSz3DwHNnmvrQV9Azoa/KMByD4F+ohHHSDCrnOqUN561HmNE
EVlQR3uV/WF1t37ZUl3Bq+9YWIhY25z3z6dJWgaXappPvL366LVIKrD7j5WproAGkf0/ZR18dw8C
nT2a9S6eUaqXHoM3sm7aS59Y8R8qXWtZR/+1zvKUcDUJ04U2TSX17iXyZxtNNs1DqK+JQGYKMZh+
BekzqFpji/aMjbzOc83pgX7/RIAVqAhzsM9YecX6D2/XL/X+8lzQGpOhvBSv8t2aX+DOqdvQnKBZ
W/gCcSdgBW72CWNAUnF500LbRvrK3HPTuYa18Xqem6Hrxygjdn5qihtz/ZD/0zuwgFk5iV5Lz/M4
f/3DE/11d3IpKJZDCeYmDgjvj2a5iJPRrT19MpQdrPBOmsciMi+oY4H2M3Y80IAlrgbN/2MIOdYI
9k3FrR0kRXwxkmcxY0LRnvwQR0odFQF1K6V8eMQT2aq7EaHvc92MxZrl7kpcTf3CClGcmVhiONL1
1u5ZhquMzKbJydR2roIvYdn9MGfkn9Ukwp1hdgU6q7oMNnGJIFymDs3FRVgdNyF2d1+iLHTbvUCp
77SePMpGkMlCZs22s5t2VWMWOsuY1jbKNMCTvrfvW8iQg+WVB5oFAnmQG+xguAJeSufpkXu6pCup
oc1IkqBdw19XDjEzo2AsfP9Qd1O3Gybg3PcDSMVAD/Wr6C4zbkncIaX7CG6w3AzbovfsD9ZEOZ9m
0YfCrr/kLUfcKAEHA3LliIPzpzLRgwxi9tf0Xh6iWHZrt++Dx/simtI0PAOffCFj9otZzXgjjK1G
aXVJLOO5tWFfR6RwFp4TwS/7xMA/xXMQBCdXQUxczpVJqH6OJQr2NACoVrMTAP+JrKuVJ+xxRUjy
phz/UHP8evFLi5M+fuNACrCkS0nyj40gAYdVo+YC2JMJTmsKIC9Faa23Ph5gEu4YIECd+MOF/Ovd
L6Gfuo7nMKTwxPt6s4tMuxvGWJ38LOt2RuU85P0QnFOjzI8pOQ+b2Rf7rkvo0qDKKjDz/K1XkL3r
X37/XOx3BxyHMh3qKzshZjBp/nJPQWkWVqOkw2jaeG08v7xwE7EFSxq2yH732DecoxuHDwaefDgn
6Wr2uBIhpgQf0wy0KcBWckz1Q5KU3yhEaBzbxrpG6DgaBbUTHv3NHD8Jxn+bCmU2oHS1k1m7rcbR
/tNK71u//Dqs8cJ1Bb+LLTijLlbSf7yfTs6k0kG0fYrHJtn4RgyCsJDmqWhT+tr3r7EsWqf7Z1mZ
r9t6So4gyOZT2uGEXt0/9UMkT6vcL4jtFcbHcczm0/1DQhWPxH2k8FRyc/+WJAOC6VNFZbDkhdhj
xkCh6w4CIRxDkIZ0wwwDxWM/HVUzM0xJXXFKZGoU0L7H//7URJliRDSecY6LUxr701a67c8imIxT
Ut2pmW1PgHkbSrIiq3glwgHZUi4K0mSyA4RA5tqpE57g9A0hQT1zAQ0E0jufkstXM5CAKs2H+2dB
m3CgNEuTj7iTKVaF+VTKDrOMSl+60MEtHTbRgbNofhhdZ28T2Fs0Y/zS9GxarGIo5ppXEHYIjUGq
MLKa9178IS4iufca7GzMEtCLGy7xbSp+vTsz/7ZfoRfEcgfMQY74gfqJsUydO83NSN6sTp1CUTTX
2YkpwFUy7gQ2rZXZVtEBHlwOIik72gw3ngGFWq8loUstWpbtGMKHyXMGrNbkwPHFE7TPWaVhbvr+
xSOOlN5zuKsda3cvzyZd35wUYHodZbCFnC4+kL2DyBePAjPwh5LZ+7EHJA7uopQvXWYnpC1zNXB8
YTKPRGjj5kZ3MUTVX1LETxwuYA0PtjOvVUevCcTrLQwb8zWNzGAfoR1WThC+4PlfZw33kGk0cEOT
tgYW593Vfs5DVEb5Y5MimK0yFFiudmGkLXYdti2DwEtGV4aCeZN3Jfb2Cbs8bq0D1yDJucDaDzhb
y31M6tEqajlOBxI2Utv+hXf2AK/PetUOIYdZQ4QwGptqM5FjcEHlsqid5IVsCEBm+Cj2HSLXPc4t
CGEd5yf4YsweQ/cVwZi9BcQX7asCP2TWV9gtE4P5T/SRHtEjVivaUJZz8PPYOtqFc4g47KNRn+0t
UamnCWwRo4+sbKzPZSE/OmXx2W8jhKV9jK8UV/zR7tXOGDx5EJGFlS+qjq6Jxb+OcfWpwf6EcJba
ucydrVZOcmjjreZB016NN57mqnOxx//doTQzZIe+eq6gPmmMZM93Y+q0yHLHJni10XcxhGHPkZR+
l3LsHysLyH1ppOXW18irhjz5hBK22Q8+l9HdXRyisL05AxMmA1DOXyp+M6PZ3Qetle91jL5vMqEl
lmkMkoq7boXLgOt1tp9mlDGvGo04CZF5jDiJL/Omf8DIY7Hami66EboLkN4QtcRivCWKql8Mabsr
Ej89tI1J7KFBxNyA7znNMS+OGP62jkGUvRmG4hm9AA8/q5fJzr2NKc0tGVKYvVxQ9yk779onUTWo
js7k1i+QGchxUA3hpglZJWJmwloCgDuAF/I2HXe+ieUUAUF+cCLSXR0dLVvvFCG2NZFAqvhCsyQ+
OimrUGtyQ5DsAeBRZBCQgSFsBgZYDy4wVO171E/aZ8P3mFAHlUChh7PgrPdT9qPOkIqi7asvZpIs
yhQMJznCyktQPnFS6S60evMtDchg3Xip2PkVdOjcqKKjP7RUmS50WuradeWXzhMVE5aVoH0ou94C
I2qkeCKeMe4QR6iWsKUWZM5m6AIaKs6oz/z+8cklmyYx/fGWynK6oaCKuQLm1aA9st2c2L+ByLIe
IW+vGo6zULay9JTgg18auPo0NMYl9fETRwzJevNzRVBohH7gNbMJ3taY6TddHT0iIPZfsuwvNgYm
rK1YWMqcejhJNpGNbRMxrwOt7EEO4YAQ6hZARn6lLW/tzGYSZOeU+WnMo3MxnqYs8bCWdG/5VKp9
UpA9HNUk/ilkSeeq8p9bc5S8pG9xHx2JzPVB0iGCmxC/Q/jH1grENVpJBSW6yD70LVHtuK3OCWry
w0DmA1PG9GxItjgVyBAPSI2u0XMoK2uWlGcji3Y1CQWeVQVgc01odsokNC1Ln5ySVl9Xc+NXdels
DBNPGuxbfUwKkIfRVHxgy2ehQqPKq23S6AvaHkMS+rY1NXGABYlo3Zxh8D7q3dUYVfo+TU1rVESO
355rpNPJqg/2RlNzN5vyGqTiZxa5m0lAaUUXgEtajnKboJoqI+bdCGer81RQLpN64pbO17CZ7BU0
BHtHPA11c549orrnbUhrUJCQHpgAa5xfBkF/GAVwi81XRpI02sw52Fi4iXcxtuUtrphiH84NXonA
ys7KfLB7U1w5tqBVg0/zqJXAyY+sFW2SLbY+Pfv92KlN5dn+Aq/tt5Ws4h3SLXPP63oYupw49CYb
j1IQFdMvP5qhcLK2FloL0h2yt73xRbMKbT2WUJ816KWxo3Qton5EPHFzpJAvDUtl4bXlbZ6qcq+H
Tq9nRWibGjIsPmHvr5vQtLa8kulWehIv5dQulpHk0iUaVd48pm9m8NHNrk7Se19ceButbHL8WsTn
pqMeXlCpre/a3wq27GaK5VvhAUZDRhQfAwNcf2g4D0XpTFs1qBtHyu8Aeg/+EMyw9jcOpRQHo/E7
cg7ch0X75HkWYCq4qgen9675EjlJj/vRbqcvkwO/Enj1xW7N4GArcGazWCI6sSeu+0hbe0q0bZ/M
LsCzJfSG1iW9OE4dMSh4d6LN0LVDzKnZPRZZY22qxnm5j2X6TgDKJFWA511+FaCzcX+6l65szs4i
th4jdDt5dqlSRx3tDF43QXEYrYfOQZinx4PgUayi1me3rPZJFFsXObhnQrO+N10aXENkQYIGz76b
1a0ZBenxUUgKF3g6Yg3DTTyfS9i0V/RlSIqd2jgyeQbyYqpgS8i7mQBpoBUEQWBKn6vAjx8k9glr
svxLo9yNPwu5UaF+uzvLyZyASF3ExAO14EQ7n7w5CDJB163vw5CuFsaqH7JN01jWZkTauh0TekQV
jegt83w0raY+Zmkdb/zCeiKvtU37v0y5I/LsyVFhcEzQlKzisCau28Rw75RY790a67teLIw4RPEJ
K+IndfwNafF4IIjmhqKVEIBU1YgASPPlkIdOHmv02mr8JSK6r/eJLd+SUIgHOYOjxy9/tM38czhq
Z8c8lCCcAvOCh9cnMcvurDz3JcjrdeaAfQ9h/KHZ4wSa1fqFSFbz3EPYZ4g6rbvJKWkWtwcL269N
af5Mb++1mGzznM/oVXSYke6ZS8bbw7AlDSi+IifZwV1v0fbhh7T6DuMJrPAT/UdriykjJ30nKjgw
S8CVCYj8TJ00zaPHmc1YIG89EnnPAtJl136WwSOtEzdBQJkwEURgydivaYevdP/qJ/fpDjiJMm+8
3etQRNO7PBDxhXpfsIwj6TaaThHGpkryA2fA9F6EprDn4pxJX3e6/ojIo91Ewh+eDBjCJr7mh643
WpTwEsqQdLN9GXuPqemovVHkmGZmhHcwCxCqtMk3D97acdQ9jlWiVpWVsaEVRMlGTr1PRRuw3JPB
OUuNGZwo72Bs6iXdF7oacQfsnNEhrHmsccg+DaJ9aYrxo2vp8JluEXqoOrMfB0zWtIcAzExpi5gv
84tDm3FqwduENW+Yz0lrzo92D3hAFdr4Smr1I06k3jW8nyHIXoW26o3zsLFRdndJFNPRBrh23WXW
UWUl9Y3DtZEvpiocYG2N84jwNH0R+EMPbuN/gw5g4xw7Nx1TsjmciLetCJBwyErBuAHd6W8RcAuc
APEo41TMRSu3mfQJjs+HRtoAnevyCTV2dUxiH7Z13D/5ovDeNDdYMGML6vO2BOvtmM+1i+aG1eSY
RD7247FPMaiHy57BUWss4lPqfHYbg3qwbJEk121tbToka6e2bpJjXEy3qJlJdnDm8LMbo7YhPUxX
6XCLBod7Lm3F1ZvZlRXSb6DV9i0UzmMgRzwgWkDVx0sdJHnw6gs8jsj7HvrGoX8xqSfZ1u3TMKCI
HGpQhMv54X7dajTha61guLQ9yt/eE+PzqJUFp1sEH9l9gq2c0MNj9NlNNUCCAX3sRhHssAn0dJwN
znmcsD86gXbORmFisCTwYs8782lUpWRGx2pLpPK6DlCHlqqInhakDIBCzonZ6ABoEuMLBFbWkGw4
LOhHagXXf8n9L+EsAaBYwQtgdpSFC1eE21qtwZGyrS/jgt7G9sTVhnmxChkjloBbWqfepmWmVjTO
0FyV47EwO/ZJ5YCoGeB74zXeVj31QN4IABd5Nu+DXEM3IBn+wlYzwYewESDV5U9aGcGWqYpN8gd8
dsMep6Np4YoIRyl2dz6qqMQOMU92XqIajp3XXWxysk8jQxZfqhs/DvFvOiFhzrJ63wVINUazM/aK
bHYSI8yXkhkAUGq8VUt7a27jv8qBGW6A83UFRDK9YLFmabbdV0bwr7qcrsrA1eVQwU1lm+J4lBhF
2xiFusLrae2N3GzX3cIyalP5MUnw4CyxwdtwcTVh1W8f64bYjzIK8FlZ/pmFZNjjr/Z3Ns2vTdK3
b3bXC5Bkw8w0AeXOaoiWNQzQ9gcT+XJEvmjnTuYGou6VYdn4JZdYUKZdkecupS0p6KFG3h7VJect
EmF1B/fe6sJTAYj37DfZt6gjK5RcPBwdDlOwSjAPuyOSOvSzW2RbMQz5YJ3QgrrCxNmVslVPAur0
mpCOb1McTAsknp+VEMoeFng/beYubjLmGwAp3XmIOnEqEknDrJL9iXI4ucjiXIdz9DA2sd5hAghW
ilEJEnAwJ0v4oox5DUtUVGv6FtjNRn3sPeUeknC8RggugSrbPz01yYfC9C+Tjy+C4FVxaKZUH2Jk
mRvTEF8dFMdb8msQQIhhXg+8fgdPfdQ+S4Mt2NZ7rZ/vIChqI5Mbn+A9yGx3zARSc+saTslqaGL1
YMj+tUG1uG47VWxr3w05sCc9+TNW/kALOdTVeNFyPPmcIU41CLAeZR3pdXDG+tpVZy+1Hy3gyM+c
z7k8F4NskVwHEr79LHAe8eWeqz4H5p3DYaZ/vxnSoNl6UWRuOg9Z5WTEzUU1db/OVfNo1f30qd+h
KV/VZqQeW4ToDq41D8Tt1evlGWg77zx4iF0oq69a8Q/v1kOp53Iz9uVjhlVoY0WoLxtcFavM7z42
vXgdsCFjM5qAnThrLw3BhMEgWrPyfyuMGA9abjcPmsc8Blp+NKrgK7XKqnH8fI+tljKXpsY+VyUG
mjx9aMgxuJ8yVTn93SjNa1ccS8/atRajV1DC+IKWrmUw5NfGjil4e+jW4ocFjAt7eDNRVsmD2VT2
Jz98g6L4LRrxzDgeUQyxneOPtDj2j7bwt9gsrU3YdtEOZ9shwh2TzaIl+AV2TBzEDzgHvzs9hZxH
Y2DlWo1chR2OIATTuNXs10zQErOs3v1OnEP51ZhF9ACMntOOb70GubtqI/eLGOTwaCf5UZlefk6b
4jlSHLwc4cB9CccnPTkGCiwj2wLQ9tdtUvvHpLPPbR9N21YL+UamnNwakzy6MNgfOYteuOQrtx2P
zKnsjZHgMb5XcBWrq5UwvUhQHfMrBQjagDB6Q4mmpFuwwd7P2KIfhSsTo3ePLEBP3KstitXY4/xa
aZadoBWfW671VRxN3VHMw4izyii3gTltWSYImOv02Z4YgQ5Wc/0bBLkIyIA/jZsUljYGB7oSY+qQ
5SDpvIcT1+bQozMuK+wsGc3KIn0J3MVe2SIcRO279xvH2KB/q9fCCDsqZ0L4vDB9wDVGEFUIo73p
sQjN8/jDc4HzEYe4pPCM8eIVXBb09nudJuoASwTr+TB/M/ZweXD8BFdt9/rkaluvRxEPmzu+C6oA
7KQR2X5kd+Sq2zRr76JJBsXZyaV5ucoIbMhlNO4dT9GF5Vjnl3W7dzRld5BznGILcgf0vCXG8lU3
ZFs7qsj07rK3vnOTB0r5ZqVcuMREH/jHuOqedBeIo2g9tpTJvDdN6eQt3zPVRBazFW2ELIddpIcv
2lHdTnd5STCUS+/T89Q28DUHvXGxqHQaoU3cmof7jt93kCSqaiBgYvrSCHxhXJPYUIHajaDZP7ut
fUwAGA+eecVEa8qxPpYjIzNiKAygK2vgpuMNiae38hSTUlNtx94m34FFtvfd9jyb5tPsZ9ZVKwAh
vTJwbGvNvcNB1F8OO3kXflMaaoKveq7mBsiGL+H6m4FOTw7or/Xsu/t8GSaaePM4Rmnk9IQCMD8R
xxp7EPRmYnnCGWOVFTZf+TvML0RxdEliXVrdXG09ukdjwgBOL/0WnKrHNcQWl24RnGqN0+WYZvDw
W6v2N7bbvtS53T7nKqUL7HS0Eo3ipq6uls6TzKILqW9/mX7ub+vBafY+4gQaFX6/o+NrvTZsVceS
qUelqlsuYbnpBDdfyIaAwfyIpHl6TnLwFtnkL/qN5CF9zhtfnt0+tzYsHzfPncAF6CaCdM4STVa1
e6ESHaZHesgboWB4pNBOn9CsMqRr3GklXd1yN2bTo8DlhnGYGDF8kOLJ8FlsHbv1DyGQmXUNK53w
Z5iNzJu4cpsliaKqezLDOgBdsowYhLfOumLLxYet420x2t4us3r2NcOmXR0k7hc9ffdj3FlGHXLE
tMf8SvDNWxiUX3tJ02TKX9vCtj/Yw4zbFP0jWI/6bMvhO2f+eINpCmw46t9HdquN49rlpQVUshO4
tle0tWEqRM6zknI7s3C+VCxGU+yfJEXTjhCOb3UzJR/RG3z2rXoL5lf9kPQ7o+yDX/ri0vdm/ADJ
/2ChKbvYPeMDn3bLQZbzD51UMdYG4oJQcTsfSc7lRPRa0DF6JuVKbJI4eyQV12SSkUy7OY4xmOqE
9IIIPGtJO91Iw+lF1eDWg26SeLybnlxhLUHe0ZOK3ah9wuP1cclUeRD1xbATc09ESdmf4Nb3TIOa
j5ns202TqeaLv1gRQl2Pj01TmU/aKj/jp6tvU9X+LHtoZLZO831G7MGnebIXQt1sXKsJ70emZ2dn
c/Q6tH2QUkAZ7TUabz0UpGrv5eFGeCmiYFpsawgkrFXuAiqQXZNdFOrpE+lNNACJoJ2xyODnQSZ7
RMlJoyvITTJOyxedjp/Cyhh3RL+2l9DSZ7G0RtxpGKi2OcwVlZqu6Oimq81StjFGgiKCfvqQ9ZFz
GyZ+8MrhqTWNptrNO4bQkLlfYiybBxdwPxgLvpzqsH8xgyPhQuZjXsX7yqusDxEscs82iy9kNHr7
HEzFTlVW98Ej3ZjCfzO4uN1X2xCvMtcjhBpQkcabVU9fNNCTj3GADdwnuZgwBsLKsksxIyMj2ejo
ddCnOMX7bneuYgIMAh4bB0i2WkbSKX4H8HW9u90/8+fHj9uwGlb43/nDfr1Fa7mHW3WWV/vmv+af
3O90g+161RL4S3RUCcmFsdGmo4JINuSIYdHZBqzC0AGmA3hjddH+Y6Jf0LHXsIrVBtXs3tlst9ft
9csVZ9nqzV9ZpOyN23Fr7+SpOSa35DZ89D+Ln2BvqHprF7Ag7Zw1HlG+TJ9Jp+olo49tVuz8byPj
qoN5zM/TTd/s1/aLQrSOzwRPlAf7aU3jOmw3OMEMssQ1mPUD7lWUIDhIzGs8FRNRaPFr3Ne7FiAa
bikGlX3t1wdAiMM+THsHKz7pcylp3Edfl1dsd9XV7+MvuipGblR3y9xafMsoBFaUswZo0Mw7RGV1
ybNBv1U1MIB+NKqHCcndrdfmxzkqd60e8k98kqJMqiJqzCT/RCd5LRUShEzGDd5yx/kkBpeOWUq5
mZZngeGj5Em8fFJbd4XHZtrdOr3BkXm6ZYCrwpeb94Svsqm1u5FLsO/9Q+PUzakB9/n3l16c0kes
cf2kS5qvd4/tbVp1un8ZLp9lLZdGXxQXi3HaicnXxYgvBZ3bXWOP1Skg0Yl5OZ+9+1IxHTnMctik
PjnTVeFB8oijho8W87LdmPvP97+ZQ5dAIKnoEFtFeQpTcfEYEO7uf0nqSnlqhqg6Lc9Aa9v4x/fr
0qMJhwen1FZxun+I0rDg5ubD//ve/TOwNsuyz56d41q2lsdsS/brcA7Jlr8/dZnUnCuZ6a4jq8aG
05MV3kbVfupIhT+btd3vK/BusyTz/P4z2zYp//7s3fdS4kZpWOdqzZz0w1w28U55NkamNk4I2wEV
s+qMpjxx8ilPLbbOvEznPTpGm6XHjnEIMai2c/OfH+7fizyV09Krzsbyqt8/MI+ld5oEGR9HdwR3
YyCRECar/iDJeKcOqk7Z8kCa8f7f2sH/8S/JbnsHxP9V1ZOig9u9+/K/XrHrV8X/Wv7Pf/+bf/+P
/4Jzr6q2+tn99l/tf1TXt+JH+/4f/esn8+j/59lt3rq3f32xvTP5n/ofanr+wavW/V+w/fIv/3//
8n9Tdqa7rWvJkn6VfgFecCb1l6NGS7Isy/YfwrK1Oc+j+PT9cVcVzr0NNNANVPls27JELq4hMzIy
4n89/l+U/aHPLVz7/7uy/ybL4qKM2/+u7P/vP/qPsr/xX6g9KIqBUL8u00bxb1vilfRfmqhrOj+m
pQXuMSyc/xgTy8uv+Dk60caitw/h4z/GxPp/rXQsi/kTXf77jv8/sv4aBJ7/ScqDrygbWGZR3VTJ
MaAg/0/uCEVdKhlSG2E6StVltYLzNABZLR0wH9AKWnvIEerU4yeywyzXBbNoXbMWTTq74199qv7M
dSdAF20QkXjGNIoBsI/x6vSEvbQ1F4eXnu6OQVhtn5Wa702kuGkap9WR8l4lgdxwQpqoRiqjcZlq
bT8LE3G7hori2NJgX+Z0TsqSGJw0Fiyk0MjP66zz9DoBNW2e4zqbu8FTWtT/sg+aFerNOHF+DPKe
Zg2MM1lI0pjcVs8VVCcT6J7cKSXfQt84FBE4bWjOl3Bv8IVK0/Ztkr2bz3DeEW0bRSF7gL8obyB4
rD/Dj1HfkgzGAFJFc5JzhLc0FJoNY97kAQe/MWbgwTScWyHm7vh6yPtObJUTZl3BSxXhchsMpa2h
r+KHgIPpKmlu4tTQRTtRYICEjtQoSozgGwooKbnsbCB72Ab1y98vnS5vzLp+uqnYcA2MRiaPSMpK
iHnkCEEMQqK4eULDjFk0Esey8AoLLHnR+LwW2QtfI7ipmoZWlefo1hKiX5hRlK5BoZMQpsADs+9x
7hETbnCW1qn6fMCr3UAoHt0M9RPDzBCOWPqkkfJHY4dNx0inU5MNdM2Ogj0NJY5nA42WwMz+nAo0
IyXKajujsQ2dnOY7w62q9i0fDfiSU7FTC7rK4ibJPAzvV5YylsF2Xh1NNEaWKuCM26ublxndeZq+
Tsp8QO93JoGmeTtH4ewWR+ER5sXglGG1Q8PqQwygtY+tegaLL6xI7TCpxJ7opMvYLRaG+RVogGJo
PdqQr6tdvDLQoi5zkRmJ27tCpQtZALwmEGlvDykRRafg+FKg/dVNlFeNRYiumPTsX1+4NWzysgu6
evt0AXBa4sMqhCQqF58BAUg5BbmNJNRsCQgRW2NQrfPajNdQSBCIiOTIKuSejgr0Ei2jFWFmyJ3T
xok1pWl9CEXpFbABA4S5O8KasyRFjg9pqhC0KMjk9RApO2GEwPZEy4uQUUhTijyYLN9TesL1Itnn
ld6+PjkPnGiVo/FuOEqNp0EtJQ+dIlsRSHc1KjU3wOAbFb5hONaNdBJqnLXKAkFf7CpAKEVMnXs9
DhwRhHCkP4/A5Sy1CGZNvV5btK7/mHgbOQJeQWKqBQesjyCirhrHEODPKXBR7VndzyFKnZA1kRQd
gwyJrnwxUBzm1J3BYalMNl6KfO7elHBcyrOI2q1Wek8QO2xs6FsftpSo3HmWf7QmfSv7Dj0eseCv
G7G2npV5Swaz5XGSp0equTGTiJaAesZ2QILwVSyhU1WexDHxVgVmW1MZrxAPQKkb/qgVghz4YV5t
oZ1TFVlK314wgbWqOc89FY6RTgmqeo7XoaRyMjeY6wgtt6jHjY00kqPLCgJF0ninL/JdzmBG5XW3
1mrchwK17C0dHUZAiZr8RWhelPw8ITsZVSJzG7PuMUVRsC6V3I7MexN90jUzeQ+d3BKxxF98bhHq
wuHu1HXFMZuq0U7b+uNpYmqRmQM24HNaevD06MDARNUaWoS/op6SdxHNiFxmf+pwvNQ6ym4q3do1
DmD1HDhmMG1jpZ92Kb5pG4Sp7tmkElio6b3JahqByXTkbvzTIKHmiGn502X01FYNsGTTTNueXdNR
ICSC48IXmpFf7/H1Q2QmOYVlAOC6sLpDGGBh9mdYBP4a9amhYweSBiHyVMzEQmN9opATmR1VIG2+
rVQi4Yq8DknDNf12L8+2f6H0eo2z+gso5tRCdrRDXQjXugAoWs2U7wKz/8rBk7dVglyCJmMmOcDS
HnSDowr9fjpLbOA3A8fjWaSvadvNT8Bv1Gab6rd40B98yqJs2spP8UXvNBbypOyS3DzIxkS1Cn0q
yvh+EmmygxwbXGlAWt8QsZnTTeUmB9lXtghLGuHzt4rFDYWoz2elVF6NQFmILzPViPg2idJLFPWa
L31U4khffBNiaKhiJJfHIjye2BDBNtpbjLNW0Ac4jIR0ztcive5KO1/mYvjTL4gyyiVKEJw1CUED
AdZpJP8pKQviWLsyKUQn5RFhAcPVs3lL54NhleaHnOnJvgTwxthXW3lTVCqAYuNRXL2YCEvbuhwP
R+GJtgxK0jPiPRC6kgYCG74HXe/GckoqHJvfcRwfBgnmpBRMkB0r/So07UUeOVnp/n6oWrMzm0R4
UQzBm1bhMdS2QT2hAF+wc9PmjHsLPjTAC/jJoW/iZYO4mzGSsBLWR5XmwyZ9cpHxn7jVvqGCYzAX
q9daRgEyLVs3Xw3yps2Hxl59UOp9fYa1eugjg+jiWW6fQnxh6zFb3r3V6xQRiBijkQnJm/n6NEr0
cSdw4qd+BDb/1oThXRdLl8Liw+QEwvc9JbsMbRWdtFgGHRwhblQppE5BljaZPqMOpEhfhBHlpk9u
RpzwzIij3QLndedpyJ+4s1QvXF5FWyh6twYHh6Gle0MRp00sUQvtlj18BDlQWRgOuF4X5r8s1Xkj
RGDuK7X3dB7xM0eRhP4QH9VqnNwX5cde2CEBCpV3KB4UQDer+tlDkx6A2XXxA3bsq4jpahNiDFBP
5wCnPGdGfhfKqYbaJVFU2GrRrjewVpx19I97Sssok0rR8Tljjwy2iBOvwtaVSI8+5yitdAneka1I
kVvFERtPj9xtnd8RSTp2mnIQm+Iud9pX2L5P0LDkWPILFCzRfcRawsSTdt1F2nXI0HUCtrEL3fCL
DvFTsfNS4g+6Bw5GU2yTsfkG8AEHhcyYqa9SHR5ks/yVa33T1nBuO0jLTyqlWnWTnqbi6kwxER0p
5PjXzEavEufIH0QFR2/i9F1cmPei/9NFLSlcS7afU57Bk638mQKIZD8KAso4huCJFxofbREc2lD7
pS9edqbAeMTZSzUOwqGbsTYpEzqGMm31SXoKykRXnRWhpNVUGhJk6NPSRnB6IgBqC4HxFRfVDidm
/OH7Dp4/xXQqT6bNKNFhs5KPkUJKSOjHhEUc+Y54rzfr8xmt8Xs4dFcdgoe5xJUQp7fFr4rzhIZ5
LBIouVdH8XEysSSJwA1Dg4M0kVU8M5BjZwcvBWgHQuTF+YdQpSdExvd5EaABtEb7yJHgOAZYrUzj
vNMwmANIxTsoFK+dRH/aKmdrmXLxDUHmTW3qaE0kE+JTtzlv+iU4DdbmZJYWZMQ1nUoql4w6SNyt
fGmFa6C8Ggu7xo3AjskEaBrUiW8XULooRhuJ41vW0IsSDEg+rNQfBEeQXpK/VhhjJqFwR6HiVVvE
PAoJVxF4500IUpsp6maoMvShS3M9pxc5pQBE986b1OC4OqIwEQztQW5Rpe4yHj/4GIXVAoYEG51K
4daLMyBAhXMwrxJEjRbHPzydfaYMoijFcsiIwB+9oNfbqB4pzfz9p2b2yApP+eIvya/NUMCu7+9v
/n4f1zVUoR561d+f/fMLmbEX7X9++M9v/vmZIUdeID3j9d+3+ufn/+3j//7w74X9H69J02SHeDc8
A0TFJPfv6zhh23//k32//fd1/v0V5J21iVQTwTpukWV/wRSCzq7llv5+QYHg3//652d6CfTzz7d9
o0TbWrS1IHi6q978xpyAz/j7KvV/vvRfP1O3+K6zQf5FONQU/Gb5MiOPQsd4AMQRiAImlssP/77m
7xdtwSomvUGVXn8rIxjX/8ff//PtkEpImXVGZNcZcYT1z28kRCF8jNZwHQeemRa0JqonomSU7Zy/
PzOwkLcR6IVQOsUouDzbM9Q0YKBoQYAQbItwVFn+2QvhqUCMM+9Ru6Bt6tCqL5xWs3Ygn0iSK6Ly
uk1QGric1FtEOafP8axcMBQ5lnYNxXtH5IJ8zjX3i8CubvONiJQSQvlTWKSO7BbOvI3fpBq53vxi
ou/kJ/oWVIrFY8WP5AiDDqT+1h/omjxnb+ZJoQ/3R1m8gLyl5EU8bGe0D+Lp7KB72D9Yv+Qq2IPK
pY0WYmfHuD9aqPjG3yMbT446hK/7ubTtqC3lfvdTaHb6hKtuJyqCfl9TgL+2FXG0OMq9PQCV0SPl
o/ToxVaBTG5vYc1sBe/VW7obBhJkZ8wd6CVy5giXGvo5R9oh883Ok95Uut4lHwdAR3V1c3jJQ/uU
HVEQZreorRRyvSdKtRWSzNKJuS1f8WkvX9Hla7I9X7V9EWEjM0cbWf5YykuwE82nNQkHvkoG/StW
+4AOOus9VqVWOEwb8h7ECfwcyNxqhTUkBlLWEVMDq2ggd1kilKVUQERNIbXewlQFGbYBqt/Q41Lf
ptdEvArfp7b0usCZ11prK7vskn+xQWcnCtVrTJQvmPidkUazsBTFuRsBkLVhyQS5lmHl3yvvw1gd
Fynb0A6W4iAtKF4OK0nfAj2Drllw8RGcGVSbFBOdLSf5RnlmjYzvh3qs3B8S03C/ovLlPD8QJcOg
zkr3FIW0822y5SNA357S6rStXPpZcOImPQTQtE/ICTZr0zmlNgaACgX25WuZOIKtnoJfc4MmqdOt
1c/gzdxooeXrp/igb/Tf4s5/R+Zac9M32T2+SrUf/Aq9193UBMV/KzhhYm3NFuEXA6CsIc3kXxHS
8lsJ7QfnIZ6KG/4/J07FcrQoMLqTVZKMOrjnfv6srubJPImDq6V27kJ3CsLtqnTAOWXtBIhkQFb1
cNTNLB8NSUwRQre81o8UNUHbwxRDcb7Kl2P4+qFZk+TQDYcKqyUdDZxT8RnS1vqEFIxVUmnB2UN2
aJ21MwtG6iuWV/EVZ4WXh/L6Gg8bwX7QQd/cq84y8NU9osDKp8Mvvr4huaU50g6S80K6sWNcS/zs
s1GwHLE4ykBzWiRy3RTOQC08wnNxfLrdvjqWtTWv0yvyL8MO3+jah8xHpZK7z5xph3r2przS6ovt
7uz856cAGl64zanMIFRXvAKDi5JXK4nTMrxItc5OfeV9k2Pt1w/K38xlu1vHml2MDt3U7+2eDEVe
vas+OAtYjz3/MNl+Dsl+8nAW99Bvil/6Q3PsLh2Fc/TtzcOERmb8Hq+nTW1H3kPdNHTH4FvmAEUb
7r9myiO1/ZWdkaNS83Ca20/qN2sM297AfDi/i85qEy4lR7qOhk8nPQgvyMVjIG8xefB5pFCPs/Fm
2CHRQeM2g9k+NujnWeM1ddNgZRXHqkCqe2OAcWzDfCdutR+avlB038znKreCNUx3+MsTJZ+X6BTC
GDHs8oCX/RcgCTJ/t9gNrcxLv2I33SLPHG/Jc8ozARMjV/qVaQ352Rup2dwTohRXPMybKNp5pe41
spO/fJXVST73lBVtRqURPJrvaqo/NrK0DapyLzR31N/tS/z6RPiA1etgbyX/UjkSpXciXaCseqAC
tpAtHQlpcxZypeMetBckaHnfwy8eEEV3qGlWnZyV9TU74mybf2LxmCjWXaKfCOsrR3hBMi69Bs50
q3vKZPxkQDy92CA1CxLVWQhwA27arIn8UfoNreySrdzHR6Ft6B1CVpctLHaRHDswWaBcu6GLNBiz
6Rp99OfRH4wjozPvaruEIWw1d9NB45jcSKYoQHsXaby5zPTouVeHz/Ig8YgglX6kg1No/myRjedb
ViFOCxM2pnvWSOyKxauybv3+ihpDsVXNPURIgbYze5S8KLIoZ/D6HJEqd+LRj4/EIbxaToyLcuew
5Ais7WmXOSGbwxhuyi/6ulKNbxkDGCTnmIPem+5PIlXRmSoH+IcN2l6ePVANakVb2KRrCdb179JB
yEShR3lYq8vcg7wg9O+5PwTLY0cMn0rWK8Bl9vaFfiEa+efsggr3kfq2LT6aCze83PSBrWcKoLSu
WW+bxLRo2vZGxM0W6xHrX/8Px818Dy1pF7pee51EJ8afzAFnfcHN1g7Oxam84gyH1aG6Dka04ayi
gK8K1dGdIGv8iH1vmY9ZPUKerv3E4woWsmVnEYC3uEc/OZKw00gEX255DPmDk4Ft5NbXSCHYnOcj
vUlH5jnHG8xxS3RFN1wzrZJf84/eevR7IZuk7DymUMtaQeKZceQk5QZpNjtLd0qLKqMi3eVHvsVB
gWX/Y+SQtxBbsoaMsuilo4laO8bbjcpB5KGIY2kt9SKLfmTfyTsrgTRN9fwlCd1ORGPrjGXMg+Zb
O0GguTReKgMek/geva3Q7GcOvKRvJN737iZeWagPPCDZ1bfKrv5Ch9Zm82TPgESPK97d2I3Yg4eW
hyP2t76FU7OZP8Lv4EvYKZt6F3owmhhBe/A4Yrdle6pb8nErO8nfNOoQ6ICAoJLo/t2YHDYnZzI8
/Lez9xOdAHTbWTV0itXwwsNpr6bkM4Q2HCweosKRQSOH87ZMUxrbQI2samfC3UkgLlqtN2kWrrfZ
d0GIxl4XMjatbyKEL9nmqdoJ7IUkDYIEWEE4NJdftGYS8CwNmjmOPPTGZTuV80ugeJ5hJbQf0DiG
cp2vjf5imH41XiKg3zhqLJGmIB6tnuCPsMOCSnqFUGQ/fFO3hfXOEX3NIva80K31bDz6a7uVJUHN
AHfwQtjXX82R/pnVqVobrh94oFlO4HWWbjPLX2F0wEpzx/N0DMZjWN8zw85/auGtyWCY/Spkk7Ky
Ogi7qhC3ETqJcYtgNvpE9MzWuSu8J3P5QjvpD3dlfuM/Zk3Z5AvrzvjOTCZHv0EIgcaVYH5T8ToT
N5iac1wBU03GBYhTC/aFZqluKvhC8SO/NbQlwOslTawH20RRZwwOwXo1fKkOSAKupVu2HWmdecUx
cWZ1rdzZ2zhPCKQlA7usyWL59zy5/Iy9YLPyCFfqa8rxOwGMbQhUWXhHdp7IGqNt/6htjElwtbCr
io3DIQQloK4GNo9XFJK111rfg8cj7Iz2czi4P/MOAdc5QDEe0UtH0vwBhQygZPmK6iiRderS45M5
XXGWcemwm8tcrStPfagPoVrTNvEYfcUkjPisjqxz4wYpcSO2FtJJkSubNjxoQH/QFQtjG40pTDcl
TDCn6WiH8VPcLYhzgaBDR3+yV+CP4cH1pqCSQDe09UvfL/GOPO40ahEgQSVUb/pyMkuethNUeA7K
7NDEnvCKy0c42RQrvoyPQEUc7mUaPIZv+EW14l/jwd6XcaSkrso1+4uAC35NtPscBRIPyNOb6kLo
AvxIV0ytWpT/qsHGnyzFvAK32PQ93eLZxnpGepbCE2fvmzqutXCvmUTE+uG5FVGldvF/KNPTtCtt
vK95Yl2N3TfabA9cvJPYzQvnKxZtAXFiwiJ6xXx0SqFkcT5/LNatL83peS1Hd5Sxw3od4BWnfo8L
Xu+I1zam4cvquQKdIG2j6AfaMJ7CezB9mii5QkkkZkis/KsTLSLCG02xFiF4ZJXYR7/Oxym2Vp6x
8rLaJcB40m53JECdd2hYMOe1I0Cjse05BWgS8hcDBrs+BMvoMZXKa3YR0jeKOttnbZnjRru3nATj
iTb5kvoB88eSe4fETFoPEEjysx5tp2qtBG9Z4iFWS4YGL5iiG+wldjMZGXxoKOUdhiDtuDuDbAvV
WOlIOMP5CFWNzW58mI9xcvBSGxBVfXorw69RMeuBpMq3KKS0JXgVXKzARiePLtAel3InHPzEYG+z
kQpVGq9It7QO0IyKDHyewEz+Q54AHdK8gIWoATweC5VeanQYcY8a4LeD/4dY+VnqBdj0CfuiJZJ3
W5wUQ/+4TL81qhdUw1Y+5ZgUytFPFb0mUI7Xkod6VpWgr24tQRjniOZQ6Xmew9rLoj1wNPIg1bin
FdgKWtHKnq95isEECQmi57o42MSI/C/Jzh3FzCsPAGJqQnQg6Ns05Vyu01Oe+ghMIzFPfwR9CPhm
GOq3aZwa0avFLUe2hFGQeh+/VLCte0UTBbnMg1NJ1uyHHKBN4D77tXjSXJ3i116lq2ckiJ2QCijc
54PNRqSrFA1BxeOYpnQsYtIUr1HdzoSrhuCeF63WOi0tt0Zy8+g3ECxid3QJ7ISWmemNi2bPyVAO
p6l0y3lMKEGcR60jQ7rIGd44HjifrO7IujG3CiVs74iWLPFrDR7uEXd0F9qG2NFrq34Jv9Pvbv9V
bUrrq/pV1tPtB5U4/XOFKfJvpbKDI4cdku/HbEzPAw/hZhDTMEXfgQUwIjyRy67jQ35OYPOBsYPM
kt59C5ckdKaLziB9K85wnHQXGy4LAxCFY8zYv2EEKMDYYkM1N819uLGXFk59jpl7tMfDrvLbgdSI
ahJVZKJUvhbH/JBuuSGru2jrBTzwm5H2HkI0e3VPBI/thkwv3eIGX61xr/7tG5uQJpYHPCbXGBSj
QkZQFGHr2n5h8SlUblB6K8QkyKGmmfKCw+7KgIJK8B2a+upm8W6innuKnHo8LAfJdGFt8Ulk7n59
ZRsrz/iBWXLK9UEwNdmz9sWFxcuKzDxq5eAF7OmYfvWWTPhEdwNEUGvaSHs6sphlz0fsVr85579D
9IHWIl4WtKx7YFF/xKt0ZrnzKTlJw6lzesSrSyt/xOf8TMOBb7iEd/rh7/WEwzH5Ed15v/I49soD
QX5VrbNj0B+L5HM2tq1MmwO5d8Lb5Q4i8yUQAmHxUjDtrwoB1eqWfJCTG56EedNafgAwCffUDfIf
RKj7M+5RrGhuxTMX51CrgKZMmnskU5VuhJe63X0qtKMCF3hHccMTN/zmCFaCwB/IU+yhd01TE+4D
MrqzdOH+ABzFLa2ZLmA1FX2M7izCT1ILGmPZZuMv/bOtPFYNZoGyYKUHgiZt9fYw4GW78hUPOJL2
QXHpijQ/S582Id8oN6QZYoqx47HRj3H+R7JWNz68G70VM5rjGFfPcJcsMixOFLrim+CV4oIezNhh
nELchV7Hlwx97s1iIkI0qyqnMliLnzrYh34yWV8PJtAm8LkHuploMT1ywsjzZnDS72bfyFb1pkW+
8BPg3YFMNMSFwaXJ/0S76BMVapAXOlFxo/du9Q9Wy/vxLdoFt+Y6cmCSdMKAbHEssqKzjW7dpTFu
pehIpf09bbFOA060cs8pnw79V6lT2AizctjXkOS/gz/DpVztS6ZXtQbmSuML4to4NLISS/0tXjlG
B2q/r4aP8ZvzjI/5yn1a+evu81b9yTuKH+BN5Gyq8KdqKara6Vd2eSvpx9y3Z6KR/kvnuC5tWd5h
yc5fFuUaxgUwY0ccCzrQPiDIRjZrdtScebDEh7LzV6/E5rvcJcOkLur0YJjyp/yZ0DoEMvMSvjzp
D5K9p7xDVj6Z91BFaCYnIKPn8kIskGNM4L8ZVMOYqbUNAgKAAdLDPm3FoM/eAnY8ksbPvMxpD88U
kxNPlHcCc2ja4Ck9twdxBmt2k31Lg4C2zo1rFbijeirBam6LYIkBG8aaiENpis/fze44Na889YNI
AbhHx5BbPa4QLimzO86/jJhoJyE8U15t7MXnBwhdoW/pdA1woZ7v/A9EBhVta/nPixLsckWjM+S6
Ms5Tu9OXOFSHj2op66pcv+G4YEa/We4Mwo7P6EH8/eBPcWTW/4CNrFR/WrfDxjTcJnDY0Pbk+As+
YunDmhYTpJKdAMvFdftqBLvFxZnsSrGCT3A6QvgCzIOIl2wJwLLaYiS6YaBRpKivQQd8bne37sZ/
FsRtrd1Wr3XxWoI401yqf2J4TeL1wrzvCFZ8rOTJ3m4D289Md2DE6kqOZBpm8S2Og8VRZRbcAM0O
B3ZUPgb4mqyNxRyxqxP+xl6zTjykQGKNvsd33uxOcolFBRSe/hiSrwPoyjuabnOyTWu6CS8cQ6XD
poplmE7hhyAK1bBwTXNr6cto19NFOXg07DMgX1xRC+MZ0RkS3WTJojkRYYfFYBim+3cHzA9stxdy
9eqSk9Xoyct0Z7SGG7EW21q0bFfRMvvY9IhLg8/+Gv2QuhAXg+WyQcYe25KxlpMdicXukVVO8Bmr
F0LMBNCPmlBL/fHO7jZ95JI/8BpM7GcMNkmt4U0mF0ANltYLUXu2acPD8wkas5Y4pW/oSEx3iSK2
rVRAM4Hkpf6G1N6aYrgiPl7yw00cWWlnKBX4VCRvImXK1BXiY2u6wguDHONeA1ZIEy41nMN4Vd3n
tq4t4mqPRabcuwtcsj2ARw1aQwBqfhLdI4fGP0H/SYUIKeinH4kRdJ7Be0iuCKsD5QXYQWspOfaw
piyUP/5k6CHmCIbYQO7qdhxd1NJqn7AEZkQC3xtU6TFqN5QnYVqF22TzIVzARNky/DTaAilxWTwg
1R/GRwic80flUKyfPhWJcrYJq8bEZ0QhpqSkSOmWJCn4RFROudEB53K2fTJsYnILiLPIv00QmtQB
7hLE+2SZn/FXGm7YGria/DrdeSe2FY2EXUTAmjD1mMGeeltarWys58xyr9xVeSezwX1Fl5FuqmUG
pu9BQpLgBockPcIR5s2y9sKuJTMy5BYXZT1c8ncqydpzX9vjO70+X7y+CvcVk/qeIvVzmXYsZMBq
mGAv5oEJDtJEzwdC9iCKKCau2btyQqzUJVFf0hG4G5hGmVayoqTki+m71tzyp0+pjWIo+Wv6xmsB
dmqCC5qdNOTCfJ7GoFFccicgIdLqGi7WiQ56/sHfjb1DgL4ueXWPa7HDH/BWq2ITAo5qtCeAuRar
z1L408GOeWLyAKFlC9Y+6V/FytPDdaVuiJxbZZdrN+Gv/osvoI7X+M9wnTX+JD6XyRMvmQdbNqk1
5BcoEszKgtqvy3NQbbFDXI+0zcW7XuAkYKpcCEyw/lQAK8o1V8+1Mhr8Q5GYz+DpPF3MDqt6GRvu
t1OufCA7GeNRsaVMb/w2p5VZcwoUkWSXf5NyYbyFCIf0lqCYrQ5rCuslyzv6raZfBrUfP/lzPmdJ
VxwGuiM9x8UY4zPonMt9VYQ7A0/EEZQ1l0QHuEUJjF/P0GuWeo4xnDgLGXHGS8UmCJa5SLvjEgbR
xkAXL72JPWAPeXHFUwSi/GJ28p46Rm8YvAjrUvzgrjPAxjp9B/bnGy4fZB2RicDS+JUMbs1OyclH
So1OpEY1U3NIUcpllvDMuFeywSBdIkceKuc8oypz0QAaksUbMn68CzfAU8eMnbtibtE4gJIOV881
8ojYFZhKgcYOdxbaS+ZQovxa4VvjJT+RBz8BOSxR+KMC2x/McC2BoeGMnPpAlb3pLpPWdHXpg7nC
t0Cusra8978+mU9YdRsuQSWthulGIyH1cYf0pFIsOnvZq7lQ7vUJIwgzBZxTqg3Dz8dz8BcXmrkZ
Vv6eyvjyQHGLq13unVYDHiO3w6RXXK6KRcRveAmPY/QnbDDj5ba5W3nC7dHOaEfTliHgGnFD4P7n
yuHtuHP+iOtlEiwPqYK26RQw26zlAZKDWkK0lG/EJ507tDJQv+PsIUoCaLHN3nkexi8+eLhQJRDI
mDw+l9vhf7hu8IY6MI/2wuMBF07JmlX1YmhHVoWmbljyubLrtE1PVUDDFogisOjAf+Mh8mbLwoht
FmqNGXpNse7N2NF535keD5YFwmfwQh47d8htqhZ3NOh+fQ7ltcDeMLtzfq6hSS71A2igRL/OsCxl
rAHXeYWEgwfHn6hQetOzHeCJkAImXJjzfHgA61mAyuk+jRPuEJnolMaJ+xmZSsSDa2Pe8xh4Lc6t
y1yEmAL8jBUvySnUVxB3wh3mKrTO6/jQGh/eKKPMVfA6HoNkItZnzUAKhtUYhwjGpHLlDyJxP65w
tXaYHzzKabCD3K8lhK0cau4RwoLxNhFY6hQBVwhe8RqDtI+r4rLnPYUNlkVa2V2/Y5J1p/6VAmnY
2MtaTOzuLYPiOTHGblQTtsDS8SmxmYDZXoifDtpjhc/VsY61yCVynHqvTVxxZVf54tu9eUWyiO1k
1SPE/JlAE6OxssxoazxAacPq3qTRWMac2I1m71n4pbihNL6iDz90UskNNRo+bzxjLnMI3lh7Rnvh
W253YXBVNhwO4vKAPvcB9QtHGpi3lLmWgQ13Kyg6skvyBMNxrjZ/h9/KXRCcxSKd7LO+qtPmXyPM
Xip0tNKDqCIN55AL/9XgdM33aQPXjTt7Ci6PhLXI+Gitz4IrlqqT3ZzUdzA8RgOJ5TJdS7LDLIRT
gMOSLCBZ4OMRFaH/JC+riaq1ErlwdTIInwwsOxDfN5q7JFIFLlB0cUETxyVly5hKKoHGMjlYkCiR
VpYHJvfL/fFcmZYBdTt1wSfHbLe61+eAeyJxYjLGtJlBF14uiftfCEG0+EBk1d0AMB//qSU3hR8Z
q9smv87zjo9fJsEAlGnTZWdONui5FvgqKCdZmUXlQl4a/H0DfbYKKZ8ndj+17bN72kjeodNqj6+x
/sFixHfvB5Zq/rrMV8HmnQdz89Q9VI7IHphkJLjkwCpZW4lIGcJu016c8AQXbiIcz7/LDo9UfVhG
WmEEFMR9KalwZhJaKC1UOKdijhWbWPPbGkYFOhnsl45KRWpla+8RuQN7OfQuKoywp5wni+K5G5Qz
lP76DZwNJsfK3EkCbXO0lydnuhZ9lsGyflQbjzNBdirod6cG/YYePSNslZy63jU1SQU+IJCP7fEl
eGdERfkAsysBuZcdVkDJHiJbq3ata/Q/rBvzvsxr5cyzBGjFQKih7FnHdgdQD+lFyDxWVo+S/bAg
uexABTApdK58tYzb82lu2YdlecXuT4pfI8FCTOagExFQIx/WmurnnZOGLttzie+HudzFEPqLhieB
Ogu0cROSki/S3TrZrKKXLoQA7oUii8ftEp9WClYajEwkMMvxW/iBscI2pj7qrbBaT+ZrXrotY0p4
s/owmnOFv+3KXmZSv4FZjg0xwgniAY2cluGZd0r4QmUvrHdDtHsWjjZ8DN3bUvUCSojcKCZGQNFh
y14lAzl1y7xmLdIpqn4DI6A4rPgVXdIMELgWKVt7AJJCoOX5wgrUwPoIsgyLJVKEVw4js7SZ7RTx
RnPHr9jal5gj2rRn4c73ZrThrcLoDWE3DU2pFC0TuxA57bdC+kp/ev5c7oJXlhVWNpj7OBVazBAj
MTCBbE3fIppfRNKsewHu5yeICB9vtA4rj3em4sS5nXGc2iVd6hAAFq09NljO7AwkbcNOAkF5jp2i
8Jg2vXZmWUJOD9r3mo2+9aphK/NWM63ibtv9MOGpgQTKmaXbxWx2DhMqSl4nbgiyA6tCoIWyxorK
l7otvSV0nvPA4MD0O0Vbh+NaeHoi0HnoVP+bvfNYjhzZ0vSrtPW6cc0dGovekAwd1Kk3sBSV0Frj
6ftzZ1ZFJqs678x6xmgGgwOIIALC/fg5vzAeuTvoqdXjyV73JHK43Eb5GBJx0bHozoiXtX7IP/LM
8EpxZvRE66huNgfxMNMZ0XNwiyKxE/mBm0bPA2GcYYnxkcPoLrvPAELooBjvDOfA4bjBMG8mXsZa
DMxacV3Je7qxIbltfXDGxOY3EVRVtBJiFfsw9pEso8k1JDjjbcHw3cweqOA4AWl7VWTgtvKpIoKY
A2b8FrG7G0XJQQruqrTfobJAPVPFe3wVIUi2owvJ1w5+BwDhNCM7PPL0R9O1GA68M+TTcuvzk7J3
ZdLDFBc86Fc6+Qdyo0zWma+q4RvkCelPkEW4KCiYQd+B+juAtCCZzODckmHCx2SF1mpIf+tj6gec
1EbFNhB0Hk6QkBVq4AmisT1zMVXbaEuqRaPjpnw9HWyDgNZxaBsTlHBKhOROd4i3pTCFeu/o4AQc
WfhjFxlIzmUSmES49mOilHrlgDJv0EhgZCkgqtIuDhDWPqU9NIqih1iNX8ZVKJrsIPD2PiYGpJbE
bdG8bLPpGApvRDIqhEE/mSZv0mSJ6xGxfB52EmetKyeEerP7OnGNrVy5I91kv53cKb+Ows6DWDHT
c/W2tRnjN0ihMJGKzIrRKqyO3up8Q2fp8xQyyNQWo3O8Fig7oddKhxb55SEDNI2tX5BvMk8+z75V
bV31Sf3x0HWXbZj593pTm1kFQY541vuKIluwCCciUrSg0px7tJTdHhGBhEs2jOdEkWizvxZmtAKS
1O1eUW4Hs/avZcOL2yoabpTFfy6sboctE0PJtDSEG+LpcgDWeV/9xR02VllSBFILXFBy9PL+auu1
sePxK8risHSgKBMPpwb4eqzmomLVwIANHbP1ZChSr5G1C/6ycwv7yeMdScD7o+1n/zhbX/GA2ybr
8c5Wq/onvHxQfRpkJ3suG+ssPIwtc7C+I9fTeiAh9X/Wi1TdmUyfjl7VG526eR8IKomzBVsJK5mG
eSUjXa0urF4g4DEAGv1lm96ht6FqsLdSN9lZ3nTGrVJuyzFqgLqgbTalTOTiCBmzrHnXCrNDICJG
son6hhl1Exp9OMGbLijz4Dykvrtxcq/adUb9diIzswIWc3yV3k7JDJTz9y4XLTO/8AuSpzkRQXOs
wqDfTI1DYWQF05aSQku9EQDBWEb3pQFQBllEpn6KSBcjkZ/j9EpI3sFs8sDxN4Jrtwz+lbFMD3XP
gDwKFOHKvAbTvDAlyu9aBLtRpEdqrBv9dR/M/peie24dEoJOK8s3glJIwnRdJMW0jfwm3TlmTSGE
JInduo+LKR8asVQ7ywb42kwhDtuEJwuYw53TujDpIWgxJSA/V8H4j/N0k9gMadU4PHXgKmuyVn6W
h7d1MRyc8SASaVGEa5ubcMYAsPCZawUO2gv5RB6qRgsSch86GVzpaNl2JaqP7YDyWeuds0i2zMib
b/NgMEBHhEEu2baoppiOLi/VegYhuIfeNVUFlDFSZoUGVZk1r7ttg0xGPY7+zYRfAKqQ1hatmuGq
kMwwiip5V4n+AJ4+cWHbVynz58rzkoNE8WuqyDL7JAjdKQspEw2fxoqL1jZoKibuOytg7lDORJsi
QCcnm2/GAkbb/Elp9QHNHEH8W1exFX9olhBd9wHHc2/AOSCv0i8BGSBHZs5+tgwGL2Ss7bikADOQ
rHJD6lEruR2BFQGYthRdlmoob7HNfDbVrAsqxMEnhQjUCwatB/IIC55g4q0ZDQ/Jnekjxr706tj4
3nSGfx762bkTjF3eEB/LOVoJ7AF71nH20YOXvhPOlyANnHM0MMAVDkTTOoneS5eZITjm4WCYy2mI
kSBqUIc7BdYIUUK0wNmc6iaXKryXVbiJpjK/hQ42VdN47toRGQWzflynAYQUhV4oKOtJes6HxrSA
EoxYrw1JxQvk3zRoT5lR9DjhU2q5wXsEycYV2YfJ8lHpLQ9pUvVIKDgvemWO0d56njPts6b/5Ebo
+k5TA1aFl/e6wT91kAnjXrIkCNz4iXqImOck3kg2x/tW1ut0tU5w21Lb/tagHGREhbXFh6MDRVeW
137iAWYouhK5cnGKPekcJpC0uEMUIJVwZpXp8DFLDKpAK8bpqWT8XexvGMRP+6mF2Aft4w5dafNo
oXEfVTnR/xJ+diwXOkc23XZjFO2WN0XjbUd0zs5t3Zzh0/SY/RSnPJTfraWDQFOTOGMIoNYAIKl3
Tg6aNzsjRWNBwDwqZIMX01PvQp7tutY8loAjoPkh5IzF7WguTJJqtEva3O2OMKSGaxE630RR4S5f
ubtQ5owEbfd2astPk4tk9TjI3WrlSPNkxFdDgHaLkZu4By9f/AypFDOJNxhHdpsJikoju91M/G3j
CGJhu5zUUJpdqDYYgK9YQ03JKWUcwQoe44UQsvfErFiBFoGBeA0M2MbxDsZAvOWYldiakXcs6pGB
xQuXm2yIG6WOjMCtsR4mq1we7Tjep7Vz4hEpvmBXd+uXgNf7an4rC+ZxAzQ3F5WlaOpIG8btRxsJ
YNvvjdOaANMwFEGyntdoa/ndWyTF5wOuZeeGW0PKEfR3hEHIMlh/OBPzGxhXEzkBoiIlyoLD7WbC
NuoqSJz13rGt920gOzIfa3JoE4uYsCIR1WIJkpaQsNwaQWejHedDJV1wgzFVZGMLEda6qSxoOqJx
MfOQsNUje9olYRBfL7gBH1cCGTfH2TSprcehSd+EMmi2dMZo86dvkW0Xd31Yn4NotU4m9Sw3S8w3
/TJS1AGK1SHwcZq8T/MSfMMmO9kXU/J9iREHMq34bXUTQTk9VP4nI1nHc1BXt+g257sU0jHsAfEZ
dTJm84iQnvy6PYu6Ts6ZjN+V6MtcCyoZSy5vJapq2xqX7K2RefEGsd53PKXXdWPUty7Ck4wwE3Fz
4OSbpENtDze8Z9toN/mKmAmU0j/SOTynHWpWcVxgelkTdlZT0p9zZrt5RtmlsSkDIW7lnoZwfNOn
ZneIYOhQeFApErjDUZsmt0nWoCFXfO88JOIh9oeQ1CGBTvixW0m2cVzzfV9E0ybG1wTB5trdYiZ/
aJyFodY23a0zMT3yWntbiPydHC0wGt3yaGAOBhl7XBG8KW6CqkIB0wyUCKVFbEvXMtijuZ2EOZzN
uniYpvXjXPX3bdGRI8jQX1zFeLYThPz7JB7JQU/PNlnDe3zFuHjVzjCL5KroI+/Gcx2lJbYAcTEs
mNFmeDBnpJoqabTH3oGQ1LkkFZrezN9A/7mflvlsjNmdkeKO5mFAcWMT0Dd10zCigp2XKRkUXE6+
lWm1yVNnQ/xufw4F3Gce9qfSlqTKPf+QEKHviwhYhxsPZywKnyQ05KhsA0omfgmAGyvDLt3XY/cW
szq6doOsonSZbK2R/zVBXgWu5wBUxiVP1ZrRwRWkNFEodQ79tMEeK5uZHMoRqAnGw81V1ZOb8xve
GSGHne1VoMzT8RbW45yV3yHuX+Fe5Xyu1w9Ni5RalKDhVI78fhfGy7oGCdo2975TgG0YkK6eAbMu
zAbM04J0K/qb8xmzNgFu+FvkuATmUdu/i42nyQGPngVdsw3T8Vuy2OFzQGVJVNik2Ahf3EbR+DXq
vHBnHCynxt2L0q3Zz6QB1urQFIT0uFCe4rZQAmXdV4mqZ2sSbjQ+SfDWXz8kIUCMBpYwCoC8xp+8
DqnCaO03jhwpN8uQIWjN7uR8u1hJfB7QgTZ8tPYniRLn5DHJYRreVw4T3ixGLr6qYqiS3sc2CQ5o
5H1kwHlyfURG0RjO/Ho38Z5u0AdzzjV6d7Nce9jmKsckquc5SKpDCg5uQfH1SpgQfB0S9FZgUx7s
LPjPbrNpm7OTmOu9hww2uuo5af2FgIUMgR+P3QZ/tHtL9u45Cyi9zhBxsjiFSZquWEiY2Rcf4dlz
Gw6gg9Js57oOKdfZQeEBkcL95GG4jQ9m5ZzkbHRbb5HvLTe7X4fJvZV5+w7aOuOkD3ozhZBumnQ5
80JybymDh8zlViIUAarJRK1wialziqm+ceUjGbM+LzomFE2BTEB5W9pdSga8J1fn1s4mj7pjOo7N
uw7Y4ramvo66w5PrtqQv7JpblhPQjYIqfSNLUsOtXULeq577FH2pzoFwB6PrkAymebCD4AE7iGQ/
pIheEnyTOfO68Q1T03rXQcMGDkyz8PN+k2fOJ9xVEEzEEmWCZEzSUn5q7ea+qCxE+tYV+yZeHhTp
NkweubiOaytMLiGpUWxLd162dt868LEJIwx6phwJ4AkLbYJL+xPiT93GKsQfRVtSsxdTASSkRYS4
2XsBL2ltRnRjFg94SLk2nwZ5CMfCv7aqAr4b3WQ5wbTAm49MePfGErl/i0btTVmZ1b5KFA0BwGcp
HXmaw/VOiFHuTcQh9synrQnfDeTJyFVHYjvbK3BGAGFMqI8ya7PHIQnSXTxQXM8ULbKqvAT8/GKd
RZjtZIGkVNck6O0688GdoB/53sCkDzUEeHljzHiFsjd2M1e2XC3Ck51v5QvU7yV65zsjeNMMndG0
kh+iD7kHBT8lqL/RYmtdQDqlmUrGPFOEd4uXKb4A5RMcMd4KQV7EtaV8qBG1JFNNzs+OinUzdz5M
eQstCNuLtsAAU4wp13If92hYO/KPZvGSY7BWCZmT7tPg1ofVKPEG6fMJdwN5DFuQ2wHK/8eWNBrm
B1er8KP73uLmdiv9s1iZGDrId06+AEa2gM0wUkTeq7L7YBjJwtCLyFNap7iiLcDRmUWQckpA/fdr
f1zhv3T9nWEiLu2L9N60J+MN012LsfPr2nbNtd2hwI2otONTaxyMp6r0DmHJRAGN2JzBmuE776mi
l94dk6GbMrO+TlmMhUeWiKvULkrKDiv4rf7DGM7vSDs4TJ98ejkHk0KvbSBQBPU5HCxMIcz8kDG5
P3p1S9+CiUdHpd9oRbjLmmyEE8nthNK8M9YC96PJUbNQMR6XzgI4idvMgFb6DXpl3BcL9omcioNX
9NaDPY2HkfTIGOHiHi8G0Pagae54PulOU2u9SR1B3+n3hNuu8c2EWXDyZfJhThhWRczbyNPCC00I
C31oLretxH4H2Gsn6UYXN3Kv6sjGrSRvP1bWZG36pf0kJqelqJjwitY1qb/1g0zE2zilVLiOlOWx
ewyB/1PqD5GLpkDdfIqTRm6sWevVw8Ovgf/HDdWPOB6ZdhXZ3ZxYz4Y3jTsRLB51j/XK/zJFwK+X
uAaqYSD91yMmuWnjx3xd3q3rAoUMg8/dUBV3Zde9XeNyb+RR9Jw777tx/DqnASDamKlkTZrjhtOt
r0xyt2aHlvFcwA4BQSKrGbyCfxz97DZuz5YUn9oVSYbCCk7YAC3YEbk+2NvxqQuK8TET0x/WBI1E
KX4iqBDg++5l2bOT5B/c6V1dVc631X4uk+yxmNvmgJcIZaB0VkVnKkFdQLo1s29nBqQN2ajvYxOM
+x4JfISAqYFk5RrsUFDKyCyCaES/5bOxUlmQ7rQZF7hnBhi+jcze02GN2yFFPZY0UXqqx+Qrrq7f
ai9qyOo2D60Mh3MJlnJkVPVW/1vQCblxlTQI7kjvPg++nO/EYGywIAQkiAL3rrFCcAAbhKbNB9mO
ey8rmNNM/bakB78e5Hwex8g6mJFFwB/frkU1kkvwKF3U635GXeN6XhZoB1jqkHY7FKbKuShi4tQq
OcC+JiGORUQ8YRoRm/U9HF9KF/hGgZ21P5RB8IdVYM2bDt2X0uWOm0lY75bVvbdySUY69badQVTk
Mberfag0tgEbEIMBKPoAxmckpdsA3hZ3ndfHjm+62QPrgSIfNc7YpMOGKmBkS3g3BvW3hDJl3xff
nXCKQMjDQW0BMNPThIFARxk4kYzWZbMgmuokFOMMGx+irv1SSlhQob9duqY6tHZF92ozlQvH+P3Q
dR/mcV0xlHoICpjG2WDkOzQ/SrCLiCoZBhFzRy494DuMvHvssxZ/k6kb/r/Q2/+R0Bte1Oiv/e86
b3RRVfv5W/WzztvLZ37IvElh/kvYlq8sFV1pmT4O4T+U3qQI/iVcITzszXlwkYG7KL3JfwlpuS6f
FOi9mQJ5tp+U3nAXxjLRcxzL40v+b5TeOI1fhd6ET+yMqDuWh3gE2sFrh3JRoDUUGqtxytu4QKtm
aBAKzJGH/GvtZVs9V1QyFjzwQESqdX3U3/bNIZNBdGoZp9S3XL5PN/WikmZzNP2IzOUUPPTZYK9A
SvLHePToGJRgQNbFRBxdhyVPQR4IxVI2Jsv6Y0H8zu6Xg3COgSej9+mjtA7A5dCfvu5yzGW3XsOb
Ec456KJxYMJx2fnqv074rVA0/uss9NqrY17OrDPIlhTBjAiqOlofU8ruvUjHYGPk/aH22hFX97LF
9GBqYbK6VB9J35BU11v1wnO7X9pZ5bRHvWdFYUgaTnTQn9abcqaUR/lGr18O1E29uBz5crj6tz/9
g3/a/WobGqb+tstgXsICHFxRHy7fpNeswLv1SJNstXTCz4IKSkohVYsXfQW1Zs5KdtMeEPZ8UVqw
BDiCgNKOvmSXu6gv3qtmqe+/H5kMt66HgI5b0wW2NqKZi3roUtuH4jOj4ZbGpIrglfNQV0UNjF/W
eEmoA/U2vfbyOf1Im44BRQ+Xc/2cLnqb3l1IeWqsONvpVj65PsVEiGw/fVavmqCT3QHqjm5dHn7d
fPlSdYIURWdp3OkSh52YLi+TKnToRTLJ8TBAPFSVkCVSMoS6xpSpQtOl5MSUmCoznouYulvd0aty
3Bv0Ki634ACbCMoZSeDeL+HMKQVWvRi6ebgS3H1Kh6Sb8EXa6O3JX0eILNyZZSuYPKPpGiqd0VSL
i17aVltZm9wtP5pKEVYvXK1YqpqWki2VWrtUNQmr0G6u/Q0+xjUKKtjyBKW9nx31MoWGEgHxybww
jnt7obQ6RqXaEXmIIl39tGoBQXVAJ3QL9LisytkbK6lXVABZ9ZVw7NTM48EpHtwowLLJEbf6hxH8
8C/0qu8MSiikQMmpCkKKjsStxT0ZJFwXUnQE7YXc6eX0PZl6N6Yq1rjqia3V5eiVEq1u6gWJox/N
rGiQmIp9puhUWXuvpj5nrja1VoQc62OBhPp2RWdEX4V04BnQa/q/ETJRVbS961S2+NoFCZyBtQTu
XC7NZp48GDb2gHBklDSsOk5P6TljXp5npkfNsvFI+dcG8UrXU1dXp0T0DaMqTnlCKxMivT4pfU/I
7F0PYYcYuDpPfesu9yrcrsyij3m40slnefGu7soIrKNq5uqcl7QygPPC9OgEBpcJhP5IPX2h57zD
HSnaTlQ30qZCdskYuqPep9dsCQbKzvM9d5ziowjwNlVrwVxj4qkLi02Mb5O0hm9+r/R3dL3UypTg
TqtKp7pNWPosSWpvndGmlj1aaFnp1TClkqrX/K7A5LqNzrogjOhQfcRakfL3pcJLwgnHE5TFqe5H
H4QRd4iEsdBrl6a/BnDo1vi73jQM0Ud/nN1NDNCfLsXwOlRMi3BrRevtgDIh2slsiqPe3CUuVqSZ
/762c/r7v36sX9pMrS9tBE3mK3M26pvLL3z5mVastHWUZnPdSxM02lmXii+/Ujf1761VIdkegdL7
bbhLclRxhI3yn/7lumjtkYXkp+ql3oD/07XrTeZel2OHGdmNwUwBI16eV/10YO8d3FCRzKBZqwH/
5Q1Wr3EwGLsitiS6/+qlVgvbLu4aioJbszXogS2G+MsiQoXr2lNqxPquVH4zwc0bH1IH+Z9J1aht
NcLrZqqr1brtSBvBrXVMN4EOCAalmawXwi8grzXNuM0TyDzuaAWAf3tQt+qZd+dwOhZeBuO0GKms
YYJ01NvCcvnkVX26NQcnPemFi//RVV8JhNfiAsL2CjFrkIyO2C4iCKXWPD/iIcVSaT60kJqnxb/y
SnDNlcJO1EUx8zgAXTgGajHOym5WzAUqsr8WyV/aZMLC6zJQ5laRvHERDvvxgOuCv16si89GMv/Q
aJvAuY5WT67Xpjf+qP73hkCRqkqp0lQJIx6XTz/ceu3S7EFRbCoxDRum5sh6rPKoF1Ek3+PDPmI+
zcsuVNepF55Szb5s081qLQOYbWqPPkbvvjT1NivFKNdc3JNu2QzYCDSor35Z1Vt/+p6XVV9O125P
v4eePnapXXM2y6I7Ugdpj2Y3O5CmHyuTZOIweHi9SawJRoMpMjqFeLUoDXyz5jnLVSjZq0Cqkyj6
Xtlq48uq3k+nch8WiM+JvHUxHWNomdQg00YGZ6lX9Ua9wMiPYE0tSKxjREzn86OtD9TN8dEanOTl
S/Sheqvev7hqzMrMdYQp4NaEJqpNBouh969visMUBajEKScVoMCwUXsqHc/o1ViHl2pjqtZ0Mysm
bsKlrQ+8NF92Fzpu1kfqD2FYT4x8+U59/KX5svvVf6Py9+dnQMhUCDTVL2egP/fTWb4c+PIdXtNi
lhz6IIgyRv5qVoNeNzHo6XZo2uNNFPaAE9Q2vRj+WtPN1Wco0gfrtctndRMPtviISaFu2JHHwKpX
heOuwJ3UVxlID/z4ny9bL99z+VeMiEC+cgrkeq/+f5d/r9cuB//0jZfvenWKrz5yOW5O6ClQ86U8
SCSkXlu9oFL4z01rAWnJAO+gasUhphrbtCD9ZWE7RYul6/JNbxLo2OdUiQnNLoe8auod/+s2ShdA
s4cMHykV1lg6Xnj1XS//5R/3DyPEs8ZFFODljP/6ofrc9bZOd1J69XKM3t1a1D1++qmXYxys1RAh
3geALyhNY3Cjvlgv9MWbjJ5b7pGmpJbpPtd1ibJCPiDzrIO8Yhxv46ggp6OiNEcFQp4O+XT7snjZ
2JYS+4sG5Nvrgyz1yZev1F+i2/rjLxt1W1C42VChII3sGVexb0wItgiDiWwbHPGwBRdnOLjAtgke
ey3iKaigWuumqT0EOizDIbhVwx75+ulZzkB3l6bDKkaQf5Kt8uPmXbJVjDboWHLVkTZ2LGgKtYgt
LFKJlA6BfQxWYR/1GkKcCKuqbXYyIg5h+/tYQdE6FT8FOqpKyYJdB5bZUt2MAAMbJ4lc+bHQIR6G
RqgfljkhV6LG70gt9EYQFsb1aHZw96hxmXHQbnMRzcDGcKURiH7vxsF3jrNaDHZV478VotxY98dU
zVr0WjF2hzQlZmgFUiO9WkxeuB67Fs5QVDlf7EEMx1HNgy4Lvc0lQrixpEUFye+g/q/QKKrOMhgo
VsReDPivKOh9WFuAlIUejn01EutFtwJfqqr3QM34WfpKOCqu0hdGr+mF3pHX0Qj6HOZlUrjT8WVh
5vEevfltqPtG7doAnoRuclL988uq3irK5G6x4bcsUzweqcQGBM0Jvzdql/3rg7Xxg/6Y3qPXSCrW
Fjejavv+p0Xxa1Pv1dvIfVdXRjBDoSqb8RgGC0iEFM3owIqpVaptlx16bVaXKpgRkslUNK/vr167
LEb1DOh7rrfpZi9V0ufSfllbh8d4XYZt9jJbUF+od+gP688lEcID1HjQF2LIHdTASmwIZOKvpqGH
yFhP9jq1v5Fq4L0cGid48uCdHFz/dFBuYUSTgEsZmapSCgq7PdiJ8eh7JGADEzX6q0rWzHpdxGyY
YMTXk4fo22jVw1kvBgrVHj50e0/MQK8jSdChF0NBHgq2D36EAsND3fM0Gmt56cMKKajqjgMG3KW/
HHMUwyermo7oZU+gYllcmsOKDROluD936zV9jD5aN+tQ5Hudgvzhe/FQ5QtGaK9sOF41/5905bAc
nDF+l619/xmDlTLqq/LnfO2Pj/2ZsJVYaUjUyUlZBJbj2Dhf/JmwNe1/eZarkrgmadQ/XTnI4grT
9j3pm65kiTHIj1yt7fzLsR1pBZY0PduWnN2fniS/3MXoD8T89V39j3IoHqqk7Lv//k9JPhgDQnWz
D9/++z9t3wlcX2pLEIllCHYi7P/6+YlfpI7+r5VqMwW7waVi5ADnbzOYA310QKYZMMxA5RC6+rXt
mxHsDUnFf6pOpRDwcim74rTpN9ugpbSZD+LWyLPvP13Jfzg781fHEH12QSADT1mGuFwg89ezi5zZ
zr24tx9d+iVsfO3bPDAU8w1MPvPSx8oOnxzEWZEfSCGhVQY2Z66U+yHCbc0rfIT9Iq0khXGi76Tn
cMWUVCwe4hIIlt8PYbItKGNWq4sKURV++Tenry7eq4sbAOQWAg8VMviOuvg/Xdw26jOKStJ+XElK
fGzXKsXwHghw5lGNxDMY0puMA7i5V5RePy6R6B+Ym58K14vPVmwnZzPKjw3ptjtycde+sqP0e/k2
qNtDUhmwdwo8SxOzaQ/j2D2ReupOYSTRrgSUYNVoEBRG/vhvfpO65L/+Js+0TSnw+uK3yde/ybSS
qAzS3HrkQS93bSe867GlrC6QyhpMioFeLJ0zZlVyW2e+MshrjKMj0Qac7RCUG+Q0f16akwfMMlDu
0Lb/xsRD6Zp0gf3k5hThIoW6CEA3/P7U1Uvz91Pn3bF5o3irrFdPU1mX4RDVgfkogcwL10ifFrmb
CjhEOXkn6hSQe0qmBiTks9sRG9dP0LN7f9o6ZDr2aSKDDUNlArlonbcW5VwYHFOyY2zG7ClJEKqE
NDVGgKI9nAKwFQGzBIa5x7jrFNsBAZnXAWxIsuAYVl6+5dnAqwGjAIp+YF4s2c1gOc1g0ySgJLMp
jrdQLdCHnFB08Kx7B+TfdW5X0R4YZfwIDIgaHyTjwcD4u8GYI4nd4FYvQPp6I0goB4CXmkTdkuNM
Dk6CR5kskNUIUQCcAGp/CioXqYspeT8a1XCbGjaCa66cwboAdPZTmW5t0Y/3eg036YcspUAvLKN7
skyzuhNNeKiksgqFvTVNWGu72Rt3taEjz/AcDYlgFEb1zYFBEWyLUX9b3Dk4FEn3wSwjoLezbz/G
qJQ4Rdfuf3+/zX96VF3Lc8D5YVFg2eLX18+ffIZELzYfDaB6owc6PifQ3YWKPzHkNioa5t1k2f4B
49G3eOBYGL5Rzq8iKO+rGcrbGNDPABEL0Mt6zgf5OBk3ETmbKytYYOa2wW3glMH7f3Pa6rRev2Fu
QMfs+crFKXjVa7iG8NIZSP4jvrrXNr7NT1FGdZk6943pFv62KU1kD8MoAFfjl7gydlBhsucu+Ezd
zzy5IvmuzZAn37YOXREAeY2LjdWUlDZwiNv9/nTlP1xlS/rgNFwR0C287qPHAFvtJpvlYxH6zQNA
x2t/QVJ1ys/xUA1Yg5fNDXDYI6nKs1zL7Cyj9G2CU/Hh9ydi2X+/bhay4p7tC87G0a//T71tuHg9
QxN3aSjH5yaT9rl9n8epe64ScPdCKXqOHzMcGZ+TNbuNzDnAyMI07/WlJMe1xaoImkTZ2zcEodcR
dfbUPNQNZkVtJzETSQ3UtKm9x5iijnPhHcxkfBozu7orkX2YQOluo1AiTuE14mwY5QKTLf+QZoh4
/P6nmv/wiFiWsAkpQMhbf+vJTBvL5kaE4rGbk6/2MKUnkEcmTjGWdwPuExue7Ltb+Y8GWCfggnP+
KXWtW7mMLnAFa93WaY85qb+CafBQuugLAbjFmHdrUBo3jUGh4Pcn7P59IPc8ggvGDP48x1T37qd7
I+tUJIY1mo9tBykIAOy4o5Perd7wtV56D2wn2tJNDtJi8DJnMwD0wF47tQHymshdOShMrdBhq/kr
GCj/LGPU8hy/+mQLqNHaOdnyrezAFOx+Wi0D/MxoHXz7vdtH/l7EFnSjKoYxx3/YD511jAPXxlWk
w0RPWKBPEII8D8VSnAWEmSCqTp45P2XCRJY2o8Dqp63cGzNUmWzclivC441PYcgY/ft0Br8lSvOh
BOn/3UgHiFy1fATPfrTSAe3JVD7LILLeFrPRohsHndWBK26VxXwbusw4i7gF9sSPMltEIX5/3W3V
V7zqSzD19LgMNmgAOpRfr3uaR9gBL4F8DIIar0BvHZ8WsK2n1WtbtDPc+ckISGcnxBco6q3DVYwJ
l1stwWY0inZfCDvcDp19XFE6tUvw9IMFuRUA7nUqopG6THwT+dVyqqO3A7KWIaAFFDoGYJsWs5mw
JzYsF/s5Kl30GdL0PjNK943vo3hcmqfVGgDvVzUZowVrVzPD92HK9rVf4XPVrNZ10APNjodyOzMO
AkL16k3hZMHBrHCN+P2Vkr9iFlSo6XkW0zBb2FwvR7y6Uga+xqMb2vJxrsv3dgPIDwvODxlEt1PX
SNQuXaxAwqltIKEXxQkM+VU8FNNVZs/1CZv0Di2+5ba00Lr+/Zm5r8MWVzj0aUwchHSEL1+fGUhx
MxUZhb4JDOMpnbLuIcCV/ipA87mBztN6xnk2oGgadUIN1s1L9EtX3IlchAn141tbGZzqBahpbxoW
hFUbLNUwivMSBrerSQEuCl0UCMlvg0jNkm0GrPGmR40CRYF9NNjiabLe4+dMnzit2IXXrg3Cqf+M
Mel0IOdVGmuyK3Kn2VSYX13POYioZg0Q2WOWbzMfdjr18FtueS3GGi20pMYGBW2NPgnirfQwfy/t
zLmOwSFuwbzON5NCZSnORZZ9TmG2nRNUPwE53hB7gGavzHcZBfTt6OOJPtY1hMpogmYbQJ7uIhM9
owoEiJVU0MJLkJO/vyUmEOlXL5bLfeCFAixjm7bn+q86NIy3Aw874+gREk91Vxio2dgG7AtcsLzr
yjg7TvMtCed+662Lf+hTAKZWGb/pV6M9TJD+SD588ecW7adlgKBreugTUXYjbJTi4HmtT4aBqvvW
iSDMpu6XvIuY26RjCLp+End4TmyHPssehPzY9418ysL5bT+64haPN2rr94LSxg0XTOzitP2aDBg0
gCGGGOw48dM0mu5z0RvHzIrQI0zNcVPam3lM5q3PK31lAZC/LRd+EpwkYlVYvEMQIU8RivQ0pErU
MX/ykjy/WWOipNGFwA4wN/VJnNcxFQrXR/NCYOkMYcxGG6+EUQkSfD6/rJnD41zYRy+crU2UhOFZ
Jh16NHN275CHK6qsQTsEurqXl3jcoR/UOQLAsz/LfZSZT8E6hY8Yb7lAB90pRNgofS8nBBxSWKFz
i4LtmoXolK9g/QoY07sYADUuR8l9FPvBVZOCCffSztvxtUj0dqgc9FPIZGxAVSVzZgQgK8BGM0Hv
XZN/WFopAUj2HRxqEW3c2TyOmLzAnZHFpu3QESAeaMPpf9h6ryVHla7t9oqIwCZwKu9LZducEG2B
xCWe5Or/gXrHW1+s2CcKqVqqLjnInPOZY2BDCnA0MBAmbzqglzZFoSBKWvyae2Z8yybheXpAc11m
Ljz+GibJmVR4YjCAcGDWWpSTmBAkDginyuwAn1sB43fDH2nDwTDH9lYMubkXqNQ2DYJKQRv82R35
9PD25nsGQX9bkkG0hnTtdR5rBt7N4UY+yLkPnfzeOvOPMijhOme5eNalXnHOsI5DIO5uE31tUNjd
0wqUZlUwJWfxgZCusTNUC40pEwwKVO1vNycjP/k0vxjTMN9oeh+r1sT4U4/p2gio+ocao4PnMIve
AmQzMHJJRXTczFAgomi6K74qh0mF3VVt2P9QbCuTS1D1fwKLLFDYtPJKv3nmBO60uyRq2xuytfaW
M5qC6KU5BlZQnO1QbylnAHBkCnMd1lib53YsrkwtXXtCoivTDYArtZBRFBnZoeRpibTDXJATNS2C
RO3SNCl3lVchjR4LdIm6F5shYhcWz0fftLLbmP+tcr5gU+6HB8usbyF/c8SSq4rbZZojginrMa6U
2tR0iPCTCAmzBsSGI86dGMAFNCHc06wBpT3H7ZOLOxRBus3LmoDibagMbyuPSZuEyOYUmNOHy6Mu
hmmWlAaM4MvEjCh2+4NqYQZks2ve864z73pmwhesN+Y7GFu8SK1UJfYth/BEqBgnwpR3U0OEjcX1
LkUifvRRlm6RnB7SbhJPVj7UjJxCpos8g0ZwMC+deyBzdhP+0glYksFB2RIY+0G2EYoI1O0rn0/+
dpqYYHTmmGNt0v3xOzndwuXCVyaM+YCiEHs7/xzR8NsPU/5bF3F8n7uxY2A0ulcBGph6dt8oQ16b
JoqvKfIkzF9EeK2k+SjqzH4VsQ3yTs83DO+MWmL7c5h9MfjY/kzn+Tdzs/6+mgvEO104XGZlrViM
MTFDyOWsvPdEsRfKZhhfi8nVDWf//ljLxBIq3mSkt8hvbnESJYdYFdE+zhidppTB+m6ogQO1kigG
7iyaCD6tqMi/99X0vabbkNdT8upmLv0ylLSDM3/1EobqmdoMV1YPILAe/OptRLciseBltfXEcSrZ
9EoeWhs3ip+0UNTxITiigNwiBA8bpuaQDMafpLOcY99Ed4cO2qoNe/fdsux3I5mn7RRE1Uojska9
tGQH/s9Vdu/c3k9Lr+Wzjs62iHDKUjin402+4nE1kCEGiGzePZo/XhnM8GGX5s+/24vWOUrbYP2f
1l6CFsf2W383LUmWviYq+HlBR8pMlYe4dgmgTBxlt6RBf0dLMsV1WBcJJjc2mefDaVgufGLKJL9A
nwh7ONQWsxZLyiQZh2Fv28URUZfeFnr48e/HSXpJhJ3tVVf2p2a5KJyoO/UpAH7henKT17T2CzcC
r8ZKNp2YS1zpJSD0uEiWBJFhctHlyS+Bmm0ncvq5UdjqLUOmesdw8nvsxu+N6Jt9MGQsp8oi3z4E
4bkGv+okCUmVwUrPfrlgHJuBfP6sX+2EA3VhM7ZojKeyJ1bw6LqlS+zkcfGfm/MoSzhaNdbVEILU
6NJFQMT3YRtjyeLgAZfg4tGM/LzZaMM9DPgXwyWFZCwXnItJyfzvWswsLA3b5bacMDdZyGccv3xq
JutV5m58NDpOyX7uA5HhYL+xQYs1zDFueoEwohLVm+VSBx3ivt0Mmb6bqcQ/GHTAgCpj61t/TCWu
4wjK2aEBzp4WhkgWLAzNemYiBen6ZnKFue0Y/drkDJsHo6xu+DW7DsBkjJl9a9j5jzFs90wAe/B0
QEL1QyZAKgPNFFAkExWt+8TTJPCW+BdWPYDvBS8U9YrT2Jh/jdD4EcLzSg2fr2fCDhd6xLHBttZ0
zPS3mQuIHMgnS5xLkOny6FUJ2mLO/blr1Ye0/FECYhuDEubdzARJSwB5bQC+taeF88Xc89rKjVfh
pXBdoo5yJkK9TUFjZq3hMVEaOvzLij4yEI8Uaba06Dh9HcO4afePH8lHEuMRNlquPX72ed/88djH
r3nc8T///PkbvITiYDcwLvvf/7N49Ak//xvFgNo+1NhPPn/3v+QyBgQU1KV/+hca/vzlalkVRUn9
p2mVPW8f/1BxeJqZ4MJ0N87s9f4lNR5hkUcf8n9P63HvLFY2a/4YUpo2Nl4DQj4vp52UfEOqgAFG
bbBBCqrut5TMU07ANVmngdEKI4fgWZT2p8fFbNMp7qUJ3EZ2HPC1tWOisluXVoDQhZQ6IytQcKXn
m2dTZAHzmwM7DpccLdTCX4lkZiM1E+9UDrV3YogNjnVJgmdndMA6g4Bv8uOfHxc9+yB6eOB77Frh
xyqdFNLR8mjOgggapDw3Us77x/0eP3pcPG4WHplSw4Muv/ySx8+9nGb045rKgWIPpgw3nw9gJQ8U
lN3yulA6OHgRkPnA6I7MWMwnr+HkST6xXRg+zMIWs3eQX+MxevUKD3ji0rmPYo+05eNqWRgtSRQV
EMp4/OBxMRKRNrePiF2lWIT1NRm1aElbPS7CJSH1efMRZvXJ5xOK/d99HrHWz5ufj3vc+/Pm4xpT
UDk5uYBjzGjO7qb3bYoI9iMWxHzCvKzZ3+JuTHc2PQAWQMVUnD4vylqI//tDvTRpP//5Pzcf/9At
HdvPu8Q6CXCP/+/X/v89hOXAsPKtjJGdnlrHv3sXRcVc6+OBszPxV3w+sk2zbu9xyvHQgzkJtP5o
gTz8++M/7/b5nxpLVO3z5uPaf+736IZ9/uz/PPHHv/znIQDmjO3sXENH3RvKpx2I3uUpTr2PThKq
Hy8TA4pt9/pIL0dFVhSHxyujsqEsmC/3V23he4fHe/b5jj5uhp3NBuxfhvnf9cePP+/6uPZ4e9Nq
iBnzeTxgGCxDr0u/mPeOTA8DiBsGepe4attXm5qN+CMk2ejRA723fAKm2ZZMEi2Hin9RStGwO7Lq
kY0PMHevBBv0GTB/pMybNiB6/rj6uIi8GFRmm3grZQnFRLvHDmP51csvTZYzqmfDGXTt6JwbDM2D
+tilZkDWeuk+Pt6XhoUv4pfqTbGrOz6i5fbyBs/de04///EC/uflf/zs/7xF6vEx/feqf16NMsXH
Ju377wy6//KNlC6Wl1ZnXc24sHrwDmHtl8/9FDE/a4wb2AbTS5VlYBsVOy4z2AVGG+xSqfy9iKIe
DhY9TDdDx+zDXdmqrmv3Q8gEcsVSEnvB3FxpQVyn2q6/eHdDRM4lAGtmMZORhfoYmwB65wpncZ9Y
P2cLbWRdmW8envKj3d3IXTXnsHCf66CxDxRafqZoXjx9c/0s37ocgjnn0SVq62Zb2bW4pn3yNjeG
zxLBfZMjM7GiDn4y4EhWNZcA00cmdWFEcFBOQzh7pXWr+tGHeOdER1Mz2xMpSmPC/B4mAbghW86H
LrC+eRmjpnokymAXBr6UTj1lc70DuwKx24ymXTmyoTdc/SOdp++lMVTndImAQ5CByZNBVvBFCE+w
zdjhZ769mhw49qE1/ZppAO/GYjG9xm18Z1oUAhP28eYZQtCHJyr/qEuQLlHB8GLbh4fIgy3nmyEY
8zh98du53sMVeYeR021pDiO51AqruK7ArRaj98MeKJiRW4v3bZweR74MYMipVqVJjucmra6hNL94
2gX8W0bM7xc4dXjZb6UOMMA15S+jZDh9UEzf5yX0hLq/c0CqGQoUyTFH+ctIAEPeInt2Q7N46xlT
ZFnk/pyQgX80+cF0vOpcGb4P6tKsNgGw+15AKuqIKx+jIN6OOuNUKOvw1DrUDHg/cCs4y6Cgd34g
E6IJcqst/xYVdcrMLADataW19mqGFE4FfaBL0QflR5CxF3PeprYJfpDZMlax3dsHq4rzvQ9tpZv6
SyY4inhWW9/tFgG011r7vIVPU1fBCpYKMwUGdD9i+U+D7plItyb9gnjq4PVgpEi/PYNRoITiaHqU
RYBWpUtBJeeSjR4nOiPwb7NL1L+UNDFlGVuQP/d999wBPNr0Azq4fFAf8eBbR7dKj/UQ5bteU0M0
PRVsmijDzDVo7zyNxvf+kGfus56y8JInBaMoRYI90fppGAToiKh7nF1jvNJzB15S1N7REd4+vA/h
arYDEl+puoUUsQHmBe3vIozTmwytD/o3rGDZoe8sa1zIJdVtqvlg6bFYO4zkny2C24ly7EvxY6bl
/NGFP22lX3RaRs9W6n53ane6x1PkLVncKy284ub5koNYaA7HpiLppqv2o5ka79Wus2tuN0gJzOlX
2VCjivsE2ZFRjIhr6COFZsdkdtm/BUa+HU05bYkr4yNuqw+gSOrI/vRIKMLcpw7jr66mf4GgUtE3
EVXZnAdrDrcw8fjreIFXTQSnOtfzu8R//JahWojs6Z6h/hIx4yToLJpKcHj18D6xsttauc8SCRoj
0bRp36SuuadpA+hvyImcG7F5CRJR7auc/kFd6gVQC87OA8Jmc15tss7bOERPzt0cfpkGO7+4LZnD
we4XHjE1Qs3gPvY01zmz8AL/XNjyYNVMkCt/HTFfDG1RftUjfzm7fSypTffVqEb8bQM4McMv/+iu
/JooH7a5LHeOHfHpJmt1rqe+fyF68Go3NvUEbm4Iljl0Www0lf7PMJ+tW6kCKEFZe9S+8W0ZrLl1
CvmsxianHJGirZuLC23XX7ZZvYVT+9bFOtjFyj9U3nyVhfpaGc1NeM20N5FSEp77ZnaZtamI0mxl
CApgaT9azh9THkdSYT+sr3ZUzlcjMbZNw9heb72l+nvqO86xGtzvUD8E9InhpfPkXy+TzWHK6ZuA
1lJ5kcAUG5s3EGvxik5Dcyz0S5DWOLEm4JWuKOfXcaDC6JS8AY5o9z671hzn97tlmwffv9i5tN8S
J4B4oZuLV9s4mgKmeQqmfoHDDeZZw1CtkgaEPENWbt0CsAdO4A2l3FZVHW5D/9VkqOwSY7heT8m0
meQQAEpnB6iZe9pL6lFMSyC3S8dLaebG1es3LrHvVxsM3C5x1FPSwxUJUqu/FPPPatTNc0C5rrfH
V5ZyYjvSPZjyUX912uzqOPmldWTyGsYi2VuJrE/QAlWLOTh5N5xoePahXKRzSPwHa+/zoH+lttv8
NFpRb1SNQ7fL+NBSjSSCL0cbxfik180Qj9SAMvWsO85pQd4q5GM0+vhCNId+fh46F1Lg8pPIiZsz
vIE/mQzzg3B74Kows8ypvASuZxzmljWUzaT5pgVCcVWVRDrC/+PKQV1jCTd69DBh1X2RURrO5Lte
ZvxiOC86KORTF/XwEheUzxg2XEy4hUCunZo0b7Z8JtatsM99y4nBF0BqVad/C6+76cpC/6nTH0w8
+ce4XA7bBbVoXbp8v1lUsvTCi5Z3E6V7Teih7w4za6i7L7r9yTEr7zgFho/7BniNabrGa54JOKzu
31L38AE8ecpMsbi78vSlzeNq1abx3qzkfE/C7IeT6Ap0WYkSmT71qXs2QPqcBd4wyYF+T9uFrbyL
SEyXgHPdgnMYVVFbHAdoSO+UVvj4ErxeNZ6zrpzYheoslrXS+IPivLnPJVt4BnrCK+FXwkMLenjK
plszPsfqG/8lJDBehZ225q+JaNyVNhO1zgzwJtT89TpyKZlGvDJrVfrvXZWxvDC8ZlM0EequLEP0
go05EEjwktFudw0TIxvIUsNORaihzHYJ9Nv5V9fN34fRZUSSEmsY1YA60lGwHpjeMg/JQBa7GbS5
GEcM1U8p+COk4TBvGuSH0dHBnrIwxRWS46b4QfPOupk+mqh47zAw+M0pW1AHXvwnbujMVfSZnqcJ
PUTdJRc/vE8xHBW7zF+rmI/ykAbDprU4/LOE4VOh5yfgKfIUslceO799mi2v3Yp4+kjZNVNBntO3
SPQQjpC3QLya9zOJ1yBCfyjD32k95Xtz4OvaESDaSr+9GVnXbCaNqap1/S+m+5dVXX4IbaA+pYdE
aurVH5o5L15vY0xFM2LlofjC2UttM+1vLJdclcr992Qu5h9JLKACM3HI54NZwmnIgrObYdhQdg1w
2McXZXhjeGzjE6dQ88Osy58+LIUwbQG5plCAtDsblNmgQ8wA2S5KFE+W8FnXkx7Zpjlzpm3GTqNh
LX1hK96HmY+zYFl5Rfmhj/psn1nB81yXDQIMyiXmnNJls1S1y3PkEeMkkD65PWXhxd9XjAQgJBrI
KJNoz+L8e5AUzEXmor4wO7sZxyk+m51G9JeN5qHL6hA1pHMPyiK4M3izj3wqGDmkO1qCB0rZ1FXc
+VsdFhBmOBi0tGM2Vk8ZroLcsSLbhnu1d14kmRmkgAKXmkEcvhJZfqRZxaMnGnYwQuAtO/DkQxva
W0W92J0AurwrHxJXZ3b5tvNNgkgh+tAp1CBVzW9TgYYmtzih+DRVy2m4sFTo+AsUhiF/+g3w5gnw
kBoFx+oCS1CdhdiP6ifbothi1aBs54XMX7SbtPD8ey2rb8rKzmmvjL1pQT41ZjjQku7bvh35c1hW
4R6cu+GYWMWL1MYAPxOi/WQEf1nwOGejaUnuh4xxTtYIrV4OT7YIj3AzWVUMQUkJd/ohWhowrtGn
756ZPRUuc1tTxLJJtPMuhRoLKgc9e+VAriFTtu5ycSsTBxZN9t1T2v9TttEPt/qWOub0IqT5lPfO
t4po6ZMfqi8MnFmnznaLra1azXoTemktPe9gWP25ykYFwZuoX1JaxVXU7IA5sRC3HIobWaxTsvzO
wutyLF+iDq23IUe5aKAjaJI5YIrUo/VlBi8Zx99c9945r7pmLTXZOcKFxd5UII4sd0J9Us1/qY2/
JEnJi1X5vH0tqG0l9GGOrW8V4lKWR4wZOGLPfMd8M1PSBs2EMezix8W32h2tO6MSamXVNRaQqsI3
yTuxUk4TbYOFjuxAY7E6Zx/p7q67oAdMDBnffRV17l6trsPrFVvV1U6G51xCCKpEeg2jXK8Vqald
boF3Dq0E4HSQ7B/xzDhFXOIaCZ5sg5BsYrc0ObyGbpCnVlWCi7JZFuOZMd1+Dg79m37hk/qcRosE
lwyoituoQaeBNHdpUF8G3Hhm0M7HXlQ4qS3QJHE6I5IGuv34jBOTBTtVqOOYjn+JIe4Tq+axGaH/
gWbNarJpV6eMKBCQOtd9/qeOwUMQw4FbQ+v4JEiPiqiwXrDafTBEc6FLUyEu/W4ogpoBRcg7gWgJ
B5Gz++MiI+x6rQv9Zcz8/sDKr7jMhXcogpr9WQnBwpUkkXDTImXWxYHtzVsbVCwsvraNS1QyRNYU
CRVhIazZpI3sQR5tp8oe4JlGzlVG9cf/VxrIDecYZ8YZnwubtQv3Qy5D3HT2VAgIh+WtZOMM06vu
DlkY/Kbjf+Bg0J/rNnuuswxxtBQuPDt91o6/4LA94+qG44x92RYbuGsv7qjxoOoWZrr3057KfAMS
MDmMSWWt2BOdc8/7SoMvOAZZEhLINX9Xs2J6YS6Nnel67bnvEzyzIRbaAU1Q0hrt0lqJNqaNYVS6
CzXapS5UUYN3Yaut3RFVYR4W9ZESsH2sO24mCtKNU2nzZPj4Kio3AyRUVgMGC2PcsyNuVgVfrjVl
m/xcViYYqWK+i7wwNkvQpm/o3ZRpDfiI4ZIt+QTSV9t26A80IpwvXvXbnFkf6Wq8dOzGwN6pL3xm
2nPrvHRUNZ6zLLwZiipNZ5rFrk/M6a7BhXddgqvHId0Tx6777IXGmfrCqnVlec07Z1dCfz0IE2EY
W0J8cipkiQDubm1TeT3Z0ujXQ96ynifWhSgESUHrpl+YM8muXlNGay9GMUZtK93miY+8VJsYFQLo
nhCjeLKkfs/8MkCEfMV0rQ+iFaTdGhvkz1Igybv2t0qH6Dqp+G6jckyggn5MHaCxvDStM+ddBMkq
aFcpu0WTYOCpdC2WpLlbHEKCglsHbjVzYf2Wrm99K/Kq3neZI9eGVqiXHTlhDET/1tkvrpZ/qpEe
a9yW0z6LvP4CDig8eDTKUPBYf43WdK5+W2znvqmfxnFsNyJNTzOf0vXUBP2hFLTPs6W5nUS5hcng
kLVVclG0vGiumCAGhDmdKj8c78ksT4L6jJGMT2Mr3pUyrgKOOvhOC59laB4Jd+hrJ0N0EEXcX/0Y
Z3AN8FYsG5K49uStmPsvc5/sfGi6v8fBR18Z2qvI7e33kUNi2In0bWjQFLiDf6tbe3EXDbvGzX8h
mojZj9uvtbegmSJSFHboAOF0+uK5F6xIgDDA40YFWIWA8hmWDilWlHfilw76R74NuUq2LMagUXdC
bn1qD+BOQ7Rvu8eWYexxYgu/tQnQ+cMVlDyhKGCwfiSiQ6MihB8c00h8M93XmZrd+rIokZYlT7Fi
j0D7kk67ag51QvhyTgk7Kmd8czwwuhFtfhoGkb2dcF6QzzpFU4K1PAo2rt1He9nD1OxrRhjazk3p
35k/AO+uvLrhNc7U1yHLjFPv2fLFcmiGqG3gosx+jCQEAZsX080F31dEL7CIf7pexsSTfIk5XNwS
o/xbaLzqDlvyIJuI8iRhsdUDKdi2Lznuz0zANmz11vRRjN2QpyeE3rjGy1FeAv1k6KRk34hGTCTW
vIe4a8gyhA+SGpDLI4c00+yvusjuTkFFz76FXw1cQbNMy9BRMYxu0XBCD+E/lwQl+aI29PIi48ku
cR0NjbuNpdmfzQx7QUK6Kb/H3ZQc1XKYHbXrrjs/UftqqF+z3A8IgV8dWvgHct4FDV9396++ZrYv
MmRF3ahQI9Jmu9AYkOXmMvqiVaO2MWShlQs9/MkZ75yN0ovR+l8fJZjcH8FJJ7Z1yL45Vc48POCh
EOUKX7fZxfDoDOamjbN+bzR/0gZc35QCdCmH4bdXiHOYR8C2JG4gLx+9tT95r15b4myqPGITNYJp
UYXPQ2jpY6Ya9qwO6sExU3952s9Onb4XZWxvWkqma8dr2Ekqj8XRQBVlXCIcSWR+7ywpN0GcmcRu
u2JTOBOfnaQUT3aPyli7u2lukDAQ4t6IuZx3RhLVB9uvKP+BIFg5jspfbCt/D4b0JZxi9xjH6bR1
BxYgoIKLnRlWLgp57za1fn9WNBHMm1tF+uQp509PxOJiFd5msmSH34X0RGoyNk/+doSkYMDpzzjD
paxU0In4E/tkK1szq8MCYyDj2CrvmiDdPMssehpLcxf4lfdjVFd7hqbsFNSRCsn0iSfn35kB8LMw
ez5PzQzSLk0j1tzVn0cYPgJ3XyqQqCtqVWgdvSDamzzJbcIX/kmMGqHJuzdN498Z/o1mx0Q4DsHT
YP1kwZU+dbNN3a/BZukE1X0QKcXGKnd2EhL7LuPbjDdtXBdj31yrMbh4sVW+ULe111Yq/A2rqfdO
1umedjPpgdQLLgSOvgElbFBmMyPR+24K0i6yIbWCFmVwl8RDMNH6aMRFRDDFTdCDdNjP0dBjMS5D
evshBhhNS4KoLvmQEr6lrLFhkyruD61pXeDdu9eIWPTEpIqrX3WeqKOXNPGOspLHhAalRxkjjze6
uw2xt94ZOiMAKr/WbIYvUhgfQ0T/JSDzeY4z9dSmS3gRKY7t0D0tRys+jeGL8qV/flzkhstnri1e
wHY6JDfdPwl7VILDpOdWo1H+0PLGKrm6lJmYvmSpT+402ZZWwnhDmYVvyg2BIubjOW7DrWjD5Vud
UYybckpcWdI9kYRrn2wV7EMmHDnG43en7GowZOOH+V8YhebWVzMnslZdnawwzzRZuqOeGxYkVdKd
PDL/VmZcatAz7+kks+fmp41qqUyr7J2zs3UpAc+umnrvGrZ8NUnWbwsLsx0xUI2gpcHIlkE7b7Gl
DG0z7x+1Bat5YYtiHMDVpvs5JWGY0P8wgyY9mL+nxEjO9cDRPnOM17Ljlo0ST3dWeNVFdjSwyBK5
b+oTA3Df0xotnVWApAZoglAkoMqbTjZ4Cuw7bjkdmHGghpXYzjqzccW6izVcogP3Eiti1lsRF9IF
taUiAHkrynLDZkRsjKh+NVsHCLaVQGR2/JfS13unI6tXBdatKLPv3bwkaAYFJjrzqa6NkE7Yq51V
5QVHWVIotMDun2sj2VeTbT4lZfXBS7DgbFiCa8e6OwlPv6RDuSbcXiBakEiESlAbDiviPRnd5hRQ
YUkm5Ea1sC86N34aI6I6WOnzzq+acqfSjy4upkMSjRp1vRgorKbXqMyQaeYDfPAAiC++iOLWZDgT
SlRwdvFDcjRdOcRXmPiJryoDQV3ajkSoIDkaibTaeBNDHMZoOV+9geJw1n2B9xThoDLeHNWpWwu/
ee27VrSvG2uTTOH83ExDeY+mvyVNeYww7C4o+ei7gLbxNGXQP/zya2Oq9lQxMkY0zyRGA1GdjGzZ
XfsSI+HgsX+wg5U1Dt6VoSPvKsLsVxHX+bEKtPFEs/81zGl9UK5rbkh/AnPhazfNK+ecEKdH4Z/b
Bd67mFaY0jwM4Qt17+zVMP7mMEHxAWE1cpetzqiyy0Rl5JqbOUmcOOXTJuFNi8x5km5VPYWWX9zy
9v3fDXvgc0Eke22kBPaEW/pnqF+SoN3oAop0eZHZnL2l9siHxIqHi9OBsBl6rVZjMwPVMjn/2yMr
KLtlR0mrqNov5NtZiuBSL3INOzaqy6jll36kkmda5r2iYdUm/cJ/rxc3ktVQibIPj50iT4HUrzQO
ftvx/kqO94HXEbAV/t5O537tmzpij07xbpLT3YvZccbRc5NY0xN/ASv0QO/y0YbgH1XTlszvvuLN
whuAMIR0qH8Vc/1jho66e/AE6tgSO7fJvsXL8cT3Gc+vO+M5boEPm4OeDuQYkYUNvn8Y4GWxqX7O
S2e80jcw9vWIVLJe2o6q5bQ/hmT2XIVOfVmxliyLicTIleo5OVDswsjC/MWq7KAdD211Ng1B8Ynz
MNYEMll+uZVRC4W4D7etIjY3DMyb8ZzIJAIbD3oKcvFkfQwV27J6/EUBMztoVyc43GE9W6rxV25K
nN+xO+eiRuuszBkPc06g0/GRsQWJRy+iVBXDojEF186z3ijoD1S6qbEePH/Ub6505XPMISvW+OVN
X7+Orcc9zDQgV2atB7Usz1JrG832heICg0YSdryudLCJmp5cDiM02krsN9/hmRLhLVyb8RqHMu8Y
qD/Cydyjwbr4VgLcpxC3yYxUfAcT6/uI2/3e6Tgw9YjrloNn4Zv9AXZSbSwGKYVgzyDdsYH33xzs
yqd+V0BDZo+CesAjI72MT6aUCGlinWDUyftAPWMNm4mQRCe7k1p8fqoTNxWgHpvZcF0aYX+JxPcp
Ft0Hb9Z7OgYot9JmXHlOT7pATOw7zcTdJa79PjgVOuAaL16wt4uwZf/MBkhFIesPUbzMCQPJU7Mv
vV59s31jOxbpa2GPWKl60d3nqji6tQQyhDjs0ZnLcr7qyhqDQ2ch5nDtFKNsbVs325VnX7/1LgF0
XeUhB8hcP1XJREBLjN+8wOFJIsSzK+dgsFPClvDTII67jxd/jq5qTpu9v6GDCVE9F8kZBBVHDiuL
Poqkw9fB9EhpoeUt63ncpg24piAmwZzPbrxptaP2ZUEJthvPvR7G+1tMWOnsuWjm5QdLp3pDmFly
Qm7MbS/mAyYcWiWGALVbFu9Epadz6E7jWdMpmlrPOfVjVl8bAiv7MJh/+k5cnk3bKc6Pa5WnyvOY
WR9x3YDvdirkKC4Xj2vTDA9/MrDMyLy9+kDchGDQtvMWVJwV6bVtExsLUpjPU1+9jIwP0UnmbS6H
hFiihOdU+fjwzGy23nSD9bP2GWNv4sBdTWUyXRva94/xspL26ussfxHEeqrdSHxr2a8kofUN7nP/
4uSpOvtjzfD7iOJdGP7ZyZahgpRiYFvNV4Dp47MjvxNL9F47FG3w/gYCZr25Ls6VavuNVdlod7u/
VVp8TVj572k/UNUlvc5JefZ3rG0BmkjWX0V6SuPpq2sWHOaSYMJGjMuSmPePRz5iioGmRRBsrrM7
4nuPbdLlY0khM8ALECTDWxJK+2IkHCkpQ/3o+UMkWb0VaYq/VufVUP74GjemWPIq3Xlw3Q+kRy/E
80KMqNUvmaI0syJjo23POnmzd3WjAJ1Tx/Qush5Mu8BAwmA4N7SLzmFUXFQf43VWjPHiVPFXTtcz
rhHiPPOwfDP3fmKZJDYdXW6qp5wdOn9e/YvINvYtVdrZpUtSuTQCLH1pjqUHWMZaMUe3Jd8NGbSg
epKOqPQ0MnbbV299HmA0DzhKlGbE4DndqbUsNb7gvohX7UTBHCMLZcURItrQZHLbFj2q36zyntNU
5ORTvaMEzGxH706LD8vjaL8OBYmU1M+pjZaQoVVRg408xYYhrpSyWPajO02hE74Huf/n/7F3Zstt
K12WfpWKuscJAAkggYjqviAJkhJJDdbg4QYhWxbmOTE+fX+Qz1/HktVSV0TddERdHIckH4skSGTm
3nutb+U1uij2zV3O5CXvyJaYHGKFsoSe7myTbFAQt4WwivgfJAhFROO57vdi0PW9ln/H6FLu+jK+
jGjIrnCWtPu2dfzWGXZpl8gfw74tG3+Yh+5TaTaXbgRVs7G1bDN09D8BSxCzmPZiE6WewUnbNC7r
Xp0SC9tyXn7JaamRTkLsVmUQqmpWwG+HgCpPIpqYvKL2916m8L04ctyOoTei6Muz01h0QMgN+pJB
eiYmeVcbjEhqSd7KaCW4xVU++KoCJsPcAosgWRSO6xknCpTrJjCIvbSbr6HQL8yyza+UTbh8PISn
1jWupi5actYzUpbLfAJliKF+wfToGFZ06r9F8zhcaJbUz5q5/fTsJ1CWcYtEszxTinORZSU3SVP2
+7lw7pVFbqGqJMEJpfZoD+wUeZTWPhEmHnabAZseU6e1kxniSGLYQ9jU6hD30yIgtX8Zn/+HiHI7
VT//178/POYx52du7/iH+h1tglJj8YD/3/nVp7goftL9fXjjX/0NRHG9vyxXLNZ8C4aEg4n9P4Eo
nvzLxCWqO66D3gmPB4/1DxVF4Fm3sWeawjNtiVPyX1QU8RfRHMKGsoIFnU6n/V+hovAwL+x9Nk52
vLJgfSR9QHDbxis3KFheL1dWoQM70Ti5dutK9o04lIjw6Vm1rgoOTqXETzpxc7KpwAS5xJgHXSRv
68TMwydpiIGILXQx2h37Su3eDwQqtE/hZGXlA6qtXnvsEzdoVslM+uEsZnI5AQvFxElAEzHqheUH
Ob6snKy9aWw5mRvdbtt7/EZ9ypC2irr9uLTa91HYEIXguVkf/LCjjol/5pgMYhh3ZBhuXVEh8NYi
AsZKjTAOS+9Gkmg8r2Y2WcSxQaUaTdVl2NWB2DlInM0dXthgYkRmhvFGR9X8Tcezq62URMa0aRhY
UsI5Nr1alHUWXp1MU8ZPEwlWu25bjSV1BJpWYf8cFe12WrREvsdd63CkQVQBeKWwgJT6g8q8tuXR
kklvz6IQUxOHjcyOjQcZNWl4hu0XA4LeZihe6yFNkdAwqwXhEFmMOfDJJWJmRkAAiaHWYlr8q3jK
Umr6oROIDL0sOqmwz2Hc0pIwm73OSJ/QszkagTjYjhd8BRGJl1IPGJCuOLXkguxtwoWIOeB82nu5
TRy7IyfvqpsjiXZhYCpEnrsAzu9EY3QXekP2Q59HbIZtypBmkzRNFW8VEB9+lS3UNydKu8AXRE1c
5OA1ObwE4pbglQjMsl0QopRIoga6Qi+x4AwjMaecnq8LJ4NOhvGs5PRqlAVB2XUg70C3BQPBlIj0
rr3OzBDOaQkNPk5EunHeNLxUFKIiTTl6tCZjGmRvTnU1cyKL/ZhUtoLDZls5m0mY7HpBm5DWSBbh
3E6QHSl5vYyihcHtIJj0ouBPq9WoUg9LYunl40rGwF7yVR8jGzzkIT18pvSOHq7pZc3s49TsjMI7
r0Wf1QMwcneJO2B+gaaokXClt3l4EVbdBCk2bnNz65hOq19UVY9rxarMZDek9lAzi2nD8KSN4Sjv
C1vzzP1Ue657HrCiCJILQ6ebU1qJFe/KsOrSdiCrrht9cwJ4gMMI3dYcal8qK59uemQ0n4ymDX0t
oCLCNTJcUeSER+4A0NHKti+NCtEgrzOLHzPLTG8ZWQ+7oTAjhOJD/L3uGZaPmmkfct2t9mVrkcLp
5sXOrEakpJAd/dldhiGEEzV+xCDpYDVGfYpD+oJzUYhLLUXO4OGHvAUaau6G2IVvIGt5HCM9pZuF
ICo0pHMe1ITeNnY4MLANgw3l2kSD00gwYRPTq7Nb3utTHSBZIILuop3FTysfpoeuzdgptd66RhMa
XA/9TB60YRTXFSmIXA8ELVBq0PaVYfe9Z8p71unEmESpDvwu7WR0crOR/zGrnV07DsaXHBDpXtRJ
euZM3CoZCjmCpOJyn7oJ/BgynII9iqB0rxF35zeaEx7DMojdVV0ayaeMFfKymZPiW8EBwq8xD18R
xyR3XZMEvrQ5lsRFzDx8wgNHXmG7t7qqgCjE6hJL1ZwEH8VdjwVia82IGHsr0B7MeBr5VWV138eV
umKj77ZNQS50hi36ck7C7IzBf8ba4IAosGPrSrcVIz87AiOculqxiZJEf8r1pLhpOGgSyuVG3sox
2J1WnZ4T/tTORLVXc3tSvcza9TBNTr/So7S6ikjWu/Z6cEvThOqXMkZuQuH1ft5Xnp+UJuGssKNb
X+i9wlHNbd4Zavw0O3W3RcptrDEqT/pKTdW0D5gn4KIYvB1zCOG7rU2wXV4LdGydlGsU9sWPziD/
hlKY5Vbvopu+bJyLZrTbi7KOkKry/uwRrtpnmAPGM7NSGPdTBjBVJMR5HRvjPmWesHFzczyBJcrY
rXBkuyrs+Lcekp7Alj+awSL0Za7joy6SaZs3FcYvkzpwcEtnI2IKKqgvzYXbKGK9piq6o4s1nSJE
zahJ9WSLWnPcqUQDplzm4tx2c8Ka6G6vHcsxNxm30q6LLHnK8sm9d9uOXHY3sQ8qGusTYAKmcPPi
ms7RUHMN6P6LIkl2GOrLnafr8SbBFrBwDglVBAa7mxr88aU5V1s9TxZYmRVtNRrtZ7VZToAPAnUh
JxKabFQY51GaL2nl9rBVrJv+GEqBrZuQK1hfAXTtkLm7kOaaDcGloQvngtw2+n9VVaIf09OTmhrz
MYMqcGEnEAwqadMjcInMdPUoXldpYm20nGGh6w7jmZbGGHvnLsHaJGpaLx3v+DShiSH9dU/iJrpU
IQzsvZx08y7xPkuZO3cYhs1LLZDdhg1T7gbAWsROKeCbGoATbm8WUUVBlyl2Cw7g07bGd/MUWXp4
IMko3WrwBD65RDkjjO4MPxlaa2P0BumX+Sw26YwFMJ8cZxmVJuckkjWbpO8GsFRZRX8i7y8MVo7d
HIDqzqQTrOexRxaEXcAvYnpTuT53W1uLkHSUIh73cUjOPey45Lxv8VqTQRdjlxPdJoIeuxmpJTdU
8nwcOoqv1ZwN8yEsOeqz4eo+Ztlxkzt96duGg/4DaYTvzAYNIJXRCvISZj4Gd0ZuFdM2Qc24GQuP
z3DcNFuVJMXaKQaUbcz7dtGQLxsIMLqJ/Y4JIWHHY0X4+5ADJ8jGgPZ4QmwgOGZFtGuvs4c2enaM
JxTBmpZoSIoJAJtBx52pKVZbzaYrDTUjWIcNy0wrPJqRXmv7theMflwgdppTB8m4NaXtQ0lK6ybR
e2tXlKPAbTh2TPe1uoqu6Uwhx2beQ9iO2zafq66ct+SpVRdWlgyIaCzLlJskHAaT5Iu2ZdQfW8rY
6HGYddvIcFx7PxrjMB9dLhLTwnp21C1I1wpUDVpRtbGaajixqWdgMIyIQ5xjTdm0ytHyxtvE8oya
5NWGAXUAtygkB0A/dtK1vodzb5lz8YtO8t9dBe1+lhcP+c/2P5Zf/KOspiYOI/W/X34Lb/Lvx908
qIcX3/iFwp9/3f1spk8/2y7jn/KLYBwu/+f/61/+28/n3/JBfeO64l3g4+YnrtWH5ufv1c2vf/N3
cSNt0nk87mZwjzBC9KWC+Zv2yF9RU0CBdJ6Ri78RH4X3F6ouahpPWMxVxVJi/V3bCPcvOI+wX/h9
pitMgnv+9eqvfrF+foE63yY+WhLY5G9MICou/LqG4cIEWmhMuvOqtkmTPkowBNT7HvXXxgUPPRt9
vXUd93ywowBILUrS0JrilcBDDy5YW0TZcV3sjX7gDq6lQjPCdMo2cqAfizoosRCwMmvdTKmsDzZh
FKutDrjRr4BJHvoiYlBHejb2NW7R0lSHNm/WWUoZ0pYwJsJvroO4mSGDg94ZsVPs0sNEIUzubh2B
NXPcHTPui8Ge8rO4MtcxHvADh4UigmNns8rhaC1/piXuNau1k63LS0QegHCoaL9YpF2XFS/LoETr
sm/kVdC3trrdSP20YY/n2B3J+0lgX0uj4AKkjOZjpUz9xtSlHzTIeudAT7GZ7oLctm/KBBxHSLdY
65i290E0H1Cp7IrZ2lWSBl1j2GBacHG4OdDuTp+BwiqSatsUTU/4zUEsc+PGHYGp7jFgoTvPZzLi
dFq/ZTDinsnQKUWk8uGwxGmdcCQYazqvc6h/nfV2RbihB5/OvmENqXzY6OlNEMqvcbVtmE43xBcO
qo38xjJ+zoBX1mCTLozMNNYeCmCotswdco4iTRt/60o/DjXTT0h1XJW0Ayl+lPJJcaNSqbaQj/WV
o7Z8hp6WXXktKntcNfh2q7AiBx3POe+zqe5zQJUbagzS6+bwEOFF6N3w0dbIW8aOFdHPhPzVm9d2
SiXoeWlEP4s8vbgvV9vLKDUZ5xGlrYfpE7jjTSbP514XISqrHJ5Hssot5zYI6AHKFuhH20wHu4rn
BR/5aJT03OwaBXLqwKG2k/wq4oFICMTCJtVJlQzhOtO8LhaDg5BH5ucnI6Ceicbipo9VvI4D3V1D
RF6PQ4V+OC361UTgdOqG16abH8spP9r696bKr6o6PSdJvoBNj709SXhTUkJfPSc4myoGDBoGvfQs
E+I6BYFXk2W5kmV506W5D6kvu0fqsMY8mOOdqRDBbwLcY5tcavtOn9hXY8gfwVKHX44i8AO56DMD
XnlPoYbcHfFNR3T1gj3KexNOc03J2ulY2qdsL0INOBYCnYYT8rpXKPZz7nEiTMd9OZBQ79Ry32ED
X3sa55WefNAwX8Jm8YrsIAlUa4nHb1Xp01mchLeO4Y6MclQNOC9/Slw6c9GhpfZFIGVc4h86VyEO
/q6R2JTcm4566dJp8mOuOzs5Vzdo+NQnDdOW19erwmiie2Qk/kgSNZt0AHP1jOMpxtsZN5mt6ssW
hFCCQgHbPQNCQ/lW6t520UlmDrHR2NXKEZGKyqphpXuc0No8QRaRSj8UAOeTHGiKrGtv48ATb1OW
mrTBF1l9p1cRXBHAnjH894R2IVl0ttWytmFt1CClhgkG6s/TAEIh1PtPeczgz4T23MskX1Gmuit1
3hZibaBoZQxTVoiUB3LPnfqa2OzxKOaRKajCb0AcbehHggIQAJy1yxcPhDGxOvXZJ7f2rH0OHH3h
eG2DVOBL7BTVTaRfev3sbXEODdQ2qH2jG/pNM/LB4qZVEcZQ0v/wQxg7NYfFdoqMHzI+5+BpnA83
VO8MKMVKh2ht4OLzjCtZG9nGm4aLfrpmBn5QhVGg4UH1iNxq4wY6fX5y2Ek9vMdQdhOHYNp6CFdr
uwucX6PgZOyNs8KZ/N7NQ5xOpDtlY4m0x5xRsPEERK0a9OBmczAHDo5Kmx/7dISgMG3FNDJRs13W
BmKDe9vdCRSRe2LIr+XYjjua86D18TKyKjXOwQSOcsYYYSPz+2ZZ+E1jRM1FCrFfZpD4c11Xe4JZ
Dxa033UaJN6aT0t6RKO4ZraBq9Ltdwi47V3HKZxFh3WUsKOZ1O4C9Xtg9mj82icTFeMKR7V2gNOu
HeKstXdhb15phW0fCspJvCOIriKgIocIlDGHRx5Oc2SyL4b5QiUGiZ1NeRLjpBNKipyJS7EZQgbB
Ue2hzS7EZ6+bk52wpHeYkEbtheecSjJgl3lA4kfNQgpSkH6en0WzPJXnr+r5KUI+s9i9aaeoYdzz
Qfv1LIuIiVraYadpQ+7lCuoUsiQaZM9f1mAQXHVve8vgzBG3pQ4oUeui/WQ45raxzOtxAb9nTJSj
VKC9bMX581eFiQrQ0qZ2pRKb2PW5f8rxh24hXpEiknzpM3660OCyuiMAjRbSSp+sqxA+2yLWozMz
mWDei+LMyPAWdRJRiTaf6hGU1nPX+L/7aHmKfzRlWz6pl4fJ5yPSPyfN/48OoIbBe/Veg31LPmT8
+KK9/ve/+Vd7Xf+LE+R/NtBpbv99/nTlX6DG6czC0TD05zb5v5rrgnhIuKlkQJps59BYIN79fQAF
UU7D3aG/pjuShhx5j/+FA6i5oPH+YVJy/oSETZPOsGmSOkJfTrq/s0BDTCN0CstuDwZP4Q5u4kst
KZNDW9WXirVn42RRtItzLT2yNRvrDns/wUh0Vqsrq5oX/VR3oamUk1DVoFtHeH1cdsc6C6MVhvr2
TBn9qbVrd08uRL3zIgQpv13vvw/Vv2PTX9L/bHths0Ns5ywOzNQxzQXZ+BvOtK7DmWV7VDudt4pt
GWKiBplICzj4FvgT1jNFWOfJRwmS/IPHfp49/Hb9fj2454KolPAqGZS8fPBGJL3BGqR2TR1x0iUR
NxMoO6bI55BHMzQILyuH8La0LgByQtZ+/7W/+fi8bZ5wANM71hJm+vuLp2JPK6S1ape77ZWwhnRj
DEQvtQVtBgnQoUnPlkRzPc5b37WL+Ney8Kuce+PaG68+P8+vX/DqLeZDpviD8zv2qkszm4tv2ypa
J03/KQS1vRKTbQB+i1y2O8WO4rJu9G62dPEsTpC0bTBNiwXT2XzE4337GbG4LzeXQdLyyyuC4jgI
0JGpnVayxBvJuIgarfr4wYV/NZTihdsmtwveG9pnC3D55cO0oSvavg4oXGhcbBbEoN+MTnLPRGCd
Oio818MiuJgJfHZNGl3doA1XsmnGdSZr81gJK9pl+IQPSUxb/v3n9pJRutwQkDhYH0wKVz6S1nKF
frsh7Lo3RWQoLGH1owzgGjha9MMSqNim4BbDODr+IKk++CT8edltE+m+aVsuM8k/CtkgShMQ32W3
Y5+12e29bF2hRvbff2lvXXWI9x7cYlIIbLH8/W8vDa+SmSDa4KWFo7uZXV4G9vh2lQmj/uDWeusq
/v5Qr95g5qRkbNpZt3MnJA5dRspVlzxWCTMYIS3qbBFt4mg6vf8CxauGwPObByrcsQV9CT7Arxbk
KQL2QImgdibSq1WkqWLvLdrZWOY4YExr1cOPS6buVFXDrZJ09CckDSwN3qrSZLrhyCD8IdEA1Tsw
opi08bzNbb+wK9yuH1YMBo+1TUXWo0rxAy1+akIxYxo3T8E09uuiCZ9a2l37Kb1qwAmvw9ROODyb
8RFme6iujU77ZtV2vP/glS8X9OVSauMSg+dIS0aaf3xs3TZ0zFJx42amSrfGGF8LVQALD3lVGhY5
RWZ3PfS0xXvvts0s0oqt6WooernB/9b7TnGTtRRJOgR+NNzGCnbxsBHEZm5CXP9Fz4fF7Hts0ijS
MXqWFy4cxmoRENb0NmZTHGFlJ6ex/RHnnEBDF3dp8GVysAWaCTRIM/n8/ks2jD/3Ll4ze9eyWNn8
9+pWxcUOAM7O1K6sZe533XwA/vJzLImXaoe7OSnTNXgbjTGEPQJv5nJo9tPktRe6irdQpzQmPY8F
w4ajrn81yaXcNJXxNQqwrMSAY9eebWydzqZZoJxtyNzk1uuCvad/TzRU8Pmo+tUg2SeRtJprDL47
1ecTMlYdbKfKDyjskMNr/J2V5Ndj7157ZXWnuqOB6JbOcL1yhTyZSqdGwQ0zHpI5xPwQSRNkDZyq
rscjPuBWOKSj16zLvIs3+B913b5z7eymWWyfnqMBvSw6X/VQKUuOyWlBkK+lye0sK7EpTcAxnRXf
Q8JwjQrgybilyXQHGemqk/0lPRZymKju3Wn4MVVmtdaqAiRpWOdcO0bN6bnpXkni+nJUu1V3azGK
WhM1donK8pC2Vr4dq7s6Rg+FHECsyj47t/Qaa9eMTnSyG3OV9donHKLMO7wfUWP/KGVzZVu3Ttna
tHrtb6bh3Fqz9UXmiCyBTpzltCNXgcQMSkYI1I2+u3NCPON4NeMdQcVLvgSCp6JRl1k0ffCp+nPh
ctkDBOWaxfFOylcryIhkq7MH7qOOTNoqHxeiIrEJ8Xgb4BTbgO5bB1lRfLD+v/moi+bJ1m25bAQv
V2Z4Cb3rzcCeNP2+FcN1V2ZPHXOycdbuGiv9nHrOlw/unqU3+nLBcGnRuhKHKGYVy3zVO21Dry+0
rOPsZTHnK9KctS25aTTV+s2DLfvZ98DWKS1bVfZ89f6D/3njujZxQBzPPU8Xwnl144Yd/aShL3m5
svxSNeY2mUztjAEpYz9lnlMpS+0RmW3+wWU2XsL7l82dB7Ycl3MuQyou9cvrnJPlTmnKdbY6eeFx
h/nwC3pyV/GxpUX8kFMzrO0eiV8WzWjpgb7QUXpw+vuEodRHz+bPXZ9n49LAplluyD8ygdJYmw2n
Ais5jpyC9GXZgOTheyGj7NxFop4NrXHRShz9KEovUwBDZH3j44iG29IxC5xW+ub9d8Z8663hPExj
w7CFwcT45RWqa2jjcS+RshD0tEbq4FfO4leO+/sqnJ76dnBWbV0GK4rzkH0v+5yL8tMkA/3YZsZX
0jPC1b611Dl+5YmBvGGtwH2gImfwqvTw1kjMk4qxUnMU6XfohwMV5KeaIOHIYj4FKS344DI/H2te
f9IXJD4VofCo1V6dRUILq3AQCRAy1uztCP0OuwtDBrlf9EuQikESbp+Qp9gLC85hNqaQUKx6ldnL
jQ8BYdPCvDBnji4OTfh12qIUrdTG8bD2zLnYyCHLtrqNSjcNAwC4xADpyLt9MC8zZFHEro139Eap
9nbJC158Z4JtdSTwGVTsqozxZb//Li65Xn/c3FTGBsI0hjBU0C/fRZSMHoPqASwbOiYVRftIgj6G
R7yfa+PYq3odIiY4iwZipjrQCtjfnxIIHzgPI7/vgCpxPJ+oAoFLUADSehHIAuYeAyXOrS/5WHdw
3ihmMSFvVfZdc4e7Jsrc86wwWr8blvOPIzZ51eAbsXsMeCb0MadPz91wCMnxQCIWxdMDKNMlqZuQ
nSxoxcbU25uhdB7fvxrPp74/PgC/XY1Xdz3arMEiIahFXo4ljxFjA+bGaFBWQ6Ui2in3WRcqfIbg
3g2ME54J21JK+65P1OX7z8V+a6XnAM4mzSqEDubV0udOvTVMdtfuvFz2u8FypwMync9dgE0MNuEx
tnvc1XG3JESGLAiZcZmPZbrAH9AuZ/uZJ34MSmY42OwVpep0kF7OOGjWEM4uZ5ykAHRnpd9tHLUr
fOcPyugAWYS0v4LacSHcWrf82lt8z5h+JQ6DqC9p8MIb9ckZe8oKBXdGmpcowYMt1s4vOarYleup
aSXmAIM1Lh5GTGeRyRJFnE6+IezB245elwMs/Sys4IEchDssV+ztaEqkqj93MOdFDQs5hoZlNeGj
ayTZ+QfX9s8PvaPrBhNGx3Z0WhovP/RMHOXSV213rpU+EKpbbrRZj4hE40z//iO9sUg61ImMRi3J
b9WXN/m3QqqFMFSgCm932HKekgr1tKz2LJ1XLqI+DMjMinIrWluFdfv+A79x5KUXZroeOQ5o9fTX
hTMBP10lA5vlucBtD9d81bmjdZaq9ocpkJ3MLhxps1MrB2Piyg71GBQ1lXzAuX6dZqC3pPuIqR53
XzXixYwaYFjxNnDg2Lz/VN/4oDu6ZQJcFxwuKGxfXiMVxrUZJHq7K4jCYCRwKNvkodezqxFWex7H
T60sP2pmPR9aXt3pdPxMzzWg6tsMmV8+qIfQaiSBrd0ZfXehC50Rh4Y1B7OMI4+hG0B9cNpqq3mg
EVT4CeP5mdkWUHG8NIDxYF2NAl1CFCnc9gEHzTmebmNjODAY+OAI9Ge9xhtps3UiQyLU5vXxK+5U
b0c9axIKJVJ3KuTwGTaglaOnMRbI5On9d+PNTywlEmJ22m10+l5eGMdLMO13Y8uA7DQo82RZPKpZ
OODQUrHK+PyuvXnMNtpHH9g/K3IkvnRJ+bjyhhBK8/KBk9YIiQ2sWoQz6jM+9mtDUh0GEWCeaGwu
KVcYf1B/prhL1w6q/FVitxto8tThQYgtP2+dNVK0re6m5/PMYPT9C/NaH70cCR3YByY9OEvi53j1
kSEuwZ4j9Cs7U7MeWFUYmeIb3qaIgqgbf0Yxp2Mojsg7qdfkdFNhMQoQsfiyMWc6ZNmTmLiE7z+r
V6EszwdV9geHd4rqFvraq2eF0pcEh0JvdlMXJojEGBAx4jnLWjTaDL7lBb46b53Eob4Nez1k4Fyd
4W2LEG25+dWU7wrTjm/EOP7skmi4QSR2/RxBgXPJ08R8qN3oYmalOdZe3W2cgADEmIPmRcG+4CXG
Cf4p9GkvIlSnYptApYukT59IFXC8/nNbn4qKCiEe6fCctdgTstH+MndZeQaYQ96bdfiIGM9PeyNC
fIpNKTPY1kQzV0fmjm3NGeD9C/bG59v1HNBqrImcpZ/DQX9bkSPNjSe7cOpdH9prMceJ31lz7w9F
F63Lzr6No+7a0ZonhEub9x/ZeOOs5bHrSE+XBuLx103sODFo9zey3jkEbOzRdFn7WAuCHdrodI38
0Dgbmua8B3d4ngX0N4XAcR5N4oMF5Y0rQC1lI/FcphF/7AxVUc2qcq16l8bTZWPl/apOdd2Ph6Jc
E2T5MLpwb6eyOCaW2X7wcX2jkY78RtDNpYiR9PJf3eXmzPS57HhwJSebgIdoZ7rl96QKwyMuYdOP
Na9Yh/N8lkAnqaI6+uAufmOV8XRafpZjoHL9I2iQk1KhvMgmDqSb83XlnUG9StwWuEySm+hOP3zF
lEJv1JKcKXXPk6SRCdbxlyubS1peF84Gj9nn3vfSlAmYT+VAu6uGbayam6zoAfOOtXer2a7OxzB4
FDKKDnIM6h04Ve8q0R6KRI/8Lp/wlxLkQlSmCK86Ux1bg/z4sMSSCvcDU5YU2p0b4CmbIOxxTk6P
WjrK+5YWE2QpkJRR9rmderzfbZM8qNFjgN1m1y1gfaYIpc0OqFP2FmN8V6gK02SVg3czR/EZHd/3
3sGAOkBY4k7v3FNoLL8IE/lDSuhC0q9hbuqf6OZotxZavEAO9n3sLR4G2QWnIAaeWpaWdmXrfXNN
3iQMh0FcM9io79QTvvxuFY+989kV991sJD9xD68bWHJNF99KKohr4D3aaWiCntF+Qc2N5tD7lEjC
cMJwOpD0eDWjK7oHAEys3iS8L8gF0HpI4nKVaVmXhZfdc5LpCFQANYanH1VNh11Ned8ogtJThdn6
uABeVuyQxf04Jbc6gsJNPiBY8Aw1fY04t+WQYCGv2RlrB1ENasYZnC4u9Gnqypsklj/MqJp/6Klx
XbjZV5XHGohiKz5NsotP3ageq6kd1lE3ZDOCqbLzc7Q91HsEb8dlQQWmMmSrcdpMq8TIR8ePeySj
mWjP57LiVN9lnxWxeztj+e75RxIsG4otK8d5JuMLdvb4QpWlOp9okzz/yHAr+1whKc4WSmmy/FHq
Vv/rq+efBQga2r4JdvHokpgkbMgQtXN8/uqfP4Y8xCeNWxoVCxlkE4oj1BQlyIJhik+hNdLrDHGQ
h0FaHqIRL9HK0xS+G9l8GyG7oH8l1SQOB8IRlq/mnAySLDN1cgbD+VIrm/myS1dmGdSXzz9h8jdd
xlli7d053SMKPyqk3Ff//FGDy405q1xI8hw2dpuOu4L2+76dipEzbmXdjamI9krmu0F1wIiGwApW
KSXVOVKde5ik5TaSMvQzRGw3lltujakwPmtRCeybCBGhcUzWwTd9UpWhfRrL+rrP0FmVSaFdGQ29
Yy9Wu2DUxMYO7eA2xJ53HrVtCBqLb3OO+KcJ3G/XjmcN4BIshjIdrjgmNANACEQJcXeFiwaq6wHb
QnBdY9lctdqYnfVVHawNLEHbRHeSa6vsk2saTL0/Tig+5smh/e4Q4Sv0uD8A+k3WSkjvPpsSwrHK
CtpeYQb3TgL3oMDSyNkKVaEzzveTZdDCCPv5VODJvceKe65ZhneNLh1c9bds+aEFhQEGJsRTAdAd
Sml9FwbedOPgp26kUd/VqNM3bYpGp4J54jvlooakJL502lhcPn/F0ZXEW3clXRxHxqA4IyWTaI6y
xggs6/SbWPIlpKscQiEzh8+3tbJUUF4QNhqCylPNDprxJue13C09ypWZuhKUDVL2pBDGjQ7HAxcC
qUVV63szLxvHgnfXA/vZ6KMrdyLlgXtMt+B4YOgAa5sPY0WElAnNesCXTKf+WvV99y0crS8IxXHk
FwV0HFNcLKYXxPf4krUmV6d2AGbvVNFj5OTTyrRC5IilXm/L0M79vkVvkxQqvyGz63pyR+drnriF
38JGP9NGrf1ij/e2jeiHPA5fVBqN4yLpUVfW7tcuOq/NyfnG/BeTajOrfauF6RfbYdC+/JzMTOFn
FUkZ/ciyCo6nvXMQtKyhPE/7DnxLhfXkvpjibywk2bcCLV1WpTeEwzVXrpE691GyhQCX36Pa7q6F
G5+i6b6yauPWJSXlEtHmXUge051NTOxForQfz99lVhyfipaEjzzAADsUGu8GvddrNpmVhHe6EIqD
mwkXOH2h2TpkjEA3VWLCuSg68N00l/aVaUx3XkD2aBxXgnlbOd1lELcQ3+vfx2HMAT8l7Q0GPePk
WfGnpu3bG7X8YYz0D8bSNddhmKp12du0nQtvOMelxIxq+TbpVHITF2CZBqD8edPvaneU+8HxviDy
I3xqcLgXTSin+G33RpjG39ufvNHDvteGjs3Hta4CR1KP23j8WvuCsVy+KsbUJd5ZMaYYmtpnwXOO
No5t31Ywj8c4nC5Dt54un7/qIw4yJemG9qwl22kUzPOI6bka8yq6dLJ7rw5DxIu2R2sMh6LeC4AV
Jh0brFAz4D/HPHcM9l6v9ua9NwFAwQm0SasIY4csD6GRVgerynW/bRNvB18Ea/f/Ye9MduNm1mz7
RDxg30yz76WUZcv2hLBliX0XZASDfPpaTFedv1DAxUXNa5KQ0paczib4NXuv7dU7VrT93cYPsXG0
G5w7O2wJUXd5lwZz+vS42DVYOjAAkRbI0HW+PW489gZWEZl7sxfJxY26bZhY2IDi+NecDWc/Hapt
3n00hnr3Y4trDnM2/gPnSPVHWcLIpqOONk2AQcBF5myZSbLxauAfdVOd7Gk+CNqIlQfZyVDR3nHa
P1lRvBRFjCK1nHbJnH0Yk9gLEqE8A/JK3bs8Cuo+pfttE4SH2Z5ZvsZw4dP+bUBxjYXxT64u0ArR
r5lrPbg/VOa/mAb4OMZfd8r5Ta2RpATEj0Hz8ZJNRw1pVO4llMObDRR0HpetcvtUBsly1WWzFLso
SYKVFxRvIWko7uy92zjf3D4jXewUq4hjzfhEJndDDvlnHvCD1TCyDMjC7DxJ4xCI5bQ5tGtWoYgh
k0ZtAznDSpq6E81QfrKa+Zsk/A9G3byxMEiQp43RvLyreuVKWiZ0nUedE2Gaa2vn1PO+z4ztpOx9
kfgbr2TlGEwfdJx3IMrjZgrEkrEDzpUWz+Fpo2T1+G+1NbWyWZzVoMaL334tik6tfeKQc9ec17J3
TVLXYqoCj3ktrqNNn4XvoUXYV5YhUp7L4V5H8Ys/zd3G0GTD9zmViWFWy5ARXxbTOOIPnsocRtM8
jxB/o+o49PWpcvCJubXxRA4ZsRY+WYkzlg4xLQZV62fdmjdGJeA2wn1t2ptgpveM+vkPmCg0qMo+
DnC2IPuxVOmMuQTgLcLdZHRE4pr5BkVIs+5a59kUhoNHtczXysrXpf3dluFt6hH+KI+3agH5d2sX
eb/t0u42Bka9M7UlEAMqtYoJQtgkjX3zDPqIerGo9spGrOhzJLjBhzFAcm1C59OoHZMIpsaB7Bjd
CjXfzT6iQ7Y8SIS+v3Vt8lcL4O9wFEFzMfg3ieYCkaEyQ26ngKWFP1+DVMmTTjFKzU6y78bmYlvZ
12EmAxGY9IlJ4GfNKBmCJhzB6iPM80+nBzk3zjUwZyqLVaDErqh4jcHmfCPN+WdntQgMYNx5L+5T
ZrCMTiLFWYclQZM6t8pIegSFYSJg8EDS5MMZhERT9O3GHGV5VXGym23/FyoOcB6dV0D9Jpmvk4rL
rgU5NR9xL07DxcldiKmm/u5ZhrEPxhEsIMQFsEiE9nXAURquS60KjpWd4UQmhM1JzPnYd/K95gKY
t1N2xzv2BKyWNOuMjJK6a1FyjgR2Pb7qM3MjkkgSHMelRwt3P85Je241fJYsoM1lzujBbziXITi1
cErPkBuaVWcGYhtlUb1pTGbGIbFyqkrEmXgagcqgTxSQGUbwjzsXF9q5HZKLo8dwz+6mO1uGYKLY
mt3GBBp+tulv2lU1tnj0THkNln+wcyd4J37A6WkRbIc7DRc6SSK6ccP147GnlcbJFuTvrAayc57o
7OzTuwPPgXWikPhzXBEUWxJnSigoFrmuWmQfghxQCOY3ILgHO8Fe0cfVb5W09RZHOYmcSjZnuTwJ
BUEsG8CMHlsUQ55TfO+HZvL2Kct21O3jsQpRbGuumSuDJvAUCkzgjt8bmzAC3dsiGxkhXqxx9oFe
XG7YC+6C3o4OAv+x7qvsKPBmI1Grynpdpuz/OxHW58wz3gQpBrt++e5xFy34JauDfDuL6pw1XX2e
q7Q+h3r+GZJys3IkwjIGUS04HL9DSz4PzSpfnuWu75uN1c71mYcHFoRs2WConGMecuFf0j+HRJTn
YvnKGtP97KXAfmv5PVRxs+O7+PS4aWaMsm5tfavLpOI48YLV4/68jDgqH18Sf0ZKgB0cHrkbU1HA
mnskcKTzAcYSXRDS/961xkO2hN6KDlSUEt1b2vZ69/dbI43KM28puXYdb0ZJQZdHBlNpZDmpS9xM
hpeddfNWNkn19+5wcMNV7UNcG+e2rHeD6/T0GjECQCmNE7ju3xaN6ZZlRnhypCo5x9XNKSJ9SoP+
CgcxJOVksbyPbDy5rlkBbx9s08bB4hXH45AVB4sObmuPSNPn0gD0ZobXkonVtdRtsQLx0+46o7X5
kBcINvpA7JL0Yw6t+MyQb/EMCAGY9Jj7nbnzSGbAFB8SWgPPdyzCcOWyezA6etWyMN9HSVKMhQsR
zGL0Z7KHHdZgDUwMA+E41ADaoEyt+yUQL6yYetOP8CUgK6hcfIjrk/+4N0oMQnPUEl71uPeRmOV1
Vr51YkYVxmRtZ9MkgH75aQfaOB+K5adNX4Y4Ah53P24ev/7xlTnidifPOfz7p3//nb+3jx9tDKuG
QmOI9d87Hz/UPh7uP78OSBhJAmOOq+Hfjw3X4YIU++eReFP55tlz8Pch/fMXSUv1t1q7b9CsM2ru
5QEXhnfoPc1lOmkH0hE0Honlq3L56p9vH1897vsffw8pB3E+sv76uP9xMybiv6LBHt8HSe/tOp0+
PX7JnJXzVlTN734gCpQEZNwtEWTBx7f/3Mw5jTQse17tx5ec6fLkRrDCw9I5NRa1eNr1HpQF0itF
012UabhXNJT+pp29Ho5nXu11ZcWbVgfhylx2gTqf3DXiuE8IOViEEstbZ5X/zoUIYTyH874Q6RGp
/bwJ8Og/D5PV78q41ld/CYUCe4CLaknBgRK+d9uhXI0IrOxi/ChNbe7nlDBbH3pP7qHeX7KmzN8h
rctTyqiDPvtLFfygYks3goN81VVzgPUFo7jpcvaQFvDR6+EmPPuOYAXZp8aFS/7uW8PEnqTVGaD3
HPyMgmfPMneN7n7HOilP8dTJbWDDCCb94WsJE9qQuNlyqKbYVrJjKmZ/b0YetErEReAND7RWzyRr
7LJIkdaJ+wmumw0aECKjgNsU4l9aR6j9HD/GeuNi5B5ZAmdNtIH/JdYqwO5Xld3vjHia7p65cE5b
sk2gmD6T7vVs58j7XW8Lv4j0tCn7UAoUYzrQeITOsFG9e8rnjq4Cc2+sUVjQ2DEsYsbCRExQIQ00
pYbaWk0TXiqn/aHlkzTrFxDYI5meYbhhGBk9B6r5TY5NCn64+0Ou+KsxdNNWgu1cZ7UGrJ7+qvKd
UcHUM8NFlijdjS1Ssa06uQ+aOjonAm1CRm1k1SOuLfvDr2OLFN+vOLK7F6zo2Eyy+GKgTzmD7J1U
gxrJMS9kRxOTEeWYzWQDUqWr6g18WovL8y1v/zRugueYFnhH2luyIuynBJNnEX9sqmC/JI2uKmxO
5ZQ0a6vHptELguNNUqoNmLeHPp4/0DgWtwD+58kV4blSuJImTwEnQ3iWAUfH8N2fA1dqdh0kLVhu
11yhmx085ZrHqcgOjJ6+GTwEiG8Wus4YbDH8L72d3RIYaZDDe7DbX3S3asMOp9knga2eMnznkpKv
NljLt5JEoFoHYrMQNxCkd2wUq4CGsKF3ZwRGWjrTAf4ge6WhmfYZayKypyDOE+ODjimiMqE2QGpw
9oX/VdlwzosJ9nyJxMXc5LIyjjOC+nWma/dY+XV7wWrFlagiw2kqGNnG6LtnJomootIf+Oe4ws9O
toENKi4D8yESiMoVcTRi3XoJ6vQx/K6ttjyFv4tGiqcOmHYs8vXs2TeZMGFYQqMPhdncTAv1h/Is
jv401YQ7AD72vT7ao32NoHGR21SaALhdP12nGfW+ZIFLW7GerezNAaAC8ALqa97QOKUNRapI6nJd
duXOMMqe6UfWbgJ8eoyx6mnftPLZswkAWoJyIuZcRynBcJk9cWBZSVpo3dBBhvattFkLF6ZLaY95
eB03HMyl+WvRgLWEpeUGzw59HRP9cv6sWSVDm/1hNO2nHLV7khYWOCp5f1/5yLUwFu0SD7w3ukPo
2Hqwt4aVvoOg3+naA7I1QFJNsyi4pmOaon/OOvg/yDk9wU6aud8FnVMIAc72uHQuQAWhp4MgpGKf
DyTsxvb4J8ua6c4JiBBGYWYUZHKdsiIHojaqYi3myj8adHMWiu8z0IAnom+as6UowBzT/uYaVbyr
8LUcMRtDh56N6DApIkxgCWwSspC/DNr5E3vXBqRrzh7HUEB4qCNyOIzwdtMGdh9JbhtLVHy0l0/R
6HTjsdPWU5AImrhIgUAMSGx0JmSZFMrXbrnBRJu6jObqITgNQeTuQdNf+qgtrn9vbM7GwYk+4y6l
wGIJsTWjkdUfxld+WdCll6ZGpuJlOdh/fxuwAmQ4iJHUGwt57hHOn2koNc5D9hdVEguAnjXQooqT
aqkm7b0nkmMkmKzYWYUeAdDoakjg3IIo9SeCG0TWHR9ZUrr+5Vq5hcEUGu8YpvbmG0FN/g47HWth
vSQuE2yQNCJB5sppbUw5g6FoPLim/DXVc3oMYsXvqtYGadlbriv2lnu3YZu121bayTrso2xtAm04
Z07RrOo02/lZ0r+PlXq3Tb3O8MTC5yO5VmiwxTgJPxrbOU6+s5+KyWcWGgLMNNoLKue9ooJ9tuwE
D2ciVhLp5sqWDuoaMX/PbMjveVa/zUN+TWOWGgl8BzAgnsHbDaNHJRvAOOydUV6J6bVfsoxwenpb
1s0/GDYSzJJGaHeAHhl6ttnmROJcw9sR9r4e7MUOzicz4nc6C9y9k4LctyfK1HHXYqxd4YbK11Vh
Bbue0B3jBfNRtJPgfKI5jFDWBiUj9ayEZjveyGPvqRiicDtWS48VlkCkSki3htTPaX8eMF/jfA+f
CirApDTEXTjte1ZEvOlcVVxhZ30vujzbTwxfdo1UO4+p2ZY6OdlkAK62YmrDXVdY19SlC2mSbD0C
Az4HLNO3JYf2hkSLeTcKhc9P29uJST2UC5k99dECtFAvBFuin8u7lEss1YNqIbpOPxYk54tigbTJ
i9oF3F+TSMrIa9e4CNjCYXchRW8+qqT4A++7XYM9cPHgFix4Sud3WUb23h0FZyyzroMl5phQG/iU
LNSOzGWmoydFce6J4lJDGx8xrs6oovRvA4jbuVsopjqKEoJnGM6I2WbZpqNmFaD7uzEKMC9F2a0t
GefPnUsPG0/2kxU1GqqubPLnu5npeVWwXj0kHlgDTluT4ANf2wecW+LZiV+UcKovbQkUhNjkZzQK
9Re08cUuxNy8seQPIeP21ctzedVp9oOPW/c6hJKy3iMILIo/bZVX3zOpurPZGiQxLd+ijKs2A/H0
J0eRTZqSHrfpgNCPkJM+jaw8h+2wFcBOVOcF3yvSJxcRIFOSgF51avQTDn6BvWGgJ2CU5MV5frAh
zG4Ca5yJGEAM6uVwoEpowuuJX7SPjHI3delPT5Mfmofq3vopwWoJYYW6rV6zUh4YQVnI0cpPKArk
9Ego726FbR9oOiL+Szf+ZiDRX4scmxbYtUuU1tEpryTpBdKBAJDpo2n1kk+XiX3DkOqcs8zC35vs
K0Q97LYoO6cOomykRpYkNC91EgOJIiZ3E1OmEFWBCNl+z0K59SaFKxm29dbNYhrcePhpO83Nt6vm
5lmMC2M88EePFKCRxEadYVYiWH1HQo//rHIPjKrjH1naHuCrvkBSG25TLrCl2hYA8YZMjKTi6grD
iMRXJ907phldyo4adqy/CzsleJLhJarK6FC19u9gMJ1jlDtX7TBGcLQD4ECKvTlJdSrZN62cPqWJ
D90Lia4fWOsYiAbBuAUhA66adK/SXDgxaVbvCI6TSPx9kNSJywU3nsijH7R7cBpySeBysUfJnxSn
rgXcDeao563MGKJr1ebuzq4XaBArMIQm09bPXGdtjr08zJD/j0h5jnNawk0KS2RVnBSj8HcOoyqC
nsz2KAoPmGs8fUs7y4NDi+WtspEyp7qKdnUoYMX0WfvFKqtt7zNSblC37MlNy6EVQMJJ0Ds+RYzH
V3ZHBlbA4s0CuseJpJF++IrBh0pfQnC/JrLq3os+LDdWRwWCyOsdbwUmh6JvzFu8zyGXFxfeRBJy
GTUrKFK2C1WhAMZVyY58M9rl80xvidw1ZkngZT9tRqxHN4x+QtpVVwHhNc1T4lExi5QypE7yzYri
ImCi0tLd0dEC60Os7eiuBiR+QjhN40e0CIJcT+wdCOeIMFGc+/oYFwL3Zw8VdCTpi3iM5zzvgpvo
/DXiE/3V7NdxLow3S7OVCcQ9h6C2Mxz9PlErXohpKZfh2iXMSbQtkOPseWFIbXHf4gaQBzHTxk9/
/BMHtf9m5e/tVEF/8/R0cUMVHpdEFxsJMxf1Ir1Cxc/WlluTy6H7a0wQ6IsaX1uC2SjOpHFN87C4
VeTnrhnl7wsEJ/cqlYyHysy/qvLmQV+8JyGqabz3hFxW/XCHyhR/TqUIbkYGEZBgTmZ0DqpREspO
Zct4QXlwJAOITxewRs6ld5NhJ4I5WFE2RrfIvLP2usD8OEDlLQ5inl/bdMgvrCimF+HOhBoY9Boy
Z/3kud+7fg7vjxvGdoe8sD/axmF5Z5YBItQgW1O7YwZKple4UfrK9UC9uMo8pXb6c2RMzNRasaFJ
UaUFRtRfZxlX9AWG2KAG4ml16nvjFPjrAzkyGibBhjUdOZAl2uewHcOFPdAylYvFsz1vpLeL0C5u
3dqZtoFv1oQ5AX9w0n47FOF8rhkUbzPbJBjMZOZpAo4ze491c+eRFzrF471ANzKypOxyHV7wjupT
lCDeJqXzI+vI5XP07G67ttYnj4a1yTJI/nCV9l2VWBuZ2snOChkrWueiTNovtZfxLK0dTEvQLPF/
ODVkJq+NV3bmUb/HabQejDi5ZGH9XKROdgArsExAp7XvtN9ZvnOKuHW203lebXyoR0/EZIFMnPx8
Z5ex3NYyF+t0Yhlkeb/RohpkdhB5oa3shN5AnB83hhijdat5YlrQ0nfw31uYQ9ar4hN/ylUvcRGY
6jRl4Y86Tj4MzJvPgEmQStbtETEVORGxM1Iy1rALi6raTCMYr0bYbI47PzlWQ6LXouoScB7kO3st
eHgwppQnk2b2mi47/ozdsweaK+73w0h12GXhdzCm1xLm1Wp2RnHWQdayFKnJ6yVzm+ygbJsa1u/J
Nal/p3I8kR24xCCF4LT86m7PUtwqlemnOAbtNcEKmSoi/2pOoT3wLxLefDg4MIHept6wOCRLiHsG
Ar44zCmFcqCTxDGVT17yK7I/u0DBZWhGdH1++aMx8Idq4Oo/mKu365i32Oj6Rxprn9Mbw9+YOh2S
AUfsYIy+VlZOlAslhVdle+kPpKNyjh6xwDAd2BeDyg547F/rNAWvGpHHMQYjtcdAFjr58/KYFwCe
h8jsbgAtquAjlDbizS6GHeFNr65fuUc5kL5r9ogVbETIVV3zig4DfUeITkAieENqM3hgOf2Ede38
x3dR4TYsx+keCfogmLvbg3QFkq8QvmMGgfoCSz0vBYaFAMk6XVExAJIbEOEx1yJGlXkFXCHC2DcF
kNUu3vYWuTY4PQ7u0Eb7soUqHkfNoSVDGqFBCvgWnem+jOeDqtt2o1tE70W7IWiD7We7993G/RzN
I/6RVcGk34sz59mwLAXJ0jjAn98+cPe2Zv7jx/IqKuOHrvR7YjMLqSTsmhoI5KqdXevYGNPTrILo
2hqFuFjNEG5QU1UsNFmidlBvasfOtlzvl49uvS50JXaO/p43xKOA0OgG4s4Dt9sIv+u41AdENkU5
JA7KqWwat81IfMrg4JD3YxvJJSMZagn0dWTfDUviMQkU4arI0++dNJjUMuOnSUXP0060cjq8lWKe
Ti24ziKegnPi7SyrRztu9CRY1gy/bC8a4GFm9mpoahIYRQwnlWvUiSynP8zDzX3odP0Ko/S4HVmy
lUXzizWZv58Sh7GWgbWGKoiwqdRZZb55rryiJkFdxi8dwyWwk+Na4l44G2qAVVoPL12RQhkoEuQQ
0nC/DPWvwHZLyDzs+4ZqIkIhbb2DXPr6Jd5ZDZlzmLD3EvuBa8FjFI7nFoqj0VE5VsFbakQh48W2
3ncmwc5dOxeIHXSwWyhzvFgaX4OgNzE750nV1gn7XbliqzpSyyISF9jIVhih3HWa9s4FyM58rMbq
OQoGEn9qeDqiF+IWBNSc/qBJkKZ413ERPZUZc5CM2VqWg4rV/fBKBUWeWu0glkn7oxPa+cbFy8/y
M9kmg4j2s1khpyDxq2sCOIyduMlgfrXYlC0TqeBk2WW1cSVcSDvkiRvbifbfX2JTY+uVfNbhxAl3
ciefOI1i/CVHm/SknHyB3mG8l27dOCLwraN8SxrrN0jXki1H/aenad/rlqQ/o/moiz69ILELd4GX
/xm9ZdQFCOuQY7n3wrHZ2LgId24Y/7bt+inOH3NbBtmTzZ6sJ8PnInlXR4bpH62aFFEdsX+pGsij
ydDCqvFyClmshWvIPy7nbPXBnpcmq6J8iWc45/B6p31o5AwWWn0FNcwMA7BOVrwF43EaBFFq1mCt
LS/n1QmJXWnTqtti4D9Fs/NLBLm5y8CbnnTrDwj5ra2dKXns6lzSoHOUUEfe6/jTCkRzN12PPPMu
BG/UAun0Ez6ZAB1XzBwjGmoEqhG2kYTQd0SSxE+X44+hFNk5AevX1iQ9ia4lscIwiBVq2BA+4oh7
ZFij5/AcUw9kYBRPU+G+xxYjGrcYeJWBRDXBqFa+p8sVQLcFMmr8LjESm3had4wcuR6oKSTFkf8e
GaukoNdQ3arYFZuEleNTNKUHJ0DSxYQ22bgL4zpg2VKk/impSPEcJ6s5Ep1a7nPGfjvl/jAnIyQ7
fiAqKhuzY+DeGoYspBAU2iAkxiLDbbQj3gF2zwe5FG9OEI8njH3Nvp1Nf92wftKuz0Lf6VpUJC3n
vjtE58cN2Ks/LbM1Zn9Zt2N4kRFPRdBQ2LqXVDi/qSnN91K4dy8201s6deHOSrNroEii6jJFTk5B
iBJQNT7PcsnK6+OSXtM/MG/J3vKouc2jBNjLECxvl/XYkLwOyFkpmMr8ZNfVsSv68pTArzvW2rs7
NQAfu+PQmouO9d6aS0aaqFWJzuN9oFyTInyLS0FxPjrFXhdusa4iQ1MHOF/zoD5Usv8F9794bRkJ
7VmXofBQDtGTUrxSVE1HTRBkMUM/q6mRpnRwjioiUREjOIizgjatTXtOpNFdq4KB6RRisO+gj6fA
e0/C5CoqdUxv2HkYzPuCVmDGhUHY0akDaEAklLdbhOzbWifhvU+JGDV0a8LpjX4GCNfWpp9gHNd4
D7BuyTV5WAd4sc5ZT4m3iujFCImRwAQtstrkaO2EQ08zN+Y1mi2ug0G7r4ikWk2FAc2NRndJcdr3
TUSrg7+c1zh+uRE67e9yeNxbd8H49q3NhCat42tl6oOp3ehUUksfVYnL3G979E52eQPPbhx0suNx
0Jcb+ctEaAl6mym9RVgGU1IddnZiQU9lT8kKSvfHuXVplY1r3vTO2jNh5TnW3B6Hehh3IRavzRIh
hR1EMdL0v5d8Vp6JLxOUCumxRkH1VLXGrZqEOkq/6G8kxYA+aNPyOvK5TB1tnbwKzF+nY0AIaOHS
4pYORN73MNkvRdzy8qjB3ov6kZVh5uvHwR8qusnAaMtVM9hQqlN9yyZKRbNrn5skf3Jshr6zqzal
kSvSR1higRfkIG9b89AWklwlpjyiE/4XIssJ5hb2l4bMOLD1iI9UwWZIZdbvOm/r5yzot6rp3B8h
g5Y1ViAeEv6Obd1VzjdTHQb1MbSD+9o5JozofHglGBpUHJXyunCS8ptXph+N76uPpmG+503Rahbo
YT2DVjibp4taAm16WxfX0Hb3j5BMLoM1GkQ73xZ+k56kI5iOyym4pQWakjhpKgLOJfxugr0MVulx
Zr/2WfSSVjNvIpPufGoc0ISQfJEsVs5tWJJi43zwnlQ7K2KnJRGZY/HULTeTWRFt1BP6TJiOzXzA
dL/OqMYJFv2GTy5aelywGmP5PLWOPvS6/axaokjCPOh8mn4ERe6kn8fISm7CNCvWDS91TOfL6CY4
e8w5NyFmBsb3IDJtEzSnkZAaRGvtHbteZJgA8LbNLXW/QEubU9Sig2tgKAw0dfZo4ONNip8WMeK4
k409ts10ZwtEbhz3PwNr9qjIm+GYNWOyGTJRbGe78HFQpVC+8Tp9Kar5s+X9TaB9/epG0jl09NGr
gs/ybCrzadQcP3kA3dOcR/yPWdFcgQEjbHFDyWp1js+QqtmyzNkFQ2Nxs61LIlhuN4NTISCJ7kOZ
NE+j34hToXjX4Rjqz+Q+m1fl1v3N7ssjVP0vjmcwfsaZcwyFoKAhyMwOqLisKHG+6il6Ydg/nFSY
blwsAqRdJfEXNMLf3CUsyiy64txB8rzbPR/4Bjb6JnBAVYLdza9R3jD8szHo6pQwaXa09FitOlTk
eO5kPtj3Rj9Mwd6mk6V/0X7S36RpXi3OjE0vCY4tl6uIUTK69Ulzu01om0YWWF45N8wF5fCSGI15
j9JT7+8xW5XvBeMpUq/M/rlXz81QluRTugaNZ2F9R5iIgdsSCMxZM7zRL6rxGrdu+MOBVM72h4ui
xfiH6jBgu7TkR/WJ/FXrHOmi37qnyup/0hGYZ1twTYgyZwt28haMU3Me0JPzqnA4FaVKn4lNeG1g
xK9cK2VCstyELKhAbsh7zvX7GRvE3SI5DtqfdyJdBhVRbmVnNUXBeujwG/ULZztORt613CQD/bYx
j+OhlHKvVGEdu8jLX2KEcb7ZbQPOxXXlKBCsDDAOk5+MjGSq02hgC2wjJ/kmAFkzL+zjC696jYOx
YwDtFvXPEpwjS9Ugu1e1tAHMuvIbu21kencme75bPNkVgruKCDFSc79VcumeoQsIdTCwDV3dxPwK
kL/6bJyOS2DgPfuSSZ/qTX5rHDo3tkL3YqQYIi5k2k5QojYN0YUg9zLqJ1r0pmjNq8msnxRU+WVA
oMzzWmdvacd4pwvxi42T2LnW5NDRWmsi6HeqUi0RhyXcUFSZ7KEiDuEcyKWo/F9h4jf71FdfbCN5
EimCW1mQ7Rz7PU1bzD9DGPLdm8LwzJ4eQn0+5sxJyvhQl4B/SCdT9xF3yYjv4LsvGHwWRXa3cBuy
KLH9FZ9JXB4xwbow7Xvb/yPxKfjxtmiYTT1ucgKTb27imldoTJtkY7AP+l66nTj7JW94q6jN74NQ
hGhXaXh2RuR9sk8D8kNUdW2zHO2258mvKW9uhr3FN8RUMOO9paWak+BINJRF6FXU/p5YEU2ZZV7S
HPRBG0beyXYIChwaH31nz6qeJI/3EKnQ154RDtWA162DIBRoKkb9AvS3ORtD/KEZB71kcU6Mc41Q
IXrMq2o0pjUkfXY3jK980VdEGX8GgaH1xnFQdgKVsdYQ7uS+GxbXQZY7X715JNDDVs6pj5XztSM/
7u+3fsv1DlrcBJ6X/HKzQRZe1ro6TuOEWaBKfk7Syb6W7UtEeNY3ZcfJy+iMaC7y/B6NqfEE+GDf
pvErU53pApo8RZ4XEXFex+k367GLkLo9KVIMI3yfr2k5X4bICxinFNNrQSysgcnsLEpEGLQ5znkM
sEQlkei+zzErLMwF7QlvptoLwcwhQs0GWEBGu0LSQnuIsOtFXj57Qu/7agzxl5T1zZvwQdYOm9wJ
qflWARbcsd1FUen1DUlQ1SejhnDfgVDeR2RFHqnI+UhQbKx0xYI/nowlpg4lrznoeScjellq6+nq
U/CTlD4q6jvDOkSWOzypmZa3LRL728TuYZChfOGBfU5CRJsZechWFul4qJGhrcRQxBdk38OWrSYL
1lj4TwWK4rBYD0rGZ5VQ8Fa9/OTlZECY9MR9Z5Lk96pYLsWW80yn6z7TVkosPyR+gIbfDpqkYPdt
8qritUsM8Ur9lqxMoyQgpKU+Gmt67HEe5psH45ZZefAmHVN+RWJLixtU053VjnWb42ZDIjL5iE3r
sYGcfgp/sK6PG0OR4z7hgWR+wX2syQ7EHRABmcHQj0R5Qq1nvcTeKZOyIHoyds5xpTnTLNoaP3Be
Z+vLEBn2m/Ve9vIW6ij5lhp2Aut/etN+1JL4GTT420hgf+B6q3C+4ICNoxPIm9xdzcwNdjUZwew3
LMieKWnLfSf6B9GAhO2Zq7JD2CboZftZuuWvPEJ7qfPWeUMnlSKy+zIoOpLct6CJOkpc075+Clxl
PNEwIAJKwcoSDiDOVmKc+pZXHmjKGwkA8uCqAIRioH7QWVhHjGPOmZFdctDaqnaRxjMjyrneRuhA
GZwUrk/SC8rarZ3EHQhTO8ZtJr6lTMXXLLt/ETyRfp3lsz+kkJcJZt7OvfxQ7fAytVa40W4zXiFV
nFTjeMDjEkJ8OvMsSXxaeZMxb7hOhPvRdtVfw+X/EU3/P0h9B3EG2Lz/d2TY68cSGdZ/fPx3qP5/
/tR/MU2tf/legFHZttCh/uWT/ifVNDL/5cDdAU0a4kkPuf13ZJjj/8sPQQPisTVBBBIn9m+qqeP+
C7QNLCV4Tkt2Jib7/w3VlFU+1tX/hlGACAoSyorg6js+Btfwf7Abgkk4Rjp69TG1Akjg/8Hemew2
zqxb9l1qzgv2zaAmaiiJstz3E8LpzGSwj2BPPn0tKs9B/rh1CoWaF5AQbMmWnDZFRuxv77WnRkbG
ejPaVnfq9NdeOU1UW6akE0gnNqEpbF7teuf1keuNVs4DsjFq4Z87J020/3j4+sD1vqrHLzP1TAo9
xrToP3XUDkkNAjLhDHv9/M+HvtWczCLo0MBj91gQ4qK3u4w8Azrw9aPrTQ9cKGdclM1stOkM9q0q
MqjyQgJdPxzjOlj21w/V+io5bDbUQ0uam9rRmpDBAI0ro3ZStptszSnhbOnnbLaQ41SJTOe4MO0h
zVn5Htm2jwzdK4YN7uRxM5mVwWAHCzbC/qZs1byjeQbQXmCGSBFfxkTEbp7kS2Og23S5963dWbb+
Qa+JIJGSReB3tDC3l/goaGJCVbbbUMrirtOH+9EWhKtmyqxng+rCmSFUisuj6BMLgEui72kkOujU
nB0du1n7N9Nz13khkKt4x94IzJZ1RnnNUPEsg5pLkg1JkZ41q3+Y8G2R+4FBd5jUsoTm+JKLQYSl
A5Ude9UGX2FolvYbXYfPLbrI3o0DLGGFuWU46AFJKh/YvtLr5WEaszXphH7wRAKJNN9iMmU2/PcK
yV7KBvsb6uEOc/LNPLC6NEqftvEZ/mfatpKMdGBg/EAS0mi/gsKW1fryoonHsWPYMVUAybFL2kW7
UfB0d7k1oDoy+kS/w1wsFoWbk2lK7403Jjm+krJz5CRUAz8Fn9XboUdt/SZJu11hFLQH+FxXM+Ff
GEdMR1QHMiMaXQypGUSqkPdW3qgHzBHO0HiY+dCbZ3h5ie7ZIe7phpZhyoFpp2K2oC2PtKwwcGmp
y5197ZAWmCw7D9ttg/2ptyYIgzLZ5nVqhNM6Jqpi98e4Pos742WY3llkdEeZonjTlvCZxibJSn/Z
Xt8oy1Nb1Ey2zOleryQxIyexmTGPsHSE/Z10Lm3HSIPExNd5UCZPVVrRMlQ2h7YH8NOZbmTQ6dqU
RUAKaHwM9GbaTCpuw1H5clMl875srXASHeD53M+PyUCbU+c2kT6kodOMp8VlKdO4002qAfyJHwIz
PzlA+Sp/IJnUOE8Irj8Q7yn8XeqHjmrMrbFQAbEKSZzWQkmk8SQsJLVc3xsxzBxLM9Otl9LS3oz9
bp5SyPh5s9EczIVayxuxO1Yu5HQqOIz9VOMOlMo4E6B8bnSGuKlmnOmjULb9MzV7EDx56RzZBt0Y
Hbh6tHwmC/RlAiiqf3B0sHHqx3Svp65FJ0ItiLLM1IQHDDFQTjiKyTE274PTJ2e7OGjSrSOD3r8Y
JxFxOIZY3TyGuNsMPKBo9Q4r9MrEYmD6+Z5UJ4Pf4IiPcKPVbXNw9SIIOYAeaqLeWJTe2zFgZmDj
TmFgCDKzqml+sxKylPSInkqbGZ37mXuxDI0wxSA6qvLTxWe9rQxBhjBGVbDC8WJZ3q/eASRG5eTC
nyOudrZpg63M2zcU6vLoWQPrYYSODhgHuRL9jPg/Uh3LdiS44Eziz4PkM3Q07oL8yPRaHkQQtGxv
pgzte4QSNho/1XxKyuY9B9S3NaSVHTmBHFC8EbTIyStBkHZ9kVqVh2UYtYPwXJqd2QAaGh2zU+Pc
97r9k3ZpclF92KfT/TSkOF8KG92owf/XBk/xuqxrPYc9z0wf00L5VcMxpjM9DpcCspQwqaOeSWUe
hoy4CJUOToCxdkRVNnM+K/Xka2U0p3aynfKU/u4KWyCk2Vg8zlQ6HEAi3HUDMrZ0IAB1xT5Bzdzb
gjJCFUP3tN1XujV4H6Qaq78kYabqV+aOQAsD0p5ZYoUTyqu8er+M6uR2uLVnanphao3xmTX+UDGk
dUZckMPo/7InTi+DS4HFHPA+p5duHvLPwq1OEpM5rpby3bF/M9/ptobmDFsa+k5xnSZbPKx+XdGV
GLMbb1hCJmPxPJVxtsFoQBt3DkWCAJZ778CJy6p2zTDGp8XgvNn/lPC7j/FivVINP+ymnLgZDYIE
qyrSlxzVA4LWJkFr3SfFfPK8x8xHuIXuvfWZ+UFGZUds+tqIpkrkpzTK4WbJfizS4nmszjnHuAZd
83MY1KfVZLToGJSuqN6a6X8Q2ibIqh9TMH5NM9u/tNz22nTHtr4HV4Ali4TC2QruGNkyo6/y4uSZ
8UdT6+PJFz1XGWFQ+sa+wzFZQHdMVqB/F0etmONDU4jjCOxkGyRLea9J2ud1xwZjZcb70qup2Jxd
urq6JgomXKe8Ja3JZcMhsgcwltiXX5sS1IjGGoRAxApqtebDFEwTvYuKpJ4THK2spG9TbfPFau4q
MdK0nYtnxewUnW+MsUpR4ZxXnDTG/DfJdOho47pXb2dvC+XFPLVvgy2P5AguspecaOb5QM/Vm69j
p5JQdQoqflm/kA+E0gpMtmHgJJRP25t6SNr5bs6X58ZtuzB3s1WujVc/gKJK07IfEyPdZ9pCNRD+
I87Tt6krk9Cx1GsTSOasuntLLHloi+mgtfpdmjWCTSFtG1bNe6Kl85CBtktBGIhYR1H4U5vhunyJ
6jneuUl5zgz91qucJ94571eHp5JyOjS5iALWM39u4PIxlcl8EhaP0vF3mp0rEIEjy4eB9hzq+9pd
Bh6+JBV5oqNFJ7HCjSXMT1wcGc5R/wJowIPqyEl9yYsHISVHngg+B1GWe5nXTA0cBswJ8U5QBsrf
UNn0rA8AVung+ND9IduPdrCDt0sSRlJtSGd29YVM0Ue9zeoLOKvFKrMsH3XaoMK5zbZJhumDQkHE
WJq6vVpRSfIznltFWVuMfzwwUvpxfMiPU3VkWvCDc37L7FLdJTC5wgQsQ+RqGNrckbRo7tpcswJq
yRrl11t7zjhM521Ph+Mhc9qHarWDl1px6jaN7gzLVl/P39lIIrExp5o5FYVUqNGP6KosoHMTebcc
GMbHqWftRotVdW49Eu1FYmLvy0VCqkjHInyqeM12bZguO4wfG4133sF1xrtUbxFoC4MCS9azelU9
W5mBztGklzFIp4gQHWDNNqNMQzg4OQUdPPUYzbbZMOTA/C+ywjzWSgJv9FRkU1yOW8d/rNqOKHP6
NItXRGiiHT3C2vXHcQENcpzgpw7KNKScV2EMpyWFiXeUYVir6BWIqpmIbKkxeyrXTJTWyWfSXvxv
Z1bSYT9pF7R/h8ZAoo8xOIh6XbsnEvu9Ppf5HqP3L1SSjuyvK06KvIPyFMKoMmIkSMAZXTrgRU5b
j3aWXnJh6KFxWKaKyvjTbuOXbGGxDI842fEmgVX0WHZWcxyF/mqhmoc4VJnE19HY0uDdz8ROc8/u
jpnR7xdcCGHXuO9+0upRS9HUTmBkZqOeLFGt67jc/fKzTJv2sBSE5bS+jTzWUR0TaCepPtXwBBPi
10hLwFaQsKgyQztgxYsChfyeSOoL8udUaej+0hqivrWgymbuVwD/9U/2EQQGJtMZBSAdJWtz3k4G
E54l6A1+cHublME760ARBmaG/95FYaj1sDCHX0Mea3tSenGy2ph1jDMTSUxUB+wdz9LHrJ501hzZ
6ybCpqBMIEpvC182WwwFA6tR3SO7VNNsVD07dp/sK501GFQUsr5T/sCoUh2cctgDMFJHjVBLFBc1
9vthkFtZYYoug8dmdql9WW/G5Lvw/JmYKP06+AteLctA/9UXA70jT+BiXdP2otn6aGuHtdbFxqsU
eoX8YEURbJySkw1puK6zQUFILNANbJNdMlUvipNtiK9OyHk4p6l6GkZRHOreG84axs8ZKydyy9Ej
Yhm1affF6uG1UESUNGYmTjBtgx7fapmH+ijmiGoQFN+A8sNeOORHCOamqmAI5VC9W3k92e+yMCMt
r72TV79hXJqwpqfIx+ub2h5xeCkTlXIKAKmvR6HZaCrCQ8RguSD3ySzNwEb76WWEMmJJF3Opoxwl
PcOMqePU4WoBpxW6r5jI8u4mAw0xhl9R3EFbDTC7HZsg2ZU9li12Vpc0HtNovi9B6pPe5+k8K3mu
5wT6atYJBJ8FW++yLvmIEsduhtYkvNfEo65VrJ3M0xqXdNTZrRamzdW2KlJeu5f2puvn7JQwv97U
bfBK4SrrBWNFEq2H+Sx0xkh9C5TY/fBS85MGWWi5s7zJTOPsWla/B+p2Lpg/O6NjYJhY6OVcFodx
N0tqz5majRxvFAOVk7A/yyrANVSXw075v68B2+sNSVJWYLFjPYwlQT+x7l2vqezrTSH716Em5Duu
6d3rXQqL7cYSg9xfb0B9NBuSxT0cd/O6SN8vlvHAhbSN0BS7CG3XIPSjvhxrCTZBSpx40iAa6YuD
waJS8Jlcu4+KRWADYjR6XCM8+Nq6EMcjpROaGsLuLeVkFMWLbkepKp0/H+WjC+JfcbbmOsRowmmb
fUJihBwZrXgWTmhww2N/bAnSdGPDttJW90EFIE13qTFblLvzVBBEw/rY35vrfUVWFJsECwA+Rr5E
1WWMbzh7rAzXC6e5xrSfPpj0QvOK8fxNqsDZzj3cHcD3XEBrN7hVWpIwRtG5Mgd0GXTKBIPSdF1E
tM6nmax+H40cmhT2MtKcIscnov+SRxlbH3IFD2LRIDxQNIKD2fcf2IopNFZf/rmJ16ukIVjtZqpb
ouuNng3LkSEUowu35LRRs4z14iW63mjLg7I093S9rP292+xYovMemqkoj/T1Zunlc9XZAfnGXu3m
1P6KARKFBsGr8+JxUGULJ9+FY/RI99tpWfIRmXWA+ETur9rLiSn87NLZVg2nBENAbAYh5wCdq4tw
OXJK+/56U2r6Dx24l9N5cJID40UFVs+FM96nhN/nPEvPdUPQbzA7eWByG00sSoFpFAePzjqSPC5G
YoORJC5g+0bPPMo0std8tpKPqXrEZsF8011XX8lOeEb6ZQ8MmrAgkBNc4gdRNd6TlCwNqO2TgpRT
uyKw8LhzXhXFz67RDjFh1CiVpB2VvdQ7lxDv3s1BVoPYGJ57YZ0dLwF7xTx4N5l1cm7MTxxlJz8P
+g9ycsOGCrlaZtZbC8FnY5uxjhMvrc85hIe+SnKAzqBBel8nxWA7v7q+eBZM+o9Or88h3kMaatme
xaKmAjpNT1CUvmi9M74BOUSIAm+zWVqPTeECjMkqomiY/qLRHzZsnqZbmaqfeuBjh1vYWtYdEXiE
neE81sGJoiPvMuhdTWwJ42Tpj8FNKonbF9ZZ3k1FaT+yA4HeV5cjobBgZwvOiPWMSwQvfrVLpEFH
QQI1K0lYT8xuRVvY6DFa7aZdoyoF1oOw5BhP8U1iZ4/O+MXgMv80CfV2eufuMwa8bsCs8Y14R3DL
VTFZa8qNZ+FozEoD84Q9jo2zqOYbyG1tuGiBc/DmNrgRdW5vshZHWgMAPEhKj/n7FEnpGLtB5jPG
rN+NqJaT62QjDj/cf6Pla/uijZ/rZWYVC6MNa4A9XRTRor3VucNO+OMPMAXtnVO1b6L2cR8a6wVX
05FQg4RYk8/F9HoR1lhR4ojOy2Oi08JnMcSLA5qLgvX0nw/uAk6i78Jay56vd7EWmqN7AGQ9uhY3
8xoYyUgMbgpz0Xf9qtIS8WkiMhpNpBGCDGgMzv2gZcyy5FtCipwGDR1gmZ285Fc0wkDSLrHoraZg
NCLaWUWz2dyzqx//3GVeRVdpui/dRCub6VHPer3R1498F8JWRxKa7DCXenHfkqc8XR+3uNJHeBFK
GqgEawWcR3RcmC2La9BydVQkrOOuN+bU7uaYw1fXB0jIrsDP4qAgRNdFT9zyn75+VJAsC3PwE9ed
Ts22hrIJfMQTbXgTB4prGD8NkKgHSbSjHGhwvOaezaQlQDasdYTIKrFhIrfMVXaUCX+8YcIopXWw
OvjvIYr0wEeg5Lix4Pyh3U9GblGoSh/ygl6Aa8v9NcyTcZ5t/+z7mYH8B3BiM/b4Ix4FFjBhMCfk
2cmTxvmzC3mNzQvqcWqSe7FiI9/JWt1litcalG1w49wnTI32A0PxrTOP8YWjldkYTgZ2PeYOO0ye
7huf7KlPfS1VLwfG++fEp26Z0rII+QhAiVxPNcl9b3n32UAxHibcXaHwPtHl95gn2W9ErfwACiOf
YMUIHR7FAqdylsMLhBMGlSrZzz5kP8Ya2qbhT7BptDmnxbYy936LS6TJXorU+tXPxPF0LDBwBCnC
NeM7bLiHPCAgIog7hszHSYSyz2+LIZwoBYRkOVEzgFHPsI5YSzOiNBmFDU48bex+GiPynJzL/bkC
GMUv21sUPs42DzYdVWEhQR/8LTc5wNRdv3g/qjw4dUFxU6p5ZKTBfz9Y3pyRKV++V7ik7lRABqJx
DWcnW9oqdbKpiLw7XpnFTY65piOODU18OfezkR/gQj1NBsh4Fq8Uc6eo1y1Fr4Wy5A3cPaRNLTPu
arzLJTgfXfdTjIuIvQYuD+WauNwsVlp5oC4kQVhiUFyjo+mOgbqZmAds8WZ9pmPgHM0SC6Fe0ErL
UNZotfNs+dZGddoTQv/TXoGU1aTxPrTIvusythq/dHbXBJb09rFc0veEVdFji/ebEU2Geo6h+oKN
MQLb+cRGgDRZN0MqS1Lx1C40v9oxV7xl7aEikIcZ9OKxJh7aTlym9Q+tZvrAgJ1OdeICzjO/PeUv
ode9QuHEVFJ6L4x+Xh27Nfait+0D8drL6CGFUC6bs/CTtwoSN4MFDXB8ZmTs57xTKwzzCIHgQrgR
tUyjJ7XXQ7+Z3nrAmyfNmJ99vwgNdw52knMWV7XmRg3OCkMejzm5dMR8Q4a9QWpdI+JfOO6jaTIQ
SIcgxovC4NRwLy5SXNtShVRQTRCVLf6csogf8vjSz1q/WczG2OtMTXT8enTe2NUOdhVCwOjsNYep
ug44w04Y9ZSBFexM6xfe+5+WKW7Niq5avB4FC+OPRNyLPqFJF/sXqiHjdZYHG4QTBCzIN77jzlte
+8YoLZwkWG/pIaCiulkUvyydk0oc+Vrz6TT27+m7YkpIc1QF41B3oOmKtyr7ZqcqEO86Kktzju6u
2OkuZeyVvCfcCLY8QLWytXAqW/nc2hwg3vKkoPSzX7J2uFqqc59+1j2Y82l0SWW575kxAo5Zw98t
eXGyks0OP1ckV/OarOcQ127KFdiouHRZxo52+YxeZ98ps11jvtdZRj9Pbr3YnfkjtUjiqJF8pVjq
16pEKjf6NN+khjhjwq1DuGsslVETq9l4XpDDGxByMe852dvPcRo0x9gbbso6f85tHPZBRte7O7D4
KeFgiWwWnCiqr8SYSDQ4UNVIWG/JiIOpVY8ewsjIqqftrDF0q6LepFywbMZDICKWis5W39MedT3u
noRtvtVz8FHlkqi3IYJDxym9Fe6tGae/k8wGojMmFt2MwDD8jDZnA2NNKVhBZUlLXsAHsuzhTdu0
M+61gpkC0DLt1I/oxsGcGXt3bZHSatoTRrx4Gy5stDKn2o9Waw8ObS7SaBNi4ZKg/mTYex/v4Qb8
BOuPb97suEfB99vV5CIrmGyuIaRTy4A1cDB4p6kMUqeg1bqR9aHWGVbgKXr1CmpW2TOfKKYkl+Cc
bAIfCHg5PvS6ucmDBWtzEbKmuWtNf98U+Ox1Img8zWVhd8cvIn9S0vptNsuRyRo/vzd+jF7nbciD
9adSFRfxDHmRs+HZdWDnV7DwNl7AUwxCqkusjZtWKz71nEohLe3eGCI4W2WZdxni4IlgwlkBXNyA
5/ZxHrECKbo7+Gp0dg2wm/OyprpqL5203kjbhIZVhA0GMDDIlbWf1g4vihbCoQi+4Ynym1mke0ky
HMnrG6pFI4o1eDZQ1Dwl2Q44krcI14nWReqtuF5uHBPrVTuxB537lj0Qxeg+tRhjRWCNbTlHYbXt
C+8TdfMb+wSutVRupvHkGYH+nNYe46DCYw/BIjGxvtO5O+f4CU+ca+gNL09AxHB2gZ31f3oHMCqk
Y0AbbLRslYxoCS9HDLC6fleY2RcTNhVSUw4ZxONcZmvZE7FGehu8/BFDcLHRJwZ2FW9paMRztS8k
WNS8yiG2t9Oz7dVRWTZZ6CvsXJNgAimkjpuua9bwDydVD+gtUdu0AyLM3ChKGi+k067Z2DPrSrqW
d2oqj6x+31UBb6wwyaSpwbgQXg1xRn3Z35lTrFan4QOuTrppnNo+OVD3ltFz91gS3I2o2nrvkFag
iKL9zTnG25JAhbE2DecuWWM/nDMOwApbzgb93i9BZSNRYcmd9tnYoPb4t8xy3dBYpcN6sOsCyttA
wWO8rnH/3njrMjgzs//tvr9fQp0SVCK2Y8lWVS0xDNqEoqrDLM3AlA9TvcZRgIqgCMyRmpvLkoe4
stWRVQAK+8fXNzHoAhDGL/L67dev+ceHf55ufU5Cli6LU94exvoUvtXfGYuxMMVbX3C9uX7v30//
/BB/X+8fT/3fvvzP682A7vaJsXCqjjPo8eurjKuak6xPDnMCZ8P1pQ1XGEeM2j3YDfNFhxZz8OCi
h0RovxHFAMp2Mj+AfayPFavrvczcb3fOj8PwRksMV0OLPOwsamJNTVSo6iNbxvlTQEuthEem2Oyd
o2YuKFbrrgTvIquh//4h3vU2Uj4bnK7vP+NVL2T99K+bzHdxhFw/x3UQGPvrh8LEsYRdka9qdS+L
1kKgeLBPdUlTAXf+4/Hr83kVivWfZ6Hkuv3H87tm9u9nun5ngBNwI9yalTPX4D93rc/498f681x/
P/9PX/Of7rO1zj957UGtArpDeDEakRoJEM2wotdPxXqcYgf916PXj673XR+9fnq9uT7B30//0/f+
p6eCFgLHxeJv0azDEQZt6ErMDRL+txzg6+f/8U5LNuw5/j5er9+U/v2m6+fXh12wiknvn8Z1dNCA
16G8eP0wrj2Kya8fXh+63jjw6SHQnf5++397ieunFgS4P70D/9+F9n9xoa24fSoW/s8uNDrCmyT9
+qcH7V/f828Pmv5fPvaugMZQXGi+bWHx+neztvNfmL5wmXlk712POPVfDxrWt5Zlofif/8PCqeZ4
Ng3a9I3SFmf+P1nOvGvP9D8tZ3jX0FoCR2cDZJuOyyv9s1IJJbyChecXR1Kbv+qMXe7So8+q33QU
R5Nm0qQZ5C9pqW50MKzzymP1VzJrsRiX+cpSKBCCqEEljgXHtViJrr6pJ0z4MpxUsbePm8DcGCsB
th2NB7/XbukGWAN7+DAluNhm1uWOjphfCyBZHX3+nFmYXwqcUNs6swGUwZ1tbfw5xsqinVYqbSMU
MEg4tcVKrGVBXuLPhGJrgbMtTcRVyO0r5bbNsKW6tXMvNZizkJ6ZbFnthY2SHzYrJ5fvHIDCZfSr
USFHo4S2Ebn5k1xbgp5uMfM/Cj0FUJybt5hHPo2VyOuubF7IHuGc6V92Ie5jzpzsb8D4BpiyF7i+
eQaWRdY+oZB2m+bIlR5LeMo+aRv3HAPbFzHjTIgn3PgPKq7Fxl+nQQ04YYpzd+bKF9ZX0nCHo2bV
HBZ+SjDEK4/YkS/sIMabJT/XK6/YZs9UtjCvlpVlXKxUY9LKrN9x3uzAmD1o8JNsEMgZKOSUsW9e
IgthaE5BJY8rM1ms9GQLjDL/zLl4yF3y2IuCcGosO35X9zr4ZcbH2Qr+i9yVzEy90LBvVlrzqMNt
VhBZ+gauGU40GJ6Mmyh1wOIB7pk0/m0D/tkcEMI1BnuwkoBDO0CiA2DRlHq+VYnP8eDSE+d85x5h
W62Td/C8dvHS3Ht99xaDn5ZgqNMuxqq8kqlpGWlImbnQFvqHZaVXZ6WPXc1mxaQDmagPln1jdjg1
gMuRpn+DAHQDrR7QLFhst7WI/WPVKGEk2Cs5G8DuJp6bgwY7sAOt7XvC5lDIH02g2xCsDzb5pEEB
eUaYO9bgubuKXcU0AQYCW5Ocx2DeUzoZYHghCe4P7WlYSd8uyG9nRTPr87fl/Jp7SK6T0IM9ZTks
mWyk8ZjfepFDI/aM7tJKGzkB5+ImHouL9GuQDn1shGVFtLR13GDj1/NjJpg0pW0sLr2enex87mkR
3tHaqo6cWMoHar86SJoUME/P00CgWMvmrdWuRjo6FE5OEL+zeSURNOMVmsBNKjBxfqbZZ9+cLsNg
gai8ygRtQlUdeCgrQb1lzaXREWKCyKAifsMfU1EohdWtD/ao+biG4va59XtxEgIPZtWPnwbWnaTa
553yGVaQ9eWid2lz/bPSkuAEn+EFNZj5leeSmmRCNi7LTaalN3XNsTsRLmcJu3yIAaacQHlgNjGH
bTxtXW2ctx0VJHXuwyofxxzcXH+MY6jfMWepsPfah8FP9aPxU5slIlKeODvDnFgvpwplXkBgoSvx
XHXrf1pO936VYTSbcdXxBUw3VIwY6VP1yf50NAyNuXzrb00xJlvsGBKHmLU8E4nlMBI/UpBzsDTU
0zT7+R1zH8KnQRE1niPx7Q+Kx+DbZhAmwDFoGxInKnS995zS51sqU3YF5A6MCs5N4yTfbZdTZFCb
r2OTukeG0mojeoUNNgGTzLuCrmIbroUPKi8sAU7MZQ3cdUDt7BK/ZhohP4rec0Jbs/tzAXGhqU2U
t297KdNnZ8p3i0H7nDsOJQAfwlhopAzUMUZv29K7GTW6I12YBHAbqAnQ8rPmnQdFN0m5QLDBTKMM
l8qSIbhk3eDx3SZU+ZUYMer2Fm4LPqfcfe1sy9uxzg+HlTbRmnk4daJ5rBPjhPg27XWJmTQY3QLi
p3duFSxD2E3qzm2MY5tULwCV4pBE18Fyp/pcz+3JFuknF1Bw3kv8mDK7peZxeqDzeCcWi4mVOzF0
sFssawtQSW2pyteOoYmnT5eMioI7w+eC4gfxd5lpvH6T7/yqEQTmfmi4u7YDGtzedRpndWi9mG32
WgJLD9sqPZPmgH+W4u0J9LHYl7q88zkMTGpJ6Ziiwc1yjKOD6XEnBtTX1vGD0Jz7sz8lQGpjRFZN
6XKTig/NN837GaSxmHU7pC6l32ADLw9JO30Ir6/pR01eh7mLcJR4G1g7M/0POMccw8dJZ2qPztJm
sDt0GGbqkQlRvw3cdny3zXa5tRvvcaidKpo6flRDxOBNvFHsDH9l5bfp8lJr+r2vyulMIwPAR/Tz
gwyWXZ0tgqDlML0LaVy4oLVEhyzm3vK+qpdiT6LeOGq4oc4uMZfWhI6VLyBbiF+2d6I+MRXKOZPm
lLxSNVJkzldv9ump9Ml6WV3z4UBYXYMx+g7PJ4yKebzB+iPu4PHdmolc9p1D+rV16h9ca9y3xbNf
ZvO56IbpjLsG87EZPA0VCrbpN2/5UnwPFpkTqJLejmPpuCCDugjGUKUEcWzn0Ojez7bGqmi7CGxs
ZDaGzG5HgM8RKftuQemx6DiabS2/SVobJ+C8nCUj9VEbHmlch5lQBHe+kMPOClZ/pkGu3ediXJR9
fkv29QIEIYg4VTP5EpCM1jxtDz/2WecNTZCk+8g8Lw9tpVcHhAV6Bv3Z4hdLuwPdCASkKOvYJ8uq
K+Wo0bjY3L0jq2BXug3x4AxNJ+9OcwYJaWrGg1szj+SoOjUL18BBK9JblxJbNTQntaz4Hi4npu+5
5ymNWZ18XKkreS0/9KDob831ZtbVl09GzYDEKamCG8yc/g3etLKU5ta1sbHhpDC2Og1PBOglc4G6
5DcTmNN2wZJxYJTzmWsDJxK2OlyXsHOjSuPxDLx8b+UCjQC0Pz03nC11XT/wfxBvSfPai99t9zkH
tILqQUtAzFPPiWcGj1l3DoQF56ChSKiu19oHYST7Jl+wR84Flmw3ye/s8oDBBaBTlbCQmyycwSxF
dJ2w64DdkAGmFoGEw2Irl23jdc0Z58gXcx20T7H+jfNCnhWlJk1xxqujM4gF92UyjNl7ukQplMUv
lkMByBNFaD9HIAf7jdCSGVw0F/OtwUi27yz8Cpam9WHX8VaxGY42nbntpHOCnYQXTA2/TURrwzsO
LZ5/u5yMg1um9oa2PtZYtQv6KB5gkDsD8ssCGyy1WWebMQb/3pTNLq/ab8aMydGSjjyy5Q/hTR1T
jK6qd8ZLMd76aPBnQHD+w3rIkN90qLZ/HBXQF7XkDXYbaKvYTNQepFxEZS3XqT51o8BEL8aO+dhb
bgcONueYTZLL5LHUN6f4MEqXLmLyJqA1a3hMvhdKRkb3TZXtcr990L2uvS/Npr7rQJMTtXIQO6xn
BJfnHGjnppkleJHVQGkLbzoahYU5F+l4UxddsAf8YQGzcruD64JObXvX4xCQP+AM5WcyZUylUr4M
2LSOQzjfy8o07wL3sxSdt4ulWRy9EtuMaKd3yEQ3c2l+OCsytBtFtc2GHFY0nFFfT3y6QrhIDz07
Zj+u7L2UXAogR0SGP93VJS3Rw+x9EhLGWV3mh2XJ8B0Wu8GApOI0vcUM9zSxdNHKjLRD8JhXw5eL
4VUTeHH7Ob5osvoFqe6o1Ksygh9eA4OhYvrIzC4f/R/xWP8S+Lud9CPw+7s5nY/LwHYD4yiu4/pr
SJ2TBixhSqxT6gQX1qZ3mm6f4thd55V30zQeG6HvEg8wU5drF4tFRG8BqSaS1sxtOIvx0KX+ViFi
a0sTdlp36Nzl1Zla3O+ZuUNOrjbEinbGshxty3m02njtzvRwWi47P+luplZSYrSDf0zKRJrywS/d
Z660HaGSXwMLbwDR7Rvz27DpRUe3S3xe+dcQ/jx+4xQWVL1xkTvpqNf1i0yysT6OXjwxUZeNj8qO
b/wSVaKyjafaaM7t6tRPDVyEqeJKawXnYqZ1bsZZMXq/eyfAQpCuAQPSNiiE+AG3g96HErO3Wsh6
NPKpq5O3sXlIAnACqnzuknsH5oxmrP0pyVlZ9i/Xvm8trH3rCyqrPRoD+46AWioedwbQFbRxvCr7
f7F3HjvOa12SfSIW6M2UIuW9UkozIdLSe8+n70Xd6vqrCmg3b1xAl6kvjQx1ePbeESvIOuPvUlDb
sUTEqME1XhjRNai3aiSEupMyhE4Bs9NBB8/VF6ltKJ4tmOiee+DTkETnDwjojnTmdDn6GO4MdBl5
blEQ+xmT2XBNOpxD6bGBYdPYpYhvdlKtldboTLjCQ6rWzTdTi9A0NZux6KMDstpk0vtQ1299VYNJ
xaFSfoJRvAsLxF9Xg9n3sRCK5agN34KFwM/8UA3j1QsC5PvpS9aGVxBCH7U6HAV212E67YOqWKlD
sC7q/EsZxXMnyxiQ2bBgWjL1ILJlY7xlg/kC9FdZCb78RoDGQR+VWZPJEP6WNjPRvDixoXdNMPCz
hHtRSKiJs+RF65J1cCoqLq4TrgkhVUbA6SSYCNmGiixhFof6JsoJWICrzachapZQ+AQ5PdceZ0oh
sz0UC4oHQyuZBlindDsLtI0cgQ6VHjozyVpAwNF6wRauXTF/IOVz2crEOok2WXBum8fEbTGqkOjT
l/4VQzEvRjPcUpNh5ZTujTrc6nG7jBp5qbXasc/QXU3FSSRjqpKNFICLsG7M8ojS1ZYow/QwJDlK
29MaeO0YFBIiZc82PM4chWFl+N7G4iXKbFpwTLr1Zhtp6lUX2rc6hnGKZK3r6l9RUXeqkB0sPVxE
ExIcOdirXKUHbeZhph+joRwxKB01tfyNh5dKSs8laroacZM/3RuxXlXYv9nf2appwpaHKqhIZ0v3
74JRb0IjcqzU2uYtZxqYVvZuyygl8BH42ypJ03M1mKhCVMfPYnPhqeN7F0TPJTMDvl4n9XstiFfd
RAHQEDubriOt/YYA7Iq6ckvJccDg9iUCymMc61Rd/QKcP4iTkwWlTTQ8W60pt1LkTWp4ybN4Lhjx
q9d/RPxd9Nb7EEvbMocPoykfPgvcFOtu3ugv6JN+mgAO8iSb9y5V76JU/1iN8AXTaYvDw8k90ckt
ax9BDNV7oG7pSoyYy8wnC0De9zyCGG+yeQvUI2IaeNbBGyGATBnQ8hLTW9GxRuVyUHPib7DEoDBn
BDVpfOzHtIYSSQdaGv/kno+cUYqv2UB/KtbmHTA6A0N6axrznsYaXiLrOLCZyArtDX0O823AbkV3
bGPFLZJ3JBCfGe+JZ8W3Ng/cyBL3o4rEy7MyVBoYrkRqdK29sWD4iAclRygG1yqyLQrWsx4zv8Rx
USvlWpxVqBQWiMdtGFC3KAo2kSqtfHk8tBqnNopXrUXPk5GbwEOcbCOiJJKFeVlcG13pkodID0Go
d4L6YRxpNJ5Mmd0IzTFA6mFPalf4CEu47UVC0mLcBj8VBEp0vKcQqDplu0og1qDZ4L12ZdKtJROg
r9rG15LVNWWMtdAseTEKw0+KqK4I8Df65Fsz24J5CQ1zRMlol7HwUnHZtL20OIyVvC1FZZlLxmMq
OKvHAmJiKC4r8pNzST821qWIykusYa+vi+wdRNrSiCqKtuk8qSr4U4Rao3hFhbEpFWZzevVqDTmq
RbKD0LdRmaokRyZMGIHC4R+D5uELazpyExUxCwfdCRSQnT0UfbMCePYh5fpFIkuS8N0sTE5pw4RQ
EFdS05+y2U+upfg5gZPHlEYD7or4rvb5PdOLHSPBfatg2MLCHtXZmzVOL1Eq3dRimOOdDsUkpHYP
fNVWgG3baURJlGvAOcg1nTd6pTet8BW5qr5uWEz0yHNkoBq0c+BrLxTZ2Jdp8xYoyKAAjA3qVVP6
c2Vkb0F6EsJsF6lccan+RGvYjj2wVRhRrfImEflM2CtMt5itgb4sNQ+nT/UmdtEL4xYyoHzWiG4w
DrQej8Sd8LHP60fD9rwK6w9T9w9sgNlp9fhFyXjr9ItWeY07/65MHPcBXYps1IdFEwoXWXdw+/yQ
1epGyvPEh8i9ZuPEuwI4BDHmr0hF63vtXy0bW+ZaTjzlrmyNr7HUXzqeXcuFQsp2g9y5aNh//Viv
7VEm3VqbXlEJgleckDShR1G6s64bvG5CAZ2YAMMo8BfGMOzn96ts8/dO7x6W3HykdXJEJ7ciEWXV
5nChi6tcwImBWCVzPa4O2fiTqP5fGDElF5NPD+Un/jWiDRCXkuRBKaxOqCk8GETzHhHqCbL2jO8e
qaIQIrOjV7yTLxi3rPcuktxsUR8YJMqVEzus/NZUt8mDoTJKdiJAmTcATCGFWyMCTdZSuKzpZCMG
YJirtf20zArakxXoVu7wyZRZ0lCZya/twZN60bWyXnMo0G+R+gGx5kTlyoYJ4YRpjJdkwvSR3aCi
sVx101vVKcy5cA1iyXY1PTuJgv4O7iW2hwbFjJL+xPW4Hdpfn/hWFvBH0hERqSSCzCmbrHoFSPwg
0TctW6JThQiYh0dfoTXB61dU9UTPIPTUCa2A2S41XX7O6+6Qcy5vE40CPR6An4RIYlXYOkIaige6
zuzq8tHtSx31P93tHDJwHrE/IrD6L2myJ4BtXVvkgbeCJ+4n1k8dLzb5bfVSVQLr3KgifTuLpa6e
MOuWlPAEwKMVsDTyXVCu4TAkBIUKwDadrrEMKufGZJhQ34ZcrlwYooGr1f66Rf5n14H/QkXwNQVq
jPUnqjZtR8vchwxsVPgGFRMMnhyMzG1L9SXSrbMnlfIKc/1Z79VTXTHDsxThgSCNvFjff5kEEFpe
9kA8BHyriWtAv62A+61U11FBLm5CoBXTe4l9c4YxO5pjqIA+6lJlkihdP9o4IZEElAfxu0TfZATW
ct2qVP1NE9CA1pR6wM0D26t8wVXLqyaILSzWCFFV26FSA0+a+mKyqGrqKROtk418CkONaa3KsuYV
CsdZ1NMcba8wLMcKyg1hzso9T74ZMnxW/VFtiS1UjXtVtGjjcTdkBm8h+GlRRp4N7ZAKGRS2pu8t
Q2MnNM9wQFnwvSQ00DSIyTCHh+Tn0WdQpHyC03ajSQo0HaNQ4TVJ2iJKy42S4K/zBdFFGzLuo7E1
eDcQ4ls1pCsv8j60nu2pH4J/E+qKMDaDmnPgVFJiQGK53oHu67BCaINvy52e7rQ8viVt8jur2osE
Oayl8/DgmnBR089BNfylJmJn7RXYHBVAPuFhvAuR+sgDQNmhJtzq+UyuKsYijTmnV0vEaiSkn0Jp
b3Cd6jQ3stnnAps05mSrAEXaHpentA0cKlWY6DOZEQ648jJI+SNA7a+eq4l0uyI7FZnpxhKnrNbh
j6u9/h2G58+krnQzXesJkqpc8EZ2/6TNJL+k40GrREcpYcMYNT8HdJs9ip7wQEEbN62sErRXfnGJ
O4hk/C0kkQpXrfra9msIwhJ0WuVbgoGjnlEXfaVy7bSmUDo0ljkt/AicbH2lvkah2gBsMubWYUE2
E8mZMOWUn5nwzesz59oSfBuySSDjhfzVLDUcLCArFbEV0g/AofEaE9lmYOgAZnPVD8YL+LN3r07t
AF3QVMQbVdc2kDvvXqjTjxOkDZdsIIhleOxNBDgMDNcyjlavH34oqxhdteTCxMCCc6R2fSLhSoqz
d8nqNubUO70oXRG4/Yh9uiDl+uZHypdcjQekuOy1suFbHDT8dv1DCSlKDMOlO3QXe64+VvUt5K8o
u4KNx5W3bhDjqnySaUlj6KFht+RsDMiY5MnaEvFS7FgAPXBVjDxFR6QpfKHS2CLevGoYmGmC2EE3
HBlyvep0C+1JH34RQV9Cun69eWWG4pSit8RMFHK5qG7+kLzIKaITlI1iFFzyNtlpjVfs+0bc0GHu
qBJD1KxWijjNx2gh6FuCGxiF6NWG5vSP3njrePAhg5GqHWJwsvqGT4J8KLvk02d/P+tBL33crwac
jL7Y88ukzaAT+6XH75rXvImidmqEqnWDNLkR5oGd9WfMfn3sBlrGvlFtaKcb2s5IpYNg6a6MUBj4
lG+j3TxWkmXxRMY1WMlPDOoDYjoDLkTYOoUYJQu9M281gmPolZ9QHVkZxYl9TMJJN6EDrvqD35NI
AVZvZ4kSPKSi+AXAu0Vrvawm+ajmwSVsjHers+4eaNRJS0AB50i6xJ7NSFW74IrPpoDfLK2ah18y
UozIG77jyzpFBho1qwrW+HpneGf+CwZkIw3ZGVytG0oNU1mVhJBGIjDFAmSJ4hplm05euScakKPn
G7Ju0E38x5fC/OV/u++/ffnffuz5E//8grBeYS5h9JTOeGP9FkbYzMSJl7AqOwOJOo66pxQ/Y1bA
iHm6ZhHsZnUWDeHxxG73X2/+L+4bniIpj7aI0Ycx+a5AU8Zg0tFR8m5IWYaWf1blP2+eX1qG0WyM
6V7hIG1I1pzV+k/lFRnOuESCVCZIokgmuIkYWJ/2AXWA4eQ+D4vUQFT9PJwa6eSp5rD0zJBF2UqH
dPu8Icjgfx7VRHnPOBhlBsOIRbkxsfPiCJ4f5j+HT5vs8+tibOaGHaCZgnj3p9VhID5o+7Q/PG+e
9z2Pnv9gmD6KpX/9cz37JIyE7CKuF/2CLNFcpGfJnUX2UIeuYaKJy/dp9W0QLzJtRfPix+hxGKei
z5mP/nXzvC+dlTNW+2UW3Rnt5E+SkJChV+RTeWa8N33aceAYvybGN0cQHyMbAIhgYY/pSF3HJEvb
Kc23BJZKZ9b0quT+N27MniqVG5O6J6lzAlSlcXQsi0iyiWVS0YAzpgO5knEseRss1acuLMZtpY5r
qRJZXMfuGFc4zwzNGBbgI98HrYBUy0WQapkoVe1V7MZk21EERMRQHQGDId+vu9GdcqCyvg4/NP4T
EUApg6lurbYfAXlNVzPq462ses0uyP2tOJZfFWqldZd5BFgxTYddcKzLoj02ammxouo7pgy5TXPe
zbVuY5SdRziIxJ+RobsKMW9mnhJ15zO5ZE+K/8o3hfqYjwQSpNDu1EQWN0IvXpReqo+dVh2kHNXI
RApKgZZtwz7cvgO/TA4iYm0fseCxkxXlODY+n34FXICgnyal+DNSzBT8SHtMtRjPoHqoUP7NeSrn
sBlQg0mKt49ljx0QCHRh+JAA3uGzkH9ruUkPWc7+ndzBQws9yOD/kTl4dAtGXtXYov0bVKzUVv3Z
DxVWPCXPTkI9Zacp/MvRz9pdNaFcprsYdSKib513hZRStrgiNB6UttkRjV56FIUXpkvDQZvQbwcI
5Rc67bZskoZlJxEqQ31uHACnGgd6pBs/zK6yXxq0sspxr68tU/wDebOYGLHZOlY4O5MnnGtV0SCG
x+hK03FySANgyyjT75cKys0gHY/EkQB4sMY9jqTsyOxJYDrH9kYSAVZ6htmuhpkLmrfQoq0irbgS
WQmJzPIb1ztxTZvuhQ2IK85vIhMllCYMVFJmcnwXSuVoEZe64j7v++efn/8Cz49ElnaWdO+mcJ0V
kACgtL8CyPpp9WmfpyV71yi/qcBuIrU6kv+5jQTvPgyLWhg+9VL5FdvoZUz9Q5yOKCrKXT9IL2Hj
p3ajSg+yPUoQMcWHIZMDJU10Zcvp2k9du0sTdPSCuNcadoqS3u9zBjBrAfFrmWwLJdzXGfu8CItd
QHZyqFTokYE3h2KnLXKje1Vzed3FTU2+sFxAcierIgDTqHvsU2E1Xks/GRZ5GKgLADtMUKTuxeJa
JQzmpQeJQrNhPJdSXdDQwjlEGNNAUIXZaI/e6w/mGL/3gso2lcJT1OszlKWzKKHqXDPaZlsyWC4Y
jICwgRpOnFKcUuPQMEYlHLqzSDCr4vBG+qNDng27fKMEqZ7FDTao4rsv2YQZqfjRFuCkjdRyewh5
DjAe00TtC4rkT6O2s0tJTZeaP1y9kEvHOOR0+rBTgbndSPrZg10IESNcCnI+7Pp4MhdD2r21unJV
p+s0x0sFFa4kQcZQYaHZSIh7k+XYLjpol2FIzoJwFEleYiEE4z2VkJ474dUrmLzKQcZsF7REpU2f
HiGIFK7V1URf32MC1I6s+C9Wk9EdNrL7CA5cGJV9WUoAPDX9YkrBpmhIhZbOfRegnTaZWeRm85Gh
+IhzfVyOBqVfO/xmBSZGGI3CWRgCwylaRmqiLO8k0IS6j9mAnEhHo85DAxKdJnzDhGDwMiSASDQZ
syg7ylretAzChkxqcSwQap1nxUICQ2MrFDkKpgRbyUEx4oQHE9wf8Hca7OKcEAftIkljqLEDPGgl
LX9JcfoyIATaLbNKEbTzqoqsG1iuYR1o2H6rTJN2pf/Z4bR5bTUaLlq9TQ0DVkY7QOSKSRUSjiX7
syJHgaJW5U8CbynIu21eBH+SxLpviGRmVMnZYnPWyR2VsY9WTAglcOKEnuUU0AIm4qTiChzUEyLh
xq4VcTdqjOxkIyTZpcKqWA10IsKx/ozMhk49vFJ8MZRlFhNy/8esIagR3oZUjeLH9jFRnAbaCbY8
mmtDJ8OVaje7VnVxRzH1hafiN2p/FJUAl06e6SaTv2bdVc8pLxYJWLacycj1qPiZBwx30v9GJwGX
Q++saZafopa1y5L2cgPpwx1LC2ttM5ykYGhdMBSRgzq9cOJY0fbaZyAo01KjouTtPhW+pL17GtyK
YDrpYSoT91OZ2Epr7PUpkZCBJYIOEvlsN/QKdZltM02PYMRniq959ph6OL6UwkIGpLY8nnpw0omz
S/fLS0Lp6QoyAQwwr2W3Mkb00vW33GUrX0imF2GKCNnCbEtW61HLcX34onQLNPbMMlS2BdqebmEQ
eAP2PLG9JPsdhBhrRjRSDrOy0dLVD5GGRCeHJ2yqwG4By7Di0hmrK7Bms/ZLC2bvSPXRAmxb6UV1
oS0LOceUTiFDqUoLrskcLY2nW3Yt0b8ys17TGTKPvkFMR90UGD6CgmA7gBtri6gm19TILc2BmZFI
2m8BCPzp5fRIcSfyu/Wtpsv71hujR9KeArX+8YfupUR7sB24oHW96LmVJ67ayDvTZSFE0C/pPkMj
Z7VRVx17Y8gL0lclDFi0pLlaKPXfnA4wjgxi0IY5D5tcbHEOyO7mqOw4Fr/Jd+EpGMVazVQANM0c
XZHQnpijtvH8i8sy28Q8s0XVQLIe52Buwf/NaoK6WfMUh8GYvAu57i5jKL3kMRDtHZiieYAY50g9
nmdxDgDP5yhwUQMOETfEg4tGDWndJDK8mcPDjTlGHAc4WxhSp2i5RuSM031JVtocPS7OIeQlaeSw
o4UtvBMcLTBine6ZWp7qEZFUDY8+nmPO4znevM9fhxmY8M89893THIYuBy/KHI6eicSk4+hJdnpV
cqnyCwgLLXnq/3yJ5mRVqYStEzulLimyGS7Om7/RZ2JBNPvzSKeJvAao645z0DvAOyScz8OpouGc
zlHvypz5PhH+/rz/eUO4HDZiMuL5qllD40CjQXx8PQfJB/NRSLa8DuNiM9JP5SOYbcQ5gL6Yo+hD
OMowted8+kYnql42CK2XW0IgjTnI3iDRfpyj7YM55J7FfRfMsfe8QfuCZ7+r5ptS8Pol9p3X511x
YHoLlCUAZxpNjTc9sLRNKWiuXsvWGqMdzmW53j1vut4TF0OBVcbA9yvrteAYFehYb7Zd94mKdYE2
iJMMMG78Dvc/fkyfdxw9oIAMK+MbiMrqMfP4xQ6Ecr5DW1LaLUsg53X6JfmEBmdxvG5D89iSs+AW
KVFEaknYXizG9Q65I27tCqlAGnL6aCJKvCfqUfHzkMcYfVO2ZssUFSkee3W24TC4iCochNJAw0Q3
GE+pI1keUlHsGrFF0VHIK0lR4BXB5yl3XTFHfs6vMtx0TACQklZ54++biN1RO4d2ZRoEe4xr8+ri
Mwh53mlEmcMpRRM8tPDjikblmhACGFUGu9hU6e08/2BIx63UtjlEol03vwj+wMCgrcND6WMuq0Ls
S/Njj2g/7Z5HTci1tYV/Rl8ATJeXhpeq45MmVd+yL04bi5lvIofVKu+MTZOLw1IsewJKVAt+DPsZ
YWpPTcoDCOF3y4zgcaBWe9A1pj2JHWnpbfdR6nTA6lKLUaSwnRtl/ZMXekn8SHJgrF04prnM0Qn5
goZSyqSbpA++I3l+DfWErFufOXyIV2+pXtSr17PXG62STGj9AxzfI0oRQgvY9NMCyWVHFighFjTM
jSj6e2r8/78d4v9kh1Cprv53dojNz2eQ/xczxD8/8e9mCEmS/k1UFf6TVMZMugp199/NEGxr/o16
T9JU2dJNA1cCgaaz/0G1/g35mIWVDecCl0IJhu6/WyNU6d8sS7N0UVY0DTq5qPy/eCMMSZbxPvwn
bwTXBFEBM6UD+ZVUSTHF/+qNoEQvce95+lEao24dZ/miD0Kffu1E3mMRJtQ9ScCU6HlThLh6dT9A
GGDU20QKa+RY8+HzJqqRRdURCmJoMXQ+5ptpJvMO/4HnzYcIZ1eWBMukl8O1MoONnjctO+dtOMOO
/tN9ZICuSHkmi9hnbEHmJIai+eZ5JNcDd8KaAUpqeMTfDuDOisigmfY89Eoi2/rOAKKSv8LCqexA
qNCRzZcCQ0Men+NpUFHpWk15hDOI8DVIUZ6bXFNrg/mbrc79Fn1mTjRmegjqOZ5xYLBi0RNQmpbF
MtNFG3Hgph7jLyvTqbhm3k8w837GPui20MqlZSnXZ0HjrqrJ2q0qGFz6/bKAI6l0S8HgMfmReW9H
C4ShzrhJzDeKPDGKrlEZaTMQZ5gseBXPw7qqOSTQlE6QNBBPJ1Tr5+N8UkWfR+DljQ163HJGjD1v
pKmECdSHp6Gr83VYjWufzt0WGFc5d2fLOaB2nmEmBQGnkk4Qw2cUxrsA5ZnY1MZGJvutQMa38f2e
UAhj2GDzvqVpWBKch0mACFPIYyEs5F5RF+yPTMbY7Af+dfP0E/7ry3H2GDpZH10GU2qXEOuBJc83
EOdg1s1Hxtz3ex7JpvwPkdmaO5DPR/68MZ4NyflGmHRkfqlKy7tLWob/PJ4G1/jSj1eysE5uk40Q
AQ2LwVjCjxblRcHOi2bYLu+ydjNARP+Qm8t8fU6fbhgVLxsgHMIS4ArZqUtvFSyERVpgJfhsyEUS
bvC5wEBfObLalQWA69EhFpKdGr+MCBiUiF3QKfquNnaxdCg55d/iP3AddvWaHwLwi8S/oBSMNx2D
GIqsmkDjgen7Tw7emHE4krIKJ+4I4RVtc7MNgEwuyt0AZkHkomhzkSTSfTN9ifeAq+SEXN8OwRTi
8LYtfLM0OYwdBhdmsYy+LeRwFYzEvaFi20Y/uFUzV/+NzvR2Uc/JyO6RTMC0bezslt2UaKk/IGAS
csjLxvhFowqGKTs4obpN+lWU8lyRWVpr5l0JzU50DYNdGovKPxbWV/GTuqgUulP3El70Bxhcy3eb
fXPDdsArgZ4ZF0+7UssFsZyxfBhnLY8NDOlCBFh95f7iHROF+xlvIKXtSGIamHrYxTvzcAbECW2L
jmxsB8l9RCwC45IFJaG6rXV76FZjeEarServ+Nvqdl99R+nCoPSj6RRvsGlP3/CQ4oZRuc2r25Aw
h5XHWoifBTJ1JB+JWx9JPAC7P8i2L2+R0rRXZdhlZ/muvKZ08DXWEBuNWeQ79UVBrwWQ9eZtcYlX
rpi5Chtlf6nz2bwW5hqdI4MWQt7J7WUentx0Mv7s5jX7Mu7Zw3KTU0TSIpSGdmdV7wQQG2tEOQLv
Imhrb0XjhdQhkxWp+zbkBS41cxUeYESK57F00sZBT22+KHvhDaoHT4bTVv1Uf4cXBkL4craEXjGD
WnQE1MjooZ3kJ6+XPh8HbxV9p0xbyFCMnPQgK6wUa/WBd4OulG+3lzi/dfvyMZzlD8Z91RsjIaJU
Odm6PZQN3lSKqwTJ2YLS3cLqTlJispQZxJISbOwaknmBl31UOzfcADnMXxCNwHA1FgMqckxBNPjc
5qIGzvRH6hfGBFtemrVrLOKt/md9U0js6l/1hyC7z/DHurDujLWr33wkrzZ2nnS6e8jOOlvuHTHf
FecaqQnw21f6SuXC2tLwY9qGkUg9ZWtv050wuBdcDnTGQTZJbJ9p7ubJ2uR8SJcFcas/JbhqJMfO
T3dAKdAdUDbpr+oeKyBjtu4AutqVUwdDVUwKse29hZ4ducBHoAehX941TvVSHmC3w5LqZnHR2vzL
puX4EAndoh/SvNXKO2sHuBWTaA/9R2XmZly1wOWgomGzkT/HaYGtm48Ul1x+3QDYdnKrdySB6BZ/
Gn+lg1Cz0R9cpQCGklt/ItpZSl/5LyEkjFlNcn1gcvL310yaorfxru19skn4GKx8V930NCpQSS+0
e/g+lYt+ma9YLfuPLlpOm+IcNchK7cpb8V4GteN5R1HcFC/eVvJWWbNOzsI3Amje315weev57GUv
Q+DwB2Ft83eGffvwpg2CH3HuIQK3WZo8j9wGiQJuQBh2WruQ43XGhY51R9omL+h0O/RBgut/0sQJ
8DBULrAGhWlLBGHL1S98vC/pIfoihcv69q/QSzTCMlhAlF8Tv42s2QHKveEt7+5ReYgZIN8YGg+A
/pjPFgsk8qOwN4SPeoQ1OCzzel99S7fmzTtYNJbGcwzc3Hf8Ry+u0vyhwVMrqnUO40Bd5umqkR5k
LIvipR5OhvhHzmuLwIkcXVbb1PVUnG9umvymQKyxUaB1uwxvBd5Q9J+UJ7fp5nUfcv07S5T59GIX
k42lwkeosJPasqOssPX0zO9QfcsWBxc9J4vFnMiEmIZUed+OKJUs3hkn8T4COruYIPEn4lL7Szb8
h95l6Q0uT4z1X1yxN9sG3z4dC/sFrcXFT95i9YCpk4fbLKZDv1l4b5jxaRpz6dsBacPhQNjT4H93
+p7mTpxuMhqA7RL1o5yuJ3Ep564UnPOKxqiLc6/rVzw8Zsk18QPpRsoPMV4kROY2utrGmctN+05L
Y6AKZxlz1PpixAPWlF38bm2VbXTVd+NaPSqn6eTdzS1ndGoDXn8zGrdkiYmZ6OOYfeMh0AomVUUI
nWCOtD0WdeIkEXT3NVbLTL7JSHm0rZQtvGvi9i+wKBxlidQ+ISR0Scpyhj6wOcYDdqkDTf5xx1R6
+aC05x3UfqTgWw2Wnrwe5nEx2HUkzQuzYvuFztYX7Snc6VeLQFtgeuKiRMqPHi/DvcUmErUrbNN1
FK1KyaWHLZerPnqZZh7IQerWnQpWBBjQgu+XC9DYF4xDPkHT4MQ5u64sRPf5V9FEOsFsMtnd2tYG
XzKRvHfhrJarGbjLpVdnhony0I5+w/giRwsOMSURZQqZh6aQjIUES1vrxPoKtSPt2rJEyLaz4odB
LBK8C7D0uA6/1dfiYL2npp1duBf7J4Dx3YBDmZ3GwnwtC9AyqMyome1xP6zML/UVH8s+uY4A0Obl
tPkTDKc64mXEwLhqWqdbyY61Utzso7kIq+4yuf5ZkLbtpj71O+W9XF90ZPS/1cdwZIJkngDy8/9g
p64zfD5O0DpRf0id+E1EGvRS5aCPFuaO14hG7IhEWrDDG3zgGlEh21WLWmGDFqWLH8qZcUFF6g78
cZKo6RevxC/rXXxt69eud6s7Lmp6fcsEM/Vt3LFX4lEA+bK1cdXqK+j4yZaym/TXCxn3l/G1f63u
vP78sbDdFZiI7erIhYNu+yLf1C/9Cw0YztjCIbiowSWUHLOt8ZDu028wuISWp9mBWfSWMqAvnIbP
IPS97/ZcfKrLChz03JjlHHJEBPkewWDr4Npu/JvwYvxw4lQr6S42r4iQtIekrOghi82CIkIXX83p
RrAqsYTd5zwIf+AjRFVAakGFHQZfcb4iW73cGcoSJXkcL7Fm7yHARrZIBB+C3ewjujQqMs1lDQRu
De4qb10xvoa623YrHSN3ivmGtvRS+SSiiSxf6dOty1P+w3Ua7OyYLpUH0RbBKv9hdr5qjm2zwZQp
e3eqqvLU3MWv1JmsN5NoXOh3SyRfjA3r+oDsnRhSaOaL+txdq2slH2Bid1clX1nxJn4PiTvACL4r
zySdkZ5V3uJvnnypuP2JP4BJDFa+FW7LswzHHksihit+3jjKoiOE2xaG2wn9ON+aM02Q1tlVbTYJ
oOEECSZKIDv6GOHpHeOT98ojalHOgqjN/FOXr7rMQapP2WT9aWzPZ1fVolAJn1tV4c0ovoZ03f6U
2TLv3xLG14rTYnRfspuQTv2G1xwMkrrvJ1qj/4BfAsyVdqVMqkNZhu9ibqYqPe7xgmDzXDKBpXJj
BJm1nR0Dpll9eAoA9A7YERhSMInPo+d9zxtfnfHo4sx2N9HAJQ2i9QIDmtJ4oLCQdILXjEt2+5TL
eAMB7T2PemnmBs/3pSRYM0ud/yVRa0RTSbcbLDHEeDT/86ApTbb+X/60CkHd0fSefaS2NiJsOLHw
VlZ+58oZO0WtxlQn5CDM2/kPkntSULLzUltIR1IJsXuHpU2dRqf2MrgsWcll/3moFNT5I/m6C/lM
RgbBtE3+6v/mv6FMQ3khHijRapbHBZEFTbXSKsJkF8xeEXm1NXpnR+CTnM1VSv+LT25XrRV10xnb
OV7ki2g5c0/FEzU2czsqCTJl3jWuFAtkyKDp64gcUJti8tCB4R8WsO0tfcUvVfVjewAvtZBv+k05
jBKNOHjPS/rLNEZlw01/s9fxLLgNe1ELuC17fbd4ZQzo7YOFf2jf5XcKpGnHsz9GdANtYUF8hm1d
xsBpl+p7eyg/qDrhw9F1DgCVog6CjKtDgbK715lA/o5O4Sx96LfmSxgd/7dp5i25+p6vjH4pg1/T
FyMUKw32ly3/dj/RmSK1SK7al+loF+R7SAfj4Kod6WEOX9mSnIscYs+i2Dcki7NLWtR/sMGbN/K7
f4Ol9BGx73s3LjTBeekQRh5J5J6LZxvWsPde/+YfpY98cUEUNq53aceLh5WDeocf8+l90Jgl1uRR
3QAdMEALCoduo7ZH0cb174JdloEz++EDwsKRXWwAVdsuGnvEEGxna+3SbP1DjyTyOMLJwoQG7Krm
mmaLPz3awci2YrbsTbQedvw1Jnk4n63/QdR57DaubFH0iwgwhymTspUsyfaEcGTOmV//lvoNLnBx
0e2glshi1Tn77FB6JADyS7zUcqnd9i3wq8BBbAnhwMaXgXyoZLZHP9yzKqvEKb4SIihHb3hEXM6R
Sy1435MzsY/F++DVcKCRbfTNgkn3IYC+77V+vFXWTc8k2u5X3ZfMLfjhVWvFWWanWKPibB3rCxqx
cO0iD//FdM0XLsKF9IP0oFZMeDjfL/TPyg4cRdrhHltdEd+p9kAgJUPe0UtM7iueIMZFxPsBxQPU
qZ9qnT2agA6fmgq7B5t5bcZBfkNBJbnqNtypXki2uIs8flzVF2i0VeyzjEw87uFcY9m0QijJZmsd
cAnDqmHd35IjueDGo94yNoe+eyw/oiuDAKV05x/DUc7B4OGwGN46fPbwdeeae8MXc0UMJqMHRo7i
SY89+Qfjh+oZJ+LQ4fM5cD8l0iK4yptmPT24G/XK8qtjACD0Lqt2ekNomh/oXvpnEbiOP3BUt2gE
Uvbg0heUjXShOD9XuYfdAre9Kl0S3HGVhiEIW/MpFluTzMwfuhYDaltXLz3wEwdn7gCYCdL5OVO6
PmUpn8aBdiA3/ybVUYSDBteQ3v2b4o/2VF9VmydYhific0rqaXQokP5BDMAIoPvexT+06MOePlIM
nfFj2QfDJ0wf2BDEahek76JqrR14pjRDKBL7T+2L7BvcgAE9QCcT35C9ILw+dWIPX7xPmwrJyQoJ
sSitpwj7NRfZPFZy2BAO4GCP4p1A1HBZ9UxFRRfp6vQlQczBrPUf3tI67cdzFX2Yv6AIOHdcWRhY
4PEYAgBxw/szqIDwRvOtfbFIIkwtCG9xyExZXO2rnc85PJbEzwAk3kjvE+3oHed5PXXLjFptN5za
FwjyBrLRRyWvE0KQXnhfgBMb/TzqLihXcho/kHQDZZBKBo41aw/UioJhF7Un/maN137MSHi5aOMB
hRimimbooAAz/1rwr8xH15B/MEaESJmvBGCfMN6OB4tm2nDbr8D0EcuoBwXvsPvi9qvkaHQEL9nL
I/+wLrP2QkLD2LuS5GTZOUtfA3amR1g6DPuHZhWOh3Z6wizPwV3yMgWcvYBD4T4QfPkq4v6X2JeS
TY/GAdABnABbznq/PIj33Q7r4Dq7xFLwA8sZWMuZOo+72/ykZx6SULkSb6j2h0Vh7uzn8yonooRR
C9avbnvD5eAMXTRf1zCab/kZwkR9qMY7qBcnUaCdIotSwePIab4Mz3gBQYt3yoNntxNtNDRH/TSf
Sssm1A3/2WLfUiyUtr5FF+Wymp4vd0bfwX3Ex3++PXcKLASu3HkeOeHB/Mw8P/n27LAmD+MXp0aL
riphu0GA37Pz7spbehhPxofq9paDS4v4O6lr7JR7HC2+eo0QM1+MyCve5pVvgoTG/mSQjoF29BRQ
xRg2exc4Yin8/rve3BjVE88Dm4D57oqiE3Wr3C61HX12sKqObeVrWN/BHkIKZ6DV2EblOifJQ/bI
Y9NV4ntmiHcrICzzl6OW+D6iTITsTU92nFDsoiwsqCaGRKtpd6/jRf7tuM1XHjfiVPPRAxIHu0sE
V5b9QHPl0eMfVFVU57bF+cqDItts9tEL9Dp6fybVPY+1XXySHVUxCXhrWYxv88d44Eljw4b9nmB6
gIzjaf96E7UdSols02wYrc/MdFlO5YYOlWsloCmQ/dHwljVPLb7uyUpFnfnc6BX6W94711u9tiSo
1p5e7jN4+jvlg9xTo8A1wauWTd07KWGuk2/mx57V+BN7tMc+wz9U/2mOaOJVnz2jWc/wJFuv6R0R
B5hNdX1+ZnaW2gPrZDnaLLGIv6y1L7xNAD+54cFwiKp1aJxSTCvI+iM3IeTYxgAeYkzgxOTHjE4m
e4zTnwsFYx/L77Iz1kyYNuGIe+DYaGovpk8OHL3wrRe2X3v09PvArkUNJe8IFuO5G3+l9ooZaksy
R/8i3jgUAQUx5x1+ynMbbspVggPhiZuiPNRbeA5v6o9G+f8y7AY4sA9Y1gh77XBtYeAB9utK38kp
3LWTM5Dkk654RlUO2MpGL1bbkA3EG16bUwIUx2+PWBXbGMF0DIecDtTnQgRXc5S+5oEIdnv5IsyH
Q4cYuFcNGdEdqvToQiQMzi0byROOTukWy01Suf54aW/6Nv9ML6Knf9SoLyNI5nbzD9Dvx430wILg
D0vYkJRGP3IY6xQbYfquynW7gujzyfarsixvHJJItcUrFzbon89u+0stPmDARReHA1h1ED450tMt
/PyteajeJNSrfxhikUu9mLeuG+1EQcG/ArEh/w4y9ZZBfMGX1CewKgJZEnP9l7/Q838YBhM3qj0Z
jVNFHpY73kYvvOc8ARR4IwcfRklrRCn5rpBt/S9iB7awfiXEygYjpVJr+EmbPIG9/Meui1duvDjk
I+9YZd21+FG9AhvkxiWmGVHxfj53GJj9opxgB9eJXgEHSrYLw4/xF+7WNjnVl3DNav3mTeLp03Z7
wNIK8TRJidtgo1K6reDqyrTtH+a9flG9aRevMr+Ad7bY6GhIn4LK/MexbGUOkoIbpRfpUzQl22wv
HbXlNMOyByN3FJfi/MIe1ShrWSIOCLt3d9KeZUYgYS++jyr6Hr/DxKPc09oNX9YXDydixeHBYpF/
5M7l+tmI3+/BFuYxq/82PebE5YFyuXw/H9nrsm+u7Y1NMXlm7Njya0yZ4Mkb9X35sh5Lu5pvaeiQ
yoOSUD1iLBLN3xw0lP/BXvkgSCfSd+Y31YkQOQXmJ8kmuuAjEr9q5wpA55qiXIWtwXLby69wy7PH
sO5/8bqkKTumB/x83nDtJaB+sfN9sVMNDwIi7R7OFFiMdg3zFlvekMxxCAlYtqP15OEBVVCBa15y
l33Euna5jz1lbfnFydpN6+kyvkkrc49mtaJZgmH8rBzwW6CKxxHW5240diBTSGEHjf2FLX2h/B6u
7JHtc9+wsy+pQXMNtw1dL+0TmLMJEZdujJ2ParLymhpDBlvFnmyvreBrMQ54FWOXZlrsPEB9xXSx
qDFBeHsH2iXW7IKHWU5ubsrMN699bxc7rMXJXuIfSFGrDRDlXPm4OOa6N7azcqvYWFOwKNCGbU+J
LK/JZqRAxPvuW9o22+5jJNvb10ZXfsMcy+WmUzH36N9pDo90fRSmF1RN0gf8mk15o+PbMRDY0FgY
t5qd6JC9ILXPRAecb+EZSe32XQRpZdMP1zi9sXaEz2A9vk1/hKyMpS0c6jeh8/vv7o56ikiC7EzC
Xo+/dGRrd3MnfgFcaYOnPoRtI62iy3THdVbrfKCL8iehQuJdgeZjPlKJ607Z6guhpbYcMwAA3OSG
exVeXZEXIqlkjFfY1eTI+w5vtx445UOLHJHYCnu+zste8YyVea3fQhAlRlAU47D2csAYYJKLmn4M
fKJ4M77FI97tWEQ7cPEisPk9SPr3uhXAvLrLP+mu7WBwwPyiD2xTcmcgcraRNdot4adzjD/lztAj
CL08XGmM2KR1fFKWg5S5LcuClCGnNm9tv6rIrGDl0wZnqFoQsPF+OKBd6Dhr5Lcifm84nDNaXZnf
lS054RviGNyzFpBp+Xn9YxxhYN9fJCylAioNm6eAHn65zEc0sPoTlCpP5vfYrPlh+gIiy4zMSw/s
2jDqmWaEP7MPl9BntniqXyBkhjZ8Lb/a5jw8lMocJOFB8yq//Ozv2le3TwY7z93wUwRKbp7bb/pX
znb+172bZFaG2EPRPrTbdoflHOTQP+UVX6TXdjs6Aw3//IFlOg4+sbPEz9loRPj3WsM0PLKHTXoJ
hBO2OYSFMuNcgm0jnpblhVeM+u30FjxFwjYDSdIK2ayTfiXgw56SaedoKkICmyEdAZ8ZNuNE5MIM
fp5ZN+kLam5hrkm4YmiJNSVmUCOcYnO1tG/QyYjk0zKHMVFjT/2qCFfys45gJgrjuXfQEtYXlaIc
bRgzujfiwZia4lZWTm4rQIjHmsI1PymOgxcyXp/C+s24pSBgXkjj5+InLXwX7znYmuCyWxbWWSMC
ILtr6+YqWf6MwzeBEt8YsjyPLBdd3WcHeo4BvuimTIOzIwOO0QKUZvq5pnHBtodn8SXxYXaJh/BD
Zh+juvdk6Mhr7h4VcHom8w57G97BYtokYXlcHMSBUe5znHn9ITom2qFFrQFrlRoUkxcnXLFlv/Bx
qYyTN6rlvNoXGMYs5Zoazfo0bmRaFff0J9Q9lnq+Tx3LM99BAgyijmm9gJny87QPXxifdq9YLpmI
cK3V8EoPz0DRem/Q9QGYJI86feGRHks+gSf8jt/mO4ecrLnPA2lYWxQbH8i9Ob454XLdZXMdrghU
f/NzTYmzMb5LvNW9NPJnGVOcPaxsfaW9oUyGeMgJy5OU+sz6ibzEEqxr3GL2WbTPvZqbT9n76taN
zzSZeRkUZsnuvjlAFQdN3K00PbytKNPKQ5664h1G6lFgO5KZTC3UNvWI8JfcRyxfyIJ3cU1YWNeC
Hd0QdV9TE+WdBwvQLNbRR4bZ5am6leXaENYMF5g4kKXwTNMZNlJymse7lXhBSe3MRkGxwVvx+68U
nGelA++4jAVZ66rXHuZDsdFsYQ10xFqgssOW6wYuO8fuk7p7NU5Yh2hHecvxqN7x5PHbB74JlbAm
CW64yRC6E3DbfQxonAJL4VNFLXYN78tVUuxe+YhNv+MNMoZglLU2wcnJsu+c5GnuiIUxb03fhJG/
IKSGkBJ96C+6125TrlTiNG+4dVdY3T/fa/w5ZU7gBPynrGcIv/OJgTkDo7H3dcMFsqTcIJjHU/cM
T7EkcgKPMdZbz5jyJp2ETX6sX7MLhzrmHEiLXCxAfxgYJfSj2ChsGDhgmrJOr6J6TLbjUSemMXCy
3+AhPrA9Jjhl3NTv5OZuZZeoTX7lE7C7+wD/r7YlXjmSI++aj8ILPGHT3eIrH0d1A8ljyqFsog0i
TiA3Pnd0CI/ToVjBy2eekjwndGgcWTTUdtlr88qjOb2yyNjw5NrXrsqbycZ9nHpb2hDGqMj7oXwX
gTDuOmAMjv4T1vg+YaBi4hidy7i7+i2UXZNiuE5QLkYkCD+fIzQ9X7fzGqVJhgNU6s+Bp7G9kJ+d
+uSJJeiYqoP0DKva9CQDowxSV8vELAM9j5cHvk5CWEp05XP+MMkrs8fc3rPSR1Y9ZU27QXiRDhws
DQF7aD0AAf7N4xLNxXolJWqFLum9+Y2v+ddEBt0vA+EzL8+Ked4EDLPRGLLVOfGj3TW/jcgS4Ui3
jX1yq1TbvJji89Mpw7/JEtBWbTMChGeLEY3wyt3hM2IAvFCGPeRd7xoH/QhNyBF35oXZ4YS9zw9s
ZdxcmXc7BoNC1C/JTt8Nn/N3KvEM2skfc45N99JMdlfbeO6N4z3sXyTFI48H05/iHL4NqKpBdo2D
sYIbfhWpbVUGnauld5XepdzImdl1dLP2/BU/aCqCfNWgVGKiw/DE67e4//Li8pe5IzotOlc3gmeQ
wmzYHUT8WLDq21sl9NM1Eh3J4zGo3VqhBlZP4a90mZk3f5uEejvQIm7ZrwB6WwJLuPKDf2/w+exw
hA7tQ1wrN0aKgltehXf9Mr2HyVrayNqqc+RvVPvxD3LwO8CddhPCDcqsFbPFmzGv2DLaa7ON0Nc+
wiubgk6oFOc7Zmb9s0l5MQ/jmjlDpZPNYfP8Y5Ryklbjd3rqGL4Jp56QM1h3N+VdZcgTXzPVrW7m
F/JLDfBn178yPCGahevZrMzYnl95je7cnMUvdZce0Z3JjQPZmwoPPsp0Xz6alRI+R60tQAO46JUh
M6E8gQf7TX6T3fwafbDswqsI2OyYR0Y+1ezm+89P2uoUhGFN0hA12K8x2t2tBhRyoCUfeY/xVWXD
uya35Qo3AIOmnh28xF9sg3IabWX9ZfE71v4v44Ja+2wVOiEbJ9wFZqPXPHAZKzO4hTflZb/zVfej
c7t7VsgTBy9EABsKyQ3Acte95Ecye11uafJR8WDtYr+5VGdy0E6k4pymlfqF260y2tBCdvJaO5mW
173FDx7daIuV2Tl7GV2mixCjSQWB9wIsT9l5dqVNsSL7RPYFKB3GGh4eMAvA/EVh83iGHNj9o/sY
XnQ+LePbnydki4P2niklESM7AQMerjPtemQXN3WdXfTQ22t/NSR/4Os12oC43nCff8BiotDD9a0n
WomRD4RDWjB/AHVgiGhsl7Mib/QjJWZav1pbcZezfXL01HvWZbXNboRxGp/6F1/rsQT9ZYtgoUjv
CXQaKvtHc5Bd4nvwEoNzVMunsSOPgyxM9Ivw6dBh23xCNVwpdLa1A+yMkQpLRHxtzvA+BUZudNTY
6SSfVO+V8kpe2LB4krzCm9bSbPG73vNKkGVNhZhxp7mPV7wDeJ0YI++Weae6CyIX09DX/BW1BMAL
IYq9LYBsQ8S8dgdCsF77DSwqYi+Y8tM1XuR9NLvjhkq9YuvjLXJi0iBGa/PBCBvbiuIgvYPr/k5U
VfvwXuyfFLHQxaMqmDfWsf6MNjxaC3jqG5wQ5jZYwPV2thc47qHPeZV1DGDEwoe7N2+YX6EegMPO
vj29EXdFtI64De8wOoS9fgYV6ADgPzjpSGjZmmeIZWdorufuvX6IbkMdnfnVJzs2pjEIYBSWj3Lk
BOGk0bewhtQaGhpAuEOhKdWHEE/fM1W2cZJmZ8IFnfK4Oc+v7VU7jbtmlaWbWMXTxJ7uZN5fpiMJ
6MLOes3Cjf4iQiDhZAb+WL4FdC0upJhdgq0P5DUfziMwC1UvWT6KuZpXlstO8NYY7nRn1t3ck7uF
ewikXhB/27phxWJSfnmh22/fsuBQRK5BXQtizFeJjQW9ZyD+F1uO9Za80jB03MhwldE0efWpeUmo
OWhragehZSlTKXv5T/dJpxoPq+TF+giuhL6zJYrNpsvdSFzjPEI9GYy7onpJxDVJGd8p7vFcKi7i
3jAwaiIGzo7f6Kn6N6SB0+zpDK7Eo0GxS4zNaURltC6vybp4IXCeDs74FIhY83LlmIfv5I8w7QEX
pZ8a19gedePaKi5xdh4VwhaxjYGe5Ay/JGLPD2oInEMoM0pgLLcGW7mF31PqyQEwh8Pjw2rMTC8n
t5TgJcmZCGzDoBbjLlo9Fb8IuyFHeFizykhfmgzmroBXzJqQrkKIOpS7buVkH7wW7nszX2drGTxd
3xrvueRVq/ErLjYYS0PI3mlE7qA9JoetYJTw3JAXfKQ1PrNHcoeFTAPbseu87n6nFaoonqDhOVvQ
XttHCkU1XEflHsENPqaRir/JGhNX1FnQqNj5MNQvIfEZNG2O9D1vI3QaTrw8S1i6G3DLkAQzL+Ks
Iq/4nACaj/epOxrEyfuwepBt59Oec5qxtB+y4WD+P1/CxVUmMkl8PEjl3qci4Q3n2ZsUQBmtbAEv
8mTYoOiTOFQYRlBbE5UO7ip76RE7+lzYDdO5Ky9xepTzQ16tMZWXJhwA3EW4C+NmHE7FjEOTkzOD
LBlMbKfhoGRfs75VTchi99kErikIn3rSEKmFKBJUbi9gCCU7ZbfsmbHPXsntWBK4ensLm11IdbMj
oxwaXF13od1lb+rFOkFP6nH175yOgXW5FgRCkuyi8qXyM1Q37bTXJjgcdzbmWN8MN/1rOP0b7PfP
af9/c/5/f8UHE/JLjlvpf9+IzPCJjjTw4fgFVNv48ORNMK4Qsm7+fW0OdJW0N+NEKoC1MU3Ry3uA
saTlSagEQDkyGrttHI49UAp/MioY9eMsaZu62eOzQa/470v/vinjju2SLAfP7/lj0lLwbdzq+v//
mtVgaFDXBHOpUOzzRG49cYp/pPHJtf/3teb5jTqFav/vf2QmEYXy/Ot/3/j3c///FVPtnxaR8dC5
yEaZPf572cxU2PGef/z3o1jC0pgkcrrFU6c5hgMxoHTjKqHvuOavFd6spMfmqhnb0g/CbjXDAZKT
joz0UZ9dvfDiW9rPhyacz1PQdoj8uGtlrmhHvYiPWRZ9Wkp+UVThUxaHzlczlYwExhtxOm9iIfEa
ntc+OE7FpKyiEsucKnsLBCx7MMCffELInDQcptXSER6WJyVNHgiChUkf4dCAwUoiuoYg0dKYBm1y
D080U5IXIU7f8qEcN0NMfYrihKNP59zU+5jBVdtP61xnsh2Pn6VYyjs1gBaFo9VsquSLq5uk4Bpp
4uC3konGuAMaHU95Rwq0pTF9QDHxY4rM4k3Fr1Bvz5hUmc38gSqESNyFgqPHTgmXwpUihBRGWczI
MobfqcG2ILWLEMkeWmM7chCmLWDzSB5tVkZvQyIT1cARg5AkYDzQW1WFihKLmjjBWjOjj9CQA0P5
riFeWhiZazEkr0VNINMNwyHUcWAQoTPryNCxa/SXhXl5FY2iIy/GT5Jrn1hMpW4WawFunyi2DZgJ
kwn3Bce2TQKbQjUY7Q2KJLmS4LHhCWKFRFcYCzrWIwbBPM71ai5+zKlIvJGYjSm+kOLQtbDFmoE2
IJlDd1KX0dXq568/RZdxdI+bobgERDWTvyGfsUrAdVPR5r0RlcWK1DyQuDbLt632Nc1rrRDQ6bAH
ziXOcVxyr8Vu0pbibPHivH8LxKjaVPmfmMB8QPNO0zRlo72k2tZiFjAgeoglMIcGJfJLQkxJ3z33
GjK+4hq1hfSSVJgljITOknDZ0ZGnBKDh47KSA/3LipbDLGeAUqYE81jEnTOGXpvyiUIVbFPGKxJb
DExMszJYoxmm6OVR2xhK75XDNK27eYHNjQuUkDNTVPTyXrMSPWmUwCEx1JFlyJEpm1liZn/Yjza7
ypyRzIOJmASsOUnB8xGMkQhPQ2XIk1G7Gh9sgdWfmoc/CaryVZFxtqX41tsyS7Z7RovUwrBfzBmd
isJTklANqEmL9z1nQQWCVncMiBpVFxCQ6mwGcvapYUrvyU3yRtY5hVwA19mormJKSzAIBbjywFRV
BDcME462RLGuvYrls1KlmtuwlSVVrmHFBJN/PAUsJDcYACOw+XbrCpNTCdthv/gbhbTfSyk7tyqT
HtzXVOQxQe863mfbnpImCYhGDZYydWpIt6WswjPEwn3qMnG1OIHGgVoOWYmoVt/pXIChBj3MUeOj
BwYFD3EpXZsyFP+lSfZ9TKGSt1R9RZWex/AzbqetpML7EiEZsMWGa1UznVllDBGnI2abAyPSOHyL
SkbKJYGKdimnq1lpeyfGFn0l92rht1jLgIEx/B8KwP9mUWMa4PTRLMtdTU9TxWiqY4Y4pTPk554V
HD1VqAIgVsngM7YEN09n8WyoeXcsZVqYdPoWDfF9mrjXpUaKiUCMLLTsr7akt98GEcYU8qwcTRXI
UVDvhU56b/SPAjQzcElEyLZ5AQdXay5TLqjvKXAjEZ2TaIAFh9HgZ6qwHSkiZMwAbKM1O6KS4w9M
LhIPEd0OA2oDVuTC1HpgQDqFyBICWCLxXJ8tqbNNZKi7UmFMTIIIHCpJwcub5DS/EOajjFuxrONv
hHU7bU+jPG3jCsjvYIbGVBqUDPHik1iD/MaIjoUUyi+i3L81cn8r8c4qe3wru0mkjScunUarjV7y
igZUY2i/aIiAxRSwnW7OGKuK12V/k4XgIgQhc4paSLdwEVEw7yKN+iKxGJJb+4AtsjTfxBSYMsix
qNRRKEjJ3K0R33uCnt2s6SlX0PuPzoyCjUj4ZDLqX5me/86dbq20aRzw7ACDJ/dEN2Q3DaCWyHIe
ucjfJLyZoZpbEhFrpkq/1I9AWnKor5awP8dVG+FqYt3V8mkdmIFT8JjBlGsniCJkgoescph+Thui
72HiPBaJvslMfwjhGxZii8NFPN7F/jJjYdiWl+db3AZGxKKKdGGlzKQDJwrJrHN2jy2SqCMsLrZy
zIymIduBMQ4cD0y/4RZ2PIpZOXe+1VNMFww+BnyToUCLDmZCgrNEYeAPg3bEzQBys6aWnkVYRU+4
PTrwDGuCfF6TrmyPZrsyVHnBr26B2LCMWM7kmE7ExMh6ujFrfp62CER4kYkOp09cKUe2TLoDp3eL
Q+YTpibhA0IE99QSuxxZAtwVEnxtvQFcrp6xmMIM9vVMak/6TntkIqBBbu6XTlhwZ4Q9UY5tB3MJ
QX41JKipq22ghZlXIs/HJQtpXxKC8lda0NtDgLVFQBeGD0DMBI0WBuLJCGUhNEENlblJfaM5K1Il
eBEJsRTLNPaJCurR6vR+AyesbTB4igxrRoGYMcMkxpL5IVqJYbBrva1WIQ4GtqFrL/MEZlxurRmb
m6Jnvk+SJHYUJfemQSiTCmWLWlpL1jGDdmnK/DiAII8p5kMyQZcF1rdHNrtdJnNMkyjcrKw13cDM
GXLiUlp3an6Vi+Qu1LjATmzIYd+O4PA0I2Ihu32I6KVoSV7tOEzyxni0qSbfc/VlVghUwUNuLfQA
mLOYotjqMJZtGLpWJl57pja+zb35HWT5FZuI5SXvh3Y3hrjyMg+Q9XjcaXII09yiqR9yUKjGMvdW
kX8S5Pq0i2eKXyanidyCrbL0t5kVyGKlrKG6q8Z2hbIV6JVJY4KVG5nm+AQO1GwNzh2MIdQ3XKxW
lgCJLTECGt8YDEv5l/pcSz9Kqt3LppbciSzIacRniXgMd6B/cbWB8IBKUldFCnUhai+LYWxwrXCl
GFKDLNUrs8b2L0do7yohivR2xMm467wsngCxhOKlwnpFbxYEYwwPqlz2LUESjj3v3+20sMFLC+ck
IXqfJzNa6yQmL+6Mpv2sEtkTzqBJuWwtq9oYvIFIbYoWJtuqmGEr3CabIF5wqxhPdVbGq0KJVlEM
eiVFsPgJeUOGFPeIFZ8tkNBkHr6hRLhyTMfWSzhK88boQV+apHSJ/LB8sWJIn0UJ3iQHnXwERw8Z
r2o6QkZR+tPG7tsUO34sPEGDnnfUd1yw6hY843DrvTV16nWRdXS3kl3lSNIWipPVco+SWPVRgC9r
S9pWMcMcNWDVSou2HyONYQqWSZIBVwgnFCITQOmnViYVejlVYY7gdkZK2moYA+CobVY5oR2LAe9q
PEwWp8TI7KetdcmxZtiQY39XFCXZZFl+gogwydh+1RDqa4mAb4zEFA/vBa9A7fv0XTI2s1Hv1EkN
L1VCUA6m9W0DVdFUVN1X6+7DsKpxn1vWbrZoVyytWg3TR6Ed5AoHKqTCnkAELBOqmD7aeESSdu0y
nI173iuXKYFNmAdktefp6xyaX6SCaGtlViy/LboL7rvhPlfZygr8pLRUwFeOC6qBk5IksYm06h3T
wYCarn3L5Zi5hli+xEGtQQKeCA4iCIwYGdy9O64CTqg0JRmSJuUqEixHWvMxrMD2pBVp4CR9l4Nj
dVROdbHsRy36Mcac1IPwK0hBdoJ01jyKMb/oqhkXPOklj/C3EnAVV3ycJaAcV4BqPV0vm79Vn0WL
iUoXl+2qejJ7k7rfWEYtOFjC4+SMWnYZADFCas8WhUitzbj35YgVzRiXq4Tkckurd7WYe2Vrvpcy
5/CYCatUAjvCdR6mUAv4Ns/CqUFa8CoyNBvj9j2fktaJlBHe5JgaKw1ifrrTB5kWWh52usL50UVY
xBlFzp9muHNiqGDcEsNP04igiWOoGk2ModXwLRIMQvxcwSc9dzUa6BFJWSTNoadriEPHIYamOIeJ
H2AeDIk8veJuRg5nz6yWu0HIoJZ6Q4b5kJQzMaKLBs8nbCmm7djg13OSjBq8q/VTcd4K8CYmHGyB
JQfK8wL4lAgHj0MLn4Fxw5NsXdpq35AbPfdPxA2uIA8PHKcqx+2XzL4Sm/6gYaw8R90ZTOEmEMRH
AqCwVgJuoCA1YCBT/5H2RUrMj+lRzQtO24n7YGZaK2o5LEjgxhmytKafdbqhraSdR5GBWDLfk7Bf
W2kCdBBJmZ+HBGdpPOwybkvjQ5ME1SFlClqt9dTLtnfE3dNOfsZ3HNWisHDxXdZ1pvYwYrXomeR1
HgaJzruhmAmUBCi0Nl8UHew1FMIDkVIUyxKLk7oUQk57YJ3nrhlazHetL5MMc9CoZCcJwwl3ywMf
HO+1loZNGFs07EONGT4pRUqarrBWzt0ev1Gs2GEJkussT7DHB6WDWjJzfcXnfQ/gkyrYCsmBlT1E
HROvSMA5s3vqFHMcD7MZV6a8FlZZpzHrE5m7TJhGYQSzUQlpc7S0yQ7TE+dr8UVroi88jbfN3KU7
y2xZHabKWKcJUflAaTVpK0KC3rE0Rm07KsYmSi5lBo0hjLpvQhL+lAZwoO5oeizm6pNKbpShQkcb
uboV4Iwf9hB2COoKV0JJc4FHElrueWrWnAIIoBsFni58RL3Wx0NEnndlaeMTykDjLUOKi2WitglR
grC6yMWmb+DX9epS0G2rzqjAJscf1Fz1cFwaiI+ETuuIqpq/ma1Xs6J5n/e4hyYz0eU9ti34JmqB
qwbB+NKm0XoYlsMiyumuMOH9TUu1s/qudasmgDsYxJ6WBOe0gXxNrNJOeY53NFxRbTVv73pmMIIT
XX18LCGuvBiC3AdVgcw1tBjhBzCBuJ/RWhWI3sXvmnmglu+Uokco1cGdnmfWdS74ioauYb4rGT61
mNRgxlXBrGo5DkJW/biUIpZvUeDSBT+gZlRiI38v9TWSY8l77vp4GVGWUBnHLzIuk4gHSLuA2FHJ
MAyruV63KT42khBcxQaFyMJcmA+WSdkj0xV/eKasoa0QlHhHWXgGMVkgW4yrQpT/2Ch/oqXGRb2g
uyMaUeIJyPGiVwW76RTGa3LmaIVZenps0dCa1isuRjyEOgvVYFg40sMfZTYbxFnG9xLHcEIgvvc4
0vmyPr6joOq4iU2zx99JIDEJB4uqmHyhTphzCF10nvUvM7wgcajApHB96y3PGOUPsWOYMj6nR/Ob
MdK5ZHr7QRAuAYBELapvQYm2FAnWVuzgeWR99NmJgEIJngFJmbixPFJWkYjitXX9xiMHwBRgq6eI
6nuj9KMtKRBPRf1/7J3HkuNImq1fZazXg75wAA4xdnsWQc1gaJERuYGFyIDWDjiAp78fWN2dVdU1
XTb7u0gamWRQAi7+/5zvlBYyd/PddvXD3NLTUC6k0wopQAeJOoB4levsM4aEfDsj1bcqWmXVso+V
bOEEa7haRycD44SvKYGMuTiFc+I/yJaGiKZ5NVH8iuxEXHuVWFdw2dbdgFQzq8fyYbbNd78W8Tt7
m09JRFoh3McykFQ17e6T+e21cKm9SBWxyrqpmr7dU86UYzRuoyZ5dUwHXdah10yoiYOZt+spqzE0
nAoULlOJb5/cnwQY4E5GLGI8WA2trbdMXbQmHHgdOocIJYb30CIT10IpXoWsTqawDXFdD7CMc7El
TW3RtIi3PAyeyjnFv5KfByuaT+F4nYz5qy86vZvhq56aEeYYAZ5i7ZJrjiCneRu0A4uJs7yCv7iZ
gOpdBgFhlinrlmpuy+0gwisGupSIz8C5iIibQwwlHuugYW9YjAZST0xxsn9h8kruslGBvPWDB59k
gE04h6j+m+7JL8u1OxGVNlYNttTKfnAU418pnHadR2Q0GaaxQ6Nq1difQj8vmOeo8YyMfeVotlBH
BndbtM6xrUp376E8sHOv34UGi1AfJ6cdloxChYkfgVWSmVT45NnqDTEjiq+cA5GWIOSjepWVabC3
WVsco8r5SAojuEnS+nY2MXVqyx63IFNBa/k4XoqShbzjbtxUbkOwcuQr0rMMSri+7xrhScHAv2JH
2KDtBTHrdXQdwm92SV7vbCPSH+hnxOlbW1ferU85ml3DdOEO3nOA+K7A6ofnxZk2sja+yEjfadd3
2bkZN17ffkYU3jZVi1ZC1/a8C1BiQFGPVk3Isnup2ldmUW0jD8KsjiNvr8OF1zuC0/PokUoSaTFt
sDjwDBTFoYEGYbIYMQT1q2huLaSsI2isvn+NIuM5rTxJlCi75LguX6xpLvaWzC7DsDNXk8Z+aPeL
yFIpMn3x8RuagbSCKLa3u9vW8EExRAV1jiiW2+57Dzmt7Sa6SbPG1OG28Aq6vmOyMsDfCbw8Zjl3
a5mU9PZnyhEjM9wqFUG+Ty3T2zQW36oxmh9uvySRFfI1AD6f+mn9PXVHYoiMa6t1T8y1t5pf9rkO
5XE07XwVQ/g7ph3nYLHQ2suXkV3xPmzhyBioGcoTQR4fUYr0vdAM/gpbFhMJUVPuwPzsNh95RG5E
InzkxdVC3vnjq/HU3mm1GKqkLI5jIKv05vzwqPH8iUb1sokY9LRm40+k5vlBy8XPm0XjwkQ43/7l
6vnP//D+n38+Dy3v6+dtz6fDqHfC0F+8ZIxHAjb3GdB9vna+OEO524Ws/fPm+dr5/873/nzw7/7v
dzfPjwuhzdTDhwBtSKSZuzmzvcOs5tNMy0f85er5f8+3Z3vkLqOA9mEFxKAs7+R8wdGF4/bnbWMO
/3GbdBZqh906efGKGeLqbKwCYGzWyqGUeSTueOZTGurghMVFXkMYDUeCAs8s22IAVRebsTzOsLjX
gc+S5nxTNfPf78iWh3guZFcOqv3PPzg/7HzToCi0c3V8ef6vRDrOkTBqnGy9mRFTa8PtOT/ufM/5
oipaWrdsOu/TxMa4DYOUm8vbON+tLCkPlfUxOZZEMBwMuFtdtAIJFLFLFg5QthZakdfQzA9z5uKm
pvvrpOpBpTRohnZqV25FeNj5whoVgoi4amf0jTMKEagzXqU+RwOtRelLqp+pACLJBO60dMzirqNd
SGRHBmxsnywUp3QBRZXnA3y5ef6/otBIt3sPHGgLrrYSA/aG8z1DVIp5E5JhmGuq8j//Lidol9+9
d48hcDSywZdnOD93HRkLecQYSGEFc/rz9X55lfPT/vKY812jopMidIkr9J9vKvvnOzs/+nzHr577
f7z75zPUftrtgr47/Hzsr16zItEkydrLXLAAhpnF8OcXgBQIoFzHUfCgHYSLlsBn503qlFF6BicF
PWPwSckpjITS5RvhtqRmNyFdgSo+QHovD8TktSej13SVMvr4pEgM8bBJVU6CI7qVpgLlBWKFNDDj
bWjNL9eJi+PQ0Ihvc5b6LSsXdpySXTakAsN1qYnRs7RCdp5BaY8QYGAQDUG3C+l9GC6lgE61FN6C
RxZg1XWmGdKCxkQ6a5ITq7JwXUdDg1mJZv1Qtgg/ffYizgjUoIPhURY/hojg67ZGA8VaYN1n021P
iW6NXR51kVs9KpcGQkMULkofsC5UydYsuul3K/yKZEVFh2YUD5ZX3rC87VZjbiJESNJ9zhS8Hwi0
gZYKg0ewLzPJ2AbmiJ+r6m9zUTGZJWF/PQoaSz0dTGHTpusXNXhOrupQjdOaNI8R4xpaYjnXRPxg
kCSsSl7B/ZgQSvq10d5W9BbD9CYO53xVzAESGqE+ZZQR9Jg23toKxGUV6x75KTHyRJ8fIx8DiOkF
3zJklYo+CPFakF6jHkUPAUNEWL/1BPBs27J7N71tlueKRqOko59ltwROo4mWNRrqGL9ueMYcJ+Gl
I7970n6zsh7zbEcxzZnEXrpox+MKYUB1M2TIDb28+YbLoCDzDs5Jq6LoovGpk4qMNMtUdDNADsYH
w6nGQ+Oxd4jowZLw3l562rimT9AO6rExWRcLdqaqhGECMHpFM/haZ+KkbV+iH+vTjfKrK0MRiKZl
eGNYznvZLHVb3o7BIUxxxCIlMe1BBpYYY7Kw/PLy5DIPNcbxqDGu4pIaGtMZTCEiyrdubl1HUEZs
c4Cq21EOaJDAwEW2VmUmXkxl/3AzYtUizBX86RXlAE6YeL4tDPdhcNvxltqjBQZ5k0kUYK70gr0H
j6ahGHI0HHPCNZVlB+GzCyoD49ILHzJnkHcqt76khYs/yZ9IDEBB5pbodp3XoTPBpaj5W7w3IuLa
zNlK90626Hpd9UEzcNn4aWPjk2p1qypMfHafb+qUUc0uxExzhTWrXdLSRgLblZ65po1lbarM+4iG
Nn6uKG+FYVCvicreNhpwWzg3YhsW4dHMEhLhiidrIfI3fEMG2U+UOiv5JCp1yosADRyhqWun0Njq
HLkf7Njfqzq86mKCThynZBypyMMYMZhjwhq74bXJ2+9mzTsoakSwRXhXV+K2i0e2fnzfg7EZJEtB
u58+ReYaRBngE7A6SnhGLFDToMPKSO5bpzJ8iRNE1XNpwtQB9b+CqrxScXhVzS61Xs4P6BHGB9s1
FBXmoYSCfBH1lw4KO42xp2tBKjGcb20Nja82ighNbdG8Fy5lgw5C4tp2ge856NsEpT3EL1m39WZH
PxSqRWWYIpThu0XArGLjmjU9AD+B6HYqL5WXRLdez5wc0RZynCTajrb47pOIiBqmRH9pZU+Tk/S7
LlviYmJPXg9x+KEoofXERV4T1qAvx5731fTpbaJq8IEkPWzpmnB2j8OALGa6CAYqU3DsvQ3w362c
QXHXntKPfaVpW+rHputMtKXxD8smu7ehWLBVEs3vKCzBGp4npUuMxoWYaDQ7QbBqF0B6Vyh4J6m1
MYYb3qK1tjoi8Nqe0oczds2uhFFJGx8lLPmPl2WkFeg81KQIOXazAZxYp5gqoAEVGUpjt5PFwbIB
C0kjvoEsqtFoLSQEunfbEMj6QZHU3szowmhWPZG8hqlpuNNdN68sn9rHVBOrGpqRcyQ86SOFlEqh
rfwcU5CEuiXhuB7MZ8NsOr51ePqGhJTZqOnSlD7Gtt7bDmlPCb+yKfDY3oIBLTFbNOPDqCz04E5C
tdhYz1Y9XyrENbmMiqtFZMaR61VDcsrqudi0RXGiTkoY8VmAnkDMTiE8T43X7nqF/l+Pc3acWn7o
YO7AlSfAaeohpIwwvnoZGpB8HG8y6vZHXdNYIVEGaAbReoYNqN8cyURA8Aov/zV3aaabbnrVzwb6
6AmrhWthYTJbexVJpPDTMJ36Ns2PzXbSxR25VYypZfAGNphivsLi67bPmW8maGbqB5emVjknUERd
ZubC8D7d5VR1LVo4WXFqNScQNTtWe/P4HprNtTanGmgOnz7F8S5MLNl+gQW5iR9J5pICqS75k+hy
igYhAhRQng6gtwvcjjYzNqjl/853zOTMbhvPeaw6FZFjLl+SHLJhSvTOsV8INnq5EDrDTBGVT7ER
x8e4aIPj5IwvsQGooivt6ShY7SEv4aI1ZLSRBXKCFB0UqculODQBiUtL9ZDAwt1YDeXR9NgcNOwj
/a4SO1Jl+a/lwvrntfPNX97i8gddktCY25z/Y1AWy7lxeee+Fo9GlgP58bS59vGWo4v8Voxq4YuX
O5aPMwWnKVNH3/K5SiOd8Bm3tNciMACQtMGuhIlYtK92hPZfBOg8z0v684XjcyhYy8X5Jlh2Kuhs
2NaOavtjFn6PnB7E9vlN2V2niRecurt4OcIzh/lApdl84S45hXLZRDQW6JJquThf+93/kYXHvOli
MGqtlOLkOdrIqFnSRnaP+jIjeKLv2dCVy2/586Jb1qh9IqOVScd55TQ0O/diIbOeEalRFrFnKc3d
2ClYCctF6kmkTOfbyUJhnRuqMUFu711jyNDVe0P9C5m1aO8H5YuD60Es8peLOUfIa6gmX2lyvCBV
AYs99jWus7aSV7FXMUC4lnWc+so+nq+1pmEda+1WFDMoxUYy4+NDC2ctJtlycOv8Hs7XXLa6a9dB
whUnJ7K5xVF1vjiiYx9iNzzIBpqJlSH6jQjZtihXOtMhtu9pi1THUvjNLk59oGzd66xZ57HXK1a0
DRp+wspch5GBZcfr7GNtCfvY2RDve+ZQMPCoDzyLoXJBJ8O6DDxw/QtPLA+hKdQISmu6dVPnkJMx
sJehj3lbh2GyE0SLUuJmy7sha/RLL/uY80W/XBM6REw/2xSG/oHJ9QguJEiTgsiZI18OAvuSwYQG
1asOEOKmCQpnLqivHio1i91If/Q4Lxfn7/9806akmBcUc/i6IwB6y2/Ayu3vF8EIQ8VHK7CaA6La
vJwNkRXbiEr1rupRvDQseIMawNPPA/B8c0rxlFfTHK77zn+wbf1a13jqhnnRSqZz2m1jc3y3sccz
7nsHPdaX/1k4Qxc7yhivLWCEc3CguAN8M2LmpWYNfDLbEUKRbTzcYeb3+TNmA5FSJtwgr4bnuAke
m3fjsbqkNWUiUkWpvawFYS6nLIhXOJq8U/w0v4IX+xxv6FiET/FjgdZj500QTlfFFxDF5aQcd5Q9
6SDW+JJoBZCw6xBQw8KdZjk11q16KRfgGAiSLYP6/ABPutWAXre9uYPqGA97836+UR8VNydkgwSe
bQhcaugBvlqcvoJY0bV64aVcenHIv9oL8x4zGk3CAjc4whv3lLwLdjHYUwP+aEbOgN/YuMQ7pdIN
K+d23OEIsRyCAz4QwwCrqQGNPorXOwBWm+SWkEn3ApsxQotHg0qpscV2ni6gKf80fUS31gl1GuCC
Df5YiAQ5rdfPmumMhLsH91NeWw/Gd/sYPlCPZ63XYceyYe9ehPGJNQPDivWafptuws8Rb/g3DQNb
7aKTSA4OBv5+pRm0XTaSW6ch8HkFrl+fgM/ONZvui+qF4wAH/Ex3gq7RKb9M33Fc1gSLbISzJVjD
gaOUo7fA2AvgoTcuiFH0UKBQUSMm5ZaVGOMGkvjg7oTaYje+R82FvP8RqK2akMqfJnzefsNkuHea
feA9GPnuV7j2219Y5/9R9sVtlZSq+9tfLB+eO+vCKarKw+ff/oLwxJQmywnp+UhThZQu93+83SdI
Z/72F/GfdTPqNLcFRk3zWBtIVjbZl3FZ7bP3/hjdQznN0S1szfA28dZTsaOs6J38q/mDI4R1LRq9
fGG7TO6aWMCQZRP5ZAsnNY12sX8Iy1uYnbqGobq2jZ0REFDrs27YWUj+XiCaoAx8nr+g+22LbfEK
heMKD+i+fh7u0vvisX5WVBxW1rr9kZKx5L/kbw4Gl91wnR+Z+9FhmhywGOv39m6iI7Hz7hjM0BqQ
fsE8yxBwgW/fxtg07YgEdtacHSswbyhLZwd3lHr2rsAwj1SzT+6wCfrtj3b4dB+LEzje+AtjAoYG
7wsHFMEe7iW7tDXAtNf0HTGkSaAc0uIL/UBj4bHhR8dqA6uYezir4TUYyPqRkh0wzIYnecchq2g/
3iM2a74hsfCvq+01Rgm8utSGc76/I5KoVy9hkb3P39Hqb407+xkK5jbYRD/md4LVNvYuecwXTqP1
4hP0eeoP5j7eOdf4QskYrlfYpzZY79UdGEAEz8W3CrIIrheUTRvkzpgjOU893ADv6WaVHEoJrvWC
M2y6WRAAj7a5+gGYLPE2rA7WapWs98AsgX3SwY4xEF72i/HiEp8COPWNINkTkA8rnRMlcujiC72B
wxYZ3/W0ZpWxNpo9RIYDHzHa2rfik3z5Zj++sQXnrTKB7+SxeZ0ug1f2lTtWblvW5nsDx9B6AS1c
v8rvKAlRiG6O6c7f/MmRv8D9/+XAdy1TOK7nBoHl/PbAB2Tfoeiy9LXlD9d4lgiPZozh8Hryghdr
UZiSALIuv2ObQdmE0egJR1K3EL8XrfKfvBmCEP7lzQjHQfFsOmQf/P4slKka3TYY9HViUSvkHyGj
cbmZ+IpAtOGwYf5Y47Mjy5p9VXRTq5uIBi42yyf8I8nN+e38/7yLP8m7sKW5ZET8n//+vx/jf4Fg
XL+pt//4UapETddvxY+//eX5R1tUpfp14sXf/+bviRee+Kvj2Xbg2qawXOTiPxMvPPuvBGF4JlVr
4ZqCwKWfmRfyr6bgv32HWrItLNIw/hF5Yf2VJZYIuEf6wpSO97+JvFjG8l8d8lYgJamvHm/QsT2H
tuZvD3lfDP2cVL5kmxV8+D0bxeRuFnR/0ggf7K++mNt/nVns5cl+9WKO7wpyP1yHcI3A5Pvwf/ti
YT80FkuycD+Rib21/B4Q20APQDR2QtzfqjU/2eIT07bUqK6C0n9pDKwJBWyGZABA4xVH4qyouOqO
HGGl19mIDtvJIuboMnlC6PhYkwy0cl37MsllsGY1qsnwWRxAGRCI0UOuKZNTFfl7TRmKksBUbQYq
kf/+g3reH3xQ6TKRBvxSHj/vbz9oTHIiZFI/2E+Rsx8VNnw7RRDE3qO7gBFPsYvGf2J9oN37yhN7
X4/trZnQBlVhWW+SWm2jEESEWXwRaHPK80Gv/Sxk/dLKTVYuxks3aTYWLXmr6hDWF+Jb1scwSHdk
gTgHpvzD4FLPmSOHypiyr7wog/dVQ56wl4qtfTQsE3yBlz4nLgWGfKYTS04CRNI6Zsh3cjS8LQw5
wwNRJB3ethrwQWvPREmbGchUI/UyIUhll0fsmS+eygRUcVTGxcoP0n3qM+sFpF8tkchfyKCJjNS3
g8sPEHfYufD3TfMP0i1vM0QwbgbyYl6CEPtpbemRxR9isPXkZK9VQ9x6GAxvdH+wfbm5Xv/Jb7Uc
dL8/KD2H30kGpuQM/d1BabZObRdqDvYxu1asmOFjamffA/yUA+1rLDLQodqSnULk0GsY6HxnVQtj
y5VQZKD9h73aiTzeR5nt4+XA0Nh6LtoUi0pToo91XLob2fgvYwf3xnIob5oD1b+YrUzoRru2xv/e
5ira+tOd+DaYOZi3KPmSKXi4OiHyuPFo56cVxz25i5tWgxCZneA9j52RdJjmJY/Lk1NVVFeSRX+N
8TimA1xY9TMa8dui4sDz2KNl03BKRPa9kyWwO1COZEMNgPYsd22J/DoNEaJa6oT2Atni0TY7TNwD
rAEegGGKX3FxowBLCu5MgQgvnAQ/fpreBMG09pz8ceyyL9xX9ETkfYHQ4k8Gjz86pXxmZeEvkTNM
0r89pTrH7hF86GCf2LVetyYlCj+S01ZgmlbWg3Kyl39/YIg/fEWMVNLxWQwH/u8ODDmIrqgxs+3t
0b6sXfd29rHIO8vJ4Jb9tzrBbWqAPiK28iWbOIKTil/Yw8Cx6UufgK3oC3VjhHx66F///Xv7o2OW
NYHP0UIeUmAzb/x6hW6JriwLI6cSb52Croqh0PPWmMnIspeeBDHq0htjf/G/flmHxZHNzsD2Ldv5
3W9AuYUSpiZYoZD51yj9R7NmPPCr9Ktr4H5EFD3ptz3++xelv/WvZ6ik1Mw0uUxT/zJHpZGwAs2J
uzcVFrEkuon0SHyRzk9hbULgrekdOCS8rpynsPMesxRjY0OAz6oipECI4LIYZrRyTEucdsWVm1aX
TcogE5rZtEt4mhyi0BSwgi/TCauO6eENIHEdXUVx61BPQxSYfCtb467EcVpi6ltNHuHwGaWahtfd
5JgkCGJxt2mtSb6AGGtX7AtcdotZXhxIu2K5a1+WJvL26nuEvwtdKs5lOybynWSfpbsIj8RvP5T5
lNWZXoe9vgnCJkQOMi78hsWBRalM8s6Qu2bg7buUYTELVo4PhqmXlyKkOZkSSLWq8VX5GVEWILRc
ZHzTMvDk43xyIiYD0xlW48TPVjdbwwW7nowuLIR8erSH6qkXy2OXKmowTfeeYs7B2UXGThI8ElrJ
Gwv4cmVjv7gUL7JmmR0mr4OI2JRrCz24HxPXQxWk6nvzAjE1CQRt8SdLY2E5v1scO3hdTSE4EC3P
Z6Uul3P3V1vU0AoRpc3tuCfIdECzh2ZkuKGWNAOSWihDlALMEbyEqK9sG7lBrLyrWeNGzpvoMI0O
qSSbfPBtRAZUjkPf3AsfLXFeoIUrUiYi1iorSU9W91AUDbOPQGeLpx69Mh4LGv/5tmdAZ9tIGF/s
DAh1G/byhvxIaBTSyJupghUIWn0d4cDEHINOB1k1u0F7BjdbweChxfOlSupOFlF8jgzeK/PQxvo+
qDSQjwEWCJXmHVW8lg6Q85kZCN/DcHoc69C4YMzaVBxOHTLjen6wzfiUy/Leb2gRuiMb4LrK5EUt
rJegz2FnO95WFgBO8z4g0xqgqCREno0gS6xIFAcKaCFInWlrlGhOY/J9XVgFYxsjsy/sp26uXkPC
sWloyW/tRBA8rtKHNDWISqIX7IZo+kKKAHlG/ktHtO3cH8YiTMhe8e54XTpLtA2jvsXy708XTawf
7LTeWwTx+GaRgOfVV+1EY8vnG/JyvirnWWmAyGMz3JeN/JqaBN58W2/LGsiWqOn1ux7vO0zjO6T2
7sqTyiHSSNBQR2+XzxZ/G0NSCC1mp3lc812t8wlJmmlIvr1k7tE3BvT2WXzVGbLrgiOZv11Z7vTG
0gylJ4jzVFE0YnWKqEOEkCDwK8wiBu1HtjwGmOGm66jrDzOa/4wiaZPa1WH0cObTUwqIKIDzkbdO
stWpzRLQJjIry1K6dhnoolKah3qZnO2Eik4eK6jopFtlAl4rfqV0bOLnOcofUuTxyNwOqRvT4Muw
HaVJvC9Im80be63CGvuZ3MUOB8NUOsiHQR2kckTVlu8bM2D15FdgCKfgLohQeBfG8BB1TbCqRftU
cLpC9LHvEIMah6GDENhZ8xuecDfjaZhK4EeHzrNsJI2SBs0CdhKGIRt9K7NLMzaMglZkESWhV76c
1rJKCJAgVFKAmtSViY0ur59Gi27+jEthE4xg7Ipe7LyCLpCTMZfGWYGGy/CwyIAliKiM+eXEiDLF
S9fNu6mS+nKO7Ztp6Gk/GZhbxzsWrRfMNpCcbIvV04hYWoTD62CV95HJ71+0pnkp2/HYeXDAB1ao
ktVKhaAYCqfxYIeMzHPJEOtgPOwonuZpcpf6JeeTDyXVwJXZ9wa0U8M6zS2KRVcswR9w/aaMPjS0
IrogRLWMWGzrEIiaoQFLpcCJs2LXNBUqWLzYXQKC3C0myoJhvRRX7bdAYa7sPxtGm0OrOY+DsUO4
Hl7nTfOABuhwt9VBfFVPtnXhG+WVObaoIhUBwvFzVgw/Go/S4GCGe0a262687N3mVTX9Y9BZ3zPn
iDTr2EwgWZKgSqEaeEjHW3yas6e/5VJCOQtZdKsd0qXreUQSOZcgRdIBYQR9CMLViqc2H5By5sFb
hpkJ9Ob4kAczplaPxHSbgjJNRNydDPWl4Vs3qs2xKA2ktUcZrJlsFDskC9kWyxWKifw0lOEjKuaV
JjOd0hbildrKX9OSbydG/2dq+pAt9grDreFQav0tsJhNjNTM7mojKKnbo6kPRHPnRK6xrdgdZLAo
jBFySE/ll30j0eITjBhr0Sk7FL14ziefsju7j+Ee9QsAQE7muqLA2ziKQk55Z6j6JrMV3iZ/WKca
lwUitE3Twa7pZu/JY39zAJZAxtqYMEbOXX1R4N3ZdX5PFmCcb8SSvhugDw2Tx7bD8qEnBs3Yvisj
02TT1WPL2anRiXciTh89bDpj2rrHLADjmNShIgYNz63KzI3C1LqWHszTobcRgPmwUbR+wq0DvNbq
y1Uw010Uh0TjpMkmiP0jv1UWTO9G8p2zvMNrrdO1DILnvgvuRsFcHQXZU1e3O2ekyq5MM7q4M9si
OrhdscsaKnl2DHgkxoROr7mHGGKSSc3Oj3Uk8pWeoNXZfqkD5xWDOnacngUe82Yy9ABJymNtRx82
OVV59FE46JqwSpA3MA5PqsYOr/I6XddSH60QKJYRfBAiu3drzTYiNJ4zdyn2A1Blrz80m2okfdd0
XtDJ0aow6T/n/k3qYYJUXr4PhmCdabaRWX7sA+8rRWJ6If2WN4qUX6PcwAYpwNgBv7bjlzB66SgW
lzEZB5mDKtUOdqIeYQMgnjv/rZ4o3iVMb90cbKYxhzkdsDTQQk6rWEKsgc3vRfpbvCR+oI0FRJCi
i2o9xycMYX4yejyUBNWT2IWBbOT+0mTMVdmXHACJenmm92IS3yocroBgQOg2jtiYToemMSuoRYBW
SHz/klbq17i82OzTOLGi/DmuqZPiWqcBHz3FFts1CtQi1a/KqEymzhcrEvLFaO/SxLzHNd3iNVNw
hYw5WGmHIb6kof+aVcZOMOfqifKsO/j4dmow+EYgfsSpSQDp9FYq91ZrI4VBV1oHox5flEcDA1HH
UA7boITgW0njaZqEcxgB2U66hr7IgofmBbEuTAN0nDznNqsvLVUenKVlaLBz7citdiUdoSXZlA1g
+8uFnBF4OVUxrJUr71iuzrRabDjo2YQxbjao64woLUyLFjwfFzLokhJ6vvbzIloKFEUK/d/scf+N
WLaPg49VoMx9VH+gROwl/tNtWH+rucIXi9g0bhCbwmcAmJ2Dzzw/m68sb9cD7mskNnw/gJ9cYJPP
1XUsgpaxs3xu/SLZlq0CqhJazBya5kTsxc1Flopdb1tXtTSvTHripbZovaK4SK2YI7R44hBn2nUo
5asIwH0fsRrBL3rRYOFYm5a6nP1hC5KCEreR/ejb5FbPhQ2EofwhRX7lgaZL2HvMU3QbhuMVy6Rx
hXn9VlfdU9llD02WXBZ99aPFbZWAcBC+9eb37nfn6C/bzwFxED6MH+jvbi1lroSlC7Y/Hp1STOes
Mq6G3mVe75/GPv/BGupyaJZlCvSv1EQYgb+LlRjMoomwNmAADKaKV5mTAmBsUHxn3zcdicCejtru
y83gLc5oVxTQhqBxKgtqyWDQ9a5r+rB0dPtFBOpaI8zDvnp2l7bzWTKc8UMT5HoZFZyiRgKlrJv8
8Hi+KDFPHM0ku2bdHeJ44ZCde4axXEvyJ+vm2JpZgLS1aIGGttVjmqmPbsmQPf+652vnYyWZaUIm
U8g62476eBcuSol4SXg9X4OWQbxT4+Kyh03XtcEjghTiY4qZ0JYC5KoLPLI1IfhR/dFD+Rz6BP4t
BQ0zzb7SIXxkw7R38gqSTClPloqeArtPdpMb8H5NuU9GZrfShDIk+ujoT9R3IoW3HxQOxDBSn9KC
RVxSxeiFWbqtHFvBOSnlRlrzpzPpw7mGqVLfX4K4gghWsV8JNmyJhIJCj2zZTmrTAOI+08NHPsId
NuPmRrtsT0K+nlalX4NDQU5K48c4pAFddD6AQjoo65G250zoncMS84h1/qLFBY34abI2jfuVLdP6
Uvo7bxJDnFG1S2on6Ii9X9FqO2+554HnFgmY3GJQB6xS/hrVJG2K0H4SYtoEPiixpYR3LnMZBc1r
M//ezKie0wxDppmnH12YfTmLJgQhjzvy+dL2OjYNmwYryn7LNONNosz7FEkCPBIe5E03xgCFN6iY
Xd0YNk/PeLgB24y4BgfkGAF9KGG6KVSCwg1ilEa3oRoSpmeWcKRAvfkqxD5U7tPJAchrZ3t6/m+F
O0HjGKxDTon8ZCUnaBL+ugDugd7SWsWupfce9VT11lXsoJYjZpxjF04kdUx3RvgXY7ShetCqot5I
Oa6ddkLtaqLoPP+Ufsivn5Zmfhgl53i/lBU1iBY+FrQrr/2E/wMwR0+XtUBWGg4UKty0+xb6mGsm
KhzSrJ5FP0PTR7LCN4j/yQFIlitmbd0i3rJZNFFzL9f48K1Vhttu4xrqdiTKorvsBSf3+efB0HmV
IDJcuWH6XfFDkJdUPlsmU1lKZVDL6iYNUMBnJrgZI9T3szNqjIM1p0dmXxu2f2dKCidJw2raD/x7
IyG1YwyoSii+FS+lipG7yWvSJ3dGSK33fNRlIwg4YRLDNrI6wVKJsNH8mmfWDzEul6UQkrUcPLON
5z+k4kj/AX9p6D/maBI5LLiPXVvDAXXwJaQkXsqOly31UonxCnnXts4HwjFqPISlUEj6kRjmdek8
xEOV0q8NyIPjK03ShkCNZLUUKmmGs84pAQYtz1Zlb6xt8d7MQ3zyiqWOa2AxdTuzWA7wDaaZh2Ic
r1OMpZuhYi9XJJixejMnQnae8TEXxGnUS4QBEQKSiWIzc8BfjIrf9VzcLinGUdnWB6WTlZlR4THc
okS02lv7Yi5YL+h0Y40UhqvaSfZCIVzOATvxzPLQK90cqylFREUVRhinAbzQYtU/5oVzH/oNDXI/
ZzqOvctGi3hTGhVky8HHEEXaXucQVxqED/gJEpzDMydtQrEG4ndfFWuZVhmJguwU5mA8iGQ6oEt7
iWg9sCsAcVeGKGayd42L65D1pMvk/4+981huJM2y9Lv03stci0Vv4AoaBKi5cSMZQdda+9PP58jq
iuyybhub/ZilMUEwCIAufnHvOd8xl59cfO7WC1iLKKwJFshoTExkpbI9Rsbvp9TNpEa8jpXh5wrV
OTGhrLRo0K/YVbbrhUf9AmxFerj3ZDIh+aG8wmkezacYwXK2aNc24LJlAQWYqYMMBFdagOZ8v8YW
tRgd5IYeae0zty55K2JfX9tWZSdQpj/iwkjbNye813Cc41x2AnyVkDDlA/gjwaFgL+Lck+XYsqch
c3LoT/YoVLs5hbApRpw6q2y/gyBArhv+BOmxq+dbNISvYs5NPemy4GRWZVtomamjsQoOB3OHpSzC
rMyGqk3b33WVEiEQRwdNQgdU0ePbJioFUgsGocCYYkfRIlF/oNWWh0O7aawqcMf4lmKUwgO9Z4p1
AlRbbPiP1kh4pciNgpCAVeLENgdGWoBkAkKsReJMTJTzthFlol6Rvqjk21ZVuaNT8Bqr3VUko6Wk
IiXJCdi71XdvsO3wpSLifLzoHdT8HguuM+rvjZTR6MjmZ30xtoi2PgdT+G66EnewhPNbZgVXKztd
YlkYJzGlKA25C/ubSk5eqwy5bTxPH4Y2AgceSPNWsmOaS+xrcELCMUbVNujtObBgrnbyUw2O2lzi
s1hncBvja1/Cq8jy+LhYSCMw1CDwE8NDXepfUp+9dSGbxdjMXGsQEzfJuB4NsXACcYGgGWtQBpfQ
G9uaNGYgYZRsk0O+JICwcEyr3ZpPYaXlYZpZpujdNVapZ25i5MdLDk5IU35jkEYbLWJncqkzr271
ctnfv4RiDZ7lz/cN2VpZXY57oS3NA7CQxge1dmv4BHspJ47aUBlDhkkgc3MB972ktaMwLm2mRRT3
ZaSAFpr1RiTJnu+tKLhIilwi5QW+IudKcQxoyC6jWdCrM1yRYgEyPzl0i1HE3wS8ZRYUFH9pqnBF
rA8rjWju+6P7F/hedEyZu92sm2GJr18CaB7scbE7dVGq/PXc/QcLCkJq/pMbokKTm9L0klB5DHsF
YaET4j0gXl1IS1xclEW2RUB/kpIpW+N21zMdaQfR4o1KZm1yNhNx/+eLZmGqVxB+EmJcFwdBbfb3
1sD/FyX8X0QJEvVvWj7/uyhhV/yKP4vPv4sS/vk7/xQlmOo/DGtt5MiWhb5EX5tb4++2+8//AMn2
D5HeEn0W6ILaXz8qyqaL/vM/VOkfhmbR4zUMDY0MrYV/qRIU4x8GP7CQOVimJdMh+n9RJSiWurbI
/1tbVlIkk5dDMEFrh8bSf6/w9zKOiwWn6w7+7oLFFrc9Iqokzi/BTNFSt0Q7i3rj3CYTiOaEhpA6
m4iNJDTkGOsdZVLZOjBPRGKM5msttPdj5ue9jte/+ezaHINDKn/pBl4ItZCujS6r+yGNP2sjirxx
hIhQqmZ3KMs+JM+qnzZJjvFp1CPx2BL/vJTEFtdF2+46ttEgQI4ifquqV4bDPIY4HWUCPXJaOLmB
ZZzlxdGiOgHVYzgOIGQ8sRxheJjiSbN02RFkYB11nXxBN6htQZ1I6pngQAQtSP6uvwko6RqL5ZAR
DzoeGA1UOQaWTmGgCWRknBGMg1kzPkphIk4hl5ywarJDDbqFf1L7ZTj6QkjeRD+QUi21btOs4ZAq
5nhde0+ydSElVm66VD/DqyVKnga17tCXCcIrNbUcOdJcK8kNfxZgeOhCTdckVDnEEwlLWNC3YyO5
mTUqiElZo5dVvhMJEuyt3xg2NrVsHPMs9YdCuohhJvs1TECsJzWV5cKhAA9rqItOgTR1ZzXpj01P
BTaOowds4xk6B/UrVKPuEqk0JYxUr7dlKD4Kj3kkhV7M+gZnEHvXdS9oRhKhFoV1toJJvNb9T9Jd
LDhpryOcSSdHne8ohvzdq4aByr+3FdgbrGDj5azmvZ8vxm2OK2Khc1W/1Nk1hYpvDIQ96Gk2ulQH
w4c264xd3gk3QcF5UZfpL52yyGZgrwr62qrtRBhDPzbyWzmgXYgkadlGccJev8YbKxnKtTVhxmSY
3Z2hyr6D0iI93qh8vUCpKo2j7LSG0ILtEp5jZKNW0VCfj+jn9UNOEMYcFoeBEsNUMFG1LyXMrJ2c
zbcOxbVD37HdBYbUsjOpjhIYfqtlyyAowDqnFmWBNo+HWRzDc4HEiL3T3AMB0x/HtKxeoY/P9JPM
DGpoxf7WC0QkeUOIYqVgQeosOPIXg8BwUwWnUvbjthPil7QqH6GsMRFP4biT29YTMqO1ZVHTt7pF
qrGUFvSzog1SJkJjFaHHFqFmXhItZx3dH37Np35ALRKQBriE8rxLmL3MXhCdWRb8NsT9lpf1hW44
nctiNRrmlC5lwzgCw/Nw7OHkz9GFjGIeHWOx/YwXnQTsWSRUnIgGq/+Qk+GSzCzNzTU/MO2qm4B2
4JjVV7yX5pmSMrWbhDwejZWFMxgkvMbJbqRuFSyD7EvouxyhC7+ELPLSdo58a8m/hTQ9R4oAwh8Y
i8z5Bm1JLWg18yoaMl5SZ2K45WnKWskEZ2ErUqK706zigBlxGmk9eYgFcYSlirRjAI7hsTcYO7ZN
S929JXN9SHowYFlLSLu5fFPugk3d6ycE8MT0TZAJx7C79lr/Gw0NnlO5U5F00+7ShImiISuWTqXh
pxvqrT4pHC4VxgGilh42iEIlvjuiFziHkugU4Xzu6gFpY6p5Yk6GroEJOyoX5OgVA5CqhaYrwcAb
uuQkKKCxFL2KaKBSexFF6uQSgRxCjg69H49I2uYdQN1tEjL9C6E+OklRX6PCmG00RGieyWXtNeWk
ZgztwAQFZN+RQxfqJlbGO5YwQnPy/DAKr5ncQ2uGdCmoZKpqcUROwAh8Y0nVq2DRnuiUOXxLqapb
U0V9pisYI3C+RqL1Fo2T5rLsJKtcHkx/aurPsJbPQxyRhJuWL+ZcGdt2wCsVpcUWVOBvqSzHq2UV
RAQt5lM+CIGnCp35WMbjJozz0Ue69hAs/W2Kc4T7uli6UtONe4txXOqLGjUaqIee7aBl/oRSHOBg
6Z+rDn6bFv82u6nzMSttqlEjmF6YND9R+7eFElq76G+soU6wG2/QE26dWP9STfoxiN46zxjNY8DS
mpuz7/bzdJEgSSEMrPYhJQ9bFqrBNc2JwMreDxcx9RJAEZV4HtuYTDrJeC4iaTnBESH/uIpgOZKq
Iqq4J9hIKilC7rRcPqc6qXxam7+VpZyOifEjLSGASGsHb7N2TF3Z4Vtzi0Tqr4ZC+ke9XJQgWW6g
i+ktpoHb4+7jKCD0ahYo8RARSqQVGvUEOhmagZMKwB7mxgYZdUvlHT/Qqsd7DMd5J8MBIv8FSvuk
EfWQ9SiEe4H6qrjUx9ZcPgO1WLEu6YtuiOPZqrRdSLNhLWVVt3yKt2lqZr6qMhrogWibcaiBkSqu
VG9JK2wRfgN2AI/fYGJtxep3ZRXisUlJZlPAIwEc7D/1Rm/2MwozM5eTUx0QtRyYcu9rPcL1DLZE
0gV4aTWF4IDAKg+KOH4tinYWYQe8KHrj9iiyBiOc3K42Nd9IZMyNkAs3RVk8CJq+l0Lm29hafqVD
/5VAKvRbALmbGos13d1kz5qbeTyPIClpj3NiTdRfsGyCPgEvRkGEjWX9hF6FsTxHl64pi1ux6QHP
adSOXCxP7DcFSMPZQ5UzFwqIPjy5FAMi4J+iyiIIYV7L8NWUnBpinRJd0HdTQ206SmiTV+kqKIZV
7EzSjzw1FXA9/WSs1MHe0J2ZLVy0dBWFbiZobAeLNG9TJRztoiIcGaWn4YPPxLMUpfRSO1JBBBjW
0vzWNmFO8R+6QIwCUWsjJ2f9dJgNsL4zzTt5GZCqDxn4wUH+DGraPbrRG6dwWDdtrSD5eASB1qjd
LynUpmOdjzHsbaqXGn8J8QM123CpbH5NBrHKpVQ+62r90WGz2qYt00ioKrrb4cEru+wx7hqipdSb
KY2mg0H2NYpr+OoD9cg5q1A9FGQQY17cQBACVCwsX3EbAaBPijOeLZrUGrlWUqy+yJ0ke3D/WL95
g9W8VA9iIPilSXs07mCASxVeD7NDipEMmduHawhOuXxHYyKzl0KtnZX9IZHTkL4uiKuswgxVpbVf
Acvc5AspFlC0WMQ1DGwpgCJ4OPgO5BBfzmxzo0CbIDN5oYi9KbGglP0gXrKp9rJSocwF+XU3aPFI
qqnMSEsNKxRYg5RL8mIqtXhJ8lMkWI9x2gk7BcGQo1OxVeuR7kN7yBNz2XdzPDjLAuR7Iu7Bml9o
QkqTBocLbYqHi5V6p0Sqs5DIXlMmAkhBVoHGVO+6ppZ3XQCJLK/OOPs+orX0T2mcQQDKBLBTPZ6J
/tBqfxJIujGKR9kg4GoqTJRKCpWGvTEHUE1lEfwmALTWnfLoVy5I5V6HOk2QW/AUq9FTTDGRqN6G
2ER8ewgo1AZrUUn4nBnEyBfWL9qK3vDoI/zz+/uTrLElYkBuyh1sf0fR3yH2/G7ihvj9IKPGQOo1
dcpcc5zQX6aMtQW1aE/rsfb2arVnFoF9vz76n779n56bBpwgVgoO4f67GTBUhFroMf7XV7n/u6CW
ZHwmNG1sVkTwK//1nlqaw9f/833HGt6hDAhw8c9P/vbwz4cKdcKXajrNzp/fFgRaA2HILh9RM/Kt
P//6z7/5tz/6zz+RwoidVzXqNrfAB6pgcir/dZT++gvuv5tWFPByRbD+euP7c2WD6CIwUGe3Kg5H
S2NP1ZFVod0vhUahqnD/QbleAfdHxA4QWoiC9W8/aBqGG8SjpCICl8HfTkKALi1cUtEdZdisVtL7
lyApDiWLeSS7nNV1qPvbl/tzlkJcW1jg9IFwvfhdn23l1ZZ4b2ml2UQ2BiV01ugyYDyxqAEx5Nmz
vJ5Q7L6l3a0u0ztIR9QA69wf/dtzKh1lMRl6fzZYtxzkWit84FR7dQZNNWrV/Bdf5942+4u3g13a
QJ8tE1BEvvQQI/IFl0bBO0er++fLHd1Tjrhe/zxX6paXGYv2Vx/sTg4KF2LOgzE93qFD967Y/flh
mMgxLGHDrd2y3qjYcee85/2HVqTfaLqgGtdUcDFhWGO4vf9EMUjjkodme//A1Xqs74/+7Vt5RiWx
qAeu6KNmkVK0foKsBTMj1C39Vzlp9vdH5tr6u38bVRBqTaCxjt7ONACZ7Pb3VuD927+e47pDLrnx
093D7C17bG+bh4QUiLwDT+G9itbGz0YWWdGNzDsvPaJdP71Oeywzu9mrHXBWZNu5LRyungw072HZ
v46ej6hzo9MDcysElMnRwr637IJHf0j3CPJN2yfGxtWudHO8I2ZEGyaD3c0bf9m3Dv039319syOD
M8CSh7RxXhPTPk52unstDOfVFDz9Mn/zRO/whlTOHknYWspfUg4h7JEb28+PrwEEWcoHqHl6OzJt
6Ek7VsFXPpvkswS4+rw23bsfLPEbIMT7xcahtcErUEdO2TiV9UiygR1xLGa6ajgXyfc7qcWFw7Lk
PskPpfbN4ZnRoSzLztLeKHtPH9N8KazRXeKOdBbQV24XuOXsiYKHaGrIXWsGb/CgGzsyUadlJ8o6
i5wz7x2cULG7GSv18WH0OCUgZkc4DckxS7dDsxl+CtD3FkIJCBG2KDkm6EckKcfe9PkYuCubeY2H
HT2dSWGXjPxZ0NbAAKDQMUOXB3xrqR7J4ss9JIkmI/EK6iUCMTAeyHilh8NJYEmgWyeTDfM33EsZ
eygZufpW+gBgwLMQFlcha+g06ePYoWCExNjuY2KjizOL//XNpjP5rpyF8o2c62SFLKDbtMvWFXQH
hEhISixeZUe8LMxrpz50iZrlsgDHYReEE9WMTzSFWtd8NC/1zjQvGWbJYHL5n/pautg0TFu+4iDX
aifInKXz05d5tuMX5YJFg9x2Yhg36q04yUR/nqI9PPENCTeb8YkdplTbo/klfov9FrfXaPpADh9I
9uSAIRAjg/mDo5PPL8GNUXFj0U2JPnt38aKnwYlTe/7atk+i59L4bY8lre5TJ4AD+12Vjkxqo63c
gGZ8FfkpGcH2pS+ggJtwQut7Em/9xnJiBwvID3APekecr8U+V6dIJnSteM6qo7D7Qfmwqcf3YTcR
ty5vDa/MdxojRhXYRC1yRQ/k8NYwOHJFcVjiaNle+Zl+FD45jtnkczVRavhLjZ1KIzdx+8fhnP+q
aEG8SAkCLFpKdjW7nKfkRa+uFukKafUk5X5IC6h459dR0xALzPFQLy2YjMbhrEvssXN3mj4EGN7z
heuRU9bbr8te/Pb5Yf9GreQDhd9gD2zeCf1GrbgqSbfFj4XcB7/dTUJZWFx472TmgnSyH05/hR5r
zdEB9nhVqxMXF6F1EchzLjTOrPlYLKfohT+Ol+SGiDixRnsjwaCGnknkLkxIwePCX5ZToZINBtAY
VmjjteNBFTwGg1n+EQb28v0nV3Lb7GCdWMIxCk9clJnhKJVNvjFP9jNV+RV9us/uR6lIQcc919WT
VX33yq+otn2LdLNmVzY7kTxlCluNx0vGyVFovoArqbyAhp298XIyL1ncD8AZC8mXxnkr9Z9K8DDA
quWWz+trOpPzNn3Uxbso0qksH+TqZD4u0r4G+C1wRkac4dzfUoHVJdkN7MUjyeclovLXK9q58qVt
3bBhIUY+EwMXfzOemiD16NeRh4mX3la/TVIdvbTZ9cuD9WFeOMM0LTmug/1JlvSl25zj6Kb58zd3
sE4ndy0ZsiGiJb7tqLpuc+syqu6ncsVJiraMZvwmPUI/kXwecToMnzabu47djLHvXEq8hy/t+2/G
1YlN0ezyS8u++EEgVrl8lGPxQp1p9sC2mrSU0FHAKYls/OS/4epx9XDaUFJ+i17lEmG9ClxZk5+J
ZX4kq+8EhYvrBEoOaaYM9Mqei5BPMu3nt24TnTkG1N2oYviL+taD+Qzd4DJ7iNHCJ0ZObGvNjjAF
jpbRP/MRCHpkZ20TAcvFa07e7BEJPX8z+jCUImXj70pNpsVgK+3JkmHmUAktcWMbyCGu+hcGy95h
c0/sHvszHAz8DQYZkUf9YqbMpFz1wrPa+cWP8FEyuQvesOdkUcaRL7rkqERi70gc5vfz5ONdfRRO
v9H7iN8cut7hU8xkJrMgg0jNyyevVFIYdrV4twTc+TY/Zai+v72S+4Jhl0cswJ/Gh8vRF56Na7cZ
38hM+TCuTH+cR8PnAEWf4zcPfNJwmnUWQS0M7osMTuZhJnaRE73OhKrD6ACe6hlyD1oKHLzFQ0WH
bZUXOkxmy3XhjHJp8VmLTWznRzb2XA4ACjgdCoeLpWQKKwr7sfj9yZXHdGHYwabb10fmL/PCWUJQ
TT2UmZjkbzs9Gtec12M+8F+ND7ZhR7qLdoQNBChCZSu+eBFOwrO05yTx32vyMtnfHAT9cbI5Lxwm
7cQR5yF//yqCRmrDpb5f71PtULkRCpGNdGV6gT6glS/ZC6YnOKNHpufg0Th1JFjbCmMUHWaGLI6V
cWL2067cZTnWDyf5jIqDzPmz6SQK85Z3XHymMsSxMx96tLhmuFjYk/KbDJXUWT1G0fbtnV9mjZJz
SVv5gaEy3BXLNj5y4hl8sheGQWnPnUe/5MhfxhjwxuSund75K5QP/poQkS4VXQiYm85tBRTOG+Pj
vWmPMRPqB1+oeM42A2r4xGWf76BGGVdyP2duI85LQQ/Riz4L7YAdIt11ruowSnKx0vPhAxg+Rzgn
ceHK+M9vTetFqk8el1n2w8di8uct2IovWyC/VfDQfnNbBzDjGbOXHVM2QEw+GG9tnUjHJTTe6YQj
vznrUOof16tUhaBCFg9xhIroB/WOovHEYkH1xofsh1q8yWovvAH5XPx5mR6pHyD81/tn5s2OMbX+
QCiJFmt84BCUx/ghmW1AMlhM8t2wSWnsHoIeAuEGOdCms3CdcyZXKHWOmGDuT8INn2G8nTjEGs1e
qz1S/EBNvSIi+XdN76mDfsiieLsobOF3HRhwIKaiXbVQ8+1OxxaLuWVFuEu2dvo0H9mkk1myYWiY
1kFOJmcAjfY5NJ4f5vqtyH0cVfEH3pVFpBoAql0h1KS0Qd2lXbdDgnlcD75U3JdoqGIfX7OcyqLH
sqkipM42h4P8KEtHPb8wRBmUJcbvaQ/ZwkJykaiVTUfknel0NXKNqDRVnBUNs9pEJrpXWqeqfNFO
COrQRGQ0RCQ/CIB8nK3JVYf1MoCRV0FP5J2eQzjwi3mOGm+eH1iZi6Mvl6eIy5UVsXrAEaG4JBdV
rFw5P7fwpJWukh+i/DegA+GFqdV4TthRcgGHrsJ9Gjq0fljTrBfYsWYcYa3/zTXLdM46m2s3306W
A6pD9dr3ARU6K3+oHUSCaF5NsMlO3AUeJxq0WaJ6k+oxBxbFITLPHd9eJ/MsiXYK1RFcjuL6vs8g
1zU34blpPK608o3xiisAndSqOZy83jpBG+FjxdUJ4iF0Ch8q3sIowLAy2wsFMBl5GvzwdbUy2eIv
M/YVEbr60zgc+MDsOLi2gMKDc2bfuutZu6Hs3phPWAOoO7JIZ8Zo+610JqKFtQH5Opgv+pEJylZO
0wz/z8mP7ffU/uQkKwpXunuAIpZbp+3lJ+mjdrgpDZ+kyxSWb3MgK8JkacyArO4VddkEVNkzcXqo
qUh3gbo1vqxGYsMfvdey7iafK0GbrUxsPWbJXuteUnJ/9iFbVC/Ob0tz4FCYu/wDSctk7FXNSRo3
wuVK1Aocy8NC7PFVcFlbuhoX13ZVNLpcgHgT2DwdRRYkyql977jdc5+JlFVrd9MhztCDs3vBRsJz
Ju74m1sO0wQ3cWKQFsRra6sBCD0v1G3cK05RrIlJIMFeqTfN1OMJEqA69N39ME0ZB4uEeua6E4MJ
JzdS/S49wUoPASMRU33C4KQ4NDvbqxjbS/5Bc7fe02mhexJ5IgVEli456UjAQkDb6G5kz42r0xIb
KdfqO0wkcNUFgrVp1J5N5UF8B/PIJTRxKwMl7H+Z6HkfyC2IVC8XKMf+MqMHlMBF/4IaB4huIryl
XDZkcysnoT7wzMzO+6WEyX+eCw/Yt8rIj4t1eps02QbHAku0d1vrt64zCr33mi1VPqKzFahK9yix
+8LD4KP21y66WOInDXX+FD32qwIzdOvqjgHZHqqubT7dUNp60fm+MMGewubowzpz4xg3S/Pz3+Hz
/MCER6SNGR9U8ZBQ2ZVRXWOdpRDArAu3Fd3kMVFYhvgQRH+FFOlvPVF2h4JpcFO8Cj1qt03wBC0E
bnjv9ZFSOhhy92Ji1PT/R5o9V+0Geh28a1L7ecedhIiwrT8Mxp/6Y0Dx14XsnJBEEwCPgaSxtVtA
wsZG+ZUpdv4SfKh4ggQ4UogwH8MT9V3tZhEIXIGap7G2q2p/pBn5iHpWGRyGMekjOFq3rpbssjOR
7LkDVoSRWZHTrA672DflY9Axvkx7xh8uBQMwKuoe4IPkOxw1wtFptDeHebjG2kM4Pi1Ekw5uiS0v
it4VPgAVXTKjN7laEyaC6OAo4Vi4ZN+L4vTX4n38qDO28g4zMKPkASgTHJUZJ9vG2rdHZmW5QC+7
ab74f3TJLvJz90AjprVsnE0Uo7G4WcMZ2UMAym20J8aLxBVOKOrizq2ptCE8+GTEAEKQgFkacbKi
r7QL2W1t7VjtdH/ec+wAoG2Cj8UjM/UYMbq53TGUGAkH8mY34afpn8Lt8gT+CuGnBeQk5IgMu9Zw
1hQlk0j2GgLNfptUrJXZ75Eh9tkK5oNocE9VO9UuPyxP8hgzmczd+oUMQOhmzxRZXJnSsHhSsXcw
VHHVvnZgGiWvoNNO4Y4+Kp5VTEPsr7YE27JGCRyddAZ0shB4vPQQsqC3LsLhMOc72hj6FT2aHz7L
/bZOHOzOeG8ozF0YTdX39DQdcO4Bp05dZas4+c3C8hEdsWcj2MeJcdAukkPFm1Eh5Z9NxxK2QPiJ
Pk7k8rGbt2JX0PxxgvfaF5FaQveHXbivfBWsDzLK+uExOGsOGtWLQElhgznOLQ/ivJke421PqBir
UPmY/0xs7y715ExP6Ok8fbTD5U1/Dz/65w6Ee7RPnPqZKEJGnxMnK1mOInoE1OiEAZ6qV+mmhTyY
0zNk3xJaafvIiSaSmNFjQ2YWWcexR2trFLZNiRKDxZZfnoCDrmMignXG/HPVgTky3PYteWUUFd/p
kIU+hrlO2cUJ4/ehVNFhADRw+/qjip+I0+Eulm61+jAj4TU2iwoM+GdNQGtgD27EZgfEqGDVnYMJ
oxoqbt7ZOjH9sUIQhnUTk5eIPhpS7mgJr/9f4cICiyInOZpusV9cdMbtDgZuypgJsGiTUVfhs4S7
XFfYzoP2tkFQHcc3AwkCa1rzNT/Gfk5eYx/PfvOKRqEMXfhdAx4rrIgHmlnsqmjp0GozEQbhtN70
VxVwxUm2bAILynyDIlUkob7bFf12tSoaPtQxGoM4rem2s/NLZWeFheHWdg3rYZGulPqBu657dpQk
bsyblBvmf6oZwmn2PrkKsBuy7M192jaIggvgrnbnRudoS6Bkte6aUHAb9E024XM2sPc03O7V0vdI
LDbxCwRRPI/qCVH9+zp6h89EZzNeedNb+hO/9l8oBEvK7470rVE9caxtOuM0t4lQF9tjOn+0P1lV
wbOlpcda9STw5xDQdYXigSYcEDkluk1xlGpophsaUHJLOhZ9vm2B/HCT7WgzoQ+ifIACiBUCozyK
jgr/8Fv1iH609Uc6GFtzxyL/can3rZ3f8MdKhC9Vn+W1iUgvRoyDqtamOGSdo4tK3EixzV5N5qrV
hIptZhP8SgrJTXe52R9bBY0qhxH697SP33tCtPxQWXcv0cuAq0d2IHklN6xPqK9nq36vXiipfnfJ
lZWW4OfqQ0+usHq2yr1EeOJU0WZatgwd6d5C006o4rAbz9Kr+d4LG7/22d4fuSXJhnnsXvX3iFGU
lrhXhmAZvF7Dsp48pD3qNY1Y4U3/myPALvAnP8vlb40YzU49KreJ9cSzgTtsOKWfMvve0F24RMqN
5BFhh8fDpUmAuL14rb6qr/LbOmn7hp09dY0LcgHUAkr9mHFD95ONg8tlqfI7sdb6yBg/WGflwNUR
bzXqGL52maor0LZ430EW/QmO3Vf8XL1W7roquwRPhbINQUvV6F83ErZiHQspaVUrkxgY4/iU4ZiS
n01Uxb87MDf2sg0PlAYM0GcuGSoMbhtWAAzA29gfvrrNshm4fXjViBDow7TttqtdeA2nHLaMJOGV
5e3JOpNQ8kRoyjk13hbKaJ6IGwkSIOKNxxuJdR/0qyKDvuq7+EiN7eWTBpC+jrYv0StLqISzzNsa
WA2fzYfM8siSFfDJMc6+GmeNkDumO4WRPN1YFD83iSezj/fzk/Y6/UK0X34ot/I52PVkSb7G++mJ
K/F3nTwMRU1B+0UN98btSRX4275rO34m4vQMDhqHhnBO98K5Z0bmUggeMqdbnNonnbK0w48cyeLm
suYmya4svi0H3db3LM6obqTytRuDbYpDACNFKRw7IXwI1+ZpmE/s/e8PyWtaKUmQU5FoWl44Ai4U
uyGlZ0Snae4FmOkaCva/GLb37lMdHyp0PH66trCi1ZqFRIKCjEy2HSP/OEOo+K+f5OujP9+q4YDu
QXzqxBVMtHbn7r9//3L/p52a8EpziuxdmcCD/tvvp3Ij7WBtxiKNnU7Q67++YNBu/nouqEaW6JGp
fQK7omzOdtjoo7/903/7zftraCW9oj+vVjZB6WVp+wgsC/FfczcNbbEF1Pv7FwTMvMf9oUbDXnLv
D8kJAc2Cerzw2yk6/Pnnw78+5p/nrFCo//kS9yfv/ybPmnjLVEO6zH+91f35P9/+9SiCqG3/209S
NYL41zI1/fmBqYCK3dy/L6EvgjiApnp/ib+9/f3PRhGK1UiYua3akAUk93ReWQNeTWbOeq3hxsXs
DRUs86bOdwnud00zIrAW5IDKSn0K8zXCJaF2tQDVTAXWo+NjK1nbvmL7lyrqThg6vOLIJxrQIB3u
ExK9zVscCl9m2p1aVf6wiKueC3SUnUgZTbDQ1SqvkYI5V6FlYcFVZwdE/WcWSNhDy0tmqJUs1JpN
f8gliYrxoBICK23FBllButIhFA2ZbJS+ZmMyAZHQdt3coMED6XXX+qQD8FJ1elaIwN1IZfIIYfqQ
ByzPxBpE6Owk0lZOLIxOrC3r9CHJ38gG8FSqHCObN2KNdkI7sVSEuwQ6pvGshui9KL5EbQ7dwWDs
UsKH5VM01b3R47LXEmGv5s1zFQufor5coe0TQf81DmCpyUAN0QjolnwhZqkE+2SRJFtq2K767mT0
EgXQhaJOYHxMyEXJMSoekJoR/dNUoNZS1JHsAOi+MotoFkE+iPUqlYJOOQ4Q/LMzQFxSgSdCgCv5
F0qSkxgab2GKhFXuF39KvyVpH47ZdzE2OJiLhUVA1KJf7X+iwvyijVwcelEZ/FJc1hzQ2KuE7VIj
TdQ0ttOdjEy3K16NGZtxJ+2bGi51rRObRJ9lCY5TLN/aZnjAEriJxwZ1VLGfUzpCTYEoq/PyjrSr
UWctxnCP35CDLj/3lj+YT2RQYSoxZLfXFl/SyYui5tlpHxymrxbRH1lBF3woXyqrrWyNn17IeJaJ
oquoeuQcMyWRfldJ/9WGIsiERWW1xxzfIHLhiM26cewMiRyjRiPmBYcnAaNgO5HOEkWp6E41Xeuw
Ur+BidlNAIiqm9/yqqEOavVUUxVchEPxWwrhgUe9cBjbEuNiWWzT2vCnnDKY1rOnUtc+NQtLACdg
k+vkVwn3SSZpIMzx5pvMrnOHn6gY2mlH4thxQg/ktBj/WqGBFSBm1TluxfelAslTy6bgDAr7yVx+
mXqp3LX58oETniFFltDKtCQcGpPgoA18Z69P9ym0pQzlZdwknqWov7mSXEnqXoLR/Oxm/RLQlV7A
TNmLOD1P03AYYMw3eo1yd8BJJonw3sNHoPJ7rDc4kInLOZEJcJtempyCTmZhdUzoZVZyJ9thrD4r
vUnakyZ/1v+HvTNbbhvJtuiv3B+AIzEDr+Igkhoty+MLwpJtzEBiHr7+rky6TJe7Ou7t966IgkEQ
pDgByDxn77VfhR3+aABNHBX+Y4S+wkWWdFfXjPYYQeItVCAuXmN007sphpoG/yZhOUBB7lcR7VH4
RveIX2/CrP8OOQvfFZMHslHfoyZvEWKivsXifreO7levQr4w14yj6YitZdjsjFbQtVjqbxnJxEtk
Dw+5qANI7veInx/MBm+12S7h3omjH5E9ZbfT8Am4Ic1GMZ/cwvN2pk13O1lM6H5tCKO+/IG1ddOH
E1fxIHjbkuRLEDAD8vGH063vUDun6BiYFoKoBsJcZzee131MB2YXpTWRQo6il441zY4Ck91OfijM
0r3u3fVeGsaHhGOTTxcOvBfKvWlQkUnFMYgXepWknQxD9mWZILphueNySxq4MJgxp4mLOYHszT5f
kk3UEejZeXeQHm+81AISswhiSAtGqlP8WH8fW/kt6unzuDQgobIlq9g2TupvEj/e+BbMHs/vdtZI
ZqXvWmpISMeFmM9TGAxf6pXup4vrCS6RER/aIqJiNqePSdF8cWX3vqmmez7ze0LFiOyMtvOQ0TU1
xMc4oOhFMk00NY+lYipJ+Zg6UOiMigtD62PjheuAe/edXc+QWEj5BFCXPFqOnSMNLqjIi5y8JJM0
ZxSmG8MdUXR52JEdKF1iLF6NOgCnuvY/HI/yFhzAY+zkLzkn701vJy9Bu2ZHpMEzcSJM+Tl/Y7eC
T0KkG6Lwq8Xv33VD+qNPreXR7Pn1AzrcR044UYLgKojsod6XAc7ftCBRJeuaT/ksAUf01YP9aFMJ
MSQKlvK7W1rW5pvn0C5oks9F/+IlK4e6sKarehHVxiSZFaH+ySrxs7b38dx096irlaqUgrpZ4+a1
ovYQTQXdmr78YCTDi2vZEki6anWpWh0heWMJ7hELH6znZXqfekSoYYkmu46PO0I4B7meej0CdoCU
hTwZs+9fi9qhDZwbGIWpmMueIkiAtneW9aNd0ftCiluRnTx9FDPhqbhRj20dqcA9q0NT7X4ULTyN
SFT8aoeeQkibP4vVeq3HZFd3A56zzRxTrJUuo6cCcYlv5igIFs+9hfa+X3pmnwkVsV1dZuiNIsx2
lVObm6nb2MAjh1vfBg1mC9oMcRSiNZmLg5m70V1MyTEsEX369vIKKb+5ElBfdmVJiXakoJ8HpH3X
0TYZh5BXS5+kqmbSghqTQrusnoaugfnrCNIAOkoAAbY2bH2oLud5m0bGldea2SZFHLbrBvlKosrh
v5YyTav9PyxloWmD3fv3jjJ6ZMRRvfb/U//4n01dDOVL+jd72fnxfyFvvTehwLoVQHy1rUDTa3+6
y3z/jWn6ASYy2wbm6AiAtD/dZXbwJgTCh30M55diPHLXT+Ytd8FStZVZjYAhy+Kuv4C8P7mz3R+3
/0Y4B577N29ZCN5cOKDNLce1PVu989/pcYtJ8lGyzOIAfZyUXQy4P9z1Bg/sXnTUGhDpC4fKUBBs
I/M7omXMrO8GBMli/WbBPu0EvgWEoTGA/gmtE2zx9KFvPpkUYfv08beP+eeL/9uLDf7p1dqeZ8IQ
Dh04pX844VAeezIIYl7tLLjUAn+AS0nt06Kx4nxaQnmL13YH0gE1wAEXxpNPGUau90swHhqjf7HK
7mp0rMNaEiw25VSworsUm+dk01ZwUBChjoNGQX0dre+Db3/v5HKVUyDAl8rTYHFjgB6RaSJpL/Qv
C1kRkdrGHnk77Z2mflX7jDnxpNB/1J+r3fAwhRHZTkyR+VM9SCRJzQVXl9qkdlFP2UjzWr2CQCLM
46mQPp6ALO2EfCUj/NeLahzaJrwm9QL1C26IS4Cv4/lcTnnhKU8XYwSPlBIQI1JXG1Ss2iuL1Bq1
3rDeTdEm6gEalfm+i8lhD8SD2icpvV3rEpPGQ7lbBTzFxJs0ateYbRleMLo2Qf/g5PPRGspNM/J/
Cz6ORztpeBBl9MXrKLOr50jrCvUd0kaKDQ2PbTiLQ5pveFVTGd6pp7Oym2HsCOaEB8PNPJ3eNuxd
9wsGQP7s1IsfVoCCCX2P7Ty43Y1T7zsekVc8AX9Dvy7+eGP6+7/eqvp7nTFf+aF5TVOjqcaDuotr
tv53PrjipcuwajTDTr8BnseRRBkb6bX6eNR7V39cvQcHTHxT5VwR+Vt8hJFa576OcmZYbzOuJLy0
xa4+OAJQR5t08MJwGlmxQJoVXw0wa2NqnR7rY/2YWc+RV24FKC0BVyeMrjwXsQI31c6dSdG5Cw4L
tRvBjLPBiUgzeD8wTRuGCq8aLw7Z3zhG22z9kvI31PN2+bhPSXDKeTr1FBbrYe8Tspxy+eZvMwv9
66EBrawmc+jKwbFPHRLnmDHwtI162p10eGc8W+5QwUrN/p2gZspMALgI3zO7TlTQw8+mbexyLzqM
DXPrEKNANtZfS5oqGGI34OQ3JY3WXt5aMekydrL9Os7lhpCpp9mInpnC97R05Je8K1ESoOpf7Meo
LD4w6yFN2bVV/ON13Pk33eLfNa2pGGIbMnE2fmLdkas3gCobUEPRX+ppMlpB8JxXn6xO4Z1INAc+
CFURW99rhVajTMgE8WIOGMNMSOuzdx2FnDwddvbUv0X2DNGl2w010/HcfuAkFp/5nP+1Zf8f11DT
I2jst7P7v7Dib75W3dfub67s80N+XjdD5w11CMzVoGEcwL5m+MuVDaPlDdMnS3hcVE0gw/av66Yj
3gj1H1DkECO1Bsz/dd3kQhyKwATfZHuB4sn/J9dN5d37+5WTa3CImSewTaxOAZfhP66cqDaDIotn
D9xsdLSzQtxOziBu/X6aTwRkAb1JvetqkfQmhma8SQdCtZ1uBlTuK1LX4Ct/LsD5qw4yLdnrbINY
DoZIrY3p0Px2s7ZKepOte9B3VtGXNHLkUacG6dAmvaYTg9phsI/UuS6bL/fpbcW6IFa/3N3XXX4t
7fwGXA4K1iTgigJqe+dyGqfV/Hksa3NfhFdj1BjHVRVSc8HMxfZa8OY6PHVQKv/KUlmrzHx2q9fI
QxuKAt2AeK7ieT6YgEYmUsBuCiudd57n/Rj7obn2QUs4t23ZoWRsqWmXrjjpRRcRZ74ExUezxFK5
6Pxdwed9lCg/9GcUVXv8iEDetGtB+Rf4exJnjjIx/Lo5S9rLVE9wK88PfoHR002wZhXrcFd0GGJM
pJ4UWzp1UZpPelG4Dk09RUNzqJ4VkdKcYWXeZEqSrxfGCpLmSq+6YpCHgvdclzGIkpE6wOVl6Ney
qhek1/SC19HvOzEhlyNKSQd6XRZ6W18DLpmK/lDhkT6AbqOGSeU7Q6nh1cwNg43nQq9wDBs3e6DS
yTzDR+SlFsKetpQDxwM4SxJLS0mnhJT0PSifd/i651M9u+lpFfvUbGd8CTgI8PgsCjTHrJ9BAoMQ
0q3sAjE7pVSH+vl1gMJKZPDoUgIJJ/xJh/khNsbwFDZUt/DxjrtqoH1p11G9BZSOUkGgzkd7bZY4
fKo1FCcHJMoV9rRqV0UpYX+mO2xkY76EdXCrE8siFdamF4wqxEEEAKnVphSU+z4YkrusLhjIxcqK
oReRiqLTa/XijvSDn6LVoYa3UDviqIKWEHD9pOZ2ZGBXkFwTJFF6qHx+mWE27MII5BEcHrr/BItj
OANiktcOzmZhd6ckQFTTW+GPsEGciVtPJbKi65PnvWUZM9fVezrd97n7TAwVJS77MGZOxKdL23OI
nL3p+2Jnjtar0RF1ZxUt4F3TV+ZqfLKNZ5KAVq4Lhn/Gi6XMJJStFq2MCnDzlkCRVVXOtP4Y3NyU
eyHl0x/vXce5xZGfXPdRayCPoWnfK9ocErufQW762FR2M7qR6jBFfoSqqXIPA5dpewyPTmp8a0ec
O0Z563Xwt60+QP/WqUFVEobIpNAQRRQAdmtkEkBqMO1NRjQM3pC4mE3kszdnqEhHH3pzO74vDA91
MFHeZAs313me0hif97NFhkPXT+I0KWYhZZFOUGS1qkqedHKcp0PkLOW6ChaauPzILRRx1ECCCtlk
tNDmiwbKFWmWABceXThkoty25tSeHMdCv4SR96pXN2F+wz0o46+lNfenNpb9yWrDYm/M8Uu88AOt
x5BSRu+lh5H85HxMPQqW5BYbY0dFCyiiyedHnACL1LZ+rultBAeODH2yV330B8qq0zQ5Z4O1jsvd
6JnIEOVINceFhpl21NfgJbdQaxCqBC0qhvNLwjl1aMZ+q89BepMfUp10DJMCSfHVHObpZKsFXl5E
P1e5k4EsqmRXH/zGpUdb8XXq38J51WmQDOsQQIX3M3MkIFVq73I7IiAopHQdW8fBWunlzdT/thTt
pCpGzThtx/tEcoawBDjDPIYVaAePoSktsD/qkwV5QOD3zZSqgrMbv/est2tJJ54wYM4vSbgVBXp9
fcLV57cKQ+vseNn5vBwkRk+OqssVr02rgzClcY2H861BF3vCan7lSMn0Cz2FTAdnAyQ7p2PtLxu7
JVxPrDBK29lvtq6Ko7a86Vq7Fi8mRurjSJWNHgI0afWO6oaZIX6pRLXV9E1wIN8aUQ9o+KTcLOpP
9cqv6DK1W3Lb3NVpWdxMNKZvaLAOHHBuzIV3zgo6UHpVL3y18bxmkQAF3zMhPYtI0dnrw6sETAYa
UZt5YeHUR9tCUrmKorxZzKG8GSZP7moDalXZu9POq6gnVgunmZn812NUIqKL1Qmlj5LshE51tcvw
JARn2Jhf0d7Jy6eqQ5zeE1veULmlzYGvHG5IWcPmtLOuPvo+JX+dVKm3LZ4kVbig6FVOnOe7wF+A
fLlHv1LF4WYMidLliL8mGPihAnd2TL3ibsTtywx+XjH30VpesoYrPlnTWQfcPrKJ5wxyMnpxbq6R
E1837HWTSWu8CRnsN/Mup8JtgmPfe3FtCKh6mE7LljxQvaYXCQOha9tHlBxuSBmZ4FkAEEAoknkY
n1OiCYeGJPGrnmz4U9hR5+QQ0IsqkNmeDMEPg2q9pqp1W6gGrV4Ag6hOgSyzo1tR+tUt3fMdIX2V
atOXxfd2nh5IxZ1uLTPl/NUzB7DwHnet+ZTVuApmf/xq0ctoVadPFuPHNK6/Lh2DN3tq6SkbcDLF
QhwmELZg8d/RZVRmEFvA7PQBpMpdNE8fChdBFxSADEnrxyWH8e0O0W0LlYDuGjrMUB3SBucXWBmH
1iXobPSe82hWKfMdqabJ8uIWBH0hwZo4GFGCp3d95BbXVoI6ggSM64K+LWk54YfSTAnbW5cDJR0K
pvaPzvLuiWGEkBdBOBzpjvVmun5owxiBoTPu7TWLOEE3H7wR5XJafPD7ubwvGePZaOwq8lvp8tGL
Bfty3+VgkNOaaWWcfPHrvrla6SbajJ+AJOYoZ6rykPkrbumZwjAjRoVfL3FW9v22nott3dXqOvBV
1l28MWRD/5IkkE3f7MzDnPfWI9Pp92W1nPjLflLKhyidQBD26uoTcmlZR3x0MGs2gRN6e4arA1LU
EYo2JCKCFMrn1ArzrUwnVHTrbH7ouCYFo8qhB0YRFgbREba3H4tm27aKnrYC51wjRn+z980c+TcN
+2cTjDlOojEGEIc0nVRNJtUMMsJ59XblmhIpQNbh2HHQmfHNLOHr018sYg+ThECz2tmfFnoab0fa
2hu6H8OMXBF4ZUzS55fGrRNaRe0xXDCfhz7cEtf3Hyy6pUdnWvh4w+hrULsnMN3IeHyCy+oyLbb2
o0fu+VOuyjiWjRF/KP2jHSBLn10YxDMsBjC/EMeyu9kDFwzXTO4Nlwbc0qPEaxrqTQsJ8l1F17YP
cBthCcFLZW3qyrP3xexsk9VPr9Ok+jzWGJ7SjEteBibRb00UWei6adJjvTDGL8GARjtMxIfJRYya
eU+UpMqDUwefQRajqnMdLII0t7s7z6KYRb8DxfBcT3cDhpdqGLe+XExCloJ+b67h5yKY7oyQVzo+
DwhbvPQm8fp6w5kOv1PSWrR7kvdOQBSn7MRhpZB7lab1Y2+Ti15D+b5yJnaf4YrQTei++Pw/ZbJX
0mBXImFbMx9SXyS3cs1ue7dgSNqRISAR09iTjeffGt8ucQLvecEA0SIkmt3wWxe3nAgd4DhO7eeg
oiNxbYjZ29bTYY68hzGrQ45i9MbwJelr5/he4M7DtpoRuIU59AEXvh6VNxH5yzaJI6SpYGin+Goq
x3d16X4zDHktTd646IK9XeCsD+uP8Vy9xAkgLdB2AwgRI4SW4gOB8JOX2geK6hOUYwqneDF77+uI
OHBiugzrBG9eiFHB8wF09FW2X2LX39JJThaE6GbNQDtUPmjZeEg0tQd6nLNsDyUSMigyecwDeofL
Qu90uVnpR16M03/crXf8z7eVeCtD2LQzjb7eZnSkRTy2uuKaM5hBmq9K36MW6a+134Q+etVjzLi3
Qv+ujSpc0SsjFL3We0IeY+Dube7dGaQ8kbXJDnpRqr0uu1626TV6nIze/u3dl6fJakDe+ubyLh8x
lV+eCB4r9ulEYMPhj1521DfPf0Cv6sWYR2q46Hg5s+Nfb6Bm5HwdFf1xzUYSrWTzMVPXuFQN4wd0
Hdu8pflf6Nm23qgXl30u2+pFze4vt//Yxx/R1ldGTxZ5ho1GPf9lcdk31xOGy229jxY7XbZVgyRw
+rznP76yIQQwmwcVVqrL0wF56/dUH99Kp4XbUk/+oxnE074yGWiP8Ax+W3hq1KW3NcvSXE0R+rFU
j7VGqcool/vPt//5PufXs+j985ZYth406IQQOWJMzqujG5uOgpaengoXFVThB726Oj6TirnBa6Ai
sN0VHIdeuyx0DvXlpmigcHAyPVw26bWKNA+UPPO0yVV49uVe/fh/2sYRA7Ph8vSXfSAPvoVpuuJD
h3eZlCOLtvoORRcnsDSCa12X+28J8/8oYdqmo/pL/74P+K6G4/M/26953f+t//fzgX8VMr03DmVK
Lsuh/RdD8mcDkPP3GwE60nbc0PEtz700AB33DRxIEfhhYFEp8O0LXtKx3jiBa3k+eMlzVOZ/VMi0
fVWo/A0vCeGS7p8QJjVbWDKuDn97vWQch6Kr+ojq3k1GAX0rE0azFST9zWB5JAd1+bGLE8DiXfcp
cKNlI5bolM0duC7jEWyZv8kasRDbTQuIUEPEo2tyZRIOg5kOsD0H9yMMvcJPVxi+dINa1MYIZKjq
VevWcIpiX6PoTUzkcHNIlYvSAeLe8qnzhk/22l3HALgZl1f3yVyRJxM8mja2IhhC7tGmO8BwO9oQ
WvZZtP67MKzfZ+t6D0fvNZBVDAIFnXG53DgMNoNoPoR5dUs1BYV84t8xqEAzauVPdZ++2BmtdZTZ
0lAimu6JfDGkKioiRA6Jg6ut3rRZAdJhdm8B+Eqi0LZBOWFCNqofSVFcC4c0gppQpnG3dsPjMDMC
sYoOv3fQbqP6x5Swc1qkOI4d5/3APHwa8g+GH9PxsHnPbuTTluneUkqgGDU0MJZi63U1nd2iVId5
Yz01RX6iKfyOOsqM3ZNxeTaE26A1vvTu+Cyb6mu/HUdgBN2SESKB3dGyuRoANdsZc/veFF6/FTg6
V3IQ3GGEXcnglOymO8NH82fOHwCx3I11gwt6Qv7L5KDI+RQ6A2qzWY2PVApqhrpRxXw9OeTi6GXy
qQdvF6yI/s0BRzk5LJgjYOgbFvTQBag56kyy04P8W1085rH7wDT6nTPEe4/noFAkGwLV0hbBh9ii
FsnARyNEzgzjPsppZKXu/AKa69ZIaDY3BQLrcH0q0ifpvTJKu5tkMZ16PoRF1vPTMiucPQ3gEHFm
emPIFtsnkCR3Xh8TvmsrgsQ2pePRBTsO2aLxj6aTo7dm5Nqai79NiuT9YE/BIWn7OyRN8kb643Md
OORdF3gCV3SPo8/I1AXt2PFlXpETxU85Mz+WpJziYSSiJw7yW69usr0J1siZ33ZJVRzonN/bo4lZ
wI88CmjVpzKQn/KEOkolPjh+/lHmEtDCCPfA8s0PeVW9LuOdCOFe0KYNqARhvV3hysEEu1rmvezr
d/XkEZweHOvEQV4qJ4pdTEiZQWDGix49t7u3qnvfiNMteLQndHIzCJaDu1I9cm3atoLqsl3nN/08
mRu7t/O7y4KmhLOtK95iGcQhbcGcvOViWj6FAT5bE/Fw0H8fcnjfXOKZqhZNSneY8A9CwMihgzRG
989cnc+NjTWgT8B6V+jwgGlSXh/tt0U/OodYUGtIhf2tGVsiiJZxG7bJMXL7at+KSpxg0q3niqFe
u2wzkFjTgr0UAXRhQN/UYCR1MkaJGXzSmwYtzqadCkHp93Vjle62HJjWne/77enKHMW/FKRNWUSu
zFNvHvhhnm/lLR/TzkwzcrmtGncPEwW+nRKPQuX2xBB2FNSDIX31hTdz+hBNe+gIZLAWolFLsCp+
GhGxmtUmZRvF5aL83J9iWgPntcmW1OzIb7ts0nswablP5xRD86/9U/UgvdvCtWS7umUJh4jWghUA
FZL2qjCu1nVL+pZqlbJNqIXeRS+qOIIgyJxHPejySL1X6uc8Kq0XkDKOeX7k+ZkQm3GP3mlMs6c4
HNt90PLrhneLGs2N9nmVOs9Tadwsy7Wc8uwrzha/IIluiAP784SfYKWJGzZpALnHbx7pxDDC62fn
phzH66Hps5tprJ+nZWnvBovYIs+s7pne1aehV5pvUCPHDHMdTCRSZ4A2JuNTmm9DC7UrFhq5t8lB
c+cmu1/LyLmdl/G5TI0adTTZcJG/GltrLYITPa8GR2/9vguMCW+2AFMkwcBmkpD3NNv1SX8zrJ9m
M0QKS9bfKVo/tbatoCyfVzsgqMFo0SDPWX9f590xtwQk4bX7SroN+pPK7g7lUr84s81s3G2SQ9KN
wXv6/pvS8/NDnxrejgFbeYTB+rlZhu9VMnRPnoiAiIz+xg7GHeXN4Xmll39awScO0Yzua+7rj96c
78oleSqzJNobHaYymXjZjpC3T2OfrNRZm4DiLxfcDgV28m2Qc3tvJW9bfl179BcrhYKmOwElybZL
NcDeiXvCcZl0bziTQLolJcshd+/as6IbR5XYMlfZHtquwTKlS24EeagOwjwFojyMqrugF2saPYyj
P+0ZTZSnORU+ZtK+m9Zd4FBGk6MbcYh02CV8fzSP2Jy9OaS+navWxzpQjXfnEL39hVOmemXZBV4W
qduLFBazcMyfcw0W7kIvo9wVjPLEL7Q9aSrWrDLrDHLMpCObU5xT/m1/reltl5v+Kj8YFcRD4fMc
tmpPLBVXd+IEp13KWIG+qh8xcTLBEqh7HVmjwbMIcip7hcqjmQh5ZkmPBKc0J71wTZtusF4lXFee
Atv96JFJtVtUj9dlVGA5GGbNJu5Pq1qkJtXhy00zmVAZxT6WkMAbqeGrltV5NTEJa9K3jYkWQ5Yj
FopXPGaeQYwJnye/SD6GIgKnTIaGvxymNdj0CY2/epmwamejC+iL7xX2KidHwpKZ5cDiA0qNuFh9
y0m2EqRgycOoZqSXb1kj4Do9QVULfQcpHd/dBRasLhLoEoJe6B/C5aZeW5sBtBtwiPP3ruFpeqE5
bPq3IEuf0Qua+nhfes17/YMAg8SsSK+ajBswAxndJyRY7o52mzyKFLE8DZ9IYNLNYxy1+hNd1Uem
F71vq0hi7PmXbfrzjokzvXbn/hAp4tplYQg+4stNvaa3rd7nps56IEzKVaM/U/1z02u54lXmURBs
9O/tsrj8Bi8/RJ+YcsGBdT0aijcYk/yWV0zvSCXFYa4WhZozurpFpm9PqZScn5rvk5qWnr+78zEq
agxSejWtek5t+bK9fHF+bFDg/Kfv0EaBmk3+cNDfzaiP2fORe153M/kKyLXb6S/m8hXpb+yPbX4V
AmcsYLjrr0kfrWcGnv7u9G19j2XAlWgoMGrWoD6C+7bjE9C3u8znuEtHvzwy7KPmrFoy+pDRh1Ki
OnN67bLNjAnT7Czneo7r9tRFgDqIDXT9br7udDtLtfT0fecd1LY6xmw7uoO/DQXnQ53a5v9a+2Ob
0Tbx1mDsfuXo1nvKzGHvF0D1ZxJ4b0CnX1v6xDEy09FrVahEHmH7RX+FpjplXL7R0om4jOrbJGh7
hy7DyKcOQX1I1l2SoFKMTc6Ubh7shpwOSWvi1zp/het9ODXZ+cizPd/G25NFG31IohdmDoarancO
H9P1F/29SxtuTla2e/1Fn2t9l9pfFHDNxyoV8eMdcmYgqgl/Zhzqb/q3213gGVunEAw8K2XK+4Ny
KPTGcuzp+PXZXmhdhlpo2qG+qdf0Qn/1elsE/juqmvBwOV0WZC7xIakz53kVqOLnKqSSC5aMArW6
yGiTnwe7pjwE+i3MWjJyvs+K23Wn95hNxkcHvarvYhz287H6ZmwJeo+WZ7yMUibJS9STYKoLj6MJ
x1GvXRb/tK0yDM6il31+8yv+sfvMXIUuQ/JDby/046KYoFbXTq9/e9j/48/nCfyTtbM5WH5VTkXh
f/Un2o368fUMArSr5dZsYQdP6nKk6226NHapj1224brjYLPgHIrWwg00FTelMUC18dR3oR8R60Lc
pWz3T0+ja3e/PSZc/J2b2beVevNJa380Ezg8eq/z0533PVfzUPnemDYKlEtV8Fzw07W/cXWuBDrD
g+FIThPdxE9LIuJaubo107HzIJaNQ121hxE1/1kekyYBwwJ8jlpxYKoDddYXd2lnnHX62sxP67ta
jQ2MjFFCo0cJQNT5SqPyUyscYqvVEbEkfbRHqHt7lmhICwxGmUbV7YIzAj8i10Mtw7hoMQJ95tW3
s7A0OV3A8UzVoX5e6NO2XpW94rwGS495nlLpZA/fSke2Oy2VwKQpT4SkM77Xgw99Rciq94FP+s3C
BG/rqDPPKOKKjw3ounoHepN+Q3oRZ6aH8bC47kN3lodODQYSNUpI1aUxCCXKZ3UJjNXYwuDCwFRP
XQMFoQCbYa4ICEWdwlhBjVK0fEavdcgBTgM/RBV76RbiszutDkQDyuadWug10x23TgpdR6sLZrWr
Xms9Z6MSgw70A3gh6tSeTxY/Qa260Lcnp6CoZImN0xMBdzirwNRJASirw1ky+tSPpJrTbmRwqFVX
5zXhxidymqfSXs3dRbah1xre2D5DDJY1boIN+S5S11n9xvUCiQtq08hFsK0GFSVBz8x61BCtZi4v
Nk1iQGkZopIuOdM4FG77hBSZ67WY0Jxp3daCdZlm4LzXP5xQ6TPOmg29GvUWF2QnAq0UA/JU4jpB
PQuQkVrVgp3KEsQqDNlBq/suWj6+I64Ll41iTIztoDQmulB8WZRBBiWu8/eXTbqO3ceg3HuSxShS
uO1+Noy3+tlGNaTQa5dFrH6pvdl9HErSD/QTARfm2qVXvZkcVpTK+J3a0T30DpOxm2iMh0NiI95Q
tFq9aPRPTTmkMwQwIldWYn2HUdMKCPpGQc8ZbKlfWxCWgzIac9utHFaT3h74cu2v1mjdVFqCpX98
epFSI6SfUsU/KPY1O4syJ09thUSwNelR6/rCGFkmIk9YLpfbJZboQ06kX9Tm00krs+qAhi5c0QSN
it6apikvzq1eK4LMT1G4jKc4YqFv/su2rN0YIe3ocrolgbt+QGA+3Q9Ri7Da2jGuoVA0QlHJnQju
LBkXvWe8G4M1wwUe+Xuim71NENbVtV+V0U6uZbNf0MHsWhGsj2b5hA7LPzih3BayeSe7NbjJ5vp5
daKI6G5QJb3tfbbMJbmdEOC19SoeB2yWt0V8kFFwx3A7uxsWYd/MJqSFzOeAiJPdZC79LjVJzICl
FFLN/RCQc3PMR+UfGP2nbCZKe/J7+2oUJMXgUCbDeYwObbS+zTHYHZrO72/kRJiPjSx8ahQLeXJR
D4h5u3rG3YAHbrN0WXPw/ARFALoJ2uydfSRX576KTGNnhB3Y54VftNeAbO/hhYXkTGzixnUhsa23
WToYlIKXjxOq3M3kT7Dw/AkXpEErx3IF7lFreqCy1dy0mQ3SSa0NefO9s8tx7zadvLUTPchF0pcb
CmtNnRNgGAqiZmjHTeU25qmKySA1osjZuIWT3hdFSeGT2TiG8c1aOCHdbKc+ZEUSH6q2vUf09sDp
bHom8zTYLxZ6fdMPYdVUgtg5SMsP+YKi1mpVGQSBqJuJhgxl8JR2PNxaQYUdXtIotx2LaNE6rbck
Ut3ZVVvt/QZCTEJtxsnwbgbyrSuN5wKV2HXgpzuzp5Ba2sOrm5K/EFrTjlIreb5rd+WQjYmFISnh
EIQ7Jxq/1SZQ4sXcBOskYc3az25VzneRTLOD4y7vZ2FBI8mqHj5+4J4kTuJdNuCYdOYWm4lZbFoq
60smXryOIm41fpNxZGKqEVT4w8M6I1W0veGu6hzSPjDX7ltbUAkusqfGM1tIeEm/jzobj7A7i7ed
w8VyqqCIicralkvX7AOuFJscQMfYA1ksQheVCZiluVnca9cg+NCwBpJcYnlVi8Xe52W93sYLNhqP
of+eALnpKFcMnyU+pHVKv43FoR/xsOeqIG1k3wVQ9quBYd9GmCq0NIFH6pf1nW0bGaUm/jDRfXCm
FjO5nw28AihjiQey62DbDzQz0qD53rtqvGmjw4E0AC6OS+2Qd1zsiaMmhBDwqzWX16nd94cYTmxE
CjkBRGRiRqm5sxvgMTjNyYjogodIlDeh4eW3TdAf8EeXxzxvXiTe602NSXn73+7d/8fEh8A/oNH1
77t3N9+rfnjNl79bEPSDfnbuAvNNiEnIIuaN1pyFF+1n3y4I3+C8I1HdtV1P+Q9wOvxl3AvfmA7G
NDwI+NQsU2BbuBgQHGXoC8mL+8/7djYhd7937ZzAEqZnBW6IFw7nhPWH/QAvX9IydYxP07zL9OQ4
b5R82yMnrpbRXRTGyBxXqj++81xKoNhrUCUHMb9NDUK2jGk+Vn07gnbLcKv7QLqLsJ7BM1Ea9Cbg
Qo5dohWVJZWjmQSkPHuXG727m+YS2jedpCISSI6ZOR2nZvreWqjKh5VG6a+v5J8cf/iJ/+V9msSu
EbVgETqH9eMPyx9JXYubW4F3jNoVdpzb72fcTmBN/hoqUI1AMxjGzOB/jVtjejYbv+m2Y74Wh8oU
H6rIPq2uQIrTQuFa84zUnxbtphftWjKrT4xz33u939HGqt9VhnhBieg86gURKx4he7PA50YOEpzY
2ZqOqaEUb7JRKhymch4+if2ykkdsFPVxobp0SLl87+AZ4OaKLJjsXR7z2p2vuS1RpuVLCJayfQ6M
xGR+wiJkfnAqqYqp1odeaMU001r/uBpvL5tDv1WcgLjaZb297Sh6H3R/RC+SFHVjZHKV1G4SvdBu
EjuK3s6obff0V1A7m+jH9nVkf64P0re+jzXEqcWh90b+IT0F0KdEkIa7LLH6UzLwmVWhT4SOJ8RJ
Gv/L3nmsx62kW/aJcD8gAASAaXpPMiVSoib4JEqE9yaAePq7kLpVp7p70j3vQWUl3RGZCfObvdeO
on0pgxs6YCSXj/uGTYG/jtxcf1gOOoS+esmziX5KxT7kyvwu8xGvRVXA1pY20dAZXVW5fKh7k7Dw
fz88PmfUHlG9s3eoWZdwVe2eucRC6ePwIwNtoYdR7KbIrlZVzmg9E4jAPItvXiFMjiBpwycegK81
+eiS9smzeRHwd9+oOcddj8AagXnYQ/9CKpc3hzrS7Nf+GiGWAq/jdNgog1gVwrsl0jZNQDX1qcgG
a/toAP52PwxTzJ5PaVPsCqLiLoGEUivisd4+HmppQkyMquQ8Gm5ChGA37Uj+eHt86vEQRRNfLLRB
lIT9os1lzZkPg8Foi4fa/7QqsoryMsDW6fyoM8znlbpIl4MK1IO3STQwv7jWsMOVa1GPA/lv9Tmx
g2E7Nva5rdolV6Ji1St++PLdHLpsO8Um9pplJvpwMZAY3q4qG/6lwby1VjI99rUDwigBE10zQCup
T9vx/Gg+KMaAG48+8NwueAtkWuzCJeq0ozXqCy2PXdqT3DRHcmcHydcobVH0uSTpTs8DolXIXNkV
S/VitYw2MG79gwhcxX4xOngpWAAjn/DgmgH/dCKJR8mmft4bfX7JTaMFUQrf3GgJhscDNTiDBdoY
u1+yOFUeveNDtT+Z0VLCw3EkEfDl0QfWBE6ismUfJ6tv/Lx35O0SJ415YdW6SyxrQ0/SU3H0tHBs
GzhFixE5r1kBhBEUKQMAWycgTU5256ypko2o+7c26X+CLzFO03CYtG8dQ38CM+qNyL7jHNpM8wXz
4Xh2YTPSme8MVb42hfY3dY2tv+udlowncJKFv3UjFaxkXr/bKrZ3gkYRrX8HbDsmTMWwYWbxEnEU
B4CLLK54VlO+lb0sdlOW6+MYfVQQYU7N8pDD2VQmecmuJpg5r7r1o6fi3tccnGKE++Q2ez0VLx35
UiQ+Z0g3WMlvi/Jrm7PB7mJAxX01j8zma5jJ0+QCWyYnxa7zp4edpfKFfQyi17ie7NOUlWfZZ59B
BFR1RrGWhRhExfgnrcyd0lG680V6YQKLySQnjc5zGD9Z1o70yzdCGqtjrGq0ziFYBwYZiBbj8OQn
tNYilT/7zsa6UtvjKW4MgdYk+6qWAqyxX0uRn/SMCQwv2a0aGrouP/yDOtuJyh8gKJotdrG/TWKO
Vjxhwi4J5SlNU26bPNKnKGDb3tJHbLyo4xBu5XdDan5LAGip5/QcD8CImD+FmyFmMtBFK/z43S7q
xFuYGGx1vfDu2W+d1UKTz41uF1TMxzgg7osDXAho5RSmRFRBJ6/JN8RVRCtrmOUxaCEix5m5CUKT
vW0zuDcLOpYDEIqIQLPazOQs8OYoN3MPSY1AcnCHbW7Ycl0GWgA+g1Pitf3RGTi8SvuOtHfalNK8
FrH97gA+xzhM6t0fOYOa9Q0yULtUYqdojoFVulcJMBkVbwMHhIi5zMcWU/MTNpndN/y98dZOSLkM
M81qrSVvtTK7rS2wIfkTa+4wE1A55+DXlFa7BFHsi47aYWXCKdoE7vhUe9GZJuDY4DLZ4bPaPiYO
bN7KQydIGITk39fzIS3gOVpBCL8zzzZV0nwTVozhLUCibZOO0iaUL/HY/vJaAMd2ZGPjpUDHlpjS
sOajPmaGXLIVGTSoeeszRVuxQbUOVaivU0vGVtaQqkCwSGcv69S6m7Yobbke6Xwf9lgvI2KZoQA1
aLQHIFyaELhqNl49lt7MDhiJyG75eoq2vhAnUeu1T2aGIclDj/j/GiYY+4aNK/l+qyeP3BuT+YDN
jGk9M87cZePtAc/F7An2hIgI2vxrqO4AR0h3q+yGYVr4rKRovsg6vzoeu+c8D9YtGV7b1obgzqVs
Z/fV0yRk8VqSvSKybzJgP5pJhXZCuHI7tu2zZpu7qbITIfQmrBS4QuAHlAetX0/Di2m2+d4Y6uo8
jD/c3n1LcnKvwMx4uAs5LFHBGBuzp9erA00+LoyAZFDbquftp0+0t0kvh10Dc8Ax4VQ1RKPSvZji
W149ufE9hIv2pCL/HfZBu+l0MWxn6Gnko1mB9510+H7tlAbBgJ3t7MXM+Nnzve+pCEh1GJS1Ajxg
PeP6Es9FrPZOFX5n+uLv61p9bVSabuzR+cxZTFRzAnbTN3cpAUwkATXDZl7S1nLLnYF5l/KYYs7b
dJ9G1jvnAf0XUYX73ndh7w32tizRBOjEqX5WHbETAKZwAsg0OEz4glixhDAQ8y5bFwYl8BDWyGmi
/uIFDbeQr44oECHUBUGyzdUXvDBJ2gQkoRwxhYGOD0DqmJH6MUPYVf785pP04k8DeN/BINml4zh1
9WaUtXf2EDmj2P7d+TXwHF1+x2iJkp/JlHSqa59D8SqNDsNd4rP/y+x5G3ix/OmxmIFKrSOk7A5+
W2Q4LV3zeqjmS82mdE/5B+SSqVzh8oD6qbiCc2764XvVFr/8wCcAgto97X7zpn9hhPkCrpBpb148
LzDnZdqx60TKUCJwinVtvXaPOi9KyUewNtNckm4SzL/0Qoe2snhfuvauacK1jJwXT4N/Kz0LfYtp
rQldR3Y2BU9RWEJUtRnFTykNg0/sTTn6azbTf4CHsuOWL3ry5WYoxdXAIODLjNVU3y5L6mAnwgFm
nE8tlX0nlXBleOlPiZJgHTv2cTT6Xc+vvMkkyy5Afs9WFbJLV5G7yX0E+2ZtDvvQgDaLtKRKRELh
ECeoUIZsQ7b7t37+jfABwVkpbzPgBxKZRYyirnkVYnojkPN7WYdfKkHeYNBD68Riu/N00R6C6a0u
iVpAX3Sw5xAzhbEuU/BYCO3WXsv0ijM4sUtMdhZjmA6nwAKrXCkH6waFfsLp1O/cWaSM3iZzgxj4
NtbRIeJd3pV+Xu4ysEhRs2QSEw/ggr2wdf7WNPUNneiWITWhPFakt86YXJwygl9UivJskU0cB/6f
avipOvHK/WZvB4XcSHf4rMV4bPTE8ZrA5u20JghDG58EGKtdVECaU4BeDBlcgyo6G9kLpml17yjH
KruVmzLRd0skdwwwECvMqN/E7ocu38EpFZCIKINGAT6ewjRy63sMFdnIzdcizNCs++XRxBTDu5F+
a0wiH+QImSry9bFMwXPi62S0yz5yMBG3NYCT44j31tJn7vv1S5jdLPfYRIDlZG3/UlZ2b4nY3BcQ
JPa1m1zD2Z93biafRe+orVKgT6zGFlxSyhND4WTVRMeJzN2DlriAlYcuQjfZtG8wcKwyF7JbaBHi
jbOIFX5yFBlutjkHUh5CE9/YplVtkmiExxk0QD1SXmqTQjLy09cmr15sV6ljaz2rjHq85W92yabb
O6UHfRkqtKxcRIjit27wM0dLV+USEwy3CpNYAgm7wz1DTOo02XqDP8tCwtN996roaYLBGhJQ3BQU
MW3MHz0VDinpXAt7dhDbIA9+OHYtrvirtMa/BvBZk5vyVE7NmygiYCMuwcdt5HIlZ5XHHfPPYBxm
e7FNlWFA3Ma4KmsiPANkq3R2xj0OTZYAzezvjaAtdtrLawZ/ztesWV5SroXST9ZdyHQsmPqNV4JT
Q5/JSL6UT5WB0n/KqYmHrr35A/F/0wBSUiTiZ1SO09a2xFOpuXrhISSH3X0lwf5qtv5HiBvUQ2y1
ljlXCScX+TbLPlKL+Rs2tXfXgeVixgggg4rkjWULW1Lvmi26UF0ehhy6vh3BzoFbnjuy2tGbwbZ1
xhsXRx1ROUYW/POkv+WlTSk412tj+hzm5F0lBBNEwnoLWmYgc3caYvVR93l9NOYDpMFkHyg3XGXs
SFCDMWUN1VKUWBBSMliTQxdfgiL4qBCSMPwl7TGvok01HAeFlSgw8GEFXP6EZZ89XJ4W8t+8m78a
BjWHSUBV0h3tiIS4opDtvs2rDzdkWZvJ+dmQps0EwN1andGhBliCRLTcy0m7MPgmIlBEsqnDhyYa
gEsbAo9L0gTXKdEhsQkZNAwsdkoukiQ/o4T3CvzTtpslBNpn+x5F236cJjCmQftiyOi1tBMfPh0Q
sSy712X9h2HuH0EvAvBTbM2d480/xqkjHSD1OOnVj3zwvyS4xUYju4l05HfIYWHaFao2Q/5Ayr4y
FXCCcvLAn4XG97zTh86hcci9cu20zRf+w5RNKRewzs++m53akrkbrDEQTxvTp8jrqyze9T1ojap/
T3JVHtn3kJjCLJjTuKTVpYaOLjLzPIgCs0dRFN0Gejk0LIB8yrxCxY5jOU0l5BvgvhXJ9muHq7sx
0lzi+4cVEylArFTYboA9U0g/xbo4JGSP1V9Zn6Y7WYhFlQ6pOgakg/TgtvwPMQqxLZj9EBDHZZ3t
evedCSKH68QyZwagNVCQzIM+xmb8vSIlnW1qdYaZ6BPeuMprQr9hgKAjmzgdKAsGEjVg2qB14vRf
Xkhkx9/8y1hrXgxPEmWAhdUVYbc2M1Jw3G7iEmDLFbiuH44mNi/MUMeoqiZ7G/prnQefBGR/QYVb
x/kf1InnZnIRg9kC0JzjPrsmrINy7P2VdDVMwsI8Utu/pZW3R93/Gthy3k4BcSgUkWu7DYmersIX
aI3sE4DqubRFxFzl5B76vyEm4Ve+B2MAIcg6hTNauEaVcm2mMOTLrFuUcsConWV1wqxbjBX6FDVx
c/xICAXfVAJyhOMhOO8yQS/PfSKa4IWgp41BWOHoz6Behh18LDU7M3M3dL9mPanV1Eh3pwcbqm1q
e2vlxtE+7IJtbcPED2T9KxD8wUac3MPljMTHSeZNnZ5jIAL7OYwZnwhuSOlbHTlvORoBzAfNpVbG
h1Id99j+RxLjNiIXverHa+uyoJivXEPGwfgCaBMSa1J8naOnWjrQ5XucmGPAt6mDGMJbO4UM7Mh9
RBn1I8uoX3c6m9UnpUVsNHc3JSfDR5S+xvhG1DVuvybzQS0YNn3IucXWOtu8gFT5r5NVEvXKEsLn
RsldD9iS5L1rIyIXey6iOuRKl9AJ5A2YV589z0aFn9RV460M5nvTh9Ehz0KSOllINAZ7+LY7dEF1
EQ7VPOhhPBGWfrWb6Qs+s6fed8xNLOM/tePsJWQYnODu3c2bNyd2XhDc2u7wVrnOU4eFb0BsPFFT
eFN+RsH+pbc5W0aq/rgQd1KoWBQiuC1C4M0RDPeJrlWzpIWVL/LwPaS7MYaEUdV0dksDGCic1FbR
tZgwm+ziOFQsAY3+yVzONbv607Tlt8qjl9C4WN2x/9AE4ZLlAdKKrvy5H7p6O2LsbUGwh9YXQ8Le
cirjs+vnqx/5SMgMIAMcPdMmLwruvO30ken64Gn4oaP1EBv8JIm5J/kFfJgo7F8UbGuVYMceuuh7
I5PjPCQeTfRgrvoxecaWL1P5Kcbs5lWYUmor+hnbwXNIx5lU9ZMsnU/DKL5Uy99sqP5VEoJTDFzI
fXRTlmcRKcY7tfZSB7VNDhCm9IlLwIkRK8CPaHWc6QiCprrV5nWKEgFmqD5mlKnrsvXDXVsG1s4z
J9zshtzhDVe7qWVwxnyfDiRfAqtnXNrdEmGdp4RZz1SSS7i1S1yCSIi7jjOCr6MlAZteYQnEZtT3
ZoREZMMrgTqnMQU3ZNNgLRvISAcyXHf1LjIz8wkG3hpxHmpqp9q4SxC3TyL3RDI3uj2SagE9rKZF
BhkOBHjn2noHI4p0bQn3zkj5rpa470QQ/D2Z3TmE7LuixGaEqdVH0UPUHwfkKBW5CLWiN5cFNpoq
wc4NcnDfY/Fp3rKdtQSPg20WOzNx3nyXisYYTbme6vzWZHBvbZLL8yXCfOYwQk0IrcxaAs6RCCOX
IvI80Nm3Lm39jdHdmzDHwwFy9gt0QS5EcpsvwenL9OkAc/VH1RevQVtVuxgyr0OtuzZechlfrRoT
91y2ySbux+nix+3vPo4wAiSOta9mwJ6NnXnXkCKfWguxehFM2Mlz5+ZoDoTGn0HLOvocEDJGyHB6
rUGy9i3kUDFzD+EKWpAjHy+B8hmWtBU6dW9f1cTN53ak1qEmgr495EsgfbJE02sL5PgSVu/35sFU
zlUMGRiqnFzRqtgEfcmqf2ZQ2VNa8neDyOkgz6IQT6mnGTcH2gG+Un0V5hButJNLiL74looxfZ4N
4n/DaPqqEHMAtElc9kR6G7L/2HKN88Ht8XO1IpSwxCek5VhvpjSYNoXvfglEEZ8TUrbiND3VfTmf
qZK5fM2Ds++89ldSTL9rxjInr3RPXp0/5yVRMaMe610dmu7ek1Jtw9T7BTsBpbsfvpW+fQPO8Wti
9nNuKg06BA/OblLGKugW2L0YSZYO7XTlt116baiRJGrDE5P4n2lG9M8opmFN46gvnV/8SWc334Y2
Uynh0xE4IVkNRp2/dIblXBfLrsP4epelFkgGjt5+yuu7ajm5J2kfk7FRN/Sjb2FpJAAppp992jSX
FngFkSp1vXEmFxYskUK2YZpPsZqP87QMKx1IkNbK7pHXsovHad5SxdlIs1fzbD8ljVfuS3DunLXe
dBg8Mk8gr2wdJQhpTp35PldPxhhX5BPUw0tSmltEe0duE2hvzGNcOu6xbD/byFAX3rzfaEaX6CrN
MiMAAGAZF88ck7Pnf7fZiey7jBLfMxp9HTr3VbEFfwrqW2kLxJ4DdXixN03WCUWUYUmvWDX5cYeO
DgMI+XaNn6O9zkOu3668MJrtdrY/QDgzm9/eMN+jOb3Xc3zttfxucvfInOE7YgyYk4p31KMHDfqp
38vkT9MXzksthlfaZVwX/udIQEiO+Z/I4qShAG5Wk4lmJzKGCiE93AdDD3enip4ZHak9l0Joz8Rs
lqMR7lztfw0DjDeiqtRLp5I/SVaiESCKLZi5xauselNJzMCLU9IKup9lZvtEbJr1JlHEtSZmANi6
+mr1ZQ9yvO5W0INWg026ThTScZiZ86LVTBxcEo8swQRgxST5VrMl2EXzt0hjsYoYouraex8s+96l
xOIGSA5s/JNbNcCCp4IYfGrDqESCmpTNS2rj1BsT0lgRKh4EoRDHUQGXY46Zg+Nf1z4q5DgkwzLL
4m0r8NV7VnydCKh1XURaft2RxkHcxRbDgr+B3nyoMhfbGArmNlc3JTTnZHNzT4YTEIkVNoQY9vSc
wvMu9TVjLXHvIFkGHiNwuXSTcYaaB6A8ASaeTzRY98cx+D1jCBTVmJIVZTrX1mIaip7po4B4kQ1+
fLDD6lwGzXcH2SkWbuYrhdxVRuZyTezigzPIZ1fNFcslR2+ElUoWeZaxxsoAb73EpUfSNaQdCEIz
NHlo5xVxsR47O2twZuZ12S3UxQfNVbyH1LUj+P7nVAub7UwlGCUOhBol6dFr/+RqJAklSTIasAB1
iOEQfhI+t4XtXMymvGcZDV4225ye6fjkB8OPiIivsZuRLhn+t6YYf1axii8Z2+4NKimXoynb2bxa
Y9G07D1wOBm9OTIvr55QdDTbpgthukhzY2P5H+1+PoKYrsB3Uv3hUP3quT/Q7t6SwsEDaxvDyXIR
x3ArEVnZ7LxgxmNiuvIQFaylbRyHEKzIRNHIsvK6+jIYyVs9qEPgzM6KwWK+GWsuAgXjmXRY5vYL
zQRnvrPLQtb1ciqzzTsE3epbPDr8dDcgKwM3kCDquxVmrc59Txxcu0RPKMmdXhFAmVWXwlLdBk5h
B/6/scCgqjt0GnnMvvZ5prdpg71GgTwCLTbtejMm7NkyxMsMMkbOwWuWO91hSlqxaUwgCcZc7QXy
PEBpyQdlg970PklZwrNfsibsNhBJiMmxqEDqsaKF84o7sRwU925A1rce4Ig3AKUARP2OnNJal71x
78mV4HXxomcvyxV5hxbDRujvbQ6typFPOqkF+abe3S24G6DSvzk0hFy0CXF3PGIUPUF6BIX6NMHN
CYWIvmX9Uzt8htTmL1qUwa0zNDk98LQ0ooc5A3szCEys3guwji/2ODeHPmQspyK7expM61cxz/k2
yYynboCNQsV/MSxuz2Pex9emzg4SkK7pqOatJfvJisA5qdKCxpTtW+Fd8hHV0RD8ycj49YhuMjmb
aqext1Ftbr0K46SiBhws5exnUZJI6BsU/2nh7a2YdGknCzZ9lfobB4Hd2Tet3fAt1fVn2Q6UyH2+
zlv7PXCr8rcti5NbbMnLrq5p7BFkZg97T1vNvjW4vNQtkZKFtakRzO2069EUhZTeipS1CW+L4HJR
oKBZG9qUm7HymUgnCKmUulchl5+eYMfIJVZt7tBJJHb0y5tRifYjERHAI66ZgYJKzUG2S+bx4soo
3qVTcRmGbFj5NA6sNyYSISLjmNfDeLYyvR8GN7sM0/e27LqjSW207o0ELk5sXtCFReuiYK5XQ/La
1I7f4yEky6pRHu/UbPxgZAx9sNAvUi2+GKV/UW2QcNf+zAcJTkUtW6GSdDATRwd9t9qIydlDX+Pm
N1vFi73UN5JEdbNrk22tUu8mGZcDp6PBJlDjaQq1x4yh35NdKjJ5YLf2kS6Adq8F1Z6G4J4XeDtK
52iN8f/kdc5RLYB3/vluV5f5Pen0sx6z8WkwGFI4Hm9n2uhfrCuvwHnSP9ozj/R43Myi7Yx7eEOB
091nFJ9m3W1q0m1+pR0igMEnstmsopvrDNz7NHFrEbizNLPJqRTJlbsGqX+6fyLQkrfP4pQm1b5N
+DcF14rO9DcMCVyAdQNexJjRiZcY9jZvfKh5YX1g687SWDDVLqcQ3jBnrmGV70FaPrlVQbqqaFm+
pJd8srIvHljPZMovjwfDSIuL6yEhZGq8iWuOhQ4NB0UsICE3gz0UMCEok3Q4tRXNfFKIhM2RX501
ARYi98adV8sfSeWxu401ilWz4arJXhHVAJuIrjExNLvfo748g8UZN2kcPZVuWmDR5r3uWb6XElBn
1LvoSJZNp8W+CseyeMUoYM9PLStCMiMouOaA8O+KAT7/5YoUGQmtOGlQe+Jj6OrA2DCpAz13MjqG
XiAb9o0LAVmNVb9OlIEHagRC5GXTc4ZD0Z4ID0YJ/iT9vNpnZD9r1JLbhjKQIu7PVGr2lswx1TCM
WztgeyDriBg5SUZvbZHgHM8UKC0TIsdSZ3Qpeh8Q4hqJMb3hLrhnZsHUWo8GZXLA4K53GH5BWDrU
0wjRddkcVsmqqzMgIVIcAwy3t8eD6S0saESXWE+OTu3MDP1jc19PXGaZyTnowtL2W0xFJecRK3DI
FKeJ8cCWfngbzM5+nvJBkFcM3Mxm5GqPBOaWYa9QSS6idju42ETl6rJsn6MRLtUkT5Wkdpp6NiBz
dPDLUuws9ARzpM99mr8tqt+LiBPQXB3QwtjMfwIJbrZFXmfsdiIyEmZwc0Kl3yoWm3OemdtmFJdp
4sJU1c3ReEsdtBu1gfaXubM6JAQvrIAhcJIBQ93nFn7NjvzraKLyjtTos4Ye9d3OezgG2r5EQwZN
otAfeCQH4bzVNmVtTT5uiTd2lkNxSXsfuwPvj50F+0QWxYkokueIHqEVfrMN8B+vEbgbB0wWn3aW
/PYa0981Jrjp2msd3AGzxwTF4RTQVb3XHE2VcH/lRYDQpkiZYiI/Mw3v0rVIURAmH/1MvpdJwnSJ
qEHYodGXlMVjSiAZZTFXxvy1sTp1Q/wl0mor3IicGJuOrvTJ6KYegFq7rGGXgBAim+plWEj8O/lE
07qD3l8L3vSObmGVjyzUkpYfway9E5Pc9Tp6HliQMb6bO2PfNcgDS/Bj3MVuhB8RfDp050iLXciw
cDXgRdi0MTOUuoc5xbg7B6C8N2Yv34lh4jcFri6K+cgakGU15YHBZnfXVvcoCTWOrsQ5mCWhkMZc
vkv/q22xGjLH7FLlWDHwsp585uoBvD+7LH4UuaDbZgYU9POdlj889inbGCtA4NCGgkSRtr17vkmv
1B2ZtpAKlGKonYR7UlXAKJ51BD3yQH1rzk86BnWc5i9VV9IpTTHeEc7WwLGZcKtuZAtK0yvR+xET
pKVFzHRqzhsr799l5hsHkzi9cEiMp8YlMyd0ue7qgrGZ6cstZpz46yiVt/Zr/eJMXULEdogKsxoJ
NHYJHy10cC6GJDwsI++pTuG09c7vYKa3z4PyMKrK2pdOC106n09pCSXCSuGaLnzZYHl4PHMWlGcv
Y6gG2oS6MJGrw2y9ww6LhOXx8FBjIE0YsSWbE0voGI1R+zBBicU/RMfBwiepKFhj+inUYXhJ8zXT
aPZCfOnx9cdDNzXRrjf8V351Vr4PmG8wlYw+re75wbJ9fCpiHA13Uh0QlhunxEE4lHsVBmPNkopr
BoP4rN9RdW51hVJ68QU9fEQP01CcuiZ9mE3HNw/jiQn38PfhLe/5o/1FfVYa6VevHfpdOkr991NB
AK72/2up/2+01AJFM4z1fwt3/w+Y+1OW/2R09L9QkP7nh/5FQXL+y7FJOyHxB+mp7QbwjP5NQbKB
tkvpoalm9+X4fOlfampv+YpneRJu+/8Wg2L/F/prkgxRBcNCouX8f6Eg/RVm/6eeGqW27QWkqlj8
GtaSuoIO+T8oSC2KrXKSFt6/xDvnFdFKxCedPOLsEC7Eb4rZdT1pGu+MKDq2ABkXIai71sQQFXFs
0avzHDB6LGEaraeZWoIZxspMHefIFsw4mQ56SwfhRhu19nYQqN5KJKH2vjZdnFPAVteq7X9NDRw7
3RFFXizGCl8vpechiCmSHVJmTg88bOdHS13D4kBU6P2QIb3VboHhugPt0pqGxBVMPPzj2T8PhsNV
Dwr4bCYkNQcgSJfvxMDQlX9/qFGVd8pAmS8N+luQz+JUz9H/PERdLaA3YXYDjcT0fPkwKwqaCd0J
VIb/+ubHFx4PyfItj2eP/8rj2UzdvgpcUtymiFl4+xkDhliDwGCRvSBzHw/mws1tdSgPbkqM4CwE
1zdDnP4+66tNkXks2XTGsIW0wmM4QJ7XmlanCGjPgsB4IbXQQ918cXxtbcaOys23o/L8z0NqEYkF
I9Ffz1mY4vVKRpZ4AQYP4cL9IbXswuCbFeWtkK5aNwhj9mVGBYUI4lko/0Mixl2NjQbpa+bfc42y
Jk7qH76Pqgij60uo0nZjxtKHBumX5w4AJzW4h8bReGcwwt54zHdjY2RrC+TooZLFxfbJvFUtS0nI
G4L8KGEtAx0qsoxsvFWA+HqXtunBjOcMZIi98kQXcZcdrPhizJ92aZXXMUBKx29zVR0Lcs9Z7FDD
JZwHtOLiV6T0uE4WjCgqSHFtDD7EFBxubLeyr3XrMkcbAUMgrvsyYxieYGRd5DQE29btDGALbnwV
Y8vR2et8p/KgOyjHPnR1WdycGGZ4XEAytFXEWtjKMOG4rZr3TmNAzu0Rz5kxEkq8caUHlMWW/apS
U3f2p8q9mDlxCZ6v3x5fC2rFq2eY24IRLqgmvoFVi3/ES7W3+NOv6D5IUFx+674jvNgQ864FKPX4
ml6+QSbF0yxcoE6mfpXokPe903f07qW+IA2cL0omvB7QdQNhfHi6j3Z6xgOmLJ3u3Xm4yqHlnH/g
hFJ2jLtO0qD8x+dU+878/IbcnttoFhdnQwTmYTbanSixiLYLpKfjH2dYsTx9fPKfhzImEnhBY3MB
7NcPGzwCnnSf9vP58dHDFM+ggZJWe/5Gigj1YwIwoX3RbvSK7QrE6ALnJvr4gTNwJ06WxpbPORxv
e6kCwFIb2D7HGzXqdCKFsma+ulRkTUJZLUsHoDPNyaLwr1NfbEfUsfHC2FdiHg8V+OTgYVCtFMDL
v09r1MothPGDGdakRXzkC6HcWVjlVHbqpPKfjss7hw2mX5ULf71YnLHt2G+6hXr++FSwuFQtC2BJ
u9DRuSSUq8FAl5Qs7HS1UNTpXItt+0CrBw1Gj78YE8Dr2TSO2wf7gY12c3qwHx7PHp+b/HGfZqRJ
d5bBnp3x/UZb8sA6KWGcBPXdYSoKIjr4aS9E+C7C1fv4lTBT/LQQNWz/vpIL4aHyJ2MNgr89lU4O
F31Shzlg5yFclmLcxtptsJDpp4VR3+SxINGnIgZuIdh7D1/2PwiZ3oR1L7GOLDir7uHuSO0Cz4Yi
JjI6MO7d5wsxv1jY+WPav9p6lidg39NOVOVXGfKis13oV8VC3zcXDr+xEPkxHvE29nawUYnEd4C+
Z+0tDP+oJAcLpr8L3L+0x+AI8tlaqP+EH6JnhtRDwia3isfTByLiH5KLQqlgI7/GW2GY8T5YaLKP
A+ABfX0866rq3hN9QZWHzOpBA5EuDelfXkSIEIxVNXEQQch2p/D6GYVKr07GYrJ1cPMyW0HqES3V
myAggYkzbuklMwHe34u3GEUa1dmHAdBZ9+52f6LFak7k5gw5dXEteGvhLm7NwMvWkxWzT/LlZ7Kk
Njy+M1+SHKYancPju7Ml5yFcEh9Coh+8Iq0PvhIkftv9rp2PTTn7R3YGHggvhnz+kiFhaOebyO80
AIvdgoP/n7/98eFfKEqmo+vc4W95vAxdyuiXgL7D46PHw4OZ4U7ykov5F/M9/KaptE/OaJcwi5dM
jCUdQyw5GUxRqcU5OrLlAEWYttH4+bEX4uNAJZDiXYAIr2/TksDBmnRHfuNAodtelFtl+xyWCkOk
Kd8OQWoR1WY0SFshl7VIkhMc/qkFCd40d3T1/83eeTS3rbXZ+q/c6jm6sIGNNLgT5iCKyrI0QUmW
hRw38q+/D+ivyz7qr+zb8646R0Uq0CAI7PC+az0rOlAC5QmhIPqcDtLOOSHezG8sBwgwOh79qpo4
4fMXnPQMYMUcrkD9KVx7SwSz5T7sUOnM+RRZDBo6mbcsNnNBWYNfnrlNv2ggl0eX76kJIXJQo3z0
QJBdvuAQ+dejy9MLAgRMV0sSqVOvwiJgbm3L3eXuD/Q5duXy8PLF9Sww8nM+iyWbqziIqVjj74SO
5fcQpfiCz0dtDTAIlzEomxjS5/SXPKffoYzujHx7WjdSf738u5fx9tdh/Ho6QZTf5hgtQHyyIESo
5JNE4yclgGUisIh/d9NnNcfGdA0BF5cvtI3lShFsUxZ6IK+EU1Vbo7E+qWWh9wtJwjGIxJnyctgZ
+YPmz71FNtQI2UneKS5ROpd707sgf+Ula6eJyAuduQD9nMRTWpQcQ7FB7/qC9mMd84cYVfuNusT4
0HCe7UbIWmZskzGTnEgbwd5zeXgBBF1+8uvHgoCOtsWTPf/ur29fHsXoUPdO92rOyTpOH1s7EI/L
y7MLmCVugV39evrzkWknexO6FSjLAA/s/KdFEszc3vk8ljQiSBCoilkuaaFdhkli5MNBzkFKcYfl
22q9fTfjbAMHQ1kE4TaaUbdiht5WM/5WwMEd8Tb9xCNdHsXzHje/kHMvDy/f/PU7/+570IH6ZTHj
eX/98uVRNmN8BTzfX9//8veXH1ygdJdH7QAoWJuDeS633pzV3Z8vD6vaplXhDsa8YMdLPjCgtxjX
AVCkuwEPzG9T6K+nl0eATuARXGbYy/PLNPvraYZKNesmdvwDgkuMjogtZzSIcdnCdyNslMvzfr6P
LOkSwKoQgFzAYZcvro62b+k2rbujf72EDtdeXb7g88CFwoy8TO2I0rKAku8b+BhoCTLnj/Ne3J+o
8+8ioNbbMSBHDXvRCJyEwiXipsvDwYNAv0g1URy+/ui334rauNfRUc1AtfkF8nWrF+V+wjtJ22Ue
gNU8aV0eXb6QEqT+9ZOS/Oj6ePkuu5Yq210eXgAaAnZLtrs8/Jkh9etVDGVB7XeGLj0GOB9XxYV6
Lroam8HPF//9O79e8hI8dHnFy/cGZbh7onQu3/7yW+EYuuPPn/x8ePnXfx7I5Vcvz2nv81uX5z//
xV8vpaNbpqxlU8h2HNqQX17/11H8POxfP/716v8f3yuyY+xUet1t2AjtJ38cFfvRKJCQkFbILIBI
oiEZH4Zckrsc9cZqENW1jHU6dz3uz27Kn+LI7VaFVz4lSGVYzE7WJgeXsxW+c6OIG/7GVviTJfpb
44TVegqNeAXyPt+g/2P/UUj6NoYF7FWFj4OV66s2TvyDjQtDhi1tXx/7nFIIE1OCGzZN0TyYRcRM
4ypQwswoC7vrHgDp96u20p/tQk4kAYml0zlHlJxHVIA0I+jiLVEOdxsqb1g9WzRJGhMfxOKmB1Zc
sT5dDg38DhdYISYJ5AJdXabbMm9+kExMf20gNxOF7YvRDNHatr+5MSmLThnDQQDOJ2uyggfxamrk
SnSbDjUpC21E0xAwzL3T2oeM22WXKEw6GuctVfJIxASJKFH0EroNgOPwox/fU8/fxmaONCXWOhyq
4XPTYdd0zHAvKzakeTEcAtPcmk15FmVAqyGoNHRk7Yftp6tS96yt4VORiO18E9Ts3Nq6edYc+wO1
A81GChjZyNzKny7ahIrp4G/MZGPVIzKNMtMQa9rAbs33xE9vPUoTT132rtOSaFlyncc2fUMWvARp
iqwx0m8qoIKYK1Dc84hA9T5nxyHbchnYr5Pn6iuJdXVf4FslGU0G+9ikHcguezvU6MozW8tWgQNi
AoXo1nObN31S4Wqogyc1ePERGwkiXdmCYWX7uM5Ft9VkYqMrs9Z0JtJNVIYkU5vuW8yVfoiZqZdS
dpDRw+iBZJBHn1xwViTaabJZgGasVnPLFtuh8Q/IDOe0psHc9YG4d/tabk2c22FWyTsypO9dJGS9
J9i9B/TKGhGcWxVvGzJpVpOhrT3KGSufU07x39tqPZavIGuv6Fv5HwRJXfE/rI8ZYQybqljSPtHX
SpI/NIUMkxFrq0VFgGgRT1tLpkCB9LMX1fo+CRpYS058pXfjePZAouwzLb0uK7kYFNerEH6xlCUI
p6oi7I2MGdmPXJzEtpGy5TTL1utvjFgu0RVVOKbJvJ0XWa7uDPu+fNaky7BKIR8DRb2KibSwsgCx
NmHmJ3cqwG90IU4HYJtHaXTmtoL/goouHnW8m8LH85N8q0zr3VLWHX5S/VupiueSIWoJd1nHltnq
xHZN9daY+u6k66cIHzcK0RlzZBTIJCBPEf9Jynw9XBMQK+22WfaJuLWLVt2M+Se0m/tiVPaRkXWh
DyFj34NzVekeJoiywAoyYObWtY9JiKc88jdpGO68En62HbsYQAO72SYphOYxwbmXd+rDD1NyyqR3
b8ED2AGFiZXcSokQo7KR6UftIJn+U7pbMHkChGcTVS2Wee6618BRZ51/hTMN0oHf/mCRS4N0IGaP
lioAYtJhmjTeRi1S90x5UDnDYVNY8XXli2ZtB8lrQVNh6aN/UyGuCJN8jpUzaw8a6j5GmdebJPSf
Mx8Wd23TGrfSXdjr96Wj+Ye0STahY3nrppLHRHewoQ3SRPDaJxsnUR9942EPZoyCyE4HM2rY48qB
XXSjrvO4p9dGCE5rb/vCfejbhKoU2VMrsBIfkW0crdEkf7eP3qaetpCL99SHBUSArPA3ABxPvlE/
mQiaiVId883YcaKNp65LP8tIRQvXq1FG4yGxNC7f8o0yBe+po30pRfLiQVqfZr1U6JCxhFKjLZDY
FvRWtrEcmgX2rew+s92NhyjZFaK9SelzmWBHVZHedWRSrwKJsLoPmnTdlFDVIbWjGCibdSimksDp
txar3eBWS2/qH5sgPVC/goyq0nsv6h7pNCV0rjG6q/A4asM5N+z3LscuxlATOfHB62xzzvVdFE7v
oj8Fzl7qK8LdPl2R75Kw0ynK0WjOJy4/ROBkuZH+LOYTlLthsknxl4cDKiIXkNNaExkCeDStq9KE
aeOxPsK7G72XSFHSooKm0217hJushGuF6STauUxV6ZZGxik1dZdubwC0OJIV/UWBKQ1/cxx9kxKN
iFVITFiqe28V2lbdK7kvErpzoVCwmYKV8dohCFziHnR21KHKolviKZDXAd0lXw/I1xkRLWCRQLaA
5iCzkyWdlRdpneAiXw+lS/m6L6Kt9NsXaSaHgt3wpu6tI81u+1rk4anWiS6bndKbJHWvqTe7mzhr
BrZoODFaysPoN8vbCjobszCNT0KDYof0OSOengvEYYsqbvCo2ka+Clk0LmiPI73tk1s7QtalqLGb
4fAmDYTnMZ+IUukTbf2BNaPxwyhuAosylIRWuxqQwGXak50YR/VWhvGjnLS3hob8YfCRBQlkE3u2
q9ejnxssC8IzjLYTbeB8a5XnLBc37lQ3qxzp1qbTMAJ7yBjx4AiCvxmMQ7/atJ352FRhsWhD5mUK
CHfEbD46PgNkEpX6bRnk7bbOY5Myj4bYUMCVbElG7cpgiRUuWoYFhvIhRjweevp2atRNUvPEIdlp
aKcrcqNuhgJGYcxHBi58PwYjowP2iDUZEEcNK9++KEprJ+t04+MjwhZ9ZuXXLAPHeSyTGk9reONE
lToWnXyfFfyiBGEqo2gZNSO5XwhRQAu6azrUkHOFnu+ixv8uwuGhnTiPWlxVWFnqYsE8RoSdp5AD
V6xgO+MO2M3BCuBlz7kHmkksdYgbucSnQ8M0BCyYv6eY9TdWVWPAjHEceKpD5+m++XGHXcpgCWh6
6qyPdB6H0lx2WOFiCNaBVQQ/2HNQxQcS6T3XWn7nlUG3EBLBuKuXN3p06HPI/LmTHow4Yvmk6x4E
AZLN2v6OXS4TNXddLTRGODyU/QhwdJCBvoR19kBMCi5NHMk9qKV+BtZDcGY0907hvA2ZsjuLXecq
0buVcJPpNJrlrYh0cdQQPZe5doRYgea+LpHhOkaCA6gqb72uptbsgvYIMGUge6RRWRVHSuJh5Ses
bh3E9No3DQclGIehXiZyhN+UuBuqTflNEHnOmZ42pG7vleEIGw+LedSXwlun7SCuu5rAXVAqeDwU
7LUAR2KXD+s2jejA9GtntMx9YYx3yDGGG/Te2Vqf0yGpgUfLNoLO4VGZ3JG0SMxAC8Gc0leeFUeM
2Z+ONUVkKtBFIOjzexHLD+J7xkXqtNomYGlFirc+nPsBv1n/kLMk3Bpoydd22u7LXscslSO+Mxka
GBA9/RYo+1VI+sR5cq29Lantpr23ZpmkLaFu1Ev2sMuMqIFEhjV7L7w5RUeB0sPljEtLRduuiVZx
JOt9L+oYhGidLvHZRfhnVzaGlmVjRChC6dwwd7y3dlbiA2JUjgzlAg/0r8gUxi/ph5+ROtH03uBu
vmYZ6e+srLwz7XsEaOLBrzG+BD0EBtcpl2aC6b96UR2F87YxnqTB4t5DYpgF1nNpggWK9FvhEsVe
VHmzHsSEC0F5/opYkbvC0LrlkCHP1TnjY0iGpQDNuojLdpcOR2wJKBwdnWLycNfavb4Edoeuezg4
LYwwmRk3DY1OPHzDdyt30Zm5cP5QyPCLvuYv9Hp6cp15X0BQX2/m5Oz62JJ7Tb22CM9WopzwV5Yz
WJe+WITYuwWSnY/MNn2TPoxZPRAgkH2YuK1XWYbKfxCuIuFB08nYNSjb/TDCrNlUlo9VLCG4F0pb
UdvWqnYo+SZhUe6ETzs/dmaItBev2eVgK2rjDb3FU2rzL6eFBThExcwN5llvmbQGmazLaIpXSSQw
SUfta8vYv8T7OG1DhCl1E7cMeC6AVETDom7f7KF5SFrvVlZU1auJGoOoQwRK61oRP2KOw9uYZ7w7
w3vuMiT0ugNNv6zQVU8l27VwzLiy+zWFNLTpZsidimBcUQDKXA/Cjza/SwN5YXz2y63T6dteZd2h
OHZR9G5Fjr3o8OIuLOOpj/vPemJWsgaLdMruhxzx8ZFSvJZ2ueczY9sm82WazVgKAmTcivljzLzn
ZBLb0ul+tNnwSMjAvgjklmX9m5+E454QNwMzh31Hes4JrctDEuONTrXm0FjtNi8gEuQTzmQAQJbL
DVkMMlp15nAqgv5QELdDEejNmPwMnW0wZ34ZAWFPNJqDjOw/6mTiqtWNkhZlNRwbeU1rKFjZE6Gp
4ZQ96qSOtBNGaz4yjK3peGbvQiXI0o4Na1JGYY9yjd60T1NuFtfsUozE7zB+c8rK0e8XeS03Y9h8
p2/7GbbT/CMKj4HBpW3LR0aJj4rm2abMzK3ogoobIzRmyBagAgsY2DQEV52G5cML3FVMZ32W0+G5
sLo15tcnO9C7zSrWAveOu6e3yoRdij/rVGnopdGHPoH5cDILSxCKIuh/eAXBd0XvTm1R9OOaVA7y
oYF2NZ4dFPH5FKEvpJio6uIzxMG9DMNxF0bju8gbY1l1JKnO0cae3uU7EdYtWBfgH9q3NhhaFPTO
NWuEZ2I77mujuzFz7dYV0dmL+ZSyGLlknPXfTdAXVcP8xEa+arHPRlH4GMxCxbLwNmaQuIdwRKcP
q4sdchjcwCgS2zCbQ01CfMJtCgmq84BQodqhwsyoNhITMOQulVLyC5HGI5oboChwKijp6SCmwJkt
h4DeTThi69BH/OiRK8VVQoUhslDUpE7/Bj7wxW018uLsgR4ZcQZpHz+N4i00xEuQxfGiUcQL5iOz
cyOXUSfUtZjjNjQaJYTkYLK0jiU804FgasIGjIl2/5HqE/b7ykt3KfYMlMnDUrbtYzRa/qkmd9XF
e9oZxnvRAilKUDFvNLbxPOrvxtLZiEbX110C9aemP61V+oHM9mCjzDnMiaj1JeLGkXeUg6NocNGP
xOsQH1RsWutuKDQCkD49FFcEJjzi/Whhj7qvKLEcx2aWM7tszmPc+Sm7RfpEC6dlBHAC/v06jUmo
gKATluj3UbEtYUUKkNIdv8RKtYolKwe8kAgBoyWCuDWOPrKuXfRIePFwWkqGh/jGC8tV0OrvIvDr
7cghALxg5OOYQ9MlaZeeuWA5So79ad6jok/1F8IXFTckb2nQh+e2rcniQFwda4axDAKL5bddEXDh
3kSNHq21Pl21XgDmYkIFr+rPJsMGznrXyqJzlxc4qB+ZEVjyVtFT2Hsu0np3mUQpq3PtmxmF2IyB
352c6LsE0WFlJF5VE3rMjHVnN+GTNirzpCvtUY2CLrGd5yviKxfiKfPBbbEVYDCe8pVowu9aF6DA
SnYDu3s0q+UDk+bJRIbmBFye2dqcPyeRxCR/dybvMeUEdhUa3ingarno9p3IWAegMzvduzN78VLE
qbfxkL9gHytj5NOh6dyHFKAXrjwlFhIDYicOJMjeUI/DjdMnNw6+SAOZRaX6B3uMHyIkl8MQ3QbR
uI+a8rpR2QasqpUYLwVvAYQwYv/vc7hn0Gs3ypq4vLSrYTZkoubfzBvTCXcRNy4L2kCczSR4M3zz
cTLIljGndtvG1SeydpTK7BI6THQbS3t0vXFXWvqpA/mHXh0SQuHzdq3KxlDd3Rp8WqaPq5flYCjv
UU4+VHKIdwInOo1LFojsSrFsdtmmybhiapmTcmbVxGrhpdDr18lxXu2sooQgTrrIPlvlvZpt+57n
772CnZvT4MDJ8kgb6bbSqmVm558GB5ui0A+wbqdW8UBCEgaO3APzlTt4mZMIY1b7QlAYXIOIISmu
RpS2TfGWxvW+rp37HFquK1MKBcNejjhEjPLesuJjrfRnR6j73sk24UCruHD9W3eYqCx39WfiJrde
8IT8kWxa7Sps4n2rp99Lna5S7WjHVAOaMeE50gN8JHVXZTP2rUTTWT1r0U05RS9Jo35gIDFVjZSp
LJHTNu6pgFRQtOHZFwgWNPPkdNanJTK1DORcrDLM664ziiU9NKpIrLTDct040cFvnk3koGHwrR5Q
/WfNeKv5bAUdHQVadDdF/xttCNWUrd5fog3J+XP/KOi7KlrKOG/5PxR9//qr/6Kjuv9JqiGCOWnO
yjzLBtz5L0WfJ/9Th0/Kf4BQBT8Bnfpfij60fgY1Js9GuDfr7Zz/+D/IFJrw//6HwQt61Aw9x0Ao
oxNu+D9R9Imv4FAIcqY0TImeD+AqwkNkhb8L+qKx7tsiEvU+t8iOjkLlbd16fKgmHJwj62+bpId1
HiLfHllSW0DMNzRHSxYTyLbwP4aJsRkdZOQerF4XxNQ2r05D01q3iOAeUd7iwujFqoCuBpCFnkHT
uO7WL5kCCL/YZ4LZSmIFwcd+sI36JZVVtlGsP5ZRqVWw2qGn1M/uWYVVsnVqNtMqa1hrfKPfNm2o
MgClbsU+7iCWDRZAI813riavbwm9xoRXZkh6qxa8Satv3bzwILlyEFX2VpF6uGOn9lBXqkFzxnst
dHLJOokTVQpjG2Atxe+HKzDX2h8Ni+d9C0QtRXG/ZqaFUqGNFHnIBCS67q3MeIG6HA9DxZqcFUOx
HAcWpcIFXkjclef253pUO1g5+nLwTG0ddSh97QHA1UvIvnrlOVoAH97WABSwqU8K8CNZBJyjF2aw
CjA7ebS4N5lgoMmxhKMzc8kCAM3qBg7x8K58HRPL3P0mUf03bFnxhSzLBSIl6lGLq4RrDkfqPy+Q
eHTrriDqY1+a3oPeiA4JD19SV0HcsFW5CMYWYlLasgXioAg7Yex1/nUy/3wsUIH/IT6dD8UzoYdL
3XYdoX8Rnxoa8yZthnLfazX2tzJ/MQUdpV2htTeBkT1qHt1vmf7tDMy3wG/Jn/MZcExDOKhrLU8Y
5pczMLW2oN9ip3ulRZggCSPkwp7NSSFamqYxWBlpBFXEQBwX5aza0lSfb/2+IaYAIi+G66c/nwcD
cvJ/OyLpOTp5qYwfus7I8ftNG+uG6rNcpXuqCdS6EdMuFcozGna0jIrCXGgt7Ft7blJRLz8CEp9o
TNBSI8ZhOZg2C7He+9Gh/mGhxv7NK9Lt5aVsn3KwyUJN+fH9nw/anA/q62m0YDqzMnel7XyVDgfc
ARHqDQ7aq6dNpMZdE7swcDsNBU9si5XuWNHK7KsXW2AQrQLuw8iHoCGRq+Ld/ahsMvZM+L/o4Ipb
G+cb5NDH1KdIPRj010JMiYm3TKv4vSloShCklxw6EMho5cd3r1XXeCI5EUb0MWgDuHULCRaRFndY
URqKSt7DX97xfGF8ecferLmGx6l7Es32Pz+mIQlSqEx6BEK639PxBAJURZiR+seQLNArk+6Jl0PA
0g0ZH9A1UvvQhL9IJ5tC92zHK00caR1rKEwFZKfXpAW05ioajH5hDN5DB2wDvxzJCdjM7ZJBwCvh
VOap/+aVxLdabZUcCHLVN7nVvlUFAtpaw+9foIqriKSlfb2WRBT8+W0LJqcvb9vSyVF0pO54fHW+
3C+pUA6tFhM+bu09FF5Lxp0xnWs/fddav91Wn/lYrHKDQIMBowwRAxYUx7Uzhz+CI6DGZLM9D+xl
htP3+s/HZv67YxPCMgwUN66UxhceeM1OzmxoIu2rcafXiXOY0uJbAfaA5bb9UGpotifNWl+mA6PT
Lexl9P0CGzhd2nas+9caNh/ExMarIoReTjTFG/h8XJZq1XaVuywaMufFVH9aBBej7nyYvJF0jqPr
WjdVIOqdZtDkLBBIUyPMbhDEyRXho2ysyuwAo+o1kr59+vPbFv99CLPAIAlBFLLtOXjM/3klYtru
o8Au4/1kozjEInkj1eQtEdVWS1DFt3ll0oNutn2DZcjnyTQilCHf4y7OJGIRpCeLvxzSl3lFehaH
gZGAIjVLD11+OSQZaXSSQi/ahz7tQlR9Z2Tgcltn+T4Hxr4PGzfZBZ1+NDwEqo1TX0cOdkGVib8d
yXwb/nabXo7EEsABpOvo0hJfrlf6NLZWa9ymTeQvLfmhQuDwM6h6E8V9vzQYhxKAe4cJN3FAB6wo
wnLH9hCPQJ/aRMI6j6lrYD0ErrWxDGtd2MZfjtH8kj798xhN2/VsZj5Gk/ls/ua7aO1U1XYxMJQo
69qjQH6otQQTaPGkGa56Rd80BSQm0PXwd2X47nSomK3e0K+tKLtmQfmRxHNDsvxILC++HwT0qZr8
ythFpq+lAQEMIGkKT+Zrd8pQnBnUHlp2wTg81CkdWO25ZM9qDjuXv1wHX6aF+Z0Jz2VOFzbh3vrX
O5I+ZhJVsNb3Oskmi6oBm1h14zFy3WDVKDbcJm203EDV2AjSc4u0jYGPjDiyVYFT2EFOne+cJNb+
cs9YX1Yb84EZjuSEm67JWnw23Px+yjtccMXkO9G+j70t8tx4oRAiMNePD5YOLWuIATlHyXTn+iZi
0gj3b8jXjYQQaOB9pOrHxObk1koNADYRTa6K0nT20sCqMqVqM6F2s50+PeuwETZOBzK/i1yxcMH1
kprcPpiz75ICpvZWZCU+vk5BpGk+hkSWazkhlPUlMjSJB6ewMswcRbgZCxyokOHw1RrhiNS4r6+Q
zXz40NOPSdte50aCg77jc2ySXWWVzRu5OqfBOHCqQdmG6c5DDUdFBrlGQiW7KYAMXdRWPgdy++cP
35kv2y+3Hig1tkcOOyR8P1+GY5arfj85mraTc1+kx2ySVhmpkxNvPG0t+4Zcmlvfs/2l69OaJtg8
3ZAXUG5sQcNXBMYWfo1JUtBg7R30zFaYxTfUT1cj/dN9XeQ/ClNWGyBXz/5sw+B+JmzSqwkuYZm5
6L0+IpoSZZWf+B6+0/JcdrV8Kf0HKP5weI2rwiJ7vZ68b3EQ2ivChanK576/HzuTBC2FAj5Er5hq
45K10zw+DMeegl1J5a5XTrOyeousVYmU0SZiftEDUzK4l99ChY2SpOhl7bJfMB0oy8oLdk2Cgy/S
cGpScYMLUjU74RbTorS1boWT5NUKoEaQVHPmiJtFVRebSSvig5wGYDpoff/8AX2dy7kJXJ3rX2fn
xlrV/voB6V7eFCrlLGlR0xLioM6Jn+u4penoUk/bxlazLnrKc5VL0Vcf0OGnCIEct7gNiXQFq2IA
MJgl/4kk21qpZv2XI/yyyLocIfM46w3D5evXTUGkGVxEmsKUPa+Fq767z/yAKr3O3A5BjLxHgrej
iK4Fdb5NWrP+CaridYxYJjujqRYFUFk5OfB8JjZgfzk66gVfLnA0Q45rsHWwiDVxv1zgo6ssRV2M
q6wmcTOCkbMMWuiQsZNsfIOOOJi+8ahJ/Cx5FpkwMHbZFBuLn5NeCIbmzwdk/tzR//Oec02TPpFn
sZXi0L6sStO61Ayqlj6SWpJ3LFMldxmtDNq++7zLtW/8aAPlNb8KKO1vs/KHR5XszSxecATTPDPN
+nuLUVjTwmwOyg2PsvjBcqY9+k6fA7q1000YmTd+Ng3rPqyoJjIsLlOET/DjJjreWNdb5Ktd2FAa
H4Kb2onYUnFX7/koT/GgPgrygk92TA9ONdONbwCpUQGGB4czuQmDwF1OHrIru47e6zgMrwaLvkBS
1PRVYlbBiCEOZuzctKwwDqHHcXa0KJV0v+uUgzvYADUSWpKfdlUeHNuUlwLtqTYWkMVFrAd3nj3N
efFM/si+6Mn7WYT3x++RJk3DNuzUJx+3WlbgLMgrdz/MugRjnta8KXTLzcyty2GM73ST5jtMr2MR
RGLlhDJ+MNwXTnZIflV/5+uIqZwehCKp0skSFT/dI+EKKL5kePhp0D/5uMFbBQDDy+tVtLUDA21S
WWPRk6+a00+35gBbzKEkYU1jSqBaaCH0pnIRjBijUb69OIR/HaO0DRd9lLGezag3T518yTCxs9aL
VonnrErQeKdpcIdjBrZyQeC4u/NamxmrTYeFF/rhtqh9+9tkAPogKR1nw77JjE/chcZdm8ZvzjT2
1IFGbesiZaPMPs8htru1e1OuvjEIXmdC806QQveqb/zrdMbuNDne6njo+STdbmN4sQEIKStxxfsN
/n+vJ2dnqJYoWMKb0sggDct85xuShqNojS0t8ZFJtNX2k4zLlan5UBkL5ykQcFbGMr9W/QC7yzbh
baLfxhZgv7g48pYxkceYojzAhFgUQwnpjniD5Ioa0JwYkcKQxBz/wLYZOwOMA/5yJApGKzCxdFzL
YV40e7vuP3oHcFqg2ajWLYSCkkCPFQmiZ4oXJ2mpYBU5sAQHgni8sUeJA7mZRdXcoWxXXSWaWUhG
N4wEBFhF9lHi31xHvSKBQDlbQ9Yn4iRDKFN0pI04QaaWayshmgR6Fl5NWWbDzo7kLfrgZuPkA+vU
FrjDVLTkvgxA51I/Cw5DVt1M7fxP2M6Vkxb6rV6JY9ixbWwM9CvzorvO/U3stdOKQDWohLbjAPUV
W7Y4xr4gfIvoP7EONOhiuB9ZIzqtsa4dc9hCVCe5RqbP9IHAfSjgp0nnRTdpChZlUkxfpvtUwLO4
RZdCNzZJSdYp9O7kiVE8mT43ZGg8GlowPBkzxUIqIGUGCyaopPRShy4wNoWttokf+FewnNiPuUAc
TcISk+G+y0f7xBqojDMfCqY1QQCWZ2LDgpOefe903HKk/lmzQRMyzHzQkfLOhJO7iJBgWSoHAbTN
LnmTmBNK5pAerhdCEy9RmtCjuzbG7zZkn7GqxCnpJm0h4yJb1hI+hxbn2DEJ4pmdpcE2mroHCfw+
BD991Q0QyHWNqdzTw12jACAQOnHVCRLl7L4hpjTU0Sm2KzG/cbjzPf1jt17LuB2e3LJJ4PdNj4kw
rlg/ajsw3fXZNTi4BPbDc9hMT7CEvIWj0TyZXPqCCK73II+tLRmT5lPpgODWirA7dia7XGbDKETa
wW21KZWVX9kmKjcnSuRzbgT2ykR1cxwNiIOFpvSXyieiLgYWriAcbtm6c55c6hOCnkOUQOYQgow2
Mbjfi97sgG6gvSNqAuyf7dzVgfDubQ0AdD3GxlFY8SuhWiBKuF1ZSl6P5PKx0GDrX03fZM3QU7Vg
N1PENLX/I+uoGrBr/DCKSqHNMNu9qbTuTMIFpzDzbrtE2Vx9qLLYZrPDyYNd6w1ilY/IAsN8Zznh
Q9YP9VlHNL6S4OXZjwNBT/qT45/5KNO96EnK8MhqKXRREkDPOESP3rymTPJtDpHOrEYRUhqFpyxP
j6T7EFRa3VpYyxdFbUKzIRCWsV51yzpW6pD2tMAi9Ol1/5YX8glzU35K4tJY4ZJAy4S8OEJVWlIZ
v7686qCIG9Aj118nQ1+vQTmHGyle5VAzVvVWvgxTnfgHNJBdrpenScEzvWSMoR7XDEhUpeEdEIJz
iQOcXrj0+zdleJziuL4FTF4sXEWGF03YbdN293Vmxwgx6VZmXj232mPwdIV9V461OIeUw53WbWk1
Ia7up2ZaRCbqauEV+i4IOoU0ic5wn7L8tgFXp3Z6HKOSkBWKrkhY0HPm1Xjqi/qRjC/W0Gb3LW3f
GvTFS3Ys5qJ2k2vEyS12cD7giJC0PrMQ2NVpvWG86H/2qYkGOxe1dZXbdnzV441muUZAom/C5oFx
zazGJFhlhXkfwoiRSNI8wh4Q1+9jrVj3eebi49zlwiT0s5rZfFO6R4f7bfIccRU6Oh20ELF4U60F
oYgELjFHI1ts2Ea2zc7Lk2PpPnghuwdvxIqrKUEnlOkWzzGah9jFidkMzrorO1BzWVsfdXuGGNba
2kdbgKKgNHeCFIhFnzgCVKr7SKgDJMcwP3kyJHieIleLLgr2P+RmskCPU69qRDLxWk8AwXWxhaa3
bpeFHQznFC8AWHVU2t2navT4Jpm0u1TW4Vpl9FBG8mFWaTJiy+mSQ60sxEHDBJs/njClecXWoYez
oJsSbtysAF+l9+UeNNH/4+q8liPHlS36RYygN6/lvbzpfmG02tAbECAJ8uvvYvW5Z07MwyhG6lJJ
qiKBRObea7+H2fh9ND505RMAmYHG7sn0DGPvpVgGHqzjR+4CPO0RlaHXxW/tuEYtZtRBcJCwnNZ2
guLCrrZhmL1kPW1GbjnJpotoZ0qqZawzY2lv936BPwE6qWYn1lP1YND/XnHyo+1EaAW2j90UAr/G
poWVzH/Ha4+OQMZYb+f4KRDRqagg8vrKMGA+Y8WbdLLrGXs7AfqCjtoJhaO7zl3vhZIaMYA/Xnoi
GBKyUBBgzz1tmPJr2sZ1/9UmRJyhqcUg63xL8KCsdVweQrd47WiNrEyj/8TDjDSVbeA4gkzCm7io
iZ0l8GzyJVI0yjZ70SC22aaag32RzQjJ51ywvNXRShd9vGUq4B0c28zWwMlNDYV6QETZfoxAfNlP
C0D0JVtzltiv4/xpI4ElG7jPNq6DNNwqXAeNU6W2o5h+taNDPFHp/7Lc9h2vacrATUKSNfKdEVJO
AAnGf9Rsy9D8lpF/JQqUG2UngTp6rO/Al1YjiNPU1hcSaIz1PBqfrloywqYfnO2ZOotwn0qO26U+
hjXMgLSAJUauSLeKHfmWcoCjrAi2PG43DEazQcvwZfnOOfDRW01scjRg0uuAPhjrDA4cbN1SpLjQ
8winsX/ukFbjucfuqo2Hot5GM7EFkAlXQYDyt8BCtYJi46EcJNAnhnc+KJBvqhw36MiQzNH5X7F7
PTjJXpOgNHXFSnNw6lNwf0szKGrtH1nfXsVkIJCEu9gZ5U8bRm6UXCYfd2m9qNqR9FIp9MUNoKhi
u+7MdRp/FWH57AfVS+t3qLDbN0W/YTXT1tiIiEO6C6WpIJiqrkxidVn4Itoyq7jkdoEG+7NQBLGi
rZpncKsKxAW9RAgCJMpI0NBHv4An8F02Vf2E9O6QshRs/AKlUr50A83BHvZdm760HRaAKfa6KyNA
bgmhjc00d98pjtiyB6/Y+Gn05mekuntosv9xnd+NriEc/3VG2h/ETZx+/9jR75/+/bA4WbOA5ulq
uP/vGA9bFXo/7k/1P4b2iPHhfx5z/8ZJmMgnOMbdP/v7QJStqFe0efn76f0p/vkpYxEiphcpscqW
ARm5GfN9K4ht/dcz26q10eL8Y6i3JokBoIQW9c+T3f/v73f+/WH/8yxJZL+A3Ib/eff83n8N04Oq
j58ZKPnyZ96//V+/3/885b8e868X7t8vzd/nWZ426eu3SNKMmpJr4nFcd5VZHT0phwemwochRx0w
BvpHVJJsR5b3XhtYAtswnfHxB2A0URSBbEHA57Gi7XIJ9SaxhvHRCSnw0dN9Vmm/S4vsx1DU17Kj
DSpR3UCy3nVu4Ww6BVNHaZ9LvQ+3pirUKiNZHS7M8JGkdXQNAKoIc4yPUqU1W5uLs6WC9FcXrVxZ
zvBozkVHaWVUxy5OTzJs60vD7N0P2osfVtWjEx21HxZgOzmCcQBJt2GKcsa3zT8yjZLn3PzC6MAZ
uMhC4pxdUlkiV+/wR9XU54aef6Asfyp0ugUQt7ZMBJVYFtaCbt/GQSRKAKW+wuIdj6VF/Fc3miSK
Ok8dBtaNB24Aw+BFwXlps9LEKzMHazGVHKXw2u6Jidynrg+ZsUTCNaHo9WC2SRc2XWg8ghYVG/7q
DeyGcjW2AQNy55B4hvGcAGIBNJw0brwWBvkXgmCZrURGhmAJj6gLNNt8yWh1b7o5+BkOvb0GEAE+
FrKNPx59Lh2wMb9Kajbb4dVQoOYtr8Wlsoj28lhdEU4468A2sr2u++5KY4K6ZyCsoTJulRbRgxEe
RTVe6Wv8MHHkNWa/QRypV5XkHJSO3rQK1FvuxOEljapd1vHqOdH0rbWiR2CAat9hYSIr0tgNo+o3
lIodMWB5Ro+2eGrhBSP0i4KDjqdHt2RBdcvkTPrebvC721h7JdGPI3Ms58MegLP7wOpOIigaflva
6U4uLx0n6oeQHIJE3AIzJiNpcryVxVUPHTAU+7hysVBKcK/zlPO9EbE/dF+zVsdrZzLfCth0pGUb
2WEm0zVdIuQ5SvanokTESe8B/ka4r/Fdzf7UHcOelkfKJHPCDxPUAOqrnj1wMnq4NSZ5Q/d60Tf8
AfYtrh28ZPHGmxPcWlb2i5S4eleZzq94ylPM+iNIP+WHtxQomoW1lh9YwkUOspjkl/aRP01eK6YJ
NXPlm5GTHJEFv2WJwMWIF49F1lvr3PP6A7rmLSzcugWUGBtAUR0hjlamgTFzYYUiyV8C/cs1pXnk
mzBvabLvqgWm3fjfMfKM5w6U6PwCBrA8CKCZQ+ZIqDvrdsg6XBGK7dSef3gulWSNz72s49cicX8x
RXK7gCSqYMmfNE5xqvglwYEcEOMb69RFRdcmkGIjXL3oeiOUX0XzqXG27EMHASQAVmJmlXhwcgDn
dI5gChUFasxmm3ZMBEwPs23Wod2bRAdGoYFqOn+FJq2zGsxAhYihA6C8M8vgw5YS0h9BCOyb7quU
xdMyHpj6UbNr+9nOyeQred4Xz/siJiama2o8djO6lrQiVStwgHDi5nBh9GgCB5PhgXjMaV0Szslb
21oHIbzvpH2yaLhkLlketrAgQzNijxjynFZ9EpN2VoEF89CZf5kYgyiZX+x23Gd/+jix1mQMnNAh
SmzI1h8uQAz4uqSGyN13K4CiR50PktaF0GsE0y5y0GereTrEjs0FiBQlLcs1WOJoxzGZlIEJZT2p
mNW2/KLG0CrJziDNSTktyddQkPWW4XNid89RnYOu6QmJ8JxqV2TvkYlw1cZ/T7oChsbcugI23g8z
oYduRBfVHY7elL0apF6umSkmuBhjg3mOW+074uSAYDUhRahHo6XOUfYZlRNs+2p4zWlbOCL/Uxnh
UwgdeqXixUc+u9vsWVZC7EohuUem8qkqquvk2eaWYYETWL+U49hbDKyXKhEf0QSUHycuPuSxeiV8
HpN0lYcbAlURaMU4zPTc7sbAKHdBM1PPOEiFXZoJiw/T4scUk2weUawlV8O8ZSbBLy1qU8cZf8TI
JsBiWAAg+onR9Zy854X72xZTvJNL62mefWiLlBT4QINnR6W7wFmbGjy2JwLnIrkD0s74kgQSr8bg
0+hqDizkcFwHpcTK894Dqz+Z4vtkmmJNDs/A4oeBQBqPpsjEPrTA4xao4ynDiQoNmJ2lcdfvjTp8
x8GUnYVZffMp9IQiZtju8TBKIgY2o/ZfCf/CzEEckOQOLWYCCX0jXzdZ4xIFN3KerZiTNrk+mPmA
2wbhatbHP1I3NVeFowYStJpr1nvfexq4u0gVjD6CPU3Rz8FS2bmI7N++5rGor5FZc0jM4mgt2xzR
9UhfOMy4MtPII3rTrgVIJ6c9VPbOrzlvhBmWYVz29W4ITqSDAIAFDoobZydCUpKKrIDAtcRYWSOY
l1ioZ9unpyHc8lUiNcczv3JYPTmqgq4th+5Y5rZ17tLliCelfVooAG3EuT7sCzIQW5wHjo8LJHOp
+NmqTqYkqTLPJs6DXQa2rQ42hjmUB08lf2LAtAhVgj2lCMvyyGR7lkRaJWrJYqCbuFo6VKMbVwSP
sXECXDvrvDo0yXBs6wELMFYU84hlinC8AiEe8VpvYFcLGCYaLnamH213IkNpoCm8YJ4ak24ey/dI
2gsR1MU6SBxwndjYBt0cOj9SW68CvVoAwBqWm9TE+7flJ4KWJsJz8YdGOEncMDkUeVrxwuYQyC3o
xeEEHpk0QG+LL0pjHCL1Da1gzZjuIpLfdQaIZu6CcJvbLRzlsHjOAffue6ud8Cy9zI1T/6IvXgoc
wMgsWkjNZfZBPOlH7xJyADSV4sgSZ0MzRq/bYzx71EBQdz0s0A8lVmZBMOKZm+gXPr+QuUjhnKYa
Gbhw7JsxVilxIYKlYbA/EyvbhacEJjuWbZ4ukO33Smq9xYB2y6LFNx34xy7HZQKeakHZoPNHUr8L
84Nqh/y04eBGqkllEidETMqUVtEBf/Kzjveo54yt7Lq9n3cDxxmCGLLvsOohlG+zduLlsfoWpBUj
IRUNm87p23XZuu8iws/QyHeRMs4Wqf9BDIq9M+aH3o1JMrPV1UwpSdxKXZHwnc3EeYRaziswBvix
0gef23/NwP2WewNWH0/EEP7od0r5Eff4NRp8D652AdVrtkbBeYxrBPyw0vPWk4jWAqseTlZyafBL
MSfI16ERVRv6/s+z9ai6apFsonjCmUKc0RRviFrAoEpqxWx0F/SB7nbQ0JiCiPATzxe32GzTq1eN
z7010Pts6EcyebeMB62ilzsJ6c7WpnVLU7rO/GSbt3RT/n6xHxivd4iD7KBhsEQWN25Ko2WLbZ23
BG/mrk8MaBMyx8A6YpZQMyb+Hjc9B1gO8wcfrN2danX/ECSGRn5H6ZSDX7h/8IFgbNKA+FmvN3s8
c3yATH0KZhOOYE38edMTWNqQw0DIpg1RzqBYVK0FbURm59F/U1nKnMAo52+oc7eF0wcHa+HbtbpD
geY0l9gwu9P9g2FG//k/tiufowO8g/vXCP/ztMj/cuUUUTanzM55qBoZolr4zvcNuZOunMQpoS11
Gu9/4T+fO30VAKYHhkM4g9OfvR7319Aq5y9E6M4E+oshckaI1isVJh94EGP4ttspb2EULz+zdlLJ
v/33x2d03yR5WYe88jGJGRIuZVTPhGPOxsud+SO/MWgmE3n59/uDtEbxphf61+zELNBKGqT5FSOZ
HbW39lvOH0lg4vNb+F9hnUL6dOlGdMAliCL18BBk9brGNLOEfPbr2hwUURaUFVwBkH7N5UMhK+Ia
buHMaLNyyS1azbDVsjbOIJsG05520OHvPy7nd95IBoX6aw7xl1CLFsRaKSe5p8N3O4bdT/+Ap2CU
hBtN22oF1/E/ND/8TBvUvrfcr9CgtirfUMXhlUkg8d3pfIUhkcwwLleHLp83mARsPI5U26MR2t/I
PFfHMCsOaLk9wlGSH2AeDKBIXL9KVbt+gsx6/0A/e2P1EM/6UQTriXRaOhqEdN7/8f5/5fJpF7ZM
UlSEB7Nn6Jka5Hk7S28tGPS7LFtGOWKVWEsHBxsDxeVb4zsTrTSiC4vpGyvgz3pcIYBCRDOUBJkA
7eRKXHICzD9Jw5fnYXwqw3MRm+9YwZlmxgNdXvN95ly7QrL6aGvnw7Ktd2/I5FoRx4WP/xlg6W6a
NZmGdn+kJv7dJNTN3xOv/yQ21EPVx1N7df0QGOMTCsx3ORDIFRtv2qcCCYYfJrRToqKE2hjiK3Dd
H4gvn3Tnc9hsTcxgE1IxwKUGTf51ONIyt21SPogpGjhRcv+6xJ8N/0U2NcF0Ic2EQ93ypX8+SPpR
DB369FhPanX/ernQ0IycM/vyb/96aFYuF9+dAnX/Z7NXwbbTLibR/3/ev992B0vdv3j/fJZeSPyn
e20A2G6R4xINOjnlmlHDH2DcV7dE7SKi7JOgvmzT0W2q2iXpmwoAJ2KkTkNnbkLjXOVxeO56vI1+
SegawVZr5oJPhgwf4g6Ca0e2mRQOZtyEN6QiYTYb4mfXWSZhHgbrIuIMS6KD5/BPMmS0MWS4r7Vq
gxduOcv805MP8ICfPKuxYHtNd7VYPC5+cHJHOAFhkW6maMifSaHKqegpbuqmyE++zs9aVvrmpdxW
3dK7S8qaOUarvgQyz32D5BOqOsjcxgaoLl459gfUdGLveQRmesrc2WiUN1VWz/ABrBcrF5r8HRiG
XsxeHFJjTGzXe8e/Qcc86FTIR01QupCmOqWxfey8lLhM0B/Y+vUh5chCqYjiOkVkvqcTyVlfWX8C
oF0n3PAbUIbDOnfyz1Y3tGjceRuw50/jh2mFw4nAPIibpdrZvv9TluE18OUTlPFHXyW/XCBQZzM1
NklCJmM6vI2FvTcL6UGyJ2DBpPid5F554XDkOPtWdSHEh4ZBnVVNvxoZvgvbSXZiGQTIJrhxd7xl
UYrewEqAaDrhLlQpORnjJ6s9f2JzdB2bs0SavroRdnsPkRPz/rkEH1AV3GdqbAE6iZGZC0YtJF+/
4Wra5XjJQ//V8hOShzPQvngnXnGcqJOHxXhtqDJd+0nwp21GcrVmSPygj5i0nZhjVpGBLrgjm6qY
X1wOK5VnW3ur+nB892dQgyby6AuumatN20ULrZjG6oDfx4mzRUuFt7FniNSTxbHPIBLT6qXK5XDu
pHBr7EMvYRHpGVyDASXCcOFTmdkj6LzvgKQex2R4zBEDeCUHyhFwL3zMhCiWSNC6xjsPd5f4F06a
W1H456klQsdheFWgJLEBddJA0q+JxRC47tJfhjPbdBeMcy0kwqT+qiv9zV2Mz6kzPhZN8NSBEjGU
92yOw0daDp91mpJmog85PXsvbwHuT9X3MEB/RtTbyjG4LdyxuTR1/YN3v8AdkjyRCPqTWmtee3V6
tKfiwkJvMlf65cvmgg3/t7bc3z0jeRboH7pE0Ca9kdlJ/zjXFXQQJRXZcPYFluBXJcM/5DhQEHuY
ZjqTu9N6dOQvNDBfg+V/t18VrCfaOyyUs2h+TqbPq5/+hmJE84yk3jXRULe0cr4V89IKsJlZyOF9
imzNmQjzMnxublFFhwJnNAL3b1yX2TY3weFQcN+mxHxXoZ9ucnTC9OHNnVieB71IR1FPUsWki7MT
di9WiOtBMk2kdYLzLiaFF63OIgMMqPWI1zWxqjNkR1lvzxcncBjS84sXkuQy0oVec6HaPRAbRv3i
nPbqmyrNmtH/RxYWBaEqFl7SimbfEEfnjnzOomshE3kPGAXF3qpt2qD41DUacqseocxa+uYMPl2w
kresL/ZDJ6BDM9jgcP2QQgrX00O72IZc8dbR5PUT76ImelfBsmbZHiCBOD1iq8QpHya01tyfo4kM
x87FZgqtdGMnPbWv2b+GMn8e5bgiOdvSLeOTxdtbG7R+cfKwWnEBkvxJ+68SB6MLD9yli074mI/y
qXeMH3EUPvMKT1Qi7O3D45Sw9FTt1pgIm0/jk9Grhx7IXJN4h8am8zXa26Ya32kwOYH5B/Fz3UdM
CILiuWmml0HNH+2I7zSyyhOpbJeuZABi8PYMHvpHiwaWlf1EGFKUzpNTYFEJVPRleabEjk0yfDo6
O5mZKGq8Yd3Wmdxjy0flKpGS/EjQ0q2iIf4+j+awtfg9Su7K1Hj0SLmDU4Cghnll73zRmjjPHhYl
N25/KqU/XPo6eSt9Thm/2x4ZWufHzK4Cb28o+Z5m/htTC5poPR1kcpR/q0Zw4rTCJwKO9r34Fpsx
4R+BeTMr45pbxJ1k0bsGvRwyKUQQRw4uRHAd1++we3FXRO3PJM1pBbYxG08HSCeMQdHS2F9PeFWJ
m/pkmATIPg+hTdo2Nq9hQNdmm1QPejra9vArVpxfin5+7HwTW3VamRtkMzTLYX/RFmVzHZ4Iy+Om
RE0wAevhmPw6y59Ghu2oLxaejlJnC17+isk9/SNQUp2FcUwgamvSssfKQAlMXNuUBNk1i7qPpLbk
ikyj6CGhm7pilvwFM2444H7CZl811TFlLXENBhEIE6qNgdNtMxu8njlRqKhBaYHOtnNpZvqsZjCJ
zZCat2iR0ZttfEpC7xZq330RE1FgBUq9BnmFhRrPi1XOnAJcAIbfDdtRtSGW82dMUXMWM9hraMLG
to/H/dwn4uBwENsGRYbB30msFYRtMsV9zpemaVqMn+WfwhoPZYTsKQNShr7IbjcBWsbV3CGtqvtK
nTIifHc6bMXas6LXOCzbF5UXtFBcOewpN7Nt1JPq6akiO9fe9CSY510iVwUXPxP2Dm8JUCHhNReg
VjjkLfsa2eVXsgBZY3wUR81MbISDfemXD2GTLfgU3l68e2QJLL6TSZfnRtMiN1vwWZnDAbEols4S
aslTB+h6t9gwp7KyDvTPHvwc9dz9Aww7itlqUwkv2hMyAMBcOmiCFtiUP5KG2bOJWi55hGMh6Y+x
ldzuH6wJ5Z4RoTR358eQwT05TdAgHzpEn6TDRpclknJX+hpnYU5u54Dq1xaNe9FshgTE9BjEG014
bS/NF2rV4SUg+cScX0IP3kZpevbZ78F9xIrp11CN3auyNHZquBm40HJ7H+ZccgkEjCeneUugnT3e
P4F7OwEx4ZdowGkPkNFdbgMkBa6NoruQcr6lc8q+6lPNtCbZSZHi5QGV5V7Sof4tXZXtHbsDIA3m
LLW67OAzoVv7Qs6Y0xH/BLFziwKNbK6PjS1oLPNW0gleu8HobufRVnvb5rincqK+xwH0+xQZDNcr
xbNB53fht27lZNJzUdFNh/vRaacXnmVj5+owsak/FDmZf+5gNcjwBr32RwB79p54S+sCjxudnw2u
iANoy5us4SG4PUeGlNynqTcP8eAcjQiLUUo5UeZWfu41dvvOP+SReFYzUAd4Mrt08VliomOIMRtX
3Xn9Jkyp3f0e5R3yGLXhNgNAreKDoXOoKqGYEIwCxmNnyiTf7JjJzucl27c+jXijpa8opYJgNKC+
QDyAidI9xRmCSulIasXglJTuYwM2xKLxRwVlSNxL76HJ2eNu6O1bN8P0LtfjzMmPVDz8eWygWzfM
t5abTEfsB9dEi+Ca5rqEfNM9tLN7mWVV73TQfSsG41fkji5aUtKjk0Xe0oCmkhUvBHodjq5xcS5r
zMcUgRUBB6wwc//lTtNtHmoSoweyJSPy8xoJYSWlhnMats0aU0sWGFuvS7JtWE3JEtb0p4jH7qDo
5iFx0rcgj8/Lf7PH7psHIynjkfhIEYkx1ky7kZiM2H5tp2x6CEeD0yfrv9OGKz2l3wg7em4IetBg
MRCyFCi8gK6zuab0PBugTBlLtdu49gYBFBD6Jdxd9UvkZ/JV5gSlRQ4c0Wxq5mue/SxrLzoydqOB
6kvABd3UQntGhpnFWIoN37sWtViiPbFkJxFNsK440XgFyujkcE1jZjxebDIj8z9wyeSPKhk/RUz5
kfb9oU44sM1jfolyWW2Hyj1Pul8s08AWI0om3yL7LCmchGpGpQdHc7LOKxM7ZJXsbDHGJ8cvuSvN
Uj07ln2AkxUXUUoNjuJaM1o9x3n62HuDcYyZScOXEGsG/fiUUgtkmA4hKcDXg2xabSt6hMs1bm7h
xpC7FBXiPClrJwBQbiYdHtO+7Y4m5qvccxn2DPNTaZWPqaj8A3xUwgYDK7vUXmusCh08sB++mbr9
xi1EgO+SjAC6LjoGCwetoZNn2827zRRq7/fqq87z8dR72TOq4sVtoi9TTlhxn4WcgqkvZD2+dwUk
D39EdcLMQ/s0Z30YgynR9uDcmZDM83cxdD1tRe8iTewDbsuJyu65v5kix1gp8xPXF5jAtH30SMXQ
osf8E8AIC2v3CLEJjspT3Q4u/nHvHJKU5iFaZirhfZQoIhxvABPUDRi6a/fLmi1jVxchPXQmEtAc
AalG6utujb+/YlWthm2RPaQYk2KJLXR+A4pnkvcLXCU4S17aTd01ctO4lIilBcq2oLJCYY77E4UI
fWCaFKGbX2TkPQ39RMW0WCjuZj9zVN7Z5wJfxx5soMDzZkhis7617vP9UZ3qUGhGeFrBFCD2rhdg
YCpRQKXijs/IOEwjRLDDfTDCfsWGQVWQhzdSCsg8EISbuXV+DUzmJsJHOEJS0DpCHHdtIunwveAF
lNjdrZlmYnwlU/XKWZ+Z2QzKNI3PhVVQbOKmaYqvdEzMg+XTDJaztS287Kt2EbEiaUn/eu2twd2N
IwPcukLCFHMHEInOuXNW9T7dLlFu62pBCWAAx6SJTM9wPTwL3512xOaNbHTbQBKhDlS8N5jnkuBb
STMONEf2mrs8JaBYYnZEfCwdXnF0USfImhYgpui199HMZuWrKzQ/usBqTM/k4LbDY+9QcZWSb09j
1JJx127Bq/Wr+yODggPtfUktPIAiiRt/y4f4NVETKx0zJORrnHb7qdyMkfHHGQY4/4KYu2FmQgPG
j4YMNaau1jMSI0MQ/yZw6Mi8eLRaenH2WDsr4G6IsgQEsxQpxGg3RFAMl8xzfgQQo6iqu1uTUlGb
pGYmNut8yvwYOSP3gvdgjC5vku09Cy4S+JmbUBqvZH1H6zafvqmes5jfMvUxMt5sl0jWdMopjAxU
ZhIsJ68Mw0jChEOKO6mJZtUoPGhw7gPEhU5VAqWz0q/7fjKL4Fgm9XHKHwfb+5m2HB1IlsxARlGI
dVBglodqakldD5/pzHtnNQZZgU2NHRoRCiltxc3OH1zLqfd+q6F5kwBx6DAQyF7pXZVyyAW4wjG1
HI03P1X6NFruQZjmbZZE2nSiV9eGmXvFzPQYFLU+LjWwX47iETwfB4fJ/QZu1X0cKCNNbXcY/sqt
4QDSKtQy4Zk3zNrqzThCyal7/5tMiI29fzCG/nuaGslpMlpvWzbZxYC5FK/pzAFj5BByhuPzkY4G
8llvsq+TNrNDPOMEZx19Ztg+7GfbfG495e9YS7yz08dnxCjUQwTatRzxDyIU36MSzpaQ1lNK5MFG
TcZ29Nkkl4vKXIgOae9CamSYmKvl9aO9dvImnGlufJpdmqD8lRcdHRn2RPvlzD9pFawQOJlHFR4C
UUZ7mvz+Ci0CgzthbsrR7I5TgePpLru14IauLeI8jJ53j8JgWBEfuh2Xk5rd2clWMoBRDaM/bkQw
cmb2mQ8oQQuIjBvqxyevaG+BTrCUzZsOd4+sAtSmXca1NBq3hkoGiQNFU+kXL67yamQ4v++MRN9B
gA3dE78X2iF+t3ZaNx3J06P/rtqw4xhEuZSg7qmleO+ojNdCswbdFyLaK+Q5Rk60aiXbcVwaHjf7
11wvp9E+4OyfZQ9KcPcHzCWY3VPcipXQGYdbpz5WAVN/OmvDNqgeACHN2NAmcTChRFApohexXRQd
BPvy01iNezl8WAaGa8IzqH8j+t8cDy3VAoPsTrheUNsObKr31wm4ujGiTXMtPPPkZmzvv3A76xkS
YbmHTvQ2UwhuKF3Z62GgWHDCMobou5RLAGGK9ZtIXL3hntwYjYsbq0csEY4xRaumkYmrjo4C92pG
YCNpOTk9AxYs22KpKZD7KDX0VD0MHQAT9WEAwJwxHrDxUxekX4v5X8nyq6q5mhDSIva2jI09Lbbz
cHhJLPU+cVnhUYKk8p9L0OwYeud4vhPyeEkkK1ixion1sd51tbgRs8X+SA6NlX7iopebesSIBhWC
soQHNSrYT5XH0TfuojW9td8mBna6ZeHG7Fjy4xvhHqzJ/nildQ1vGxzMOkP56SWITNAHkH1D2xsE
Iwk51TPn+JuRYBAMLARzy3o1yB1ITFTbISu5nDjwFTzc7Sj5MIjQqrTzr0hO13tLHRuJA5QfPUbh
wjz182ljuP4lWPqULO3zLm4XykVRPbZBDwCcn25UX8rqBTZi/poWmulcu8z650MVw3v3aJ+vQKmG
m79rYj+eDKsYd9GYf5FGQoKzg1mmJKsTJPm5hD2rvDFal5q7PZweOJOkN8EUalXRt/0YYJzhFmmS
XRkk00eF59Acw6Wd0f8Gy4o3WHvmY9iYv7V+ScA4fqdRgeK5niH0un5+8Jy5WyeY1TcGDarGJKy8
EQ0ZSnZ/dfRwrAYOf5Hl2teBGqcqZ3TWzRTvIz/iPokhpNTIN9H2czm3IA9WIoD9nYCDyzqg8KFR
f3m1BcCj5H5crpDO6n+qaHqz7foKU+A2NuBA4o4gOUzvR7Nzj/S+OeT0FmM9+szjcvV4pmCRoko0
F1qqjgq2WRYVpzRIJS6549wk/D6TAhaU+Jx9t/hY1kPuE1QHwbZNs680iF+bQjzVs/uppvRXWfrQ
x4lJwMtGBE/orRHNDLylwYugvHZGOoROtnT2S8pdd7mJhOYHyYbG3uwtVsiqfUjadI3Vl8u7pezA
d6tWM6TQyWRFjsou25TB4b5hx5xtTVjODEiBSXvlAsNf9fl5ONtd+NWa4bFwI9yBJCVaGfYs1f6M
JVhDi4vL7L1XHTInd6s1fmZAadOqhh3qEya+IlYnX4UDl7bLIIXNL//yMVOvkjk6LPeunct5V/Hr
aCN81YrlrjPzYmUYijhjasV+KSe0Q16XwK0cNgBGuRnMGre0pNXtJe6tQYe3uv/m3YBLO/enBxEa
L/3gGozjsb9RRbRzdLMXb/A0sxE4AfZNFbHIpXitdHADRDgf7iCq++2SkDeNQeJqoJ2mt8j7m2BC
6Ps8X3sty1KMOB7DBmhNvsz9oBe+KUnW7CoN/lowluB4rGg9Te6N3GFeBTfoWMDM+E/mzvV++bo5
IbWidA035YBUCMlQFwveSZeJ6XSF0Nlv7j9reSwc7i/wSKsmaWHmLMedNjAhxjvcSX12xRG1dOnZ
dNJaFoQrgty3aYfUZFYon8W27bkoQjxNpU9AB9XScvAqv+zKOXVFiH1s4WTlWX0oAzqKcbII7Hz+
7DnKp+1Unb0QPlW6nO0rg6T4xvvptZxUYlj5q5QWdJC20b40TH9L5fM+RGDYOw53XP2rssQycLfm
hipmgG4vnUJdb+MiWQnJUbwqKRGCMNoEwI8Y7mDIMEbnRdjELyJv89nFu6VdkSJw4yiwbJtcHAQG
dPMei4axnQXus4XoXovvDe8cuerRm8RYA4X3iQj3BCl7xNTUJXUb3d067lxzb4mMP1TKF3fs39Vy
yiq74KwGQI5ZwjYdLmDwdHzM8XaT4Jh9jTY3fef6+z6Ch+4XlLUCFwcGpO6QIPFHYzkjKZkjWsbL
9Tje+UiQwflt/9zXbrx0NBosFOy6OQyqnqgbecu047yEos1vweT+LqsvMGb6kzGoOYHh92qE+CWa
XpzMR4Krp5OwCPvIiFDYeEHerklXKh5yeg9kHxNIwbsNuqiKmIE34QvjnHU9pvaGp9hhFEYehPvO
+j/Szqw3bmXL0n+lUO+8zSk4FKrvQ2Yy55SUslKy9ULIlsx5Cg5B8tf3xzwHF3VPoaqr0cDxgWVb
yomMiL33Wt/iDjqQ7BQof7xl/RRvfJkhwplaRvx6B2vSddQGSU+gKyO8aDMrlulOL56FJoqbH7fG
wGil8ef90LZPBs+R0BqEbJOQBztRzVZOjy0drxndkpeGr35pSCKy5BYdjrMbIlyDcw1PA2aEkSQZ
VlNfbjurZ4+NOABhboDhGAPsHZvuCewRppYpy58NC+VNxfKNkWZA1Gf26aWlgof/XmxKTS+fRqrF
5xkBZ4+e5A+kz//6Nf5b9FU9/eFcb//+73z9q8KWBguz+8uXf3+pCv779+V7/vFv/vk7/n5JflHr
Vr+7//Zf7b6qh4/iq/3rP/qnn8yj//nslojff/oiuHMFr/2XnJ6/Wir/+7PgdSz/8n/6l//yP6QT
ejY0gf86bvjykZRf//rnDzt8/u9/BbOyfMefZELH+ZtvOcJ2LBO0wz9lDbvG33RYCjjNXcd04ATA
H/uTTGi7f7OFB2rB9XXoiFAy/kEmtIEWCtcFNKQbvr4cTv+fyIR/5TqgcYH1xg8CDuM7hvMX/Ern
prrWjRqEu2klVsu5kEBJCs5+Zf4yjvK9f9EO0YbMP3HAXvQf3qg/L6l/odH/VCVl1/LO/AWwBggI
aqMQHuFovBrIiP/MfqlKQcyUzo1kjQCisXB0p1w9oHOnr4u5H1O653yhz///fNiFlfMfKT94lQeZ
8LDye4+ftXjstR1gsjUxy2F7EmBPiv/LQ/6VffTXF/oX9hHWchl6A4+IKKufr8YS4hFEyOiTTZe+
/vcvD0HDf3o4zwD+hnjH1F0EeX+lTbaESaFbbO4rc3hEHLGD2rJo7jiSlV7DMTiLA6visOH4UbeZ
qNwufqGyFREvxYoRJIYXhBmpFnpIInwf4juTWUXQ3XqWhYBhYeHWbPWeCHb9LXQHY1XhKdtOBZ5I
epds6KuRD35lKbekObpYbKyCMBwmxLRmYDil6jGkW8JJATWMY3C4nCG8Y8MrN87dFDcMG0StOMD0
g12Zzz0mExw+C4Z7wnYyU35YTvEQor87hqgDSaJ/y3w2fy0Zb5ZHnUjQwbfRzcNvlz4BAMt8fa/U
rAehq4N5pPdk0EbbO/KjnUauPIv1+x4uOd2EDgyyJArIzsUiC3LXNNMurqpI+hTHMu4PzDJ+WRUn
qnBmTFJaX6Kgtqibd/oQN6jKm7ZtL5pQb5Op3LXb8c7OKWPBls5GZjBXV3TenXYkZxqpcO78BIBa
U2HBoZsHu0FGrG5jy+5V1/Jdjxo+GGTsZaJtCQSlh1YB0HDASGzI32yyXwzHvyyN78Mozt2LFdIx
+VFmlNVrzyvWRjlfK6Pa1SqfAtmrMOBt25PD8L3Ujg4aJfCKM6PomhZCjtM2MUbQn0lAMNG7S1s5
TZgE9tNXNo+32MHAGyEYkuNtUklMgke9G0rEpZk7f2GhvkX1Z1m0H33b5MzRl9NV2mprkOFTlhaB
q+r3EPuj5jpbs2Q8aDnDTdTFl64qYoM6sjH4OYU13vRJPE7Vk9Nwss5Iq6KBC6wU4LvH6Ydx+jNO
sRpQAk7rkuSurKoC22zPEInLNX4t8te0mpnvMmjLLVo8Rcu75uEYVw6mK2Svq8PoITYtKvtLA+Cy
Q2W+tgudWAINGIoycEgmv9vlfFi0THzIXjhnloFrzALQYObyO/1HVN1V++lXiC+12CUzI8uORca/
1mbrixRpPBsR15w5E18MhdowKpiuHk+ksaEtzeVcrPUB1auempccoxH6QHDyDc/Zbcurb8hnkEMc
bgzjXKU+LjyNdpelo3DNtfiAgiJAwEvTteH6IaFYreKc4pJOxB3pSFSG5JLhG4Zmd/+gfY9Fpwk/
YOg88bOAkXWs8SFvhgKwWTM14NG7jRGrC2ftKxyBPy7f0iTyIUR+YqTOgEoyv0I+STnSt8Tb2d5z
hisWcwuvLtQMpM1zBspPzFhQCN5crptxKl+yQj0A8iepIe/eDZI411AHgiVkhhmhD97AlxOYd2y9
I9JxYIpfuYarfYr1/dCjM1fzyTXdhQrNSK22CPLJ5BPKNQgafXsB6HDTSomXvOftu195epZtWHfJ
YY1qCmtuwzxpil2ahkEiwyggdwpRNMLutbujibH1Bzwh+J5wx9lmuh/ox/RmjY8YEThIE+7OLBIr
IHZfhdF9M1X6kJnGesGirI3lfxYGlnXbs8bbcPt9R90Gl/e4FfLdXazurt9jyXOiVepPYHKjZsXt
PK2HV5KzTE5tyLgLiHd0uMkBY/1cGxGGq7AvDsvl5FXAqSaTxSwixcStk1tuvcrGtLe6V2crUThX
UeF+dLgh44wRdTXReENbFOrc4nQ7oLiw5N+XI+QEU7u4TJCS96InZzLHIl+EvCi/YULGg6SR/YWC
114NE58IMOJqTdxcaYbPHs2vVcqHas/mlwTNsLJ8fz9bznNsMQvliXUjf1j61TWxQZIMatfL8qaZ
mdzSC8Y+sGQgLhfFTACvW735pro1w3ST/tLIDh+Z0OH/TlDLROl4W2ZkqCe+9XMTsKgiD1c4Yiqe
J2JZ1hhZvMtE3JoyGCLisXxpAUqigSG4GlnLGHVZV2XnV0MvroXf/PZndzNg6Icmz31s84nOI29X
q2Vbe0BJozPLXDMMoN+OoNjWCqJF20uv81aQP42PhVFOzNuKRNVdjxprEBwu3tYYnRxICvjwpBUk
7D9rOY0XSdAAHCUUbbRfv5iXsnamyUvePQK1aWbacwsJn/VT83lpkZe2DPymQ+tLxmDTbQIRzZOk
dYBVYVVg+4P8Mt9foKGh4G36+Hi/4GHMveNeWoKo6x3p4oAnaXQY7KNEW+3ctvvBjrxkW8aBTPnA
/XAKA70trq7dXtja32Mr+i4z3OuJa+MJnbMzeOVV70Ii8RMaSmOcbzrTCnqZ/5wNp16ny6rGTJQ4
OiND2yDnBqhqB1dCkfe1CGAUyVqektO+qlEKdDUxUsptr+lU0ijwYd140tkZscAlWXILxXJaG6q4
ypKbwhzVk13F4HPaS0O022pRw+fLzhd3+YWZ7NXWqh7NavyNPfrERxhu0qGioEfY6akb+dHF1hYk
BmRpVSK98n93UbkrcC1uUMDUG6PU0cTyEqBw4QIQ6LFIFVpr3LFHD80uOuvp5rvxmpgjPWCV1UDK
F4ChkhjiEH6sqT1J9TKjUNLd7LEzMaLlTjNvvNH7LhsQp73pW6sY/0LjDlg+sM+6FF7rLmrzQBf8
KDbVT5IEgrqwn5BuGGyA4znjV9Uh4Z7Cbl+bg/mG/GrjiWKXDxxryA0/qbTrT6mDrKYR24Eh9nnW
QEHZPWCVJIHRosQPx+VSbirFQ43muzLUkfC7dRnXLV35uT8MTgNSLvIfZzleUX5gs+6RXYfkUGUM
gdYD+QDrPCcc1LN4UXHp8XbmTgHAKHsZZrrvJs4CRs7wZqusZ0ee2StQxq/invSfKQYb0djAIKrC
Qtca2YuzAgqH6g5pU1prn1EyA74rZO2f9pQDNOq0d62DbY1okndjGvaJu67oMDFdU8TGmeazNngH
6dOzT03mSCi9UOGNWxcIE9daVG8KiQtE72dvr9nybM7No6Wc8tTO2WuksfgMaEMCa06DmpGdGPS9
5xuwpwziW8tkCcGxdI5lQP4bo4DLyoBrT2DSr9mty2NqSfp4Ao6U8NZTN7xgnbbp5y26YCIsu1j3
Vvw6ThZ7urQVjZn2k9VOnZxhPEcWE9NuxNzkqR61YF/REg8/8IgTUXF/Egmh68NE3Nr0aGrz2R+T
d1RPyWI7xw9v5bCAyB0DqISZ2wIfgrEuIu1Df9OiEH1CV+8dQJb7ucZX5+v1MqOL0TJ2iLEpQola
sl8mK3m2Ypd8qG6IjtK0S5zvkLEsPySZo+L4g2RX7sbRe7BpJJYJ7TH23rSh+ZKkTB+Ee4A38jP0
bDBXWmHuoHEZ8/g5uNxUYWzUlwTwNAswh4Iu7FA2Y3aLo1rfd2b1XObI9rSm/dVya9Il+kTthqF2
iH/ZeGTpTAIHJHB7oaTMG58T7yadujBgIp+J8XPWByMYS7JbNbQC9Pcy7haW3EYjQR3acPLHFcVC
kbhewv0SXhLGARt/3IauxIDF6hFNZ0PVDmKCkua4bUI0peW1VBIGKdSA3dIIh/aohU+5+IxyPuzW
qdIA48IFaXQeYHtJ1i1mqbESSTB5YRMQmPsz64Y8GIuECiRFeOjDXfIFMUYUt5xsPOKRwrKDeNzA
lXejlp3eQEigmfotsaBsR4RD5lRfaz9vYJ8o8VEUw4bD1gH37/BUJESEmCQSiyjchWzh8A2YYliq
+00iNQe3MftJVYQ21aQpVzc2Z+EC7o1Fu7KuI3Z09N9cxkBGLWIh4UBvS918XRSR685g/nunMBvV
A6gqbW3F9IeT+2Qkzp5rHWv10qoHsRHvfKMhywhxIOiwBg98ynpE4BHROayKxZBuKmGd7QShQMnc
oZkPDO4Koohoy4+2/eBU4rOnYGU0yBSTufky5WfTt93PIjJ/l/YMaWeJzgRLmKwak8/VsQlKGJ3m
gNQsW7c6DWhanW+5Mzy7NT1so3IXKXJ8iDxAyrlJiomMSTlzDUXwT8pgqf8t5BgGom4pbKf0Zul5
DChbqQNn1AdBH93MQdAknlVtDXNoTi1HC9Qymt50FJtZGnCmdJA/tnjZ255iw+KSdnq8C3q2dSbU
s8QybS05ok5ove9dZhBuZmvfktp9NuvBoZoo2l1uLaI3WOOIVjg1M99DLsYhdqqJTU33/iCSiyXC
b+EFnZJ4bqEsolbAfoEfL00J0NUrQdt94HtTqC8VnDm8ReWBr366cxdvDM3ZKh/NS4TLgnDLlNVm
2Fn2G1K2Dg26/w0jUHfgZMUgcHRCxEwLaNV3WcKVOHMQLnbDyH3tK/8RxD4VOS2DuFcQV9slv8ry
vC2e3xfkDkAXxp+2zDFtMuvu8+ghxSF5KOnMhrmjgFmOPxdQJ4si95mBiCdQITGIo8d8jXeXy71T
AQQ3Z+PakX/oFH5qz5bMJJyRKq7tziMAwcBOpdo72FphJXur+0yTapPL08cFNEYSizWRr4NarrSc
yE4kzjurMREMi62KqRilQUSNYrWk4YpwNdGsI5q/w6xx1geZOW35qOIq2tCB2JeejkfNBcjT0m8o
s0AjjwHimgsEQJ/3vpedKlVfuhxjte9M5Fpz5ktgD8X2DMQq3tbY3zZOaf0ojTqQBtgo4oV/ulr8
rlIERL+kPh9tTjWrWjQfJKlSF4wGEjP72OhA92A+zd4IropJGpHZV31uvrJpgjbFe+hL3P9xSnxv
DBhoS79w77TlD32CDEBE4mGq6muVaB81DkBm2RRfBfbuYSLMbDDY0zjmMJD1nzugmptHo3JQHEj5
qSuyuUu4SSuzBIMD1no7Aw8CRzn666p67gWVbNhV8XqR/6RW1K700lbryUZCz8N8K206h9kCAQiD
ARL8xmF2fQ5dXEuljhz9VRvdcjc7It6GRvFgerTAEiTLkCfzoCgTEaDpJ/5l3tp1/1W09fNQxN/c
Mny9Ty2dvKFkj0sHexGLKhlAli60TRET4JgIsp47YW5g/lXb0AtM+lGrRjF2ZK5K2rU3n2o4qHnE
M+DdPY/SuraJfbGW0Eepw5hOa2Pb59Z4sG2eTe54e1vYZwLjZ8zV6UUjiYlBOP6pfLaeakyeW8SW
y8CsgEulEdxMhbJxs2Jb5M1NL+mfkHe6ChdVKHYjexPVxZOzaCEMuknBVFPedTCdNj0He/gnLIJh
jVC2GZ46i9TO1lnmfbrz6nBIAtxGyJokS9a1ewcDhn7AMsNIfz+hmoGc2f92YqfZpLv7fL2sGfKa
bcQZaRldw/1Ex0caNMURA8rGIMEZVdUKsXVeZOXeqSri2Dz3hvLS3y71HeonGUzNm0kHAx0eLoGS
5Q0s2w54JGP+RW/a1A+9y+0YT3l8zlOOP5OtHSvdfM5V+90tO3AbE0ahoZgeMlf6LCgQX6zE2U1u
Nm9j3Am9YZRr1bbTZkpYwhZkbVbaAM7ijKHSOJBpM2IyS2LMBrQE91OxAE+NatxrliTGja8AZVpv
feqee0T2W4zHJQnaM3Go2YgAmvm3pdfaYRDpM47f4lCZ4mo1lnUqOQSFy1KfwSzWw2qLfLflngM+
wfDZQGlA59eKomLdaBgxLB1VzzRbP+MWRmlbP5oujjNr0Tz404SkXsmt6bo2t7N/QXckD73KD4TU
PeZNJU4j3Ac7atTunlhTQMORQ0zDCesLNo8/9mqn9/O1okxLY6om32fDFm3MUTd0fdpperxRc/NW
zcWu6EE9eij1wMRQwhuLzsJ0PE5ybvjkWxWWkdZa34UvtZljCEE5DFDmcVTqLUwhwzmmjidwiknI
YYBYuZY8NOq+LqY3mOXy4BuIUJ2Wrqusoh2uz249mEUeSJtWayPeoDoTowyURjrysy60HzmoJGx1
I27cjF0hJxtcLW+gyRTMwEPHgdLb1gweo2yyEc8l/q50U0mSW7w14lCAs/BfPYG+F8whHWYU6IHw
sm3hEQVPrno+yZMDbz3W6Bq2PjumGitOLBlRjnwQCB23d2EVV83KmDImkYug0dY1h8CYaTsNfbux
l+ur661kR0QUUt2iYerHlZNrjFKn9pcT2rTriOXEPnFJ8jJooyTeZDKiNPrhSEOdow0V97gbpTxU
BWyMTtF8xAzHvWLkv+8T7yxO+60QHMvhxiH3NLjmubjHEx3fT7JBliBdnpnUbAK2tcchlVtnHM9l
aSyiQTN7smvtZ8lQM8rcjanXH77ExKTQrTFfrIxj9O5oZLIxYQaKhGkJxSlq2djHrQbixRoYKrjY
tSBo5uiMLoYEDbFoqHgpnLJ6dQXPedZsCgh/NsS68bPPcmR9n/wm3ZU3UMsBEq9wPQhdrhq3gaiw
CCkyLMgjg8S1tQiRWrc4Cz+mPSe4/kDn42NcZuZmqb3cFVaJpQQxs3EczCH0KpeAiZV06AT5oOr0
JlJ0aRGjLj9Z77yX1pvwasDozczsl1IjeOSpuCbTx9z66Y4uysXRsCrEiAiWXTQBQ7Am4WqloTyF
aSR8RrJLE5D0TURuzaMyGZNS7HWQAKqb6oClRpJxAKSeN/Rcy9nadEAaOo9KowHd6QeMN+tiKF60
TxGiT5+XXMYcLtYUCwCfybarLbRUmr0VQ7xtCGbq7eajEYdJZmhVG0ryVoQ/nTAhHNt74HC19W1Y
RD5qFTcxmEA73ps1WiciJRjYTvOq7IwzDONVC3O1aLnfFa/Cq+RHJsk0AAuMxldE/aoNKjl8EpqG
iszIHxxw9yKLOLin7RRUz6NztpwJrZ45akEnCo6ILnteh32zdtpzVIdMj3vjRauBYnvQDGEl8UZq
BP+I+BphWBSSuEdSDMhjz6y3ENWe3TQfnjkxtOm1KyfUjxoBIQCatzTyzswJrq3BYqe0Y50wfp5N
+TFmU71WdbV3El6aHKsPGoNvyWi9zJr9ojIIVp26aMwcV5nlI3epQUdzxX/gmvxma+UPW/IHmSZP
ftuTIyAg22nglxytfs5rYKQtm2U2C6wKKFjoY32/y3TqxD8XXAvop6pfloYqr5OsZ3cx4fRaGMY7
bFbeFtskQIb97i55cStW8r6AoUfQsABV9IcegxE4DiB3nVNf6diJdnaTIuEqwBVEY3xZVBwGZS2Q
pXFToN5aC/u5Isn7mxUSNZBQBCK3W5chrMWx9bKdrDlzC8YsTiqd9dCZOLsPE7fk2g/DYafr0lsp
r3DR7abqCqx5jzv53UxRDCXWY0t/KUhtD6ydMz5RSLr0zxEoFvSaTOeStbgYptZ9m4XzXXeGZGMW
HJ3iuFIBRMV4UWDcBeNDSuWuRz2HTiCLd51GvEhZ7kVeHtFFsInNBXi6jTWw7tk0PrSCZT/BWr8q
opTngCpunhD2dK5bg6GrvhmD5aELpaM34TVF5zPBkDdrAh/Czr+qYqcXX2rwf5YePBL8QpDhmx+k
e0LkwMM5eC+aHHm8FCkL2bOLmgjpDwcjEi/03FtjV2aamE70lJfCtrP2IiST1uC2yi0DOWlx9ZZI
uz5lgRzj6ugtmm2/51jiGu7LYETP6IZpoA4Ku3p9vB9YGgQ0wDOG/IQRqi1TiTjbfRrTsjojTamv
jn4YLP21UGBgWqk7RzEmb2nfRKj9CA3JJmurVXp8qpjVEQnl3ESj7D0+HdoCyQ5Ie3gqOLvYjJia
pjb3ssie0WU0D47XHypkpLu5jdIdEPUUehuaIeslnsbPVkOlDdN/OnHYkyeB5UsbCx/9BiOYkGq+
H2d2k7Zi0434IMzQYaXiPfPcConRQI6euBVaEh1Qo0R77a2BjIK55DBL74i6HbzZck6974WAxFH5
ms8oANgNRuchEmzZIIoeLI0GMIpRLcjFpbE87IAC+IVWuy93+aMcY3ANWE6TsGU2OjJG1Pnw7gs9
igWSj1V47QTKtgbp3v3ShfREia/nApjTEgRIJJcFBON3jjRxY1v+WS+8Jx25+6bIhgfYpRi/kGG5
6LyAjQ/viwrNG1DT3e9z6pXfluRzRy4nE4O+clP/7qM48EJ+LPhEaKZ1ZW3CCVnvcjUMxIr5y3Os
loDAJps3nUfroqkoLVi01k1aVZuqrJxVPNEIRQbl1Ix7EW7sxwT1010BFmNfxVQwY833nHVCvtXR
TP0PXzEmRXIU1Lk37dOME0DqEp+iG7j/Kqjem9Cm35EP4bW3v1k0FgEKzDTo8gDFHVKyHC8h3eEY
RW7gz+zKc9sz+gbAtOUdSgc1HY0p6TdlOW9gwnMPWsXM+YQnaVJvmPBl9x0wGn/RHFF7wZXUtcAb
9d+JAQ7Hj333OLhHo3M+SdDzj1YbkbxrYuuL3W58uP8OybOx4UI1GOiPyZZEAoC0JDUiXEWdq7NF
dBFJiTZhLCvF6XhdI67baFN9w52ZHYxs745XU+OeTbuC3IO4JeR5nAD8e6zWkfFmJuGJeWV+NAaN
O5kMvMWyYjxiJURmrojPpdewiVMSb0L2x73UxidSUYDg+kQQd3r+ldvsMqMjIThzfHRCM//epNZO
6v7Oyu0fMKrH6ywmSsnkKaYzs43m9LPUXcakpsfUxiBcqw/fMUm5jPst6IDF+6SinlZ2zqnRvZTx
Bl+bv9KcLn3wFz9NMxPuHCXNW0nMS+BRTMHqAumF9SP9PvHMuSdRgQpJbVdH/ganK8hbDxyAoLNg
NhZCwqZOdm7l/FIM4IWZc8/WkDkFlvJSpQRDVM2TWjY0VJhWTdY1UfZYp6yUFI1EwlRMpt99RxZU
hwERXcTTQB2xEgl0nbLZ0fr/DOvkonWlscktndZbjDCw8JlrJBHSYDcK3yIozu/usHWtDgn//FI1
KMZHt/3ymctvNOCfNv3eukODyYAeSXo6cEBmtLqxU4LBO1cApzLno55VM0+Kcr+kdW4kzbkuY4ZI
xdAemjp7KOoG1J8JCF9k7bayGGAZ4fAB9q58GXtasX4GoUO2N1jd1UElKDQ5sS7WPRB1/pKsYZHM
TcI0H8/w4GbTIm+Oph2nm6ULPg5nu7ZjoHqQIu3wZlKe4eISZI3GL4Ytww0bn8cxcLIPIb8qWT4w
HT+Gjg472AWNTH70BYN0d6oL4yPv0ESOMO93iqsR1CVnOVSXc1C5g9wVGsNPu8zOVjb9NhmIbHro
tUeT3tLOzsrvZcyw08cgy+IFiDUetwOZAifE2Yc2qsKdIzpOR6a5G1ONi2+eW+ZEBPAY0cB4V8Nv
qlQCAD1atBMG6lSXRulUqm81weobR7CFcrBBUsmsz3Pn5tm1QWo36Csr/0mZNDqdeaQI9zDlaVa2
7dLhMbOVcazngliFzAxKmMr7hHooaqDNkLYA7SAyKDv8uD3e/1exix8tA4IsEvf5H781dS4wAz+v
Tn/YdrZN2T788a3MD/mr+79tOjlb3+8/IdFf0tBc5YgVqCwAInc2RGfJ50g/nh9LsluytdLwpke1
AFh7eSkTTz7mijxVo4ysHZVNQYC26aNAmf2rzx2wtmpjAmNR+3vD32YakfVjGj36sAs/np25klhm
/ZAcAy6W0vxZdu5Xdp0izTgkHXEh9RQ+1q06ZbE/P/EakqNeY+hKBUrapF8h+fcfdbOuMfJGwRSZ
RO8lTI+JZ8kQwHwJwTpW6LaLsC1jvs/jfTPY0Gdk0yF8pCz3z/iuDqXoqm1a1z+yOOvoJKgfaWGs
izEcLjoO353yYA4SFoFH3rcukbThhud8hhYmwbFW/Za5folUPslORTHu/IR3pAC3sjILMVyaCm4e
nM19XVHrmRyZirTcJr51kkmYcbIGD1dUcqtl1W00EWakYQHTxOYEaY18gkX/1lXAerL62wSHKjDM
7smRsIuVQ/Rh2MoTPSnIfDO2mC4fxFFb0FyxkdkHwvSQcuMB5cuKBaGDGV79prXIIV3kb36F8T1x
t0qENR/vEYofndKGKLD0pBfLnQ7ABXvtmDyDjngYlOuuYjqHgUG61pEp/qHRmS7jdNuicaf0UdEm
LfDaRrqDpA8MYowSmqQc5W1d12of+pkTVNR2D5ZughicfUDpI3lwLWM1ug+iv6HSSSm8J0KPzPpA
AxBHpu7vFXhyKlL4ZNPXBBbzDUHFCu/gkZCR8VC2aD+SmGlzU+J6mwS9vHLAz+n4Zr/NSi521Fqr
JodI0rcxo686iwKwFeaq17j/s7r+nImS39ax91zXis5EzRS3mRhNp4sMaYhFerJHAfhBOseJ3Ags
4Oq3mSpSCLA3+Mzu3Ln6nVriVajpF7E0yIoS+yxccWL2tqExRDMSes3SWXpDlgfguS9fuIjFgz2R
UtrJHDt1PNvfnCdPS/prn8BdMSMalrqRbqA7lWThhA7cD+UeSghRmlvAXGW6BS3MEtwqg3sBJq12
ws1pmlGQ72VXeCf8x7CEW80/DiBXDg1U5qMSvAwu/+IQ+eDoK71qqUF88+z04bwbM9O6pGHtkeMy
iIcqZMKexpe2scMH9FBk1Zip/uQaYRmQdFnuZ6Y9KFzQznc4x58N+pAbYYjhmQ5sv1Ga0J4t7CKD
xgHOi4rxW2czWpdal7w0NmG7mmz0l95vJmyZbnFDsgPr0K04ABMTjIu1Gw9GSEFlc4etnTKUr4oy
BotpJl9B6XCFi6R+jUABrke9L1+7hiFSTWjSq+HhGCfEJXvVZZ2vaV+mr8jv8zWJIPHr3QlqGFn0
Gk7MlzoOqbexRESQp753Y2GiId/W7g15VbXG8yqfMGsHGM1NOtzIozyJIvH+ZRrP5gP8bT0Yk+99
TppQrZith77GaLHRnuJUiEPitOohjOzhoesSBVa6ts59zBxz+fOuUYQ0+cXAnMoVl9boTrjy9kbv
eK9d5t06hS6ynH9CR0w20EfpiWBXCgov+pHOHSa6WDI+jlp344yAH50yHbeVgprc9mD3vYEPQhsr
UrOwyDOvnLaJlJiXB8cOmorZqNSN6WJyLqExkllB1hUf2jSfYYBUT6mTAgupH5Syql3eZO7TzDPW
UudcRunRT5v8uRAsx0yAC3qvPuvZUKKL4vmHGXaDTJkhGxETQbtGKWHjOV9Ejh3kFEkDXAtkEjvo
AtzhIuyB6YkKvSOiHawmsn/uovTUyWreNa1iWiOyJ6BT+16q9Dgumq9wZpEfBubJJLCdw8pT624+
ho3rYL5IONlxnGIT6N5LvZr3DNnaoJjkpxemNNywsS6rdkT6OFifXhLeAIqlloLZ6FLXMiVZQ2oV
LO4sIjjrz41ka3Dihqmfs5sjhFgIwWoEAiZdntjClkGqD+AEvNt+PuhcVR6UJOE4l5TDJkUTKBJr
6k8GoIZVSQv40a3SM5OvEyBRAHehV21rL8EwmMtxz+W3hIw9asPYIGLF7zgkNM9dIAzlBMfRhg22
Fnks9r3jUNOP5QZDhRHggqBySBks2umtdYzmKZpGMEM0xVi2iRapGjwWFtrR5HWeh/k5oo2Amw5t
S2np4aWNVby28HT3ZBYckcQBhCN6LIxzlpJIrrO+gUU50hPgRc6QAwmWc2fDpFN38XQje2jJlZpU
b59zgtkDYk+8oz0QxNwncQHdZMIfoS11mfnIVBChqmW9aWn9NeXyFiNk5srCY1czLB+FYS3mjAJj
zkBcPavWPo8ETcuKXi3m17MetjQF0gn4tK8eEVqMLsuxDz/ryN4fBpMTl2s8Vm/VyHxk0n28Jn0J
fmW01Qm0pLUz3UcgvNWmjRnY9LVZHLV40Fn1+/OIvAyjEhjD1KuaMyezh2gOh23P9cZoPYMCElcv
lHUGaiMCO0Z/PHajLendD/BVbJDcU9dvqUzyo3A1GagJJV4V/dB0H9k7LePd1DdP07jkseHz2bOH
fjdNyqDY8pbmz1668sE3cSvbbZ5uy8bLd0QDNYEfLh5NJzr2XsHmWctra1EBDxwIYKoreqglITzz
ODKLDfUzJxvAVO5wdt1uC/BbQvZzHu+FI+/kShaOtoubee/moAxzgYJgEDs0qc5VcyRO517kQc/r
2cKjvggXOW5eDk6Q6dTRjW6iDNeih7kw63M7U15o1gSiwrFp65A3wGmHlqsq0I0PafpqRWF+zGY4
u7rpnHynAx8hur2dpk+imuiS5BFBwI3dH/D7Ugt1UW6coqo3TvPAfBCGIo3Q5c/u/xuW34WzjyxN
yIlmddGKTeEAJpNOS4KBS/oHOWfaGo/V1g6b4mCNk35Klr+4/84sGfOX/sIYHjtQuhcPD8916HbC
XM/QkLhOj8m8QiXqXYfvCrn7S7T5P5ydx27jatRl36XnBJjDVKJEKtqy5DghHJlz5tP3Yv0NdF2V
YaN7Uri4SRL5xXP2XrvchLZ0mz2ZL927tSc/VQ3wGq8FCr/AtGz1geuCeioZCOqqP2F1814VjHD9
qS4dCy2hsJjLKrAC1XVgLaRnv1sXTuSKbuJkK/2dv3GTn3X+U2T0EveNfJE+yPi8jtOzEQEjWiKy
025JzSF4uLo39uF6OgjiWnAfKgx0OEE54N8QzWRdaBGKb8ZGPkbKUjnHb7qxVnN7AnngDHYZ29lH
cYkptJUHo7iBBa2f/AdSquvyrSsOLAgzKoR9hFZmtpPqFWwWRbZbnK44Jw8oo1OokBkFO9synbDg
xpCsI+hHDlIY+a58y0FSuGlyMI2LILzz0xHnrZX7uFki7aHG1H+UG4QlDa3IVxirw1FFplUti23h
lPElPXPqVmEVgMJArsjaccJD0m6yh+hBeEFKQCkJ28Mqd1ptpTyob4m8k8WFAu49+GwOyr21jRiq
bpuiPXZ9momLbgdALoUBv4heute0WyinwDZv+XHjUn0fnP6RLGq4B5f2QVoTS4HU9kCkQgGU68yu
hoTI4cYprZCLdEfVWEC/TlBhLLJ7UplQkwiXCJgNbs5u1TW21xynm7q3YcZk9HNo+FCuXMDb76Ml
6MJz72J/ydc0e4RoRXdrBzaNdzNus336IN1ol6xfqvqpld0Ehe9B3QKg61qgd2vrLJ6MizzaMgNH
2JCkwvHyqd3iDZioDUdLYZ/uzAOFYy6Sl2iTDPMI8LlxjK7/SMOuW2ef1aF8Fk4DEWhrxUk300rd
3SOcXJHXxo95hP2KoIZq8nvNkfeVJJGjeJQ+Bsr9C9DV2BxugMQ3L9ghHlmAU2WTFyspdHrVQYnR
sKkerU2A+LpeGpsxXYjKJro3xWXLTXbYGhSZmap2eynX2ZF7OFqCEVjyNngg0szSbd5ITYulsuu9
vIi2/nm4F5zoqDnhxrivslst3BDz7Pn2o3SSb70NZ9MYQORjA23js9qlS5bBmmIJtdW1Dw0KJegz
BJenaueh2Hxs14TF382cdnRsi8YN5uy4RXAcXpNtdTBuC+d1CJb1XnGKFarc0sbz/Bi/YAg5Gyc0
LvnTHFgMk3mlxmtCQwOSJL6iLwg2iCfqcoEI8Sgqt40r7Sj69C8sZcobfb5ZUI8C3KH6nSDLOyo8
GJSabna23rR4ib/zXljSMoFcdGl2Zo/cwZXe6hdx5rwtrZVwKDdiu0QFai2HpflUbsyzBDHqHSif
XTntTXqeHT1IcckKc+Nz0rvChVpR1PBKKQeJF0Av7/VT9Aoup1wZjnaajEX1WICCPXNPnL6ALTaJ
m+7Fs3KyTkG0oQzmbSYKyEeeEJd1MNbmon4TVLtxOG5kK9pE+jbY5jf6U782Xrx9tfOdzC2+6nXg
LaM3zNlju7AIVad7wv98UaiLVlx4uUufbtcad8kJTF647oRFck/d/klUllg+VVubXd127eK2RoyM
tK7/8sUDiJmoZUtcGB/oOEeyU8xjj7QGHzor0AXPQslew6CBVTlCN0GaRxIZSHWSuTY8+UXxELwK
Bl6jZf3OjXVYNSMhnQuascmCcDhXuiViBe0IEVK7dh9WvGwGEzkJ89Y0ax8W5k1xwmhu5pCE6O3s
hN6B4ooAGnmdvqq33j3RlypU5uoOQeQw3Qpnmb7jXXSPnlugFLxIUgcDqXQYXYx3qkvPtFmy6r77
R/NQgDy0xVWzF87DrbWfbgSaqJwYDtbe1w7eZw9vcE/GIRVgOqIXdkS4FdmTdjFujWf/zJbwbGyU
D2Ffu8y/iEs9BYMUP9oycKuHaosYKEQpuhRvrBVmhmXwrH/5O2TiPs3XhUw88RKCLx0JWIoMYMiD
i9ChkWttax+dAmlATGbbslbmuSL350v0V8I2egFA5N1JG+mmbF+jffoIZ4yqHcFzc5D6klsbMhm4
OD1f5yZhKRs9t2Q9FHtH3dSl7W/ScR19WQ0pGgvT1nq2TJU4oCWNXsGyfc1mZpEhDM3mOd3UhUtL
CU2FwTjfCAdasKisR1tBLEMDxJ1OQeaI8iJb+ZDcl8HKQJp9UsaFvG4erIMkOsUOE6RmLEpn2OuO
xTSRboSneNW4HN3l2/DTP0S5bX6I3UZnTb0FeIF2obWN1EEnzCFIfc/cZkePM+Unlvfw7cZ+KWfL
YTcHoK7yY/ZsPXFGl/alAIYbuKMtvFLnR47rfWhH6FLybUy8pzehZ1k0b5aITg+B8aHyWBZs4aSf
/e6kD9tpl9i1Uy99DEBOeSBc7y17lC/jU0rT6I3ST7A1d1Ba1FX9HDwU46p+Z8pB72p2yptwx9Nd
SwTj2Dwwo7/hQUzlEthLeIkD17JOUb9opY1MG420UoG3xJxeKI9iuNXN1bDR4j04dFdyJkQaT43b
oNw1FzBS9Q8PVttgAwgUdyQGG4fuqwHCR+1LphbkZA81gsFldy88TzzpbkXoNUFJIBrpN62y8Q5q
ZbYjbpa7/6LcB676plqnFmgmypZxCVDo3dsowtIiBeAu0lyBhIZ7wiHxLzYwffBs8fB2GBTHFYkq
fuH2N1q71wMHNwbg3S/yZQmf0gC+HejJayeQ7YpwHjlvhEvtoTr1yOTfoNZj5cfpcQtMG0kNyloD
ZTKAxhUTE8CfY7op+DyyJyAw3KbFRsrsQFzSsEL+0O6SBoT2Ysy28h3/vkFSEm6DbkVGRLcjmXzW
Vsagyxf0kfRgrWRrKPHc2UP9xEkhyu919dA0dm1euEgK7YEDW/FZ3TUWFE3X4xj6EqUb6cQChfxJ
Du8pCmZ39U14k+Gp3Pblyj+3j3HpQGZkxtCuWRCVsyF1YF28A+0N2PQftJtBwaey5laMMkB3/RwY
xJbiHMc5VEjh0X81X+QDi0TyGZ26F4PanUu8yUu+LzfBtt01z+pdkTgjHWE0pWfIgETUEdKyDCYS
de1iVRqu9dKkjomiKN3lpBJkN+SfYAEMAJTc+NM5/yheZpwN7k00DyZH808iRLB7ZF94u1L1E2/Z
+IR3ERtWogNDQjuPhXHJmZFA5psKpsqWMuklc8J2V5/pdnqPAjDBw/SV7/Vz/hSZS881Lz7Hr232
gAd1qTTLAW/eodDsgpeFdURflkxW3hKD7VRKywoFyjK55xzXZK8+SbiURg8Ddb1HvifmUMwDbF9b
SCcYdMw7Om5e8ah1J+E2PeOUGUArMs24dSAVfUPsOX2ysZUYI3bQVKlRejvxEd3KuebWsQUUodFr
P5ouGVE8PgK7tZN2QEcfPYxrjzPqGwNfgNKy5dyK4Yc84GX2EpZ29dnuISIzZdieUNUhyH8A2E3W
lcu5xU5PwJsrW1vn22QN0udg7gu8YCan4CW4yBtODv4LcybZdfm2wAKjOkRkFWd9Iol9PfttYxTs
K0AlRIeippO0rXY0AFDvqKtTp1DBaiLlXwMEoeNZnGn/+i8SCxYnqsjGWJLtYtNJHjyJPNyPZ+Gl
GF7E/NQRp/dE1dmHZ7jmBBU6SBQQUnM8IxF8UAkiumsLwlo41jdwxTj7iAvrg5fBrhpzjOdCswEK
dUgvw70ZLroXIo6rLYAwquwfo7bQLhha6E5KBM7cVrT81uUjYbsAru9IDeLWHta7gIOfTIbR2iRP
+p4JmqMcX4OUO/kOIluT9XNLxO0+f+3Mhb9LLv6x4AplcVZqEex8Ugi4U9/oz3AR5cBqrrDJWHsU
yxAAEYtvw9vsjq8t3Yov4KouFDP4WNxR3BGe8fpAA+UsLu5ym5cr7JIXandcFJLP2tshIJm77Bf/
g9WY/CAUVc3RfMSw+xZ9VW5ES29TrNR3b29i1vS483FGXuQH6w4vI3W9Yt9v03oJFnEVfKQRPSzu
Qy6phsyjahut2KMYLy35A/N+3T5R+mjKJenPXBps/0a9E57TtfgujmtwhqCBhduY9RDhJ4+8eSV0
Q32vgOtjCbebaQn5qN8EnQ2i+d3b1Y9+tYsQ827kvWAb2xSbW2CXcD/MDXDxZ4vsk4EZysP+QkIv
gD3f4gMx0ErY3rDWHOtUnZp7xJyPJowQ/I8IP5mrKELX4z6ApLyKvlj9pMTWAfi8jRT4/MVnVyw5
InBsQp/NLt88tqdA2Scf2hOj8y589Rzi4T17CG1rZxwl/IUf9BYQXVjTA0TsfGUoSOEX6ouwF90S
o/zKgoVis/rrO1ondkA0AUKfVbSptwEW+FvpPC82s0iMO5yxkW6L+RJr0mFwqOf5x/FeenoqJdry
NmUfmrZ4ztkYy5cELftyWKtHBg4vKTjJu+AT+6t5BwI0/Iou3TubgHCW1tlzdhlTh1xL/eQ5w8Y4
s0YxKYwPum57ZT9uQQUZz6TMAZmZCNRZDs+Nb7fQQcgcVTilLYMNJ2LvE+U413W0t9GnyhWDk5EK
oXcRHLBXiXes8v5iwG5xiPDAXPJj/ooc3SKKbokwgFA7784/B8ynhfeYfDKGuyeO0CMkqqV4Cm9Y
jmSWHCxnC9pd9WP9qD3XjyyPwR0xlIvwtlz3j9xd1UO2l9bGbhOfxJXxVDHbSgSl+ZrFk8VSe+Zs
fd+99C7dmMfiHoEaqa3oSLcdR+n1+MSF3QNbuy/QSZZ2vRZp+dHse7C2jKa36lQSxesv4UGyZPQX
82kcdpbdHb33fniM6rWQOpro5KTLsOsvG9c4ktbO1W92+HCJ67ExLsTneQINELx2xReBCLI7qeuU
E0BLnofrO/yLuaPtxmNxwyqI5tDajnzZyqnutO3g8ATEvbKqaQje4zEOFkQTU5Ig8y+nLsRGSXPr
OB+f8RK+ZRzLgtWwEj+IHojrFQv4o8BCPgsXFoVrHIrX+gk7hczFUzoJ96G29LWmYyq1qmMggu6t
BHg8rZntn78CTdvhQC0suyb2xjYqpjTifQxNL3Mcdk5fkxRoum4StO0V1PB4F/75+zEirDRuSoaK
Fe9qqSOgq2Ifx/PkgarEMKVMyZOQKPXaaDR+t14L8lbUMv7SN+HyqtTOygh3ScjZC5UyCtG+vY3F
qHQSQh/toOiwOo9Mhn7+I0J2s2zpbODxnhRkcPVelQaOS0P+f/4YzOrQqoXuxHqQbAfygNVG5UCZ
VEm5tT6tz7y2ur0FJB04fZ5ThEWfsEoLgZvKnz/0iax0wXdoLlDERGBMsmMVcnwIzEdElpUbFBzM
0T1iQaTwrOI9RclBiXYkGlGLLkJ861Ox6AvfRDQgYX2ujr0qf8gxePEsmrnX5snj925DCG5omVo7
L7lzkfTULi3c3aU/fiqFd4AwL3OE9VvMY0+RLtdMFRH/MS+iVWUXvXJK5tvE9jicjJoYgwmrBZUZ
Gmde8aDWj6OKenX+69AcYBSG9YcQRRcLlHo11HeNMMWskeoyH5LXXi8ooY6PYyEoTqNCP+30tTQa
t/Hou4UgHxUunrD97zJJPRvkzi0MmZQAgkOJklEIKfJOHs2dVd+YD0U7aevYRw3kDdN9P8k3vA4O
MGS9UicqPkwBnJLRtTaU53dTJlzT8gIcfQF5kNW+zoZ60+KyYp1Jkg2Rbyxag9uLY3CsBEwnmDFG
xytbpxP9cDlDwWBmGAczsYZdl3HIJBV6rUAHow00qY5lye/kTitk+xneIkScAQ3ewz/6OLXal9rD
0xWA94HyT9ZawnFhTvLCwH6MyoDbsGQu/9f/Rfx8R64B6FP8DyNpRvxoqmkiXjI03VJxZ/KhV0AX
fUjkrBPMyu1V+BC5BaagY7+QiaGqU2Jd0tKp1GhbKHAlCaO+//nj/+W7zJ9uSYpo6nSI1CtujjFo
Q6PlRgX3q//yBtUWa5/SQUQVQ5gFSoQDUe0S8Ur//LkS2KF/frYkK4ZlajS3VHn+Yn+Rc8QaqKs8
SBWdFnI+Kpxile6ERn876njhJxE1fVodsOEddAs9J+1kbra5slGtfvvLV5l/4/UbkGQCNki6s/hG
V29AijVxRB5auZ4IFiEqBbAQwmcAB9sVbgLIf/QnZyAMw3ege9bdE2AxEY63zjt//GU4GN98Fxn+
lqKYqiZb199FCz1JFvKQXjloYJYHNvgZK5CMxWuAF80TTPWXN6F8NwBlLB4GFhNRV/WrNxHTsZuK
QiBiPaPcZ/TpvaFo6CQ5abUTrM358RtS81IUJJ6nmVPjRC0HjvbIAXCZJFuFGAIkxhGxglxgwOzz
lDT+Iy9eY7vFcVVVDyYakGJEmdqkvN6C2BOklZR1M9KSylVoNqefX+p371RWFAOLrDlTr67G9eir
JB3Efu2aKRsheWxQcsr+l8nzZ5BejxxFZu5oIvwtw5D/O4gHnM5jY8mV21XaBTbNqUuNXW9Q/G6Y
MQUlWKPPTlPRgWOw+Ive3AyRdsD/AeewT056wIhK6uK2J4XCJAwYH7SpflrNzCwpXpKyOkwjAI1C
Lx2x9m7FNvjKq7Ra//yw5H/oWaxBiqxrsmiZEojPeYj8NRktTQUcLitcByyOpr6RQysAcdjSahlT
3ulUhakLLHgzQHsS57Kyuc6q5MGXYLoGMYQRffgk9P3TjCuAgTAXFB9awdT7t14Kr/fnr/vt2qGo
NO7YvAxZ//PP//q6Sm3puRHydRlZy1aCaoPhajnN2Ckp7e5jWuqzp/9l0HaRQu3SRwBHTWaRmGLz
23f5bvYoLNyiiqIeYejVEPARlkiCOVZurNE9Mcp4tGfayBhQEyrl0vE15lPT0WL3aWP0Qfrx88P4
dvoqliarIpw3nYF49e7wm/zPGBwQFNmVJFNk7kJEouO9CWZzISv5op5nHr6sGCDI/HI6+RyZ1JVm
nMyATQ4b+/BJABRvGrH/somkz8aIKbj6hyIpYPck3LIJcyXv/NIF3huciB02SgqmUbedKUvNjKH6
+YdJ3z9ZUzfYjWXV/GddQoPKABIrt853WkuJXVdwBaJaWw+gZkh/iTeTZG0SCucR5JefP/27fZER
NhPPRIB7ytWeoA6e2qope8I4c3oEShP9zD7v+siRfOM+0jIKJH3zy2/+btVSRYhJKnwfSHZXOLmY
uPBuTPrKnQbeJYKbF93MX37+Zb99xtUvA58s4xNlwCLyO0x65ahm+svi++2YZDJIisW8oMl9PSat
CFaL3DApSmmt9LQARlYRa2CAaXl2Ik+bwpcarrSyPeCXOWFqohmPfjhJ9olX7sKqO3Qi/lBTlsjE
S+hSGVQMgjF4CQt/3cxMUiLhRlhg4z0cEiqjMzDKN+6K0HubgWOmh0rj5wcnzVP5v6u9IoqaqYDn
FC0k+1d7iqoVrSIAC3J9xOmLhm18oRJKLiOCgkjONDPq5B53Ny0HcDe+UNI1KTj6FlDkf/4q1nff
BJIrh1VNlozrRafUDdEcC6V0y+xL8Gm2BzL1a6OR6OOOhF023k4BWBEou58/99/TCapJE2GdocPW
N/88ob8WXsuXmqmKk5JQl8A2ZOZkzcNe5kWHH41Fd86f/PkT5xF/9cz5faZmYJzXFPX6dGzVYTgR
VYA7TIXQG6HM5ij7VFTRw//H56iyKPGCWc3V+Zf/9cvIPcBcVhm5a1K7mTxylyBxg6n+5axpKt/9
nr8+5+qwJSiJTvYmnwOSohEs1UbzzS1fXwgDsgApV+kr3iVhviHwbmDdLp7VaGOU0YWfT62ha7u1
YM2aKyUlGFxfSUogriNOQouJ1GjCN4l1UClBEboZuqUK4Kb1qRmR/4j9vhDJUpCRt0AKR9EL3ae1
TEQVnn/2YS3Lssc1P1I2Wln766lb52mQEhdOh44YrHxp+SoC+LxZBfn0js9c2PRcKPFM9sgj6eUX
7XtnisgL4oBM5zLDtTPEr71hcz2l1TazkK3EfJYMlBJgHwvMTX1j5xtkSNIFH+PW9IPnPtVFhKvQ
dbRBPUHd/hJh4tmxRwfb0ExqmJNkrCtNeyL4M5puuTSXjkeFNbdogHc6dpsoRjxgDsFDOE0XP7z5
eaRI32xMHCgNjcVARBmmXZ+WkmQSFK5pOXnGAAHkoD93SXZSevlsVtYb1YhuIY7xCTvPo5VGt7UV
qECaeqz++zzUtmOmnjGvP2lSuZKC4n4SkhdJJytTVhoy3hPZmcaAwk6pw/H3H6pOJ14x8NolpkRn
IDioqvFXG/EJWxtdKjV4yDtapwJAUMV6S/r+rJF6NTXtWYYMXXcAv6OMhkhqHasyWKnYCBuV/yBK
iOMYWjvo8XJGp1RW93hJTnLTnbHM+dVHNGYbRZE+Rl9yPAG0t0qhQ6nk1zaTnGKg9Rjy2D3SfNUw
TCg1rSBJI67As7Ccv6es9rFdG+050KWPP/9dp+/rvD6hvrXrDkKFjJyvSawtVHJXoy3YVuJrHXWu
N7CmSeqTImcbfBbbJMwOUyDf+pp648ewIYLqXpjyA24XmDtBcB/08XNFguy+CWDyeL5w12T1QW2N
DzLMqeab1WOOHfE27oi6yeAbT21+xx2UMTWD7X8ZId9sFLIFLZXik4Yq07haTLwUaqlcjaijwZDl
fjVuG8ilS92iDplW2hqK9keIgB1JRoWcReS1x/VAE9RTeveX7zJv51cLqCIbKrgJC5aHdX1FocrS
dX2R5i44EOTp21gQwtmoRhgierlWlzryukm/Eor+dTCadykXz3WFsiYITHWVdwXdRFPwN30z/LKJ
Sf/eOhRuaKKuy5IJFfN6ba/8sROCVifRGMsA9a7CRCpL4wVxub/zhurZSyfohIacuLUBZysQ+k1L
zsovm9oMR75+RPBt2c9MkxxATiz/XfubMSZCY2zBy5r3EAFSB/9fKqz+cEMwdSyGaBh3WYI4USHx
d6ZpNLPnXO0sZMUJPHRRf9fSXYKdgLL8cAvvbzrknoD8CWOJrMZL2UI561WNPenCrdIl/JawkSHO
wdZSc5IlWn2BZSP5ZfP8bqXifkT+q6hR25Dlq3NYHTdFEuOpgtDaHhvZovVevcKgWnRJdSn77JK0
I9IfZQIWk7/+PPL+PUGr824qGSChDUvTrs6ZcVfgbpIi7Cgm7Sb8SvYwjheqdetQL/e9nN5NAuKh
nz/0mzHFqR3ctWFwMFJE/eoXF3Wet37XJm4eI/lES1jE9eukt0A/ohvNQyed4ZEbXtPIOKGi/vj5
4/8cAf8721RR4WfLkirpunZ9MPPDpMjUpCT1TmtUeosdo0OXkd6R6TupN1GinzrMAbS3NXrSAmiL
nupE2amLQTQfq1a5tPM/Juj9Zqzx8heDScUkfx3HO6U9gPHbRjkWfaP67W39u0zwxbl0cGjXNL7+
vKT9df4pNerWepvyxTHdBwpu4Mn8iDDhg6D85Xbw3cBQKPrpPCZOQtrVRwVIhT2zsWI3juEaGDg8
fMNJtfZgoPPGMsaNsrEef34x/x6Y+XmaxUXSMubF5vrYpRaANQWTkBTWu9gqXvNRuoBksMVCuv/z
yGMvXamy8ct4/Pf4qopcyRVxPqzzwVeTQKspYjSeEbtC227HpCPILr4JdXH/88+Tvnummki5SyG/
hcd6tYRx7BrCkP+362faSe+4wxPIPRfc2Crz51JQ9rEqryNRW5uwBdSaVbZScFq14yZEFAikilgL
hdAqwfttZH2zCPEMJJHzuymLOjfC/w6tQZAHwvyw/Vb4gKYwOCvawBrg7Zuw2bXds0Qg4UKPYERJ
vw01bd5pr+fjvPQZGpAwdpqrz2YDIYAmaGLX0oBLqBj9qIDAWhCNnHU97zcNTLcFBk1wDZBIMjKY
+QWoilPyFeeIt77zJkKiwsMf4K0pYQQ0mdSKhPd4SGOINewERMwz7SmYSXJl44xDFFK02dqrs7tE
xUQ+zASZP9CxZs7f9HGT4BNLZkfb5Q/LQCjNldYDL/rzrwPEs2AnAX3CRE6pFRxc3780tbb9k8oy
5eJsiidn2lTKJexjkBzhG3U9lG8DcD8h71xAXNZSlspXAM/rYr4G/DLg5kn6z4M1rbk0I5mWej3g
pgiGa6Cy0I298OJF6OUCbaWP27RCjVYCRPG0dptnkEgwTX3gzlkpRX3785f4dnIROUD7wpLh/18t
JKlacnjw88TF04mkip8txtLFNJpfLm3f1BsZwZbOvZdFXafW998RjNtNyYoyS9xeoemENtFsQXaw
Ttdlt+UIdYF5gB4cXEajaKS1yfvK6/a9Of32Rf49qcwVeok2kUnxk6f/3y8yRSI2YtCsrlTDvWj5
wx4qp/Zf43R80mYr5598m1I7zkb41Hz7f3/gPAWVDV01RfG6Isc00Ls4YDUbY+9jft4V+rK08n5Z
rOV/L8kUwVgZ6TNQvpevZ+1Qx5k05awYekyLwYLzv0iKBHWWcYpHokt01qxIadyw061F3zDKIc8T
eTquZaKMOEujNIfIOVkceef2XahajynMHNkjbGBAHlhLCJx+X4a/W22IoVAl2g7flGVMvTJB+HUx
ys52K5DrLRTFK49ySeT8fhR/XfW/fU6yAusO7IX5T+cm4SEZOtUvdxxuBKkFiRwXry1lU5CQJsqa
JHxrkzcV8EsvgKvqOZHq5TbMEMD8PDCMeQZcLwe8KJq8qqQQTnK1z1mtDODJL2MXkzEuHUD/JuAH
CJSEV8Uh2i9MUnlT3wacJjgSnCyzdkTz2TDVS4q2Jv8cfKwrYdq5NceliA0S1DQZjRN/dBaJRf2g
HTTLO4yNfDEHihkFg0FUile1iR8spTmnRf5qDeK+AFRPFhhepuq5MrVV6ZM8hY3ylVI1JUjrMknl
nQKtifCrGTz8GeY02wMzVVa5rO/xGN91CgiYwqh2QauAtyDwh+BIzzAAnuqPWcg1l2EvojgdRLCW
8j5gOCzIMIW18/Lnrw09JaSWp1yUVFSC/C0Sf9tV1W/fvUGFlfUPb9/10b7y6rmkkLKzldU2A7Zk
xt22p8lpzxOi6nv0QcHoahIp4ANJYTzpyJIuUZW9Rn713gb1ZhLVixByymx6FuyyKs+wOG4nteo5
llrLuAreozfJAjnSBogS9PEWh5ebwyKLZ86UkegoowX9o2NwmYVWLzsF3eO8FisG/0iEgA9eqsCt
0+EkyP27pqafZQi/bAPfHTAkUeUaicHbmq9x/10VE6MdohCAiCs00kIasjt/8Lak/kl+eZ9X46tY
oNXxkpOVj7/cceRvtiCJxXA+NNOsVa7P+7LErFaxb7uTJ32Aa3sC9v9gSMGqtLJzVLy0kuIq7vip
z8YyDeFO8CTmxj73lFeza85ZCVDPLOj6FXOlyqkHBBSyl62p92CpsppzUCWbn+fqd6srNS1J57zP
eeyfa3cHbXWo/Dx3+whFm5Ftypb6TtqfqzjbTEW8FXtjrQQ4tFBpjhlfDh3Johfbc9KgjjACrDPB
DaGe79GgPqWm+DHBgovMeykdX+Na/OVO9e3rlSTakvRiuNNd776qYEVhZda5i53uWOp9hWjowW+K
nSiGJ5/DVpYMqzHyndHUfs0V+uZgzWfPlWdZ0izW6v+OLZa8vqnVkrFFeMqSPHgGmLpn1jhabmtC
dMZZvw0m8aNIxA/q1GuIbU7We0dNbs9Y8xdxQ+BtC3xaEbPDz2/yu8suX47rjMIZjJvb1aqbkr8G
cJ43OTX5E7ix9ThpT5HGcukHxoL76V7MqC35mnbUfWurDv7DL9/gm3sVb0a0FFPngmVeHwMLQw2b
NKO6VI7deX4/vW65fg3EvHlSre5MuPVDnur7ITaPRPda6DzySHkiqfCjMfwTQZRPGZB9gchaPMW/
zM5vtmNJQVVjKSp70j/d+Q6+JRmQZYYSuuVenX9qWnlJagZQ6Jcns81+awZ/N1gUYrZkTZJlrntX
g4WR4eVyPWUu1YF1RUBcBc9kAXnVLvTgHAUjf3P4ZTrP7/hq56VfL2qKQgdala15hfrr4l5M/VCJ
HsUrHMuPEzrGAW+40Rz8PPut8G1897b//qyr8WYJURyp6lwos+Bj1aGHwVSC1MUNRwpfyyEHwGYi
a1QVJxDL41TkBiYcc2eOFpNWt7GsX2aib6oaa59+XlWMGzFXHwHVp3TySScBt5RMTjHH5vaGuKmF
4oIlNgChrzQUa6FI7Ixd0VaXP+RjJJop7UfYfMWnmkku8ctupHVgV6JpUwfSpsyMVZZ3N2P44cvG
yqozlHTG1sSDTclFJj2wyUdHLK1dUXVHKwX6IoxONdXkP5eXGIBPK2A1xQCadIe0GzdKi0utbL+i
qLl0Nd/Sz45DBsEk9aazltApkS0ijXJM2svQAGGTkO1bvJmbYA6ezVUL5osnPhFl8xzXOiGG7UIY
lXEJSNsa7E4kJEeBSLMu8aP9IVxa/JS1ikoSN5661dEEGZFfrtMBpbSYvhZIs6gs1uRgNbvJHxNY
qBn7iF6S5JMzAsELOKpCvKdp+eGWGYwTlFaLE/k9ws2mh00HKKofIwIi2viuTTkkKpYKGCQRE/4X
M3UfWSKsBO0YDEbgQBZCMk4Fe0EIwxM5mwMxDoqTEQtkCsUJjB4eHUb9ZGYnUOe2UnAeM8RhU2ds
hRrUuBi/cEd2kBV/WtiDjLC+mJ45J2N+dmF+8qvsJNQNWgoPzZOKpT1/r03pUU7wLWZx/hANG1iG
C0MHd0vj4NEAjuQVmLyBFFuBG2j8v2LvIBJq1QIOUAJt3QibeUgMenmyRmNn6iMmUr7kvA4ASXfQ
tzpKDPfQC/Z92D7lhj/YWTs6Py+X384fyTAkFgcF2crVhVUv67IZdRYkufbsSmdFJhdzLEi8QCWk
jvqqnawdP/GXdfC7Qwr1D26viCnQKl19rBaMMFR8Qpcb2j+SaB2zOKWen/2yEn27HWmcMBU6trQR
ravPUREHAa+3MrcfLbftWzxRkOBT3LpUU3LkdIsiDE5WJR9CYnFK6feTwncrPpuqofOMqcJeXxyt
Ii3TotfoKODhSEoUpy36917Q9/ztI0IBLn3mwvOnOxb/VUC0tg0ScS9WAJJNio/k0u6bprqNZSK1
TH3npTIdLA1YskcQTQ85c5FKGVOw9lw/yT5yv7lrA38LV3xnjR0wBdKmOo2k9Dajmu8TFOJjIE77
1h5z/aK0YOBilst2nHuEibCUK2ilwTg7ncTx9X+Tdl7NjSNpuv4rG32PWXgTsTMXJGhEed/iDUJS
SfDIhDe/fp9k9Zyu1tTpOhEnYrpGEkHYROZnXmNVyx67ZkDf3trAMLlMdID838w2B5gzQMDH1wuT
8vSulreNL8Cw25AG9G55VU9ToAwG/2vKQz9zn0il8hKPZjkjn5XdNugtodxLJHKMMIX93rFLmDcs
dPRCI04p1AzZpU+QildBhpwCVai29LrQzAbcyhtkHA0khAvsjbH8wIUAgHpXyA+IVAiT6mhzTwOy
/AAjxtjG0qCzH+SEg+kM5t+TXYy8QwBD20CHgt6jN7iHVodEWTTxqp/g2A7Z05JL1DdKBRKH85lG
HEDJCv79O/iz9dK1SNED8G4MVfWO/rBepnrrlFU+VKgf0mMyH0u3OJ9HfZcb2NX8fx3qa4o2SPSG
BZKP+8RDSbFCX7iixo5M4nrstF9c1k+jZJe8ClwKcDTSub9el16bUtR2w3Xl+zbBTS+uNskktipu
z4z5xcAxfYHJjtzwLy7zZ1EPVRpKUoRa5GFfoh63AVZQFUwvE21fFNDLEspL1115SXBuSJ4vv//9
jf35ER0q+crY9D+qDYhTg25Bx3DfZA0EsOYBVZlXI5qfRdF8dKwhqDpt/v6Qp6nja5yl8LHUOkEr
e1/BP0srUfXHQWGfTUWytjE5HMA4QrYMMBrVm9XSufct2kx4wY3Fve8/YIQNIGYmRmhG1eoTcMy7
W42FqoXsCs+07IhI02UXzEAbHE2gOoHziFc65zmgNwpdEaS45cyVnrtesGiOI9mtPZ/3bYSVhtcA
te3zAR3dkHflPE3Rl6J52+JKfN8UEOM6NOHKwNqL0nycgvqm0qp5FVGJBdAcJl2CmnCg5aGJfwK1
2RHWsWKf1y2iSQAAMQkTa7LPao2O/0vmozrhII7393f1p6OWMWvRCqI1DQb1r6N2nCK80pKg3I+1
/ChmDI6ppETLGfJ1V6a96fowg++4/KqQ+bMBhB4QhUwKuvZ/ZAbtoM2JNN1yj0L1R7bw+IKlfZ2L
7rVUGIypkbfo/jz8/cX+bPWn8wTiXVf/nKLrH2YePWhyAMkoH+YsIQK5mnUATkst/Y1wDplvXBei
flDxyd8f92cz3g/H/Zo/Z4tdDMLRS4jN087Hqh6dofZqNI3nRgzfvZ3/Yu38Xz/48AY/qVDjQuwC
EiMtZVb4UirvRh9DD0yZ9laV3U3TMIYpsPWYaqzZFB02LvLTwcyN7tOym/UELruPZgZ1Q4MHHUWt
t3LavRV/KwTqR647XWexdYtW5VRGCJxaBSA/zfgWu3CxWhuxvMh5ycBIbkwTWN6E7V6LxmCSIZzj
LI9dj6TJkt8zN6Ldi/LUNqnOiGmhRcM2aWFr49z2fCKXuH6mY/sE7S64ygVspFoj3zCQv16ReVEw
FsT6WvWAzUYLJYS6c2Ts4sHB465rcdPDGBIo1aZyxpdhsUdM4Eh7jM7ZAfe6itwYJecR8Us8TViC
OzQm8nVsoiGcW9OtXSQHFTfXjfXsExFPLWMDS4VNnEzPdrxgg9U9ZKK/wu5BbrxcO59yZzMiP5tq
yae2NPPGSboDHrPdldMkuEVBfsWh9xdLzM9emkAZUNN44G39CuosCtmCu5TU1SXZlbCeB+QoOt1+
dqRzTsP3ucOi7BczvfmzwRuAyYAN4dEq/jqeyC9jfAuZINzCuzIRvAd2G5mh0a5rlHBT5Q5lqBZc
mwZ7N8qwNCyjqynNsn2clfdNT1tTmrR9S1w7zOyziuTv4O0xtxoWJS2Rn6PFi15Cj6A6slmbYoAC
bDioQfz9O/gTpoANxwKch8l0Q63yy3sRa3MBprJA8ygqt+CnYLjrVLynxriyS64K/y3M2SH1aTP6
67mWYLYXBACzZ0GFPIaIqAXdbuiZhbvqHlc98FtQnXa4FsDERb8dS4/iabC2kWshHi9RvOw0DCgK
XVlD6/i+pkOy//uLOtWXvqyJRPuOoYIpn/KPGjE/zGiBO/tlZ1rFfsLivqaojpSa/9AJd1g35rQ1
gkiGokQ6vDSNhwR9BXL4CnpvjDdIV+W7NCcNQLXST/xfzEM/A2IA2qZ1pKIE7z8Ks/HkLDIamGyl
n1z0afGqFfVtIiBGOzZE5A6PkwYd79aZHhB/vE6m7tKh9bUaIjLPrvWexm2ZVB9dzoNCpR6YW/kx
41bgjeyir/xzTGtA+9ja5y/uqf6TGRRsBFABAG40dr52NfUsil3KRiX47AYjpRy+Xz8zbUT6Aedn
MCLc3WkR6dmYHIIR6QGR5ctloKPdMCbf9Lk2r2mg0d0uUAyyIuXP2deg3oz5NV54XebiDX/IajNW
3TXqqOie4KwYSGoclcvb4qSDFmboquLbycs2ozru+OkdkxUClZXw9kUe2LjtVuRSvnUQJg45VkJd
WHW+0E1JDgioIdJXUKAYBqVrGn3AU7x7bmsrAWsYaBu9liBPNevOd9LnChjSyuptYzVKYiVf8y/y
4N0bmYLdrP8WO3oYOUQz1bAHyBbW7hHF0o84ig9TjPZTnDlhbIlbtZ4M3iM2mEcVFHaF9dw2zYPR
999Men0Dvw+padD9Z8eW3j0kxPzjOJwFsqNBnpyjWj+EcTp+Xka6dRWwGsR2lu+oFkJJb2osUwLv
Fjtk0kcUAZliBzS/ZLdfCqU7OuvHSszvvxgLPxsKANIsHdAKSe3XrtpMM6FoO6vcT5kokIW0Vsj7
3pVxO+3I57g/aXA72Bomnmr+gmeTl8YvkCU/CVogCPrgzB21on8t8GJ3XdelCtACweMbC/nkekgM
D0HNvQFOug/merPAI12laC3/6i3+yexPqYSeDmVcIsSv1feKHns/lmm1z3tMJGWV7W2BhpmH0H1o
1dCrBGSkC9+5d3gHtmWUIB7a7iMp8H1OOn9nVtlV1NfmmTUrC8AhQIQQXy7dORv6KbpELTPEMOkh
9TEOJbbYEdUQEzbN91Xsv/8SFrX/+h9+fxcS49U46b78+q8HUfK//1Hf+T/b/PUb/7rEuU204rP7
2612H+Lqtfxov270lz1z9D/OLnztXv/yy6YCVzPf9h/NfPfR9kV3Oov4Q6gt/18//K+P014eZvnx
z99ev/EIUCOG9vze/fbHR4rcCu3Op0Tz3z8e4Y+P1SX887fL12YuXis6Qt/398OXPl7b7p+/aZ7z
D8SzFUhUp/JMcZ0hMn58/yj4BwE8PBkAawr9QdmrEk2X/PM3K/gHZSiWJVJSy4XPxovViv70kfcP
QnAqVC6UAk/3dOu3f5/dzfel7fuD43788fuP4a7xteAUKBSE4v7RA6Gg8PX1qPQ+a8okX/Zy6bGJ
HxYWB7ull4HG0qyVcKkpIOVEqeu6Dhw6xlhjFbnnr/wa3aTZ/RaAsLeVpaeFWcMPt/JnJ/d1+uDk
PMvDbNDkMv8THgCwOoHUjRSf1vYHhRHG4gndBqcbr2mjgw8om6fZpj5cDjuj9EAbulb7qwDua/GR
k/BJ7eDWOqxo/xHAdUDghtpJpv3c1ZhnMVNSkxqhyEhuihdRyC9WZWxdQTT+eMNeGWvYgcBIe9Zz
TrFAQ52i+b3wEAzLOhvfi7RcS7044vtua3hNBS3nrCX+r7CzaoIjfPkxvFHZIbMOdB/fZKR9rWf2
/eynw+x1WAt4CLD1z4NXyA2T1b6I8HbLJjxZ/TI995JMDyGqOSHqe4O7vKQ6V9lpxQ3BwrA+3esl
R+1VzxoQB7jqcjz4gtAaLNi2g6E/TGbSHNLAxV41euEmWXALunOv4jB4St92AYYaEmfP1cS8G+s9
ch+9ibN17af7lCLZatkbXqNcxXtzQ2A5Y9meEeUWTIu+vDOBca0j28CHb1ESu9m4mT3UkYO4ULrf
Ncbza7/KLyfUnCO9HKGEaAiC4u3Q+maGqFPE2uhUZ3Yv7+NYu9GmGLlCwTZF6fJkKiQncsyMvdTc
5w0XX0S+TwQijx46N93k1KE3lDt0wuFNLU4eOrC4XSTMQ8tRd1Jt3ZBvudkNAtXU/ZY+RXAyJo+R
CCW3NrwiRLTPpWdtDGRtEepFM8wqfo8rL0VTsUZQO7IREzHjzyAW2dmIH9eq950Ec83+GI/278Kn
CVKrAR4pPywYBTpyb9awDmjTj6ng3uXnoGneC93OQyvz83DW4gBY2zVfh3tmO2i/m/WIMNtMAJZW
a9cirUyzJxsf2xA7diTJkLqyhXXhZWa+ahd5U1MfQuyuQKUpc3dVgFFMFBBvtUdDORX617atreq6
nXfdKNElQnLPkSgj5l1crlppfrgeIq+dhmAFfDvEGwAvnd5SbdA/acetWp+D8DrEvqOUzmmWeeNz
62ZHp0qupHLiCfJjQ3Bn1Za3jsrggRSUFlbirGnetqsGPaA51vczO1nNTXw+IvSQKu7RZGXPk5Mf
T5+UBo9pwCRxcux7mCktQSXyUgv5eJsvSGKinjEkA71mV0MQaGwfbR1F0jmzn7Q439RuVOAuTkna
rkDjYLHX1dw7T/Ja10vy6cn4gqLzIzTQlas56LT2AklcH7sv0aTb3A/QhDKpEqPoN2o0Dj0mj4bs
FzPq+ioyGIjVSAhkYGPZ2bS9ikqn44NM2SgMpmXph6criFO0B0U139sjqMo4YKRmDUJT+gB4Rz33
ZbA/RxeYbjNeWNn4MC5lsdaMmqI2j07kVOJaMk7JtNRobX43Au+JphBWLYr5I2X+CPXIykJ10rfk
TUsLb0MdKgywkB5S9jD7OGXbeb3psd3DZsqLsfFB4NaLMdfMG1GEzri8ZINS+NOVxl8yXC8pOnjt
xPYxmcBSoyWNO2JU098KtPl6WIonev606EbrDWA3tON5zrdxKR4bxJ+YOT5QKZFYDmkoo47jUzUD
1ZGaY6CrhtCwjjhJFikApcXoTQOA+mCcHuHpk18XfLGsZix2OhjAbcAj9euC+8WdEzrpQkuHZKsj
qLLuRnEBmq9dpQNDicfsJTEsJrXQ1PRGsJs3r2PtCeTfe+/QiQDqetHUAzVGY+11iG0E/VNvMLP5
GVyo07ORPeNDBMVxXnSSdH+HRRIa7Ypm0fOS4IoS4MTNARKXnM6QxqVu2G9NyRKB1yLuvbw7/YzS
bzbxOmfXA2COdYZc+srOebVPTwQKkU7uj9ngpH04U3LXTMwRM3p9vs1ZT0VWrtM9wF8K9zFXV4EH
rkxEGKeCvcM72pVoviUVz0hQYBDyNEzpMoH7hhMlEA/0mnASjwvZmT0rhnV+NKwaY191IKIU3ujp
4PSWiUx+k+4KPX1q/fraQtsGATceO2uDuYnH+G4x8dCqFl6NocWSLHjNyAFFHf9+GiLLyGxW6PFn
KxDhKRId+Fy89Y0BJbr0jszLX+E+fwyKBr1AI/80dRYg2bJ49BkUcMPEWmUwimvHoekyoIvXxggg
TeoBWi5dvCbMRXCNczRpHq1zBO9DeDJjqJVz2BnmewxhbgW+W5H75I0VIQ0FF0JwDVwnAHU+7Hqk
kezntlBCEFN0dhqY0czijbHLJ+Y8eqgh9DpbVPLE0r51aURBDlA1QkX3p1FkBUwr1MRerQRd4Mbf
eBGrhG7yOGs1wFto+FTny4vZxH28r5UZLDRVv18YsA1ju8Hqcq254mgWWKZOcb5tBvdF1YYCk0ml
VFO0aJawLCkP6gguVjVK8KfPZCkPeVy/V/RzADwhTo2GDopJ9cYvmYoXGnsnrqLWqR0N0H+r9MlV
R8ZUGcJzfl1a1VGyrFJmwKAeM/QBQQaEJoEVCWnhphcwJcNQ9ZnkefDgV6FEL8sqjll3sjoLkbC5
NuxKrqlwfaNbzSCW9WPLvY18XG29Hg+a2uHXzoxBmfVHFx+WxlauSVOrr1O07U4rtgFXIOyD5CNL
2i0dsTEsIPOtndJCvtx5HLj6cPDL4ykO0HDbhp/CMskzWSHAznxfXc2opa8jj+zXmp67mkUly+lG
zm3+mcv+RdreTeloa0fAw8G4kx4UgqBZ/llND9QS6vVUR0dtYnDNnlSh88UgcOxmqWUZdHclGL5V
L5nIzKU8qxAdS4haQnXPLD1+HVKEY1TooeG5U2vzutBYhRadQBro6zsiS2nQr/94LbinKfZKHrPN
Srbc3O8hiIFN4VCXSpadImHLsOgwjJ2lG5BgXksLZybT2iYJr3k81vdDtzwFLoVoe4WY0ZWVV5sU
9NzKhiq69iYEzkiK97abhG0L3h6nBbqtkbahJwUYPr9srKu51r6RlFAPK3hV+qjLd4Vvnks7UBJO
03NcYHAi1bQKGacl9uHuNEIe4V0zicImWptXbgsYz8Ii53Qv2l7PQ1lisCqgUWDYMq7ikvjKcjiF
bDoA2RiU2TvfHKMVxRJle8u7rMXszPbmb7EPZMi1mUgpGGOtBEUOGxztI7BBVOf9hCV3TX0jUqHu
Wl9iWKoGcLvY1p7EWHx6PkurEzB+8AxHSzb4JN/YOjJIwoYleK7M31EBgN6PRi94rzbBNoVIed4t
Ko6fbPxLu+LhZIhtYYPLshHvFSmlNZmVNWoiSDTi/DPbeywlCIsSJtBhTil+5kAKXJQNTXxvVlVb
vrd9f2fW1KBqqsKh5XFfM+dZgX8Ha4FY+NKq+RYiynnqY1ltT8A7+vGJygJd8uEzKnh1QIuhRI9+
GK9gsU7M7roj0MPfI/n01fHLIac/BbROH8dN4ZY3fVMcs6y6kRq2KSkAwUgB3E7rqLjp4kTfe9DW
bTc/FsqJrhKsQ1rTHcos0ZAz0s1N2dvnM6YKuj3p29hgrLYWZgvQZI9GLo6n4RcMqOm3uJUL/IaW
+rVcUEKe/EtgNQwjFc+Jqbw5hUGp+VKMyDieJuPMwB5XxSCnSTxrWVyNTL+NLDQ1+9wg7skbymlA
s3mUfd8+Bg32CRVt15VV+Q+yTG+mqj1mkqzGpLw2XU3JoyWNMF4IM4KY1bnUlUhUm7+fYl/PhdUY
aazhlnZeDsTgUmEnmQ+QM0yLT5C4vN0E3EWbvwSkNytjIIR09eiQ9ikehPkxiRrmS7fElMBGwB6t
SPtgzM2Nv0Rb0c+sfz6Zdpa1VDhzOHYqRF3U9L/ksJ9qt0JbVEUbPm08z3iJBibYphn2Sesc85KF
FJzNfRHktxU2LYQAxdFrbZQZmzUcenJ3Y62P/kOfBg9TZTFHdu55NzvH0+q4aCSupttflWN6qAnB
SSjSLsycG2zfj2lLVCO85RsBSuipKL4oowdqnwSDXPs0JhdBPNwMKm4ISkSqY5SUfJF98oRIQ1j3
HDtPVjMXBJWKbXJxQeWDIKC+aFoXdjDBf5w6r2b10adMEotwoaUi7ryTWv5xGvueO6a7NEoDXFDY
okgRjPQwZO6JYqq+vS9RFPIqtb7ga5lU6e8qXoA6/FD4JN1DSjxsuTnitdwbf1wuU8hbK2ca3kR3
zGsWzNNjXpLbvKdEHGTxAhU/uYkNfw+65GJMmHvqvjqaLeeKh9MuBW+3ozkDC6l9pxehbEyYrLNP
lSLRgFET2v24MNudxrFah2vb3uszp1X2hO15eTOM/sVo3M5w3AgOCZFms/8g1DzSZ+m3LU2P0ik+
OwtQ2TDMm7lRee6YUKCOUZYj5Tuk2nQ3olME6ulC6mV6KWV+rkkehI21eO0u2l7T6hcrdR473X9N
guDKK8RN4fJ+CYPeeOEW3yrHG3YUZPPtda4zxdTDQ7q4kklpHJAW11TyBzaUxUZgsRaN62UMTQdv
6oXao+lhZhtEsMuCPDwFlaoGYLSk68IBOGEjrX5KOkW8dSm4EuYREBoyxUIq+t0T80VvSfygNEIL
wEmPLgvkKvC0ifyLRXKhOypKgXy6ba1Fbc47mRoXvQxQ4o8g+9WGFuyT2LquiuBziDw0gsYizHIn
3wZvpqi7XTTw1vRxtJ0GHTxnX12wWF/EPpFYuxRnpsILBs3Cy+64aIti2MmdAVvf8JDUOPe84awe
MlQrXaTw6Qvd8zKKgxOk8tB5Ehv5qRBRKKjfrvSqRDN2WjwRZj4iqwHMT+SPs+Yw3lRFIvTNUPrG
NoCR56ZSHP78RxJ4HvQK8tlqNPHvlrFIQ6YG/oghj116zl6g6be16+HRUoc+nURkEqzsaUmJw+mP
fQR9QXhGujFp9R+KIb2mmOxu9bkfDgOB2MFzcGuILa8P82VGWr7X6upw+kc3TGxY/WT/55++bwL+
OsiBr/p/bKi1CV/UzZQMOEJxtp5+3M3p239u/OfOsI6ssN7gn9PfTr+efvrzb8Fpz3/+8c9t/q9/
+7LXtEQwdqBS88fllaeLHJwMAbg/j3M6vdZD8rvrsPY+fXD6B6/lQ5LNgqqh1rRgUDhbGs52+eNN
Cb6JIJ3OTjZQhg4uyMILC4nY0oaZ0QB1WzdDzAMZxqhF2dmqYDfye+y5t730621klBVKkK25G4tp
V3dVf9CTY9/hLcS9HA9Rj0791EYTxmSFe+iR56QJ73fugfN2Dqc/nv7BqzsJrRgddCe2EECmkEQW
lwOzayfvEBeZfzj9xHTqHVLldT51BsSZ9qaTkb0VmD4etEaaB4xqzUM0D7f4myPD4pJh0gJ5z1l/
ZUTCcRYre/upJ/vyyo1rlOh7FJikjnq2473lAnVSkVIbcYhA9UAECF0k9K3cKs8RrpQACwP7sdDc
4Fs/b7LZOqAfgWEBcI11jL6yYSKx4bilu8Fs9XIQpPJngYO9hK9H+a42QQZF8I1MlBS2ygStS66c
Fs2+BNtP1mhc/Hrf4qVPCSBass4Bzbp8uJUDMG2jra40v2jXVRNcRToaxuljrMeHsQCqRhcRiO3o
l2FrLNEePYgt/kiXuTtepG0KhtJz39sov5GW7a6Ah/RI0y+kNAXlThxZ172z+Ksliq8nGBtWH98s
GlBMTWCf0Jv3vZ/n52ORxix0frVFGfHDnO13v8LNTasx0BjG8hve7mAD6+69BlI6DdNmqgvsrx25
E2l342T9VSsNouByugBZTrriMvHWzogoje2f0Sa4rLoxHFokXCtrnMKx/1YY83DXtq21sWzEGmTp
bcAUAFRnQPiFtxeRUZxNzgiIGveWprDE9VRi1sYA8qiZefsSP+lVJ+Eplqrd7qJuTQ8tp7aDarTZ
JHdT6boELbl9rjuNj0YVOPbY7rGxa8Fmjf69o/rLAdxNM6F5XsGfok+ACwbidesF6PcaLCU133K+
GkrN2HvZTDMSSa0aYbe13QGWwZyvrhGisNvhPAg6scZpbz4DExe2Emgo1VvcSIajgectFZghHIN7
M6UMDVPs3BwHg7rteCE7ywcz4KMwXtV7aYHhL12STBl13zgD8hUjCna5JQFW4wAywHytU+wkKGn4
4Nd3tp5AqoeVHOO2x2lkmzJFnC1Oga0EprjKF+8CnyLAF0T4wJupx+nrDDH4Qe+cswCfN2tA7rdv
5Tup4T6W5tFmadzlRGL0h/VNH+WSNIYaYtZwKOxiKacmW3AR54nu+1cDtWsGEBDVRocSXadbE5Fy
x11CbxT21mk7iKCOcfSdIsa/3r7Wx2hbtRr66a2BzYM1PrldckMZ4dGN/F1vMVlgwHcj3OCyNLyH
KKIk0vhwsoz0utXG+UFr9TcSV0oqbnbea+LZSHoAdV5/I1uUx9HaWxe2xIgkHfyzKqjR5cn2sOpw
XpohoVJCvfI6nHbyEW5c14x0saczMpU3SkNvyZJdDoZ1rhWQu9Pqyr2yk6yHPEKfxBhTFmNalW10
oRXIuLjQK6sJZ/oyfzV6+OltGzNsI4o2xlU1gc/tXMpVsTuiJ64D8yMu3ze19zxPXnFtYvirqnOV
u+DMLOqPMigRdCYyWsz5Iq+oIpS4aESKLJktUxMukXvTWLLZ15AjZzN56GR5GWSYUc29qj0GxvU4
DJdzNvYH2A8Y2ObNmsI3L2oRrZzMP/PbeLNEEmPUcUk3vcT+aMB5ktrCWeK0OM9BlK0K3EDNcT7L
Ji0968r8Zuxyydxp9BuB+s/5rTXYzr2Wkp1l7rCNEsQx8SMlgkGnpZvdJ8d2cNrEFoLsRbTDRuvR
NTTHp3kObojkwmDAQhNs2ryq/N2Stq/RcumU2QOCOTumuod0HNfgR9apgGFAc2+N4MhzN1DvrZ19
51qHAJuD0pwQU9SClUNAkosYzr5V30tUviWtoGjeA0bd0jylw0GOqNS0EmVlLQfkvNxwMb0bPSLF
yVnEfGe6Ldrk3cIXJY3E1Qxq1u/nlU4UX08lcPkizA0M6THnG5HK0+3+PUsmahO1MNddGeA75rzZ
qpahUWGktE6nRAs7/CxldLW05qUU8qFzjSPijdf0tlxsq86ioXwDxrPHUfZBM+JsezH4WnLRCWuj
wVEYY0TVh/Kik4LVEqWGYjPB30xlc42E4WVS5w+zxrQRCHGZDaE9mG+JSRhs1s2+0o2nMTZvPbfe
xh2PHgoCZS2nXtkGYTkY5auprc/zLKYP0CMwjQA297xsIPot5u/GJG+MIr4w0/HadKkfOB6F9kWY
B2F3YVpgI6QXF01MrIZ7Lk5ncQZNfDEqvJwSylR2toRt4d1Z5FyrgfeyWLAjSib0yJsnTbfOS+oR
lW0/qUejdoX28L5W2itUxszmMvN/txGoJWMHl9UML5Hvvk+194AiQwBOZZq8x4LH0U/yZeYdGoHt
+wbKwMmbA7EHs+gwKhw6Xgl4ssI7ixf3ILXyEBh9aOSFSc1lvKQGv7KhivmUwPupO9Om4zSjUG9R
Oi38eoOOWghp75V6yt18N8c4wsc6flVUPO0I8f0CIH6yBHdaSYeCaanbFUVNqnq+aNUSjtx4xCSf
3NS7bf3ytVriQydufIo6RdsAQa6PWga510q015aZrMuoLCEGic+FAbqEzv2lpcGNuewm82LUcK5q
MkCZRp3fTc78QU3smVAlrKV8b9JzP2MYVixXa+oHZ6D+kR4vz6cS8AqAdz1oz5eljraukQ9ktv7t
TIHDG52EDHvEahVB7irP6nVheDf2XGHfRipJUbS8iFC/ozrinLuU14ygOWi8zKN93mU+5K7iirg6
Dme3XULEk4+owX3ICU31rsUR3YjdUDc2dak55xgy7jNZMRtUneoyybDzp7c2r9/cllW/shmEek6L
1aGoLC+Q6N0YVLl90EMJlN0JM+ZkAKAHdm/dOtjNRpUkjXLil1FjrCnh9SghPMAhdDNqcCZK31lC
ve+QqPWSFivt+kzzskdrJj+qS3NXTjbpRVJJbHNJqUr0dO3R8s6xUpUYJN1R4b51NctaZwULvYuJ
dGFiyW3P48HIjLuZIElVXvIQ/AMFZdJBaCNi7sd9pmGWMOX2jtnv3TCiJyfW0l0nh5cehZMt9aVp
1Uz9UdBATUCQGemNEMuLPlVg3yrWdKSd8SHF5EBjxbZtnI7E82AyRsasfO4DCqc5QNFtlY6gaii3
sbhemjOW5NHYv8x43PU65l+eqJP1AvBBWfE+xoXNPSnqR22YL900eSz1Dg1JD2u1BcRNN/bnmens
RtfEfcO8ziPqJh4+8LTw0g1tkHQFwOwTlZ1iFTr0ulbCTx5qJ7gZS19567hW/mYvxNfEeq5HVWou
yYXzMr3NUAgcI3tvm/Jl6K+Nbu34xlu90HnlvxlcBPH6uh9NOnDj1nWgrdJ9h5c9bkHwrujxUhXD
2n4FdogyrL3ScQlWX/NZu80/Pksnc20T3jcIgrHK0XzGFooBonMIl92rvaXwfGpp7IbktQFl9++v
molkNgIsojYJ6F1NwI85nHCCvdpFX9HnjKL17PWbmd0RyatfTasKrfRxQQOR/cY1mvGKR8TGEcfo
E4T/IyNnJuSsJquCXtOv0/wB25tGUJijdhZU+dZgQZKJG0p+tsBWnX5Wn/GfhLYZMHJQs0HYjG0I
Uo263zTKF09/G/eN0FaWhdsb/y9p75JVAMfZNRqDEQetgO+fPkKxUf2sXseA/WRVcIl37d4S4LUR
SLtmHlobVOyGTv9UJ1ahyUaLkjJvOt7KzKQ2N2w7vgGLKeDXoQwo4VS8ODtpO7BQTbDbyhNFHhJR
hepcnbYucFSMjhbIYHVw2fSb0wXQuLZyHFC666muQrU7dV7qsJq6HCiWp2tnH7Wzi8m21LcTX79u
6GQbJRUTNm3GaK1uj7o8dQv/fakBZ2VORHPUzeqFZALGV0pjTUz2hvl7W2eMNv7W0gHDETxUP6tt
BP1+3X3TSVtsQTWDTdv8++YoBe70FGcedpcHET7Q3dqgjkWFok68rfpTzMei9fdqE3iN4dKTocBq
sI3iXe1Kxw0LMWPe1XI9N83bKKobtUu1TSCuiuVabaHOqRIfydW/T0r5J6sTjoVzpg7FIS7HAQ9R
kuesNU6HU7tzxx584JWFnRUpyl2w7NG5JnrJNm4lLsoGzQOaWL7SXTQpLDYoOnYWXT1koVZV39Th
YNLpiK30Exj8g8VblY243C6aK3dJrGss9/PNqYEvu+yT5fZBmxiupVMjlFA+xBnKdnqp73s65uZo
0g7OcFTqqEXrFUMRaDRe89G0A47wKYN2P010s5FRSrdVHq3c0an3TgMku84u6vgVS+uRxca8JVt4
K4eppOHuXZ9gEHbNQB3KKxZJimWqKWLXD7bAHBrmXwulYBYk8m11BpEvMcvkzIqrezFAG1h80DrI
U9TEOJQbikMrhlv1XxnU5kYqmJiCgrWAhkzY8dtha3gtHSwWEUTDEUGNBrFNvXdQ4LgrOfNzFzV4
OTqUqPWUyvdCxAYnyNxYjfdoLdmLVXn+2q0btKMUVJgVQh5np7vPY+KhxaHI7pp0m6yZNcMeSOP0
M2+qnLNZLVhNpjQEaorGuDQwd8X6w6ncDaOGLUXqhVrYlOUFArb0qlQHhoJdsW5s+jEpeheane6D
RiRraqwMb4rCcznfdD3SyFkhLmNkB1euapnpHQiKtsrf7SbF1DgmezRHzr/6EL6gWWsVL+AnNrrW
ETHR3D8bG2OvlzSQzFTP13q0qTv5XEmjQqc2z8JImQNb9nYxaLR0fi/W9v+Sdx7LlRvbmn4inACQ
sNPtHb3nBMEqkvDe4+n7yyx1h1Q6IUXf6R2pilRtYMNkrrV+1+sPSLdAyczsPSh7mUpYQOIFpCjD
AI9cQa+jwElq50PhMjsoIgbdJry+VReI/RJ0ILEZ2zBGA2iv5r1wymJnErynV5l1rBr93PgMI+aR
xMFRgpm2WV7UCD875iWnqZhXJVSxlV6N8P+GXTyhdNEDZtmGhKFHA95bVj6EAUWqetA9l2CSvnC2
jeHbW+zI+11OJzO7Q7wvWkC/Iq9aKixw514+8pVG0sky2snOri/ObIvjrHFX+8HDFIi6UfO8Q2HP
4xWE8g2win2juye/1J6XYPoZe4uxjf1kpw5dE3K/clIt3k5mQcSkFRZH4sXgf0ntuAWJZBLl9Set
oOwrXXiMvKzQ3CQdrCiukiUeN22Iyj/muRh15zlDFrquRganfWbvBp+6ZYlvghLpfTzzL93EXuNJ
yJvYR49CMjNG1ugEucCkoZeHybAvcG7IC0bN0ehqiCKCk7DMbAN/O+u5t/GLHZQewUv+g4OSYlcY
pHKO008qzhJrkBm3jqI8d3hDIfl81Q3AiWjMLvSB9nqeFuI2x+JWROVP8O5oBfPG30ZWdeqD+rZv
o4vhJN9eduX7lEZ11lgILpg6y3ch6Hm2tXx6guvSryuHNcDAf8EcaCIMvbv45JSGzAmnCPZWjoMz
hmWwLBScKgFFxZLKS86HIg/P/vjdGcWVQb3vZlBEupHyqEuoBlseJcY2kR/pKIgpjSxnBOoaKPSy
+NR7UPiBixRo0GTgcpQf76lk5CP4A0Hib7pV3tqLfZ/DIATsAbjhBSaJ/rrrxbOd0MAV2l4HckyH
8jI49ZbtYKcnDpjP2Ke7wAURKHtijMtdGtxOes8AF8r8ssCLKwRVmTzICBJdBMZLVpXvbWY/pBE8
IMnyYuugegQsW7qC6RAvcC4tjzMvI5NQ/5L4mSLmLAPrMAc92wLeBLPiq3AOwGnp0awIZTMRVDYN
psLsp5D5mxi8c52k76aR34qKZ6HwozdtJFq0BdQ2+8TdZaPL+zxhkdDrGztgw+8Wn6zDjg5Un16i
kDhTOQayB5g8cWQ3K1RyVENT+mgszIgKvmEzVRM9iUjXSUTCmRNCrMRR4ROCmABURdEXMiLTQsQZ
VODexmnGw9hn5EHVmX/JNW9X2ebFSod71Iwxo0MeEGegWSewSPoOFJQRebMt67LdeqV4qFq/PgGy
beISMyrHgOlRJnZ2xBPuRpTEdTrmz6pvf+hYwm3FQg1QkG0RD9wC36K/CNf4EPyCGeHvn6LAbCDV
QZuH00NYYoosF9NILqSEmfqG7sEiMBvZ6yEHnGvC9hkT7X2C9d26ccG03e6bMJrHX+Spsf0oqm9t
vMOnvLD6c4o2bKsgvyx2rhbTINGLx7yVTE/84ghCNZibVAOEmraBNBIW7xKxI7kFBg7gzXae428J
Cjpe9dya40Nq+Axr6DeGmaeXQTCSvcq547m5LxptpWtIWxR2Bot/VZX+azMur+PEAlQmYJ+1H7EI
G1WI7iP5Fw8HJbr4nRVs4HQGtRrjHXjnfxU9NSYvGhzYDpkBHIq5V6AoyK/nJUTUF/bDAjn0kLeM
ES0tYGjmrxV3Iem5SIUG6i7pUXrHwjexsUuuUh3zNJRNeatJJqMbUhYFvntUf7ODST7u2TvXpD5F
oYPheOdczYIOR69OSdbTvw3Akb4E8Oq+PtGA3i8h1+2f6eT23+nkv762cHE9d/8WkwSNq8yrpO4O
tGmHjIVjWowr34U8qrE1kxFzlVbf5Tx5G6yU7FXtGUSRGpJzUSa8EHRysAIoV0r4d7Ok+UQwAbYg
S98UIR91Kwuwxf/h1QOEE2/X21w9tYsyYFuTUnQeMrY1M8ofhibgRYCCHGjxtyybIvmcYnfA3F9w
P35x7SXBoSgYBQX1fEuV9TY2rNhyhcsdQlKgVh49vY4PaXSuvup4uWk0jJn/+aKJ3/UzkkPOFzWF
4+Fl+Lc8JyQ1qTtooj1osYAAVwWPCxgljm6sZRLLnZqHzpSJmJL1o+gRoC7H0mIcJ7cWGpaLW/rk
XNra01Bo12Ft7hQ5ZsEudLUsLB6uM5e0cdk57VqunMMjFOnRHWPSt19sNks8DSY47kKLJMkN4Rgf
lrS5Q8LEphodZWxixFBavoH//PXdvz8zAkcQCxWGB5Pxb94AYV+nph8Tw6TrrbmLs40WeOHajdgm
ci0E3yKpRpHpdRMT2NaLz4qkpwluZZxLErhkkwdzcGNj7i5qd8vid1gclrp8OLYVFEtVMEw1sRcw
DUq5qYRW/j57XJkCu78iyzkgwUo5HAjWHw1TjxGMyF9+UYfsJIIyR1uRVTpWBWO7Hd0SbZkHkyqZ
YHhk08HVkf0vs+IhJaNVn+y2Ojoehg6I82mwI9xg7dg6lpKI5YXkhxoZMJBgfESeV7r3G9if6bse
wD0K56cUasLitti/y90VuKqiICd4XRXKZuJv4HEzALOONUyszT/fEYIKfhdV4d4pTEQrxFYh58UQ
5q8LmI3yrspmQmaSEmfIgWJ133kEYpooyfJivHYWByNT8n82Rd2fHKc2N80QfbMnV7ivr8wufJrl
w1dJnhUxZWfkYVdYrzl4/PGPtLh4aQjx9Avwq1+LUmscLQwB26FOtpphfujj8unG4Tvcs93Yxo+m
n317KQtHrj0w+GBDbUwwFFhlaePo67Z0rxKrf19yYoXnOuB+OG+15HHitxVviQ+Mt9GcbXNXewq6
CI+Wqh9vfHfadkt31upO36WDiQlkYZ8LY7TPNnTXNEVX1wCTRHz0ZcinU+APDT8pjGMwmps4r29a
ZnUHXFVTCq8WO4ay1WGTw53dVCPjxkzPtyxtiDfKd8nBd2uHYScLnmSGKTqb6GCg2+JTrvhNRo0k
izSnyb4znxQbj7XJtqgCFZNK/d6kkBONdqcP4XeRZ+QroXsz209VUIZ5detoIJhN0eMjI98MSdxq
XPtxCZqL7IvDKn51k+bol8ETK+W7bE3poknKlrOhKOteR99+DfRqk9qkIjdDgHTEb/aMIS/1QsXl
a9QISzlI+4c3SQyi4l9byJF3cBi/rWG6q/P8bOqRQ5MIhz4WVOELQclF+Bw22UExVbvoowz7H5op
Pyuih0Ax6hZIIuw8xxzL0rZDypOyRCB2el9utZRONK6LS+O4j6kGg1eyumTF2WatKckg2RpS+cXL
oqMX2khhf/Hbetl3FAMvnZ739JFNfYjhkHoMEdyIUYck0FkRsFOKQ5dVcLpmm+O2X5lw763qsTfg
89ftsPZkK0wlu20hRu7aXtxhX/oayFXIXTi43tXPcW2+qhc8aqpoYxckUicDDIAqRABTm7dVgusk
+jQDXEXStW30sc2LF463ttBYbOh7VjbxUTY9uadh64jdGM2zT1uEh/79VJf3VVzezlI3QcDRqqM9
9ls2fz3IcFGwgkeN4fkmMAgUF+QLqba70xicDAajgIXy3pD0x1LjH+KRFcXjpQ8/mPRrmnpso+hs
GA27B5hRJrxz5cDwTzoRnxsusrVUkCSK4nXMl23tIWRLR4BrkPGnPi2Ncw89DZOS9Tim8W1ijkdS
ecZDafoMelyMhsaFoBEEaYws8BEri4H9RPftvbVEtza95VFLnWxTBToAoDdexnn5Yaez+ZDi14v1
1gXX7MdqQcTSuU8elmNgMLmOMICJUwzfUycAvsFHiPFWwUC2i61dEbXmejTFsKVDJyEGYUXfZ3un
Iwd6wst+U/qTnJJ2dKoWwF0niT2QNIuD29pbRQzqkPXM+GFwJ8jEiYITrLKTSKt6l2rFaVliZ9NM
ukA1vFyZTM330aBBZCmKY97N5mnxl6uosNItEphbrTcqPq5aSKghe9VadAhdr9Vck59p1+FutNvv
yeSntsaMocTp8gQlTZxct/3jT8CGBjb0J83U7xYDH1zoa4dKF+YmcsSj45fLye+eR9xnmS9BRSEB
1yYjUv6xAwzqu3hfRukEX7HWzib+tVAepkMdLNo5dhP31Czf6i+t/In6E4o6QNDGgmZbzPjCe8KG
AOhdLZDXD5bl+uegX5K9V4iXuPbTyxROePss+cY3chtoatbPmD1e9fQ/h3JcrkPXTQ5ZkhkoR3ro
5llNLIZGYEY5xDh3lLZ9jgbzFhKdvVdnqc5CuDhoFKL9LgM4LEFZNJAfYiAVbzbWAW3ouhyFjev2
sDfDOTo6WQa+U6dEhSX+2o45nF4SRKzrmNhlDM4NwMOtkDnALQzBs5c/1z30OtMOj6nbOOdKFiGB
gUrYm9BSIza7s8KuO4y2t3cNRiopdSdAy/SMDny3xPNmMs1PMSbpNunN5mzVXXOeIuNnDTl9l8us
4aiayA/28nCHT+42nQbj6FoFYA5TwvNoWoSXhsCGrMUPQeg9p/FAenigQ2cJEB3lzhpPCHTwIjmP
853dzddFy+sS+catSZw36ZUL/EGtTQ7TQ1gsxsmLTwsn0C9hwWAILxJITsO+NbJT2M/dXs8duuS6
XtqTrbktkwyxGhZAlHUyG7cFDKcTBPvkmJQB3GOUC8wIjbQ70RamiExOHis1G0/ibtRnhFB5cXUT
09p0sc3L4ug6hiGONxgjUJqxGN8gwLjWOCkGcNqiRCnLDmaWVqybFqG+cKODknCVXccEOB2+Q4zW
Ja/uolatQmozoFd/ZpHzZOXLk6ousFwsN+Bk+9EEzgu79pXE1XTnAffB5M7ePQxH0mXqNrrUM9i4
gEMrwf462CpqdDZN8T5CUDXbGGE16Y85DM+Knl2YmbN2KaSB68hcMhGtjY52DT9qp85SEabliGgJ
8tsp2kBqPBmRcW1Y5LkDqqyX3gf+ah9VndTMbB9jmO+jBLpVFvjNWsP/WJKd8bRt13ax3MntU3HI
Eb/A6m9Y+/kWuGgm98SNQblt0/dRUoN1aOeU6c3jUufvkg8r2eeOgIGOsAkocdq0SAJiRJBBSfSz
nJqP4bxh16eUdvikaoSag19AG1BddogQRQoOV9XrlPifhLniqu85Tgf1Oa0hnWl9TWvFT5RIZgkr
ffWuuP1DROfuxjvs7+Gpp+Pe6MfHpYuHY5HjSBeL6KrJxnKntzul2VIEYZzi8nWj04sO8Oy3bo2y
DCLltyD/eoV4Dj2ZoL+tp8XDMiA/GR3K16SUGlTfPExafd3o/mNoL2CV5i3dLdoQZ3y0Ye7mWfy9
1BnvKhBUrz2m0srdcTJGWfM7xi31qtPrrTnXt7VrHYrZQWhiH1QD7Uq2cd+6N7Albsa8FbuhhcXV
uc0xU9M0qQf0tSPJVLe6dHTIwxlJBLn2fXlq/WqzZOIhkwPNSqprtIR5jI5t6Bj1FC3iYpvwpuj0
hxblC/+NR2aVs1sEuPxN60SvU/LpmaKZ00kEIgWQQZIRBl9DhE2ieiKWSDCLpIxcJWZ1TRE9rtSw
ZQroT9whe3Hxf8EI+RVp2jEEX0FXnI4bPRlREnHS7THvoatYE9VTEVIX4Rm6Ef2yINHN31tN27WZ
9qIOENoBhB7WB1FM3Sqx20cp2rFYH1ht6xdZe6r5QYCPUVfb4UbW523dPKRA14hkqH1zhjZJQlsf
aeUlbjRSMUb3PpvFda11V7ELCzpoYDq3JFwQyw2pVvov4M++8vUK4UyCP7KD8xOnpvf242jjqRZO
LzoW2lvT5QXpRm4P3okmPAT+R4PpMyGSxHnJqWszShFYXso75Hx5g19uByf2L52UosZSioSHB6dm
gdOpFlHjI3w3uvKG8FMLr0o050yrn3QRfFfaQnok/ElC1OrN5JbU5ONyOxaca4CrNOiR262tobwh
BGLD6oPUZcq2sRb+MAquoaxS2bDJvnDfl7F+P5Sz/6bn+bdhIhaQ721nRHcOvhJDV32lQXo05AAk
Z/KLrlc/pnPzOTA5FfIcJ+rfyu1xpfCXjlP0YQ4VdB/5UganpamOuTChi+HFTKNxGDVeHT+w7I2m
4Tg1CMSNfW3t7Qi2rpiSbzURwZV1ExJpvnYZBG4sQHf1Y3JgV8FgPHip9+FN/jUzqK2sl6Kh3+qD
F0iuFVdASofK8L0gZm679Fiktss5ler3X2tZyI0ey+TdJ+iP9L4vDA5rptEVSuq+wDMfK/PJ2M0R
nTwkcZbDFt0EmWiTGCmqxb4qexocqblr8RBZD7W7k6IV2Y/LlsSeaa+pyThIGq1r+DNzScCh0tcn
4gP/IASDUuGh+qMqYtcOowrxTJfhKOk/KuGUUmAY8qGqZ+2pIK25QE6tBnBqbm3KqtklLjjrRtQ3
GCrAKw2R/FL45ZJPZY1Fuha8qCmDyEM/GcjsiWBUAIDS5xClyIMA+8twB6i0susg8Hwdt7gvHhvH
pu6lsh8M8oY8OB3+db90+7w0cTSDe3KMWwMyluOB4sTZKZ6jgq3lqbccboZ9TqzwaFimvRatixcx
fnZr8m40RLra9bA4911VBGvMs8B4uoGpt/g5y1U2pQcduyZYaQ3Ec/o19GROxUtUHKxpV0VQWvXY
cbeW2Jgdd1EpYvV4Zicq/C1y2inDZMsoaPTzkW5PnYKVsOKOQf1mRTr6dF5ubbJu2qlgd2VFSnKa
xdpCte8yoNVbioN0tLZ1MN8aswEBA9UFFrekCla6uyKCifepMU5KIDqGB8vuaY26DVJPrbhRAKdq
cs0B3Z5wLwSfgLMzfW/y8k102i4sl+t25EVVqtvABa+066nfiR+9Pz36WjttOguBWjwV1jHRsWEk
8atEBrHrcvdSERsDoMYgv5p1YvjwgCkjZg+6idI3OCibjrnX5ivTesZcW1/n44CwRE587NBC89d6
xYXZ9Mn10R7gufTdzON3mWrwP138m/EhWGfZbRLDEiI6hekBr43SLCvlSbTUR1a0R9+q3xTkNs/s
dV43vy2+cUn0hTDxJVlBhWcw5qeSpVBsaj95U4o3lKLsq1H/ww2Wmwne9li6j109PWNRiUWc8zgG
w1VT2ntP9q89owpYY2i2pK8D8YjlNpcqLwk3OzViWU5e9ZOajl/DqIXJKipTRj5xCeG8XqE48H/t
fEnV3LbENEIjjXdSjanerlTMO6tuz15hQl1Kn6yQr1Im9dHv4dAF3SqT5V3dsTyrVy6XiIwCNSRQ
1A8/8IgsmYDr9R4TyMyid+94uERyG9v6Z9HzXmpatBscVk4/x+1ATo49F66rjpms2pK9NPyhJeQr
SqeCX5C00YwrKFGO1ET1i3YJNFtaobIqy3sI1QKsPmHo3ADmN1Vz7F2widZ9BGhiZ5E1UqmzMvUe
cjn418dpyhM8trDc07WvwRpeu2AkLhO8sk5D0nYPscPrUTHAUE+D1sTVVr0XaoagAbAA+fCBzCfx
PnTvZc0MaTPdKORCAVid/UE22oPSEvlIm1capEZ7STCI88KZQeLyHE0alIYg2hXUw8weOVd8ohDC
Z/YaqJGPTxlB1RmOFnoUoB7g/WCQiI2BHGdMyyWUD2TV0zvLWroX+CnQgx61prj1sXmFdVhcjIzF
t6VmikMNxgNsbwqh6SDkjudB+UTKnd3KekzgQpxjXSP1gnhDyNmXrLQMSk91lZPIehmpO72JgY+S
eBlP7uIknKUOLtlq7GIpLuq0vkF/nq3wW2J9cQQ/ZamvqyHZq8+yJaq7VCCpSVM/0vh/FxqSaNy8
Th53fq2ExdJpTq76jO2wgYr3agY0wTpR8+YpNCCcgklI1AX+mbPWqfZAcKtdgvawHrtlJyFMqGZg
Xh63JW9ukTe/tjS3S+0/IX0AuGCWAaPevEqz6FW9Q7VhjDt3ahCsuOU2LOet16EwkR41UhLnTLgx
Zl54q4S0nhTgSzWvq31mDClQMfl7tCWUGfLN9IbsncGRvtAHq5WiB9A25mmbUihNiSkvxrOCOJYc
U4LKeZijp/7Lxlx6NVnsPYF7jS7nvaClXvmMLvBnAF4qsm9y9t7jfLyN/Rm5ZWgo/Bsb/lrAPVb6
SULsGe5W7Jx5W1xmaSaQu2mxq6a9hR6gtOgb5MM6x9T2nZxOybIFjCzeYBK3U6pCWc/F0gpB5Mhf
pQJR0UZske8yK2FkXANqQ59CrakdBJHCDqqgbREHjI0Tnlr5YgH7nGyif7F5qyB+zOPOQuw8Vha2
oOW3IgxAsQczLbrNKMJu8940mgGjPL+Nl54CJXTe0cLgfp2/s9K96v68k+1MLLW1VpvfRi7VsQS/
5aqXVP0Wtn9BcxSK1Thln3IGOfbUkErBzf7xHOKlg5MDz7WXIg3W0frIOr1i9NujE10C+zg6xLyp
rxANmEf6BRFMJVG0NrEPck5byGdz8oJH5WuRIrNmj4T924WHEk+AtNL7dWqb77i/AorzXsUl83QP
o/JJAzircS/i9/g10IZUJnrVsNUcyMBoWizU5rQQ9So06vs5c2o6Xpq/ntviV+hje3s1aAiJeSxU
sYIS6rYoyKTyom95ReXRItHQkUlFR2vqv2bSuWVuQM+qlW2nl4IJ8mIX2U6N+XUaU2NTNPlnn8VX
snJaUko0attdlsSoigueHWCVZ91gDIPbOrwSLF/N5aXuEeC6DDocWUjYpmXg37Gc1ZrRSl16kkBo
StFPrtCxnINm2jEW33K6NHqA6b9k8VQ2U+/SOnvMcg0clhqHMWk5LfOaaiNFUkG3G+Yb6XzBmAh4
Ryoc8qb70gE8NGxM1ubAQpJ/Qx1luBu4x97wmafQgVlScGt3wwYuGQ57WHvBxhh+Okmyl4+7WhPT
JOZwfbJTeIijo/rPXCAlSjBVZuqRB5Xf/umVSCD6/JJYeC17XhGcwDTXY605GzkDV5YFXmzv6KOu
lVWBIUXx0cyUt7QRS+XUkOr9iYSLgIMx7yrPyKlqlvAiay/LBQ+twuV6GtNg3cYNLD73aa7bChr3
kxomqDmG1s6YrA/mgzLHaLIZtm3awvZEDzSkLKOeH9FDC/cU4RstIp4coiT2mPyGu/Zxsdi6iepk
zkTsXV99zxYGSMQIT+vath8iEPBVoS2HqeMZKAo2dt0fjF2ZHnpp85K75ZXWW3iQOPOHN34plXpQ
p9BLfK55z6zGo0m1q5j06ZbVfGArWNB1+aNZryUxoKMjYgxfrYkHpRkJGENGrEMiqNmuYwxR81Nk
9OBoxUai77rL9HGQW91YPXcsyXKykpfMY4zqUNMZuT6kP8jD36qB7pb2QYj+eRgna21yf1IM+vfK
YykALtFAbcdebKZximjPId+ONBjkd3ylVXmcM50S0CFZ0pVUXzmoh132Nsf5hxmxRIDODetx0Vnr
oGyZLuQMDZFOXG+tCiLXmDnnONBnKHXWXS4ZH9k4XNeNuYDXxNeWBwerWeDB5ZI8VYUU7zZvJcPZ
7cDWEs6OtcLfOF7VTEk3Oka2inLRYTS7cuzw4lCkrGuf9ThYvlwKW7g5qF4KlwTgX6jrkr/mNWoM
u8EFqHH5vAlDTd5QiF2ps1XkociBSzeHtKct1qRYfGavky0Ui6E1ho+kwxA55pTd5l2YALI2lNy1
3MklJqacd2IHAKS2+VANw1TN0rdqgMKtrqlKXpS5SpzWVyRXPsh9s4aDzuC+P+NQhYxctvAJ6JBr
8Jq3Yfaz7F/UEqrWsyJ5jx2aAlHBpbReMj/eBzHzAWeYiDJomisX7HVHm/+uEVFp5NVdVH8NXv9R
1eDqXsI9y0xKthhW3XpyEWCK9NJiB6lgPGUVQjFekZ++Zv76Lru7IvQPXjyuBog6onAY8oT7ermY
QyTtAVrmNfCXd1blnzUt2OdG+kOZcuQaK1wuR9NoCFaNJH2Egffod1RggaAC81jO5fTLxRRAcTrG
JTqNXvwK45Dh3rRSY84KqGeNnnDvD258UMZQiuk11isRsg8o4oAE/1IHEq0Xpl9QnqiMgj5YWXX6
pYyFMLsFXioF+bDipU+sr6TNnqSBkdw29TJBpFE2n17ZXkGi/FRwHWy//dxWLwtpLXS7XYW3i/Rt
YMopOUNDB9uyBdmN5MvXdOUjEs2jAoANF8SOAc3K8v1bvABvAuh+W0QZLLUhnPcueJDt0zRR3mPj
CD9Vys0GVzpYUR3mkuLXW/mVk/rmeim0LzUcNh0pJ55I3cDqBYQEIqvNfTdamPBFQ9oIzQEMIsJZ
dfA5REX9boD8tlYPKcDosLYHZ51j7S2BeHI8YM/Kq8/DDa8HADLvqgtjwovkKqFeOKjaT/VupXYd
58F28cA0MyfGjh+yfVoSnNdCzBYYNEHRjfeTle67xHkxTJZk2KY/IkmpjYxm67cmECl1iGi8e6J5
wlM8VC+d4dUb4J2173TXcM0gwksrMdmlTdISCb2fRXLHm5z5ki2BdYDG8FOO1wlWItM3/0Vk7aTT
mIJR+978tK2i2PT2Z2ZPKAqlnYTsbOR0NGYHLFr8GMTkIkukZcv4tSvls5IKYkENSQbvZu71q6hc
oAoI+jPLrk+4dbKMFu6HfCGSHGqaia5GVtGKAEf+psRN47f6JmloKHL5RSNZAXT9jXZwmrzYBpOH
S4jR3in/rnRhu469Hbx5jw7QxLsPuHXrQA3HaDziXQ60XTEjnDaBrNYVNtiG6TzK6TgRmJ+F1nxI
RyvZMwJ8PKFpOdRZfSs9RcrYviwMPRgiUzNOFuip/4Bt6SsqQnSYrOQsd6wrt/miPyrvw0yevq9d
Jl3Tt3WKhriVbnQ4ieT7QEDTbc8MMT/UlMWYWDmidqERbZ5K5vwIT2NogLHYyEs4L2nFKQ/3niTz
lMT+AaBAgqHVElnxnOkKVVcUStl4qjd3ke56sgdTsydmFCdB9ZJZ+U8h56fyKnvVcpVX3smtgOsW
52c+1shkoOjq+fcs3eJc69OMpzt5e8iOTHcR8CZtMWCAw3PI3SD/oACzqV3qQ+6pVd8j4WNDB8aT
v8Yfmo2ALIZaVlbyMquKWI7TVX894Q4PiAzqIf/vGXc42OKUzKoD7LBXQHmcnme5UMgdHM1RStzb
ipxGSBIVybWzJnWbTLaFtrVz+mG6hnd0yW92y8KrNQ4FNz41XIlFltqeHN/jdXnjEKelWJ5LD+O6
qb17tZMMsHywO9Ip5cH3k4pKhEf0zcGwMF/ykxWEeLaxRPVXadG/ybVG7f3kwV8LiEdbeKLWvJNW
bL3MJTPD+DvABwOP9pgIE7wN46J67cqHWdiPykFKFr2OWN6zwj+jwJP2g4LMqzB86a71NnqrNPFZ
3Vm71CrtTVNxQ2VVoTYbzUMNOs87KJFeIEtVCSiY1y1mCStrGI5JMR6RSd1A0X9uRyzgUdc/FuN9
lIMkI4l4rE1TACQmLF3pu6pvidHTyBVbxa1N4GU9/prGGQbDANtG2WiG4hcL8g/P4D/MZX+zMP7t
r/9LHY1tS/yJcbXBM/k3R+O2/fgZ9e0XOOZfbY3Vv/zD1tjx/4NdsMeMzcKJ2JHexf/X1Vj8x2b9
hGTpCpl3KU31/7A1tsz/4AZOR+14Dik/luBXf9gaW8Z/TCHjd6CkSsNjbJL/P2yNf3c19mDI6D4k
RMPGVfRvxre+mLHqqLTqoDfjdWnhwI61rBtVhMV5JY+Zh4z8Txfpv3gV/7cjmkSlCuhqAurDb6Ta
rLCIupko0Mdti1/BavGqJ9NB00E3MAZR/y+0zN8pcPILciCyc8n1tCxPOv/+KbggxFAVNCWtDka2
w6IQIr07P1dL+uHUy/M/f7P/cihYwiYB4hxQ52h/PRSWwQaV1FId5LQhzdJvyVmNxVbOK//5SL/b
FfOlOJLtWTJ+zf/bXescZM+RzdZHwJe/9T2WizZiDpdO8b9dP4Nn/i/WyPJYjoEhu+vbeG+rZIg/
X8AKG5cy4luJtEGOJ/Rnrybl0nPOCAOgRdY6KSTe0Wg6RLxzvQMXuRYhTvHmv4Wg/k6wVWdimnjE
+8JwLO+36+tCDtM6f6zQ+Gk7ndw/p5dS6enZ0OZnSPv3reV+BZiL/PPFVt/wzzRwdVzhOIycTXi9
trzvf7oCmmGXwjVKHiEtBVvojqY7wHQe7+tuugedhhIRXpJieSY6iXZTiz8aqwFpwIYvthqmkJ7z
mDjp4//ktCyBK7qKGfF/e5GcpuzNDE3xobNaRkKZfcCvX+bSj4BAXvdJLYfgjh8kNFVyBN6V2d2c
5mRV98ODZ2McTZ08OuHHP5/Yf71NUIFZnqgNWF7+ermWPsG7Df74AbZBg5W1iQq1HzbzTFk4WrwR
gKyu2b2RNfxv4eTG7yRkdav+dGz5+z/dKo+UjUGDfX+gsr/BjIf6gxn5KpxQEjXT86Szf+vJdBgd
50ccPxVN8G/BsP9tEcBw/v99+9/uypjmESpAzmCJ6BjQPD87U/KhDLQTloR/vtSmrkLs/vpwEgfv
eTyXOAaZpqIA/+kbE1Ziezni+UOpVzsoGGcHNGfUJdKtM5uxMNFB+jpkoIx4la7mCC/wzBvv7UYc
Op+cdNIIzx7/Zs7msx/w7AjNP02jv6ta/bkKY9RGwzU+5PeW6O/LBFvo8kWWVX6cfDgGDN52mJ6X
bOej/6zCfe/kOQ4ffI78/3tHujhSCo/lvpzFwzyjpS2ZILTeBXLTuXZ4QFNszVY2ip2V6K+LpalX
zEt5VmwmQAP8OV6oaRjvLcs5DiZIqREd8GPIYecxaNX94kpN/zULXKmeP8Z2uo1r/IRCcQrK6Vhi
G49iBvpnWtx2LpkuOi5J6zzvhRz6HfM6PMyB2LXJ8tzV+sFqP9M++chc/ZwK/KUHf0f7DhtxHLam
n3zLFlF2z/J5Mn0eYYx0BFXjnbDbn55ciuWV0VM05pHZ7qqRGdJk/tRcPOt0Sa6OYqkyvcKOKFiN
fC9jcg5wUh6zrod3iayM66kWj86Zzrjs0OY3lbae5vzD4JhWwwUyWfFGH8h3nOd7I6b21vuPUePL
eUsPV6tjCNhFYAQ8B2Pnk/NmAA3nLrelnHDdzUt4Yixg8vIHNjV/mm7NUnu0MSOH251/4w5JhDOM
Bje8MmF0QZHLsbGM9HMwVD9JG1hZE19VG1l68KV6HuLhOvG/Jq9CCeKNz2SuPHvmgsmAz7pY+ac6
Mm6gAIyrgPBQLGyXu0mgQmIT9r3h3kdInOdQBtOBf++3/vYule6nmD1/+DaXoAhqYPDPepjOlp59
yEMUC5UyHFXa5H4njxfP9XsLjcPXsg8kZWdbXimKn+upwoIn1Z/xdNzIsVRa4p+T5B+DCztETM91
DbmM0ZhXhneiNHG2bYz7BIdYKBQ8U6HdAaT2d2le8uGihY+D6Q8AQ5DTIl6GAsszEsHOlpORHkp5
sXBG6yLqdnUVa+u2TqTQGGbkXN844fDlyfAsU/wf9s6kuW2k27b/5c7xBZAAEsDgTsSeohpLVmNP
EJIb9H2b+PV3JewIu1wV9cWbv4gqBkXREkUCiTzn7L02H1YrA3VostvqW2HtrHvXA43Ul/LMeXVZ
X72HMvdqtsYHfd1Nmw6XwZs2S4FaeJsQkU7KuQQ9jdiZMR6sZvsKC+WzPpQJg+RUNuUtYlUiC8Pi
mFp8NglX+wPoU9Bh47PdpvW+a6vulKXqyUrK9oLQE8RDHg/c4D5kMBy29b4xw5njwxbou9K79XBE
LPQ91SfuoosV/DSvtog+eH1J+oCnk4j0UqJhmJNEW5lzrlRHllumGdPzGiIEphD7Tghy1sBvEVUh
PfggfutH9hFOVnFyksms1GO3sCdcl61RX+pjPc2cOYTqyNnMcy7RTqlnDJjVFvWK+YXJxggFxVyo
ZpnyPmyGDOh8VTdolFn6+jYC+ZE9eW32ZjTOsUn6zy6iJcU5MHK4WBHqFgPxsYkEWA5csoKJLfDs
YxqknW8f1icEwwFMMyeZNz5T2WXIe3hZgMh4y0lBxtQQYVga8m1r2LcQvo2Nr6CS0DBCructQO0d
jMvtfG22ibHF1n9jYswjmdAYDpN5dINxN7ce/V+iVvcTmSLkF0TJ3m1n3BdDtVWzeEYMx9klq5of
1FzJflC0YznTf6jyLDA8dW8FOzpu26oJ8214s7iRe0GzwDyL3vuO5ptfOdMZjDlakXg623Zz8npW
0a7Wl8kKw52BomsvTeMj5xYOHalpcFS1ou9uUNgADo3LYhPVziOdQCSvcx3s8jp9AkWFx7J0il2Q
88bllrlLDc6rHIg6Jnz1vArv1gNy3bzIIf2uLwdmkX/HXXI0TN4alri+B16oevNrE5qPaVxiDbA+
TGFwrRjJ0ECvgPD7ZFusH5Hq4ZUUh7kAZacPfgKuIQKfbd0DMxIOqDIt3ywi5ED10eTp6NsqEqk2
Lod1PI/VDqDKt4HeDwmeEnNKoE4TulkrsMt9QsvoKgcYTRMlZJ4StU/NwDsSdcneR1XRBwYxxI31
LofO3YZLhv4pyHp6hEw2ZIqvBpknyS+RcQCVydRlZnzpCgNlA6bSpF4gc8wyxtAenb2JF49ynBUm
7LcjAn6o7Uu1rat6K9SCPQl4AyYrtW0sv0ctHJySsiSVC00IA/p4w4ksGJRVN2UtmUaNbNt99a3x
e9DIrFuKayYtrm/SpDlXNLxJYwb0I7fjzeDP9d52+WUji3mT2jTuknGHY4nBtv7sqpxzaFxwiDrP
+Dvv5pnDpS9asG6BeIPZjDjfTAwEyA2qfiZucc7H7nnWG//wVjiM6kvgS45DI3PdE4GX/xKkLkVS
gBtKGZBmM8RtdY4epnLjiLEq9UU82YgAwRMOei8bDnG6Gb7NJg4TUjQqjD4k5FUPZS+fy5lTIA6H
x6VEsKHXclfeLqabbFwArJtosl+9EpzGugS5Az791Cp2cY3owRMMk+ovdec+053+ls+ctrZvPhFQ
Zm6XMiVAYQEZSZwnPToiPHgxS76FLHRpKA+YARBHWfOZ204EXoZmdz8MUFWFu+2jEhxXnUCwJ+ZU
prh/Ha6L20XJ6qgnfJ6wOMPZGAycyxitZvcylEl8VT6K3h8fy4ZZjKBBLxb/iyqmD5bnT+9p5G/i
TJ4jhkOfyYswvX3XGxPxkc5lHO36SPGdbNMpefW70bwugnS6GD6Rs0keHuwqvRbNeGjAKNxEzQzg
H/TqpheRsyXZTW20RR4FAX0oLNeHkii3xHoOUAtJ2o4bMedPCZdSiBQIIpA3qablImjmB7NZmh0H
dAL1X8fTF36F7MYwtzJp1FYJtSNa49TG9g02wcdykqB/Pq81ucNhj/xu1w+eRt5Z5FrMMC3sS0ne
GF12cY80pNxaVXWXSQwQruEfa5j3THzJP87jYpco/9lKVHUCILdtsn7ZRMVwb1rM31yPHB3RRddE
MF43ztDsB4k2Q/Zq3KFiAD/T9F+NSd6S5k22sej3CTSZw1wX1y6yLU6K7CGA+u8Wzz7yb+QNnJ84
xdm9mh1ESSQd6KjkrgixtAI9++56X/qZy4c5TNYeiSuZEtVda1tArpxykxgtGXvp1vTZb42z8+oY
zM1UxEpOiAobrYjCpLF7Tn3J+a8C5zgWGarRKj54Nr8wAIeEx9TVnB8uAaMYsJ8RD7RJPY5LtXMD
wuwWFeByUEmN/m/YRm1mguCq6BlKzCQQvtxjjJhl8lRziZFrgj8duCLN+0F148EP2jvm6xmjn1pt
y97ZWn3m7TpPuexjx09dwpm2LNMIm6xlG+Xn29JPcEASAOv5tbn1vLg9aoaMnrY13VSTQQQFYxoA
9xpAjUCkItqLQ7WVtYnjgQkW9tFgZxnhO7MYDietk3H0b5d9f+hdWJCuRMnQwm4NxvywXulKu6LI
xDUOlBMLyRw5JxKUSU6iT8ByFhzCsnwQjSMOC+b4xI/s4xCgGOaqcEBwAYtRxDcB8hzUC0952BR7
NXbveWOEexWhoiX0BHhWH+gIIpDjONLFuIcDy6aoT6KDg9HW7+VH38uSPdWb3IfJeCNV9xSASdso
siGuiOgGjQDSzhTsDZbBP/pzxAaxZJtuDTYUNQ4ClIBs3i0xkvwZAN8E9OEH1jNWOjBAim26wTbZ
TXTsQp2/6Qvmj+4SFoio2mQJ+5+UhvAV5zpqMOcFsycKWtRGUm8KMm8ZmbUb15XRcH0X7LOkSWUG
sR7CFYtgEgcYmdi2ZrFNarTSuMyXvMeTEVLNpGNf71s0RXMgGcR54A+smVdq8wFNBvYxOW/W92Sx
/Y9VWd2zJr1UfnS7bnX7lDITlNF81RGhJOBME6vQP1gQlcS3XvF3owZ8C+qD3iljDHouc6AXgiG4
LM3xkJhteZUYn1zWDhbB8GqGKrBbbMzB/E9kCMTllulQy9BzROwKfCm8M3IAHkHJQ/WElqZohr1g
a9eWbDR0aoLFiOGIat5v20vs7xwK032dEB/jMPwfnYGfz+6CgSjLBskOIc7z0MOqR0AQag4+xlQX
W4PutQz6XYh9JiRD4j2FXfoObwjMRmtgXczehMP7Py0dFSd1Ghi99NzwifU6VCSnIiG5kDe3yu+9
cb7FMf5Y+PIWFNf3WqeXpv1u9JvbKtSnmLs8u1ynN3XSILmsO5AEzSPc32I3AbAgm705Gk2e7y0f
RB7pEdf2iGLdc4p9RITQLkzQKzjI8akvPUJlMKCt3dDIpzS19TsLtRnY3bql6ssPiGxBfVF8oYGC
59iRwLZwQdVlqeyDz6IHBJ/wmSLtWY/QaOiyqzZYrtMi3/p1CHkO9fT6sgcfenplRaTOUC1g8DwK
27wDgFJtyUdFQKj9FkJ6j0ke6AwBJLDF+GAXwXRVxNYxsqcHe1LXScvmePB449nZU6AB3GQQSXgu
Zq3xIWvY9xR5dI6K6kZWRCC4oHIx+Tyvn8Gg57jAqEmd0K9Br6tlpWsLXR+bsXpxkK0MxVDBD0uQ
9oWBdeXZKGjWKtnO0b14xq3pstWSJs3qhfOQTAMOLv0iRFdtA13alrK40Zsp3id00rpYrdPlenCf
vBT/kVGpcynERTacE52rPqB/vnieus6z/k7QhlDWcmZkBxqu5Bn6R+v+hxuNkLyeHLIL6kGBc+cY
Ke34PqClZwt5rAb/c61D42prvlgQohh3Jm+2LtGniC1Z+LK239YXb+lrTu1wvIqCRkXKRQqs2fde
ltup4l8aWUGfNxhOdJ51vYttuOOAzxJ5G2KnubJmbHbWh9lKJC2Y+QaPz7Ax3DtjRHhMFJVeMAaG
aDnBiCarjTejeU/sloOUt8doKHT8vLuw0WATTK03+Oysmse1m9xErHSt+9nwJc0zQXmZOepaX5cR
3xLmUn5rR85pXdSPFVv2wWJaATXh4iBE6QH7bvoQBl4T+Tu2GMGupxLmCNayDTthOn2wTNgu+qxd
dHeMgeNX4GruZj3mfbvBL7ieaHt/PhOi8DmbKUD0Qgt5Khm/ts0IVGfY6081XoajrNy3OY/fUusL
5g1SHmSGDrxkmTHuFMpRMoLUdkn4s3ULYuw4e6J5fnC9j9kQf4HuvJR0VVopIq7qJ9JmDdxmvCdj
+GFe5lf9Z0pD95RZFOte3ro+zUwPVv7auBw6QTUJirNMnwRnRyNpVEzY43awOOPtOhuwewa/YY8+
JgxtJDjW8twYuFPr/KEhqWGZSBaLOf3B7FPck5mOOdnYrHJJCykZduFzatL0GstXJdMFSRB1h274
uBGqKoeuhpx41XFnnBj1HCw2iZ4+tNcb2D80p64SLclqzAQhtopJ95a3sx5Rdw0DJgYWOznN957M
1W5tLMQfcxdMAtF9BH9PHHhRQgHeBwVJZhzgFhJPQcSA3gkMg2WxM6PPntH1KCD5rB0PO4CA2g63
Yy72I70T6eramqNSAHhDTHlAM0S1vrbPiK0I7AzmX3gzIXNRHat6wJuTCv5M/sS5nd5pHu6alhSY
IUStYLHxK6zitR+tm/V86EkvaWVLZQ9rf4diegu3/au7EMuTNYrfnPX7aCZU0X8hxvro9wuH+Hr6
oQOwQ3AFa6kdooMBx3W26DGOFTWbmjG/AjAKdXnP9X5sou8yYuF282U3TJRFqLVO7TQ85BPAu1oA
8qX5f6UsJ8JOMhPIogtJurBrpRXpVlk+szKUNaarvvC3vr4+MnC5WnukhcFVN6HpVrowYKlW05jV
QEbs3kpc/WMNIbiP+UDcnEOyWQQLKZ27gil6nNRHylMDp+1U0RmMDw0iROQX8NQalTx2soEwdJps
/C5tlhtwcdGO2tWHGH4ZCEis1mF3K1J+dsPyOqZPfYQ7a+xYYnKXPI52tG7X2rNcJJYyP97mHW9R
7xVPba8uU4oiSoWDscn7gow513vzrIIdw21kO7fOXHxfuzSGwR/dkpTS1NB/JThxWB7mxo25tOE8
+HGxY6tIimHDYetSGgcugLA0ZXuKI82LURsEuiVXhA4HTep/8zNK3ha5F0RKEKS6IVbXSDtbm/cu
C9BoEeo14Xu6r9LC2+ulZKWn1QEzpNgqX5xZfh9mIJw+yVAVXQS8lkiV7wvFJSRd6Cgt1Wu39He1
QekdVhlFVO6yoHJ5A7MMSwpX/1ozA7un5ayvbZlkG9178lsDKRjFDpsj3ZoSLicmSTe47ao7ugxX
DKsJ4uyGbRsFe7hjKU9BteQMxZumtfhqDx18uFnP5c4Q1Kj1crfu5tY/lK2X2tauw9pMkUdntgj0
h273/FDHOIyRSD5EKJU7v34PGDAe8ubGUuYnYkXoNzAECCNIGgmuHTu2Q1oOkIWQOW2kw+56ak5V
GQGD4Kifs4cmA0pskCCy5Qg5dKX6hM+NzZ2X3C7Bh8lD5l7HYX9t59ShvRRkatx0XEtZSlsEYWVx
TvnTzs58Mv2aoqBVX0PbezEIWNtTnh/cCMiZE6gBEWXxWjeYpmuU7HBKtXpJaUF0USJtar4Qrij3
RIVCaTzhofm0RL4Hr5VaN+w71IRRfSozD9isTMctADMs4Ym4mc1xeFRm8VRkI/pCl7QtLZ80gv3i
zg+EaBk7j/bdJjEJiCPIEO1WZbTP4CGX2T1XIbifarFxUNt5Ck/PuQYptx1mMezNsbkds3y6MvKx
3mcCnpLE3IyGdNBRxHm3zy22Dekw33WAiS4CRWg8ogImMYCmUhiOxyidPraDLU9FgruI7Tbl0Rsy
F/Jj/ScXf5dboPLqauNzXwW6Rxqlx6UmqbM2sxd0dpi2ET1dLGAqiMbKewI6IwvMufkgm6Hfrx70
opP9OdM3kOka1Gb4QoQO5dA3ocXN8AmUhHXmWJA/b9zKO/epYvtvBgaNDrwO+1HVH/KGFJD1htBw
SfAMRqYoqk5dVPPj8/IONlm0U6NBWClOztiCh9/G9IulhjpYTdTTIWS1CxEZbmWFqbnL8y+daYjz
UJifypqBAvJ2a1dANLmqJqs4rzdJFn4KWhXshN2459mPf79ZH0uxPu/iJntPSChReaVOvJvOmYRN
57ze++NLOx7sQ+QSCFxB13GcYd7JALClUabm+ddNPUU5DcU63Y1NSAunmZMO9RB29pAQZWMcjuC2
gHLHzdQUVx6rgJ1cssh+xM8HsDwY9rM9zzszTi4rzWK9GTSSou30eUXDf/frG2nIL8ozOhqWYVvn
9YZ2v/hxb9A4HdRJfMebdG/SFA5na9LcB4bJcK82H7rMMh8qsD37rKQ1GIfyFCMXv2QiebJl21yc
HvLoZCTF0SCV6syn9FD10aYgefDRlO2Fb8+30iJmwc7y9BTkIEb8pEw25MQC+i9b+4NrGeJDEpv1
TqZAgYIA6WNvud3eYUeg7REBjnv8XBxQ+ksa7Q0myWizfjVPrrWjw28QkkEmwDDwcqJJ1Q+LXdQP
8J49WuP0KdbHSKxl+zHIe8e4m8mo+4BbiaYYIjJ0j45Z5XfJdqY01DyqeKS7vziZw4UIakg3GJL2
t77rlvFXa45QOmoISKmZIOu9UX8Kvz1mym4/Rs4r1usYS2U4bCfhfTJMsnDmIGuuIU1E1wXYE0Rk
51HfrPfmMX6kcbZcdTVXcK8z53Mk8+8pg/ZdxtjwvD603phZ8PPLugU4SdB1jm2iIPiJOYOgJ3l2
Y2gE1ods5CgXVY8xJHdu1YegD0emTdz4Sn3hcuRcSW8JH2FuVlP76CINDNtKHckL2Al9Fnv67OxV
YB5wBVyaoos4/DABGGW/p+OO59fiEREJ9v+uuevnW29oM82DBAPdglZIWGq2caP3p+1O9RYYMX2K
43+ANdvXpMYlJsCpBFxgOpzHTBI2QlBDf871QlOF1SHJhuBgA/O1ICGGMWhYrDomNeUhn8Vt7Kc7
RoniGPb72sv8PdpsEJMWxCM5BvAx+FHSdPFtFP7dkPYx/ENr2STLTGzqYiBXlOWXBlLwWR2cweQl
OO1wJl5zYF0DgsOWkLum7xBo40fpjlbEvCnDBCPpYjrn9d56Q6L1zy8Ttxb7IvC5cg4nYkfwt5XN
eI6lwy+Z4p/31sfc6InUhuVE95hw0HCmPR4nC75gLMhXAnPhDrG7A+u5+4zR5NpNPC7Raryv4+Q1
j5sOMXC7jetWHa2ofxKZxyc/X8VKmZhn7ZzGwxRdwsQ/C/hmG0Ju60sduDTpZHRyKHlI7sA1WJvv
oe8cUu+6S81jXM2fg6Z+Xtz+JZvZMVoEnE/sS6l8RXpWgi18pOwnN8UyPyRtykoS35klPQzABfQ9
nM+maOkTjN3Xhk153+bDAeFwvftuAxhOLDBp0+S7p1gJubM8ZGR4aHzp1dsqw+MXeN1r6hbvnfTf
KUygEmKPc4fonQzSN+W0yP67hzJyWdYXl3nIvI+M+KT/AFNMB1J8fU6JOYYFrH1OqWJzi8edjZHA
cwtqkibLph6jfcKCDBWLtQ3mvWV7t3nMatfKz0luf2oXfkhL2LU/c5mbBpCWMa1Gyy1eImLMmGn4
H0UQveP1eccgQN/rQ5JJ5J8ROzjXpfxeIGnjlrws9nlpBMM4wbxXFu3eXTRoQvXiQgTcK6vQTWbG
cJ8sxlPobQ9iGO5FU2Panwd1XPL+qmgNZ0dgHsb6hAvcgr2AWdx41X6AYDnt2M22l0XSAWcU9R33
wPyjy+MYAxmW8I75M2JdCOTpx9FroZwyU3ZmZPLM68KgF2RbHouw/WCZI7Zayqe1o5cG0XfdCgK6
Q0Fl0mHxC6LARUimg0a3uNNzG5Dp6ZpaTU4bog8pIO2NS6EjDOoWJ4W513ntPa6lnS2ztyQwH202
i/QOqZlJndskRLL6I30BJPnsGpESDLSF8iR/E41vXB2dJjj/u97G0RKzv6htApOqAFlTwFTQtpw/
9EXdskTO0NG+0mzCUlGr1JYZ7yxg7DMzEq8u3tnpkYDS5FzOCvoTutUUMFAbULoHcQp3jF03DQp4
toWuDNa3MqLN6GjH33SKdHorWx7dFu5u51QyZXYpLoeQehsR+DSq79LmIBhS9oSmd0wqF0U43Z4q
lda+az5BF3ibyXfbGJNuHeR7gOSKLX+6LQbjgjZ+9+9viqUFXX97U9CQWp7jav3jn7q8CFSTT0vk
2BbW84CcqM0oWfVLSkgutbzrZTpGAcnYM7bof//d4h9+t2VKwS+1EEARPPVXwVfnjG5Bqz8/1nri
XYTUX/wiK352aTMYwr2thHqQqEXUbD37njgFQNl1FcZY9CEMyKlpkYKzj2Ck3MO4CU6zQ8vn31+l
/JsoDDao6bmB75uBbTM0/OurLFsY9iTDctj4vMq4p0D0u266YhmmmMRpg8DFIgZBYrDD8P6mJWPN
lH3XYo4k4VMsoMmiyPD3FRUxWoM3W9dyfo7606vKNwyOb4CdvnNM7B3BpixKY4CACZvb+1WCGJm6
btftwL5xbpvXVIEMniOKwlWnQZmAK7qSWy+HiT1SyIssrw8pF9xoma+h5PPL7Jg0lJFR3NzmN3Pq
QInCal644wMBRt+g2Nx9CmT+oAs2+jxvsp0e8rbTTowXoZuMiWxObsn+FmTgwuixtdVjPsfHf3+v
Lftv4ljebNcSuB086JB/E6zWc1IZPq0PPPoZxifT2aFRpfrVepNWr2ROp1VRRX2iRzNegUPDUIAv
9dYanT0xoBWXAzrKvkfglJHXHWy1ZDp2o3HI9ZVbTfRzliL38CJG9E/aYHxwQgbAtVVdli4o9qO5
fC8WY2Rxg6AtGwXNQH8mMR0LO4o3RfwWdQZCOIt+Nc6cNz1QLBOaZOnE2k9eCAnKpIjbBbsuQUPU
TsWx9ui+0Wao8EltJJfQXdrfTzGDqYycMEzb+au3UBEz034rBGgHTFCbWrHytKEH78RjV6i/H+fc
rPPWwfiWp1O9p+dgWD2G3LL/gsFHTxmKQrBTwAADTiE2y7dBMI4sbPNAvgIjL2CYZTSS62Z7ejSS
QLwrzSc2evSr6Pg4tOYy0V4MmlxoGPir3aB/WHvttVHdOl52imvjWyU0vwiA0bYK3U/WyHYvdBYG
IxkFlomurIu6Tcu4l8zn6WAUgvDmtKn3jEtSsEz1qX4TdqrOE7KpTZa7zy7fZEJwjqrp3ZliMjDK
fegMN+TSnmotEiAeiUMgkEe4m58jHYypX2pziqr4mzHND9APxzslcyBEGmk3DvOzHbqINfDcZFPf
njEEPf2Xw/UfrigWACTLxAngBoT9/nVpiAY0Jo7RZUdb/8n6auDxGHu44KvRX5deStGK2wtFTgIv
Tw/v9MCs0ko6J6ZJ1/T5f9Hv/l3xHdiAdoTLeQTMWIg/XhKRapOsEys55iQe1UV6z/b5pFvf+YR/
tVWnUCvOqml81tIrfNVvodm82L77X96bf1jc7QC9tcAi4SCJ/FN6PiQD+PyySo69ji6aB84qvL0p
iYkoW/oNSvEvLaXauLhfZMv8JUJy3un+htT6MfQUm468UghW/kdzSD4KJ1Y7OmEhhPH5vyhxg7/J
5APHZM1BIR9Ylu38qcNlg+0wBp/i45yl4RYSD+zRZGuOXYr3R+hhNmX9koPhcfnYIBhexyKczp7p
tDvBP6RBfVFZMu2GxC926Ce8jdDdqAQ0rG87yZY+qw3UGGFeNQTPGHQRPJhTQfFYEkxTj0F3mrL5
qVBpBVUCVawoQPyFmbMNDDd4DqiFhPkg2kcjy9vd2hOPjISrT7scRWZv6fQFu3GisZa/1G6fHfOm
JEZnSOI9p8WmR1n5JAtBZHFwK2O13ATjcpUo5haGDWveqeU5bTltbEBzuMos0J2B8dLWXQ6UZ6S5
GpivKkesa9hH3XNcpaIlPTU/MD7GDHAJWr+KRXw/ShbkpSwfwX2zatqFIjrHOAWmew8M97tbmcNB
2scwzdsjWQM0tKs5Jdm5jTdyaS5NUNcPuYKhKDNWq0L187FNkm/9lFQ/dh//3xr1UdXf/vd/3r6S
V7hNur5NvvR/MThZmHZ/W+f+bo1Kuk7/R6v7H/7dT2OU7//HMh0LJ4vDqQ1kHiPBT2dUYP1HMrGz
LcHF/aclynb/Y5omNHrsyqRyiABj0U9LlG3+x/ICD4oAg1ymxK7//2KJEjiv/tjRBq5LuhivTNo2
57X7h4gfEiL4k7rLTvnI6hNM/WcQXbdB0QewSGD/otPgrBqXA/Nt/5gm5SmaibFy+9g8ttqz59RY
Dzx1n9ENJyV1uQvCvjqRRPeWzxWDQgv5WhEyeIG9fM5IPqeBOTH2EXCQVX2Xe2hHPB080dEI5Pq/
UVAalEeuVWyMt8BmTUDwmaCBu8y6DGg9oiJjGAy9/b0VOIVnF6nTVBCucT9EatmZdfcZpTtK1gHw
mkrhHFB8xMMXcPAMTX3nUWpo8upUZ48CfBhJ/2SGyLLxgs9DjbDHbKma/QRbr1UFd+QJg5MxynKf
Mq0OjDC/xYic3c8I7TYkXXSHZEZ5tOSmOltF9MVoAW8g4rMBados6U34KbbT5DaoxvgW/lFC+85M
mBaH6pJ6ywSxGltmkRQnp2D9AzlaY9pODWMHpJHVXacRZLMeXiQeL67pYlKR4qMPe5FlKe9vRFbc
qABkgZuNN4rgv2OV1YciTKb7PF4e6RlgCkmz7NE335F/nsa4HL+1oOnYJn2aaOdsYOrPjEzDgTip
xtqCz2iSZNlPVeddUdoU20wiVqF5QAyC+mjVJdimruUHUc7BvsOlHo7hNnXHa39ixrmsADI7Vodq
zqrT0qDYXYyc5JiGbR0/mLRle5dU7Rviu836bKWDnasluJ6ThyLMr/0QJP3qSzf5gWnRuBtKDpg5
cBC2KkgrLLPEv6s2g3EuWtJf+CNNWrXQYuJrz4/YqvXJlzF20+te36D7/XlDSmf225frd9fnrU/5
py/Xb4ROah4wA1/Wrww2ORuCtIjQTQeUFH/8jvXn1et31rtL4QT7JpIPf7wMJ/VJ+lyGlwa1/fnX
q/j1UmjpQFLoG3v767Ffz/v1a9fH1i+dzLZ2vomqcv0Xv76xfhml0Vj9+M5vr+/HMw1kNzIn9iXK
qKN/PfG3u79eBFqJHWkP5JWLokIWVJnoi7jpLNFv8wW1spyUeZki5kDOWATbUQHjZWdICk00fyyL
i8zG7LcbQznZxRM5j6Hd2kAnaJE88tg8kSdqhwevmT6t/2Z9dPAJRqRKX3Z0kc/u1L20Zl7tcBJH
7dbGQnAk8DE2mhvw6cgmA8TRlllATOsn47Les+PCh7FEXlxP//M69+bzFEzLqU3FtOsbCEcZoYKm
dZTFYl+oeW1kpdwEIDwvDkRSYdf46PMXSIX2Yf2+6NGoeN2IhspQ16Xh8lYjetiP9eRcokgiWNX3
+py+RoejJYBJAdoL5QUH1iJSF7OQQcCRyXv46zEvBug0mO151s9QbfilJbZpm2f2MZkmeV0XpbyO
aQ4AE8rIH9Tv+0JvD6Vc7SP7Qv9DEFaYog6oO3eBjeybZGHyrPXGlLn1457tx+mhnrJXdqoVi2f+
BhixOCBPwskSKPDh3nAUfuBed4L/ldkci5hS2wI/GDrlFyIcqeYAQuxJyq1vCi97LpFzHPBvF3Rs
AkZFVUGC3YDQwV6q+eJJb76oNAb8UVQEd6j5UukbuGCQtaw2QAjJM0R7P42LfV2w0lMGxbfxfTJB
+DbC3kKjSZQftTCd0jK+pPoGXpV97sBrmjPzj9w2tn6HxLv0+IFjgnpCIia9AVKFvTWHh3wwJ6Jn
285FJAr352IwUL0QZbZcurQg9bsOz/HCQ+vjyxQ1CA/9dL9+meqDfr333jhnO/Cri8pPk+HH9E4b
1qmGj6AMJvgOWS3uSof2Yd1DxzaRdVnJiAqP/fQlRFN8iRYjPY4gbQi1o8MOB7pwLoR5WSfE0Een
Qlu9dZmB78qaCsU2IvdQ2+7zemC1NpBGGUOUItQ7v2mcqrhZOmxlnaPa/fol5Ve3VxSqCNNUcdMT
Z7clGWSg1iFdFhLOVZJG0CuK+3bI+x1MVywV0FLpRHb9xk7r/DRkqtvMRhewO4+sO88tDpVt5y+J
UdL0CVNyjZGxidwvz7o1h3bAzYgeoTo5O/pBFabTJmqnEUVODYqiB+9ylernTF1fMbvm3o8Hf329
/sPUrOKfz/zj6euXgo9nH9jD3fqrGQZ5gEehjqzf/PUPfvvRP+4SSPHUhSLeV79eyfr71l+/FIVu
f08hoHdk3ZvfXsRvz2+BhG9EVEbAKixYc9C4SPTVN77BSfvry0ykf3ts/e4wOjHEijjP/YMgTWTT
hqYEhojBeGh2hsrnHbYhTjj53pTRex9GzdYsmne5eJ+tuR2h1acwcMckP6TLqwuMaOZ9PUHj4wRy
aEOTAyi2c+occOePxzbMvC02DP6FqECsOkRgLwkOqTxXp6K2XoygPUkRA19Yts4C01zESBpdr34Y
ZXmMS/XQW9N8BeqBv5mxhlHvrIECLHMR4teVhcgYXwzglGknI3Qqjl8hk7eWFAqEeyHTuD+ibOq8
sNpa1jlIQdwsk9+ccjLoTGeU2En48ZUkW45e/46R7OtUUu4ZMdFnhbcr2sK88QQTiabvPiKNy8rw
BcqvDgaRPWo1W20np4ExuPi3qIX3GZ29TVwYn4u6GBnHuJDXZ//YxJnYdq5FrgI5dVt/TIbLUHCp
ZSHEeSIZZVTAQFLzZLQQM8qxCxBrjN0mYCSqUUGnrEd+a05usgsbnU9hYzhL4nwrGhnSAwPFWfn2
KXZHxTzBJH4ZpQoTmYZat0Mn3ARzQ2EyvTBtmzekayMvtr0PBp9Dm0DGh8RMyyuLYKS4aE4BdfIm
TCgtR6xsyj2A9oDDYX9N3CreFyZgxTnVJeqNAvJ1IIz3VUZknstQJ7DTMs4UgLIwL1oiHjPqVYMY
KuYUH2vhzcSW4ZLrFzwWyxhdx2YL65fDk72YvFe02y5gmz+Xz96Qk/NO13QyKsS+5vDaSWCHwey9
YyChyJ9JYqHUAjg2X9kBAYX+BG5NTCChohkBoAn/0wc2Isw03gY3WDzua6+G303u2MlSDIWm7DhO
GXS01HWg574sS/gtHoKjV3UNAnN7g8xfnoLFpnMz2zdtGWEUurb+j70zWY5bybLtrzx7c2Q5HP3g
TSKA6IPBXiQnMEmUAEffd1//FngtK2/eSsuymtdEpoYMBRGA+/Fz9l57GbJrx+3YMUJheOZxaMim
NYe2RFxVncwSoE3c7sj2YdBd/nbMhqDHsKclHvPlxfeSEaXfipLEHBQwc07WYWJfRNXH1wLHB4oI
djcU4DgX6ScrSHNG450N4PEmce6bWjc+APbND7YBLCpOm6vCziNcm3QfDyKT1XGDYhgglGt4yvsT
uZf6Bhc+5TPhpRsrBHZmm+ua7L2gk+mDGvL5NkmQkYZGtlfIlgyDLxQWKqQ4yeEls+j4aTRd0tFB
xmZ7+xiKWeK5O11GL3rtvJog9H0RRoehEcaBPGi0bLY6OWgfrcIhiLCofU+cGtllQamjlpp5jxap
x4UVbXQX914eJf0BJemB9PPeCKmyMyY4hjgMIF9e8ay+2Aa+ZSK6wCsTxEkQmbHP+jtCpengdywr
lkLMCZox8m0bSdw8Ww4QTO9lao3XJG2xflWZF2AJSfe0H+2Ea7uQl0EVRsQlo7Iw5wzYRpF5TtKb
vWZR1jEwNSWKZVvhcIYSSvNXJTyW0VsIF/iINfptrMs6cEegU8pxL/1UvbtdcbOEy/w962JfHzt5
sCfgdVPcZNCpGeovifTzmfeN5pwRXZ0jpfXGbY4deGdFKbMW+sAyZrIoKxSh0uP69PMczEai7b2s
wRkhMOpgvgAKHLbXtcRh1rm1rSzDD8aQsuxa+6Rwq5G3h5lVzIvfVxqORV+FLPupRkhuV2p+N0aP
oe2557IfgioDuRcDU98Os4XBCCgrJAb3XqOSLyYHxBug8rUbqLnewWIN0RKpKKQ8ch0EpTwE4xN6
X49suN8SgPlBOXkD/i4qMKDW/Ox9ctOHLuMQzqWV+r5oM+whzppGzafBDBM5iao+cVUm3Q93ZYGh
5iNLS00fnFhJRR/0ZFssrFVuXOpraReimyKZgzAr7mADbDP9XZnkLbZk5NdaK4yr3gO/9OzhiEMM
IGGKyXlx3ouhgVsHCIBkcla8dojKU1cnb3rRdEEWQt2lfloimGdFBL9dMzvoYzleOQ8pGAQ5hFOa
+Rn1J3cJw6eWi76J7nO7CM/hHGEfj8zfMS2MjewUYiIE3YDAT6xUY7zx3o2mOTZZzDGd8bzUGub4
esABmRCBrH6H9wzOqOt+VwpXS86FxuONqpXMP55HOV5jLSY8NFPPjdNxsshJzBrGZKNE/pNkFkjV
gBf1pkAjbOXJYaQlWLpu4CTWQ0ROg0Fv0szGZj8PvV966Il7xqMQkQBN6oW44y64GG5+E8p9LMb0
GonHaOyvwp9oYG40LIRRQyOdzNVSmO+RzF5Hi4/B1pONN+GPy6JXaxnsfcFkdD8UjxUnz9oKgXpY
Ffo4FHERwpBE11GbOGESzIX9YeY9lvrBw1NNQ9aLf8qkZMRrjnhRa3UOnRpHLZgnfyi3dUpUcG/f
t4zCeg1RZ5O4zsac9Wp3X7lkObu1/QT19CEtePy0GJFBWrSfWREdRpWZ+26iu73E4tHUfrn5cOjb
yCNCCh3FwmmIaOW9UeuHyhremoTCwp3vRxlR+efR96Ln9gIrPWCiiCiRl+0q5pGVueOyD5tZNjRa
K/VrrM13DMQplhCW8aQK02BJ+PIwPCNhQ9IeST5EzTl4BBlu2BgLMG0su5VVfkdHTGiPjcahTOJ3
R1nfiavETjLR2JJG8RwXNG2ilyqHFrhU5CeZc4/3zn1b7Eo/lLF2COVyK0s+1xjRYMSxYaus6aMj
eGSTu3NyaDvaCNOjqslCj4qfdrH4DUFFdcWraodZFB9dTdik1WmsiUN5gi12N7iJOrbxQHxFyoSg
NuflDiUofMCV6UiPphDp4zwWH5pVJQfVVf48zM2+mxsm7FH04iaAT79KLpm6aB4aNmg94XSarWff
xfJquttQ2WocYLq7K0braniDQOGqlTvPIs3dtus1NXYHgZT1QzQQGFMQn+3yrVxRu4PNEWgSLTqx
yrvN7gzX1zLOg8PY0kixe47kvNYoKPbTEHp+24T3XjbdoM5bRtfsphyO8dil5s5FihYg9//W96t1
szGfil68zswYGNZxhE/6K3Zn4xwZJ8sQ4/EjTRc06XbDZW4wTZjuWU5jcZ5WLfBs1m8M+rN9bjm/
tK78FUmWzdBGIo5oSEfmXyZBnMtyl4V3pWeOtzmn1aF54dYuTU6fsauOpns0MZgfwFFSRrgJBjV7
7C7NA2Hnwlcq0f3MLZf7fjHvunpEWVq7s19Wi32uq/iFQVj5UdlBRA7LURvhwpsRYr3cm+D6rkd2
x9qXa7B0Dudlyz4ZUl+HB+mY0W00DD+tAEPnjf2kevO3zJHJTypC2NbNE15pRfZLItoLdV2Z6j9i
iqY+nNKgchpUXrVDUAmH0h3gnmm59nCia57+kzJb+g786HMyoXV1YJJ6VNcyBx68tNTTBhh1KOKu
hVYXX39Q5ESxExZ6FVr0UpTMcK3FJc3Py2LfsfN3zZqfOuTt7LS1WM2a7zTD7SPmuqTbman82dOZ
8S25qGNnyFfivxDizJ6vN4ZLgPYtQ5qC0L9g1+3PXtKzKRJ20kUVJpNh3jpM6TamVSL8qeqLdK0D
xmkChBYs1pMdkeMx9xsrTbgP6/tBxo/CM3PfTSTb1dQ9C3iyejGcGJT323ZaglySzJWv6FTHI1g5
yj0OL4Q4hhrQOlql39qwDfRuXD8KTjgIvO+clk7gWCU3OxcgJ4ktSCPr3jLxNubdVY95OxRVV64T
Dp7wJmOT0VLnfpsnDPRT2b5W3viYVuZrbfRUvJ03+IWWPmZ6T/RaNVtBFugKqUz8wdCNcEInG/w0
qYkF9UJaG/t5Gh9VEmIR1uKrcAHjLH1i+5gi8uREYu+cyp0w2gLNkhx3hs45xm6sY60PyV3fF3dZ
uwpmWS2qauY0R5TPoaXLH+/GQb55UZ2QlZ3HQWUQjluICechOk6zRP7rafKzsjWHkFawKSHN/6qh
Sl4sEguqYzPxcgDWzhqgZYRTIAUixnMDvetvdtxVp8lwFyi7gJaL4tPInvoayb8RQcvs3PRRSWzk
c+O4Qc7m4FfRrzUB81KvM+Oix/pbTYiCcitwK5fDF2aHYNSLgk+xyHdloQ5TzqZoJ0T0aGsLqzsA
Ns0DTj32NqUmNnMTdZLtdUE/lYewpblgs3SEeHq2Qwxb1gxvkWNe08QddtzJ1jGcxme4l/eN27rb
cNZIwmCg53hR69sCSUnaHkv0DR6jW3PqjmOSg0ZakUMwZAYzzNla5WUdjJJ5ZuLGaxudE7S0KPNp
kUbu4uw5Vh7NLvodiiFDy+8AqVOKSKMeKadDuWEu8GWwzjPOZw0e2AsD0ihgXHq4Y/uye05afExt
zKEnT6R+zofmyKyBMYXQOBcykSQDYlfPybOOtIotvHucCC0NooGRZNvb9OKACW94r4PjFn4bsr33
zmno22Ln4FzcWQX6OdxGQsd270iEBZFnzYGjIGDMIylIDWnKgGZDfHVoW3t2S3yaJGvo1i9HSHVG
4P2uErxBaxxFbCa7uLc+uqxk/cgGjhhQTZTjfJ+jiuSArKcOhqLQN/OdR78Z31lCUD3kemFm3pYr
xtHGsMF7jYdhsp8bIsd9vWdmX3WCtFWWfqBu71E0UaoU7msUNj3XuKBb42n11ug5PItCkkle1RAu
4odKX47UbwyPhCC8q/4waFnr7WuTIShCD1deF6XNfERv6SqYjBrtR0OTAq+dQd+7rgNOJKiod25e
O49aZmFwi61TVzDUN3BI0YYwf3lL9Dq3Xc6ceyL7RZNqI43xe1m1+S4WySui6yjpomsTYy9WWVrv
FmrzoGheC3TX7Cc0chwt23WY9a0Mx1Y0FfomzQmuqhcR7ocxfzaisA+mjrJUiuJba9ADXiABL+ny
yVFwsch2KhgaVXP2EPOJ0eNO2OfvjZESusM4mE5kIvae/WDW0JOJwxny4bnRRidwbEYeiGgWn6eS
UIBoCIzvbYjfTKtttMqKA+mC9H1rzuo542R21E3vsV/kqXCmvXLltRFhsl/hulTynFXVK02jfMdw
EuNfjqfK7B679SGlH+kjUdG2RWaeELSr8wiP+McyNOuthh9XH2fGdEYItgr/WAKebtvHJl735eAS
KQWqxpl3BDPAZmGkuhcOPIDEfIUDB8obqjJ6k+X3Mhpt0GkmDz6S6vpnGA17Ix6fXAb5fTThbutJ
yJy1U+PWb5ju+6Aoca9guaR/FXq/c5Sgu6q2PhYj0w9sm6iScQ7CNRhu3BZdkK8DeswZFe5AJFHt
uju6s3YvGMxuvPpHhla8catnY4AwoUKybfsKw3ibPghhPo/ZxO3VQmJaMudbLcmuSMxixpcXOAIs
hlp+6GapB1PdQNDCx7tYHBWjxpTEhRVBZtrJhaSqDThgTjpjeau4RXiuPQeyRxTTPc7eGkg+gEF0
Y8tmS9CkpGtLj0WDnOt5h7wnO0/k4Sly5iNEAkpr4SeR+UkG4zOa5VuG+HBTptP3giCQjT67dWAb
WweE+pX2pK9FbXbQyDdvfyR1PJ5rwwBCXQTVxOxVVz3Zm6IVR3v6pMZMnhybaaPV42Z2y2M/NHQB
K7wr+RjgeA9Sy+LQpnrKZ7pgmy4boIgp59eCQgPQOzpnh4q8bls6L8W99Bg8x6Y2+3Ez8tZYsSt3
cO9w+uoHK+HHz4TxmUZ9sdOb7LNLGYHHdR/6jmUzZISQ84fyyGHx3ExaDwCCBc3X1jBWm+CiZinz
HZjnq7Dn5lg21If66O4rN9rzAG30ZOxPqJnUUcMN6CpytgDmcmvU88vc4cRjXp/tiFk8dqpOTuaQ
+F5uMoMqXfIuiIyBC7MQdFHo6mJq1zYZmKo0+c1M2stc0DxsnLTcO7SOT8ZA96U1vpXhaAWonZk/
2M2dony1MsbjvWZuAabca0p3DjwxdA269MHrE/bMsWnwWEJraXNthyMAtZVBKl+pe/ddJt5ta02A
iMvdMGA+NuyXDFbKJkPVhzLNneDN9T7r0z5HPMfJ6rqIo1w09zbW3t00VyFtQcxUFb2wgU7BfnZz
Y2tk7VWzY/KlvKQOZssedmUsdDhKd0PxqWb0Q9Z4lC37Zmt4xN/gkh8886daA3Dj8snI7sd+FjTJ
NepZqO1BpTlOADE4JL5hhny6ws+0RxdBPgTxTaO32GjT3KcJRN9c3Lt0SyG9eAU31EhRnxlXZdrP
jtPsLbfr982cAf4cFgdVUiYOfUxvYLrYIe3OobdK36j0h8Kdz1aSgQuYnOGosukqXfiDlUnr0VLl
VoiKbjRJc+2kAgNq3pLK78ym5MY5ynKednljlpxDFV3oETqbEj+a2IseWZt/k+1DE4WAKgyZQDgy
DkpBox8V6u97PMaXEtR+ipnvgkzo1IZaftSXtIE0MNwz+SdlPinApie40UVo08jJaFQPdcqzWHhX
6PLfYpxhAZZLLnDau8HQTTad9PiVSoToNG5qKQQeq0wdl5aW6qwRXN3uQkTIb85s7zWoAPeqNYGW
2ESWzaKctxNQ+m3YOP2eGIrlNGq40BgP9Ht2cdqf7fTd4U5gIHHoRDxwf7ToHUzE47a8WMaoY5Yo
X/p1TtRpNabGVhUnKx8ZPP7jz1+/a9Z//sfffX2LG2kufIr1e77+/PW7v3yNYopN4As22K9/KOSg
1ljjJNtprnz608v88b/+y5d0yUvElNBK/48v+vp/2A0ZQv/jP//jO52kOIOgIWKlQhIWh+FhSMm+
2f7l/f3xOkWnXwTmAfyH60/89VpN0585M6n9X1/5689/fOHXT9K61veYaLTg66VjWk+8wnoh//jG
9aJ8fd3Xhfv6uzgnv5wgz5mwKv71H1dUWHqxV4YOf4LY+QF8iOXRq1QJQYKy0fxY2CsmcGxo3oER
HDKNk8vAjjlJyUkSulYndZ3MWw7F1MwPd7ZhCwKJpXdMjGRvC5N4vI5OGEDWl4wVLumkb+rRT478
EVghfNFssWOQ2DPLPILA0WN8T3asFhIgOc0t1XxRvHh9fZgN9CxW8pgNP4aswNu8YJSw+vROiHVk
MiMDnjUH30R0IdPyPNTJz3WE0cz4bpO+ulbG8j1tC7w5NS5wae49tCRo+UFy7kh3vjPyifV+0dmf
kghc/tAR5ch+MubhvTBYUBMHhYBhKe76EU/JUjlbHthi8UAfskQSFg4dFAdj4p2aemU2GSZODnvf
M4vfFFl8nRTRL7aN47RChTx2+Y8Flhm8E2eHkDeIxFSsEMYXSIMN0WKMa8ibHzZGNh3Z2A5a5e5p
pJF6Bc3DoJc3j9obOh1gLHK6IM3ZGvRsId8I/Leq2VdpOwZxbOysdn5HlsPJoduFbhsh8Ep25tSG
gSLZjdK6gjBApuBoTP5Qz5+jk3ccEE0WbqOEB0zmM0V2lwfD8hZH8rnMKG8rVjJ/GCoSAb71gi7o
tMQbWw+kFGrbaMo6QIYKg0JPvI3bMEBPFOk32L/2tUA+imsrDJXuE4zabk2jIN6v+6K5ctzoHV0/
duNXwFb/Vo8EKRHFSBggdYVdJVuGPe8LUAcaaQ7jqObH7Ed99mNmUws0JB67DpgRDI/x4jTSV6b1
VNPirKcm2kmHqXy+FHcsY2tS6Epn1YBS5dimcPKfxBI+gIMhD3pYymBq7VdALmReFfa20LJ61807
/pUxEyF2G68vb93iYWWuTlbafc8ndb+sIlUz7t/F1NuBpQP4R1Ps7L40T3aFZetP6sP7P7wo/6fo
8/tSFV37//6vXAV7f7aoMC6SlmHAjDYoldD18e9/ouTGoTlnqqc5Nc8MXfIBxK2TMllQenafCdQd
ygyfraoGoZAXkvlMHO7ciK4wOBid4JojtIE9MxR920dRf9ZzzXswpxmnmJPfUm6E0mmfWAqi/+aN
/xdvzfrGbcHtgHzaAMP9lze+wOS0Z3q0RwbB6VGzLeQatPM2E0BqLEAdrcHEXcNE45uVxOo0G5ih
//3F0//FxaP/YRtAwJmhUeX988VTtUrsKc7JDe+7+VZl8pjqSXyk8tPxijnaoSRGeRdyOtBqSoZe
nOzbApj6/d+/j/9i7OBaIBU1PVOXwtVt+y+69LScZ7NJnejYVyFoArcxjz3opFawCI5t8jYsEZTh
zH6GcFNf3VSfDopmy1CZxypstevgdfWFgn7TFO54jRDMsF9BqYn1eAzMiGUaRShQDwy2JO2eiOhp
r5XWgmZ0mIc3GjPpIiMNuVT6d9sdhsNU1vvUKzE2r7+o9ZcuW97+/Y/9L+5dR3oGqHdHdwWZAOvH
86d7txedG3dDHB1tXZIqisE3SLyVYhk5u8rC9G0uzWWoR86Ww3KwJNHBU8F8H2BRXE+XIo+GQy5G
84D/cDiGZqxIyiHkk7ClYZ+BqT70cnzqw9LYfb3z/5VH//fy6PUZ+o+/xzL8S3l02Td/1Uav3/R3
bbT3NyyGHpEF/xwZ4Vl/cxy0zzaP4X8qo03xN2xOOsuEwwkeNSev83dltI1o2pTC4QuEi8rK/J8p
o+Vf/HYQh3ATswxgVDEcg7HwP9+MjQ7MtK+j+ETAz9Y1I3pDRbdPI1meMtLsTzNGnL2VhvuvP339
gvIpaIRIDmJOq+Ogf1qqKk9fv7jlTKDO128Fp/2t6Ja7VOU+NykNry6zD8jIPjoRxrRUoBOTFufH
Rv4Lttk2Ymm8ipqyfqBhP6/zgQbNIt+eXOhIrGA/f7B7/RbmtYLNG9UXAc2haAARFhzygllnY3P7
5WnAvLGvFiBdPadnO7W9Y6gJ2qBuTsYUlV2LmK+1dcunf4+OTE7pDV62PTqndULzDa99AQ5yi07j
UqZ8cxH+aCvbJhY4vCwepzV4EnZLaw9/Apoa5v5b6c6Fj4zchnk+jSdJdD2Epgrur2YQZRh5xiE+
Do0O4btGr+WS9CI1YrUMaDyqxa6eeeQNQUTe6zK8TVH8XUe7t+mbpNhOlfhlyGevhZWE7k/irJ4J
4SMFCb6LAXjVZdRXmnUUZGszthpeaAeu5CyrCVw57/ryXBkIvpMo+W0nDlw1KUFqRr4aYEt1hoN+
Orp3q/nY6VighV2dohRpqokoRpc96MglILAxvkV0n1UgnHKVD5TnulCVbxOLcB1D6plYRmHAyOXe
0RydozfYGC9tUYEwQlc67bch5R07C9eDvMlnCKyE8+jjcOLIcsrLx0Tvl++t3E31+AsGQngkdZyj
o01W6NxkfpsJhgRl9mSNnl+5NeTWojX9uqO34pHgCJ2nnIIFJCuVVxLu8q4ZNgob2DHWstMyPcxu
AWi+Qp2QOuazlzfNKey0ozm41xwg+5FLc3bqUj9HlvFrWKBx9+guffzoBjg07V4NvE1ODsxp9pPg
p2syerlO09o7r4f+gwIYJZPpEDVfMQhcogLgcDmrIG30h2XRGVgnMn52NSfAadxuZW2gjMoEpVnX
aTdgkr6dptGRVsT71FsMCQRSiGztPuh2EYwz2qJ28CmJkC6TJ7Yf6ik+FS29BHIg4gyraSrm28L8
BhWF9UIng3cvrRNIuHxbGoIYMBr2cH+2nWE0j3aUGHxo9TbueM5c5H9Hhv3z42rF6l3zMwv1/CNu
j21tnYlwO5kzMxUdLbOpLxzv3edoKd71otdBSirzEKsQe0P5GFWz2pVme4CzTHyx1s9HSTihNOY9
BU2+I+Le2OeO77kjn15MInIHRh9qGfQwbZY7iODnQYXzRmXVXUlsc1fjU+jmVtuPUBoamLrRvTHZ
O2nZO9sE85PTG6IsXgcdRDfuO0QHlSMZF5RUFZWgXW2nTFcphKsMOmuPKVEa3tHK4vQqdXVDyVUG
5lYB47zL55eu1Za9VTXAFN2DzLXoyeDLr4mbcOhy353BPbZjX/u65lzK3LwnWrrf5LCSzpW0fkC2
8dVSVnu75TO+KHKQOQ6hOAGf4x0j9aLG1fOVNjE83PYh1Gn+24BtI2oWBCWQC4uh2Ga9lu3DnM5F
bt1TBiy3oW3ftCH+lpgARFuTrOIF4NqxCfEQ8xqM7n+gF6BHb2MQz9xARsscRAVkJs0T3yMaXowC
wlzBBOMgF9CZ/x1nw6n3qs8wncM7iZAEMzqNGyvlWNBMjr3aTWNfCiTlIWqhbd1ACAFZP/RFvTVN
Ri0duutt5ozI0dSBrGuHSB79vCz2zVBhxeyuIs2+b3+YOWP00vN+qdp86+ukOcoVh8zw6wZPQm1j
kMN+LEW1N0Z4T6aZ+AVLmz8rSDO0vHfzPEN7mGm4VsshHJz2IPJygGEcX8l0ONOBMdiJUFUrmmh1
MXY7N81PskHhlSl5T3RtY4SHxBHlvmKqiiidU1EVzXec0Lrl1Zk4tIatwFCwuJ8joW2lZIvAKXKJ
x/q+dqL6kJTZZz0owIBuQmgC3eZSK4YdnEmnS8ETzi4SC6iczYwl3LSW741qeF4a2hStjmStop0E
JSu1iI/MxkMqxt/zVJYBRsPr2JJ0rDrhZ8lUb4di0YJiaiBmKfrj5lNdltanM77aKnvD+Js+jQpu
h2exa5qoG7aZGH91Xj48FOTVMayFBOdxmCkM79wunJRNXXyo5sKJ44rm4QSezp84STdTjiwrhAhk
R9uuyqo1WdQjUw/9jldxlbph+Jlb36I8ip4I2cCd17Kq5HczkT57scw6rU3xarQPvdFkga3A6Smv
r4IJh9LG+6G7C8onbDORixRnVsaTKPP0TsYxC3OdHjp6ijsHarM54QzGF6+TwV1/aDP+JiMjGcTz
xhAeVoVihWo2iO3phWHGmzKrCsIox+kRmSD3x0fpAssrRfdOfqq7XezIRobrjNsuS3aERO4cYyIN
O7NBh+hLRKO3RRuBUW6L/OjNcGRytmztk6YoehZLtEGTGCiCXWYMKEPqO8UUFBlJqK6jlwXWOBzB
VRj3pT7mxwikLYoHhoDF2k1PyEq3MTYRcDmcLHNJAmdgWJJWFmdPio2sXoegLQMs9tqbVccnt2qA
sSP7PgmZcQjDfDlFHmgWp6lh1rWHuonIuEaNunNKAY9heDMUgy1CDANhMHScUhA4ZWr8jOfBZ+Z9
p7WERzMG3heVjoMbqTD6Qefo9Nojx5z7kdsIejpk6JbHWLUawPatYY7asyeSW2QMEYL67k5gb+mW
7uQp4Kmxclcnx/KWVjy8pkQqBTSMrnDRvrHrWCQ8NqE/uWxmjoXroRGLBt5zhemSVsGyGd1K0jzb
itBgpy1O+GmhTpf6qeiycSe0AkiSvQ7T249wJZo04E5PjaX/goN8rsOlOCRanewtJ9rVjDWYKrvi
aEX5QgQhAeq1W+Cvw5t4rwsCNDUre5mY8K79B+iBUoR3TEaWoPNcZvVkqFxSNPt+Tq2wjd803Xjj
Xc7b1ltYq3Utem2thmmvtzcjx9j3A0VkQ9JY5YAGSXMrOfF4ra1sQi0xcx0FNhdSBwR67pwR/Oga
FxNb2sZNFbtgFcHxUSkV6SjTh7ICHQWiyxO2t0tzfZcvekQdaiNYY0bf6tahHQyds51O/oqSZzGR
9TBa5mcDUBCjbecvFhVLbz1zfxIjSigSaDoiijFCnDQitbY5gY9HNm/uDKPza0kP3PXcgtLswPQt
PnvGQih8D1is0eQv4pTaINfRwDFp9Sco47AtxmO9Ei6LgZDKkXjFCrsNe07sQ9i21qTGNlBczxmm
Iyolls7M8TaaaG9GZX5MkntFmc158XIYJan1UbjYLGb8Qs80xYUve7bHrz/WTH2gQ/I04kNiByFj
NukpTmfLOsIHj32yp0CgZ+WTaExSrB21XEaxrt+Z524rsxr2jg1dyBzLx9qwaMum2S4dhvo1j9rT
ZFdWYNXdTHHc4ooTxTXpKNgtAJEEQvt1/aCJsfKzwol3VroQ3MAxpbXr5GwXzj05PtE21BrmGnzk
ecLKnVcq5CYsX4c6t69LqG5GvnyrNLNlE9bMs45xWpJ22ZYHKFQjY2RLY0aY7tsQFaiHuQH3U/pj
SpZwm8VoTu1pzP3Mk2dT7+wLhcgNeivSGy+3fbJkmN0T3A4a8moT03xr60s02XWQtsaetgrnDwcd
rbTbbwjAqaqxh84eDqFGlE/lZISBHhuI7VCDkQJiX8Z0mYI2bfamw4sztZeufAQ5+A76/Shj530u
SxqjEMOBFSKwhja+TRAmEEaDj8BLjN1QxYy9Vcw7vTbaQhda5wdxl5ww4IXbrG2DJfpAzjOfmo6s
TE4wHBzeGtdM9q1kW5XdsGdp/Aklw3wgSuTcEGMA2qI8Gt0EZbMiLMe0qkN0irFN7ONo+IlFH+gM
G/s2jBMITmb4pCXDZ+a1Na5Y1aHufxyQhL7Glk0YafzZapPYEVU2XZYlOTO3Pcv5tJgTHM3+3aNn
QjPrhqNeAcIcUX2C1KR2LTZNM7jbenkb+NS+zwlSsSktfkeBSIYrn/m8tYWOrqJG/9M5K5sLkKQc
pNxluEroje7o6HMrWUdHAE3NGhkdG1sdKrePAj5wplSR+1PajBRHTdIgtVkZ66F9iSocEFZFHisP
aVw0Hqkg3EeL9+jE/aXA1L9J6oV9wHGPpalDJnPbR03gKPYmz/yewyAqkxKKqlZ8ygSm3qDzaFc1
dBYyhPhweJI5AwfRmDKrnPDnqVvTyYwIC8UCbfHzV7rWnIxpyLaaDLGnGFbQFIJametCslDm+Avt
a1RferlPHQRrc3urbJpMCqkWx/1oLwRmwHRCVJWzrc5ld5vG5d2o8vtJyP5CmrncKUlQBzpfkhOK
tbAipgY3HY+jvjAGQF8dt/ODHIxxiw3hNXca8C0c7idcBztCmRGHMIKchsomwMua9j2goMC25Tfs
x2kQh+N41NZ0Ek//2bpuxnMK/wpdSdwk6qoPw01y2KbKTDUarbI9DuHw7KW6fW7MbvHjdJ1+G44f
URdcCjlSjOV1xjAgpLQso2tVtb+QgdkBQqcAhTx6RC52AiweKqUu/LmiA+AVVX2tk3g7jc1r40SA
DFkHdpNpGzuAWvoVWUTTMXUcoDVjsEDVnzlmQKN2o1r1DeywwoONEloT8inu8F+0g3NiwoNzyHGo
dSDGKEdrNxHvjY9t+NUq/aWdIvNISK/RRGcRrtkJZKbvRUCOtgZZd2AxqbweG41MH83ZPEuTXMdR
tXlADwIDa4jCRJ+K8izS9oSKDyVEKjiclwTdaimT5qqTG9sqXmSpfi2Sl8sNqMnYJEg2ZwThgmKW
VkLHobuAPCP7uuRpQ+Kpo7StzDsPjwXL0cEms3lTULzVzpfUix+hiBjTV7X4Riz1EFcRxf1MOnnd
3DT3WY2pFaD5Q0Wm9/cFaJPT/2fvvJYbR7Zt+0XYAZNwr/RGXiWVpBeESuqC9x5ff0amupt1K2rf
G+f9viAAkCIpEiZzrTnHrCXUk+uUC2FHbi99CX1RrqlFhVixL1DFOy16aO2eFBPkBlqE+0ouars2
TqVcqE0u3gYothFsDZHcp0ouomwU3I6a6IYAyWQPYwQdbebf4f0JjurdFFdULSo0GKfBhfH9z4fQ
OxDrdmYS2uwGC4+xUGt/2mxHgJ+F1h5d+dn03NZPrfte6oVxVBtq92SiW0yH5i+9Mei7oy5DZ7kw
cJIfVq1ZQ3ybMczf9VMAyVPt02j6ctiHRzhI5ikP+7+/HyspxNowYVOJPvFOSBkG2X1zk1Mf3XUd
Xky3MwW5PXqHHK3Y1lx4TqVcqDWf+tzXWsPPpJ7RMQAwIZ5gKXJG9DiMZqGxGgjKrDbscWCW44bO
AlLwRQpFLPl309QyAeVnQk0JYGEIN6VkIi4Sh6gWE7o5YIv/7hy4o3CU0CJhrnunNSnML90dGEay
5svFZV/BaP1QINpyJngsnWP8vci0AYOcF3+bHFluc42HkOgmLEFTiSOdznzVD/HGnJrqdFkYmV6d
GGRXJ7SH48bTQ7B7pROTIkUuYEfU7mHm9nzK+qw+uYzROaDRTYlGq/mF0Gky8EKWKDe1VDc2tHSl
wo4KYZI74ynlTDwazitNqPGko4bf1yBdJ6scT4NcqP2EOaK3TOMBR523EKLYFXIEPPfDyUcle6oz
HwGOlgIGXfJXI7keJbQyneysPVSSV6m5XoIqaiSlMZS0zX8XmeRhpg4qDUIE79V+3j85+T5ewGXU
4VpY7YkQs/ZUFXpEFW+EzoLTYR9C8iVCp8JcQOJC3kLnvCwK+aat6NDxqZ13lnwFQ2J6Y/mCtfwA
/ZyB21TbjQYYB0NHg7Ci/FbaHHeJ8DFWYucIXS6TLkAsS2eaVIBup9U9lbuoe/ZRI9MVTbmmG+Jt
mMi0StKRugix6mZNddZNLBA62nWAi9BryDzUAqkZTzswhVq6rMcSZuZgB6+eW95D89oP+mDv+sR4
rC3/+5wX4xaJqBYn0R747V08A8gQRt1dR50AJuE4n4n2CMCkhs8f+WvH9p5nO7yyEpHteon/9iNi
N/MZLMuU7T3O43ygSpeY2U2mCeTp4UqX9hgcRkwaDokIoBd7J40Yh21pZc+hR2tcdFRRsSl1vS/F
SyFirSZ7LCvPQrbd/WRI1x97m1Gplj7HqQAtn3C9RDWbzfYGeHOxdmS5nI4kMO5g2Pme298SKUWV
lERoqpQYxCfMBwSHpbukKQC0j8NK72QymvUp+fNotZlPkN7HJ9dehc5xUc6Oy6lVrK1gAvQ9ood3
fOddy57b3F02duNoKx+qfWd60K+dVNuVo3tsCQY7eQl6YIhFzrVbNOQUDs9+MVwPDTkaNQkza6wG
sCnbur9rwQW3mvVUY90oewbL+ah9L7GgaH257OnmMcsshj3xQjbkBVxtwOjK1wGqywrqzC475UXz
PbazHt8TaSUMBI+02F974JOo6Ex3WxaTeQzH56Qbm29UslaOOdL/QyPvZ6Ocdmb3U2i7G5gtO9vl
/lb7xrR1jf5lsD2GezUFqM55p2GT/XCG/hXpJ8YnN/rRLW68qhbNR6zAj6GFPRqpsfjBF/7dzJKt
l7koNk2CRK1yHw7mJ7rTxxh5hXS6hWFwt5A6SZoGdU/fsPedTwGEssRqcqZ436D9S3PhcQVHI94n
pb+l/H5bjIdAx+tsD4G+t0oXhIoYk3UTNuj/pvAvTCjEcjAgp7cgq2sD2GMkpIaZIgDumdnplbsy
yuxqhtS5sVr/iRnCRLgcU8yOMULcvlEreBunRBB9gDoWVxKTJYtbSRSXdyj1YqocrX6wPLohc/Q0
NDTeAX5SqKK+um6L6Jwbd83DYvKPpzRsGYK/LgAUd041A88kUrhzagxQ5XhtWSkgXxNtSXPNqcXR
BZU+mfMebb39KoDIHArCa3MJLyTvUzdysQuH7k1lNGq2njG35zBrk4jKRcLAp9R2UVS8hvwwzMPt
TRlGYpegniZOEj+gBw+tICKgmJdsjcCZJlQefFtmPmmAC3VnuOB/DDu65uRayVZGhqJiK7wZnn3u
HiEDVMjXkLi4eZ88iLsKMf/GAvgjS1vkkJrWSa+9d2mGugqIE2Z6bt9WkupnJwE2Mkp9M4YPVDRv
s/C0U1DBADVgWYYxsqQoM+6NQH/BMvpGYbtYBSGmpRFgnmeEZ66tiHW7PYO4bdR0zlabmNpFuLFg
ASOz5d67t5FeSnvYt4jGClOTTwzR4OcikBzDhMyTuxeGYMvZeZn2YYscmemg/2xG6PHLZDyX8bjs
IlNyaUT+zRkxEQIooVIQpP3WFYRk5cGkr+eB+jNie65Z0pJEoZtA3ry6Jaw5K+ZTFTlPY9qZd/qh
rbdtyZEXICk+lmUbrlPNeS/a8qmYsk3qdrj8a+TSoVcfapt8tSK1h008F4d+4cJuZrCXcYZuySWn
RjZyBe+jYed18xVItxsuWCbCGyY3ptXz3pQmmVzeRNmzPcT22mnqZ3NJINda+Lr8EHWgEROwOnhE
HwY4WufFPjamc0PAMSVac1dZIJVJKL4Ssf+cylQp+EpkoyDcpB6SE2oaXw9piJyZ4afIqq0bzT9C
rV32CVakVTY43xh4ftcjS6OMNe1dn/t/GTUIEuFVZnl4HcdNu9X9730wJ1CnMvzSE5m7wOAphJ30
0WIyUvnG3p3dRygx22XW98KEH5fQj2HCZ1dMlcv3Mhu+13QOJB8FjdfwHpejybzWeMD0U1Ad0VZ5
HTRrcm/Hq0Hvb9s8+4tioBhIYZZSukFIlkVAHbctg/iYyH3qAbWIpSQxl3iLJMyeqWtiayAZGmYI
i7pmcNpz0fVy8IbIU0N4neJmnPEe+M1DnsN8RJEOIuVEvhzEt5Ixg1pApum/1uagC6R8I8ZiFxig
G/BS+qu4Mmmt9NpwngMR7lHcrT0MDH2sh9uYmiRtOhFsaH+SiUPLLxTlcnJFOx2yIL3OM248vl/d
RhO3cT8xPGNdjPDTq0wcU12fGeEr5vqIJo/C7SYrGb9yk2wZoTCIdTDWmklbHtX+GgHWPh8bJvXe
fU35frv0tCfj9GEMOgf/Ue6fLOzMJ4ck644c2goiNaMg0Fw+rayj6zEQctoac0lnj9tCI1UADWq1
nfUsP1uLl50X/MJnEY5URJhehYT9IQ90oHASMgb91JGSLbNN0Lcw7HTkQq2pxZgQorBSq0hmyxNy
5khPzwUSw/MkcUlZYvxV9aI6zR7ndiYYwM2I0wlSaj9DHWpHpzn1yS5heqhNpnrVytG6QzOP1D/k
T+YG8d+/ljss4x7j/VU9ufXGw2uyXhoI4kheZgr2Ma4PJn/rWL6VmApq52GxkjG+CA3v9TzW4Lg7
xBgHNu4BhoWXhVUwVGzNmFKuWlWPzBgwA5P5ApCL/Bx1iEyHIr4pouo1VcgVfaoXgvOaa60Y3d0v
+zqnvR6gcnCiMvNzli7cTeZAQ5Wj25B/qtboR3fHvngeE8c6ceW0TvkQciYQcSX1DcKPQSvIBSSS
6rQsIiUegEBX38qpzchZhF8xn1BramEnk4l7g5TXdmzjswlwNimoU+NnBQFLPe+ktXvs8yHphw21
PGsCEVnVHtVmOawX4E9WpttwjMmhvlq4ce+Te+feQB8wT13s/UUGdbThtn50ac33VsQwnCFcEXPs
KFa9G7Yu05aJsoHUdNCwiwEYtDBo+sp114YzOysIm8x5/l34SCkPRsgUtoDUQhL5lG/xA/0UAweO
lkRMZeTC/3fNqn17DfvcR1ZIPAURUDepFQDtlwISB7JLljrVYTPje9fXI7KXQ+eQPyTniLmcLcLm
Zj4TUsdVP0Qo4TjZMqPmaBvXwcZInT1ikEYTnyF5VWLa8ZoCzSkK3o4WEAXKfNL2C6T1U5gs1FP9
6vAlEA6rctj3s8BljQI4rwIY0X6xU+8zKurNqPA9ZLcLwgLG+84jWNF1ye3IUYZZtuj4sIPAVYex
RE2ENLAOQ0qGj7TsIz0tT3psM27F1LZOcMAQUj8Up1o+qjYFjv49XoNjJyd5A8/YBJYOCWARXCgt
ORf0I7CgTAuZgbRQmrqIxpM3UBS2+h+OOT8kCxxoU85CQSVWJ/AToAnUtgxm3sdNzHcxlP3Zzer4
WFFWUBKcqZgiHAHyI5by+GxwSOGKGlD58uGimgSwrDmqT4rijwmRZXbXbstPOIDwoY2ijudsQ3PW
3xH1eS71GciLc1AvOfcxh5JaVQs9xQIi35tWVY3XjIXZTnzQyzYptu26EMs9QPi3KLT2DnEm+3aY
OcxMeXRxhBDHEC2YyCd5cZH7GuHUK5cuxEb9x8LtUTOr7yHR2pcFu/YmmeCiyK8nIlsW2+ZXTkXb
rssRdtjXySi/hWGucYXONX06OS1vcu9HgBw/k+WRtp7DvSNLKXIrmOPPYcqHLXkY5SmgfbgWUdCu
DXfgVJEfS50valMtFvnA2Ef9ZvCpuatPPs0aQbOWeeW39k0oMtQl/LqJa8tfZY7WlbVLIVGthrE/
DnmenhwySxkI0w+v5hfuYBqskzxD0tyAytlldfVokQR08NP+xigMpg9hAOwLJfpErWUF5+p6iPU7
RhAUI7lymVlHYjmpaXRboeshR+33tRFxDmrEgPCtmtXwUVHXJC8sf/Aq8yXpnFdwyTd1ZfgbZpTI
xSt8Xa5tX2XJsuyhYHI717sTKIVz61avdm/R77D1B8Bu7SpHK060OxqDNn8LfRKh+sHMSRCP10UE
BR8p6WqwvHRfx+Kpn89WHVyXCDYhR4+b2OxvCJEAc55xnRXX/YizFevPB+X49mGgVjlkmIGmaH7I
Av3QMR5DForWfC6Obq11G9fD89VkzjVl+jsvCUjWI1iZoPtKAAeZnPh2klbFuMKW5c1YqU0mxgxS
Gah0I6Cg8oMzcoFRx6DMjANoUDo2tTYxG+DuyB/oFhTnubad1WgVR4gy/Y9Sv7PdQHxE5E/RmpAt
npIx6pCHG2/Un0MSZnwKF9vESNMjpvmfZP6QVxQN91MNeaUtyYtSJyNF5/6QJIj/i0bfj463V1cR
vzGhhKtVwjfMYz0fkSGgKJg749bIFm3nR4V/mnJXP/5/rSdT0G7+f2o9XQ9u7f9F61kW3XsBgvsv
9XLHT9Tphvqbv6Wehi7+AznacYVuwNvWBVzbvzG4aDr/g7fEgJMofKqsOu/0Nw1XIBAlhULXTcez
bYFM4V/NpxD/sTD1+S5aUNt2HGH8rzSfxDig6fxFPK/bDhh9znYoSp7pCTSk/4cAuVrK1AyYLt4S
a4wAidEIvvjiUNTLtCI08LgUpbtLMuuc9+TpZEP8hhWceu7kGOgMIqrz0bmn9LJDS5Fs+uKnJ2fE
VWe/ml73IKomwcwmaLGSWbwzMKIwNOCsANPU2uV9Pto0OQky5i7v6d/SufuxLFCZ3GSBABDNKxi7
r1E6fRRmsXcAzN5m6azfS34Cer9VqqUwHYLeW9kO5YtMTEyjhMV02GAcdFcvy7Nm59+tWYv35U/G
0Yzzmn3jyRZHTw85atJlX2dTvw6DbB/yZ8yWKI1QLH9Bz0f+tjt/ToJWI9/eGk16eFgG2GcCc93s
z6dweJ8WPb3PO9JKfYjcLYNeeJ7uGXUW44wlMPFPztiDR4xvsR9/1r13LoZMckT0fDVsDLPV97qH
tH2i0IpgZpuLFjd+Vk57k+B6UMXOSSdUYh/5XIqEIdAV8Z+Lqe+vMPpXoRS+aWgxw4r8w35MtyZO
vw0Rl3cRlCO8tLd1kW/MKiWqXkj7rOU/ajHxB0uj33UDNNueyKb1kkblyqkemWs1W82wl5Upshej
AYBBRs270SMeo9lLOI5v0yOtkKkFnrezkvbVT7irOItVbqGTnEy/HK+qOtpB0uJaRyeK7M5yFzvM
80K+AVD39EYn983IhgdngSYFI0lnJMBdiXEO/cKFcKzSm29rMP/n2CPoKtW01ZSD4qVCHnXkpYML
GrF2N8/wmtAvuKBWo8x8Z1Y0HSwIAczvhmOWRsUGPmpwyGyC7VAM3WhWDdpuQVUTS2pnIcUqk2fs
gUPtOFOu8wWlEvAv+tLuW7F0xbqM4IsMc4dw5QYLIbVzq3rPO0RpGrcOZA7JTW00UuezOASxXVmm
c9JC/G9+k5D5zRhsnZk/fRBZxyjvX/SYSmgzMenDErKdyiTeWA1mr84Jz51zaMuPVOvIMyQanHpJ
WeyFZc9Xuu7K0o95D2eGyLsGklEUPQeRn53R5SLhjLln4msBXZUTJdIaaEmnVTLFDxOJ3g4u4lp8
2PW+iDC96s2tSwFyFxrk7XRwX6A00AHZ0FtHNgD6L2pEepwpTzKbiVYVjrg8hm7Q+AV2SuG+503w
SdtSX+uLQcAtMk05OWvnKV6JGeZBQWywXvDaCckied33QFpGDnXQQuuhNegg0hPYGTaICL+qDoBv
NzNDw7CAIGcw3TKSlxrx3NHFr3aHopvic9ExdkHTLKDXNjGtxCAqmy0Bu/2mzw78aoQoTC6d57pp
VwS1vMVoAUqscLNn7bgCrwPX/uQbL5hrw4hIR/pbSCMMj9+2QzehhYxVCnGcOGabEKinA5BUL80z
0P532ma7su2ng93HRFo5ONMdneRkMqepxQ7leETK+0LM441eeoRuSakYfFaKUWmlg7cCx+3BNfJL
EUH3K7cYocOdLoppX/noSvtg3Pmaz8ArewlLoGJjMVl7PNm3mO0iwDR9087HCXdsJujX6UO3M4X2
7ln5Q0o8sV3Et0VuEdHsSjNfgCiIAd590s/X0VMcb7PMmDdGQtl2oolPhWsPlqfc6U7s7U2sdB2m
70MjZnguE805+gdZcxslZkpNn1lc0Q89nVn6HRnWwFGGGZJomPlRC5RWok9C/XzZpZ7R4sM3aXmp
v/l6TP7hL9uo/mCxLVQkE08bTqmsGak1ekp3i+Z8WpgMksgy9mqYrybZuBYYaMuBvVqkjZMDyRQ/
OyoPC03kdtrPrX+LvwGTfFoy7ISDS77XGN62SwvaE63dEIzgMyOww1yoN05EvrJnutpNRPVOJzQa
3SHVad/ICwxCJkMrtaoWLfDI9cK/hJ+WqaVaFCPhkZDyYQT/u8/oJmNTACZea9PCmJPbKAGmLW0p
roTJ0jxYcUlzmeZLaC7fSq+QdXjvZrEx9LRxdphFf6vL/EW1qGQyowijY9/miMIaI6Vtfea4Sk8o
XO6cMPzeBfk9Pf8OyQhzBLQJXuf5RwvdCRTXKswPTWpuO0P+crZR75oufJycEveo2oeem1+Tis5x
7J5yegMnGChe2s6HMAdgZBaURybvvWN21yVWfc5G+ydWLXtLiHfC9KW9hSQG7FYWEZRRRHdvKB6A
dLG0ojyoiZFrfviDBEKCNAydcEGmH9mr0PApLMmFL4mxPTXBbKVWjY7LYxOW3ba2ZvegISetOwcH
5ORzA09zMLei5Ip7MUArr6+VpulJ3MOMeRR6PuAiIFjPnYgmipBPG/oVwhfEmu7wpht6ucs75xiT
qLnTgVgQ/0q6/Nji4xVhxnGSov5VR4Cl98AvBYm5qjqk3umy+G2fGfYNBR5AHPnY5fpWlVnyNoGl
X0FwUd9SE6ODzuP6r0uRRa2pSeNv+7gzNjs0lA+D7OKqxYL4HSk0tc1kKbUZXwY1a9lGq8ToTCDw
/ZFoZX6NWFZO1MIKYptOlflSpBM5XhwOi8bpGwoYGLVu/jRn0D8zcUck9e1Hb46jH1EWfWhT5M3r
Wh7ekzy8PSS9p8smWbdFflCPTO7ULFv1UA4bjVTjAU4D4gN4al/PUI+RVbcTQxsl65YizOWVhoJw
eQia00q9miVPP7X29TJfbyE/gVr75W3Udp/3T95Yc5z++xS1pl7m6+Nc3uryHLWPbKKtINQ73OeJ
+/bbg/91Uz3w22t+fdSvt1OPf+1Q39kv/8Yvq+pZyFkWRiBTCjOz0cpfvqxfXkSt/vE/+eXlfnn8
l1X1p5fFbx/azQWYFI/I+4yBeW210XkSSXQuZ8JMd7VuEKW8NAf1QECnH9W/fE4eSjdSKVfVtp0/
cZJwykf2o9tiEQ4XpARe5pnc1P+42lYM8dDwEm9vYNExaLFurElqBFxZVtbMjOKg+lO1rRYGCQ5Q
nKlvGINB0T3zuk3VToCn6jOZxPwTAvRe1Zr6Ruc2uhXDgCwjgwXhyHLPrOpfghsRoq7q1s3rU5Rw
QKvsX08ecmpzinWO3Mu22qnJI1+t/fYn5Zh1h6FjWCTLfGqBgKX8WjNT/FMiYRzg5xNyXPkiZQ7d
bq1WhyACRqDePld71eove5EOvxQ2AxKnnesTEGNokmX96hgLF+OIGk+faNmxGyqqAonna9spNZ9g
q7+HpsM8SJ63atHJtYTBsKTtJltzzn4UZNYi4eTaJwPgREVv1u8PCltuTNSSB39deVUHeCTcYvwp
Tlb3ScM9P6oXZGJKboN81aDd0P1yj048fi6jf1eTxvQVqRykzmMgVQSFuiCo/019DVx73SN/d/l8
prxjDsi4SBH951uskGNDbpYVVHpI9iawc+XNo66u+S+DoROBvSBz+XqKkD9wA9anmgx7qzcZvkNw
UxRjsfXCX3GPc2A9TIAlGRJMmw7PXZ5k02GSRX+zryFYEUaLTBN75EZ9Sj/tbhrgpGiE+AjqcwVO
PB0783axCLjVhXX/9cR/f1q1WfT9R2LN8QozB4WZMqGQqt6ll+2yQb6f1kb8a2o7VXVtIz8Q6zsT
IteO+tbIUVLMdleM173uioMSE3ly7DNKbRHHws8qInzy8ku06qXlz3H5YWLP+isbwATORDNisvI5
S1wLIY8EyntDgMGGe6kkIalfRh3WoT7A/2V6QQL51yGrHlMLNNh/nyqXX/LrgJZDIPWv/7apnqf2
qUf/60t1xTAx9rhWp5w61tSHUZvk3jEGu2yrta+dS0wZTw/d7Ov3CrXeOeiQg9RT1Nsy1+RMVquT
OtW+VtX5rT4NI79/TsBUvdHlI4dV4a0nxoma339TaHyF04+0QFu26jShbFJi1JrFW9kU1R6hdooj
Jor0rXr612ogvzVYGeSZMHySFwZ1pKq1y+Kybyb6YDcb5rYyYtqa/1yT1P+kFt1gcMtXq0hG/vlu
vj59tUxQAq6nEqbxwHpbzguJh37O4DijZ+mIH576IKI5ofXWj+rLJqCH01i+1eW7v+wjJ4GZeWhr
q8uT1btfNi9/q9YuP+Plgcvr/fa3cfHUp0ge1XehLpy9GzXFQW2rM49vPO3Oavvrwy8EMUojp75R
r6V+08ux5S/voaZRj1VfPM7pmVOJ3yDqe4Yy6kD886p6ia9L1YRt+eBV2QYwLl0buVDXErWp1tS+
y6ba58hR8P/qeerJY/AxQkc+qvdXn4+iPYft5ZwJPHkYfx3Maq9vFv2CDuef806tfT1Lrf6+/cur
/vKs39/g97/SDMTHHbSFRYc8KL9DdRtRa+pv/7Tv8hT1qKlGgWr1slC/x2VTram/+6+vWhke38Dl
T9QTf3urP+377VV/e6dQXvAnfdvINo06ZzsqCdZQI9SQI+fLYvGsCn2gvJ9cdqq1yz6415ziarvu
/o33+Lrcqhe/PPXrNS7JHsgYhpVB/+HriHaWAnHd5UT5ZftrVZ1Xv+xV2+r56jz7+y+B3U2IOfp0
MSjpMTiuP7CyOaYu7rIlxU8SdoAtK3+PB0Zf++NTOpFKrLe9/sTlZJIyLfeeujAg16WvnwDpHEWN
FXChSfxaiOLg1Jb2ZBqBf0eeRr0xg+ER5Cxm32bycUmk0RFK0KQ79kMxJbS+LWz+dHOqq2Uml84N
O3IxRH6FBotyI3USNCcof7whr/ejS7UOtuVOU9e43//hr8vJAhGwl5MqaWnAy8+Xpm6v6sZ6WQAU
++du+8stV63+6em/7VO3brXv6x3+9Hdf7zCm/pXT4nyImPpxaqqFp87dyzY+diYxlM6lfFGev3J7
lCfX184/Pv7bnzt2N0MZdis4NvKipv4899wiuVXPHNKa9vBU36sHZnUK/nmVlHPyTbLyw4gbZ42p
hv4WoIMMhhC3TSHtPtGHW1z1WsUPXaKFEARSFy84i8QubpsDBTv3NGI7JArNppndiee2iu+Mxrny
Jv/GKtAceWC0ZPCZ2eY2DUL7AW3YR2WCFyKw0t3GDP0Po4H2tF3Q5AqChuE4L+2mpzUJu01rATT0
LYi7HBlfItNDqDPuO60/N29OGNkIIBgZ1prX8RZ3YaZjGgCdvc3mssFKhHZsjErSKpE/+3h614ad
ng3uswdu8ZIcBdOzdO2NpgXPTt+/htEESyrLgZ3Ry5yos1HlG6iCUQhf1Z6swAezDKKH8O1Ok0Wl
YL4B30KVwrFSSoZ5uQvScE3yQLadK9ZoiiLCGZd92LbJSrRBti1E+akZ/q0gF4Cpcrd3Ku1nrk3z
NoeMuq0iPjmJt5kjZqhPTMGr0r0DBfmOpzM8wExYUyZAMxd875363sNXBxC9XmcO3+qQkdPww/KL
7qafuwXcLQDbxN65TeBss7z4nD2ikbWhWpXRNIFGzvvtnBZ3dan7t8z7PlxSOE46MUgEj6AIlm1R
Y0QelWHIWLsywaaodjUWlXZxkp0ZFDmO3qylcpNtmbZROW+jVV0WziFrBOKQAT3gpJMxRTJiotNE
8D0EzEZFZATgsWLwNAAjlC0Mks8sjH8rrbAeEWN7Z3uuBfgvmJN1++QvgbVx3dBHaOk/JlM3r1O9
je8Tu3+JQDyliD6+lfhzAWAY35BSwVAkqmLFBSo590ZwXSxNsetDh4I2niLZlz4Xjb1si8Gw1/0o
9p5fvwM8JxUAaiFyM0FwAqCyK9dArOZoxWvv3eCzndd00lvE5USWUdN7ymfjndkns0rc7ruiBRwU
NAH/7kTRuaDM1GugoY3hhzNm3toXCA8yzbmqLbjULmZmefWHesJVj3oTHd91RlZCR5bqVdOH+0gY
PRwwwP7Wke6ittWq+BUZ6bRLKbDWfXOAjdmR/Jg59Cp8o0FE237muMG3meF8EzjZFpgQbmVEP2ZL
/5FUU/HYDGlyKuySgIHS2HDIGTfdTK2cfgvuhPHsL7H3OJKP5o5cOwNRIdgOryYinw6jzX2lpMPW
m2W4n/u/QoK079Ix/fSM8RC3HknTDVEeRefczIDVTHxhZq//WJzCvOZKkVJBQKjMbeg1ncCUA7xu
tk1dv8jUmy3SJ3eNx5LJYXK0pRAk7aP3pUN35lvZyS+RSzeBeCl3ZomOLHXaN2eklZDML+Hozqul
M6+c0XxTabelzL/1UWW3D3P1UdR2dJ/oebOqqmLahW1DsYk4k4H4iyvXw6BoOOOr6ZIq3VMjnuM4
5JB2P4wgckjXyAlhkcBKx2q2bmlUa0t3v5GrkW+M1gQaFUy45Ujx8VuuGPCHCTEA7jnIXmJW5fW6
IvE5p9SWT+MevtVylUXFvVunZ8qxqMjdY4onLDWy737M3XBYeUXD4ac12qMX8h4+8ZYmdc/CtvfC
Su9ND3NJE99w+3PsFK167R5DfsftXD8S+GN+IK6rhvL7iNIC6zpJLmMWrNuML1IzsvOYYF5oeLtN
OD+b9vDdHwGhZoS6wB3kRyn6u9zOzyPOm62lLTAYqjw6eAIfgFFz1vbCsvjQ9vNAXu+pDsgqon2U
uVvUb88ALlFL+O6ICN88ew3eapEE92YQb8smSHZe37WbcanO5CJTJNc1voTSuPb6+IA/bLoRkxZA
rGu5Q8zcl/IQIR8NgPmK8QwWyeanKIVzqEExdmRALwFIwMEi7isGcNeJpTh2DVEQ+J6LYy2YETqm
gIlncJaHAF4Bec8joipnN9fjeB1UHblMNJl3FU2b2K+aQ9wjKUvwE8orP2dgT5pJRmF3h3uMq4sr
aMpOooOq8Fp19EzNhlZQqIc/tbD7IEWKkHPrfhgtlODlQApZA8RGpAjjkd0VdhReW4v5ZOsVrLc5
Tc+khpys+b1uK+0mMxcOlyi7HjUNo1CeDEeacqvSRpKL1F4GUOwpFKCEyQdo40NOwFjTnr3QRbVN
vf8718ezQ9IToWwcqMUssOVxsTINwsosN32gMr8BOB3vdb6xTWr5yd5Ko7fEKG9gMWHFaEfYo025
kH5nXpvacLd0ydlvuLz1gfODGfO+rSnW+vE1TXGi3xMH0XjK3UgLwmvTMat1X3s3gQ6X2mqgIUKR
o1vlTPd2bENezqDRoMg9WEXhn09GRS944nQ869pTBo57FUqjuh8gCLTi73o7elvixwO6+tqC93lC
aYxysQf89jwAJloPePqyNAaw5NxPs7WnMZeiJNtRPLLQ2c9X/sgpXnv+tgV0ucYd80Z3mxM04IVK
OCSHAOifnRtPoM27e1DpQJRKk2yN8dhnfENQiXaNPyVnQ0d7rAXbproap9Z/CONwPDZiVcZQB0wH
+qYLOnPMCYoJ/PGQEIub0lHOcD0kJCPMDnlZ3WiRGFajhMv9bj1mjMehjW4LE3Ju1eXTFhgkl74l
fuzNGYV+7jCarjV6mIU/Q3JuQxyaxIu1df0UGHfuQibvCFDGfbP8JV3P1kBpC/+RBfd8qzuTLPzY
Nr0okiDseJaHrSablv3ZHkwo8elZaC/zmLr70Bo56zOtwePbvuL1IpzEWr4hWYN4i0e+AAKAuhzS
E/eufWGibB89+xV/BGan6jxqGWriCSOqNeUw/Ifx2Wujg+EW9bFLmmntkI3LTe5IdI5GZz/qj74z
g1kNGTDHkYtw/i7qkaQzbqr8cGMZ1fKAwZzKcBZpYrWEOuFEwXQTjMSuEAG3NWHkrRoQoDNpNIMd
fVbFglPODbb0a/kmYmMXHUsXTwpROLdLrm8q6xGVhLdqY1uDd8INNXMkYRTEQV0tJ+5KdIL7mlMw
Jpk0b18G1Bd4W6pXzx6OIJ2MlU4Ws+9HP/M5fUVpgi+WusRVU3QPiO/9XWQP9mEKvR9Rnn6zcxmz
Eyb6qnMxtbQZfvbQsB8j93vO/Id2NP6CJiMJxajiq9wmOP3NDaN6H/fMHWbtrI3LeIVq/02fNQeS
EuOWsGMoxtW0LNLoIR7as1sugDyCkK49LuR45qJcm3W2mQ2Xru8Iw7rHXJXfmZaVHMexf/Zm72dT
O8a6ysGV+0PNHWq+HpABpOBa1w6eiT1JVGMkJeoEBBxj7c43HcINHO7Fngmpx5UJHUB4SLVzwFX7
cGRtmzkDCYN2cJr4qQ7kv4id9lKMJgP10i/PZkwz/X/YO68luZEty34RxqDFPAaA0CmZzCT5AiOL
SWit8fWz3LOqgrfmdlvf934gDEAIZkRAuJ+z99qli1jUMj+lXB0c98QV/XO5uQGwt/Wido/5Agm4
KOc/NoJdYKwBhUEChDo680vzboCPEMAywzExefsWvqgtnA215UHViqJ7tZ/0XdzinWXYnYoGVzrO
hypru0AlQ2wXp2oaloa4AnHxM/r5cVyWs8c4iFFVcdj6FcVgFHPcezOD8Fw9KAvoc2NQj0tWmk+g
cRC90AhNjniFv8I3ue+tuLsfKsz5S9IpCEW1PcACwkib5n5gAg3usQJ3t+zNQUxNZoI0V/dbWeo0
CElY8Bsb4jmxVp8TfE4rI4Alap4zh/hozUTrilhzNAgVRGeaBQUc1wLERkxbMsiIpUa6/tPZ4gLS
U8ZkwYmKfWMZpV+U2YFpw5e2xoA1ojkgK6HHtT07vkve1E7b2qNXdUR+oyTwHETdK3g6uMRIb51z
lT2OqiFG6PCP3ar8Dlz26qQUgADfIOBfUVmMmjWRKQRmZcJPPHIUzjpcP9B5n5bR/cNyrflL7Xpv
bVd0GMKKn2mm2EE0aqhtHMy+BsdXYd53uaW/Fp3z1qPsoUGqhUNsA2arSBarSOlQhh4SzIIuKWrj
o1ZlBCWY5SciMq0Aco6/bIidslT5XGUAxnpIM1G9lqEKrJq52vYGDq8N1aUAJMpvaVsZR07dB3EH
TShaxmRvMx7oVuT4LsI0v6Z2pyXBpBj3s0EsSIuH69Cs00TUHHk7BH3NeqEdYsdbj/aWYZHCjNnZ
YDxSk4EOruzZj+EpBg4Z5uEUP+ncb/YY9enDFNxysV0wzdiplDcRq5BYsJGPXFsRtvoYQBT6TxcO
0MSQI3HycKZQXIgkm25ej3PeDJz6ABfWgeJz4V5ztYWWNQ7WW8l0KYM5RJYitAqr64iEQ8K2TXjW
XHUoj0ZqqbuOttjS4Zq1M4hxuDtM3Pjdw5BhryuYfHAlK7D6W85q7UmVI2CnXNHObnOx25LN3tkm
s+TJ7Q8laOWiLNfj2mdPpe3UJEwvJ05qmKUROt9scB6qqASuu5CkYNuq7zTd9JSRcGGJHPXEMemc
dKjTwGNmgNEGTjiOQBKBufrHlaWdsfcl+2gtXtUM7ITOTYuoOmIGHfKcezeJzl39vMz9q5s+J+aA
WRMSzxjntU+K21Rl9olfo4t7exeRjebF/Himu5FSsyCwGltOaCIjjRo6tJt4r0kDvJq+9xPBkfYB
RVl1cPDMWhq+lbEDI6dtGspavUROFzGY0TpdD8ClrU7yq+C79ImBB+WV5u/pbP+gf38Qf+Ips8dv
FlUuoB7F526ZqYatw9EaYvKes5Jcy6oL5vGLHoE5cjzIsnsYgyMet8G6/GpJOztHEcwqbhHPOlOQ
HYmqzd6MS0ZHRFZZGz9pQwgZ8wrsoX1yP9bOtrMWohQoDKPB60ZuA+PnTR+/lFqsE+XlEA+6dfcq
9G06AjVOD6vqYbEV1d7rjE+ZK3qwthMH2iBqEOvD2JIf24P+CtIW0HVlaHHojFlxcbVh97/a4v+R
tlh37f9WW3z//qP73uf/Ki7+eNGf4mJ4sYZmmqZFkrGtohPm/f4SFwvdMTZk23BczSERHgXxX+Ji
A3GxobuqbXg2el/jN3Gx+p+IiTXd4T/8FzGxa1pImgnLcPCHWvxp/yomLnBYqmuUTNdqMocFVwMG
wzupkopEqVOu3Rb/+b5YdOw9WVX979+GsxebeQyn1ww0oyQIXnbfZS9avnIyIY9OZDitTQk3sXiK
hMu7EH5vR58P5JfvcuEET+bX2q31U7XNOH2EW9zFNk6d7sR7NcSE4iivsJZDxMRmnjUtdo/vI4ra
kEkURCIQsPY4HdQE1oAxbYfZa14iF7Wg8LB3mNkHTO0D5vZSuNwt4XfvhPN9Fh74CDN8kU2vVANO
hXDJe0LoMwjnfIOTUTc6nMyRguqhpnFMNAg5DbFIcHt1MODPwolvCk/+SEu5ES59S/j1c4z7pXDw
l8LLD2Jut2Lu15jcl5j9K/4fZo16vmciTtAlSABPsAFyQQmIXHgBqiAHDOmmovmlYET8j59p5Lr1
e0fQBjLBHRia6lXP4mNvW+PJVKZfs5lgFZ+rTzkEJXzI8AsiQTJABJoIsgGt6NeYHyp03HMu2Ae1
MbvHRfAQtCPQo8ZSkOrO1T3iaTKEwCcQxEq+7PozElyFyYWwYArWwgZ0AUPQqxeXnl8zyAqn7qUC
zwB2VyUTTB3u1pS4p7kuHrukTQ4kAmyC7tCBeZjAPWx2baElaQ69Uz5tjfsViTSeRcGIqGJCR7tx
oj0iCRKgJBaQEi5oCUMwJgzP+GNK2zWcBX+CgsQ35il5EM2wKQr7Fesu4EtBrTBV+BWjIFkkIC0y
EOeKQ8mm0u6jTr0yW2BwY27YDRsPJUPr5xiDmCij1vK+T+Rdh1WT6NwnwTY2RCRq6h/1NFVBZn1X
HMKeC7UkkNeGONDl7dWdijIwOSFJXukqxi45v17dPDSlZwfwKxUO6aQNMeg+4KmzwdriHTOoqoM1
xFiL/naa3TqM7foVLwCgF3yJ+3GaZiCKgHJLI2SOGJotqXn6Zj0vq8ZgJqmpkyYmunk8hcbSnZsW
hqrtYANfxzqGKRa1UDPULFT15L6MN2a4hXKEQD36/KlEFbfOj6IrfyQtwbAmKaeT6TxnQ/GuqqIF
buHOZPZkWys2RPN7xWx45zC5Cyc57bdOeIF/UuaKQmN4MidDJx+4DhaMoE8ak1k9Lr7lSR6q2vJj
K6avCWFSR6hv4IeG6rvb4Lzu4ZsqhvHZbSirjzO/laK3EIiGi+L9WLTmk7i+7vAOefxoJiaH6s5r
5+U4jFiSI30C8mCqh4ph/WWI0l92Xj5zeQw3LyYKDEMuyRPkkNvwGOdEr3dA6kfjRa+al45g9yOI
asY0aE8+Fg7hA6X5lpbryLBXf8w6+ykfFI+BSdLCb8TQrY0ubH4dm7mSPjr5dJihkXBbVy8btgLY
D+Z5qTknnGzJAyD5FtLeu8zIX4YSzQpnl6ls5B/yi2nPSo3YfyxJhdTMS6vAok3frI3uxzYQbZ61
QJLWvrgUKPuD9Bwz1NiTZ8MAN5vXK/L6A5/l5xZP5p1RLvdo7Tk09PY4tqYfD8tjW8QUTOLeOTol
wFcn/7wqTbOLncYIsBfcxY77A/fYfO2YUbs5cPGod7C/uc81doB9XOgUIFontMaN2CSDdODF3dFp
YIaUu2uoWPDVTCZ1T5QiqoeotWCPB41KsJ+tZ19ND21ow2wpBi7KUJhi/rBafmIi2i9d3ObQrRn6
vTeldYTkMR/6xSGL0zS/NdHi9+MdOEhmlkaAlawJmjUqkNBbj6SzjRr16xSut6/PTB/73CrvjS59
1uzRb1Gi+/QJ4Ixvyo/RdCGoNZru6yYBLxikoQ1NhIw0rvdYRUE0KfG5IG10NwgNvmMyoVRWO6SI
iNOZtL8dNV19S4bAoBjrryCuxam1bMRFFpa9hnn2Uy/ReFjmudv0hOo2ycuQL97befrCBYm9GfyX
UbvWSf2zqecHbgbXjlbODusEFB2zePJUSI1xTSD8SrFi/pXqCPqqsntPIDnshmjmVjn8WqMVwE+e
vGRD3xypoQS1Fm97xOO/aNOQy+26iMQc85paDXo2LcwdGtMwgsfAFrOwHCUW5UP31zaUTN5QBs85
c8t+YLZfQllUQHFoHonIY2E9qI5i3xt0TP11Seo72iM/5kV/7tb1ShdkPCXTWl2naI+9lpaUXrxq
gwkeKzemw1ABWcvS9ZEB+OdWJR8lyjzOHcqO1obCf40gXdgMqgXDfGgFrLDhREaYmFtwT4bFAQD0
7qVVz1BdYewAOlvdzIuHATes3OXrMFM3iDrje9RG8Fh479gZfyHxd7DSEE0O2Rndefq0lq+uHoMe
Kx4dc2t9Ry3iMF/tX1YBAtc1kPJO+hRECdO5wXKeeUvcADkXvVnNHkmA5+jU42s+t8p1GpOL2nj0
biCjHE18gYAaDzyZ2V7bEsQ5PM8NowxM/MHUIAooC68gpyuimzlCD0jriT6h1weNpr23kwd8jhru
bDdfytZKfWi1vzyCQBCmtYeBIR3idyaf3hAfp75fQRBN84Veia929OzNbuoYXXQuZSqqyz39Bbdl
mmRzYUNNfkljyCtp3gmjcMisyvONfHpkHAmJd0lSeHkYvgwux2GfzsfBXb6DgFiIf+wJODfm9/is
aLVz7KvcC+pN+apnWXpYeme8MFYA8luYDTd7DyC8Jlini1n7REn+0JgpnTp3OEbA56+KWl7q3n1Y
B332NxgNwRirsDkVLRhL0wtMUplXYEpHapmHdVAHv+fHoshNx8g1m0BdKacWBoYBvr8M4WX7Po5c
MMgJYvqf0kvmWkZYIfWE+9YCyD+1WHFQw2eHwSnruyHB9KlVNFFslQMIoxIu2PLdIduJDsfIteio
zunPil+y3XT03Ws5nxzcsrRwPDhNS7RSF6Rh4VoxdV1F5zRSdBo/q3WYN+6sTewQoZZjPOP/9TCW
+3Qt2z3AUx1pelUEFFKonC3qk9IbDbrAZNh34CcPU5Y8V7gcrpbSCMMLAwbTHu84BhiDFKcWo1vY
UqHfNdX00+nzn1um/sCU/ylK6H415iLc3uO3NtnccB1d60xcwQAxQE9Cy1o/07nMjnZVAguNjBdv
g7Va03D2KVhY0fTTRDaCg0kEIW79bipYdGsC2RRyqp3Wl8oY/9CHGLsgcIMSW7Xomr+Upds8AWNK
I+vktqAuMdjjbPLcu7ZO6yDTuJFvcTMFhkuZZDPi8doTXmlnaouy3ekC/FnKpVjxmVPDfLAqdT5Y
DvjBdU4gkIJZRMysTC9gdB7qrrvHcEM5yjDro1qYyAK4r6kRALIErDPAw/Q+q2lebHiYKRvB8bOV
cvLVRuPkrduR7gQjG8OGqZqhveGinDZXldhMPPbtu+rl7aUXJgu5Rm7Lg2Gp2klXQJzVDrS1xQG8
MSeWQStrflPWEgp+vl5NdBX3icOJDQH1uGbreJq5beKtKapDpk4KGvfsfilzA+aIGLY7Hqmlohyn
k0EIkSq6A6m4BNnUWHsQCLvMXKMjN4pr1zvDpcD/fuyj7WnNpui45JGzm1XnvDiDscvBbCAXdp6L
qQF4SRzaKcpa9bV0jceMhtyiQerM9TihZO8QykHFeVWNy9gs2V0bkbXAhWTU6mtfb+rjQg3a0Nbk
CpXrK5Y2iGgmGXL5Ur+0ZIheyqb9ZHkN+NHKgcX/3Kvu9ripWxq2W9nuqVhGxJ7imUt120ZsEDn7
2d2gGdrKJ5Usaj9iZrGvJsJnC1V7G/SQ1Hhz103lfD/rVQ026xpHNJY3l8GpBA6Wf1MHJYrwH/vc
vPgjjRlxSP5g407cFrFRUKq5EQjVxgnouM1H0Xc+SwwhiOgcv9rf2/TxUvxJYv6gY16aypWUgir+
9YHdk8Q9uajLeAWCAgsibo3v6WCMvl2ZuLOUFkaL55GZDioUQ83H9tB+j3HQfcjHtVwRNBiheqYT
F3SJI7XEfy5Sow0UgguPo7kk04ULuUVYaO47S4m3SkodSzOCAiFXcbS74aj1b1IJK+Vtt8UsdHJy
c1Voz5lWtx97QD5jXJF7KFSS8j3kQuXCzgTEOdx2ffwHXQtha0ro1AjFtHw3QluQe8vV206PfNFa
h9tzU0Mz1kLVK8V+nRdvp1i7/iYj/k01K2VlrajQr4nyICWmTDwosQ79Yh8W6ge5IBl6Y1TydSkb
U1R05wDBwNGAHmS+IdGFSJ/wUAgRYSK8THKhCNGofc3RHOhwGBkxRnQ3wGjwK4mfSq4tpbFpYarg
/8J1JcmThiDKyLVGtWgkm4vzZeQKDgAf25stROB1Q43vuJIiHgtcJvcFfAyIB895JXA/clvvIEwy
PqHPqhj+EtfdeRA2L7lGyNZ4tBx8k8IS1ouFXCvIcwgHffk6iadGajAMZfKBaJQHX6pB5Uld4fSc
aBv4Go4Cuvd85JixjhbKD86PJA7Ehga6Q35nKj4xAJP2PHrW0hxn+BVJptmHOIcZIxeWwGfA7m7P
cx8hJoN6KXdtm1MHuOCZA1ef0SvB16Fp3JwJpqjPZJ4D4hSLCoN5uBgjuH512Hvr8PT/yS9vms01
wW2be8IhKyTznvSPSfW83JYLubkpEdSUrvIQv5VMw1HTI67fxiuTuGgvDxyFKQOY4RLxkY13tROf
QH4g+VmWZ5LlsOoBR+c3keQcXTBBVLHIUG8d7NE+S4qqo0CXwtJadAgsMi4l+rNlzhoZjYI4lQkA
laRN5ZwoARIEwnSE1F8uOKf/XFttkYB525YPq3InXa459FbmyH+/DkK8ivJJbA+jXnZf/vFuW2+U
p159XxqBbGlNjruPVbMl8oB7BWMTsTObAHmUXcp1/vbMCQcQfkAWck0+cVq4D1O9WREmcEjo2Rg2
FrgnuQUI4U/ClGd0X9pxEDmQPKuDpKyFaqxW4HEaK2iUKg2ymk6f8TeTStKp/rFpk+fpkd8jrGz4
9G9vbxi9EuB2EVGhfLfya73BveS+WTwg1/7dU1ASWsep4oouzaiSO0MAQaSGStzZ+BsTMc02y4ca
nDv3PojiKlkuaOaE9t+R6nu52q76XepkZAUtj/VKg9mVMvyb5fTDe0gZtw22Vhha6ydF/poSXfTb
qjSewjM9OmkyHbBPcpH8oBjVXmUec9C3Erlj2JNLZLAKcpJLye3Pl5up5PP8ba1NmhYRwIhoU1yP
JPjngwF0245moHPuqMDr4ZNJapBcq7h+LpOeHikTd4FuAY6W++XC6om2hl9T0URZmeGt1P7EVYUT
KOmOcpWALDI8aZn7hcTICiZtJtbk5hJ3zEBLQZQdiu/JrE2nmzESiJbNtUkYJWdNIVgEstW/HoRi
U0LS5DFpUX/ba7P5+NvxLVcBh9i7HOyKLzcbI8kPhaZdfnuePLLVQbvXLMXY/3bwy+fc/o9WQ9hc
lQ29dQFnA5/A+VQtAs+FKuvjD5Qv6W0BVFiErNdV5y3IpGxZIvckaC8R98F/bMoHMA87/v92ZP4n
HRnD9nToKP817eVtrcu0in+nvfz5mt9pL/DJRBuE93IM+h9/NWQ0TTRkPNcwyOkznN8C/qz/ozJj
AInr2arJfOYW8Ef2n+d5jkYkChAwOjn6f9KfEel9v5NeXJXZAr0ZS6NWZXoygfO3qElt0/u8o0R5
b7RfksHncoRuGvPpzjIf1fKjrffH8n/j9/rx421/D2WVoav/3f/2j1zRNjYIA5/535hc/EIbZb8S
NMTRHz1Z1NCBLr/V+QUx3KF+oa1sfmnC9D0+pCcTxSwtEN/1k+v8ql2XwDkRXkIHPtmRhARopb78
9iP+mz+Vkuf/17fSXOAPAHpA8Vj8eCIY8bevZtWoVViFqd05Pcj2RiDOAeD0Z282FkbN4hZNqqYj
0Pcu45AXp9+Wk1IKJgJRyoxx5DBKrGUxk/R4oe2U6JYWtGYFSIXEl4tcCPDgPjLVb60Y/CvxvJwN
bZtxI4IdkPuqaEZkaa9N0GZUMgiNYdrSttN+c0symMQNXy4QWKHNrbYJ+KNmQvsX6MJUuko+PN9i
e/rbB96o02PlkjMoPfq2BREeFasQ6TFUvC0oS3fnVdyY4q2+v7HaIH5oB1gEx9uuThMwys1B2MGX
5AUIehjfiHvI6DSohcaxIU4QJscHa9ByZh2oEBJyMYCjI8SAzpZLuUMVg7lNuOzh2zLHdbvoYEzT
vhbjKlOMESVmUK7dWIN9R1VN00+WMMgi7+Fu34vRply0Yg0kAjpzESchyQIMw7uzI+dMt+3aLDzk
a9FbW7RHFOj64UYjpNl+p6ZDtJe7hk3hXgzA1w6xUn11BQA/HvJf7pS1oS225C65uG1qbfbFgsbJ
NI2cLflxJTMhQ/q7+fKTy1/F7ehc9WX6QbqTn1J+3mgiG/oDIqe6eUNIUPbp9glJsGDcL7cdGpaM
dxgNN4nSh5GYarhLw0F6+7ByTTMLrE74DFcBMVRU7sFyLW0BJE7mdnIB1Ow9BL7ysSKNuFs3mB10
tCO20hNUIecdcsrhUZVB1Fu/JnIT4nN1BqT69zBDrsmjg+GAfpxhQcnhh9zFL+76g8cxH3sUgncS
zwdrmyA/iLp0pki8YAajOOfBayF7W8JrLQGJhmAlzrOTMuWumDCnW0WPzAPfmmoQXWfToWVZbUc5
SJOH7ST+5o+1bXwqLcD/vx2vTSbMDfKP6uvahTnb3cm/RtISP/4udE8f0aY3uGeExokqqhgXiqEj
DdIe8ASDdrkpF4t44Lb5j6dQtKQR3K8KmU38XiqG3XNM1h9F0qpzDrZXHzQxQJaPbmLtH5tE2us7
z+tTZNYTXdgCyA20WB0HvHhD7OJO2BTjl9vbyzXhjjuO1FrlVpdgbJjFKL0TA/tZDJUYPItZGQu5
b5VD/EqM9nMx7pc7AdQScSFnBfLh3545qO8KwvlTJq5ZuRy/iLXFzJrui9y5xki1QrkqF61rMahr
57CXM7PbA/LV7W3n7d3kcxSXKV0h5kfym8///vptOZFS9OcxaUmx4j6LOHvmOoWuU/zYZesdmV7v
IN9wZ3LEEE1+XrnQjQlsOnSbj0dNe+N6l6wSwSu+FD3R3TDtjLd6XarQzoxrtDoQaXiTj+fKd5Hb
tcYE/bYp1+S+j7f77TWVMlJ1nosLWiPnYKgKomcxr/93b3Pbp88GBQG9GyjLImmDLwqGHUu8O1tz
qBXOd7mViV2qOF4LZF2B3DdrHNJy7bb4575SgENty0gPUJIupaIgnpbPqbbk1yo+/L99rXzZ7ZFa
vu62Ldf++V+Jv/C2Lx7NhMzigyH4JB3uiZqrWSjrEwaxw87SFEelUr+Ygm9ym+bLClSLhNWB8g8R
BbEzhyiUFNq7tI43wU5RBUVllnMFsSCO85m5ereXRYXbQs7Xb5sfJQfQLb1guEgDryosiJUgvEhX
MGGTYF8GQYCh1oxqXhzycqGLG/Jt87d94q5Hn37heiXs7pnDfBIaGhMFwaMZV+IEe+hA2QyrBkvT
yS3Gep93A0GHy3RSANtkgnCTCtZNxQVKsG+Il/xkPmA7yD/+T1kfc+QZ1Ap2ziIoOpj06EJbfD1d
l4er1TrHCm5WqAv+jizlTBLKI1dv1a1O0HsSwfFxAfosM7Vi0KHyu6HfAfSnFvyfXr+XtTz5Lcm6
Xw4sKCNV74ATDsozIKFRFLtHdKkriCGCmOP97MQQTaEPeRUFqjqGffQ5od98koUqWcDynBHH6gS9
l+YVqV9iyCIOBwNe3bFboIYSdLR5p1m/zhq3kB40FDLa/MnWvNeBse66xvk5nS+1oClNPVwlC8BS
K0hLmgAvycUGhgnVVQ7dY6WvBqGpAdWUgGyCcTHhOIKAMTfPqaA61RqNBJGc1UWV85SZXePrgmkh
i5By8e+syKpgSeWUgj/8/NK3+3EEyNXURtXoIvCH+0bqh6BUOYJXpQpyVQeaYBYsK0dQrQbwVpPg
XA0LxCuLNuSOoCDO2dF5sLcCzJisJmql9quHARbqf8fayEQbS8zy5b6KCudhgzda1eZPWBqPVWFA
5xKILrnWZiV96AR2VyIgYCWfAIuWYHv9tu0J9heSdLE7F5gw+ZjLpWOy4IXddslnfLwHeQ/Urpnn
k6ctyOa9uAnJiXFRuAYAA7E9mhmBkemEVNsU2F919qiuyac2OeNO+SS5Jif+cu32gHzex0u2BQoh
oV+h3Oe0rXdwRbxYI7KixELdKpOvT6xysMOEBDQXMGYDYC32OQoeJ7KNrtOqWSe5Sz6Y0IE+y7Va
wflJLCCX2hEqJDDakERl91SN1uOCvWXPkcItXU9ORRfNIF6JzfQ/9g3de+zGXag3jMzlLvwpSqDi
1aHDxKtuD9w25wdQasLtWISIk6Y5dCmdc4PDP3rQ3OketmW2H4yL5oWWG85v1Tuchrs5IG5L0Q99
YL8U90w7npUw8iicBFP5vILZRr9Pkjrs4OjS2gzPg7V77lFlpPdilpQFWXxep9dR/z4RVSKqJC69
njDJX83sQcsOZe+XyqXOHhx6nzrnzMHRLu7UY6Th/L5WkBOX60gyX7aLvKCMLgRwuyI65wklPrne
cXrKy1O+1n637GkET3v7XF3JOtm4Y/vDH1sctGH5i64RUG0kdHgoyAvGxzF/GpyTlQEuWB9w65b5
m97t0PvFQfLZpnb5Q1NohfiT/jISk0HTUPNhFAL51NEl7NH4mcbBUfd2eSK/Nk73JC+35oNb7rLP
XfbYqz+KO3Xf7K7I8L4jPLmnqsUp6uNGOxtnyye349oH2a91b3wXCclhHSiPMDTIfV6+eYfFd0/6
T+2JFO9T/gVryivA/GA5enhkHozjdCTaaIeEJyQ3x35k0gl68uQG5Z12bH6kTCyHew3AM2HK5q5I
95FCAvXOvhpT0EBVZIQN+RBxQ/ADP85DdbL22wu1JTPMn5T7+H39mbw2v+pre4WTjQY+LBFl7Gym
2Z8H4vfu9Zf+ixm8D8ftcsIudeKvSg/bAevJE+ecda4fYb8eHdTxO7DJpC7A7cmIBCRP5lCVod1+
GbJjmjyjk6Z42XV7uz1Gew9NWFEeSnrEiBDsT1sRmKRb/zTrpyTx169xvVfU0DaCjagbyMmdP4+Y
afjR/AXlD8WB5TzAz6M3p0FHgdbXfesuV+fJ42NVJ9uvPtnL2Z1CLySOCxZm9GZsRyyqG1IYZEsc
HJ/H/RZdMXA86UF1BxHh2+D5/U/9in+mRNNBiC3ymyVYPxWw5bz9gJTLI03nlEFmtJ/ht1bfjeai
bvuvQwlf9anK4fbcY1P4o1GgEYVhwp1U/IOtuv5wfuKonYiUtC65s3PUS8RQePaNBzyI+Wu7+hfr
ZVJ2ykXb0wh/s34m3Ad7ITvbedfoGRmn85Xs75VUvW/eECjo3zPfvJjmcfq2vhAJrJtH9crY66n4
pr0jU6Ayof7w8A+fp+8qR2V71fCVHaYD1M4G7uOpYIxCtMfiry7aRKaMO/2tOgwTCfU759X+MT2V
j+6X9rTclSjMyYGsrpz+CsXpKJg/TchDo934M/a7d9rH5I5UNjDqYNH20GxN88BfyNsXM5N+X7vD
1PhEuR+dplcecVCm7+rd/F35o3g0w9pnkvaif4l/5i+Ie5DajHQyd3g97vO39o3kwSeqA/E+CbGq
ETlxXx8xCm5fipN5/7o+W5+Uo/GYvVeQ4GPfQL4TqL9gSthnossgBcLePnSfh8P0pB/Ni3rK0133
quPu+M7sOD+RVLMzQ+WLSkjwPgrQcQTjS4pbtd5pPrMCgoynImi1YEhQ4J046JWn6RsKEryB5HWh
LEt3sAQDrqlvaItgs3yqI1w5fh0C9IUWzuwXgeFO37vH6sn7iufvdQntYDvm38qDhYObFIwHA3R6
H3o+F80gppvjzwHCgWhXXzndsj1FumOcUyTjOLzi5dF2lL6ASuw48/XssN1nOHSWvXVYnv6IjvGV
meexOm6cqHTl3Ec0JCdiR8m4Q6SAiKwE7UFSTtB+4js9DZdlhyxVr/2KIxXiOZ9hwioU0DNpHr0v
gtu+QJLEq71HSYe9FRtje+8cEUKiT+4PEeWdA5olvz1kX+e7uvvM3CsDnMA7envrDYYs7ICm9I2r
G8Sn9hrty7P9Cv7UPSg7DQ2BD4DNdy5ts2+OBvcUH0Mt0eCUIyN/zML39SG/et/Nx/xzfIcH90eF
TfN+wR/m325/btVS8JG3SIPLBnFqw5Hi0Vk1ne6QGNG95jKwGcQMJ6oJ4zDF3AghJ8m+vT3SnHQJ
UXIZWx9NTOM7o2lG1HS0M8iOJ8xBrEGK+3NttoyhOsqds6cSuZ0VE+S0Pjuk4jmFnN381682clzM
bU8gqTNgfanRiOZDjXXX+QXkFznfnHgjsYt/LbJOHc+KQfKHXJMP9H3zTalRDyutC1NuBq8Qb0Qx
5bl+6qlcubNCruJmcqWUq4tK7bG3mhZciNmbYQ8+wp/bqAbYMC2kmjhEkJfYQ7nuUoPI5Hbk8JBj
YCLMc7xOncdwWq1KSqEirUauDYkkdf69jaGH2UeiXojGwJEGTBTDMUApgriqsyN093Lttk/zpvlQ
duNjpJLjpHHw2ys/MNMTZrotWQbBmmnKIYofYltVz65TMAaxCcLMkq4/yA6YXAy5dd+uivZngoco
MdwyQz5SPcQ+HT/jPpnUB1llu5FKOxl/cttp2igxwdGgVRHVSJuQD9XczKMsBw8ioESu2aIajMdQ
PQoFm2ZrnwrVwPPkUZpqFhKY1obbRDQ27aUDCr83Da7H4+vSCsZqOu8Va/FIUvgrHUYV4RNrbouT
EfMn6QzDdi43KjHGAJVAFwzDj+gUAikXQRORm2jEiAVhqORN0QtSWvWcwBZgzLZpL03ntiCCORDo
A2Bz1MAJG6l7JPCMX7wzMY6tjYszbQFhlol6nYlAcudELnY40Yi8UW/l2m3fNKnrSY+u0kKhSbaM
OdZrsJrti9r39w6zHly49nEShThZohOuFN+aJq56ostIkAWllo/i8a2YrOvTN8tyuLAqsOcU2Bnn
ah0uzH2xXtntj1VGgM7jkKBLM96m3tWYubFQywzoyjyGPRK2UJZV5Q8sF7dNd6hTPiQTQ5Uxufx5
ZVCHsoqIEU1E1jSk8xFnCfiLsR5F54+FqCFbTcfOOIYN6yUMSdoh8pVNo0InK6yZTq/6Y9sV6Tj/
24z7nzTjyEoQDar/uhl3/z59//mv5qiPl/zVi9NwQBkkL9ia6Zi0fH7rxen0d/5yQ+m4oVzaeKaJ
RET02P6OWjBozKmWzV7X1HXX0uz/pPumWSLr4V8acLbmOI6t6x49QCIlrX+0xJLBXKaqa4w7ksyR
q3dWiI6TWYlXE1SWjIUP1w4vjRh9JXiINjKU88S6kpLm7Da9+xzV2E8mC/gLueGHatC7kHDoRoGu
T7Itpc2Ouk2tQypStOW7RgheEs19OMKD92cmTZsKBnAi57EYtYqUV+dzV0Zr6GXIszyteoz62mK6
iPAiJiML34ZeE3i5dc3qV1uaYRvdzr2RuMcuGz5xcrfo880X14g1QSsf9lqnxr46T+hP9emkDooK
4sEiMHFc+tch7l6wOb52hVq/GR70m2q599yox1w/g/6Z5sVX8WicXbN9oNBBQgzlAuqp2h8OTs4w
whROQAszyEg3z4U6lo/UfXeOlsyBp5OqAAup3KlZ8aRwog952ZFrqb6NwpWlbRfPKo51FDdfCRhE
Q73ebU2SBPPUalwO5rOb6IxRcY6Gi7o95fNXi2SzHYdEj7YQYf28ac9ePM07+QrgafD7bbw5uosm
hU6qB0wcW7LT4+oaFrvwu2ya0Bs+WlvaHIa67EMyv+f0oJHUDNXB5Mtufo2jhqFVHf0E6Twm9WoP
XJTJkvnTRi3r9y6D/8SwL8DFonsoEbZ22dbeepjx9oZV/mC20Fpw0IKZ9eZfTj9/XayyPcLiCOMs
dRBUk6QzLk6AUBrNX1Yg+K6K/rSRb2VhIxYthsp3BJ3BqsEZzTpx7Ki5/FodHIIbwRkRJzG403ka
cZanTiwstGT/ZhuG1UnRHpvu/7F3XruRa1uW/ZVCv/P0pieB6vugYHgjKeRS+UIolZn0dtN/fQ9S
p67yZN97UPXegBAIw6AiGDR7rzXnmH1y1seaGNPaPVvpCL/JTvR1GnBK7bqDfxfESnROyaz25m1T
TLHyiGOpTFWdCNqMpMy+4zhwRgaUgA1Kz9bS9I4M8KMPoOhkPzhaEuwCWWAean+adeefSX7+lqM0
3co5dgQUBCm1EDvIyRQvgSHdm8DpDTaPf5yEW5BChU1KCQzG5p1+0QmC6rOgPupIHoup11+S0tlE
ALyiGjQYmp2b1Hb1Y0w5eJX7xuSpBqQ5IwqeXItinFvp7LaNKD0/E4hMBrkNJbFGvjp055pfEUqr
uw0jcoI6JRk8MHnpDvARgT+muPFl7dzxqXeOhUEo6FNzDdKLVMgkfyGhTZ4cIoNWUn/U07B9rdr8
IQ3yJyGUziu61NxxVZUeyN6h64NjDdVlP4Y1KlcCisju66dnK4pQrgW18qbo0VntZc+43pVMmTmH
OH63UxVlnxi6uNQzIcGfFBwHUfaizdL0TANKQUbanHkWm9uUSNCLkzmn0NCy3Xy6yrFswZUJkES/
Qk0/N8Jpf1RQ+E628E8T44QNTTyKw1CTjlKwDUYtLDyhNMU5UnDig5Z91czSR8AaDbjkIP6ZEpKV
76AlJn3O8CZlSG99SsA7i6HjPiqN9Aw2qodm0DmroMbBbjZKtzalBBVAzNm6skLN8+vcZqqKzkCo
prqtO5cpWdYHK9v3nxvSOh7brFhBFbOo+swdrMxyDoVAvxTI6Y7v2Yw6W0LDEBR1UHiKODuFGGk+
btI4Puemv5e2weHGT65YqrxR+6Yh0WmgG5CbD0lAaQZCHTksY3ds8wGNWENRUlhfMQSAFwuyI+d+
LCgGoZvg3xRPncfVy40+32uXcfXn4+VejnCLgcY82P54fZwbhMvj5fXPhx9LLk/ay7B9eemXu8tL
A+agjRzUu2UVyyLL87+tsUVXdNDhSTtv2jyLaucpkTst5Ol56PpxV5mnVeH8eLm3LLTcfL4nsee2
7vKyI+eMuM+XPt/z+dzy7uUFurHGjU+Y9WokwW1aLU/+60+gLJ9rWeDj3y1r+eXux9uW//Jxl2Lq
kcMdNeo/P/wvq/78YMvLH68sT/7y+Lfvubw81EyuBruuV5/r/VxO1t0DkeB47j+34/K2jy/4+dU/
37Lc+33x5clfvt2//2Qf7/xl9csmYLYAGPDzE5bYjTxTpphJNYUtvax/uSFsT6JtnH/lXz7E8tLy
5HKvpCVVpmZNxMLwGoAW+njDx1KDgZQOmAtWUopqhK1P/BPfPMcFE74iCAxADFhbgAzcZ5h7DvaI
OiQuZ4D3kM/plMuzny81CAC3lq8cfnt+eWjOb17W8Pnqx1okgYUkXX6uEdckE150D0OF6QLsdjwr
TqNuHv4vd5UKScnH4zFSaPzmkeP98mTuJ90+KV4+FlleWN7nh6O6GUR/6yeRy3lgjlDFiQyPniRh
Tv1h4qWOe6zmhsXSYF/uLW1zvSUQ0WjS2NOyA3TpS+T6ZJrMx/tyiJbLqaDULlqjaRyRxbF2Jy5X
ySyWMOx870gKmrL7YcsfnMmNmzwfv6ZKiU4IRAAZJfPNOM/vlhtrLnD8q4efyy1v49cgoptSJBGh
1GSH8jhIae+NkiK1GL7loVtv6prw4Bt3wthi6P2rn1nUxLjMRxauqXKWTSwM/kVkvzyshmZlgCzc
AWPTGeKQFoAgWriKdXBtqrwwWtpVO2dkLjdyvucUCc6KjCDWnTHDB+cgVHcORxXzveVh2Uzqlujm
vTJY4XG5gTvpwunmal4Az8bVVzv5ERJeAWOPn3QxFCw3cDVvtN63EXJQNBj+edOSdlqqNNLLoqTW
7fo0wq3BuqvnHNcRmNtqVIYKBTQwo9RXdukAddyEQ4cGjxTQXDGhJVr0XLuJwWajx7VXaap+sG2p
IwFTqM71MTjrWcQf11rGCFqF6NdVrwQunGtGJFzO+Kni4Qokk/wrAHHaWk8MqvbzVBRAir+Hh2+O
kwodH9MRnl3b6CnqAk7GEz7DjBeU9XyvtzCg4lX7gP2TfBvepKShUMxln8rmtMtKKH/ecy16OswJ
IETRBlx+A/bsqtmhccBEOAu1lu1vzz9C3zjqvkqvi0BfzDp3uDmUcf1U36GM6refJO1kCb1c2vRL
dzidcoYGDPM+m+Im5qBsh6ECMn+kB6vPBupCel5ugnHOJ9EzcqWVXCUmxYBpsKD6zRGfwkpoIxZS
ajQLYP1zB1zu/fbc2LSpFw4Aw5z5bOjaRcyYcSMZBc6OG/Rni37/l8eWHUZr5mcR2UjzyeU3APjS
+16+sltS/ib02f8wsyw6gGWHo8jDobl4aJa9zfFJ0CC78bNj/NlA/nyuSXD7zdEQiw1haRUzfyRW
YBGPL/j15Ul6vHjmG1l5y1G37ELLvc+bT/A8VxOGq7GxW3rBiw0lqDjrLzefD8dUvPZBkOIoFHdN
1JvTakkm+LirY+G76RzTgJ6JCGZxocTLXj3f/PYQe+Em0wPybWfV5OJA+bwZ53ia5WGgQclit0DK
Misxk1770YgRtOEcKbzchKEs14PP7wUXz98ZRo6+ANttlFDxnNUXy6b79Actz30+bNL8ILVanZ3S
1rYlTA+cIbvRBP53xGd5xKihwV6ISy/ugavdBKYqtyPXvOULGRzSZqGiJRH0NXPJJJASvZZ6GjRQ
jiyUaBqpN2gCvE5ot45vG/i8besQjYZ2M424N5NQEMitx6cgih/7viHJT5bpWq0NAFqLfCRxgjn3
kxO6o5FyMPOiP44CRXhd3mFHnSSc4yoIji0akDoYARvOxVe848kG9c7jAhFYfvjl3ufOYGNRORgP
+ZDn9J9pOg3z3MhI3wa10A9uTbCyPd8oTAaRLyarxXCxBIMHbh8d0hIohusi4a+cXSRCMsbb57Z0
FSKCU9qzqQ52sAtresiqeaICOGynsI+PjZG3W1uW91UCddCYbIXjPFVuSMMsPIJ5W68WUJoUHHY4
rQtox5OW7EIR7dRS7vUYfU2bo3+A58DXRJ9xMIBO4oCZH6t+YcKv41LrYgabzVrdylCdavVZwx7m
q6qtQcxLW+VZxxeUa7TJM6Nb29IlMJYoNaeuH3uLyildpo+1GwVPp4nveMv/wW6rrypxynLbC+y6
ukHytFIb6sCWVXjZLCWu5+u8nCVnoTqbnxv1VC4ytOW55dUppiVXy+YxbDnXTFPw5Pupv0EdSqqu
8W0ylJHs5EA9UuoExoYVBxrjIao6bFES6l2W05ZLm5jczgmo07wBkMJRJ0+0E/S925q6wFpQ+r1R
fpIaUxzDqvuiymBcO32z9oNe23QA39BOwt+cexnLTb40NPAAGZJj0amJPZPiAV9ktEPk/E9X0nJv
scr4roo8wmhBcHW3tjPE6zgMW/pBUQmSKoUdsyzA0Qvr9s3u6nbTxCAjOnJ6O8LLZ8ZD//HdwhLR
pxiox1YW1xE533QZJfmOIouXtpxmxgnZXf0cKM3EZHui72GrbB4reW5CC4tS4ufYSKLxHDe54+kl
/LuGq8OydbJxPu8akQZZUilcYr9AsS99iuXeL9D25ckFyq7IEeWbCLfLIksrY7n3ebMsZn0C35fH
ywqSKAc8iIFkWfiX5Za7QrOSNUGvPz/euzyXxf0+ykWyys33REDoLtK08vqiCTxjNBRPmvFDniXT
2Z3U5DrW/qwOu8Y1GUC6Rq8OMz4lNAX9gU+fMRA0+kf3W9Bnz1M5AkdMe5JCBzq65UQLepoq8LJW
+RK0+TZzVFLXUlIQwxZdah7Q+dM7SJj1cMS+V7/7AwSQvnS/FkvWz0hNye8qe2XItscgT01SEQn6
225SroAn3tGBDI5ufJW6Awwz6P1bOwzqs6/SrMqTaHyz6+g0ARR80qh97SgxIWLozO5rohyX13ud
nrIFg/yAW9d/qNT2yRqm4c0IJZmYmW9f8GHKSy5b0iUpubxBU7nmmk+PNi2QqQCF2TdTDxlmflEK
NL5t8ibdJN20k1Xu48DOn+pwuixrZauxq0emcXYjoBgmdWHEEfy7xlFewxgGYV/W2sE04HvSRWlh
+jGuLwRR0oM7vVYqCIc8N1vizdzpuS/D/fIlxqaHfCoj/VTKSr1j9jPDlOYzjUVfWY4AZH1R+/f2
FKlHAMQj1TU+7URNYXKt5Eum1NPWHhp1q6Zt+IUgJ+B9fKp2DAdyIyzt2NugbcwErMjH1glQjUVN
pN91waiecp0Q2mWVI5lC3WBqz2MOaqAYC4ypsulfM7gEyzvDgpzfRur6QZp28gDt6OvyvEgjaByB
P9xqY6afJ6uhazt/BjUsLk4qqicqg8VeDjV4d8UK3sz+4wc2KnanqJbWvusFrfZkui4r7EswHp3p
NJdwLGnyF0748QOaTv6kCThGFbyetWzb5KCaMSjFeZMIeXRDrf+KTK3BUqv7O03YJrS79LSsdQpt
WonzLgax2L9ddrvljUaFUMMstKshxugYOkAklo+fqwwvNbt4jgpSEDKBH7gqjT1gJvc+DiiwuqOe
v+etcSAaTXsZnIkQRQ08SwDa9j4YFJRX8xIYnPempcRfyE6IN8ZYV4eSE9K9VBDlBSIr3qPB2PqQ
eL+0Ue6uQx3rfDhXR9XC2rk6O9qyHhA/AKPT8JXRlraOA91B8e3Lu5FYx4/1mBHAxV7pXlOMsWvF
BtU96Hl4V9dBhMGS/xRkhUeck/8qXRudUJn1RyYG6i1lYiJA509bEwwLerX5GowaP7evcaF3supW
gB35WIcFVTBrTOfrVNmuN5RqfMoL6tCIh7uPJVqAld00yTdHmroXp0ZzAm4rLuYctLD8l4FzgBs7
bylSVS/H3HeSVlhebAkFdPmgbrezUCSflgVE2UrPburo3DS2e+YS4X8sBdSxjEf7W9dasKctW54T
p5nYBdWYEr5M39M/P1ABxHMwev2sG31xTvlfXlL36jfqmh+fpxLOqlWU8OIrtX9C7Np6lW6k39Cp
LZ9HnUp9leMMvZRdLU6tTwqFP5Es3BkvywKkT4xokSvj0qhjeTKQj3pN0IhL0fLzgOReUbqvvzMk
pxTZN+IK1bfk2jZJwJ95d50cdKKdalXfJRyz1GqNt0rPlFUasY6K/fOY8xnXHWzTZ6UJrh9rc8OH
0inMZ19JlTXdrORoq4pxYWdCAho6/pvDj7UsmugN8JE2qq5mYXS7IvFxehSFeS0sGhrLInkxrHKK
s2+gS2OvTKr6AuapPyamxPLZldWLSKu7ZVGOnscWVtkzpRWoYRwSh2pywtu+cA1GPrn8ppONbczf
WGdSe2M1lnKvjqO2Y/CkICXV4wc7oCSdM8r/Tswd5M9O+RorRu6hoAFpfQntwTg2gTOso4zDi4b7
Zdk8luYA+a6jZ0M2s8p3UA9alNe3Az1coEnlPDJ6WZacWh/Oeaeq94PfIeinWbxuuvo4tFX7QJYM
Oph5e48BueKGO35V4pL4OfipZ+zm4WloEeK0vh1+mdrkvHwXt3S/iK7Vn+xQwXmVk3eekHd8q5Kb
DJWeHU7tzssGqpjJkXE41fcd6PQ9Htxx2ySB+RB1GOWXRXwLewztqq8+EEDP0dz+bGtKcfINNV+b
kWy+IMw9LotSqXuLwpzrZNYXR6i+2VYF/rG3cte5t6ZsvAlL3XhvM+Shbq28Jq2ONAsdyQmuUniB
2BABsUmbb5lzP7aZ+T4oKRdF11ZuddIH0C8Y0FWLrn2BLHte1hU24qcSB/Ej/QXg7kM77NqJSzdm
iIJrG+voIpegPF/94ppTt56scDjGeG1uM1kQ2jN/nuVmedgGrnJxBDsTxlhSuOe3ze9fltCDw//v
jf93euOqbs2943/fG9+99W9R9KtP9c+3/Fdv3DT+gP+pmpr+YUX9L5OqJf7QDAvD4GxhheFJM/zP
Prmm/aHpKpEpJqGDBgcfFkpZILj4P/9Ldf5wAfY6gp69rfKK+j/qk88m2V/a5AYWWWoErmlplnAc
w3CQAfxqxhSWm04xavwHUcaU08a03SlpMd7EuXpOokR5AYUNMLLPj2rTGk/OROYSh8NM3CfPCovl
s5TQnFIfqKMRCXT4iyZKZHCYK+UoBHu2FczAI1f6K8ZU2bpsmj2GdwIaKjO49o6Sn/REYkx1NqKJ
dnCLlcOYgB8WYEI9uj941ohUoEvdAEIJmG53nESCXu5GdbC+Om44l9Vse5W6CLMdihc7zu8lKIje
3jHMzdduR99pIlPlRlgEsRDGk5A12d5XAUT/SSCXbvuUXrKMnXPTButJWk9VHnqaKx+qYkCy5pfE
+IIMDhJzPbTBbopRvLqBTRnCJgxdL44quJcN+1K9Ejj41j6ZvB76LkSqRm/cyq5/lzWBICPdqTou
221W9u22V6xvjTm+OLlRX/rAvtfwM9x2TY2AdyR+uUqye+IpU6rNtkmfDNU5sHHz2qMHNyq7eaFr
/bMqwd9ZoDY2g46KWRgpCl40b1WmeoTFyJ3mtuNaqDKHrx5t4q5vL6YRnDPO4PvYrjwVivmhKIaf
RdEnt32rMKoSd7LQpmtmcgVuExk8UHjjmmQNqxCxDsMFMF0aERP7OBc/e77jEVHae9y41qW209Dz
B4o4gWiaXTVh48Caip83zLdlYVd3WZBEHz76f2uBtjBu/74jW5Zjc3AI4TrqLC35dUfOJsOIFV9a
DzlozET4cFeIGYDhl4L5MDt/b6oldCQ8r1kafxVEb5olrGwnNeID5Bh527koFhXsJZ7VF6CeOvXe
zgc8flOn31Wokt3gUS1K1CGjExzssruPEtFRYYEjkg7tRlPzaNu36iVVk3JfGubKVRrCxsZhFcBP
xPUA8BLQZuTpSjmdOrdXOcrWQkHKhWRhG1LZXltpG62sJn0nrYh5+yRfZBNt3cl+7tLWvIaluiaB
/auW5cwwJLuqG1irVurFLfStKxaLZqXPGjGbSsNjnRbknuhID6wmcx9+Ocnd/b+ec03MCppP0zmn
DkPY80nIQbSDoMeYLfC/+LhLx3ICX5T5A9E6AHnGBt9oCI61CxkSBgx9ffMlD8LgNj0NSdkdYxIu
MMh+bYQCGSRC/V2NOnPGtn4327zGQdYh+lSz+kRJU7tJoHaoUbyJHdQixBuj3akYcqsBVHlZ9io1
+h5Jvd+uFKxNd2pc7GnaOodo+BbkRkK1rHuRieLs4jS6q0J8OiKyQw9r93OtgDoPhuhJKwv1yFbK
T4qmg9gIbOLZ0Y0H1XBnOv5zYAzatq7yCC+K2q+SHFGCTQUEK3b52gt5StOSaXw7KVvDORG03HhE
oRGlTozJiv7Wa0SOxZ3VGwfXosQuJv17brWnvtbUnc3JbdRltM06FT5aHhfPY9CfDKK3zIy0tsZQ
AE6iB24x4m3IFbFXeixgAAeFexzHbNX2IvGisECkmIUGpBt1z3XoksLowoxiup7emFtmb/ssAkLe
FRaZCZ2Pst39gojmvZiiU4Jy91QaT4wnogfToMnWMJtIZUyojZ5swyK8MhV38AGQ2K70MWGDAPx2
mdtuY0aVssnrUy7AHcapQjIbks4knsxjaalPVj7dtgYZIkKizBiHigotpMGNy2RwF0USUW1ok6w7
jaj8a9CcUet4ZVntCJkxLm0A3X+cJ1IOV5KOQ3rqyvFYAb7XS3hPtoV6sg9m3HGx8l2nJ4uNyWRl
Kw6VakTogUq5YAI/8OA4LZa5dqRpFZy7zsy2HOjfGwtoX61RkWkBrax8J3nPQ8m8IaXgEAkvbRpx
Zr+i5o54W5uSE4NqJv+iPLacTLRyys99P+YkyKobYhNI8JZTcjuM93qYIThi1omiBcl4ROxZO5ol
5mK7PC83dg5EuqJqP/LNMFQn5S7PADW4ZnM2AMB5U+981bUo2IiWZAM6UzsOgmTXYoxyRxNFhJ9T
nybyg+wb3QUcicdOJ8Op1wJ9y6CezPrJ5vKUBKew5+qoOeVdY8n3tg773d+fBsjG/MtpwESwp7kW
GdC6CnF51tv99TSgBR0E/c5WrnFagxMNVaRsOQE+tBZdrzOn/eQa9X1SOYeRKqNX20ieAH+Hih3t
OVjkWiTueISWbxJGyOGV5d0z0pNypXJ533fBANtWMMbPDj5xci0WJmn6N6lJmyJXrK1Sl/gby7Kh
KdOuslBvLpVTfhlcI/EqQoj2vcmerARjtOqbUTu5QRqtLXsb3iK7stdaUK/4ySGzRm18U0jZrOHw
AvHT8x+Wr7fHMGgdjCaUkIrS746TplmrWpvhSvmpCoeKDE4CSIzQZ/1DFK+x3XuI51zN/wZ0LNhl
wkCLIg2vLQZmh65zEKmtnStIj2vKCtHKhNp8Kvn3N2htoARwYJ30UnVXjfCjm7hF+lpYqbFtFDuj
kNhkeMsS7FP0Oo/VKJ67LPzaldE3SwncrdYFK1dYwTGjrVl2gbpuzdE8SrtH9mZNm9ytnLVtmISn
kf54qGn9x7RbbiYOYMKsNErcnd5tIr/psa00xrnPwVY6Iz7bzB0Zl5lJAFqUn7fB/ElZLKVQIWhc
1vyiGuA96ZbJGVGeBj6L6VAR9MnJCZLvhQ2JrBqvkeKGG8M2lZXQFXnVYtGe0sp6JIbEN4rspObO
tqjK7NROdnC33OyGrv3593utNe+Un9eueaeFuODYwrEszTQde1aP/nLt6itVKsFU+1fpg9NwO6K8
fKt0j1OjyZ0wtOeyznaKMg3XznyPJ3c8GyaFNlwcejRVb8LXt0qeJpRfU0bBGkKxSCs07AHacMp6
LGzKdFVGGR8GJunbpHbuFTMdX51cNivHFeGVzPWcCDQBgALSc1TJDLMgzuvSrF1aJ3XnGTO9syo4
l+l2PW0mCOwnLWjdm8zq4XVE0zeC4NVjA0h7TZl4riKeu+E+J8rihO0RnX/e2uSWGuJq+mnNIJof
zarFs0tM3WRP6q7XJ9TiRmCdaLg3HDl3WE4zr/CZnNomWU1Rq2z+fsMb83zitw1vzHMb1dKEbmvm
b2eLfALtqoYBDEtratZDrA4UYjh7fjHayb/LKetuhREGXuFAx2ywZykhBNmoPZUmhEvq8fE1Ky6A
ixXMR+m4GSPyddukfBa+MI8d3AKgCp17UQid4rqi3xSOal7yWig3UYjTn5HB3i/oqjqcMlYatFuY
hilzArMrQZPqyaMqzNs0cV7rPCwOU4djjvp2Do3OuXG4nD80gY8sEIzwhlHyXiFk9GOm/W+HsiAk
/sVGsg1bVTXNdjXj943UQ3mrJ6M3r4wRuWLGiXYbqfdywqZS463Y8j+/ANdOVlY3YKBtp4HpSkxE
Sqca+6zjVKe4Zr5NZEvPySQuB9wyw1qjCrzSLuFdJi6Oq5hCSOBOZ+ESgqn7pDWi1bf2ThlhQ26i
s13FL0SSGztKHmHWnYRdFhtZhipub+zZDil9jZVhr5D2txEo946z4vRou7BkB93dlzowdGRoJ+p0
nlo6400t4mlTMmL0NIccYdWJx0sKT+AmiTpxVCKJLXFkhuMWxqGilXTKRBHdSB/U9EhyDdGBlziI
wi+Kapq7PHrplLamzUmKe5uEZ9vSAwz8ofEoKBZCO56sYzaDVBhIcCI5BAEmjjjKmF/NPu6w6/ut
RmKUgp2vkqqycsvYuaFD/sWCYbPtmeushx67Zu2A1gfcEez6zCISKkcZXOw1VdCfdi1lpzBouqOm
F60Vt649pUlx+9ZEl4ZglgkTOxVt2l6JcCBiGZxr1VTWZSp81CL0cE+uGX1Bi8RpQw4rvUi+kW/U
vDmJtooaZ7qpCPPZZYwJe4bid9BpvncSw1gGARcWupdnKFPUtibFar4CGWF+hxqjOhWiukQlSVm9
6tzWlVJvnDAt1obmTWiSL4YJoUOg/ylclGF2ocIJxTxJ9IMW28qhDK29yOvgmeBCOjJjBNy9Cg+1
Rf0xGsVLhvzkqR/cfZIS6UapGbK7QYtp1CJi9rpcbhoF4U/s2HdN+ZRpWXxbVcxyNCwlmulSEZWc
eYIMdmynHyWJFFnVtcfeoMKapP0PW21tTxTU8kgsFTejliWPegQ6QwlPlYN9tZR4FJeHDrF2dha/
60VW7MeBURyHFNNeTTL+psnqJGx2IwVPMJv0hx4tvT5mmxDuOO6wgObmEGCW1DFx/v2ZjpPZ70ex
C+BKYLY1zaVg89uM1MmJ+5VJR3HY4qcZMpf6Lxy8g6SicuGidKWrQ5BbnRu3dqI8aKFv3mhEU65T
Ei22o4/VWo0tRhTM7gbdREUdE64Z+XdKlt8bWpw/wmm3CAS7F1oc7iJ9dCk2hNqT60gD26NFLGMn
8m2hlY9N7JhbIbluL+dZvW4wP6Wy34f+yC8RtP2tk/jfO6e7ilR3HwOUkwU/86VL/PhGU+N641NA
WXHNdNYm4qyV1jnDlhEu7FJXIcO6UNON7GXi2Yrlo4gAwzeE1sQJfE4W7O1NrYzOUZkcEiurAvlR
hoOgtKqcfxzkt2arH5Ux8pk6YYI286B9tQFbwNbGUK1WHSJ3Ea6rAdZzXt53eWNSkCnCJ32qqh3g
LpR+yhA/Zv6D5c5Li0k5D76T7l1DpgRrkM5Q+ZzdhB3cdzSezgBdJy8T+in2regGBhaVD1N/kZZK
wsCoJSerYpzfhaTOBiPJGaQSvmdFkF+DVlgrGUYBuR1oFctil7s6Ndh5OBMAc6Zy49pe2Q0o/hky
XZvZLEINYSvdgS6hyZUrytu9njChG9SJ0TxswU2a4h1msHeT2Zl/0aqCBExhmatQxA0RmWg6mkbJ
L3JIqGv0ynPUFd06R4W/rUfU/bbVMs1g0FFAwz7m2iPZ6NURn4F54/tIFpHsmOvWCr1IR4w5ZTCg
utYNNj6yPOIdrJpdp6qatVO2yS51iUcJg/gljNEAVoPQ0QEg9c8DjOVF6jKHlf6pi63xnu2AmjV5
781UfSisJtmaBaXnqMzl7RxjaBcNxpq+yt5V45Yrrv9GMtzo+Q1HZECbGVVnhBLQ9Y++kSUXkLeQ
+tv0KVXNbxRs1HM1P2oq9whe+FohcTkgFNce05y+Q0Be08aKnjOpaLdSSP0OEf1s4afb7OBXoMtL
EGIXusnV0dDqJAXTbyP56df9Nwt1+n38rOn0FpGCTxsM6LFe3EfK96gJwWTVtXNElB4QlJHrW3Lr
HJJfCufJmGgUUEWs1kqcFtukZ97FZeBZmZtT4dweSAKdEL5ceHrI9XeQdBK0KYse0xHafzPk8T4w
86cyKNptK3JxKMUjwcgMeQodzFmX7ar63ExBcZoC09k0RfNd1WPnOJJmuLEbOJ5TEm0CNQQMQYH7
vg+aPfV/KHKGknN6LcfnxGe3Y3AUhs30pRowdDZoSr3MVPG4cxY/ZZBQdkb+Wg4ZYgLLhvAdmyeU
d8WdjU/xBnE/vhCjfmgbJ9ikLuhC4h/T89RWHaJMypNdNDAmQ6lxCNr4JY80c03PjNQLx4U8kPeC
vQW5o6mp4ZdMtatVj1XpLjZLag71d+oU2iUMSlqdEYZoMjanDepGa6axyVVDoihRfc7jLmdsdGW0
slfyST05RvgU+w3+/2CXxk29w+UZUwajJWuRuOS1zJ+gDRv+LlMciUMqwOoUq91VheMmzGItGhl6
aY6GBZCuf4fBk4j5Lk/3WQDopDV0H98iXqbMJJDaxkE04381zjp95zVV/wBQND1rzjiAyxsPWZaS
vTQPm0fzrUnLes/k/WHyR1ypI2G/Oaq0C1EjqTtuSaB6T6HlAEFzxEmrBGqYzvF62w9xb8tVYI3+
Semr6dJ3CWHYZQUAzjAYzArV2U2q/mqDYVelfMVDqe1ENg57V2WQkDSY4ZPI7i9E+n6dKBavBe0n
pIH9lR6Cy0Yj46RJ0BGJtr+kJa3oKtd/plUwrROI8S/GmN8GdajdYMTknGYk9TWpgeW6z6or8y8g
RCavSfHTDGGLUYSx+8eV8n//ZcAr//GfPH4vyrGOUEP89vAfj0XG33/O7/nnMn99xz/O0XtdyOJn
87dLbX8Ul7fsh/x9ob+smf/+56fz3pq3vzxYLz2h+/ZHPV5/SKRcy6cAwzkv+d998T9+/Hc6S3Rw
3L9FoF5+9P+xe8sIRozqH782mP58558NJlv8YakUvC2Do4b51p/9JVv7g0EEuUimZuHMpEz7z/6S
QZbd3JECd6pzjgTG+c/+kqH9YbnkXGObtFVmnEL/n/SXlpnKL9M9g5k1a7IcYzZ2clT/ViM2iFAO
KvrlFKPkNoksIorCtcNI+ak6pTvbWk0aRbuDr62LCjJE82a8B4/N88z/yD3yHv1xA7bRVl4a6m7+
ltoSvGnCHExSx8WOEVWmeChIwyem3FW+h1OVbjNP20APoUSir9GpZb4XPqnfq6ML3NT1SFz4+4Ge
+tts7eM7EtPqmiawZIokf60l1L42ElvpTJR37edWVa9hO5Fpp9/FPe3juv2pKMgQyiR6NSP1+vf/
nKr7X0eZy383+KVQXAtbmEt57pdKBsKwoUK3Mu2cJ7c/ip/Ftb6F/SC+NpvsJ+TAWbD4034wrnAz
jCMC7eRB2Thn98GxV9NtVa6Ne7U+qydEw2/ZZdon9xTz5QUZQX/fliu5ji7jm2PcjFjdHv4ve+ex
3biWbdl/qT5ywJtGdQASdCIpyksdDClCAe89vr4moLjJSOXNeu+1qzoYAL3FOWfvteaCLTQBVNgO
PyBQ3ii34qYwP30EdSx9pqf4E/i5fqu+otDNbYyAwDC0IzPNybAReNvElTymj6xfBGWnYS4w1kzV
lcmWqPVVNuE8wGHqm/QGystPAETKFl+kWa4QfCI2pXJ4X56k2JEO9cbcK6v0LX+UaK/9iB54O+7w
nP2aNkhgQjc8eludNGbZ7t59c9vftGeSz0w3+hy3lNDA3jCLJu7N/iUfSJtrLFg3wg4Baf0ByG4u
mqzSDzKwBnUl7Ko3ztOpvK4emSjhkpLlNdAm/2F2Jzx69SaJLuPtBE7jSCemMh/yS/yJ/xGujnDM
H7TNdMdaOXtO+wexp4O34uPwb8aX7F13+9hh8av9ioglOuootgCc+GtiTnx/25luT8xttJq5PIYN
fUgfX7qU3/RxkiBdYXERL6rI0tc2LtVbf9A/8lvv3OQn+R7oBuSQLt+GPlU/x7oDJnhK9/3J33fT
1r/VD2TsjhgoMD86xXuyL02ycO3gkq+UX9Had0kYoxoAprj/AEoTY22GWKGvNMd7AeTFJCF8aIKj
eVBpNKE7I/5j3ayzw7RRwcgwgFsRU1xbe5V+esdCtvXj9FIzqK3S8wzYCY4y/SE+2pp+W0ZvwWaR
6ZF0tjFuBoj70YYopWcIXBkMrHyVfFYXKqzDSQ5t9Sy+yt1au/N3RkWcn02gWS47veRYDx2fBCQ0
WMvGDVwaeRu9t7vKSc8y479tPvof+qmtwV7Z4bP3aF7okvDTJteekR+e0k4/peceI/U6VUAdgfAQ
kjWF+Y/ezQon2pbb5AXwbmQjsCB38WjdWk8YgpjEGYUzrBsn5d9hJ5/dSeXTPMjRQwRl+Iye5FzP
QYnoO4Cp20a8718QVBsXqvRMP2Qbr0Kybt71LTOF0pbWVuDQ4ELA6FoXjdmVHRwphusprLkdmFGW
fD+wes5vUHeztbHraIxNfJBYJDfRcdx6xVY17MqpTik9ol1wjCMcS5wDFZpTsPw6AlScVl91+JbR
Z/5MHoM1henXuLKTjWyP2+F2xgVv4Otru+ixeRtX23EbPKqE15BOS2fobDQrCI/ag/de/xIwD1A5
orOyG5/RS6+B4FiXlpzlwRY2Y7UTQ3vYDD7JTjYknvbRunTH5jXYA/cxXsc78VlcpSsqLOKddK76
/+Lk/K3cqJpgvOlMgvWWJIa57xQAOZlMrddJw6v9ZpVRXJRT49kM69X//TT8byfh+Wk0uICWyGCH
luLbEMDathU9qdxqUv8wP4XF/Gz0h08iyMg4S6FvTSVD/D9VJn/XgP0qlv7L6GpKqiwi4NBVg3mc
+K3CQJtS1QeLrhURYM/KvHrWWF5si8FHBKYrwpuk1TYZZK5XPMHKJp3VfM+VPlvN5WFaNjrGsvEh
97AqT6bMX40QPLelE4WUVbyJ2+EMDbhySrNiNq0Q2xeKobo2B9lElMmkepry3o6p7DQDp4wEzhil
uwMG7OicTUp5o/YjevDI2Mc6PbK6fpKLViOXMiSZSKQNlGQ5ImpzumtSoj74lZO8OG5hwdqjmT82
mtHe+1otH60kO5QRwVJpbAgwVfxiZzX1DUmBIfFhDGS0oV+tLmdhRTZ8ariJhkK0Z6LbJsRtCaU9
zBWKFBZAA8UkljaKOO0MMtvhz9H9IMdqQ9WidXrcpPgpaOX0Cf+NrLsNM94CX3vD6cC0MwudLFZw
3MxpOcdaP8tFJaywBhYrqQp/tVUTn+QeKESYi/ex7qnHsCvp1U06lCZZLsgCE2A8jlutrC56EsZQ
89BtUF2zVS1TeJHmL/kBSzfn1AwFGz85z/aTJl/BZmChLExU+srUxPWYuYIcE4UWicaxqY0jGabZ
yhB7Bj5DhcSnjBtdUD96a1Dx0K+pgaVYfI1k23UyKpFGq3ekxlHijG6VXPhhybyyTJseNPnd5/VS
OE9/VjmLKa3QGc8m+Rx1zTEQ0BE3ua65cqg/tXN3UyW9tPdGRDg6k4SuZo5WzQAMXb/XJh9hUeVE
sXQSzWArjNqtNPwsB+1uKgR6lf74POjFUzGQMHFuxSBd10N9NwTZfeT5D5QTf0YmhZSJHzCQUBwx
9fO8r0La7UNzPYVC5GqpsgLuLa00UeAtxkiuGRIyqwVRoyvIF+WVKqPrTyPauVWECrLQHkN5OgoC
NAjV4ps25X0e5cJGSFRhW+XVGpFMTQlZpJbd9k8ZdC3R7LEbF77pCsPnyE9dFJKHoZB/esYICSkD
D2IRNEUvTIjbEc1TS8pGq99CQfHtkZGhOXV8A6PnM4uYcBEdqVLT8PbRHt0XKpUBgnzo8q4KzHEq
YWyZ2K7m70z04BInnxYNB1CcjhJoqx7/fTURWGiWW/UWJiYjKHrY2QCZlw4i05WZto4moXKYgX7V
rq1CnBe0uaU3rRMcg6JqzMQr0z6j4H0a7idY1srQPZoAJwmF39E5c1WgGDOsop5Gu2aK1g0hBXWj
0g8KVuJNmKbnMdCinKR0Q16bxjxoVC1gZqE1W6ompwmZcg6HSWtUGGaF1q0AT5U7Wc9GwibbbR17
KqF6OASQ4VZ3Qo5BDa+pDy83qqhGY66EFyDtC858dqGY9crsZH87QrqQ2lrF6jx4TkFQrymJIeba
0DUoBO2XjT7isEzCijmbbDXBpmzMW6/BV0vXFFqkhFNWHZVi3QciHAq1j1EUvEfxHPK7XBSaz1mH
qSsP0+SwXKJRRvra6+Qf/COiw6RlBM/5kuikJVYmvwL2HLBSBjxpJd4+aOXP0pcFV5a7cH0bOglV
8vM089eYLjIFKLbmqj7mF4tS7GYmr/PjfZUfp638CoOxXlXH5DgcpXeUafWhptlDo/J2AlNZO/Hr
eM9/H6wkVdZf1QZVEDOEGwgSrzaQR+CEryjl1XPwXt+o7nBsoWGc8o/0wJQdPjNggBe+I/3FPNT3
wVZdhSoUCs7zZ6PYoGnjTI92LFX5oBzCXHt1VdWOcRJvcfVITE+JtMU/jLTatwMQ/cZOuuDXnhPk
7OpVoj9h3JAOyN0MJogOAX/ah3lr/jR35WfYvQbTKka+hie55Y7drxI77VN/AwEM9odg4WNg1kNh
Y5WcrI3xlD8wkfdvTXt4oi25Ec/hxqgcg0EMxcSFSsYblOPMMT+mt2iyjU1Zr3OZmTapgkybVxKS
8UOzxdiLvrA7yMMe0HHScQK1HDM6EXxVaRs6Oj31RHJJ++1gugqzq36t1Ij6IJvydtZVc7A8RzxW
lL+aNcUQDIJIWOilkXZQmPP8XFj3+q0mOQNv70KXfTqk634dmm4g2GjqQaFSfYMAM5TAWRwf1ulz
0mwKZGi2eaLTYyhMQovIrl7kYqNIbgbOcgRKjNTBEaikneW9Ge7YHDEd5TPX1aY8aCLuWvWw9XCN
r0b00PClFTpx4MoQW7ty75B5mXaED1BAtonCueRzZcrJP4E9KNWh+kAjxtdT2vWAEoMij52cLX0f
I0zxSZC867vdYL0KJ05hFl2Lvf6KFrPb8rNIhR0fMUjm1L83TurPDlBovGZJBomjovbXYBRjzmg+
GPRfkR2dzPCg/4TJeJmevDPrp/qVsnaZ3TUPQ7Xiuf03pr4v2U2x636yJgNVp34qbnjSj+l7myMY
sJvn/jEcnFB3rBN/G6Tn+RbtD4nr+WPhVvcBSy1iO1/5BygfKYs1yoPgZtEazYV1p3ws/bW60k7x
o8ZUdVrJtEAp7Rdrb1U9dwaQmG3B69/zesX2iOSM/yRTKGFN5d4QbdKinRIQZrkpH6UAmiPF5fmh
u+42l16gMGb0iM0bX1uF8Zr2LB+iwULyFFeOdiOVa+Pg7dEzIXQac74pl8co4xVfULYSvac2fvKn
Tao7OpzK9iB8qNk6vPMlNOKOZm1KJmIn6zym+AsxPx7RxtzE0FJ9l18u9A7Bxrt+aPGg7lHQHyN/
NWen/hwtJ3oRrZvkxiOCwLB1z0E8JGa7/AMTpcdqjlYoOg3beOF3RTbnENIacGD7CluZc0b7QejJ
NqtZmQdb8msM/JgvyabRHSYDLMD69fBEpkx8bjZeikZsFQOtJI87IITaRjqGsRDtp6+v+xskYFSh
MdLxq2GJSl1gnbxVMCp7Z6DTcWFFTnhB/NBtmOVZD9CJ2+ecGc6wMR1lVzvSi+TKG/0x2VDMeaXI
OTF87JJj6CqPGXWFtXFzgP0w3ffpmtxr0S5vkwvrmdfGjXbk5qrHmNMYPfAVvCQDBqyNPOek8rjd
C8yYN97DhZWumW2DPdEck+0XvGvy3Ke1tcuhr559epwIfHGd5a548u4aCsBOy6qOGF9ktHZzV5+F
Vxov9xC2mxfzYuX2W7CrDx6FFKYJFw9EK25aztrdfTS65obAO7C/rvUhr9MnhtDmdk4cvgGuevJP
1Q8wCSOJxkixHetMvqDKdOux+GhX2nHOX31QTuEjyT5bVd77yl5F6kqzAViwuE3im6LZFeKtflGP
xn1OlwQtKEiqFdJRj1+dtsU5k7g0GQ/VTnqBszidWdKdGGEohbBGDD8ghDfEXfjrgD+rsTJagFVO
mq4Kb8/nTs79S3nATFdgYHyRlLVCROnZPGmNU0EIEDYEmAbCFmYt35MXgNuy8/giDjc5fm7wugZ4
Ncdr3exIWaUnPza/YVUp/azLD2YVFsSo5ka9BA+ENpq25JoXeWPd4znCF54TYYIxZTaWOuG6IsNo
B5dIgSt9E25DZgTWqTxVAQPSCbslXSvzF0wsElkV23+efqSn5TSnrv19+kZ1BWaA9EY6KtMiaz3e
ppt8H1/8kLigj0BwIvPi98fwrWfilRwmAohIXGwOtMqY8R45+aMt9OOD1z+gTger+svuyo1prPPo
lvOPBeUosR6A39+Paxyaz4K1YkXQH5NXKhDKi3SmANIptnROdpNbXhCaEW+bXvw3xiVOBorybnVu
e+zO+V1IdvOPxvVBfT+LIkKilY73iw+gtyOGMs6PPktB34bOmDwOxaNvMgt3Ym1jMbbkLoOKxNnu
NXpryGs5y8xLL8OL593T94+ZgO4UfrEReBqiFNYT+Pc334dda2dQoD/Kx/wt927UpyK8i27NAsjb
VttGr/PEE6/1+5CTF0pbaFVJdryPzpOynRgonuFou+oG6ia4TAoiW3HT7FietseQ3PNqU6K9/zS1
VZNh9l+BPBMju30178Xp5N1nW2LAX9tPtDwFs4AHwOczIaLCEW77JyRpj4boeLf5haT7u+KGtPb4
HaB4+Utx27eC+sYvujTvsnJJ4buxqMNLe+wOfc9P2k7uGfPCi+WMtyhqtHDX7MP1+KbiUXvkrE5i
fcajUhs7xYfqHlM0o4iyNZ90ypQws88UlN4VV/zkQNI2vb8bqDNTYh02NMxJKEokx3sAyp0dtDuA
5VrgBskl/VQIcujW6adm0PW6TNYhllxcZpmrGCe00N1tp+88hsVRfMMdxVLho5tEFieirfovE448
bOw24aF57eb89ejCMc/iTNfTCiICI2EKVIYVC/W1AVW6jjzKahK9nSNGx+QlQ2V3rJRfdfWjglF3
y3saGaOA5+38T+Yw2bliknAh1MbznYRZwt5o1lW1tmKneCVHki9O/QS7BOlBi1l+2O1jH9v8joOH
7qb7afzo32AYg+OfPspPVo1Wvcorx/tV6+7AQNOzZgY5CGnZH2zGLDFzpI2xn44AhW9oGzK7XNGZ
7k8x04wKK7u6wccvwVo/oJRA0bImUBnkj/pT3DFFDDdV6vgH9YhomK6oYpdr/5S8Zrtog8u//oAn
b1DWfChRkMHKthkpzuamPJnmQdwMn92neeJXKfhO+jAdg2P2A93DuTli/Vc/rF34RObAjKWzy6cB
oVn2S5ro9NlZ4rD0GqNdlgMxdIcfhrkpaFNYLGWg4fFDF6Beh1CgO9OXce2O6KBklc95wO+yx/fm
BNiBDr2fSIdhuUISm2OXNgIKDXAbUDJqu52vXTbL7Za95W5G73Mij+Oak3IrHawhhKK3XJ0bU7H3
xtvEb1AqRcGlxo7ja4Oymt3gYcB5pikRoppiJeOm4fMqFH/AiDKLmkBR2LS9DS06+8HAHzslSz4t
JNr7RnwJreCgayavjTT6laCmogvBRNtOBqRrLytV3D5QjeUuTqkfYXqHweMSSMuMSjAa1xvFdW2Y
RJZXIsUoS6PO6QX+uomaVynW0XW0dX8vpRAT0yxxS5kKu2gx4W5obK1KLxpYCVf3NQ5J1IlQ0gKV
gYuwMX9UVkZC7xwAhoxdx6jWfVJRNJe91FXCIXgKQ1crVdURImNpKkMKVLzKLTUoMiW5z6u8zJu7
ktmRqQQrC/8s6jVsBsmAkkOs+4PaMq4X8UQhxewPwYy89MBLd6LkHYNaedXVCeQ954cIEdouQ3+G
RTO6K3IYSoUB0IPzKFKMThFX0pQgNSuZIfe5dyHo603F+LRvZECjiINtPeL8V0+am8RuPyetYJTe
obdlfY2OSoRzgrZ7Nauh1mOYshIZmVSkjbrze+sxSI0AeVvrBp25rw3/xiuGFz3OZIzgAn2yRr/1
oncSMgDaWdKnWiQsy9DwrLsxijZIjRl/hU3UqsmrarJYAbmFTtssBHA6TbUWvOFu8i8pdvuXtH2p
YWM7g9i8ZjM5lQyAMPIeSu0XlETCH/zkqQsSxtUyHqipWb/KzDhImNVtQUC0hrRs76Uj7INBXaMl
JOEsnZ4F0JfbZlBg1IvBrwkxlFSxGjJ9WEF4SrYetbyynR5LQzW3bSTQxxZMat86OHHd75/H+clk
mdUpqCQUJSkVaPCI1WSt9aBxVSCAThjJIix+GugF5elQsTZTrOb4OvDvV/KhnZ77UnjusuCkM4Z2
lkK1scufm4bF2HLfNNJ+ieYulgpO1qjZa+ppoYGAbUjMc6JjtalG8aER1ZcMpU5LUB32FJwSYsmo
M07WE2flAEeHzyswfkhe/ZxrPTRpFsQFcUAIAJvHrBSA/qgKc+3e+qgQSobeh6ozNQ4RyRnETUhF
SgdhVkqqr1YivVQtFceYYELMQrhU+vEG26nrFywZ5IAWSlSGxjpMko1Upf7uLtBoKuUjKzqSoTe5
FLKYAdUglyQ8jMaTEM2qCgNlviG+xkX/EQ2MNGbmQeKhHpQiNwmbfSWDgLAIQSPc4xF8ESg3hVNK
IrJaJhswJ/IKTXKqjGvyd5utGZa6bWWhDvCdAcDwH9pBDTaGsulYl0ZNR9i3IF4Ghqm6JlJLCB+8
IHrX8O1SfTLitYlrUE6Q8it1wbgoW5ajdNQtBF/JILJT0UP3OJ9Z18qIzA1fEDEu9Nv8tjibVnYJ
++pRKpHIdQaRDGMtAc5sENjWNb+3/jFVgbqEss5KxphhvDVtC69xoj6nnYxobFuMlGB1wS2k/KLw
0fLrlLNtRb7TRavU2u7i9jnKE+YjCb0YzuHpjVU+KSZLNCmLXo3Gon0VeeMJXbcT+eZD10c3k16v
IOzGrgmUK89ZSw8dKeaaIIyrKB7lc0EfUBBBfepWCHnVUJzYmnxbjYf7yARALCXWe5mwcs2D9HHA
axl2fFcYNSqEjYAH1bg8FZQZmsb7DCB+KtiRCdEi+WKEZqzD2lwDKaGXDrq87vZmLb8FAxPZonkV
9QMmmhN9jW1hkBxhNvWnNdC4J78DJSET/OyYj8oMxfGPzh2C7V1alveY805Dgd+z1+m0NSL2o6r6
WSR7axTffZ9YC6ryZA2GBNEIdUKxyUheY8GtY7q/lRYckzl0ml4CEx6WOOPruz5ao6PBwgnroHRA
MDE7E+SbpqUqUgnzWhWtS2hmTDyi8CJWYE4TLd0qJW3fIW+dKbfu/SpK3aQdGVhx29T1tGt0gLlR
JZJMhYUoEpO7oWteuyIq7TKdmJ7ICF105kT4US7kqb3jQliPgXL2u+yAdOKM/tXn22hrzBMsJWGU
moIxuEkd6I4Kt8rWEWxtvRjaGpBeGmfwjuGgGKvcSh/zoeeigrJa1XeHJPAfRWNALExIVQ1SteyT
hNZqT/W3IzKIs5mtm/HstFdO6H+ekm7UN1B5sTgl5Etn0/ukhQcJVOwuEqVLajIHTZDe9kPCIlpv
7geFCq7XG5eW3ykyek7wsrVRVHSTJupkaI3qyldZVnWGtqm9wo1LZeWF5EUowiYsKPQpCVJh8gN2
SlIcOjO8F3j/TyHF8ziPX2CaBYzEAbNFBjIJCxbdtl7cqQi7AQ3mtqyklJAjhfNUpYZuULCwh0zB
AtPTGfaFNkfrybpjwjclwlNGmdh15xiYYYeMGEsmFG9ftlbB1EvQrOF3jxSA1FBmaaiP72psRU4/
pImTF/FuEqVtmps7NWpa0pkIIIKvA+An11f6NKx6FBurPhideEImXIPBd3RvclFGEuqEiMXxIuF2
VJt0pxUqOfAm+niItm6ZG9kGMNmvvuwo4ybAjR86QUT5puO2HSOWDnV7rGU0kW0XrCcV4qLZ3Ncp
2nehqXZea24TI6QGUWmXPmXILaZ2B8rmFPMROaFn3BTgNleFz2BD0ypJwvtyrPnH1NqzPBSaI8bp
a+yJj30VjBtN12jUWc+GiBJf7ggoUXqo3Vad4prSX1TggE4dCStNUmKaNBiVAVcSHpr0LnmILxDK
0Hbr1ATMuWatycndJAiHoJjuq5gOxBwAqq4xnzEDUPsHMyMqzDeln23aVkcV5hV1/MIOUI25ndfc
+fUuT4wPXcY8V2c6HM7xV5T7gWvqnWl7fEK5qq7bgfqaJDBjC1EqOzpBmOXAv9oofxANxsi2KFFr
D9PfUOsrzG9pXKI1BmCaydKjh/3wpmtZKKioI3Kv7ZwkCu/jNGpdGjTgY0xUQSWt7LhDAjG5YQK8
Z6CjMfbUNfzGOAKxQYEhFUdDHEa7tS4eJHanGSdil7Lu3CmuYIKLloNW2Uxos/d1in1z2ft2OOCT
3xEogi81/gjpDK0lpdT2vRn8uVkuM6uRrCTRf/MjEjqWTdnxD+CEJWFeY9bmSfIrXnk4QHr2Q8vF
2rViS151ooBvtfQbPModFb4AiCu6WcQSppKthk7A0axT00xYufl44Drfz3cqVSdtRnzGZfJ7047F
RUihLk8z9bOORrzwspYbBGvCA102WYb+pHklwMLYg7T/vQmRF6iTVu4iAuO+guHTOSdeK9sGCqR4
l/YmVTFFy25FryfNt9ViDF2xulm63b9leL/b3d9Ugd8O/x8VCS6Oy38KA2YZ4m954axz/N//axYJ
Hj+H8Ef+rwrB5W5/IShEhXQFVdcY+EV91gn+UyUoiRZR6YpBDw38gyHrXPWbQqEY850I8OFeZKmb
MqqH3xQKRfqHIluSbiqSZYgAa8z/iUrQtL5HgluWOGvYNFWD8k8o+Df9RBmpydT7WXRTl0CVSp14
KKVARRcnw03ECeR3qHJAQItIH6xW0P5IjiAwmwiwEq/LQPuhpgFiAu0m7+FAMgj3XxtFJRzFk030
POn4ls7hsMqc9mctgUbLbmZaHZGW86XtHPq37C2b2PBKRyAQgJI2VNglnbhQytsybXuM6SB+lw26
XBRqy25hwQYO05/XGJcl1cWYCZHXpJcWZ+h6lJjAeHNkzzRTJpeYlxyKLAW3HkheM9EdzVJaaEsG
eTszclvo51+R5MvhcoVF+RwXx7Rdosj9mTu75JNfNxrRrptWJRttJtMuaS3LJpwPe0ETMBeippjz
ywvsYg6SihAv2Yh+n6UQW32By3Z5fpfQOXX/yMj+2jVaXObxcPcV3qLMAeFfiS4MDvvlMAqxu0rA
fSvBbPsD6QsUbGqDlpUmRAM0LMQngWfamoc3seh+Nul4K7QKDtOJ2KzaSo9N0J6rSPTdse42JplB
tiHEhNu3YbNJhm5eLWwkrxK3kpmSNEhrpQhgakhUP0ejXIM38W8DB4hvdZiyGOzmvNemfg7ERHr3
mFwZijCXUtXOVeKYsLh4Std5PyUhc9woIc1jOW8v3w0xOY/J1JTeRDNOfVq+P8BEhBeCYKiaWzXv
dTqPDd27vqUG50ESdEiT+mzyrF5jByJvSiQKd9kjZvr33vUypeippl6Pl9tcD6/3Wy4T4SRTziBf
uhrbYnu93X/xMN+vXh7WlwMaxMvu1/XUP6eIbOv5VS+vQ1te3PX4+nz/88uqgl5MnE1McOfHXzZp
hdHxeni9rKO8uRE0y80Nd7n0+rF8fQTX429XL4doo3r6euBbl8Ogl4pNhX2T2NMMRiz/r2WT/fMw
romypeD3L1dXGZ4ksutm9Oe8+brR9Z5qOG1gYQT4oWkP/d3Dfrvs+vTFAsv8dvVyeL3N9dVkDVVP
Qpeb1XKT5Yq/u9318QTsw24VWzfXi653vV52fW/Xy+JaPlc6cQZfb1fWjce8yogNLP4KJCjqvBIB
9DBlr65o+z92ZZNsA2H0zxEiaVfWS3D3osTkAee6/xU5cH20K2f/Cr//wvAvx38Q8kcPlHLjJV8o
/b+733LZ152Xl7e8kK9HuB4ve9fnWm6zXJang7yjcJnv+j7oOEO+UbSaAamsIIt9aCWD+HUcJjpa
9eWqP3YXTn6SzKfR71cV7TaFb97MJ/XQmE8WIItINg1p0F7JydUyJPxxI3+56ZWqfL3pQitudVVy
R9LaojkCDPsUoASNRN9lU0tzpDoTcPI5x/qyXLbcbtnTlryw6/Fy5+vh9WHIXfn9qIFIA8jKsOVN
86eTZmW3X/aWjZZbuJLNKXP+uKKp5/44Spt2jnnjDP3n5u8ua2LGSJJ9F2L5Qu9e9ha497IXL3Dv
5RpfGraFSrLysKSYhUBy96Npmi50ntP3G3/db7lUWP7qzYRKXE4Cyt/MH5YNtA9efeF3ThOQT8aK
5feG8jYnxflwuUKK50C9In8WK4LCxRmqvWxkJHmki0fk12uW/zLMH5VSk5Fa1Iqw9ykMrgdc0rYq
KQQI95yctJbTX68yKFw3y2VBrn2I2TCLgOVpPxjetO/mTabxfrOu3tXzEiCeJ+rLXtR4mIhycmta
U9v380YaGmSBLA0CMe2pVXV4ynx1uiNLA4k/FWBn+c6X73cBiyfexA9mubBdfjvavIKhDZr4IfdX
iJ2JM53aQtMT+Ll8EssH41GkpXZnkHojQr9pLXW/7AUUy772Rr3N13GLwztNMY47CvDivTypc29v
xqGLQNVZmeRUy1UxIv68rLczaEEb1Km/54MifV0RKPASleBoWqXQpUfdB9mQ+hucb6x3VBWop4fW
PklbXJfQIJ3BRFsgk4xhDkK/Xtjc6jJ7+8bq/rpwuX65ZtlkrJ5iIhYSmULtgLdiOb5e/8eNWF3T
RJ5niEki6GjAQLsszzMH96wsj5zbSVDuTalH/glYGYK+welkCXZfNmhCHa+AZSalW13ytd3CxF82
f4vIX+50vQ15YLRKv938eptKp9YhT6LnLID+ZTO1c2TMssuvDGFX8c8sie/XjzrScRiyVK3/9TbL
Df8bly03+XqW5S5e2P/0LZK4l6Pr5vpWO2hPaPZSy1ne1PJpXd/ut8PljcbCRpsuzTwgXTfXmNLl
Mn8evpbAUqnxXKUadH6wc/AOTjRGs+v9lr1hCce53ud69dfDhomSbb9daNTzp/rtaZfb/MfLdObw
jpIori76VM4qfunLhlQ3Hur77nKczXkuf3vLWtP4Kv/z9X886Peb/nH8tfvHU5N5z79OaPWvh/63
65ebTmEOo1j6+cdz/P3u3z/T9UXHo/QwWkXk/vEKlt3rTf54iOWa78fLhX/c/ev6P16OksDVYN0V
CbH8xyb552Gao4QqBcSr80XXy693MFQRQdWUwFz96zE8tZH3spbQDl52l2vaxARfNt8mH1kXpqjY
mbnul80Cy59mYn6M3R9G/by7XLhcTVWX1fD1lstekATSakzIaI6uV+vtvFherv/j4eQ5/EruiwL5
zLy7XP/1TMtxVE0PU4EuCBK0Ja2vd1/2/njM60taHn25mq/7TpAywgnTQVh3lfy0/Feu/4jlEOCM
hLJj+V/oXVSIpHjxL1xuJaaFQd2ZbhLDaQbYHIwijZp5UdzPi+TrxsyIjIZcIjrGUOJNWYj30czK
XzZCB6TaXnbTKdZEZ9m1PqtWC/eDNYelJPN/Rp1jjMBpFHyhfx2mgxsBBTTNbDMKZIHVZvDG3IcK
wqig1ajbz7FVf0JxdpK83Axx7lNjvQcDXe3ztntBc5AewhqdQiOpb8GoWpjA+Q/HPAzoNougiHU1
v7tl+X7dLEv6aY7EVX2GGaHNooPYAlKKfSa4QazsdYXBXJ/FO2VEL1UEIKkih+O9aNpwqImNwPbf
kSSxp9GXUJam+SFoK/IVzte161KKWFax6QD3p9TpG1o9tb//X7D777h64aDN0KP/XLB7+AR8/2et
7vc9ftfqLOUfGlZZ2gz/TowV9X/oINYMEbvR74LcX7U6/R+qpeMOlUTDkojdo4z3u1Yna/8wFaI8
TFUUTYy9FP/+8jT/S9kVj/PfuI4oyc2uoj9cR1CJNBXwrCGrkqgrqjwX8/5wnBI1KnRlntPciaqZ
KN7dlx32vsZPsbcYOow7ckhkr7iDX1+RUzXeZK21gu+G1ICbyElxo3hTjqbVdNGU3Cla+l7VICcE
0dgWOJACsXuwVCmmjxlcCs2870nyqHJtRXAAikFST5h5qY+xQI5zLMr1jaZU77NdQlBp3o0l6hv5
TD4s7kDymSIEzm3hbSszcY0W/0gWM5EIshuyKCNShbVLqdQnrRpMJ89ooLRIamyhVG6poNdrSDWb
3oxdbWgOcov4hTKPUwk/Igt6BgxBRA6VYQPTZq4lyfheQ9o2QG4nY1dBRCVERCrWZjxtWql9Smkq
EyLR88ayjUCLuyb1yenp5FMlCnDA9g2RliAnRX90ijZ1SWx9K03JbSv1hnDV3B7kYKcbfB6O0hv4
IDjj0M/eh0mZHvJe4AXIrKXp18nHNEV4ZJC5vhypABiPy55U6couEcWjaajSaRr5nLM8tDYEflHo
ktX6RtQkziYCFItxttXIuiWcMy33bz1l8m/zUthk1MVuplGJ1lXS4FLSSvHWn/AC4TuB/v5/GDuv
HdeVbcl+EQF68ypvSlJ590KUpbdJJpn8+h7U6j7r3I3dwH0pSJRKlkozZ8SI+WpfhQ1NtEWmJ8HG
MlW8TpzEfvSkYNbzJBqAQsYnWYUvUVhqFz2I6k0/I5pAOBJbMf9pfaVdoD0+SMTcwejtwslDj+qD
DjtTuMM2Upjb2i44prfwOEK+ZVDuqb2k2eiCyRAYWmceCXs6Iz7WJe3zGbq17LTMv8FE4920tLli
jZg1R47eTTBUSOh4nFWSy/h2bL3knAz5slDM2GxuiElrdXPc5kN5G7i6dnIz1T8IlcTY0DAV9p7T
PZStg6VaP8tgH9tG+0R7kT/6Ox7t8OF6xXTaDch8eUs0F+Ln1H2ShY/qU0teYQPmR0uXKBldkb5O
0LIwbTruOhXW6wg65TG0umcJVvwzHQokZWBv76QbGgcgpuM6DnW2OOwfyUojIJzAs58G/twAQfRM
+i6xrLkPBkOPKEaXvfNoutY5cNPu7BJxvipb82HUKvXtNwWaorpHJYL8jXyJ+K0a+InDumszG6WY
P7r38ZCl7wbRIovBqPwHBdsDQ6kXQwFyA+QictoD6Yh2Dd/z3UQ7d5lkvvPuT9G+hir0Kc1uGWrj
BSrO8CS8atrF8Yg1XVjiNZuqdR665sUhm26hD621HTUnREw7RM9Z5tubuqhmJyIt6CKzQPg7kb65
3hrQhDJ6OyP60/N3Wd2rF08YLyrTqlthw5sdW5Ht/dCZ01CF/C4+NANsAHE+FpvD5pgX0OPEiFU3
olVBaTkhk9UwUY+Xon6M3X6L58le5wJIZJNO8tEPW3FwJdgl0z4hq4o+Cg2DY8u2GleADvo9w4Rt
FqMNR9HIjk1teQeCLbDb5sH4UGnD+FCa5q4HsLIcBCm76Xycagr6mQSV1PUec69810o8JzImyMMr
1F3WeuOdY3fDCeUQlYD/d4jvMttGenJMXBe101jWL3ptFVt2nhr2Oq6SGYBrJQ55VQXRtoPMXxwj
u4RVJu4cBIpPCgK4mw3vUHKm09DE5aMo83NSiuhyvTZGQ7Qy4zzaZfwmQBz7j4xAM1tZYW6Hi/xS
6NHKbx3nEehnf9s6wbODGtHT3fye5nN+RyF8Ww5wqmxXOWuSpIuTjXTgpGWYEaw+3aCdRMoLWjsh
g/oRpuCAGcv3KP2GDn45F4FLHjY/cbDtmxTxaeOZK7j+aNbI9z3R3GkvfH/0fKVEZqQwP5BP/Awj
RzwQYFcce6bLFT34euPVdbKrXZQduky+cRRfCFjRvsZNb7j73MOiiILLOfQYBZfXq8QDx1ii+sbc
t8L2XnPOKlbg2YsdBMHRmxyJCLTwX4dgEkud02uRDLW19tyoeu3XQOLbV52IumOeNM3SqLtfSXji
vekal3oo5LOrWdpGT4xiTwCzA4hF0IKNtPCuNBx08cKCeAu6FB0xydatEoQOAIk6N6VPSS0oSuIW
WgAIdlw/exVfSuF1CXzV8hxWdXAZpr5YAnHBBBUb6ZPnEDgZ5+rVDImWNOwoeYC619/BIVokth4/
NIPNWA0cc+dUFQTKtLuB5Spv7azW+JmnxBvQQEqTqjy4Wp88jQKAMgGZYl83CYTltsnofPOOrrci
ToJ1xoqgmPZRpGMTd4Fb3jpuf4d6pT/+OTZfLWVaretCfw6hKp/8+c/10lDyeoixjtfdmMnj6Jny
eL1ErxA9zlRjXIuxWVgRs+9YMjzppOGs/CRBZoIDF10VftUiKDCHGMPOy8QvGWHGNpDQLnIb3jKV
G6ZBNz8kZRhtaCexCeND4Pzxdxbxomjqcgt/wpvlGrS9kmgXk5C+LzAgKi1lYh+wdJmtB1kZ3yPb
ofRsHuqsvS3ggd9pjLLodWfZt/tjTCyIbCaFbaFjs8xMgVI0q3OqMvrDECZIK9PQ2E1W6K7Qz9L4
AC1OmPZbBGXJiIh/HWU27Jyh/WQQnhBza8ElUsjR3Kp/aYgDPkmb9KYmwGxX98h7mR/6zAWSpUjN
yFt0I+R5WF3H07YIDm27O1jel6fSxyltGFGz5UCYDUGe452Bm5cLzW+Y4KnqW33VuHqH5tC4BWxI
x9aU39ao9nk7CtxWRgIFEKVvZafNzk89G9SoeJ1Q7ehpD7hbJ5sdxmJDoHZNGzemlhTUX5FgN8Ov
9Rna/oRAeR04qNFVVKyDJHi2GvPLKLRT5+lnTQ/HZW+/+XW8HQz/rq+ov6YzPbBnB9bQoqWS7j5F
vXgmA3Mr3BAAbZ/pvPWfrMal7CBw77vxxQnrL+jYxI1PETrdT88aiDFQgO0QrIJPvoumCjjvRh90
2AkyZBOnIcH+7lHkeRnQ4aCtxTbqQ7nUW2PbmQAph5mekDu47JPoy8wQsuqFc1cjd2ryryRtXyfb
WU0z800hEB6S4iY08BoMNaYox3ipOv0h9LL7qg+CDSYQ2wOyjzB+UM+hstb1bBOOnF1oUkGW3YVk
8UOrvBVn03pi/TfJ21H4S78tZgqldi8t7QNQ2Z0e6XsB3iXV3J3yql3GSIzneHz0TWI/K61GndUj
aAH0FJOxiSsMaJrM70tvwIs9YYTy8d9YabPi108Sk+9+uUOCxMfkJ9mm+8Z0xGxIX46omxZQiW6a
DG+2jXfE6xZdwFxvwYZrLk1ky0Ubw0oD3QkybuHRwV6MwGBNOiCr3B6wv0ra2g72Iz1stnHgXUAL
4/0gMcgrw6PZcGledic6A0wRvTq07s95IN+8Ar3/RIhUp9dboSm4K0696tphthxZu8Kcboa6wTzZ
8EOEqbBkI+YRnaduDTWAF0+zEmdDCLGHr6eN+weVFcdCT+GRoJxf4hrGHYHBiVN9VvLC1INP/axX
1jnTvdn7ayXrxknfpgZnkSCLrxM+UGbQ0FNgjizk5LMorDcxPw7Qijek62erD4G0+rB+VfzT2PxG
LK35guqMhaPHLeo+eUXw7vnGZ+p/MwPchi1eJatOHJwfGCX9X79QaITNG7ODMKyXBanYSX+LmBDZ
ce6uEk19SMt/Vob9I93hRyXQGeofIaicFGCX7TLeO4Kv3Mnjr9hJ7roB40/l1B/kZZE4D9ffc5F7
6cxFMqnf3ZRzmXlg6zvjrorjEwvmV2OQL1Hv3AvXPft1cJeb6hao3QzAGN9Irz9VjThQQTuyNMLC
2sbfMeqo6wlYUIdZ5JhaZE9lY6rdS5u56LHVehapaZSIvBwmsLgN6d1zrpWcJJMDthah66ANt5qR
3qa1/e7oyW3E/Otq2Oiqcao2UvQ3kbB3jbTiNTWnJb2EtC1upQzrbY8Te4rKfNHiZo/cniErJl8Z
a7XWAyFuhnhV+++IC+muT9NP7w8AAciwFu5ZK9I12a+YgmWCzWpys501JLBezA47sbz1IfNUefse
Bv2+0jxCyiSY/1yITTkmJzh6MGM6w9i6SbQy7EbfqcZZI6v/qEgI2NveTMLRNefMfn8D8KJlvQHp
xnbZHxs+n0EwjTEyvJBaoIhvvTZ8TKr2N1NoY3qJt9/CaGHb/ld0nz74vQUWs0weISC+QPtAACdq
baWFw0E6otiwyhJ7J+CUgpow7iazvCCPeDGwWcxZBRKViiIxhU7VHKes4l2gDSfRpPo9DIQEgAda
stpe5VZsL3uMaiGGkEgxmkRyVKsmSCizxcEGPVGIriR1ttpI/Fxvu89xR7waEXQQUFW6kahpccJ6
x4xvDVboxhAd0j0LVA32hwsYLXPVOP5lGHyxi/Ri46ZByqKlDVa13uGsYuhfWhoZeq3X79kn7p04
DtcwR4sdCfRvSVqZh7ZgF18K/duA8ciPXAPDF1SwSC07ZUGsNrnRNa+iIO4E1qli44++MMHjEbpY
ySygTBVj37ujmXOeuj3tOp99s8uXT3gj1twq8e5iFW7Y1vrLpvXvXcgLC+gAz7rpMl3iVFloLQbG
zr8Ip7yDzewuvVw/iZ4UpzIN/WOgHQemV78IOtJAbTbotdKeRKiWmgxw2AXJq5PnoE2cAUC7/hsr
i/Z3l5S7OiuitdHYbKyjgBouWcrt3KZOrw3ov9evB63AfcnMyVtfj1+70/QzaVT/437XqymMBXZj
eIznx2vRDFcJxYh/3PV6ox6yIrRH/eb6kNdDKGZXY0Nu2oSai7ZhVB51DzV2SlF9aQ9bYTn7oa3O
qaKQVA4/ccFitlP6KwWPU7InhkwAP+n2leguNlJa8pFgrGAKK3v31UnkZ1ZPP16qfhqLNmSvwpUI
rL01DD9TRmxAVcWPTGLHIl42QTcuu4K1gmNinJts80ehBKY4u2rhjVYqqZbyG7INFJmcWUA6sNFq
d2UnmOeq3qLe3IFoEn5tMHJSbs7mP1LRxb5emnJkTHIgpNPsiXDvB2KD5xuvf+IOfP80OE94VSiQ
m8lHESPR1DuoLIMNyJZ4GbJkxuVo4r1NK5zSuk1Q8DWSvjF7tNXEWYj/G1HPHv+AhiDr8rvKMfSt
SIuGghVMnpBqkiIXCfBOXiKKY3U2mcUL4BFsuHMyfTPhqyjj9J2AOfzrVmQedWkZf/6Y/7nkUv9j
KRXxIx6L7Ah/I0NJiyzNTB/ygrA3YZ2JRPw2Qchb+kNnRs/5EAGrQL+bGKfAab9iET55ybhDIu+Y
4xlI6pCBeLP0tamVB9votzKdTpYBMc61gcJqzdp2aNH2+iqp5DYBlyABoeAdDTk32KQsA15sWAGi
EjWmaZutvpfcXVPTVb/uXG8NkPi9MfAqDl55Rl79XSt/n6CjnpcItMMM3CEwffK73nCOHoK/rrkb
o/5Ul81ZI3WDWNiFoWvvXTisqP2xxG/WoHQXTR+/G5N+siDP01dGElD3IdWUFp+Ird/6hCusYnCl
ZrizYG0GI8YuDXDbBP9L2EeJFHrW/GokGerpthixefYNjnLfvJhhesmikWT7lJZaWw5byYZ6oSV4
KQWQ0EXZ5I9VT+GyQvA/23HyRzVbOGwzfDE0uQ21lP3FeAjMi+21EPQIpgt92ghtGiK3qHO8yHtL
74yFbdW/WU2afK4dfOWLo9n1B5i6IzUbNj9jUJ1rBv7FyKrF8au9WaKTJkyn3gsHX71frwnauGmK
8KmqXX2l29klbbwK4f1F2aQ3tPabmj3FeYw/SMR4V297BzBDJwAex05M8ibdr6nvtkWJzyIT6QaT
zQvi+PVoWPRUcCou2zh5rLENQ0PGTc0ugAUHp76AmtI+YAHA0R105rJ1I2gDtnqKHQZvm1Sqlda8
xZQd/Gkdzo7DohVfNjrnDifMGhXiV1oV/orCLZVJNazM4YTg4H0Me2SfM8G3pAdtD/WucwH/F7Ud
Lqow/lbK6s+JzerRqhdjxjSW+8FLmjktSKX+MU0kWxkwDXY5vDZ5sky7/GdwxYthqy1qsa8uwJLU
a1m1cUzUCmaIK2Z6wNNorgK912aT6BJ60RN9LoJS4+oQq554mt45QqLHBnBfePolAulSdupORrW2
N7pX2xY7rXvpPYzqMSibvtnruX2flgpWhmegfSRLKm/wG/jSQXhpnTQjhLOZXqpGIUYKT3mIDWqy
lEUN5Sxy+dNMyVsED8poXvLKrleAjyAfgRLbDC4jmuN0GznArJdh9NbX1ZfhZntLaDej3V/C6Nnn
h2hJViG+BYbID++MgHSNiKWIa5CkJvQX20mPMMoeIrNYiXxgjs6OUwOIsPUeCkBFdld9ZI3KyGoK
jUVlBWLRZf1bbAekOk/2Z5gCwvN85CKFUz3GcfZQTPVvzEBhTs0vCt6lHnZ3uc6Y40FREPD2q/Jz
IhMqZFAwjOKXRD0y3uqD8rx3ldbvPf5AxqmVsMtqWVfU/qUBKQxZ0kw/ImkYJv5ba4/pDsXYo/CN
h7whodxe8+t6qvThLvf99zoE0CASYkgHuqa8wOnkj+MuUE89EPVNpCpSiViqhnX522ndVjd7g8gF
66llCugjg6xYwsHQ/y8MIoWqyduohK1gOkUnpr4N1ba73ICn53yZTGE1pDLO4DfLAGjIIkiV52oa
9t0Y3aVyundtFmUTlWIgf77T4J3JZkEqgS6JdhmJJCNAFpgLaDJDn02Q3kMDZn7Zqj0GkhUVX5/q
tPE26MF9TE4xYmDswqwN9cjEQN+Yc1IXb7fK8dvpWUo9RLGCztduxIJnqsa7+SPui/oxIJBv6TIi
YPHdwP7/0tiXrVR9JZeTF/OWYknOgQyvOmUAmUqDJ3M0ToPLldKYQFy1jJ7F5Ozpn5Nr8CWFQxBL
EmO1drTXPMnfrMSft1bByp+y5zZKEdk9DWVFOGqRgEHlh9TlnPr1L4uPJ3KwqnU05qu009mj+beN
21iLQQVU2zWco55usP8ASKL08cVzeVMmTL+lhjiVihTTJCHgpsG+yM1uaI/xWHKRW5wxzOiYVOh2
beNe/wwJwjWy+DYZjM/cA3NCI/42MmjbmoTDqwquVm7yAbYpFex5u10p4muryLhxa52CYBac+fb3
siyTJdE5yIBHQhcjm7JRxhuMfGenmDuWrue2q9B5chr3fcSPQW/jKYwpcMjhlzXuc58/OL3Ehw3B
LhzcasW5lS9Ca1AL2k7MKwiiCBSKI9aR6hC2GJ7Z9P06g6uvm8HfZKO6j+q5Ud7jJq17mwnVNIk7
dXEpo45TTnhyeggA+bgshN6cpybIdwgV4VXpR9CLUM5cNtoB+reCCCxKrqxLBcUnnUQladB0m0j/
birICDMZr8QAmJjG22R8FEP6rGjBLAogX4tgHiEbAdJKfrg4Khf+EK9dYtNu/Jx1aO4XJqhZXt5Y
wR5xQBONM0JBjiV1d9PGBzQ5ivkHABCuAdpeGxctG2ZDQBvE6uFDjllNGClonrqLjW0SR7eeFrvr
RGEKtaPMR+IHjzX3SOxL4icoZ+AF2nbTdsHLpKutNXRffQPYAGma4jcXXbw8uBMmVdLOeuia8aW2
gjNRVrzYRnulYuvoeMpGzEOgyilRujFkp5IJLUnUZxKrHV7WDPZT+zshgMeDzJ6VPh/BH3g1O4+J
YICxSn092IfJJ2V7j5/QRDG9W5aW+YaWkSk7T75HX8f55fHFxQjcJxx4keHdQxDrYLqaMHwJlKg6
XoCMdXAsLVXlCW6eQdDBjQbxvg84xY1q7m7KqFk1hbUFdeYgbAi+WN48RRO7XDFpuGxxwfu5+h3j
7qto7U2XeKxdg8RchIbLBjLc6KVVnQkRBSvO/qkXl7FY8/UevYh6kiL+nTgHC+McjWDRB4u8zZ68
CYV/vGKx1Ntnz23Go9Rh6OdRZZBIA9AmjcL4Wa8hmTRDFKzpsIHmEB/2NFM6ZH/wQnkqRztZYYbj
g4tHymtiw/CMmXdgn04PCs9rgP9wfNQzPGERY14APkzLYrX3gvrDNmknxdG+K0aKWCAjSFygr/KS
Gam5wKbxNA6Z2iQNKAsZwyIk477M9GldGeqsKvFTao2z0YS1sanzG/Wz0dGXdhOPYl6SfNZH4gGw
3UIg0eotNL2LW0A7y5T/0wuf+j99vZJyNaRCRoDCpgU9rHlpxYb0DFiLssD0SoRxWkew6s3gxR35
xNtIfpS9mg3M68BoYzAKyGTo2K+F8O7Y0D7G4fBhZr63IOd8bRG5vO10CxqXp7YhAaiw/tp3kVPf
MpI+XcWjDdcLoyuJbBeHRqEDb3MZ+4x8lpadtDrZyBHuAQkn64xuytoMmdJZsuO09UDG1a3LEjT3
d/WE4Kh3xlUhNbFx3W+UnexgPCyBvYUTWgfWlrqGAdM//W5omYFxTB/JBYDHRiUAeprGyE4RkGcm
ga9bSdpcq1ET704Yg5m1WBjrsMQDDwOL0U7PEbwBxh5TB0MF/tAtfbXq9fGr9zjkFOat38fp0h8P
EZ2XFYUxjo73nUOYhhcjM4irI7m1uxrAJxZGv1saRrtSBViA2tTkkpL7vRJBuFLGBFaqKbu16cNo
GRJ9FhWwmHReQs+6s0cCp8KEKqFv+CscQm8ViImgf+7TvlzFVaB2uQyNowXJr/SajW32rG0fvdr0
VuBfgNhM+ZnhAaTGqXDPYc4vmc6TtSOsx8EBDwc6tHAu9iOTTO22ivnH+CEZiyiTkYk2cDYt2a4H
HNdDQeaGUuQCioGwwylf57a7H3A4MRq2e9bSd1VPsycd4pNGRsk+ycd9kgX06HKgK7kxgYplGeLC
1IAhsgQ/G261Pls5qZVsSsESwW7HjS8BtomkA/3psiGfhPZatd4haUg2r+uVaKqjHtUjVl8KKlbr
o2lWqXmQuewgT8ALlxWoVdWpTxPxxCnX5YruGeiI4j6B9Qn6wTuFfYZNG6MPTaN1VaXZTRkmD2E/
sPDweWUK3WNjOz78AG2XxNkmpTu56Nr+nn3sptf1ADz8jKItvfwgy2o7JQdhlrdOSWOhZp8Nviy/
H8iGewmRqCcEADranN+5njp3mwMZNRTTjB2IC/4yudJSSZqb43/EsmbUhEfdeQXteFI1NpYsP/U0
XlUCLtsUe4yxmtWtFRURO0rPTmkemELvaw8KuEfMo9MB5B7tqlqkLuvN0LXdJf9Fsc37Qv9T7pzZ
BDvEKaZT5ii3EhD0TcIkHCo+A/3IyDM+Sy0Sx54UKAyxx9jznnxF1lUY5tlFS5dOm29q3tIuwqWL
utg7kpNk0z+gHII0Yp81hARCN8EbX9yqfrqxvCRf0dyBHStuixaKbgejwkCEy+yAb8+TXURziR1T
603rKYsfLL+0lk1U9ts8qfU7P4T542jWUxNU9zLuyD9pIItJaT0lYbOZ7Eng6LZ1QOh1tWyDgSDm
oCZAtOiAPU63ZIzaWlduOe9OVqadERWg/BjbszlJ6hLs4RDvJM3BmbSPJk6f/FcK+sdcex5stbdA
ka4GWPWwQZh69B9rkCOLgvw5I0BgrgXRceg/dNaMbo1CCHnDnZRVvQgyvsnJGlm5+oW7tt2rm314
kaZP+620NmqaMZDOtEsx2UoVmWTnBOUqK7oR6pbrU0fyz3GAr0zorPbMMj4Vbe6dtcw7RikMRwIq
Ka31bwnqoa2q/ZHTPKRQccJA8EZ1kJ1IB9XABfFk9j4ADr9c2sgE6XzY5xwAwtCTAey7O68ozGVB
c1lbNq4Uq24GBDPdHiVNOgwH8tOtbG3h2E0JCeKVsb2mP2l8G8JvlqmXIsW3dJ+kx/5UbP1QrvCZ
70INHNGYsf7NerkNkDyyOlyrPmFLRVG+sUpsyhmhbuzpiC7M7HAN06dbOIhXW0nh23HBbTUh6Aur
BApDptBxrA25yXr0qUhNwJWL38hIKXNlv3bVEgPLN+JL11q7TXLokcQwD2y82P5UyXAJ4BQTSAXp
DlGon8inrkofMJACXx1SrAXDk+LdmBJwefLROR15WuhQ1jG5nLHrlRu7LPN1pXROdQkKG+/4PYpM
d1ug/zGM/jYMglXJt8Z2v3jIbMiP9RTnWwmdY9lV2bcZ0+XR3eoxDEd439lbT/t9ITIGoqARH8Ag
djM6yCOBNY8k/e6q+qVR9TzJDUM5z0/VFrxW/+wZ40koPwSPRLlukIUOoQBke5KDvLBMRk7zGJj6
d+iWrGhZ+7O+BRvibmNpuZsqHW6VgggZdO4CBdIOYU2/DlGyLofKJCIhE9+ZMWRsPlkB57rX3PWN
fUw8J1gXXbZpPA3nm2E+ENGNxSWjUainTNrhC42pdkOxgu8G0p1dAbHLBBBnMAYrm4rGMhmLd6K4
u3U1T0t+PDLuB/CPgLH1ebqtC1CM5EEsQE8Nq9qFTUq+9Q+tuIrdB8IrjL4LSZ2uVEF+iAx0rSOd
7YFmFxVNe+kSILfgoRkZUkFa+tH1GioddvCgxbmD+EJ8I+1iE5V3LANc1W2VZQnUPIAkHFPbVgmL
TcN4nnTtu41GHPx1tW/1OQXqxn80gEsfBWS8oUpd6p3Rg2v9AEIRt1U63UV90y2rhPjyeDyP04Kf
CDsuAcDTGhz8We6klnpzCqdCnqpOtFvfQkmd+BEINrcrCRKsXhxf119d4dy3lvNZOdlrVBiQjVOl
bxjVpHfvUGDdWkGWHpFGwSadZl4tiWYnt2CAzGx/SZkJIqpHTEPk+PuxfsnENO7DWSatO81nJWRz
KGpr2Yc9ZCirY2BgiVn1FHzqVmvB1cLGikh/7pBIKgEKr8HvUWr5OVRatjekUhfDS29AhYFiImNv
7076hcIBNWwslu2MDGIw1uO+2XU2RN8kGXBDUKFfiiwDujYIFtiDIDU3Db/jghbbSJRI6gYzRz3f
hvSXVrqprXuyk6BNJtvRCc+aFjFnWZwGvkzPSrkPRhVa93Ze7YOBCMMxMh4SelE74OYRS9PwUDku
ziYk8pLG/sHwg5PmmeFKHw2QRcmjY8tpAw9Dw4M0GAfT8j/SmrKjauGDqcKheZgBMjcku5ZuWht2
3/F7r8sl+q7sSPjqM/lrZNX73YfI7QBQC+AlVytWqqVCFsbdNrPISzJyG81alhPWBwB+jw5EZyh5
z5FUQNUutQ29d7jxs0+YS4o5TL8VTZGx6waB2+cf0mmMi9FLfIKfxJRmz3mY32EW+XRyd93VBdmT
OWzDNlxnTbDp4+E+51RAUdsRJ3nd/Wqr0HO/u7Z70ZoelIRbbkIvJpCEuLdtw7wMZf3bjQoWpoEH
N7erL0NnMlPKw1DV05pg1D3jFLupMn4ZUo3R10LaVwThdpx3nN+J35VnO0ne6op5uaBcnWg4r3OR
HQpO6p3l2wcdZdLealhbD9XYr1oc0yyfVDS9W2yGRzCCbp1ma72ii5F0r6HZJhBvujdhtiHuB7om
rJB/hrbOiSYtUe93nVgFpN9xnAVyPyhM2N6m0Dhfp6EXiG6JL9BbXqxZBssoScj8QBTvS+9YM9h4
FSB12ZAgwep+5Un5qEfwC5u5TGxXSU3kcvdYJEG36YSrSMtziFaPgbN7DE4S2jdxxsS0pSJ+wpVX
kAZro501LblsJ6LU9JiRDy0JVEFLfbRd8dtlY41QyrvFG2Rv3WBGtdXcHeHKc5awBBym8rkf+Nxs
q59WuVedpd5Q4zWnkcBZImAkASzNCri2yokWR4Yg4CjSotrHQTTyRu34GJDBy68cs8P10tX4+b84
Zl6tEn/vqOZH+PswNUsh3O9xVx6NtGyW1zte71M3LkK763Xq+L5a/n3GMKu56Xo9UTE3Xf/hvy7+
ffw/tzgMNqa///++ij8v8s8zMt+RWvzfRyI7TFdeg+vl6LYW58f8SVyf/c8LuT6bGbtVsfv7xLWW
sYS43rXJ3Kn98/n9efDr0b+Pcr0EZ6nl98BJug/kezT7Q/0Ccz9py+b+6kH568u6GsP+ccy/2sP+
3idFZEVVDZXEHwfL9dLV0PL3mMCdPM425evxP49wvfXPP1+f4R//94+rzmyRnmaztHH1TSezhZqG
2OXvC2lMjQ7E9bH+6+IfH9vfRytn07Y5Ok9ZMbA1l5kOhbgHqj4bUq5/0tkIH1/d8P/z2N+7XC+V
nXfjZWWw+cfx6/9fj10f5O/ViVUoex/ID9db/97w98n+HrveBZYW/vt/e6zrsX88zPVq0AHoNoRD
anNP7+U/b+PP271evz5d2dfptPzHw/y507897PV/sik4BKKviX90sdiWLMsMW5PsvrjqzfgC58ow
+J9X9bEDzvCPmwd9k85e42CuuFz5D/M/XR/o+ucfxyDAhXCwbWf59xn+7Vn/t8eMKzDi72OhL2wO
7WG6Hr4+iP2H8fCfV3V9/f91+z/ez7/erAVFvQOLtf7Xj+DfXuu/Psz1jn9f6/U+12MxCrL14Fk/
PSHQBBuRdvbHKlYOHa0PoyDm9jbqhmTzZ7gYrGfSH3A0n2KzfrqOBhUlvEOcYlMExenFzOBUH4q1
OQNAUL7C3ZuhIAHFU35wH92MC6H72x7VjBBx5ktU61qbLbYL7HiGjfCez2ZG6UyHQ6KHAEkCyCQZ
hJJmRpW4M7TEm/ElIxwT1AtkHIfyIozq5Myok7BnzUxk6K2CgmJDQ8lmLIqVduw96MNSA2xmua5a
6X6DIs3Uw21h6N9QCB6NOsg2cYMoohgrxEWtAys3TNZmwSopyk5F1QDMS3Sy9aY6vnFRQZ0iWklx
BZVtUMW5MNAC0MR2VoFbIghgKUwXvV7bWRfe1U2/H4E74lGf9DsQoeZugu1OHNK4Gr0XliZsbbrM
QMLOQsf0RbRJunklRg9cFmz1+UwheqN7MdKLbRrukp6Ptg7BfrIcRAqK90UfpifLzvdlXZ9Q6dbL
RNhvzdAcqkrlGxZQydphbmeFchNHdKTSmLIbO/YK4thexf0NVQn2GCllQKCJYhWlxkK36AKEHcy5
oeGzczprF/px/BjRQ5xq8hG0kGSRmo258NUlk+Ov8PhgfBm80VOnPSqDm0iRoZUAbw3LVD8YdT1u
6Z3dmFInTtQCKqLa+KWRv2nIAlLXWRGMk+PjJF54Wt3tOpP2t9b6EPtcPmnAZ4taDPaatfEza8lx
Ixr9/7B3HkuuI9kZfpdZCxMwCbfQhp5FV95tEGXhgUwgYZ9eH1sKRc+MNBPaa1Pd1/AWCwQyT/62
Xha6/fbT2/Lq/UMXyGs9oOStY0zTvW3EqFoGg8m8oA4xyt/bPkzW0PflThoABLJLqPieqQATmvJb
NBprW/CDx+gad3lwN6Zhswta3jRFPlcOqTZuzIoPWhJ755MRyDFsEcSBCW3As6RtTvaJ8aujcl41
4+l6B9mZp09FMv9AYTMmt9ADSrxrw6dZxO6+FLFgSxunJmmw8KDjhFQuSXy5FGYmOE/5R2iKgeKQ
cIERnkBf5FuOwKM95yZ6Zz1BihCYiMNJv0RpjpjfI/WpQng1lddcZb6Xh5JsVdGlvOxG+lebzkVH
Z2zKuI3uJotAIRV8yoLwjNiMPyZSyXVgGMvBYi6znBN4QnJIKqxcYfJtXJWv9ZiAa4/za6gmE/UJ
2ek/flghPkmddO9YZknAqXk364j+galYRUn/OFkUelCn0AVM37UB8pr3zUIZ+VeuLEI1FIMxwKMk
Re45uU7QblZGuKSqbkXTLFiIQa8vj/Ry0OTJp5Z1iUfQiRL2tTM/XEV1Ixms/bprHtpcPSGmL5aU
jK+9UL5Zuj/DoZXLwNGbQvfPtRlRCdBmIONUHQPSUHYxWyMp9nEdIZ+C7sj8ZOcKQuR6Zd17mSDd
FVAU21pRcEZqS2WuqozcgcCKCWPpdpaD4LIoppc47D+iWDWwxvV3Nr/Odj4gU0u+zDSBu7efApU8
9bgPaADQ1mY4hNbG9PrwQ4/0WwBXjRNivKxmIPci+7cq0FOb3ls2uGd0mS99ER6FzV8rreHkmOjv
yLvK1j2SFi3bY4Q+BGhq2uZJ4i3SuUp206dHKUNUPOZV9251FbyQnm4FAYdDh2fQA0nEJMHaLSDC
VF8hkiKwEy3MKuaeoNCiQx2XffRcJDIjEMJgs9jLEQsWNi211JwRE5OZ3cfv09YHhz6R0o3uUKPo
9RARL3mlkL2xXJE+yUJA/jAavNchpq7JCourMh44om3LF0ng4tLV06oY83QV58O88hoTQGaEEUNl
v26N4tnL7Lt+vILTL70H66vSHCslgojU/q6N/LtM7a9WUW8I4LrsTHqoO7/EMdMxrpVRvkwthDRB
cY1en+JXC5XCWKLrHKb6wczUWRGsSKrGUXYAnS2AlT3whhN7E7ZY70xtN6Rj0JE5m/ICb0Vd2TUc
1o85t8bjvrbYFEpSxj1JZVoGPKq9eJlZ+wZW3W99zENFfS5zgC3H3yvlfbSpXNejuE2Cay2EWewS
Op9phtKUKw4R+o9guNEw67FH0Khi1113DsXFgrbjlWfA3SDuIyTTrcZV5BhfgYLgi3p6llMHZmBA
o+TTSDg2j8Kat74uCYYXNvEOwylPqqdqNMl3LhCiJ8hDJlW8pS63mVG/hmad3fTLmEIYV6p7NMCP
pVs8T7OmZKtpH5Nm/qpH78Wu0dUADZee2njxeJopfcsBXK0WKavleadaIqOpW5jUGlLGE5SnRShU
Um87pAbuEpRqb7D272FcPHqyO46Ec2bmgMC12LVkaucj90Sm243dMRs4/TEhnbOY8LmZDaBWLu3b
1KCiouH5JEjdLXaculEfFnB96eAhsa+nJc/m+6TH97iFE/QLJKEBxS06hfEt6WD30ydHjW+9mn8y
SNo+JsGyT/edKB/hV2HkzPpe4irtUgN2PCddl+vxIGYEKfWc9uvccrpVieFVhPFHG7Rk7GPLAd1c
V0GJ9EP7P624tkGzwy46jYShEtBPJnILQwzk+pqUMl09Qrq6y2MT7wvCCGrRwu3ohfu3ss2uAFmw
r0doekxqhD5NNP0mZLRjXT1Q9c55OULQTk7h7qqjVjKqFtLPD9r9MkuMR+bw2vGm9qZ8Sak5W5hT
8Rw2xoGV7yFtIrnoOjpEvfhsUc5Ru/ZWZxQ61XQL7log5JbLwiKBVCLFcrUYoAnx50MMdr6ke/6q
XtDtmhB+bzWGx7yuH4rOQc1gV5hUeHqHIPopChqk8sFdVmPzgirkSL/YbRcUS78b7qSO390SMUEX
AkNlQ/Hmh3RvzJg9l+0MqOUIsOGZeyMnpHHBIvaiGmtgohnXAZWLPJJbQQ7AnvbTqC7PeANQ22AG
wjPD49K9eBpYbi6CcdHG9aXIAEhw+XA1rznZTkktrVf8yKtxpdTFgPS6e0oB4ndNAquCoMfHtYDH
AN059ewHpFvE5HXROzaYFUuuvfFKgp3b/uQ04UkTpUv4Plr6IsXzBbXuGOgKsFCXOerUICZJx5kJ
4OkdLrLPZfR9HAQlKqtVZ/vhosXDDs4Cs1o+oKeW3HOImdBQL9y2Se91vyb8Vz+ywTFJ3oXf5th1
R2vSS9IS3F0Q6UfjWptghd07mt/FNNFTYg3de9OGm7gPYDXSiT9FMlcA0hDTSx4DNdLI5nl4GMIU
mkAVQ5/B9SFILfNdOffBPpiLF5+hXrKDd71EB85sPA08niTzVFl6FPix+ni4jGHG7aLSe4vlZ9V2
PGtRlEMTqmOc1r8kWACPW9DluUMTcHBGcPJpjahSZuLYSXds0c0H9NpXpy5WB49hMQZk68P4zAhC
LZ97stP8mVn7mRpvuaThEX20PX6BSkG2BP14DkK2Gm9a5UH3EcuU3dy7M2Kyg2pPId1WPB20XzVg
t25fwjZ5dMXRieovvUJssjj97Teh0Ae3tmhccUfydcfhya2HtWW7I4OVwd7qcw72ultsqJC9Rn7r
gI3DuX4CiVVbaLaLUjMs5pz0W3S5Tgu/bQXVEwqiT07KaunmCtmrBePvc9MYv3Zkf6R1vo882ME0
0QcpzqU0xTJMEBMXJYPo7MYI7vJgGWLKyWb31HThY2l0P1A7TiiO6RitkbxTdYDAEqvRmjSl26wX
AhGJehub7IbqzvvZAXLp5bsSBmrVENGYWSdPUiAZHSUNvwMCWmXGzJ2Y8tHKYgAP0HKYRAggToFe
mXe9N9GI5H5kHd0T/TAtySaxN8KZHm0T81LGE5hwhXORxlfJ2Y+LoGRVUEvNGTGxiOD2xvd5vIH3
eSLY2STJalDr0uI6iUGc47E8TViZr4ckm3GsPbW5+2KQMSCwkSFX7alTPhjWxjNHaADXeBC12PSC
4xiLFH06dFab6fQcXL27A8kyec7CZjgHJ2nf+sT5tD1j2kR2/2BO0XrSVPNNcVEs04aJ0A25+2uD
3GEGk5gnhIZ0ZnydIumrc+fXga5YeGP3A6n9x7q5SJVrLyfbvEtR1y8S5a/yEO7eIDF44dMKSiDK
D/0csIl5vXfsYddPNnXitnWv3BDplEVMe+hgnctr9/qCdZq6eoUAi0q9HGLcnpYWokjfIg86Rs+7
tEIkPIg7XjNqIZtIHwwEiqpG9NcW8ikrqlNi0hfQqNVcMz8P1wh9zMM03hVXy1+2IqVpPgMFvErx
PSFJkiXt5BBW+MTa7s6vhje/Hb7SUu9mSG3Ptt7Rd7or6dC8Xc20n40Ntr55gBDg5pHioc/9uw4y
lCi08tTjWDLgKOkSpDPJRX+C/ukx0vedMCFCObovqiYooPqiFaTSqXDFURD6Sf+NXpMzjlHD9C+S
U0dPsAR9COZtKIYnuzeezLCrNnEy3eNwIw1s9O/KiGaCPov2HLVeg/A+AGtHZFJSEwSPvNQ6Y8Bm
wPR8fEkZXb3T4N4gG1v0TbclbRL9EK7n4knhAL0xs4gUbLLlZeKsx4wseuR2/FWbaizDphM1uAbE
IXJv8fnF9DSE17Z0SkUHZb4aRXETNJ29jcZpS8rZpu4LTC/K75BU6a9EtYS2OnvmCzzhDBiDv3CZ
Kjl9DRcz3zNJu3vjqjzp0xCFTE8dbOutmfcNfB/ha6UcNHhB9j35yWuik/U0YUgmxt9ZZqGN6Gp6
qUVarCN7WxBDsqj6qly0uFq8DGpPdK95BcMewXauooxPLfSoum7DAbejhYXTJ51pm13FV17+NI7s
3i6NMRs5MHL0HmXoQUtpXNJViITCG1F/y4jWhTyRZ01WuZO7KabX8SBz+5MgiB2psh2HNvTISn+l
w/SUo2LbGHUYErd63UQMn7NhyKM0DO25mjZUFbNRUbxut1rBfBH6b9SUKamIkO5eLojRhhggbnaV
pt91VBxNH00TRzAa6SJX0qXU7pKxpsSQOXvR1Pb34GDqKJ4suOstwrd3HzWLP4/gJ2G5zx35XcMB
bfy6+M4KrL5DP1Cgk5znGKGq4suyvfL35nxpknDn347spjyKZ5zKH6kdbWy3/yWS5RyF+LxS1iiL
Ep2y958JAj9MjYGSQ3GKr53m0jcCXRnsnw97RTr51rgmpSVyOhYucXtFWnWbFAGjB9m8kHJ45hlF
DWJJRC6D8NZNPG15HYUyXUwFaLK3CvMJD6qxSmH/noWNdmRQ0Z1OvsPxRQXOC/qZR7/smDZJXXHR
WSzbKEoXiDpQJKGlJCvKYeDl2USzSxaTaryNQ3OFjf/DeR5J/eOCNvc1F29RDc6dUeTEKQvntSf3
w4qHfjWj1eKTCeMjFoLHePZ21lX3JuKkZRReMAF43Fl8HDaaM9VRC6ZrXI+9fRsm8Z38YeGNYsR8
yqGLtb8rBCc1r7HR7QwKCYH5mjQttYp2fXaL4XFEp7CZkvQ28/sjsdv0YMDJCmhYmtzUccDmPU7O
g0UDc/Dh41xuTW7M3H32E++B4twV/vxTQo15rrGgFNNN2/C0xFing3HXOuZrp91Pw0cSws+1x1S1
wY0LGJOx//tz6ixMu9+r7pwrj1J5pLkiLZeNtt6i6+E1MOLjTM6msupjbnszwF37JdV41Qo8Fx0d
ICCkA+Qfg7fpIhaJuFuYYrqqDnczUeIoS4qbOtKflejvZNKRsphRLNx0D34hDogs2iUkBTMVUvsA
xpI3ZhgrUWbEchE2hrhT05FSfyUlCZxuftPgLTZz9zsJGnCqppErUVjxZky39iTPuUfhT6OKvexH
/CSmXKva/citlvxZmNjQTddZjv82085nElV3TequeQuHLrn4pCG083CsDNJvcg/pRkr8xeDcR9rA
nRH9zpVBeVu/GnHsPBr5O+0KdGPbSyM26aIbbLSdpVw52vryO3ppwvSBRJx4X1f5t46uFzsp3ier
f8krrCqVg9O4pR40SIfzlA+nms4CLBQfjBAf5lXm7NPw4srpvZPxsAhMNnKjpHMtmWuxnG0feTMJ
2yCV43ZkyVw5E9Csmdo3qNZBE5L3EEvQlVM9lkV8QAV9XwYDlb6m8TbHw9FU4U0SViebJZxQlK0m
uRHi+lqSrdfpkL6mRSOWv8qVX65TfEZSRgzw9V1pUG/plywuHu6YCPOHpwjPHtYRtlcPRK+gB+ng
FOUDYshF5aMhqVC/TAMWJirMX7IMVazbkfwyD/4hnYUDTY2YnqbnraeoVDKXeh6zhe+n+WaO/UNR
Vx+eUO9Ixy99GQVrSoNOPCEvuB38tdGtwqo+pV0Qb+0mW/pDF69poVk62Xw2omsccz9vlUudcEfS
D1uesXaLZWDzdKGi7Hduj8L8qqceAyx21x9KOuE9oY6Un4KnLBwmOu7i6uQUzyTIrJKivm0S/Zr0
aF+vt+A8KXtRMR5tYo8bBSz/jN1vCyL+Gvn6DHJ7idqIruXIHlidrLWbyUMhyged2G/lSCFerRPG
2kFug3BeJ0KzMVb0V1SUQsUmoAzgsdxxGnvQU/kqdfbF6fdxuHYf+fhBHHKyVyQIvLry2EjKokts
rknCiBIB1B8NIuoadFRLxPYUJpX2rjEEsF5GS1pmq/hYTsax9qVx5qz5MpZgu3PnbxpJKShKi4Ez
PUIcDDUg46LId1VzqmoDgoB/gAwr44tz72Lq+keRRsFunI2z5FS+j0vi5XCL3fTpwKHRaDbO1BpL
mSG6lxPx621p3RgFWmY1qxgmwuegFiTmtoys7TSFau8aAXL8KQyWOMDKe2Nq0dSQzLH945f/+XtR
uct4LqFv6JlJc7TA0mav0i7H+LLeFkmwiqvxNRApzahOt/F8PFUqnPa1X+Y4Dvx3DxzZwkC98J3O
2PHzbGaLQbUTEUifVS452jzPRdNueyb0ZmAP6xsAyFQ/yLH+6DQRUCnB4eS2Dnth9XRTR7++PxH2
UkANKXDjuVU9cklUBC3eFKObNBYmRntvsH5wA/PQMGGXUfTpZDS5AxFRIEaZU4hFPjGRYDUey1Kg
bnCOXMFzyliIMPIj/ysJbcwvYpFNLMJRF+2dOT2aAsRKh/ZLmJ87pAh4hE/q+u3SKwPjePQCDsk7
tXXPgSARg1pbgf9mSd/bcTa9+1JeZEYMA8qahyrG4Y6Rad9IAaTpX/AwLho/+G5G12czJMnLLe6y
K3UQGnSPzWNzEGY84IJweCLCalp3pr7penSPKlbjop6QrCF047F29lUvfkLT5fRGfgo6cZUnIKFe
1C0sX7bcWQ4VtxPGOyKkyPjvX8eyZRwaM2yNTvk7pHN70rnexsDbdFlIcDAaTrgp4QccvIGJ+ZpO
/imMf1FBkZnYXL0IHDglpVAsj9lDOTxHDraUPuCMlsTIY2us36OuUQnXKDPCjLOzjyyPDJltlprW
Sx6yWueakLociIU0KHdrpXQBgr54vThzxn70zPKFap9ibTQYDHqLCIqY4rYysLfpVQqXocjkQ4w5
tJs7AXIISIVOE9gT4y8NkjafsS3pnJgN7zy6eb5FGcSr7IMDF7YxA+9jxpBYDkCV5DSPeDd4VXvN
eNMjZzjDIWGJ0Pdl7tFVF839o1XUDKqOwllM0s/CAbBy5XeeqdsmrIZdMV3dRQWeEVvsdak7pDsQ
U+0M+OT7+UcHyMduUxuYTUHMijqh8aC/DtD2m+vhfwWtjLf87ebWLNEsDTbytiv1FL0rEBaMSwaz
qz5iHMA0iKEyLkjTYxi5i4h5IWQOsLMzjXDbn3vjGkFTdnIdVm7DzA/t4fVDsO8UiF86dwN8GTdM
6MQ5GRzNCvEc4XdN3t2pEhKodenscYf6AC5/il1yFTpwm7FAjjwAazJLyX3WY6HhNLVNlCB2oEvN
k4Z2x1HKIubbPh6b9FQJ8xJK4WyF2dFjNNX7WWXX3q9qndiCSL6YzSGORXsYwNvzAEtDlo/PtCaR
haGfYM34/KuZsDkQ2Shts5uiBlbn3FpifPUOjdNvKtNploOq0qP24U9VA2gvndE4NNzFZIARFqiR
e3KAeA3Dal251/mz1u5h7vduzkpapPVz5c3ODs8ZTcWinm5Ee+WEGtNYdFaJb8vPG+Za6g7rDlhN
JNwWxiDsA3xjqXnQOGZ57nNZYBvzrSpaBmJZ2aREuIPEN8sj2srg+kheipFvkU88wk7RuEshhIOK
Th3x175oj2sbWdojZS9HQ8NjvyrHZ2oBuoVy+ZZ2jsFsjD2WNSgZL+hf3NClkBvDdwAoeYjrOxMI
hTsKoptPZZ3kLSmPRCKsI763RY2qo1hCreuU5cP1rL0AJXgW9zvBwX1hGqWxtjtRbSGLncStNiEy
zCTp+X7qw/SEvi/taN1n0wtxDEfZ+z2pCVmNnhJrBd2c2OAJEBjTmb9k/IrS4Aq48ad0vG7lB91N
DIcKcBjaYUOABbC5J79tXXCJpuy2vzp1gyh4LqjY3OFT6texknKh0aCubKV2XXWgMAroJcI1xYNE
Mos8iUmz3BD7vvdtnJ2MFS73nJDW9xi7H6b924/zd1epO+KN166rbufWM2/aFGN5G32g3ePVwvYw
dD9GJEutRsmSSQ/G2TOG/jzAMXv4p7KkX7eJ8RY2IkCq0JhL1jskBcLw18UcfCW5gNOB9lqijGXW
mJlFqMSKOddu7Zq1shynfMW2vc+caKJ8w4Tb4Ogjqo5hNq7HjSGNbSHTB20U5qYJbm1hMBia03M/
ElDVmqDCY/OkexgRb8B3F1ctMUB0xnljMfPuY9pS9VvhQZE5v3af3gac9jkEsyv2/fgibI4DHX61
RRIazOy7pnaTS1zjSqgdaANmlaFFz1v3b4RHoOmOTnmX9wvRfQ8BgL7MgOD72HjUgAK1XYS0xVUe
4IfzRDsZaGuhyzVakA+Do3uT+BPJYanYl1l2ZwjaHAOXdBsKdGtKNcGvrZ4zH6lxgP+y+jGd4VP3
JhOLN+ws1p5tXtVkfRafOMojXou5hF4bFIR+QxMh5XukDOColW6xTRxiPGe1yo1sV5pkCzWRc6va
MLup0SUvHUU+El7ASYYH7iMKkRVem0QPw1lizRINQpaR6Kyk+5im+sIOS6U4nW2YSlIyUWkWDeRm
yur2iLMM1D/M5K05y++sRQuik+zBphllmSig16R2SehTACcY6LpL5S3T0vgCax/ejXgH+4qM3RDn
np7Wx3msvnyffFBfcDRq2jPlMnwqljlvY1LtLun1iwv6Vhqhf/PHb+FT+epdkAeZU9xmtMEjwQXj
rkQgvsiRQAAQ0XNphCQLNv20kop1OJLWY9alGfeB+dLKZFhZtu0vY4q2PTxjYg5f4jQhVKYB065p
Yls3EQeZcpiZhRbNWKu9GtvH3pfz1saAtO4JUxpzEo1Z5HBYN4Xa8vDgIg6wKOkA768FE8cIxxrr
obLn5JXXa6dpu3Mvg/ui4oJWM35VaTVnyo6pA02JpOT1COANDb2hhuzSRBMgPzAjjsLPobPIJPWh
5ek1eXY85aPueJeKvtRkxGBdE13W+JcSRoy+P4GcGOV8JI1ND8VqFZRF14SWZZi2Iq/HGk5QdNON
m7JUhIdFZ0LJTrHHWYVjGTpYSV6sQVl7baGHDqVkyBl/WHIJY/ODW8tp7lSXA8N4JHFM8J+CfSku
NCcBvJlRf5tFuMZT1+lpXC/jjVEQ/6as4Nd3e7yH+nnUKM1Ew7jhTyhs24n12Zm/xRjsGod01uzX
p8BrPZfFlxpJ0jB9zexnoPqvpvgwOPKpyRFTaG4uu30c8/YQNih88Gmu0Zk/WTm5Bn4ovkRPT7zv
WETLhTbZ6LZ/tGN6XeFf1rQX7kMkPzcyG5+sGQtfLA3Y9poL4ItvcgO2XUI5OeDrZowoIRiy4pGE
CHhTHyc/MnKUdNOld2APXBG9JbcoUFhVKMCc152tV0bf0IeeF1tkGfupjy6yhSD2wSJyiy5fMD16
Y6fppazcn2YeT4J4A6ZU+t2TA4bkasHdSZlw0W5ygU8rv05n8CgXL0uwdOcths3e2SlX7y0Sk7py
fDCm2Tp1aIFs6bINpDtyKVyGd+fHzh3ijMmKMGo9g3PlbAZcN1stS4XoqQmSg4ZLA3P7sIXWR/Sf
rPbBtDG0DlctOcqhSLhb0ruiJpcvZq2vm20rrL1HXdIiJyB5XVjyvfBSrHUjdiXb+Ind7iMX+acm
UZm7394Ois9FUB6MDyrfeHNLXC0gZJaVa8PIYNAc/Hx2TSSIwMUGwgBj63KZezTLCJ9YYW8ynT3x
+d/7nw1+yVUMXgBMC+jfhia+Q45VbvwztuN9a/s/dNK+BFP7AAtBCmlmxFx0De+Mu0xFHAeEdVXv
wKMaeK49QbyRmYTUzZez4shvwjr7kXOQyvq0ooGYpQqd2JXNqnSM8KUICAur5L4fvUNPrr4zbX2e
oAr1XsnCHXnGq9Olv42NE5ss63FbE9Q8RLjnm5/Kb19CGYNGV/VFiY0VsXOyplNuEu5K0Z9GAiXw
zg6QJ+suSJHUmUJuYgZVJf1i7V5tLiw+3779A6EZrJM5PI1I0laVJb6KMr7DLJzckCF0M7rzH4by
kyQgjMG9PHoEBeaVKrd6cs01sjkaPgF+usrbWsMYH1tN22bcqnt8YGvTrXn8c3HTcCiNtTIwyhM9
UIZKs8JjJMt+EhLXMC3ovVMZ/NzEKQoPFIfxlkMYvZHGNGCBSMIDyMZybCkQCNzUWo9+9ZjI5tbp
nNVIqANvI10N+GhXAWj5sgHz8wjMXSjo8mU6kaHnO/kx89RdTNbtwh4ljNUIiTGWGWBVsVXaIKBE
XvRsWqQ29xtcE8Sr5Qxlst3VFVEfHZhwWpG8o8dqHSTzKSW/ekl1erU2pb6Jg2wfxSZCdRRHVHm3
a/JrXlIOi8WI36VvGQF0TA4cQz8BEN8xhJ7KCFYIYyNdGZP94Wl1EabelWExrbXFvFto3CHM1cay
KmqytodbHTufUhxih1VzTAcfOuw3RONQU1yIdSf88Sf9AfglVPAMg7IdqxiuJD84HEqTayn0GNsX
PxsvyYCkeqCWtbP2Mi7KjQU84JXe7WhjhgOearZSmTfkyhBt1tgv7UjeDe3mC7ckZkX32TKsvHM1
Ow+Rk90L1pRN4HfbvJm3obRuInZyEWTLjk65G4/IpCwDjcQCl2GRsNXorJBR8qsgZtiR6GJa8oxN
Cm3Tmqjq3tr4WjOVADaGNL0spFEcxdh8R1n/ndOrHmXzwlL3heo6HpoJK0z9iu7+Ox3dn66v15SV
rhyzkFvTGOHLJoIMFad2L/kEkoWwx0AGeGZcnHp+TFz/OfPHnWk7e0yZamVo+5gOxjVeFo1Ox4bo
tnhtj79oqdfKlGwYbbPsQ7FxFTusOXwiWb8t8k/hXAMO8j2g7h2WMEqidf0y0+/aEH2A1cl6CusG
NVL4lnRI22E6jwYxCQuEdh3C2fHolsEDXisA7jJ4Mpv+2EX15Y8o//+vKX2cJGWjH+jOqlXa6ib9
0n/uMLDBRukJ+N9bD641pW91k/8PL/qv4gPf+mvgWnbgB8LyQ/yDtCgMP63+978YfvhX3wN59QSx
//zH5o/+q/hAuH81LTdwTdPzLSfwfPu/iw+ESSdC6LihhWnVDQFw/i/FB9bf1R6IwCXszHcdxzVp
JvC8v+sotXpPcQSgXncy4+LSE7B1H115HgaAgX1pNVvRDCfHsBpHv1CGjNTFEKz+dNH+h/oFS/zl
b8oX/ngX5OeAVwZcCyugk/XP5Qt9axrIXKnhropQbaQbPfSUY879ZJGmwlFjKptTA7hCjfzCi0HA
Y1f/TiMZuYlL4zqSy2bxz9+S7f/jWxImORi+6Qs7dIK/uzAES9m+DMxqDynTA6EZemV2s4U/0/8u
dWbekmi3UyT3bR0n/hQuWWGd69GPiSiico37CLf5ukPauHVcN+IfKKEEwhmK3qRiBRJj2EqHnDS/
1vE6oKF0VfvNjoliN9hWdGPE49M//4ksyjL+3HBxvciu6XO3BdxQwbXd9m8usiJtcETrV+3NcDaB
46hcC5iq1jKNlo4Mxc6OmnTb5qO9s0gpy0FESY/3ai2PwVgRxOnbl8oOXiIOX+t/8d641f/hvXGj
O8IjnjHwr/f7n28A4l2zZgj8cq/j4Z5YnxVResWefWDaxpDhjNNE5U2OenPDjsJm1y4X9qD2hZeM
Swdzw6U0CDpHFvIv3tc/3JiexUPIuxJeaPJBXa/p18d9WsXtv//F+reMrUDaLSH1Ag2ArsjhNDug
EGMiY9Oqjhix0Z3pcE3wYLa14+FZlkPNlAbSRHGEhcQ8+Rc3pnv9mP5UVCJYQsyrtMYNySkIqfj9
27c0IXef42jsd05mDRuK6wx8ZeXatAPjFBZp83AFEUg+vlNDkT1WlndN+0zgPrx0UzakA5iRHM8V
8XGLuod96sdCMEzGe6BM86UZoI36qDnNTkHSUWCwcefi0ZtQgHm9eSM6samsrDlZ4yULXHdPtYJL
tK09r1LCH6dgdNZ9NH3WV4KMczE2gLo+ipY4hUa2e9ep3xKtbXwi2IeKzNo5Rnt2hsbY1HUznZuK
SrzpN82UvTapJViNvuxXvqgINejGEcF4k65mlHWLoYLnnuzg8Z9/4jbalX+8wJbF7/Pcm6Fpi7+7
wFUZBnEGkLyzh27h2WV9duLooCpS8DmNN/tMQbj9kRY/RtipKzEfSPSpbrOkujVInlrAouXMxUZ8
CPvm55o/s4Fim1cTqE6CK3qcVMSJa44OCSyIVFm6RWAQcn3tlesJ6oExWLxFGqo0CcJlMWJ8rzlL
3gy2uM0D+zGckn6ftNe48IYvf/xfHsYx5Z3dbR8SE+QkkwdJYCWXP74USXi2ImIPh5qwvM6rD35b
3fMxdmeaTiDZtWs99qKa7pLoQmB6d1vp0tqa+Ww9zgyhedskF0AYuJfJNNbcPDMcz8qz64K5ruSc
bLoNMTIyXrp1qzZJXFd7WWV7Ieb8pEOZn4DVSf+j3X204hNllOZmxkS8Z4NbmR7NCDzcpBjbTb5L
plYcPaoYsmNu1froBbx7+EEoMFL/Sqpg7srsZTLabsfWBqVkzdOhIlXojEPGxlhy9nzzlow4Y9VL
chcsuwqPQ6LI4XPJTCzM0Sf9SVp7NvYM+X5Jvp2Y6oMVdKA4CaXR3X+wdybLjSNptn6VtrtHmWMG
Fr3hBBIkJVFjKDYwRWQkHI55Hp6+PzCrO6uy7VbZ3d8NjKAoigIBh/v/n/MdND6qW+ZQk9ZE5b86
ELVoHlNKl8UwvFG99cL7d4Rkq9nWEnmYO7bdwTTFpy19PYxr5qkTsV4X1aEqy7WHuOoK1niZe+Gu
evJrN7m5nXfOu9wkiCNNbpE2JDehfLkpgY6ZDboPTav1l75wI0ZmZKDOxLrNcOILPfX5ofaK+WFE
obwzrBnyVDZfDFdR2Iotqq5Ook6IW0TA6vx70sXFpZ10WB+giGleoFpM7QlYoAemZuYuz1I133uD
Zax1TcWsmU07C0xFo3wAXBMdkGmR/VvqDLPe9KxwA4cslZNHIG4E0QxWhSWcHKACLs4JEd/yVBYo
wwhYwGmhklM9919TU89PPTjPp6HL33GfnbFDmEesHeazJWqNpYXFfIM90xKvUDQ5yHrpP87MxJ0K
FoOdLac+hpl+36C2TE6+l4ErX59b/ML74wepzf/R0XfZ35+TiiUPI9QU5Ea5XO4vNnHJ7wA0W3s/
R8wKhxK7c9zGt2bdZPlCz2almt5355rBFOcuFZPGCe5P0U4HNYc5vzVh4WCdl4FhpDEtb+kGMSro
LQOMhsKWjVB2iLdteRDrK6Qn+mPmkWFqAuZqTefpvukMDuhszT/ve3njLaikgUAxcQyJBkdknMjs
5b6ZhujTW0B+rMusTUt3G+2BorLtdjTKs5zgdagFT35GN8Ge/O4lRgLHDXa5IKaDZ2H673oCFy0f
2/HFRBysl/F7RST7kUXNTGCLor/rtEBnMZNuhN9q8BjTniKOUeL3ratPj2ZGAuYqSZO3buYkFgPm
/Mx+p4js4yfI3ZNuIeKDzOHuaqS/GcT/p4alqWt893JzeKLCHfXze+90ZwtxOFSq5uhgOC7Qbx+R
fMKU9El4I5zknEUKh57y9xqdYrsfM7CJdr1vx87eJ7l9IRUE0pnbNEGKjAaiOrLe2WuIFKnHOcjy
FJfgSMESZ7yOwj75HSJdfvAxgjJy4enJRsaJBsDVVg+WklanNItd3kzRTWb5987s5cFi8D3muAOK
pvcwYKBVATIODnDIA0G3ectC/E11qG4ZuuonRxa3RIyvEV6U/Riv/X9bRqGvU9emMUbJ0IuxnCX0
ytejCb5YOy1Fs1mT0wAy4DlI1AcIwu5JYPhUdRX/MT4hkDdfZ87lpv3mCa26cad6yM0Fk1LiU2L3
phfXGZMAvip5sHawZDzL1B2JmjnBTxqn71ZrLQcraR96Y6QMNTJIOJ63VqR9uMNjTh2MwCLPq3FM
yS3qxuIzzpYXh17hJYlbf18gFKRNAESDLsgeEp4WIpaWOmtbX5I/w/f35MXJeO5i94n6NSRcyOf7
mqAisOLukXInEX86xRemwkERrVABL3KYaJjzYcm9NeWMoBJNFoigNP2HIFiE+Wq/ryjaUQLpy7Ma
TMWrOnmZQDuDMBwvyEFMvVge8FKei1JpH8tyREdokRsGddBLUH2YSfWw9B78A3w8gUvf8mBpMlzG
+SDT4SOBVgkxLXoVZrqNU2G/pOChKYMKiB269h73sQcxrkQgO7goRePlyatvja2oWrTAld1qqvjz
cMJE53FjHZazR2P3JGfg1tOoZ48CwmToZ1SAlNpSOCZjpc7tsPJyZuBrkQWCqH+R6zwg1w5TZzeh
E1t2uLQDaEngMuVP4ZXpTtDbPJp9da0z5HfC/yVHcwijyPzGpMY+Ae/9lSgSj2vhmCeNdAq9J5nJ
npdmXzgrPCTDPEKpZnqGgkXZyrW4HXtdTWsvdQOx9sGbHlfEUDjWV9l61WfiynfyWGxQwg0OP6tK
dn1Gp9zRTfNk9XET9hE89gb5T0uvFtdQehK181APe7dCYg67GxNUmx9xXj3psNEDDbJ9Bb6m9isI
lm6JLUmRROG5UXO6f3iti9tb1fvXkhp5KIjc2dhzibBq7Xf7OW4F6DMH6b8OQ90wDOAHMjukjMyW
MQYm6rOWyEa6FPIW/9msNfDVlWyBKidgmuQErk71aICZo9bkChx9s37MmqE5Tu2hbbXqVA7VcBym
X42NNmssAXEsUfN7tXiQVWNu4Gg6tlRtT7qqCfeKy+aYlaYZclMr9sCV7K2vk34NOxZfcwp/sm0Z
Cvto+jBAem9BHaZIcPKcjlKpnQzF2bS+RxeRyl0Ueh1wBp2oU0KVXhRtMcReexMNQTym9n6KIZIx
rviwO50LEeQo1yrtQisr2y0EAuz61t1zmhi7rtsmyvmVWcnyJLu9kQBAMzofdq3Cs2DNXthXVMhl
4qkAeCN2SqhGrT9kr/2467XaI8O0qc8jGBIolq9Nr+OPoR039eUHSKoKHqb/avTkIdJ7xhJX05NG
CQ39FtaS53jqrZ/F742NlBSulXpuejw07Wx+DYOGKEPPq4OuIUeR2jAiaByQlSX8nczm0u3og+6g
wD04rcvc1MzVUZMTvrp1t++H6cKdhUOMY0Z23KMGNC0vfY54WPP3Qz0isSvkeK4cG5zt7ERXpqnG
zjXS/JsuI4whavhluu2J2sMVFRwuXwttYpMXzpmYSPvsExW7F4MREhbIBcIzyTg6Z8/IZlIzzHSv
oL9Rllx/Ut1/q6/OFFOtDWhSuc2KZLw0fQyuBQTnFrn7CPFpjvGOsEyiFcWuFv3m49g9jGMlDomd
f6cPrJ2HOInpgfLovnHlIHejQORox6jQ8H5Y2tlXmECMgSL5+ro2ScOJYnQwLf7vbmeg2xFIoWEX
UkV1jD82BUjYTT3U0S4Z4PO5LL+wuW7UzhZl9ghI9FNQWT5o4kFnSXez6qcpc5wnDeXvWEbVM8FG
9rGmgkMXaK6e789hvmm2cTN4QVuZGlNpDVnELJEmp3KLvI+2/7pHYZWmCnSkzX03PtpF3B04jZFV
QTRGDmGvkpnGvGFONG9zSlhBmjW0dRdArA3VllNtEj00Ofr0IMbu0ou4fqEoj+DOfHZ1RHrlvBLX
qPZSxtfri+enb7RQXNrHOKOs0cW9WcUHEUv9GTe/eJaOjsWYDxh1lGTLEfxpYpAxodMBMfr18kFk
ZVTukeVGefEYf7GekOhja9qjTusnnBchwnEpF7qd675bIRR2rareeaWzUSyQztrsIR7JM3pFFNFC
S4ufzd5rAqh73rmSEzElTOz6cVrC+6bMaLb/w76caed6cCH32JoYefvZ+ZXo7bx39COVYhwvtX3L
qn4IXS6iM/Ny9Bmg8UAM+Dt+Q51xVTTB1NYPRrTAR0nsb5pARZa5WBqZN5ymwsEFmaD26uP8YvTZ
t6Z0fkB3iM9a1hyFrxzeLbkMJWTpZY5vYlS0bpOHpmE50hmvzPCOSu8fJug5eMPQ3WU5dpzRzC4d
dwHPHjUUbdP3GqPOtjbUhyYs/JOCPpRKXh16JpsG+BJztAEY5OqQAyCd+z/txfpaUXOjN7yRedNv
h+UzF3gMnAJpd0wbh+bQ0KkyKOCkbqQXc5ZiDtbBfyqruzE5+ZDrHYbMpWAuD60w6l1VHw1dQfs8
GY18SgsnCvB8Ih5HragXMSKgEQVPRtYfBr3T6LYAPYdQtOKr7J+Z56OJrwn3WCZmNXrj6quoxNja
w3TEw5WCztT0Y+ZwTdWI6hJRNlvSgX6hVUG2aadfU7qgrnI9XLlOBwxiM0XM0L2YPBdKbdt5gOBN
TSl01+HyvsltLNYS7b7yf4EjBgzct0FtOifd65D3W/bNIQdi0zVIlPEjbLSiIh4L8/44ePkmNen8
Vso4Kkd71jBXYXoe3P2EvgO3BJP4tbyT02VMPTJcfKAVDnrVuoVt78wLMPKGznWJTALxusRaynKo
zPXfIw51NUbFbtG4b2s6E4Eurb/ST1NV+RPSWRBqxGoc1gpyAc32NwaOR4Yh+jEmjErU+DamBbc+
mnn5+2ijAokUzWN98u33eA3urO1TmXQ+FVBHR/yMTkLgsXsDFfCtgSJI0hZLYMuPyPvDaHcx6vbc
0qO8pQA0N6JovidFWX3wlVyRAbw3NbDCpKm/MLUqbFn1ErQjfSbayNEWfCrqfsYQFu3p2XKB0XuZ
ScHMNeWDlvnEfRgIJtLMPbSd9j4w/IAF8M504Lx9VXH78iKQdoaOFC5qInnsMoSAi3j2l4e+Ssqg
davqRkYfWNJpkxNRt7Ec12VR7hjBgLWvKqP8MmQV/Ov+TeiduAiazTtOYaLYipqDaCBJXYEsFfC3
nZ01aB01MZx8u/teUDjajF4blsa05jvBOqCY+WhmuvskKVAXmvNEf3GwZvFVibEmE8q1zsRwkvUu
CtSNiQjSwbuJxbkuEVmgqa3bAVlo4OsH4LrpOGB/eR0pKh81epI7qtT1Y1knLy56L/jx3oVvDfEE
MspzJHwXkQAlZaIodm6/OGcr5eo/uVNaH/TBXfUJ3DdizXjzV6cVEwU8jPEIhZFPn1nq5jk0q0tF
UkA1v7s+xBg8UUhq576mUA2kb0lUsQP+eNM1mMzFFJch3lIbJw6yDJzgLTaaLXpPb2PG9eNQtg+p
Bm5FrkiklECiTSKiiGVRfRzb2oB2AIOG2sQIAA31/gJSAUxfqPcl983cLWHRLW+e7VUh6APQu/eH
rU7qyKaNTFhw1Xevz6LNJF5LgFFaOlqgClpiQKo8M0JZsaasXAKk6h+Yc38oChQYOlahxWDYXnjf
L7AnTTKRJyepyrAyphKbB5v77n0DGgA70v/1x3d64p+vHt0VMDzKF88oAh2TZz04n26KlAy7vuHs
Hc065GB+jgOK02OzvoDKVLiUhEbXKNsbvJG7Tro1bHg2aA71w/ybZA1ORNDEZO0SZX1yyjQ6r85j
X9Gt6ZPhVkTVJfWVFxY5ooasyr/mfEL9YLaAXfteCxfjsQXAykpT8/bIOvHsOnJEX6CW56jOgQcB
nzzoY3xzg6aN8pcEkWMjPDPADl38QXybaPtOTWOc4VLvzKDyR/elb2ir+IP3Iaa8fPWjuXxdXJJ8
Yky6w3jSSicFHOzND5JsuJ3toktKod8iDNc5NFkYCSmOMX18vrieSsZcnBYrAj+9dOD3tUnLwzUH
i+Kq9TIxcFVVGvrl8htfNm30QbNP1ljgLCZAlDga8kaxcz6McjGDzHcIOba3Klm4GzdtyQpwtnZD
6VHWzais9OjVHm3VXr2yLM51XwQ+Z/JOE6TADdA+IWNJlOHt3iAF4puT580ZUA/DZUK0REu/7JJm
xYOpl9p75XvjAQKcd8q6eLj5K6aU9kP3c0pJiV26YFg668V1ZRlwCRT4/2TxTiTGuSiU9tVHVO8s
Tx8eJnKbSKAkaJNFwL5iMr76s99YdW1Ld7I+h1je8Aq4v3I0bQMYbIMx5jGD0n0h5oB0YDEfa6t1
fuSF6bH0svleBYX0rJfP/kRDZ8ButWVB7e5K8KMnQxvNnZuTNtZH2L8WQLE7Qr9M7i0QC3wKk2U1
qkCgZaHE0QInI6iPwGrnIcYBTz2w1HfABbSL2yC8gFluwazIfjcBq7KgdE4EYSg0RsVjqg/6K8W2
MKagsLq157PNCm42S/nSoCRGolpt3Zp2XJ937kNHYxh5/KIdG+Cae2tGOMIaASkcq+AYXMhWeUOJ
urrbOmBudz0zc7KWrrOy3atqiCwVmvOz8dr5ZH8vpq576PH4TzjVE1sY5woWLb1A3TqNimzoBkXv
dWygM6GnuegZgcmumHAiWOWJMfM66Kq/GbmDtokpsQWKpKTi+6QEImpDcpPSJw9Oa//ct9yM21h4
O4KYf2vrHIFxBHpGo7hKDIssDo6ggds08qCaGH/WlLRXkifGnRp7VgmLICpjbo59P39KiZZiGhv9
4V6W8m0zoG3kPOviC9VldSjwZwZD530DK13tJJbcMEvAJszo+XrD4BybGrqe8fKezHVxNObxhW9r
PjkFSpEkhbxUIHneQGZEreHiy0VISDIeJxhDBOQkReRxSnW4LXm9NJsPv4PPhPR5U88EgQ9Zd6HM
aV8m/dPtc4Lc2+YmFySnhRN3Vw2TY25xS2vGdgrs+XP2Sa4qfHGJ025vc3jDOSm+oSEez4PjnBUY
KHyu40eMougJuT7ZkKT4miMQKjHRsklnB0U90aqpQTbBErePC6Xt2KVjY40ELC5QyM5d0j+TmEgl
3f4Nywqad1CbY6wx2VbWvG/NYl2pd1QmNY/5cb7vR9MNkITGu2nsfopxludFszECDFN5HI4l9sUg
B0p6lTVc9iymkqYtJFd7dmDOzeo7q8BlrZUD0CnOLupAoflxcWzcsTiBBIIIAnPmOKccDjTvD0nu
uZ8NJOkNDKDucTZWGdmQvsQEcBBSVxnntNN3Tm2J/TRjRcVAXF4jbav7rCJ9w3DgFScHObPwlBT0
xr4XwdKy/KdUXH0w2jMLF+qwmKr43i2nmQDv3rQSRN30mpkkEU8rYDo9JjEzIZfO05NsGQ7NptMu
qtF4UyN+Gm2KAdAsr55FSHDf9ulBZxGyj+lKbJ2F48fE1jnL0uvPfem/jZOPRXaFsepNYb65Fl5Y
GyCWXnU22sbeH+ioKOMMqvLXYGbOocqUFhb9c4JhDsvsai/lDusWSxFIlKtUsi09qJoFo0gv562k
Pz9DHbrpyjED0jJAUQsxPDjgSCr0s5HqrMsSV+7Jn8p3S1fyYrcIHWeSK/ZZBctqztuYk1BLbx5v
sUs8EMyGqaJASLI611wKbBus/89tJ2G5+bNzLpkz3uOwUWF2ASvc+mprog9hewUF4ItrIp13kVs9
GDbznVYFsIgCWdxhWqcWekPDF1gd9SXi6HaGV8H8mkeSXMAGrhBrtOiENVM4was2cOsNrcRYwspK
h8BKZtSYSXUx101CotXcxP05GpkRVuD5Nj1tqTBxaDZXif5K8kIXRGpVo9VnKqk5MrNC37aj9jtB
5kTq9FH1alre8KjhBbK9T2HP9mtLVOTrQtGfQNbPRAzd1c305kLa7dEddYIzFhWFHJGFOl3y2s2V
/QCvg36e18EfpnB2zjEgnmWMPaMgk35b63VxnnARsaacrppiyicFzszMdvppZ8TJL/wEGRBi2wod
kXknv3sHe0jnADP31sGVh7+GGzvlVoOHTRYvYZIS+hFRsiBZhgGDDziFRUtXALWefpiGmKIf4YwW
7t94OCnqQg0+7+ZY9S0e+QEUSYmWYmMn3F8WI4qRonbV+CBtTz+ojEb8UHRvhpmMx2JcTf9jQYsp
K8zxSuzJ4jMkp6372NRN+9itm/uwk3EFo0NJj+70SNOSuXoNOP/BXdvU1qS3V3t6NGIbcLpihFcQ
iOmf6ekjWUAZBmHtV1qy6C660TmOmU5v1B92yMt5Liqu2KHai6WywGMae26cyd5XS5qdpMpZKUhJ
l9VlBeqbb0UD6r+zhNhrVqS4c8fOdeyIExtzcU2nLkTQmJ/9MZWnGi/wkXEPSa6vA3VnbA6ycvmS
LunMgjTQF2KLrkXXiM/IJElLjg7iyEV/Iq653+bYqdCg4Iluk7oIrAbEXyWy76NuyF06+uBP7GLt
mmPtx6bDfD90hRm/Yv+mYDfN59hG4CmV228Q+fycpdUEcwQrRpPGWdI3+pwE2RUOCMeGKSkkkji6
kouGnM5eLUdUt2FBoG4v9R8p5vclyekeMAkt0M4zt9XQ5s0GlZ1gMA17A1Xaf1WFH/iy247MXbFv
UU8YciMkZIWIaFE+UqLfp2jev6ZB/LLj/ifGofIY+e38WlGeprTwmlRmchw7ikv38+F+ZpBOE1hM
OfZVl5U7I8+jUxY7XOdxwhnfpm9WsyYPUM4I2sJqbgUr01nieBQm8KGaUhl9qO8EVEDb5b6xoRnf
XGKlv9IAhxBHQjUWIzLiqGyx7KPdCbO/fR7S3DqBNkM1PZEbNzTl9F749i8Ngx32k0yAK+uMt6Vn
1losxhLcB2GzpKsEemoJyOX5OSJLIRyiFYg0axgfBZ3NRsG0RwdtX5fWfQd22b0WwreuwErf0/rm
0P9/ceBWvPoNRgRZJHogFbG4sy+a0Bor+PSIN7h9rRsTWdMfj5bZ//uunC1kVkkCmMGGWtclyj+Z
lu+SitZndXjfFMX4oTdptpuQYFh+UoUgs+jcEwrz3w9T2tqncb5SbC7D+8ZeV2r+Cq2/PxJ9wt0D
lXu045JXqFMJIvVsismUS2Baoj1eHxeJg5y5MWEvGVpGvlWUh9Dd/77xPYzBG3zoelcLCAf9bylh
rnu1rF6dccX9diu1+P5IT0uHMdz5UK5NFsxA0Sz84+G0Pkxigw/qMhpJki139JWrUOemFS7r5r77
58Z2JZFxKb3axE7L8P4G9zf8463+57nG8ncLhqkjbqhm2WZpFu3taXy/vyy9P3d/gxRWUba5f4S/
vGFaIc5CzPheUyMNS2fki9CUrMM/9tcnY4lxbUSUsSsGkg88bCvbdmCRT++uDO+P/tyNpMZEFQ/8
X56/H/6/PPfn7p+/b9LmwQTyP++cxZjq6Q/2TO35AuWf3+J9X9MIQ8SCHIec/ILGZWKFkdVYYTZK
yDOdnSPI8NNgHD2f0uHL/QWa9cM32uo0uVOFY0SH+H9/X3cpOCPuD6MSpOP9J/dHuvTavVDdzz+f
uj/vrS+7P4I+1gak3J/+fLv783+8ZzlR+ANyjMHWYBCmgteFsFn+/ui+e/9Bn7ACz1KYqEn14tP8
PHWVpII7OBnwF64oYlrbkHnRxiDn8nT/muX9dPvza83Sw7BeVPcraUr6OrxvhvWR5cxgWpZE7rV4
nMK6KqbQoDxPUY/dPzf353K5sDLE5qAg8qKNzvIS6iL/SKy4SO4bgJfxPoYyiVwESpevBqRO6AUy
mwYyOpdms+qaJPbOtIHrgH1xTij3+WLee7lLKoWNYst7xc3WbGg3BypfkYyDc8jrGnGwfNOL4tlM
KcGO036mlQ/qIsb5HuvIDuaACZpx9sA+JSRQbWdWeCRbDG9ZYjzmhvIOxpz+5vmsd2iEvzklfzDv
1s4i17RWlB/ebJJ72GJOjWQctKZ5hY3CUqlGqBfXqI/s6d2o7cfOUPEltuKDXNZicxJdotSRocsH
3IwbgqV/UIujV05jFPTRKa0ivhneEBUB/kMcSx2Ruvlcr2EjRMNkWY6oJXVWZtk1skgSNHs8G/SG
+w74kKMeheufrbmNtlTrhtVIoPp5B4v4w8qaJypmQR+96SLWd3L2flY2VllCvcvOP7Vx+pPRGrre
yP8TJ4HSPPRa9fyTiGnsdjlfN41ZD/jBJq7sN2N0vzQRiDYHOOp2P72OPsvsu0BpdfoFUZtC2Jvp
4EiDxQK38YSoXglkY5v0qbXRIrHvhW0Ddk6+1wlQtrHPwB4YQD0RWyg6N0PO2jKKnkh8IF5kZipf
kHLrVkB+fDwEgAno5lCQ8TzjMFJAtTpQiehRFpZuOhClzHvJsHHqJkeuZSUWAiA7aXGv1r6CPFQy
o3/u65+lExg+yywzZ4pfNTjKB2iq3UNRQpMoYTJYfk+mL/OaXWduB9a0WYvviukXjUAse5apBxFi
m81U1z0dK6qShpFc/cZ8mTvAY6ADe8iB6TMlqiv/ewtsgvA7xFTq4CYcvYYkVmUvwJad4p2r83e9
23ULdVICH/D0d1AcyEiBtWwco8Wih2HKlZdZ751e/GAB0XLJGuS9cW4Tv4h5CHAYksRD1FUfc2fC
3iuTH0lFnCaa6N3qs9wvNtQIM9efZ9cmtyfa2WNYpSBKmo5j3Dd4sSIi5mmi5FHQTNYRCzIhaCh3
DkLDHtnJbnozMkCMk6bNe2bJRlBIMiqauhyOKp78rSU763XCrJqPojgvwMU3Xp7br0uhtze66odl
XTbcn4phLTX9qD+LAtK2PZH809bLJ4A++5ovnXtyFVkuyqJcsMSGe4rtyX3VeliKZhSJA31FBJ12
9DqhLj75LBI3ZV1wgZoJNCXH1pH7WMYu4j9oraq4WU6xvEgcSGWD5VqbI2Y8gtPGR+OHrgW9EiFa
DpWJdnidplnhuFRv3CiG1/umm8JpasWLKi8JaV8vqjZ/gwHls8aKoEBZ0H+UABmqll9ZAmvfgFzz
lJgaST6QpCt4YSrPIFy5y3qZaMlzLN1QWualpDHrDfZwrhebHkEHFCp3n83OdJ8nPTnM2TI8id54
qQvSykXu86OZWvVsFiTiwJ0chQ6XV09NRo0GsU2pTzsdnCU5WQ1EstZ80FnZwXjrzgi/v5jvEDVH
GZG6Hww42MPjxVXvOQ5lZv9js4/aibNgfEXogVdqGMcNwTZMnYhbXjJxrR3PukLosq6FgVxxQtdw
gPPncCUr0IWVk1H2d7dJLHVwc9atHga6S0Br95SrIENqH+Y0OFez8y4TuqvjstTJLs/ltMMpUe2a
BPADYjwJ9K37NWfGC8oK+dJRnpdRl78543kmdu3Fhrss7fQj1+fxEvlzdVWa/nxX3dQNVcmkFGG8
NMfB4c//a2WxvjoG/km4DaLSdk0bN4fuCOOvVotlMJSfuJBwUt1Lj+NA07vLI7gUkgw7RIsvAEKa
XbPMB3sVd0xOl/ybj2D8L7eH53kMqEK3dUEj0PyLnN0n/KdXCPqPOTmPXtRj64oZAbRRJjtuZJ+Z
wfwcQUB18MtBPkDMhRqQ61uNdONtW5swTykcnlexqRj0/HHw4teO5vKJ5ap4WFWg92rUvz5wxiq4
/suB81whcE+gw7dQvf+z4h03Azj6cuLA+aCFMlv3TvEQPegmvErEC1ZgD165mwb9NDizDFg2pZ9w
JXSsoMDtLlFr+V/TvtI9+cMxxHtJMYfij/0LgYptMX4xBaYa89TiJN/kSbKE/+bz/y9zA0fdN3AR
eL7Dv3EXnP+DiWBuFZ4Z3SkZ6jDva4BYd0kHMTi2G5psMwxb+CBbJE9kqWXut8FJGB6sq8KpTfxh
ae3R9l9G74edKiijjvfNXysgtao+ufKeFOyEYKpKsDW5tGEDA3Lpsn57/yf+vwXs9d9ZwJzVM/Uv
LGBUYeV/bL/IKEiKr382gt1/9b+NYPbfgIE6LhkStkupdLWS/N0I5ll/MxkSqJYAarI8y8Ty8Xcj
mOn8DQAp7UXi1UyDX+O3Wmgn8j//j2n+jZcyiBpMX4VOBf7/xQhm6sbqsfnHy4yGg2Gavms7hqcL
0zX/+TJz04n03axVx0TY5EBN1ZvtMQcUagBba/Q3ZbryFquRJp+eBaJjXkhMnPkMPBGgAPjD0Kbb
mo6F81xpNZ6YFsJ0smjFZZypN0A3sJ+w4XtxNTw5PcgsRI0vSJrQBSdjfiGCpvowm6tPRn2aiOV7
1MMtKPwR+UoHnzVdyE+MFUzTLtHdW+0v/paw7vzFTftdGoNyJxfEfPZwABw6QzfgAyf+mZlwf9Br
Ji2GJLO4wrsLxqmdfna+dpWervHJnexsFU52XKYoX9vy4zfRkEHeJtNn4iGrqJEaVw13Q5U75cc8
G9i5pYtAL2PJnMf92zRDTZUad5O+W7o3+Elwutfyc+VVeHGFThRXnO1gtCNIXqjzTuXDvNzmSFqn
wau/gHYWO0V9VK+n7ACWycN2vMig6TXEYfuKMOsH00xwcEugRo7c1ST1XXykA146n9uI6QoH610Q
rJZVyD6Vv4DMzs29Zg8NkRPWLw01fFny50inogUK/HKlQo0bYIAFzZtjsYzPCO78vWu8jC6J3bGV
g/jR24NmAQYh3kG1vf8uzuomwPI9xf30LRrz8ZBP2UB5XCG6bvry6AfpGBMJOiKD8fXiODEqP1nT
8Hz3Z+S9mjZODufW518wHNhuCEZBnu8BrDECNiJH/e0ZYetSt+mtRr1HSLSRL+Ks8RoAQkAcj2Bx
uY7qY6py6+jODv0EP4ImVZqvbapFBLi1+8mT7aNnEBzq2hGZWNXApNE2pqAyuumAxZz0NF/SwZsJ
w6GEdMqmWtvGioCcIicUAzoApfUUzYtW2fKsU84uW/Gj0uhwznFt3oQWcg8yT3dzid37rPJ5020W
gfbvhBOHpkHPz2OtsmNmqR20SPlB52DjUINvPtEB9Ohb5y302Ox7Y4r0Uq0bmrXnKB2SoyTK6SzS
jPNeUulqzZB8hDJ0/WduEcbVSybjiqmTzIoMMUZiqZc0qQ4JZ1boRbMHPGIOaaCodS65dWrPuU0m
lmddFuy2dGGbvOnxIJAaihcigvnTjpvq3leM0aXmmuuG2iD4+tEmaWXi7uSCWawr5/cC1sJu4JBT
XlvqQEXrd4pVSmGwDozchAw9O8PBhYOlV6rfvI5T0Z+nRv4woy47NTVLRBtobeEpgAYCZZtXE5ji
Ns1xXp7HpDvX6HmeXJEX21xf//0ZzgrCc+S5Wg2o3/K6oFtP1ipiilQiVN61epXuaWV5FH3TD0GV
94nAc4TraZhELLiN2CO4JCrP1GsQ466VTJKXv+WlHrgNvAT61faVa+fD7mKkbq3uHvRsuS0T7F7h
EgDXJOqMygGYLlKqvSxIbaZb4QQEBjCDV9Ld9GKg7ztn3o4oYi40i2GiKSusjBi4Hswkqa+KtZhq
iu+WBVy89AhxELBfpzfNz/adlfRXUkl1Yndo5Pu92mvC7KgYJazJ/eW9mIrqvxg7j+W4lTaJPhEi
YApAYduN9rTd9BuEJEoF74EC8PRzwD9mZjOLWVyGdEVKNOgy+WWefPRFBeoKJ3SnJ7xpS/AhA4aE
S+lTiuIWnxbdSpReRPtGGtVngnd4Nv390BA2UUVfPnjBNF2Z2xTb3KctyZ+BfDUSrZr5P3z1coUj
gcJ77P3WfhaZ+WiTenyU2n9eFiZ+jLa5dShvfGjo1sau7//WY7wSSk+qTt+UVguCC4gf0Itjmp7Q
FtzNQLzpNPqrn67wGYm1CXm3eNUcbehBaW38hlGvb2lkP1a5uxcxMoVnekSw8rbasQ9VECSc53Ie
3s2Zld/6a/qxDYLaBVduJuZDt8o7pURNUNM4HOD22Fs1ECVMRoEzvbMhG/i/VBIFb2CgogfRWuc2
w18EUB0vfMo0TKck6b3CsPczOWlQIekaCpqellhWX6mrxaPvGK8koi5F6w2vlb/r7IgGWsuX2L/S
cY/N4V+aBAMGWhvsdFcxBSzRZTBcgkXJxHxpZPaRJ9YNud64yCgOxyzPXtr5Tw2qZYht+Qo29gP2
5aWu/TRcVukns+kbsmN6020iB7uiwNvC4t0+2DHK2EwumQDD14Kba/Z4z5EL0X5om4Cj5VotqeaO
2tc+OQY88RRcBC3eEFRw51tVcfAG09CFcKsQTfKajmsZ39I5g9k2J9fJzJpD2fIfFpH7InbCYnKi
0KqD8SI6Oz4yjfmIYiB1OitwLmXxuB3lUuBBBpszRjWmRzT+gxfbx25xq5eB0gn6lYrp8BPqks54
NC16Mf3W7zFRuuZd0DDbJV0DiHjx9M7HgHFSpalDGQvKbeZSkXdjRID+/WVb9CqPnv2qrWo6J6n1
xGAGhofw3KvgGVJa7z0qUs9MOPGEubZ7YKeuQxuDXoj+8M+e518Y8qy32bqYYxm8zbm+cjD6RSkP
YC68JDuRda+KQqoV1zB0dwsEwjqjB13M+lwZ+qPuzobl4JZsIF5R6U3GUViX/2wk/pyeyNGwK6Y+
LfANhWltx55IqgcCeMGUPWuplo1FV5DUog5jsX/Zjek+Z9zLT7kJeBmETrJPG3bqWDTwNLtSHtt+
MJlTxdULFbUAziXb+mC3zqao8G3kDg0/re2Q6imUtRmy+WxGuTzycofdov94+ZWaOKKsjMIPvYXl
q20y65rlKvT7Mbg4DQ0Rug3Onavbs+88qkGYV9wrU1eri7CSczvTKVfjy9gMFU71KcKyEUPjc7u6
e+6CCJE7iu6ovwWvmpFx6Bj5341lfPYavDJpje7l5/lfiKmcCjD2EkECfciTTfhuuipzuPWd4b60
Vg8Gw6M52mrMvezVwSAmf1ekX7lDIl/283cLJwZBLkLnZKC1JhjupyWhnL4jZrxxM1UegCsOm1GC
suXnTEuHKr7gdaPWmsu21kpu4e+aD0nOs1/VbUnulMIdftJQYdWnDBRuhaYaup3TG+qkl5QWKrla
s+TwOHp4MmSKhDDjr4h0tBYluSIUspGbdrTjO8+t/g6kyPbVRBMCfTlkT0R56rRsn/AvvOsqXp2d
t943qlt6+DlGMD3xSEVcUadpnWqaLNTZUH6MzW6YWNqM5clysz8+sKuTsLuQyYl/LzkXhuSH2kO8
IEv6wWfpXomt6kesP79cEVN7uxyZ23dbAMzdMwFSRMLev8g83+Mltu5MunZEXl7ycf7nuE5810cK
JUwtbAp+4mwD4qMMkqkW7hFahiSic9YC2NW3af9UcNSahEacT4cnzqwFNN6JSlYfi4MQisYkB1Y7
je/zZnSUtc99762wu25jZIt5LCp32do+vfSMQvtLxghmdLCA052sjrOcX0U3JAfHjl58o02OzMaS
g5vqRxL3HAjaBRf1gHjd85pnfkEVggF37UxYtv3wG0oa6Vwf0+axFuXOUfo5sJMG1RyHZ1odTSrd
Q+o1zLNr08THCbtJPQswKRW3MLlBOXrjdC1E/RaLYJMNbn2SY8HeWS/XjFoaCsPm+wowzaSm6aki
IDA4iXXqJriTxhTswByMoWNwCG911e3GLjP3cV5+lytXMzIcymfKmVnZDJwv7n3x0MtxYLfzlgO3
rgJsudNwzTCwHktwWOm6o3Qk1QqyO6efwxCfL2LtJHdjX9+6ZKjXW4D9iBVlRYIF1Jgiwg3QDQ+t
Xd/8CV5/YiXpvonzZ6a66T1/fs49ieMnI8dtZHaxTVxyYpYenU1JSc3251CmfT3dpTGxvMijpgJ+
c3AxdfGFkIRTwijzu2ZIGyYcpAp8I8nuXA3vkzsRZQRzvZNeM+9gTzrHYSLk5Y1EZxrFPzXl7q11
iPyBNSNLyG65cwHPU09V6asTwP5ofW5P6x8mo4z5tCgSKOqZ6Zuxwy5eoJEbvHZZjmPP7E8V/Fw8
mXQkgfoJ9oNb0nRuNzmnyuBkwIpioM2Z2mhpikiK6ojbkSgPjiZohvaRNPZ9GbR0wgRuF1rmyPSC
DEg1fOHA4bHjHrDxwFelYvrnyxoYKCo9rSnZH2GbvCAdKCG4vXmpZFDcSgEVXnUOfMcFqEYQyDZk
u2cohKM0D8aTrWbKF7vefiCJDpgI/1gEC8HmEYjJKuQq/UgzqZBVIUD+LAP86HZd/pZiYX/sFttF
9ZftqYcMtcQq5Qal9dFrLRHatnoICGi/QCz6CFpOwNUYHBm8jaGNGyGM5im+iGm6kagYD1VvysNq
4eRyxU43cWGBgUTwZUiI/mcz1um22ru+h/MnIDjn32rCwUxT6C6oM3q3fKJ/nKaj9uAbxnjIwZQG
aWM9YF/CCtxFOgzWx3JtD7DWqGKRZff1XL8nceDx+GHZk6WT4OOYPzvAtttxzeKnVUQ7WMc8XS+A
XumR+xgCKTbADZIwA1i8H6WHnmyUZ4C5vFCiyt/nXqrOYsoupS2ak9W435Zsx92E0Xtb0dHGFCU3
jpOKNPtq54TzCOhX0YiwXrgTOWdYrorbPGd8x0frH4K/jSUiTnexGv/MLr1RxHc3tBni3uPyuY07
0vdB0cjjsEp2RO442BbmwMTeUPu28UEjZuVKq0NMruJipdRJ+upaeey6ujwKK4jDxMden9VgFzPL
u8+spLo3BAZ0n9MKRHJzbxGxjDed+ydxpm1kNtWO7K6NiaUnM41nmAlgnLHd96zb+0iQdHDnP91y
6rl3HpduCu7rkVKzqiyD+yZaywGz7tiCEA1/UqAM0Tx+hjMCORn7EK0j39YdbjJ7ie5hK35xc+Ud
8jE6L7J/l/7onWrb7Z/a6omM24FdvH+M2I8OAiknbLCaxYhWByBrDgnku0WTX+0ZokAPpcTTbDO6
dBj5wGNa/sp0scKpmQj00l9fprO8y23DevFIgvATWXJiiXUDfkJj6bdKimXak+Pa/WOey4oAkIoP
nszCQBbdqS0fcGqKO2aN+Skpo67Z+iWzRMvHhN6h/u+sgM0P3iamygjDhyEgK2P8YhLpltaD2dd7
eCU0asXRG4Pcw2DW2V6luNYth9NORTkok7m7JSgOWMOyB24E/YGIOqO4XJk7mSz1ljh8u/UcGwDA
ugVOrW0yZkhfvbaf7mpMxeOcUdvTPs1FP2Ni01ucbt0L0fGic/qtHwfuPfeOQ9qX8qmfzCue01XP
ecNTRc+FJz0ICBFYt75gUcWuiEEua97pxaytCIl+SOgKiNxhV3WUUCWtPR59rpkFUciTschnq+is
p0p+jR2BflNXT7WF7b6DYEOSzQ0NtoMTsd5tO4iLoC7iOOOKhbnhTfusRqTyhRHwMk5OM+BHrsP3
SaY/8t7o3hq5IBiUv3vDSG4iTz7ArmEGjOKvnx0rxTYXdZAILJx6EION1xEhZrG89hZnrC9O60Ct
wYEcD/14YJGzTywrHNmfHdXnb7HjxOHsgwUiCw4oBoSpKg5FMtqP2hQaimqkDhUPec90F1eJV3VH
gFPQSzAicBExj8D1Vorz9ECFTUBNpIN1tRQQJFINwomwwymBpzhx3lPamo86YjAIIh5ndWqjNVnq
n7f48xND4qMJs+Y6cQS052vhDvVniqIv+xTtyMmALU852pSoLm6Z/ktFa967sbtzC7yd8KbsU2pR
5hpM+Dr7zowfvB0jYwnxdV5n8lTBNAfs9capS5bskkxggpl49ns1NT7FBRUtcHK4VcxbDkubMTso
2iPggPIwxkGEiJhWoaCL5T7Xrn2oceps1DxRYTUJ8XsYsbWJU+3q7sPqqKy1UDU3rOSPTOzjY55G
HPE7nwijEdyb1bec+sM0NfO27Xri72bwGRt8tyT6zJbDHgxxdrenjsmwuWQJ9gJuM5xs9FPzJcVS
7bVDy1WLnYbK5+oOurp7jeM4TDvzPR5750sZH1FkDJfEcTHBeNHJs311gXl85ovRj14nGFXb7UGk
0jzCC2cKXRJqM4B3wls0n42UntOaqMgDdbg4MMkbZfjZb+XQHALSBKya9QSOiGe2WsVaR3dXN2kR
M+UIR5DB225J7XJbiZLFwizfuux5IvyGlOL9sZ2YhKZBekAIjKKDfsG27D8KfQI34t4F7Mu2paOj
203FtvPWDumAWujFAwI4FlO6K6SM0BsxMRQl5RBVmjN+h3a9JcU90bmijGNC0H1DpbvalxntuTUd
DRu7p2Tarelz/VEsRqx1TMWpSTWSSmwQ9HtQskaxb9o22xMyo7GBlzpdYiEiUPxEOdq1criN5554
GKZhfMMSt+CNaB+0kH9GtwpuWWoFt1qgEEAyzqR40oxiwfcQXkNyTinQ9U4GIdutIaPmFgO5Mjjc
3WuVvQPD6c4sl8m2QGd4Rh/ZVlOV7fQyFaeJsx6yPmxv3BDE/XVoMCA4U4m9ZoFgVyZAQKW2qfhQ
6IWDtxvyPnn3/Jriivatcf+MI2gnFA4ZQqX755EpQrJE/pCKk3M8BSffy7CP1c0DDkEOtpR1PadT
dfMY/B84fU2nfBYPHHXUSZlZfAxinAQxUTBySwbM+cpGcW1sD78RZothsM6kqlu04FZsopHxmkEi
Vfol5yP2itRmFkHo5PdYJ0yqa4M9Z7aepgIknTTKX9LAmrhk6pDguWPHwQFssCTbucSwNwFTyVub
JDP7kechKihfH1LlP/hm01EAt50G09l0KbJxll8NBvxOFkxna31jfk8J0mCRzUd79e31iXszkVD2
IAK+jGaNkFcsk4NVbTjcU3XYorgavJOxdnnLIT7OhTTpEdIE+keTBnDp7LVoh7PfiWYr8a1uccBV
R5dwndezffkdgU28Xzb0kYCTvzdA0+FUPcUSyBiNIxj5d5NT6fOglD5Pa7MS3za02zbb+ARquVZg
6HANzE/iwVTYxU1CFd3g4YpbmmcRrVHGvFo9uqqiXoDPMxu9ha/X5Y6d98BwHb7/QfXqD9V9KpS1
nRovzEc5HTlSs7jSCLa1ErcKlQmd5M9PQs3r5uaczviQihlEW7N0AEl4g+tok1W+eZobxEGts25H
29pY99HeHbP3qs2/66pKWIsokFkdcmXC1dFx839+NcBTVpTjIDTTFtiWfRgTcSUD4h/01PwhB8Yu
aiBVQYdtg88l+ohXp5q9+OJY4YhxDb8jk80blYHNpREPsOjqwzQNSbQKfAKNTzwiP2+QfEmEMH8J
gYiPZxBV2SEaRqqqUjytk613VQynPQ7avbKzG6Zpa8txjypO0iKWJiMkTLlVZaG5NFBLVzP/B0Sb
XcsZQ5pHD2TY0Q/iDd4ZdbCiP7dqz0tR3K2otgNHXWfNUVJ1knHJoqc80ztgDrTBlcFvLC7flVgO
fe2/LGn+NzKNvVmNMG5x4W3ZJcFMBafZiLuzRQfK3o7Nt8j0R7x+WOTmcf5yCYtsiKNzCswP3WQ8
dZO0TnOtN4vE+rWNC+M8AxTeRGoC0Trzg2jKV9NZRDiYZkc1jRjOcnriyWULrGjlWn2wnkiLveii
S6Wh8VkpnHT0CR4epd5GMdqv1UITNuCNo8sicPIbItiKrO1+qefXIHcciL+IA0tXtRfah/i3Hu4s
iL8PGASzT1n1ALE4fbh+h9nccl9iY7KxMvnOGc/Rm60nb2cmvbGZ8PYyxlCHzNCs2YMSH7OHL93C
RAJhOXRWZy2KFcjfmvEJdxlPYnUKeh6Cek3rTmSAKuVsGnT61Tep1zdzV7d7rprX/zyXq5FzRmfE
Vue9imS8b2f/pQi+3f6NJrErzPeIIq3mF4EyiuhbSg/L0nuUBY2gy5D9m0w4NgEOaM9YedQBBkJb
0Fa8fv6YBqmjzyIcZJVwjnXpU77FB8c2pb6iW5ljZe+vm/HWwSR61DyUOeimJdp7A/f2PxxTAs/Z
BV1nhYkh7nQuriiOFJdgsTawXUi7/jKTkRdvScEmB2DvNnVPiwJFFFgsBT7kC+SGD6Lr790fGT8U
ljfsjOjO7LDgj8N6qbYJgnY34XtnQyPLzOO1ljQ62xOuOlzqEVqQNwyhaWHuJNX6mrUglgz5GvOu
Zz+2dtpJs6O72runqNZHvRgUQxAhbJyV6Tici9jmW0yHNyLdwERo4MS7oJA1DS5CFG2GzFuvT2jL
utOUD+wai/5eeDTPlJ9bW5tJUhG6dhGEXFhpS6WiYFEK7Q7mQZWoK9Rz1IjSIszQZQ8Cz+PCFj4n
N7W2u0LIAcfGtqMcKtVjZ2R0vATmKmlAlSBBWc9eseuG6ZvuOF6oxzruQ4kLm/UHSBKO0rCeneLU
LuIYt25wUFyI6OvURxDV2yFW4oi5tT7nqy/cTMV5aEChudjvj77hbBX8EcJ25XHUa7C/abgmOcF3
EcOithXFVJvCxonmI32hD2wNL+VSGQT3ied/cCAmuUYmXLJgnIea7OVmcq2jahU8DcvpznlE9M7j
461UJluXZp7QisyUaAklZx2gO05KWuCmbwpqyMy7MSKjxHkSDY9oGbD287Kis4qGY/UEqWjjTRPe
rWDck+l9q9cPi1THhtfw0+mMZ04IAwpz9Giy/vxsdz9v6nVtF6TH6WKST4DKL5Md8/VFVbdpV+s5
MMpb42LHUZHDgZhYTTiuHWPV2HBXsbkX5uO5YkK9fraYdSa42PTdOGVBBpoLKjauYlMN6sGkRC0K
FFGq4bHuQVx5GS/0rJp/SV3vVMIcrS9bLs3rLr1+5j+/0vkvShGoEOgmm+4m44MBZrU1y+JtenZK
Um98YylIafYzB9+a4wzyLA0jdkmSpmm39dp3hfmP/Yoqib65BlUqiLmRYXLNgSGARU3qUvj3wWRR
uJSO77Zf/BqUB9+fupStkXP8LWxbcEN2fgfr6cTd0XlrbZ2SoZrE/G9wPD1nlSXPkT+Wp1Zj2QR7
cBgs/ea67Bks59TQRKQrQSm0BKjIwhd1I3b0b6W0HKT0cwQRW1cOaAveT0Ceyv7XCALULjrmRGL6
Z99GwBpORvfLMY0XkUyPMEDB4zrRRSnv2Fji2uHDOfiUcGzrnroeYGvx1h/nx6Gj5QrH6WR6DCdr
7yCc5m0eU8Xj3T5k9PQ4KEKkauPd7LTi6rSQKlLaIjnsTnf8JCHIB/pFjfqRk+0ztzUZSrelNTSg
FUEk5T/XYoHgrhwG5hotoW9b8kpqBhhWETFdwFjH/j3Dc3lautnf0szJT06NAKHMv51uOD1V8CtZ
6aJDgnN+p6Po1nIFxJnetY8oohDvubJ08hjZtMMGeT2d9TAd8hyPuL8Kc45fqX320qTU15Vx/Mw6
ESErImO4TLYBFVi1xcpoqe40tFjIO7zTae9L2sGq4qkqqLMyPOPQOk10oIMpPyor8bcodmuGzdgP
hWueTNntod8iFxTyM8klLC+LQ4xP8wQjkUubSNQEHDdDoh+pJaDmvMVTO/yK0vK3yY+YUhFaiV1r
6EL8G7BgxuarpLrUSLe5Q/2TWdMPaqa/SwsLC4VquAUk1XNUha2OEaujgd7jq8tjOgyula1P3Hgs
dslNGpgj7DqHbkimNWGQEaeGKjVConDeAgieR2v4NqmR7SybKjnSTzlGcTzb7lNK9i/swQ4crMIn
Ed6kLz+59G4ejtkYWWft/o0qrJixUCeXu+S29fJ+G1T/WspsP4ISeaUrTnYXZ1/BoQlytU05QR61
KAVpV/dvUFMGnHZ02/YU0UdFdEnATkLhn+R2TOqT01nVji8ABJGHQCbcbIO4bIcMQLNtT5f6Rqyl
KpHw3ngItmJZWYJdbXM/whhAE6q7TuajoICRmauj3V/NEeuOAYYHWhIHPMr5VtXZVL9IQFAFOZp/
vIAKeZPf6BT8ZaKAIfbEN8cIf3pmUilLDIMXeAFLhP4fU1oR306tUJpubZuqExasmaSPABaYjk/K
7/bUB1PFY30j37tPcvALrlL3/YIBfVT0KOkEuW7oEN3z/NHigu0W8LA7pQ4sUOlRVrQBc5X+KIZT
nZvfUavRJpwJ9FgQ4EnCdXqIKGePEIZYrTilmGkILw8gCTRIH5gcmNdportb+PDk2pYmJoFrizT6
u2MLqMstVBpX0mbTu35/tB3/73i/7Ai5M5MrIpreBKUXlZcyLF/CaWcyQNtHqfiy2xfHB+w7aDwK
yQRjgfkVzh/cHzuTZviNhchF5eFaoPaMuULuffBUDJSxMBTymAmD7SjDqkm1WuAudDZUE9d4eFtj
P2vmjZpxVykuE21vP3SPisCET6epZ1Yf/kRYxyPRwSroNzCyOFOTbGSMi2bBomEIhk1dVvwOdEsx
9PqJuXUA/msG+FpG4ph0EBiT2P6W6MGNeTFcqiZUnL3kdWNd5srdOo3B/W6EhtcQmjLY5qCEh9jB
2s1MgDAFAwxqpblyy2OTNnOCDbRnWwSp82SYTzQ8043V0ftp6E1caEIZS/FM9DEN6c757bfubelb
+sWiIaxrCi0ePYlT2HIYG6E7bvNgOJkwByR4Luqh7J03m9mxH0gMRrm9TyPN9JCS6Fw45JczvnfK
0lejVcE25umoM/fMYDSnwKE+pMIgPwEo3p1MiA1AV0Pl2/NGddYfRr/gymvfCbsUoshiT08m1Mhw
unLDaUnrLVs8JsleyIUQyUgsPGp6RK/pw6vuVdBRCVaL3znN1KHUvgnYhNd5UY2fmH+osuypeAOe
c2EQTGcYxG3Jh+xzaLhtOQ2c9CZsSOvfoj1T7BsoIw21JNu+yn2kIGBREDu9Akx0DtyI+Y0Ximj+
V5nxdHRKnO0yKOGbMo7grho6dszGm1Vib6v4keAp7au9gNto34p8vKNI2do4YqR/kKe1bmodmkbF
oJm5RYh/nRk0ZqRaUw5mqM/Wfi77cnld+0t4ooTmaK1t29rDWqy3HbES1EkTrdfXJjSb4A7fmAN6
o512BUETSJAfZT4PW0kD596cbqpIudxTikW5Cp2lZrE+DZ3PFD6HhwWOtSW6ujPN9GXwrHfJ+KgQ
PfoKNlFpVTGvudccH+IeiwbXdJ4PTGRO9+zEtAIxprrXGA8pIodXHtjWRXrRexxUUTj0/p6wSHLx
RHvOCjLOq4rfUz2+K4a12obz/2KQbLGYGBWzhlYr4ozg0PjU1Plj5AN3tCweGynaCHMf5MamSM5F
C+O4refP9GEaxB8n5+U61+VrTfnpxhyDrwQK+z4Omg10lBkbHA2kLJuXfOFqUY49rwncYCOFHMQ3
lJPu6uayghgSm305YBTGeT55i1xQa7NjqxXjcPJMtz/rcn0lTpyhWfv+OzbZmMPYQy18lb7fn8z1
5O6vp+ufN//5rc/FyZuFF/7kT425yRA5cvIihcrpN0RY+Hlj/c+v/r//r0DF2PRcPJcgF+H/5hPH
1ARBOnHPnL3B2stW3ugt2mZVNOM2Iv7fZvqcpr0+//wq/p9f/fz2//p/P+/yvx/xf72LEBOXhcQd
QlqfMlaaxibiBIY8hjO0U9ZCwog6ye08R0BzOuSZeAEKFbevQotvBZb0EfA0rc5eRvFSIwlsk/2o
PbPcC+zIW4/3EiM2096BohXt8BDVZ2mPCIIzY9eBJuRcj+kdT96BJZbs0syZZAji6VGvDdIxjEpK
Lc0NjlImlcgcFL6wNw3JRfHntAIMe3ws2wG4jdFGX19EBwOCf/9YM6dtZbLMgcJ0d17TH1wRgB2k
Hz11hnCOIKuXGhXJSlklqY3S3AkR3y1KyG3Qz1BeaVQvJ+ertqOnGSoInb1oVAyxjUH/tmvPukRJ
DzyTIajnowvNpLmy+LENUgfN0MH8OOIosj1JtRgnSi8y3obin9kFxU1bn701/0VcjcPFjF5VQxgy
c+aD0/X1ucoywEUTvpqltcW2lYesphAg0tzs9VR9L3N6z9mFbdDs3vBDo0svLAWzzB84LuwkNyIy
kn62S6zhWlDYORpXXEQAf2z3VUPX5pae8B4maCE7+dMhUMAPTKY9nLHiaLfypTRih5eankNrSHpg
zeMjMZBPOWjiMxwcaHDnxFPA0Klqgdii1EXGg3NIlgWArdO453GQ7llU8iU3rIEzLze6qZj6VS6a
Qn+a5Z4880M+QK1qINNso8HTDIa/G5cXbt/wF1adY5wr6udP87NCgW18AG0V3AVm1RsWzaGlyBEK
Z1JAY5wr2k/jqXiGZXmj7atjvG6PYbtCOA1r8kGNNdVGzsS9O7cUJ0KU2N+RU0nNHzJWQT47tPSi
mA9Ba7KgBPYJIH5+mYNq12eFPor1jkc3LqW1I71jqsUrEVR8LyxV2FDtlncuigCt6KJXgY6PddSe
4Vjh+abj8ufrt9pHx/ORUCbzgWk5SubscfMu3v0se3In5ynV+N7iN9KK2YWKexNbAsIyovR1SDnv
2MhPP39R4IIN4WsyNJJz7NF2hmYwxq13xLcxb/IFLTbwLYWbT0Zk2u1DMQX62MQjtN0Zqo1rzgyt
bKbq1SWjG9XJH9KSUsli4N8d0fTnja98b2u40dlvDB4czsN4XLn9Z8GeQ95nG3MXXGsBKIunxLrm
+JbDd0uTe+la7/3k0qweRL+62rpzUu/Q5z4pmvxjakc8jWB3aEz7dKKYdkmwS7fRiTfmQrPZEBfc
ahiZCUdgec5/yCYfVjOYex/czbZJ5k94ITRAZuhRY2pkuyiN+MECGLtVbvPXJIfcxll6HTAybMzG
26Y6P2iYTtcyZrI1LPmbL/0AaiHnda4PtBebJaNpmdKymB5NI4r3RiVickFeALoTel9QoLpocVdN
gXEk083EsSVCStABj3cM+dniOvPLs/PsrlyoLhh2c+NfJ6QcxcSxxtSxJ9z6nK+3KO1XFcoUvgXJ
5IG5I+nQXL/IHJ2DHmKf+BdTBxqYf6ekD3BzDeXOkvl8ttfHr3eR6oOOb7sql27LePkS24DyVIa6
ZXIi3UacM0i+dg+x8phb1el7Wtd0XWuYfqQpKIz26Xhg31YLqx95VnJUxDgVPmBQ/BopHChF4G8h
PARcaVzYIXhmmO3ozzFIprMzAFT9eRPUVAJpG92gTuh6t8YRnLJHOzymoLyhYmhJz1Fvm4wR6ufR
cumcYaDx82aoMai4pgEJWUZvUzZ5G3IHVKi6ybBzxum7MCt/S7P2m6LW7MKRqSKN2jtZH8JofikL
DookJ/RmRLA+k7hFdlrfLNWIRNgzWRxWnJ1lJ28LrA/mCCO7mmcPF5uGk6Vov+0kA9O1fgwOAC5W
65pGmPAfpT4ARRLxJiBJwnFmoN04zDzpfJT4mz7rmglejdGsBDLdrhNsQHMrLTz7xi4Vn0ZZm49j
h/vdH6AWqMR4w69YLFHyhMm43040SXC7yMRed17HrjkxBzBJvNayHELkuBVN9W9Gr+cmIS5elwDE
WnFF5WK1f2W9K7e5O1KkqC12FedDDwyKTRMzlqtl8piJ5g79PD/gyCg5lw331ACcKPCurpHv/qYN
5qZEvHwaVXUJfD39LRxC0bCglvgTxF8FEc5NmODUuJNl2oVM7d5s4EzpQhv7mKLgz0QGlpghamDX
yYc9BJ+OdtvvuXsHeweO2XxSvfC4LWk3FKXzL/Ixo6aVAlDbynQXjTZ3wxLDlkMWJbRiFaN5R3+z
ReCj7sEJzdgAFVXz97OPRbS1luDmrxZw6tnkF1navu6eetO9ek0yAPxT2amTci+L5hWNisFVvqYF
Crhn0/zLTZ/ElMQvZWshoydumDDU55XByuY36S87b9XFhYh41/fOsOeUXZ9chakkq6pbhUeujswO
f3Fncp1tYDHj2g+c8T+xekL37Usd1+eUky01iVdvHsA2WsuumcHLpokV4RXA2DU3tSIBYxGK4ufo
xX59UhIN1p7/BgB8IfodKpiW/+wmPskWyzeXd2+faL5RAWjyx4Go6YmlcDgIHBY3Ml/cc8k0/XXV
kX7T+rhwwg19tQwXFbskZgbrqYWY/zS1jBV9z4M4XEHn1c39T2PI4A3xIbNjJGDktnvpmc89dmns
y115r5qM6WqKmDqChWRNH6zPzl6SfZJRjOOvY4qfNwV3wnP2ruO+vi+ztIY7k3g7SZB685/fIuQf
ul7MFJ+k97NY9JPs4494JuMFHc1hQbWvqaSOywlG/FRNQiszPSwHvw2gv8XUrRquz3o3ZWTPQSBm
JPZPvd99ENHO7pS7fs9rlBuRWeKuyYz/Yu+8thtHsiz6K/MD6AUEEDCvJEEjSiLlzQuWpMyE9x5f
PxtQdSlb1V295n0ekgmSooONuPecfR5kCweMOkDmNsEvzTLnS+T4SDuoY45KznVnoJaWtINb/N1s
HlSOdREjck2mizqQHtHF/lZP+oswGOOzfdebMRIiwBckbbQIJBywaFWmzYkYsD+UlCGxMKglFZhm
ck7Ge4WwYtf2oOr95nM8fzoD/wfz3jkPs4a4K/nd0IxhUOJnFNgGhYV58FugWBt4INAB6+xNUWPi
mWpx1TXqRQhi/obVtW2pTV3Ehp41K+o2rglqgqs4nf8pw5TCUAoxezKGCYqW6LGbwan5DE4N41DZ
I19J07VtpvBvCv0PK5SeBGKdV1YCqbXem0MYga8LGTvHiXnfJE6N96PVjnqMDj/XhEohQSXRvUHb
IgrvZWEp1U4ZHUSrnwqY2FdfN3aa1fvEb+99raSvRY5A0aGAU0fLBKbZ1oVbqNpta5E7/fer0fhu
D2Y12rpGv8uwbJ1V+c3eDEBGo8fQ+MDQrB9F52svbRV161iPbHjeikmFowufp+dihKA04YXeUMbX
b1E7gi5IkvzQGol+S/+1PlnEe6BZwMBipNhfKHbfceBixmmte3UkBz12gPVRkjsPcWRuWPe1m5vm
B2yz+gJxcHAjsCEiuQhekypBUzRMKWkxQ7YBikDh1AisNfJP79rS2oNNjtURSei5Efj0jLo8NPSd
GZ/V2qNt0D//+/Wkfzevs4JAdDEEFCY2Wet7RlymE2wZoAvYt8IjwDXtXNOrd0Wf83MjMTKUlBEs
wbI5dipS1qDbRuwDu14HWEt5+Nqb+Y8BHQprBG6+GNgi2ZR76YOQSOk3rn/IIvVPtlsO0/iQDuH1
oKZwYmK0jIqXvoCV6+6U3jii4fn738bn/tV8y48z53/IhYmD/FfzbTbiYs26Cdm7mSQH5KWUT7d9
roevQVFjgfRzmFUGG4LulbGFcDqsCiVU3uE7cu3KGQRXSbE3Ipm4mU2zlf4pmLexVR8qR5LfUKWU
utmtVmQrI16hY3vydSv5bSmWARg5vbkeW6JuFBE3Hx2nSFMdsycTRsQWyv/cksCVq11PORBa31et
F69ID6lBNy4b1Ee1iV5C0YUPjG7aXYIDZm8A97xNEIKv0CIhxOwhaU6+8kTVx7zDKhGv2igkuIg5
xzonpZ4och3JNlR0UIkcOdpRBOfKhu1d+ppNflJ9gbS8Xfcw5S8LB2Qbk1lOCB5eyioaPGDg2VNX
m93PjmaXZzSveTuOaNyRggp523ToGGJLkucqYeIW1PJ3RTqA7GJCDc4cI2laIuez2s58Lof8pFWT
/MmpdU/10zuaUB+5YHsE+rawDyLPgJ2vSfMamx2OCyXdY7qEpI3JMAq2XLer7aRgUem39VTUL9je
EI7XB45d/Lu901yKCJeL0XE56qviObNMZ0UoygNaLOMiCmS6b/Rq3MkGKWYXCSL78kZ3E4YZgZdr
L3+/F+p/PRNJy9KkpUMrUC3t+xFGgydUQI8ke4eC6V5FuqxT2ryyuqekE+dwppkZfmW6FBPFMQFE
RskPoCwSemb8dt8QPzVzE1XxnkrqvEQ7+TtLpU+ujpJO7zgS3Ye9Q9Q4BdpZVT8Rom41dQr8hxok
8TKunjvU773gBWEbog2qo2sjna7Uhr9M7F7u4Yb/l4Nvttd/M76jpsD1Bl2CbHZV+xY+qchSmVph
BfvJyk9hPIqTGEN/bSZKeA0+8JhmgvAaP7vPoSWujE5t75nRnJS+ZYJZ1e25NvBYdpag+yP9K8VL
zLlYqSOTwbNcdKi//bRDOTgLIafhTcP9t9IVHIB+FD1wEBXkuK/UuKqvTT24ELncU46Ot8ng0Z+2
SrlJRCq3pdzV9L82E+2s/7IKNPOvmx4igSEdE78H1cfvjAqrUwscwWWw70TRncbEt6/aSqdfJp5N
q2luJlCDF6UfflgG2g0jLJ760NtUlj9sTUulIJc6RFnFp6bT7pIxRsWcCv0+tXxjVcJltLmIHGVZ
dU9O+OIhUzh3ffdeDqq6F+WIz00x1Ec9IiinMTnS6gi/ypifGt1Dvk8bO8iTx4zG22kKqyfFb8J1
6MXRBRzR9s6xiD/KivuWitCmTOGEtG1+TkDenypayJeDP77aat0hM023dTGiDpfmYw2s+dQAIDtx
vnwmIkfdmEJjN23C5hb9kA4bsb4WZSuZGqbYQ3rlqsVVBFTIIHmsn4pTTatm04ziatGWcM4+1AlT
/k6FxyzHcrotpHZrt0V+bMvqVtdndg2CqNuUyWDhTCiO0Uvu6LUelbzAc9Jk4c5uJW6KyQYM6xwb
taRV0Kshpzz7RmptvFPMRp2RtIbbKwhSsSn6hYEC3SrsSyFrBdES8pcBadmW+scPCz6ii5s6XmEB
y4DtJN6ZiI4TFYdkF3VArQobJXGd+cQoMX13VS0lg8u2EN9pSrwNRZyd1bDdIzlFvhcyL/cmit1S
8+PVFPTREU13vTIViuYysD1XKzWxI8+aU8EjgyvGf2CNyPPC+Fy/S40wTwA3SLmm7kW19Ho3BYhQ
cEYy9msxOBbgm6meMG+Av/uLiKszus0rDcnWqU8pjho4TIknw/DBtOtcJa3jmpbU3QG6rhsCOqW1
nqEFtFBbjKF6j888v0mCIVz3Jq8MPJOx+mQ/ohRb6RbzPhSm5mXajjR4Ck95+PsTKrTUv55aLGEZ
pmYbmmE63zN3A02hMNRZCtx1CtazifCUWKQUoOgWq3EyfnRMom+zIvI2o1YnLnkBYB4D7bXLLB96
AoU7BTDzVe44w7lWRHBoHS5rKdFXxDmH+wpkwbaDmbvXdfOpyYD0F2N6JXMJNHZUkO6VXb3Sg6S5
dgA5O9LOmeCdwQgH57ndd8OAFG+FJiw3zFD9ejTnQYhGO7trmhUUO17nU04ZrCzhKqTHMGIRP3Sy
bzeQa+SVhPW1CnJNozOcv9E2p1Jt51ctxCzU/eyPodSsa5E0ZJKaYb0N+ioiKQbrdjo2T2kvrHMf
h66O22z26W3T4CJV2voD2t0hJJAJoeVZiHfKF91eyemW5/ClGURcW4xwuZL0/R54CPoTE9Q2J2S3
7/gUX5iSvpQ37XXTPzdZhOSGKRitufEA94JcldkHL62jblLWS4DT7lMqNuSD9M4jNtqreCyhUxg3
2YTmioG3fhFIBztgQ3AJ9nkwe76juwY27NUEPewUZwzNESZdosNcawrR88hcL6oEZUyPNeloZr66
RcY+i9pmJQTiavQu8j7CeUPlC1pc56HFjOJ82jt2XF6H6EEmsBWu4WPGQyUZ+VH64cQIA5xIkD/j
iaMgZuOTEPX/mJ//jvmZ513/DfOzeYvz5jvkZ37hH5AfB1yPCY7HEppBWjRH/J+QH001/qEaJswz
CNwW/0Hy+Wfau/MPVVXBjBhU8lSpWgxQ/oD8EASP0AoYDy9jcsjM4P8C+dEs/V9jzQ3bsQzdwoDE
N5Sck/RvYx3CwZGqgLO81FdiptwuN4jwdUZd+sRpyhI7MUsllZlw2y2Cz6/7y4ONSlZSh070k706
VkhoCbi56FKDTN3JgauaVPM5rh/1lTRaAqyQfdvMDGcCahXP7ZxAQbBFJXS56Xsb8Euod86BstTS
rfQrhvH7BTa63JfCO+pDCS/dT31yAzG2rtPbrKOfOgXpY4KlKRj1WzLs1X1GkEWhTcjVQqQG1He9
7gStcNhkEZ1x3PoPtT/dp2rfXvZ9elB64ToAh+ipxsU2gglEzQrpq2/YNz3UD8ML0BROYE1iruSl
MzaggfKWcYmxbzQt3fgjuXc5XiQaweWHzkmK1pp1LnQmEHZ8W5f+zag2T6SWWhshGUHoSeTCSvDX
VorNTAnhO5rSuyyzGgNZ6PwyBzBr6aylpP7ahLT6s6K5ggiysdP+ymikQgyAfCrT8YRq6kZjkigB
6BFlmkJ9tjaZ8IAZqbcmmoCtjYHVgRWoGwLghd+T3gemZX7DJqifGI8gjESNNGToSlJyAuJ+NiL5
zgiHqMBbIrGxgWk0wJPf5mgM1sw7KuZsKyMiubjJXotZb0AXO13HJrg9XZuOQVi9FLZ9jzv+Tiur
s11bD5jVHmsbkKTfR3snNeE8eax3zmVWeSMItlOQTsRGt56G4thzldgEfvmjbJDd5Hr2A+/nkCNm
SibPxTRKqaH/6Hskw7pH02AWh8cAojMXxSqJnBKTQghtstjqajhgQCWKwjIPlUphrNYCGqCZ9Nzc
KH8JwYxrVKdpF7T0Lf0bh5T7pNF+yoStlRT3aYdMqclG9OSB/EWLfY1e8Rg1Pi0bay7O9wXXAH40
ZqQNsTKsS6tlx6uC17AvaVdZ+bitRKNvrRz/S2Kt+955L2SCW6KvTln23Ks6aj96FWuN/WEFLONO
e6KqWaKHSx1aCeZW7bxLfXC28/5UqPk+V206j4SRoaOAAD4l5zA5ZL0CIx5AY4pS2jJPogP/oU/k
Hxoh6izqxjTJxh8kLF+Tg4UvoYmo4aoqLB3sFC3tgE5Lb6phxG+rxo+V5j3pGcnbLfrHFpIuk0NJ
axUWgVKIH0ajnhXsJI1G8yvWMAPb0V7qAgKqHeTsEAgFChBivfmjBc+9iec8nY7Y3KBK7myVQhU4
u4MzDSfdpp6b93m5AYaPh5BMotKEp1MbZ7KvkdEk3rUktCnFflQ6WQ+pZF/p4HTVkQmKCK8qu7nv
4z5GSZK6RsaebIpmAubJELTxqTmsUxNdSJJDqWqKaF/d9Z3NRrYQBuB86UeGMVzFN21sotGX/k0z
6EeglUf48yTYndSM0rsNsR307viLD3hJQ+OsBGWziqvwHe/cASQlPdHqzjOjd5ZD6hzm3lYwng0R
3/dQhF281b3oMix9pu6brt31HTkxNIfh9kmfDSVA4uoGzjBhoEyVEuLKCHsEA/Gp1mAJ+OWvqFGY
GV5jU79vKlLGfHq+jcYx3UX6uQ2uEkqjqO/qG1MPH3sDR1CNGqds2kOv9GRv5P1ZwD60KM1wlWD3
il47HQwIRoNfNdEKNIljjJXKcDQT9c6J2JmFRA7F5OenKq/hZeKetk91Ev70tEHD99rfUp8I+JLN
vZbr7coYUWRhvQORhCLSnrikEKRy1wXdR63nt2rRvQ4FXxLQ/7UhkAI3eM745RvbMs6Bk5GIQ6Hc
atM3ZagetF7fdMJ4yHETkFxsr3HhlBq+vi5Rbz0uAgh/f4HOuO/7kuCK6NfgZ0c49VtFFA0eHq4m
DU2fNYJpgGIbK2kbCL/xikxlV+TXjM0xQ8jZNps9qLy9sK3IVT30NbGO4TAlOdlrd+W0dj7MiHNF
y6DZlh/TaAwuvijeJKRLRRPUJdGS8dqU2atmImeFDpmfZLML9MkL1Z+WNyMmDApBk9ECfbEuPdFt
naE/WiN4mi6dzoREoA+sXGMWdQnSiKg8rjuRvJGSpar+rToPD9PmksjdIU7PRuphObUQ5LWFdKvW
weSPiLfRUAtnN0mX/ERLghQDhZrTDW+2Pqgbe8jPHRFH4Xx0DVO5BWU12+uCn2RFuV1P/Jc3E6Qj
p2Jsj9pYeTVratBx7VChR/Li992GgNt2zXjl2s68j47MFEbohU0X8L0R/uMwAKi1KeR1EUoisFP7
kHLmqrbU58xrMJLpAV5CezwMpQ7ICoYemOjLQYnPY8BwovfWTF/x6SveJjD7nSqnW43JGR5c0nC8
ElnuwPvGxpWagSKIGqxlkbkveo3iiPVEkyFYz3s7LUBtV9voSnwiTf1BvPg9BR14DO+pXt1gdcBb
GdE+f86I/7LG4aczNK6CQh713wOOn7tsQKSAG/glQlqzIyboop50/IJABHLMv6VPHCmnhkPj7LXa
Rgg35Dd6Lm6NKThC5ApWWrrSBexjpzLPWFgR6/NHdnbv4AWhvfNm9IJU+zB6LCZ2RBWhNEqFY03G
y8aSBec7XGbMd8od2RDxKp2YX2eS/YZkMHTi0MXbaSIdNCmfZZ+WyF54nAYFvn0IV5cMKdZ9rnJ1
Yw/RjWrnZ8neLObsE+OiM/nCKDwfnCE9VsjW2eIvoUaGcjSZP8jg2ZkWFdWoV94dWhbrQhJTFjiH
PtavmgQRVV0mrw0o8l1eMFGsib6Ie3utqhBOeixjJClk4hhKsWlbTAFFmN2bVBk2CF3edCO6z8aZ
PFSVP/WRIpddPuix6rhR0cN0SZJLOkpi5WG4H1T9Ie84XIPCfrTg0hb2Q9ghWNUt7ykGj+XKoHoR
NgknZl5s/Dy6NVPvZ5ZVpJI4DJ+sCJTLSPEa10JoEPeohpxviLLQ0+FdLwoMvL56XejvIMBXRp/c
aw6KBOslhWSL7sNHOUBVnTNiatT3tmEwb0vVJ0VROX917Akeeu6u5iVqbj+BKTMZ/FgrFRwLRc3+
AgUbMTttj9AUJQP97jvNLj4ofemO+tpL+0cdYCmp6/4yrm2xcgz6kQGJDXn+gKcJeVignmsMUqsI
1ZSto9YVjUmTvjewYwwwu23/RFeW7s+hVUPGR7H/kugx+gz/rYyn60CPbmnNXOO4uQKT6KyxTB/1
GlIEwUDVRNukBl1G43d4HDM8aeRZ3022/kqm2zGXaF20JLlriZgmWxSf6uDla0CGoB7Pfe4/yXwA
BBQHVPV0zru0DDj9bZTMuKdKoa4Uk5q+Q6c+C4dnGU0eJ6/i7DGw5qfgNB0hIgAp5CIU+KdcUlca
0p0jCIhHsKDBf6KQ7KfwX1R7/Ihwz6o+VpSKMsQWvQPRxfLIiFwxUpsKQw6mYdyWvXdPDatZk45a
rDw88KozNxsDqeMQucl1pChRzQluDJLbuYu7chqfD5g5MbgA3uhu3Zs2glclI7RJjpBJYF8+xdos
kSs/APjfRgoqxCQJ3ga7f7aC7get9Z9iMmf17Xvo4JorVNZV4CHzoYVIl5oigNPtOqOJ9shSbzWR
7kbZXzJ/P5pCeuvRr14R/YL7RgxKYig19aKOwOKF1rOI0iMZSr+ChkvsqBF6I+yN1Ow9KiYffXN8
o5HAuEaP+RE0Skj4aX+lqfHJ0TrM6IH53iSYBjKL+KF4vuANa67jeTvbRftq9lamB9tEgzWqJZf/
9g5R3Dsg5GA2MO844QJgQ5WIYSJWDcb/SHxxLQwfnHBu9YBocu+mR49Bhuc6a1BQ5IhtwZLFG/Im
b5D1YBqkSLcP8FDL6GEwsvvR97n8rz1AqGvS/XwmGzR8gllvo0QAJwQj5VbKVSkHaqMoL3LAMVNg
nXpCwwQOqM1Y1mjwBiZBtUm4WbrtRHtZ5v2dQMWLYyTft5PY2KrzYfjjba0ncl+15XnstUe1sGlW
RZcKehsOXQ4wm8I8BsdVAulrmvp03Svi0IUcU01sohzRbmKFrPShZTwwhZdBxhmqdB6FBmglh+rv
6iGOGtUyTpVOz6fRHmMrcEmzBsExxzv16T6yUoLH7qPegB6UzKNaAzyMGXEBDKmYKuFVi6Z1C9ql
Xes5SvCRc5Tj0OzwXrxeaw5tSjixHyAhvFdU+FQZxfhVPavnzPRS79GweKn1oBvBow3/I++t64L1
6hftLDz/2dL/1ErSGcWTIbqfYeD98Kf+GX7BexuYj77BeNuxL5h/n4GJ/Srj4sazbWSQIUhpCqJr
ZD4rxNfIV+QHpISDpg2XVXiiAd24cEh2dk5HBMKaprf7EoI4R3EC5a4fczc06R/5eXFPOu9FE1GQ
izMmtY6KY40u9lsKNYqDc1CY8QUvQXWCtyfXPhmz2CGhkIXxrZj02nXG4GdkG9vWv5dc94TpfrQ9
wTmIRKw9BojVYr5ebsBYUWZYFiNoOCvT1EJ3uZumeDkL9nUa2uRMZASf+t44S3OxE3dzJcLxT0FY
IuPJ4K05RfFjeV0y+BTXq9LfULD953vn88dnYF1caVb+5+ctjw3QHojCGBAmYV29WN7BnoseXach
z0JBjOtEVG/e/Nhy03OkQaqswfCaUb5Ky95ESEF8z3qco2CUOSbIhxrPr1L9165HeunUAX24xQLd
xPVdN5IOZMb2ieInQJXPYkwfxviY4lWD2/uC5muDXhlFcP3nryU8l2QyidKYWI30ovkzZBVKOh+2
POikQ0rnRcClYqcFCM9KQqlMpsmyON/kip9tYmVXUufm4t0T47H8rKRWjMn9bXF5tTXCyOGoBQjy
uUgnwTUzM9wvnzfUNQ3beh7WPWG9uVjW3OdaCglozeWsvp+N9staiRuu+XWjUXWZH1vW//KKZWl5
7HN3WO4vN/ocrQnmYF/iaGz69nbZ8CHkrxjzKDvC196wPFMNaHFoOpFCN6+K5UuKrmL9NH4OknNO
Fxhl+d4MtWvXCT3f+U2MzOombDv6NnU8yV5HCSRrDr4ebDPy4jcN1BhOsPzhfJNGprWb/AlsRslm
RVef7bHdtiYMwyz/ywf/9h2WRdQg2UoTwayY5St+br0wQDhKhpLYDPPOQd4B7twK2IMJ9Gq4TRJk
OcuqGij3xWAS/jxqbGF5JB7OK/T7GtTL4Brfkq3A3tKDDDlZZAevSpuq7tca5hC5EJYNe3Heq5av
lGO/QIjWoZ/nu3S4hRNzUokSlLC+6pQDvRfK9vNP5+NqeeXyjv/xMRJWJnoOASHU8/FBR59aAjL9
5SuDs7L2wCZoOf7zIJv/AGoaf2AwLC78kU4CO+/Qyh6+0WyTL93MoizlLTFc//FzzZzgroCQAyfT
sdLPn7185PJtp+gKCyx4Cz03sZItR9ryi5cy59feNT+WW4Y7n5GkmCzXs8p+G1jJ2fIVdsRlz1tu
vo7W33bRz8Xl+YkyKGTXWV/Lyv58SRPInfLY1Nn2c6tmpV/vhF8dvo7w5ectL1keW+76816odoC7
m5jVZIXb5Tlj2dmXv/h6/fddcLm/bLVl6fM1y/3PxW/PL3e/Pfa52xalaf5x6slTRlEyMaAKA6pK
xF5DrrZWiWr9XD/Cke3KF7BxRwxkxI7asmY2NG/xHoYQPcFTNjU3JMFQrqQxmjAMxHzX9PFNZuv7
vmqPkrSKC2qNN1h58hoCBXSwhhoR1si9rkBuK5V2r4zAF5abHEX9RaVVQEmX+1ZiC0zZKgHmVm41
jMYwN9tZF1AFLXlm+ft/v5gRGr/tbSJKkmJCCnI/GlFw7OcbL+y5Ciz3PWEi61wWWwEaO6xmKdMA
ZwK/pn9cnvB9LhSmDWqXJFAgQRw+y40z75pfd78eG/SBVbw8/bm4PGUvu/3X3//N81/vHA5Wvjcq
EQ2Xcqim7dfLf3u7z0Vr/jq/Pfr50b898PUFv97l3z329enLs4NJurJXwd/Qawzrf/+jxbxzfHv7
qcp8EErNw+fbfa2cb3/321f9ehvIwgMyc+ZSy18vHx+xc2mJ+hJkeI+BhlK3+m1xyUcT6egQdy0/
QwaX9os2VFi355sleHBZWp5Y7tZDvG0hr+w+kwaX5MHyzzTCcYkf9GEFM0PzfVCF82Vk8W7xZTj5
f92P08JcU6hiELqc97/HDy5Ja06FZCnXtZulMyPTnut9M5+9VC5wSHSY1FTLuQ1uHWMxCxLwfIKz
+zK6GD57OuUyhADQ7u+N2HaZL9MRIjg1UN2loePP1yOVvCJ0p+Z+MbYlOA5ZXzOi4svottxFzPya
0jtwtSW+cD5olyVGEjty1isqlSGB0lC2wcO0zMyrTMX0joxyk80cIHumGRR/Ln17rKpUmHJRTxxa
SQer0eAeLzc9AqiLz8ciddiBuF6rk7FanusMx9gFZFgt2xND+h/Jdxor5uLrMYTS7AMS9MI4RpB/
q5rRr5S49AcQgojR5vbbct+sxKOX5567tNeWbhutb1bIspm/um9jUcVrZtdUjOdxXTnfLEvLlv72
GG7KmsJg+REtl/fPDtzn8rKhu4yaWmM762VzLpv4qyNnLpeiz/vzBcucGHplaCWXZly42BWXxXEx
HXY1wZNxWP7E617g08avaCjgzX/bosuDUZZTm2Ws2ioqa4AA4HpncpZfgiCNedt6HbwLJoMg/ACk
wqpNkwc5I56Srsn7Y5FHzWE0XzyVmM8lqPDr5t89RgVmr4Q12aGaXl+MCAs+bxqS+KhK6mQG/PnY
WPqEJfpUl6EqGJtqzk6cwnfdd4oDNUjp9nX3LLUJFseynfxlEy2LONEePIy6kBTnVMmvLbFsmK+t
E1Qak1QLPsKyCb5urPnk9HV3OTLJOsrdeIx/Lpth2UD/blO18/bpc1Hsfcpdy0YpTGdrFKm5W460
z020HHl21Mk1QEdaIrPjBpnRGqjVuI+9LFHXhKBXF/Po/CAVlH8L/CWMiw+PToLbz+vJ11jtiW3i
7V/ufy46vtWt1YD587IK1Xk9fq7veWm5qxlAQ0CbrpajJYyEDZvCfvqKjnRGEsHWy8Gz3Gi5GR7M
nPpZYdOaNlN7WOtsfZgnOGIDRRPky2HIDlQR74esd+lfUmhenp3mM4WX4VYyp+LxW8jo191lKTeg
v0hFofHAAGLZ04J5NSjzeyx6gf+XVvw3aQX2ANTM/1lawbw6/5fcpM8X/CGpsNV/AFZxVFWolpxT
jpCFf+UmkUqB1MIxpT1rIxAz/FNSof2DIga9WyquJv9J/U9JhW7/A5+YiiJLF6Zmabb9f5FUGLzR
v4hHLcfRbCGlRUiTBjnrm3rf6wn/xt8jD+yAG8s2xpPnDEQxSByIqS/f9RaXkv1ud9pt4RDckTjk
tWB2eC4dO9tK+j1U5XzPrYzuQFuBYgPPO3o0bWO7Oyc5fg6tHzzmDNa0z6BlS6e6KUgTQ1hKMVXr
ybiZPLpuOg5SH6jyYYqu84Y+7JjQTZbqSxzDvLEym6P+Pst3yTgF+1SblRM1qdR1K9zftt75r74Q
8W9WiUDOIlkrQqfG8k1jAs208rTeMQ6TYgGeFkDk/US5hkQ+7nJF2ZmZgJtYF2g7Jx1UIO6MKX5V
EK1uiAigZM8vbQrEXy0NwYlMVKdQadJFzkqQ/bDFNIyx0DGfsWYUh7//7hqb79sGtYnNsRHrSRMh
jmksauHf0tq8gK6/2UKK93zvOS0pBRc6gIPBBO3VOBiWJu2U9U8ZMzHspSX9VSZwB6Oyn/JI6Xda
Bc9t8Km89j0kDSuHd9GPe3JigLtHZHdaciNgu1LrASuJWkMX1E5y2wdRTU2ylslRT8D/pKg0NDHd
hFpZ0xCrfqYQe1Yk3hzLJEQomA/HsfMp601w3AFABYP9LDr/wSoa6qaQ6NWJ0C1gzVocgUywz36Q
S5xFbbtlcPEwXUJ0nsBdikOqeNCY7QlXLZx6A4S5DgYZD/I85HmvgqlcBSYAbOojpW2sU1637oOT
rWiVWyMLXWkm6Upm80MEAXgD5rB25I0HP/FrN0A5nRjmU9kP/F1dAjfDQW4qjwW+cvqbykfTxggI
rUZieGr3iCnneZ5Dl89DW4dD6LIEVbHqA9qiKKcOcA/uM7r762ogbKzhTZTcx6/aGjcIAj/gDUcr
0Xc7K4KbBUP+LR7vhw4OUjwYb3Zw0GikrOB+nENpA4MqDJzsLeqQtD7Gqb31k+hlmiDXewnuqYqy
d21gXA7T+qo0Jn2rBmg15CR2Vpa9TfFIiAToDDq/5abtqudCVmzLPizWZTsM5OIIegj2hvr9MXUA
phPBA6ImAmYCWUk/Yass1xpwSE+7REXUUm++s0HJzNxQF8wBLRmNfkM3XKRW8+5VDRpbLGO0mLcB
YXSKSY84xTW08YgwIch2uqG/ggAFmEXaPVQdBP+kzB6L0XitmvrdSogUN9pny0ag3DXZjzoKb0SA
v1ULw1MVoywO2+4JhdTLJNcKeJJVg1dmPSmT64Pck4Z3LCZqS4NqPBOtDtBKXJXqVCHKFLtw9DL0
EEAGCw3Zf0HGkAqAEFOHTQPXIEcpKLeg6ldx051GBBCBaC6DvNo1CCLtoT/UcfVhiRt8dxetkz7U
eDFcXx3eFE26ZdteYIhyZ0F9blOHz6dxNXDFB+1S4p63kH9hC1OC9iDTjGJhHqwN1XiyY+t+LncZ
ynQZFcxAIMqkVBF9ZGIIA1okVF2Y30Zm/QYa9iVIuh2pFVvJkUQuZ/va2MBZGBnkFp039Mm1ppHu
A8hspYK/wQzGidW8n3LmXFbyjuHzF0iq1wpbdGbob0odFJQJOaFbNWTnwTmHnXyO2J5aBNXFC49x
SRJLVT5gpZrH82dLyg8gSAXxC2/G2MPUh30Bv/7WjogqdRSmIT4VAkDKiVG5jUGaHaJkepUefdEp
7XYEv/zMOPJWNiw8tEPJAzEwW3SH8I5NBkxSRe0lppww6MFbhTVVkdrKby3Q7FpM1tbUJBFnDfTQ
RaKfyNbCO0YQdtrdjJZ9Dof4JjLHa0dX9oXlbGj9J5RAsVoDiOd0DUa8r6/HMNZXpo8ggZb4ofba
Q1QFaJW8dyHTS4Dxd4jowKSPw0ORmGIzeWjevV49f35u3Ewbz8y3FK8phUZvSWxt5uN7rPO5bxwc
qzQ8eCTQ65HqaiPQF8N/6cp8XE3d8DNJUWbRf2El6QSsamev0G7mJyLHeo57DJeD8y4a79ZHMVf3
lb4KPdQ3tv1qD2j+beLXDlbtzNbP7nk6jCqyqVKD/gK2LU+mwQ0dBPgl9raetv1KhTSXC3wallmR
aRHIctuawb3Xw0GMwvYgBKfMoKH7Wms+LP/+xNTlkDXaky5dI6qSTWxZ16aVP/lONSMPnmmxE348
GRiD31Qrw9KAh2EKaaag+3GzFtIXIsWNhVpwVbTo4rCa3NdVVzDXDNb9OEWH3rExEnN5WyMLAJSn
P+oheO9Em8fJot/ihTklRfXoBcPZtODz+5n1qEGii+L6RxDOyrNW/6GTV5Q3TMcyFsCSzVjrrlqe
Gp3ytjBQOzs210Cb3nGgv4qBpmSRkGRY+ZvAmYgUMXDKDSCUkLrTsognBSRa92vQ2xszdNaDn76b
MCcuhipCxo0h2IEhhjRjmEsQXbEVozz5CHhc5jBw4Nr7Qcn7la+OnF+49owavznWPlJ8JSsdQYwF
5nhl6fIlHqh0A3t6KxTvqQraK91rnTlCLtsOsCl1wwxpAV6lFlMSIaSy6qoRkdsIgs4ZjatCICwZ
7btIDhvFtp5TPNWrljLE5jUqwrcxBRBsSv1NMhCJmmBbKaIB3kYPj2JS5saVdY1tFllgy65YNOZ5
IisIbLxvrpF0A1+K97Rjqv9l7zyW42a2LvtE+APeTMsbVtHLTRASKcEkbMIl8PS9Et/tX7dvRHdH
z3sgBIoUyTIwJ8/Ze+0nV0/XTGy7dMimTdg4PehVE2MvZpqbD+HhilfzcwnNt1bBc+I1APXggDe6
ThIDBx/VrBngRMTW+/XvDAvPpiAcbjMzNsNRdWS9BtwAmVqpjTSh90a4XQJk8xyQ2ggTLXgy3YkP
250+lwzwZWvPRzqq76zLq6NL+jkXl3Y7BMHbRHS5SMKL3SOuNTcu9nK/9oikJrYx5LoVL/3Pwie7
xuOQuB28Ir9N8fB1CV1tWSvBKNiwU91Xrb0PetF/129dHyOH15/H5Hnfknb4XAxO4jI1vxE5w3AU
CA4+0K+JVb6iBEg50HE519a3QNrNIXCzDblFn2M10qyl2oZGguwwwpJaGE8Mw35AoF+2Cw79Ka7e
/WpGT0Wg3KZt6y8hkAlshvfUb8/D7L8Y9vSYNzBVM/FG+XkxBvWGgMDT8mUuTUt0tqJNx09tlsR7
X18dt8ctSSWbssBQpP+s4wPrEtFrmPu/u1xxzKvgSxNkzyOv0He7PayPUxjffZwORiR54qSHpIQo
xoSK9FA3DiqKiqdh/LWMkLISMXRH+iMIyZ2930zB1gPK2JdzcO6VT7Q8Yl9GDXSA6HvP9r6tmvep
n78zPBwuDEhPEB1YMxezjZxsrsFRgnrsJVaiemnhWRK9Z/hUPhF4rsZ3sXcuoMGasr+SLfBExqS9
N2oYhm1F1FRjOxdLptkeWfLOG8bmQbjIZYgsOuQ2KxhM3sAHcus6lWqD82k6Esf2bhug65WRFbvU
Dd/IxfHRiXV8jAMuemG+QsStqqzax15+BIPM6W9NZ+qS4RRV0e8skfG+Ip5ui2sChcY0ZQ+zzXRf
dHjsOQ/h6gO1R65qvlSV4kaYZISJMY0UEbTwpnI1XXbotg0il6I7K1QWBFx0JCxIh2RWhunKZoxl
Ngggi8k8t4FxLVyvJxfGQD2auDv0zOUtKFvy3wOBZKYAyJHq+GvbOCLaHDZGW45c0nwAE3FanFAu
0bVz5qzc1R1yuh5P54VENRq7IZL6vw/XPWv2AeFCsV+/ORkCfEJVtUwm//sHnKdCLorKiFbh31+x
7qFZHg/BaDy1A32zejIjxBEm93bnmCaLD78/QJQ7ZnTSUt04MUgcolbmgFk3tn5C6y9aHzbKfqqw
Nx9a3c1V69xn3RVmzPoibrZJGH5XetBUpU68rTwMVgEQYbJgrHMpDQyNAWo1rOLuGe8/rdIGDC63
j1eN7R3yOX5zvYa3Rf96/WvWvfVPYOtlCrl+EdICvWSXKHpyg5CKG6ItcUR3GXo6k8+rnR6yLgnO
OJ725MbJTUOYxjmSpnmNoyHZ4Dhe7uDrWTE5XnMkp+MUZu5y5ZABf2VY6SPBsNbBmJH+gjqu9pqR
uIWmnt/TOCn2arIlaWpRxFm5vKKEN7YKVMwLKenItfMBxLlXUs1BZCUmZIYkopVneHW9Z88mH88u
SbdJ3NbegtSBT1hazh49yaasZ+NWx2FL3Q4/sRO55iPRoBrrH9QjMNwZ8j9kqfzSl4aiSqz2eN8O
s1W2WF+d5ckoKR5AFKAgnaODYTXeQVj8/c5TycM0et/pL3wschHnEiIlt4eYYfahwLB9zkrYiq7R
uC8QjS7RPIBk8ZCz+B3Xh6rhVtGXZJCBmih+LNyQwtzBatuM8trq66wbjs6+TeRz6bryaluSCJdJ
vrqWDahvYTFllnN3gOZoXX1aHSmKiEdLwVWzK+/MGt89d2OcP5Nl7m8SThlKjerX2D9ANogutcsN
rANQca0sKjGUa0QuzhkwLiOiugwMLhTpWMDWSJ5JFQxoAOTqUGdj8jYt1R+n5fo94ZpgZNKfoyl2
4EFM31tBymQwBcuNQwSKr93jfARvDadipMYMwit5F8F1ZLbv5S9kydA8KdDhJ4hJuiaaH11/fIJ0
RpjxkPzy6n4+NzVkSBWkVxGTX6b8rt1p8sW9J4H2bjgTdMMEZ/hg+5d5aec3MLtEPFYjV8vCfvHI
/3pLjK46G+NQbmsbTU/b+U8K7wzC8mYZUXBrqnMe2g+N3oymi2gJaXJKHPbeW3r7PQv8J9GgKcoG
detmo3mKovg+5VZxCp2+uyZqeidqggkKXM1lCZ7CXVUN+YuE5/2QEVuTJkARWJq8zDMBNLn04N42
7reM7Ag+RDEeJs8Jz6lKiEP1E3tfEYQGqOpbTDWy4ybmnDsvj87FWO/dUjb3pvXg3ZWJe/YLSNKe
80SwiXkyUFiwRCpAa3ZkaExvVkfjYXF9rINo/Wwbv2hS2PWRkI5Lhpr+kJbxZw8d/sVCpZxXY3Cc
UxcxuuXxhlnL91Eqccr6owFA9TxU4uqMJuk6HLnESx5IyX3HfHPBnuGcQQd1hyCtvsaLJV4C0EVW
LLvrBKO5NUuSEgMOiHHB5Yiw6prQldEyePhgTASmu6fol4S+esZJGh0IJySSwBXeyVxYx1teQ+Za
Z2OcMlLjGrvXfgzn/SAblMXD8BuuZ/o4KERmpfNljKhk1CLBU8zyWXLkpmTeXawEktGwEBudgtMd
8ReUOoGXWsKmD5H9gLI/Ii5O9kYvLrKskmfMn/fYgXUBo6ViAUK61oI0uzKuTTjrZKoy37vLlwX0
8iECe3rM8uJCt5TWSx8oGgpIsOb+6k5iuOqBm3z2shK1+YLwLobIevTnTueBOM0xVRWWB2N+pJ7O
D5htwnNMLrMYokcT4T736sLYJwEgDbHYl5XwbZZ2dMz6yL97PloZV1Yz0KcY6JVfvQNM+IYd3LzJ
r600sjfCaHb4KoenGBG4rSgYySjAsuXgeUkKd1+51p6Jl3bqUNrJWlJkT2JXOqAENIN/16nwk3Dq
+bhMQ3tV6HICD95JQ9A6vdJDk4S01nz3fY7K/jTie2kYwG5VkUenBqzmVvbVgxTvzKxBGsRkVvZT
fJkRUPbNtSRT5rIU3dUm5/uZnuUmhKqs6fsTChtU2xG8OTbrXpY9NC23ZKMlHmgj9a6SD2tGGlhu
nQyen6YZYmEOy2Efm/SSDEmu4LYwUM/PUMq2JR7RS5G2fyrDmvedadjwmrTWzyTgCgYBJE5rqB1g
OHo3a5RDR6EtQOGfw2oy40e7AASzhEi7fOoS+ov5YVJiubgRC/i+zMt94QXzhYy6XRqgtGOFQS6D
/tK6IeD2ixpodaCjYvyJs3u5QDAY/7Ur6jbD1KLhrp55mfVm3bOxg7EO7Kd/Pe7nItuZhHuBIdeS
JqkHgXqvYh1Ohe8y6vVV4rDeqWC/840hS3RkELRjMsaaS+szaLFzH1R1TZDM+rV4LV3+ftvn3r9P
OvGDyzwTbBEF//az6y9YN39/4D8eQqJl2oilzN7KhDXo3x9pA+pZMoaX//yFFo5E5q/6yf2zayGY
p/tG0sPfn/63/7R+MTR8gBCo42FG6uLrf/uE1v8dhVbDEjiV//y/tI39TW+rYPv3D/zHL1i/8R9f
+/vQUpy5WY+0SleLXAiJ8HBVgS5XmzsNn6gsMkTB0+pvty5zaHvSc+hcvmQJQTnITXoWdWyCGJIt
zVO0L+vjUH9RkbBGVEhR7yE5snjzy3Lc+ePAXXQ2XosqfPOBNm5tfQRwXn1EtHz2Xj3X5p5DvL4w
1uAbiWSBH0uFL9EuXqN+IdZetUcdDjVfiw56oWKwQAugqS+5a/5Q1XKW4/SZljUgbaitSXwb7OZS
lZiIKCy4Qc6ezSUD/QNHEeYn6nRvfHcFHiwpmtcsC/6kdfMYee0ucaKn2kp++rUgi3IUdzqxf2Bf
d2P21KoB9vFAzn3D5JFl9zdm2Xg4vBBXnvPL7wzEHobZb0xp/BzwWejwC/Bzzclo1YcoS4fehyKS
xBjcLf5R/no/38gN/BP7FMCR9VpN7nsupre0JRR1sEPSE5kgVDFuh6KYPqDVYWFgZeTbzVfp/g4V
nVwvHB9LczzZ5XnUOBZTTvgi0/63S5pp6qhrkIpraSRH20p+2Po1Q1NoOmdrW+E18KAKdF7KX5t2
PfVfPuC8HRDzJkn1CpH8OqmISItyIwiZrjz30faGL0QUOCnN9KL9ApHzxas7sald99hnxmcXuiaU
x4xUePUaWsu7qEd1slwcdzKqH3rZnRqDCTG1mxCxuJC2lJzKaH5pdGT8GP8Jakg8oiWOMsUWAekW
bqfv3NrEKXYZPg3eCcfdBDEAa5w0m8liNRAV78oJCa6blkN4lRRbW2K4o11EHyJqceVoi+rWzSn/
Ae++9O37LObpDwYrpOiRwNAwG9OBzOuzNcT3Fs1fNEa3vmq5TDq6PL+bYf7mWpG5CchGAwKbz7fW
I9inH29t6BFyNKP+RXzbubQ3jY8pah/ECGqiTtwvpN43dv5VxdgzkhjQbNjkV2bl5T6aiGWjifAS
2vCqQr/5VTslTxlkx8iF5OjkTrCdCQ0+TK3vHTh64BPYLbFv+Ox2McMkPfLaDg1DiNKp043beAjE
8SWJMLQObk0hn+iFjI90ZNeWn9KY1HaxR8LI0WlAK0wNjNml6MgHynkDm6mi/zSzFmSlfgnHaDu/
REZGNtESfgZD8egGbr+1VYxorsXWXMfPGJdwv1Qi2dJSfAsB1+0DL37P6uBYQfhlUXZmLeFvypHP
zjUjTKWu98SQP941uJc505craOvfdXYgDee1LqI/4Eba/Vg3lwgyCD5AVCJxZP/oTMfHbqHIvYca
7NJR3dqQIpfAbzc5tt1dQP/e/loX2MPqkkx1TIhMJDp/2JgK2heXFHESDSmTzJ/gS4bEGrZXoKaQ
iRLxDQzKeYACQqOIEGHegqYyPCBiPwpucgdbn2uNX7JoucBsuet/Mdxh4ms5W+bG2Yue+yvk/DcO
eK40PtrTSPYjEq9wJ2tadm1Bl0Eu3BzrKqMQUti9TGy1We5va/KAaDHUO9h+JJQv5K5IMnpLRgXc
zQIkoGaClh9PDAmb5mzY+yLhzl1MFY3i7x3tnmtXi/SwhA4JAEqqXY0nj/EtaS+h+EZYw7J3Sgno
X7avcUHWoHSLR9EttJuMb6UKGFBNnFdarRX7P+wahl2r30grx9cN5/fOaoWpFj5Nd/7RedGHpB/C
p2H9CI+JJAWBRAtcSOp3zxxSCvGSwR4Opircxn7yrgfSTLsg4vYp4ZB+cZQ67cTXXONA4PGcWtQb
cUxJb4lFbQKvzLfzlJ+dMM12kI1Jw+z1y++DbBdimW6lQyJ4FByLNmbF7LIeVI7PH8TI03nmExGj
037EkgOZsjuCfkv2rXnuGKTJouQQtF1mfu6fMWQ1TOSLNxqPSjfs8Yzn22qAAFsnO3sg0k/LgNLI
+LDT/EEU9YfU/XR7JKa6oVV4vZECD5qRUBNCS0id8U/4BJtzbM8fLWeQpO1sWNaXMaN108+AjdQf
BfUaowMZBLW8TxbjXYPWNx6yxaR1avp/BC2DQ9MwOqAjs+1xiabeUhGtBfO6ZDGj6ktYz5pqIA4u
PVjEeh7uPKbGufhwCrvYe8VCRzBvgm1EqPmC+0dwDW0M7z0Q1hUXV4Nrx340yhEUteX+7Lsh23B+
y23f8ZwKUu8qA8NKTNJXLsqBkK8u2pD1ueNs5933iWqiRMjb9aNw3xis4dmJZMmFauaAiE2JtN14
CbWbvmx6a9tjlKsxRByVE4kdJuXC+C1RQNI3YLIzeIbiJgpxp1TtF1E8FjC+dkT22RuZbB2nsW/D
0KoNxuC9GIhQqtp9M2Auc4ZbZGLKRxkrt7C0Ii4JyWkd+P9/Vc7/VZXj+Shp/g+qHPk7qav/VZez
/si/dDmW5f+X6wMtcQgdRufhInz5ly4HGQwYFM8D/GX5vml5/4Y68f8L9I7vRY7DQt9zIp7D/0Sd
INmJMJQGIBC50/hm9P+iy7EiXytv/lGnnD81rdQDwQL8yQYYSZmGfojv/5uQQ3TDIqYhyp6qGP4X
MtBV/Okzw9sCEAIxyIyvHr6kpCFdlgi8ssviMFTZJ9S5joh4t9pGWpf3dxNq2wDZGA8oj61doRxU
BFS160Y6gtiHGqpW4BHmwNW0JiSzCQ6WMm5wRW2gy2xqvRZbytwmck/uo1G2Z98iHKhPuQLmjFCO
vloY/CdpcOjEOO0JHhKnwRmvseN+5IURP7WEph56J/pShXSbmdS3fhw8sYKSyTQ/DW2bPYuwPJMX
crdUiPq9Awg1CKaOo/MrA+MGl8u4Ju7kb1oS9Q7/6HUX3ZRdBYbr3io69G31pZl03mPtPzpj1Ry9
wruL0RRXA9gGmO/uM1bxB6oIMPUF3ZC6qQVqCR/3awggABiTj115OFTW5F0bvcGO7hBQ8XOiN3dt
48TcSdoG24RXY+SEtFD4O3qziijXh+seGXZvSvSCj4zPoEp840R/Y0OOQXIVC6FcCwRoTC845CZk
8OtrAHbnn2Yt2xWMbv4Rupr8NRbjTYHhvc/2SV28TU7+kKcmRP3ZJn6hxotrSxHoFFWPFEr7MXOl
7vHScZVM7g0mKiaxebuySyk3RhPAljX65LZwEx20bjjr/XMSh92xgsdOZJh2KnmDj2N3CuQ1XjDm
YJHE1Z2EB5JwcV4Eo3V2ouqfp72+9f/xSfz9dOpMuHuwd38ctzqazRyfEGUy/AhVQ/YbaYbrRink
AWHt/TYpuQsMeYg3yUE7Dlrm7OuTYd37u1E6xNMucNG4s3dw+POXdbO+oP94uIo45RITAGEzF0vR
wC7bf8Tu6y7mraeJ5OltZtnfXQ0TWrS4fd37+3CVuS+BZChWAlXRn3mtZe3r3t/NejCsD5dZtTvL
60bNRWFhoA+EYKkQqK9y9/WL69EBHf6bU2bOvtPThvWt+7v5+zVCv80zEEFG5ohv9YlcLDNCjlVD
u6anrN8plonyvSHvINP69FWVvm6UVj2v53mZ6WVtp9M+vYApmY2K6iId3XX4K1v/53EhDv7cP7vY
vhci47WFaCUkyeJnQnbcpR9rd5cZIXdWdBAXNIfQD/VmfbhubGzVgEsaY1N633OrPFkQvZuxEick
y0SbKkD+kR0uiGNm0esyhd22mqtjpXoM//HXsKYyqCHgBxkpFwji3uZw4fa+WhzXJ+Xu+ywrLgQg
8kbrZwnoCG693jj/vbc+jJjI6mSKIzCq6jLrH6B4J9iBxAVuEISwVdZZYJi7+iVZGZgB6G469cLr
ZmMaxkxPbcoOi6u+ZaUEZAEs8OIu77yzgtkM6VOX2GEzptFAe7/lqp1635quT64ycN8YV8Cz1U9x
HSalJTlqyreJfdIXtPUbY5aX7bfAjNrzzFrLultT/jbPPRJLyyR5bHkGCq0RNC5L5bG7U+n+6qWB
fMWY8NuPD4wiAUdxpyOVJP7MIqs4U2UBnSh70PjytQjN7MTA9ovptuDbJtbfVfSzBCRBPkX5DAk7
ksUlK82HqcyKQ9XyP9qsPyXaDzhMCBu7ubg1YVAdQ6W+K4JALSW+J24dnQlIo5gsw4X6aAEEqg8F
BTRHChJ4B/N7DEFkX8Pp3KphuBNEjTc51za8Cg8hOYMwsXl1OBYbDPmzjy3CBoeVVg+Yj0hkqcfs
wUVuuAQcTUl50+0Bk0Rp+A3GTpFOcZ57+2bp9X7aWdvJA7dElIWOYEA4Og/c3zwCmllWE4w1DZcm
1CIdlXbXSMxfAHKQUJcD3wnT6lOgO4FaMHwYZuJelsYK9k5Y4BnuumXbjliPjXQPYvU9W1pxbPL5
0chDnJMz7kEGi5o3M09b30gfHRbP16DzynMlUJ9Az0iIYwJwALLFiwXDWYa6TKaJdZ3rqyEjwtSq
dtx6qmuP3SDKrdPF/Z5UB3uXTI91ktt7z237LQCerZJoZkK15GAOM6hAzkAUUA4WzKMhy9LKcQ6O
MzC4KcXv2VrIKY3mt6GYHwumuW+Qdew9A4ZDXzsBCjnAT6YGFvjmuIssezjZOfavtuGXzl3x1ENy
3/DBKxIghME0O+WHk890LkisKIxiR+rZcKzi8l01vdqLILcOVu3+qEHhH0iyvRBZoPWZffI0F80V
xqiJCZjkdkMad7K3YaBPYYfQbQRt6pHtN+WyQ3Y8zDBpGXOGg3ULGyazoKfoPlMn/Sp8JKB6+IJa
fyjouk32Ngydr/SP0wF1AHCFpbLPdTruTDP7FAl8tAnWIipOEKmjvSUeFwM09/NTrziBxir93pVj
szMXpIojE9cz0o6Z62y0t0Eu3Xgyn4E7ozuzLYP42S2sn0+rcp6CMn4GaHYTBe8pYXk/+qj7HrYw
SFV0m+ry4gact+TrSoyYyX3C83KyC+yf+lRNBWdnyuR+48XDA6Gy3vsSxMZhrmMUEYlx9lFMiDk/
sz7BHqtIT3ONYVeY+cGGsLub8NkA2E+/1H70Udg5txMzsWALeMadAN+hrPMjWA3OSaskHmIyWZml
hFIN8/AULbaxHzHqURlMH4lOFhZFnJ+WwoPYdIb4/nXqTHvXGO535ePfCCIYcOq9zxhqINz4g4TI
e64kYhQNuU7UPkh6cZbgH6G6V/alqkeebh6fOofOZ+yJct+EJ2mQeac1KDzRpyxLhm1nTO0t132I
OTmTdPo7n51vS5PYW6ICHxwzDveuSfZA4jS7LHXvdDb7w+jbKFII+EMiZBq3Mp7QmBTZ1XTaPw2x
Ihs5mumhLqBlkYVXbRymwEtpt3spg19Mah5zI2oPymxvzJnyfT2m/lYJ66Ef1B3mS7ZlhvdsB+JF
mgWEz7F/c4edQ2ANHEJ5TUnskTqcIwExAnRmtDbC6hYOlcwjcYo2KZf+ZMMwnXER0OLNqLqvOM8J
H3zMapBPvk8/cnZnC79zcXTEYBD9g1jL+4EyI77KmFw3L0VsYXLWE/KWcasVT1NAKWO6Sb+1qLyr
7tc4iOIQLMbPpQJbOlTf0iSjEl/cbFekDv8r+pqGtDiGrGP94NLxSqfhNDTm1VAoFiM3YjlrtJ/V
EvVn3gjkcPlj4xH2To/0aQnJsKCHG+TejaS7rb803I6MLCAqkrXwBF2FoXQSXdZ+kwNiibAM+zoj
4ePyNJCTXSfbZniSYTtsrTgzdnZl88bOaLN9AH2lmZFlRDbDTIdrL2i4x9pUlTLNYnGi65P18bqX
CL6zPpy0THU2KMn08mXdUJuSi/bfD7klVoepq74ot6H8LitQhmWFm1Hn+KwJ1etm0rXRfzysB+Wd
E3WBpk3qPHcT+Njzq+NI0nbyhjna1GXXYAhCvLdZ+w9lALVcwSqJbFg6fRIDd/KuquLdqc2ZUOZu
3tNLprixMC0ORfqRaJvXmjy9aL/SuskV3IVNSBmE5DeG7l52l8D1cq3CJ88UFTLX0Li/FHpjeSMI
4TR7kNoYVM3jT5EY896hAZ9N43hcvyytbJswKzuVhKk7dTtf/GSZL6wxZuDnCIg8hwggQ3vUwtD+
nIsFPkDlghGxssajk38ZtNHw76bXVbkN7kYv626+LoXXTaPr4bKhzxatU5EW9Y6j6+neJXlun+jH
ERnbB1EGj6G2FpaCFQ1uaHYJMqSJoy2o60NLm/rjg6sr+0n0tH1tvcu1K4VhQmE4TMcCbdidlAl8
yK716jn1l7gQ44m7CFpDZSa3ZGxvi1u6b24Sb9GJoEupObhry3jMg+xzSB1xbCd4tzNB6vD/0IrH
fa7uaMPUnbHv76Xwi8M6gDQmyAGWZH20pENESB2IjGMamz+ySo8v/A8Sa5u9OyOjKbPAAyHDIYKT
qD3OU+mTLzufYsLgSPzzfw4wiR/aMWagmiXg8RqWpqXDWIiwIeq2qTt00v6pWHIFU1e/EAJRNq8G
1M7SkF+tPk/g/hhk9zYk8bAaNzYuebvvI9GBF59JMO61PzNk71tvQW1GU0Oit14vmmR57F1v5JQO
LPmY6szByfeoP816OMrcu3LkhVxXuWT6mVVxVtawgjLfS3aukaqbHc3PquhuoFbvfBDRqS50MpD1
2+mkuLvtOa8W5Itp4zPxz0kW5Ra/aRe/PJSItg9dNGt9aTY/5qC4D5YPSk4QAN3VSpHI6ZhM2cnW
IRgSTDNyNG9CT9O0q6QTEIm5lFcjKeVZoYmIK1feAUKT9lsjoYBXyP2cgJVb56fhwZzkb2+maRAl
8REZYbv0t75zlpOa3acuC2s8K0yRQZ+QxalD7j2HKCjsF+AKOZap75lKmcuVqwJyIPSsWHxyDP62
zdix+2whWCIkFPWJjIWDMaYMWlp6w3MGwjCy5qcJ7Tbeqqd0UNZ5podsIBl9zlVKqqxQP2WU/DCq
2Xnq53a8VxAaEBkZN6D/8TEa3M+sX4ojWiN3M7PGenZMHXyOtrekaiFxqL2PVlVcK2+kngu3ldnX
e7xF5Ag6k0PPmisVufHNdnCs9rHcJn6QPfZZ/+DNg3vPbeNqorE/uar8YKCEWFlP4NMwz++wyRIa
zgU6jDapTjAi6aaUZF1Y80MA4cSkotiPhO9sF2lZZ1l8A43G8qTmcy08xahvQMQ4TLG9SztYWj2v
CH1WR5IcDudjmoYRNiKeDexu8CtLd+yW2dmaAiHTzERuL1iw2jQdTkObf619FrKL6B+IwSTP/Rn2
5QudeevEr0VvliBWDlFvu4ZkulODWuRz26ONEY92hpyE0IuHMFYOYmz3EljdszDV9CABZzyseyxR
gEEZORx9X1bHghX1pqJMZd2DK2jC9c6q72akKOnm4oUee4I2x8yvpE6YO6MmfoWbERj4mZTvOqP1
mxPvZvnBdMjRUOTTSGBzhHDEjy4AMv1XIYb0xUrU5msrvGPU1x9FWJhHodc4RgLaNHpU6BRupjW+
pyo2X8zq+9BzfuENObRjad5HH881V1exreQvkoK6LUFW/YGYmACoarkgLdMjoRHKtpqsAu5lUj6G
TSruRfdrgjW8Vb0jzwhtkjeoSxejaMNzK/kVRV5/ThYWK3T4SUVoTsmw6FAksr6brgd4X+NkdVJN
3fc/g8JyHqD7gpkcpLvLLdBrJUzyPb2O4eTVxufQBCStusAezMr/ImQ9njw3fx36SN6t1NMJQNbb
eqHtlu4l8ehrGIk33a28ZHk/i6NCzkignCQzr5wvrllwIAwpLJrQQoQ+JbfBsw9O3ZVPqWMyI5Xf
u9iSlypUz6CsrVtWcwT2xOoODTICrwe4DoBCh1MgMIJqhBw7iN650BRntMhnlsAfWKGK25zgJOv9
QB1icKvH8xLR28/JKtjVk32xSeYkQJmJXGmGaPu4RnLEfBMENFNi9ressy3yOCLrmIvR2dE19pn9
Geg3fVHuIlDyCJPlo0IO9KK7qeqkgwo/gOTpVGC8QlaHqwAT/lQzss66GgziL3cic2Jox1NSp9ZF
Wb8oMaaTqOZaU4iw3aV4DhmB7Kqhaw+VQEBkZOpYtfUpKoLfOWX7u0t1P6Ay3KaG4d8sD4Vt2YKS
mX8S6+0xFONU8kcE527XImUipvVd3MrIO+fgMO+jqL1nymsGY1LkREkQ2qnnPtvQjv50+B0h1/Y9
pW6abQPfw51hxPDAagrswareWtgz84IyNUxB3nrKDg99CW1PZYzuO5sCdvGp5rHMIvPA33KYpH1f
SzGT6APm/ADEIPJ+6XFv71JZW1CdnHfyFC4uKs6dVw/QQZtk2rQAVHfcyh5G7RrwJoU9ZaYZQ7He
41k6e3FY7/zFuxHeatH0MfAMEs+QDMWHknMEvnbEV2R/weLTXx3DvUb5gDO8sElSXgjbZqx0DtEo
vA3mgHBi+ulO0DOnouX6NFtYykVWPo4L+tokcm9ROVPU2xjXylTuTCaJCB2vFaqhm9Xdm5FcxsmP
xwOSifmVaKOj6PBc0IpioBeRHl935PKQUJ3eC4/am6Qs4JwsX9vM3GDLx/3RlH+kCWZ/E0bTT082
L5jfy73XihFUXtwzIYvfllk4tDXxxwumUrcoCGg4ECs1ZHCpzYCgxYXyZ5tlEatW+5WV1J9xMdVD
0PUsM+q8ww5HmGNv0zaxnTMi1j0D32yXCKagaVhbe6en0TGA3d03hJdcB2S8kYQy5lhh9Y7QWT0O
DgnrjPXyfPjqDjl3tqUg1SsEhi2K1ELV2t+NPqUThS35WnUzEGx3fG6liQDcq+CmWm589LDq7dxG
0v7srJeKG13SltEDZuavM9lMl6n1yEUmdRE5Rt1eSxP50OhCGeQ+Y95YHHE/VKiBUjtNNvVQGGTf
mSMo0U7iLp5OjeXS6dIHrCPR7EPMrfwGcF/UIdCvmm9mG8qHegJ6E/DslRHU28Ev7R3eB+sE5fsn
YY/NO8SwXTaGXGQ94heMFmNBYySveczElEH1rqyYf1g5gQxLF9ZHD0xtFvVkU5RQMguWtvvSTDwC
hcx8n6I7YmSBGkdMo3Oaomq8plKU+jZv7OLesW+Z/isdndoNgCtupDXFvB66izIf6a571puTJenO
V920DRnWsHxoh0uWv9R+Fe3JfnBxw3Q2ajcqVNHW9zC5q0J6VykkkVHtGu1VPFtGNh2iiQ8giBAv
TgkAxHEAgMC0DTEmTIpzRrwyGZTFjcbEcXLJdx1bu7s6U9Uf3A4Aw4iTkVFQYJ3hRHzYHkWRNYaE
cRONe0eKtWD9tJITVdHBmRLekaXL9tkS0jq2R+Ik65D1Wi2JS6+XcRdMZOmmlVEd1zcaRPrWsawZ
RHK88Z3YvAYNdTDLs5E70VJlBzdv4VDCIIyzQD5bpgZrkcmXTR6trh+GG7XbKqzfzCJfTl7i6PwK
7Iiz3d/qksTWYrG4yia0LpS7AtwX1O60UR+mTnxzyV87euXiPMRlGR3bufzVl0JuzDkKEO+YBf3I
ismJU/0P9s4ruXFt27JdqQ7gBPwGKireBwkQdPIulT+ItAA2vDetrwHovKP7MqpuVQPeRyJISGJS
FMxea8055hWGZYTaDmKxiYnsAkX88JG+MTGxPKWiQqCiMnQq5R33ZLKguzC7gZbkk1JQ3nZqdzD4
zYJqSigMregxpLd5U6h8UuOXpEjGq5NCc7VDo/ZNp7Nh6bkUaaXyaEkpLtvGaQbJyzUSLLKZ31lE
Kx/MESmcE7GErHOnCZJRiBsdIOINv7bTJ8qdKe13y+rdU7g+64R8Jwe5uVDUDzTwuRaMxLnkQilu
azxet9LQ0VBNzUUmIBBnalZfpJNf6fP4WKybyW39rOgf3YFKFTNMc1ejTRJufzEtwOoUDzr5qx1e
3hoxdprJ+rIkmjyVbjp6Rabd67EyPalLzLGOg9BLcOYHmrm6j/nD7THrCxwl0oGhax6Qx5T+gF45
SBzWri7XLvzOoTyn+XI3tZy/ZTl9N4c6Oer8UW8LDNpKPic34FidvRkTFpPJ/sc4WeaD5DB0uSU/
DSiN4ky9VaJSu6XmPS3wIK61DU9+WFicZyezJNQGGEN2aCqh4krs72gQIvKJkpn+tpmSssKy0aJx
m81uf+M0HgnR3AwoTTE0pF6RWs2pyrkI55lCoMJExULH6d7pOIiMoVkjm6/QGGs8P52XWKPuZZXx
PFr6BQSkEygySohIRY+r1x3Dk9pN79C33KEEHM7Q5QMyqMedScQZLoyCPs0w70YTBZLE39JqMxa6
jrhgvM80mSGaIPeUia+ROgtIshy4fric14P9O5HNL1XadeAWzneMzeexHXKgDqROj7Lt98hiet9q
ltsGXRgxMUjiYprTuGEyJZinqQvMjFu9pGw6EJu0Ntzq6gBEMXBqoXmxHvWvudVce8U2ToZg3rzM
ogrmHFiRmo0wfbPuUXV6srvLjvc6sUyvnP65Cl3nSgOXjEzuJVmIaipJNCKYenGCzltC+jzZMzJ8
am4Ojp7qDXNwkFv0drWlRgqi5wrVo/PQTbSnRot8dEVRTG/GTbUrejpKtdb+MqKpvBS1wP1tlceE
VAdD5SbT9u1bYZfv6lxiC5nHbz15WJMzSX/7PXqHgDRjEWS/FhzASZQdR61/iR1ir0kAVhi73S3h
qz2ZUJuVeuESaNMgdpncCgZPeJXM5yq9EM04fTEt7jtjYyLIsfqPGd827ftj7ve5D+nfc1zjZaCb
S7M3X3tJ1TqN7dvS74kLP5exuV8c+HAMn+Aku33GlYAUjY2TpBVqvs/EqkHYnsu2RTlG0gnNQ+TX
7kiTlQxGTxtjlu/Ies+yczM/MQkdcdToIerdCMSnTLxteLzBglhDjUdMex7cMKQJav4tN0DFTapy
dJs72SBVwB/K/X/tlGEfgCQbQRNubW08R3qB0BkswU5KSNbbJs7kbdgR2qfQqjm3M1Agc+Lgzpli
YZrGvsOS5oGThfwyu3610PdQsyREGFDLlBeZaagIcwTUKsR8rqlaVUGwICCDLOJTtmriI2MpPyhE
QlHhOy3cefXFXXb0QV80CQOUDKR2R9IxmsG6ZdAeg3SmBAlhdfObbJsNCJWtTb7PfYqhy0M6ly9/
zKFDg1VSSjViTSGE9/U33x6VVTH9y9PtC6KapdcYTJIoD1kFN+l43h45/zzansbrB1bq+vPS1bdx
nRv7vJrgAUZD5s9WHJ7HdeNi9NtlBhrEwSQpfNtY3L1OCw5VByfBebXOojJeH1YZk89tsz0FNcjI
S5aE0efTFZXbfCHQRmUdwIexvrdl7WnSz19lGOkmUki5OtNVZ2jMtIIFrzRW87ETB22lftFmg2SC
tXOKlaY9p1u/lDVIe3aF9dq7BFluMKwcz8Z5e5SujwDbWfAi5d22i0HidIrFa7f+OlCg/950mFy8
ccgMuI10hDelTGQ7Zwxx2DeVyt0tNhwUh6YZyW+ghInTO39uBqO89njOAgKrUY1YQ0JdtXaEGQ5q
PpScFIKJTRuRTmYymfemk2qH/xaIFXSn5v+XQMyyV7DP/10gdg9Jn7H08K1I/msi1scP/i0TE+Zf
tovpxsW1aaiO5X7KxDayk6vB1fwgNP0rvklHJubahM/ohoZWzALS87dMzHD/ElxIbMBNGNfsFbj0
H//rx/Q/o1/l32yi9o/n/5phrUGR+q8yMZNkEUa2giWqKRC1/QlwyvAXLXmlEm2SVUxHkWWEuXyC
+lKi3qZtCUwtUkD+ZCpeIxUMiKOb7SF31H3LGXB0gTU/VgwS2hWB341m4C4dYdeJGfm5jeFRTCpH
LRCXaynah9HFmpUrXeVNMYZBh7tCfM0H24GwgBI/7/lnYACLjOlxGhnbuNpbEUbSCxOcK6U5r6+F
FtgxFFL14u5s3taZFd6X32UzJEwIgS1AadwtoxsfuT7avpmBBkkLU3otfG/PRLIczMQM4kKN3gh6
ZzG23uR6Fzl2A5r80rfdi4wfWYSwJABeH3eQAiNdvMchIxiNFd/cRr/H1g5aA+1BvFJm5sq9miUS
aC4Nyk7JMrQ0ULChpiRBTloLGjWDLvyEiUYtQpy9CdOqDIcHUAONWNg4tfcqc7OT0JvvjOl+x8z3
vNJQXmwBj3uRlJb9jKt0yJxTToOYLrp+g3UeA7t05Ckx2xviKcapE1Tm3DfjIdkbhTvSjFkmj96Z
Q24KBhKWxPVp0VXGaIR+3c4xeA+Jr6u0h5skMruLZn9v4za9GoN5Q0CKQMSC6W5i2eU3LO0DpNG4
ouyaSnUSZPpgTjPpO+zFjHxgrjIU/mQM7wfVRBFfWEpgyARKEz29eJo7IE+SErWKW69ciApcRPvM
6O8yNCPBf4xwYzTlDp1TVel+hBqJihMV+LTYtDMFxYWp4yq2Z+ERFAI4rO1ulixTTgia76yyFEz8
Yv3WxaM4lea70PLujpv6darc6qKQOuoyqDhylQcYQcQo7pT5Oey5Q7ekFOFNcS/zYgnwFM2JAFhB
YRW+UJfkexv6mA/7M/dnLuUHrIgQ+1NmqDo8DwqdGhWNbTIQc/Tp2GclxQ9q7aCOfzbI3hlY0uLL
2wGNUH6wCuVXnZrtPp3IWuDmwQoiMh5Jh4lHRZBBQkSoLvtr0UKxCUd6i6qdaVd+BDB8x3ESZnxw
WIN7OoLRfT+gfh8nvT8teJY9OYivXRynR5UgTFb9duS3dQfrrFO/TIzOYE7p1CDMRVRR/xzBx3py
ap9cuySktw2/5sp4zdXiaYkhi/dFcmM6EdUY4+iCyBEflanqaYPxBUHPU7ugHsJWj4anbU5NSGx0
k1VtUM72TfktWchqHKap2M3605yQcBcV44OrME3R6iNyQN1r5zwKsiR8jkbll0N+BJQqbO+GNZ80
CWOqTp9mO679vFNXjEHxO8cit6wRF/ESGhwvobpTxcHRouZqOR1CEsy++4KMi/1ctBferPHAp/w9
kSxJikTbc4/t/UwX32tRBmXu1neG6z6DNb626Fo81LTSo3fQXbr0xU2bK7kLgVmhDersJX9YDXjD
z3SceRNTDyfBRhGSqGRmVV0NmaOfdpI2NlkKi/wS1hpGI+xThEQXS3Ug3ZV5sR7u6FVeQge3c96h
EJ1SCtC5Nr8bCHPPWg0kfRrqYKTRgGUAKpGlu8+FDdhVE4lFP5bpvErLGmXNrk8Jgk1qTfUwFfZ7
aPIHOja4baPhtpri/IhbUWF6J4JxSY4t44RoDibagcVLprfuqQTBXbmXtCcboGGmpHJ9sNwAdIt+
bPTFS1g0+blTf7GcEXlnZqxpPC1GYgMfSkWOCvBdcp/n+DjiYwG/YzFomVL8AEPoMcymdVJInArt
aa4LwbDAal/xQe/VsXvuLBsu4OhER23hcrHk8YVspnBvG/ndrJsPYtCJfx/nfRVVIFTkDCoJhfCK
/378smRY9NOwX/zFOc0DwV05E9JJhUww4a2aDTXdO+rZkJkKogeIiXEex1Tekrwb7noknTepndiM
k37gt1VWoo/nznAN3Fz8UFzryOo/DBRIxXBxVN1vOxMGEhGKexaUis3sQFg/zVx7VC1QQSwtFb+h
rAT/gnugTL4vHZbZPineOlSExKlIga0l0qRnaI3XhTa+4qPo1e/qkNR+Z8SBspgwRugbRCX+Cxdg
lEKzbmfJhStM5xmR8bu2i9cU8No619J2RpPsFwa3MBGoUXpLbbFxZDfhkj7q5cyh0OnuHszHk0E8
HNiyHChJDc4b2+AOwmQwqPBskiLyqtaQq3T4YIGdmw24HTX9nipfsWWz4cvuthtCWqcMzhG47A2X
g2glPrnaex2Tnjy1c3xAALW6OYZTp474dnQNZRm9wTFzntRS6/a50Em763AQTupwWtAEHAwCmz0z
M/v9qi0V1T5Bm7CL7DKoqVP2dhg9NNpyKvTYh7XDkHg5MUrTdoTSZPs4TL4ODCtu6Bv6sk/5Vawe
0w/u/11NU4No2tucHAGlJY+BNh7WRJfy3O2ccYcr7Ycz1JLxQoAS7RsOshd3dp2dUTd+ZOXTWV1I
uqznH2SfRF5nRBR88Fw01/S6KMX8Jk70ae19bb0ls/PDinPN65vX1iFiMO3uIVy9RQO4YFm3yPeu
XBTCVStz6Wx5F/IGuwJjm9nfKOAkSAlazX+pfUoybrJi6PyCa8G+x5bDvW32uxAzC6uNIKvCUzKc
wOu5uPxQrjtz+50El5zkeYUoqLPeOFetqlmOUN73OtBImEd35TC8pjOMlmRybqKOg4sJLSAO7HcS
UskeBdApKsu3pqdD03B1g9cogkRrX1yXhq0xpz8ZoTskSRp3VTG8LJTNaJ7Qpbp0hsdJ6Jeow/Ie
ab4TRziLq4q/O3k7kgCtKsseiyR+Ker6J1UKIg0ySN0QLC9zPsLsn03wEzvOuSAkXdEmTHtHPBou
+pQkoAmKHsNJA+FpbhWcTjZa/1AOMFuKl8hRR+PInT3CkIjafduMnZXvegxQfpp23HBHxebcrIks
iMbp3Kwl7edm22evVe+2jwOAJac9EI23CkayfzabdKRROWWV6DD/I+pJNo/D9pyTMwPaw3RjrbnD
tXBfBjvz+yoGtJiU80lWT3nam7BoGmVXrKVjG8FW3jZpi7V4e7R9wapG29t+EWXTIoer1thdNcVb
0MLcwdE2tTbY9m+4/+3Rttm+owV4bUmW2J+7tkfba3y85ufLaVXIXbKa0+ok6++LtI1zOTxFieqe
bKGjQFXS2zgqcJ3lCGLO2zeIZVZpe4LQ+oxCcTYR+sd/sb7XsJc9PmY12+M+JfF25XQD20Javj3c
dn5u/ti3RVP8sS9MWtwGRnP8Y//nUyfEXy8lI2xoWymyRwhG1Sph2gRLm8CrsiGiIF9lp0ldT5Sl
628yrc8/q1wF7tlG994GhtmEdpzVPpW7PY2vORpGv9j2qSIqjy0xKp8/vD364wWbVRJvr5J4Y+U2
f242VZm+Ssu2fQlSXq8R2bzb3sL2Uul2jG0v+PEQxuHbCoAl7B3Bfr+igrZH6abazzr4t53R/9yC
MFwGYWivR85WuwApOq9i8DW/Y2X9WDshUU1+/Nk+clc+Hm+fvbS5mjP4CT1CBnHygCEkAnxVYm2P
PtVZY3fDgFA96YuJiRVfJo767eGmy8qcKLBqBTu66N6202jbCCH5K1TrGcUkdvYcRoU7rYINQaev
4dPgJJqB3uNI4un2iLFHczYHWav77bk7kPmuq51PtJd9hIr9ToYTwlyoOLuJPTO0o3t2I/6smmdG
swVRrr7eYe2sQ/QRy/SotVdzbtJHJ7ECqwm/NCH6dNIkE79mKQ0Tom4OlQgZTnfnET0N3GAD4pBD
vrAB7sSKChnE5cztskfxxfWSYg6btF8u68pDh4FuEnC7izEj7Wonk8d2sX/omiaPQ4+WKWXopi3C
OFsStUGfaZ6bGM4e+788aROriChVTg62RbqRbXoZewSm2hDmt7pecocEuOWhuehxZaLQCgWkFSuq
7lQUPbal6pd+Gt4HfR1SVRC74qhpfZnphgdeGUHXWPzmDH9G7V2dGpe6TFESUvRUNTvkPbLoDCob
kpz7rmXkGdp2dJoVmICuExLM5Ta7OBqSW91gRYh6jRFpbJf5MdW7Gpc1pWa1ek62RAgkSsTZbCit
7eHnzj++Z/uqu1oYPr+vbO33pkF0RMvxZvsac/H/zO5YBhq5JS6bcOV5LSvKS1s329OPzUr7crOU
+/xK2UAfBo8iW2r7FAOjq6aURULvfrAslMG9n1aa2PZC7chxvD1qVlBEuvLH7Am9Kq+/fS1cGWXD
Sivb9tVria+CMtu+2K8//fkSn0+LFgGavpLRUF1yK0tXXtoMIXiDguDbjlaJNHyQz02G0ikY7fEk
M2S2SPIIL1pPBQ52zpGMBiolKFCwdd/nFz6f2o07rnkQURX0hfj4lu2rUTp/01vgoZ/fW7WVuddY
58GM4fPaSBs4bJNAwvmpkjUmybTNa6ZozmGLM9n+JMhE+ML2d43y0p3328MtIkQ1rDfNMHB6r2iX
bTOvPJeNkTw0i7MfXBF6/WqSbqxIP4+y0pHdzt7mdWJd/rcTasv7+GOfCd5hr4864McSSevW6C7W
2687br9yirMOiA6ZfMtDmSfJScGjX6EtP43zzcbI3xxK26MhB6iTKeMxMnTuDHY1B9agHylcI7/h
1Nh9JIx8OLC2C+Lm0treYDOaOsYKNSZrg/99YvZzKCvjdvOLMYtqT87wdV5tIWM/B5ie9WAzaKH0
aQ6m4zx8Ov0amUaoRFbp67TKUKH0ka8mpyiB2GfBQxSrutbMmunkpPjQufhvG+YgZn7cQhBU1Jxg
sORcAk3Mzpt5a9sQaoQnRfBxb66u7ee2L/SWXMPqt/uH3LbYJEm6yDm2/uW71tvN5//4Ebjwb/c5
W0Tb5ytsj7af+9z3+fTzpT/f3uc+WXOygiLHXi/ka/j5yts3iy2g5eO9f/5MnDnxEXS0/7nr41sU
XdA12RRAlcGgYO6ZLgyRfSBZBKIQ53s5i8TvufVS4nMq4+dDQWi5MVk//xj5ymUCNQn31JSk7y4j
QfarPryMcJabjaHt/o9JNdsRMwnnFpSsfmgWSZbd+CAN0ha2gUdCjvJuXAh6XYp8pc6WqGy69T5c
oaqi/v/HQ6g2w9Oo28XBwXEaJUZ+BOeGqBuriOc4UFscBpkk1wHw7rqzkYMyis1Gij3qUnnaxhgA
vu6xOrgJ4elrrAs+ue01uItjlhsXqwsaLWPoEg/wrRAGoafZ/fdg4f9nsGAgG/i3eRBPUG7i/7H/
xgQSiPm/OtD//tH/HC04f1m8lMDFu3rMdesfA7pj/GVYG7xfuFTT5DL8EwxhWH/pKp0YR0eKS9tV
OJ+TBf0vmrL0LHCuax+O9j8mCf9usqAb+p9JAozHVEs1BS9qG0w//jCg94meFo1k0N2UXRRo4SCI
f++fc5MOpJjemnFoH4e2JtZ6GgYYqZp1lfNlWIBt9JbtBMgb3JLrJAsfUT+EglRsl3EoGQra2Sij
yTPjMPTD+XYmtOk4EHoqZYaBZEnp4qFaxM0mYyb0LbIBeyq96BanrXxyU9VXm8J4mUPU6fmEV01b
+tCbbPoW6NuCTgVTZwH83GeEax3MZsVDaoQaqgJCGdWoPOqgXA7V5B5EESGvAcFko1ROWeL5Gm90
x/lS+mRJFacyTM6YGievUUcaKE3kBkWV+Olsuoewi2h6jPZtS1Z921bZk9AQg+WDYR9JMD4mylCC
v9aqizpBeK5Hev8ItwM9nl7c2FnzomVzVawA7F5ygWFKYJo7tu+KMZGk0BhBJKV7ULLEZHLNADQ0
hLsuAH82KajnArCjN5Q6UeFpT9q2RktRA3Xgm0n7BUrGdR6UGJlkcZSSNoOR1EYA/g2ktyUufSm0
M2nh35s2Ycnb1uTbRCeRaNYz+FH06wRIFHpjHoo8zq/RFJL5pUdnrATolfwce8+3ZWivufFisQZF
Hon0T4bjo6HKApsYMVvUjw6cul00gEVx7fwR1CQZqkpr3o2zmZ9glLNkinFhh+C7LlavXLCHZecY
c8etHFwU/m71Ql42Gqd+rr0FODmmT7iEcexn/RBew7bhihsy0TKwDzQ4AB5Iwn4rIOdc1Ua8TgTb
7Q0rxRQfquKR9g4uDRD0qE/mFRc2IlhG+4SnFjBXV+6XJLRew75D1xIaJ72JHhlXGYc6g+9fV7Ff
58W9GtohqOQ62U96knrEvi+XOV2qHd3Rh4ZEpkc+UOQR632lHZ8rgrz3rUuxo2QxQoBB2t5SEWCU
puW4V9LIOETNTzg26LSFLe5NqJ270nivcq36Nu9x9mfhUDxgKQBsp7YwAPXBfoPsfBzlbJEDqxZe
KbI7YWczLqkq4ri30VTU802OnfG+HZ7tSK0u8ZQ/OoXuJ333ZLqw8uYmXls+MVADuMVtCKkPT8Kx
FoZ4CBHCVTrqDa2IiOeum2syTeSwd6ZxilGAsZ7t/c5hgoiABCGs1beXTlke6nJIj4ubos36KRXc
0SJRWw6g/MmeOqZ9yfxQRuHPvHdICReqyt+1cHZt1IPQrIHUyBxwopasHNWR8tbUoZdXxXhUNFW7
6OFFU76K2X2uk6YmfMDLJYIZ/lDY1hxvls4VQ9WIlbhVdqywXZb+6YuKtEuxXPfKevtOXWt4x+jv
Jn3K7oogukX+eimJNblA6FL2SaSqvil1nE2OiySOgY8bV+OBydQ5nLCxpoOM/XZCsz0C4XC7+uAa
Rfzc6K8FYL/cIXm4ULXkllxDbS9dLM2aItYi55lLkLgfx/533BqsBQvwUElJq8vOZ/uqkruNv9Tw
3Z6SMVZNO5A1TAknJV9ds+tbVpHiWnZuGGSOMu7nBING3+ELNJ3+Ma9qFC5wMTxnRJSAVtLwFVkb
HjPNhM9H/6oxQUZNmbqBGvc/Wzs9kG2iB0qUpUe5UvIRPfwS/bzyg+H/diq2pFE6+T0k6dS5oPN8
yYDRk/Kc0gyuVv6OjdIKNh4em0i5X2IcDoQgD35sOL9NN3xtjDhfBz6EEyi2GZRvyDEYVjr4HmUd
hrzv6Y6PlunLnD/Wxa886/qXptd25YSBgL7iUTVl76/Gbg2ZOmnl+y6Sw6khf9xXSAvajZY6ecOQ
YTXkJhA7HeFF86+wKpKgrQFrIIleCAGt36RFfncyNGSc8z3oVr6gZcUpQgMIOOr0UggQvvM6d22t
8BqvrYBRLX4sTn3uaX57WH1/5FqU7/WUNOsGHa2YY7kvs8w3NFCweaYFzObJETQUiBF4H0OtQ8wU
zQfKRU7KWH2t5onGlrEKsRckY2ulcuCtHyc3PtVOKq6mCTXZQcXN0g07k43DbiV/QQ/vfKOx6NNH
Y85lfkKDZebwNpU3M4leZgbSvlW5xml2GbDN43drIlLFNpwpQBeWn/BWv+vR8t2Js/ChaSiEzeGx
nXt8RNaDwxzqPko0uhcdDBDTlhb0EH6J1kwegKVziZs5NRvm+V6/KH6RMlEOJ3zYhXBJ24jW4l7b
K0bqnjOtY/CBONpfMrSHqnrjDNayCkNBo1SFenQK+X1ZMI6NGnEFCwiQlU9cqrT0BQbEqLWKWwjN
9crzW4Asr5MrRowsirEdWoW0fEbdLHKXmsBZcz66KU73xWjejM6Oj3qH9UJbWexyLL7Nccewil7M
sqTWOvoDq2pNHCUcYFmNNxghA9Oz6t62JX7MXDkCdvKJdlno85g/ZyHim0XGBgIni4tP93vOHe25
aI9qmX/RxFg95iQXlfXyA+Nl5C8dxwzyUKwHCDwJ2sgUA6dE4IaKctb65t2x0/pYZ0StuvinPHDx
ci9aYQeuWPInTe9OaaiQZ8/1+1BbIW0RfgGjcbQHCDC+LJTky5yeGPOGR0Z7qa8jBjmYBaFaJKl2
b+lgPjnJ9NAWWvxl0JmSWjWh37K3nuGnvXBZwo8Qd29Cw5dvDu3eTtP2FnQG/B5WMPuoK9VjihfT
S7s+e2I4WXpO1nQeXNg+UGsj38u4Db9QHn/V56671Rj2eK682pDKvg1q5HjkHYRMSLRbBzvCJcZM
jt+1E9+s2PkSVuG3GOv8SV2Nl4gkkdtHmbjGzWI+D6J5G0yV80WLBuqhOnq0bESoTcz4cyEBjAkc
IIuKueC5t6ZHMx+GG6SuhacvSnW014SVMP5Vo6zfWXYjnyB89sHg4EYLe8O6kyOfh2WSuuU2enwk
BPpUETf1GxkDl8bsOurzrxjZtohFdaoniiRL1Q7AMSLSOfFipwlskmaG4wjImTO/x31WPKYEQu/q
GAYgvZvnbS4FMWr4MZF4W9n1Y+K0KEZCtT3Bt/GREzzxUdH9bJPq1NPjPdjhkl+NrEHQXctv4Evt
PXr0nj+K5ZWNRkjalMTPNl4v1llDjnAnY+4CF9rau3n9wr33AKcctUkNRLBXrce+au/18RSWjfPV
CcFUtNriPqHOMNCOLsVNwnKVazW5U9likp4Q/tK5+e9NpOBeBYLBI0hL26eNI/20ZBCkiHXSWBi/
ZYthPe5M+5gX6r2DEHVp38zRan4avfse6lXyRUXrsh/mihucNKGRWAS0oJ0hQOd1ogXm0cAi7RAn
ht/msoRrssTv4X1hJDchlNdfEeLK2IyX97k1nhRhfW/donwsjIGsrP6G6xFXEMfIgsysr/boJHca
h+Vu6scusMcv1qhBm7JYlZZkk9DA1Zpf4VrsihYPgzOYF0h0iq8qv4lQiS+1A1JbqnLV004M4enP
ksyamodZMUeCmkeIpkuY3Numl0eJ8ur0JuLlEQ0gZuC7MsQgo43pz8pJU8J3tPlYhtNbXbY4+RUa
lvPivqdDcxPWvH0phHq0GMxPifkaOohjhar/HpENIMxwOo8Rcg8rKi1wjJY/jQJytK33GF4GAE0V
cTW6nrxu0wBKD3RHJQIYa/2Z7QfHVagYmxi16ZAxM53Cp2pUWuwQSLSpsWSGXVWNX3EYCSTo008H
Wogv9RI9K9llu9FBS6wqGDfWTkofRePHhuszPdbqgWGT6hEYJM9xcnIERxx82ttSG4aABdgNgpXI
DytcsOB/oGWtm9FNpnMCwF7D/QqSGcGsQbrLDlEdpNDGx6+IoDMiSygb9HxPavy4K2aiTFSBtYRz
XmDjX9XFaVUZzCLlm0buzqFHiKq09DI1ayrAYqCZTfSKLkfbXyJBQIYVm6RyWDWdeegV2PKIrxpZ
WwKVXNHQqv29qyfFzzHX0VNekt0Qds/1hB62dRJquiU6wMNC0EHogdfN8UNtCftAPgbihPxxqcVj
iQZbxN/tdEiv3c8Yyyf1g7zLrR5vTjIyq9faSzllEcRxy7xOw3km/SZIyU0iAtyMbzQlRBmSQtCw
HHnnCIzlEpZxlEuBtV+4N3gEXsu4rBGUmMljOmaBVhMw1zPZbuNUPmqMWSur/uWqsfqkyLBESa+k
eCbIlUlhfXrJMrwro5LvoTGqB7JuvhQ6FIJyU/RZmHA5JfHgxmcJXaIbje5pka67VyLnXU7lcW6G
+KgW2Zc+E++4O4Ku0q5ijL/Hlgv5OjfflOYmBphYdy6FaI2/TZfctAjTu+uJbcEYcEBOtFPHLKL8
wI0T2SFIAa5ssTqjOR5OFCaXtJA0QW8zomnCvCQKUPdMS50DsiiCJh6GY4Fe69gretDOTshsBFxs
vjBm7qkBd9gNbbyP1T6LbeUQTSpJB5M4h9Z1wLp0Nvr62yCXfg9y8lFpmUfDelEB6uTpJYlf09H5
Zk/GPefufdGnb6FR2We3gw01qbemTWeRhf32QjQItWNdpcc6ZHLVVtw4KkMDc4qmQyxvkA70S1hy
HseYHP16wAA5lhVmxvXwg84zUgXRPkDSQayHq59CEBHl2qeec+MIV9I+N6ObBWmq3A0wbzuL0BEE
LLUv1nZ6pPM7tQMGCC3TBy9xndZT5/6JC89D0huscXIWkXmoJ97QUI74xriESLzgvNE4X+PV5ruK
qMYT4hDIMCthjg59eFK6nwpE+n3jCrj9GPMoAptbZ5qdQ5KCDZ7zqcOdyAeJR7Wn6nGeqayss2nU
FhOYxTq7MYBgi9erKhMRWmRh6NUUxCnrNc3txydzyd8zu7vTSRTe9+M4e6XCOoq1zLNWM2YqXOzQ
KtPzHRKGH6yGYHpGEbzZ2ApU3XohKBQpz6A8FuAZtP4RDW0Ku3ZMd4PIEQtlt+rSEea3wNjl9vqq
2uA1FTu+IUj+Z+6gBXWIJYJCGmBINVmyZ6B91jwyYabMgvopMAcUDiD+X8SYxB7azV9j8d6iOnnS
9V/24r7mUxKRg+TsRlBd8HENgGqzowdZfJfPIzMgHN0gbvAsZ60XxpN2kaL7rtXasYhZMi26CBj9
38tI+9prXlv01sns1feOHuC5hPVkzQtytL6Xx5IJVNgSNSYN8DHaN5eOxM6qO8y/pDVHKbVNM9fY
CvRflVK7N7f97LpfdTplAJHqPu8PI52xyIkudkuMHTQRWOZ6dyhha+ziOTK9iKFenxrjXQdpAOuT
1A+YXoMpyeVVZ6m/h3gd+WqGBXBo6Z2bvgWC25yx686W9nOcspgW2loD0BnhuLQvoUL8eiId/KgG
MIGR75JW+aJWHdmGNnCH3Fq8dgLCBfhm2mcaEBnFjOI70eY6fRryEIYeSmGYJskuLeFRKcmMJYIK
uOawPjYZrrAlu0+Lmpio8ldNrbub4uiYiMHZK9l0V70QthmMU73HR/vqKqhwsji7b92s9dvkKz6w
cqdaGWOtJcWEJ17ijgtaSStk0W85r3HjVxDI8l9Vx+GgG/XFDME9Wc14EysD2LoQ07COpHeAumJW
xTcVGlWNX78mJmAfM5BNw5VMYcJpA0P1bS6m4/C/2TuTLbeRrTu/i+e4C0AEuoEnJMEm2WUms59g
pZQS+jbQP/3/QffarlItV9kee6IqlUpJEgQiTpyz97cRgGPrUIxVF1Iyxzh8z2RgzGfHsdgXSmoW
MeMyNVax/HKT6Iu+oRclNxLkOj8Vgi+oeUvt9J1x4Q/VHmTDN2fgeZJOt7MC6yEK+cBNn31i+j73
IxboAqFUFgybNNIOThvsQ734cnE1j+VILFBrkSCt0AdFBfEaOE9AvfTrvtUPEm3NiUPVUU+0+wqW
FN2ea9gkT3FfwUjDJskKD3qcq6DsR54RyGsPRdz/sE3CGpVhI48aL6XNxaFFAcfhkQbTXWxq3+Jg
QWBn+OuAEuK+gsDMMh+24T7QfWXU+ZZFTVsBUbtvWhvfHXkazPEiqtbX2Wu+z4P8gQLkOScwbwYZ
lbjDiwpgFhfj9zhIYSc201mLxTdtrG9w6dZ9En/1uvHozAOmHJRpaYEz08AVR4QpyXqwz7rsc9Qq
NM3D+AXHchWYLY8P3wMHlYs0aZtyTDh4MXHEVmg8C9s6TFV6CMnV8xSOk6p9L2vraeAUMJTJNmMx
z8p0j5N4jXAI9Iu2y3OHhAoyZWjKMbLRgG0LVCNpZRBapYsvN/LAQxjEnjrQkbo2e8Esx3sMFLFM
yU7va/7I1WrYeGozudU32sD30UHmX2UtQH02Z9EAsNJ1oP/zgCk/k9O5bOtvrYkQFaltOWA+Qw72
goqg5CDlqVVKXdbqCww0+zHJQ6EF3OGkdQDkJ49K7kbD/WqC4V32ROAkBvVjWbi+XRXXGjG3Ju6J
M2H29lLw2UtUcR73FLEXTKI2ZM+CcMEmG6aEvlgIC0OTDyDo45o90UwKbqXtOETZSWJD6gZEPiP8
YRVZ2q0gHXAdJPIlFc9p6mLcp/9R8tdnetAtMQs0Q8eflUQkXaXeMwjDaQWW4z1ykcBZgZgPRGYi
9Kbb4g3RT1WIS2uhjqnpanduh0akQ6QZFfq5Ln9M9MFApPmxiMSu6KC52d1jPefyoOcrYkVixrLp
5Mth+Ua6R+WN2TpzCRdsvegc4DviVA7rZw4KXyNelthgClOaOUUdL15Ell7DMuAnFcOu6QkXMiI4
ZHMwfkOt9IFfcdXEeMOjOF9zCs/WBqJvdyKZnebpMWM0Ee2RMvVIOQPo60G4wRqGVLGhLSUrnjqt
M9emnnRoH9nxXEWjhCBIEuhhFq5UUE4njcfKBNmBUQrSToZcWTmVPOBjgdSadxSemM20Ivm0o3A4
jHqdrnMGhhq3/soaUx2NO9p8M7bs05juxIiL0tQ0GuY5DX7nLo9daqAuXnW99RwaXOXhAjb4s8i+
E08qnt2ICUGjupW5UFAIszRwA1ioHcqwABWCekzLmq1BrDAyOiAPYK0AZ0o/Kqi0ij4RW2XGj3PS
lbTLJZjEmuZnDTHHa0L8XAHyu8aqkIw13cW6zt13vRJyPcylyy43UTYShGZqU4k9q3+aTH0RwjzO
FQZ0RX4FZwov8iNI6CkKYgY7A/KMMsS6kI479kW5N8cOgECbqo1nIWAVQfEy0YVrQmAoXmatcCO+
pi18J2uQ155FyzNqUoJt716v5ZMRoSI3QVyc7SYyQatmYt321mOlkuawxD9tu7T/1kThU2ujBpUq
ZN0J6auWZuPrSt3cjMgBCCjOxtnAGCUrYjq0U0FaIB0g4gHZISoa9QyaeTpdD229ksTjwarz7iVE
N8ugWptC4va4D06NN5Po1pr7tC2oUcjxLRIvX4PB2duzUfh9TX4WEbN+nLwSFVrdyxC2X8Nt2Bah
32UAcvS89SPCF8iHfaHAJaCzcsBw0hOhAsm+d6WGVsJ8DlOnPqQehzDLy8VVD2eI+7nNfS3KSx+B
Vs/q5zxw1FbA2lxbU8Yhb6g2Wh58Vh3ZT4NBoFxPSjJdqWxnZvzYtOe8XfcvdPsx+hNFpaa7UeRf
Q9tvlAmRedbsd2kX1xlnkV1Wuxpj3Srp57dCpQj0vOI2Orwp/cF1gMciIqPiHaiHP0xnuJE3ZIGu
HHS/smgohCjMCZaot5wqahzJ2BvtjexI52hADFNywYfU420ii2xvjGpvOFBFUg2oVgv1ZgqQed0C
WjrxyMLtYKNf6dgV8yF40ALnpoBbUBbQ+p89nzYmThj4pw7PuKfMgbMmHlc86zTrRfc4ESqzwdIS
r5SefUb8z3h/fubTlzU1Z0cHm2RUjP1QlTyaGK29hOJb7khGvVR589EMLXds9m5R7trjSPweyraR
vruGc8QC8sSqTA7ccjYQs085c27zV3tkcohbiZpLr8GZ9RxTck4ptLvEboFLmePwynTRR6+5aUzn
Dqfvz5lL0ltLpksGuqTipwzhnpziTSw+RaBAG+ZfyKjH0HvAOwIsf3H5eMPJ1G2mr4BKMYg9NKSP
zSoF+p/6jh2e61h9KCf1G1guVHlyG3fupRuds2Ynm7DBh7bSjeyp71piyYO75Wc1VnouSnmkYt21
4q32mjUTCw5bYK3ZW2M57NCRHqEc1U7x5pmAt3T70esgTwU7nD5vpumc+CYRGW1MeML/DphxqFNY
fYQ/FcbOZIlcjVQmTWn5GYtUQ+YsPQSAL+XMUaciFKdiqYxz4+ZO81OsireRRkeLDn90+lNuAzEd
yudMPnHVNjylh1gnCYx5SDN6V2vorsv31Wk0dPPkyktekBzqpf0QtOpjqOhqzQlxBHbHWXscYK7I
eaUF+2AY9vjKCIfPyDtvcnZGSW8dgTWAn6l+sLPuFSIJl1uxA5iPpu2utNZCPjrfA872cdpvGWe/
J8TOYceoQQY/FIZ9qafo0LgkbEfZrqAsXg219RJ35hYlIkLg4lw3nVhVqfY0FuS3eyheEjpVmoOL
oYyaZJdlycuojV9MFddZrgC0gXIVXYr/vkC0lfX7sW2OkuDclcIpHy1sr6qX19oMtwRSfhGLTFxi
DSByjF/oPS+pOeRSOGYL4xN4uX0J5AeNrWM29eYG9S44xWSve+GuGMx9ySk5JwuX5VF296E9+i33
CJFk51gaZMlFhy6JnsyEwlsT2xmte6qqfQBGFX4M3jqmLhWC52pkqmRsApeMqMzqbgFN4MXvwLK7
GyWWRBbFk1nGfh4Xt+XGJ/P9s8zoerCnlf1lwPPQi3pDUN4b7sZjo3mXLLVwnrjPDNrfhrTcEMZ8
5ITNclXrr8bgwpycfhZLMtCYq4eJR35l2FjGyn7Q1iQHHSk9gALKg6k3u1wZKPiCJ5PuQ0X9Uubm
BWDSpUiqT8bX70TL7Y2kZTZu5jtn+F7IYlMw9iQ3nlQM/PqsqG6rfZsN9dXlRMyZ7rOK6LvTjPgq
WvtpwhymaeDs2vqFOeYHUF6rCz50C87arH6mNT6AIt2mVvrAzPkwwGdJJwat6Cu8Irnq/U4r6yc7
IiJv5FH2sm+mzhzYFrcihEZidd9pw+xnTFdd+tlo+mOTqfecp14rqlMXJW9mNbwPrQYtCiNXnzp7
MqnuZ0awICJob5rNtk7ZgBYuSe7dwR3dsMcQdhg+m8K4L/lOyED/4r0StBQB/Gjwhz3rTNJs9s/a
yO+T8Yn50o9gci91aF5Uln5kFcM4J9lnUXiKZzCPgEyFBuVEyGMjqh8xAXJN2h8trXsTPFQ2Yn97
MvJNzMw01R8yFb8XOYbvxqSfxwG3w33IA/ZqadbJikmWo9lYOfCN4+oSORDkeoYpejtcxVxdB7O5
a2dx0XKD9jP7pRveqSA9wdV8orl0a9hTVjMTkZK4Llx6fltya7N6WgYR2fijgty8x6ZwCB6Js9VW
7TpETbe2u/Zol8vpq2l8EOizc7UmmFW9hfjFK6ZovdwsgZnfB+E96ZLbqMLZFtO/Yp1BsuaohgC4
gqYVIjayICfUExVxiuTthFfZZ3uvLZ4M6fq9wCBbWmLVlijX9Qr8LXGSzk0kw8GaBOIEOvyh+WZN
hdjlIy0gZ7qRg81LDBhIrOY69/KcTOa9p9XfxBjtQxy7UT6fAqaoap4vZD995F38WOZPXhThZ3Gc
18n9IF/qMFrj91KrmKQY5qVV6WOwdhdZn1F/Dt22bxQkHvUWyend6Qw/T72XyOWRIzg0k6r9PuGr
knTBGYvsKkxOxAtTTommPIytCb8+3KeOAyqxZbKBLgZo0nHw6MXlDKPT8pxE8y5IqZFYMXz4QhzM
kO05o+2s0NyYC+dsS6wcHEd5I3Ah3PSO8cx06+wVJimyzh1nnH0ssxfZ89gPc8hPn4867QfybPdk
yXL70Xiy5D0174+JPw8M1yfbfTsaV7vOn8iR2oXiYZzjV9TKN8JMMFpTqusd7fJoXVYI/5Nqq2kR
DWoLwokhfy6vC13wQRfeMaqjc2SQVNeYSHWWF8ylcXNyC1xV5J3GEBRPBDpfcadE8bOZm9u2L1+c
Na6us2VAMwF8xDkEeSE4MtI0mD8v/9OY16+dA3wtin+YKmpXTm4/lWb1QPQwUEIBJ7Usbi6SEgmV
MM29b6ZCGiqE9ajPMzu5tyGTF+pqScKIHJd4tflFzN0usYB6agAiY3dtS5oiWkOTm2KnnVcmDWaV
amesRFi/sLMO47BvnP6KWYk2oTwEg7pOmgPOTxzCqN0lJJjKt76jiT099XO8GeNp77rdVcbv4dLK
HMofeBu/0W2Fss0MNNJXdojr1HtmRLMPg+xHIN1zEAUEQRHh6+rqcw7sR4z3/tBFJFzSwYGwzgtg
H1QAI2eWSFx5O1p4625yPlCI6huix64ZgbdGOnApsRj5M7vW2ikcwFqMVddJmyNdQDbABKpYS0EH
YMzN92XJDNX4Zud1sWb6Y681dbXdVqy9RK/vwJB6JssjqomzhbkT+3t/V2j/X/754/9I/mn/Qiz8
77kSr7H6Xha4JP6k/Pz33/qP8tO1/4WkEqqgZVqMzjydgKGlr/ff/5vmmf9yXQNAuScFhBTb+kP2
kPMv3QXJCzcC7RM5Q6Ao/gOVkOa/pCcc3bPQhOousIr/K6gEnIw/JA9JTpOISAVACcGPM2zBe/hj
8pBp6BGKwsg+esTB7J2gHa+yfbQgAO8t5mZbFyT6BVEGHj+eJOa7BHFjAYwdQWUrh/MvofGfmBd/
YlwsOtP/FYT077fjmLbuoSDVybVfgpL+GITERanMKreOwjJRelVRBWz3ew/yCUnXJy7yak1fq11p
PZsqtf3d37/+n2Ww/3l55j869hhqCPM3GaxHCa0806EkGIP30u27G5Cdvd0qAij1IPMHu803fdWe
FHyX3d+/trFc6t8+O7cK9wqiXt3R5W+fvYmGKOxSQx6ZKlmfZQAM1Z4Eo0o0b0kTm09AvY4zIQJU
wndaknzZecYKkOTHRMl2J1RMrmOkR1g7yNP7hzeHQvkvbw5FKfebq9PJ//Xm//DFDKAlJ11r5DFD
iuknqn63MprWdR0YEJ5jQqoVO0UoAdpacBu1ON9lZPZu0t68ZaU2HRY3+jC6279/XxIN9O/vi6cB
MItlG67t/o5EGctM5Q5T92PUB3IX1sG4UW2lb4h4+6mnafgs9WQnaD1sklkOG5X11h3IJesOwX28
o72bSHMvFBEFWT0Rq9Q6jJSCbj3QsL0yx/EoBeTYNTfg6Ti6HTAgsAANYtnHLztq7IeufLdrBewv
lft4RrwaxWH5Ybfes0aqx6OWVvc8ZOnZM3CWt4nxYJPagCavuutAandhQG8TNWtQMsyIlYvGMXHe
Ndt81QlmOf391TKILPvtatk6j5WtuwYSU8Tb/PkfvkXgk0GXkR1/jMtS34YBicv0+ZhzcBmhhQcx
VgoM13FpM9ktmu/Yj+v1/+sbMUgCBJnDEZWr9uc3EiaCpOlpkkdYEKgR9Oic64F4nJnTVGZ7Qwuw
s6pJMbCRh7bND3TNx6e/vxh/vXOYw0lXWjCGLbT0CO//eC3itmo0imd57IPop2bupUME6YhcWHq0
3eIEoUD1T8vbX1dbXtM2Dc/jn2wJvz3iep9IpzUzeUQssR/pO3BaM29l6N6XQa5tEw/weG5B4245
B6Szc9YhtDW1IV6axvqHR8f863pjg313DNMWQM4N97ebwQ0EQnnNEEfa/qcyHcRJeO3ZzWZmSZnH
oX76bjkAX/PCIV6UTIHt3BdnpOfzQcHVpPteGWdKUGQLk2XdDS6qUs/O0IUX1qGc6GfXTRoc3LY8
5Q1o17Rk8Tb6JdCG6cHff5m/GRiWldvWJfuYviyeEjDKn7/NwDTMAAi+PA6SGB0oHsEVFK2g+x3l
uzHRV/UCBKSs1MABZPKQKavDj2B/CNLUHzmBrIZKH1ZVh0bHxe9J/dqkG4rr/tAN4thbpgZKGx2M
zoyHeKjc1yGp+xT8zjZz4By3dkorDrvk7hdX9u8/3p/BT//5dFJ40ltuV+d3e0aaefaYpxX3TWrV
e8ZcHC113u5QdCgr+rcODKH/9y+5GE/+slbYtnAtw6EMMX9/PsbKbcrGqcXxF2kW8M10X0GghFyQ
rjyr8bZe7ka7CL7H8dcvrgmT/Cuti/wfNmXjz3sPG70kj5cmvqRCcf76pFZRW2Y1qqu7Nkg1hgv6
TWZoKugsputohHhtDglZ4q4L5DbUxNlUip0QUwUaStXtvCzchGET3gqjb/5h07b+vKIu781xqcYE
8ZLLDbjUcH9cRap0lqYNNOKupgdva5njG1abrNM+t9goSEfuu4Sji+sC8QGKa4ACqvLAvS77Sjhk
pm/WAELDXmjHwVowLGO8R+ImtoZXH9MAxktTchsXheXsx4GDIVUZIwiSmUeTv4gzAGj0FBxHo7NO
I8rTBUaPODO2oXy3rrcBWvvAAWNVhQjdsbbetQ1xTCpx9d0Y6frKXeq+NMqBX6Xjtm7K3Kc8wu4w
x+YGdJ9vYLrdg+PT74d9bJTl8e/vM77CP99pFqWvwx7OgwszWABY+20zgLaTkEgg5F0YGkiSLfsZ
uuu8LWOUP3aRX8UCf2CWpm8SrVV4l7EjlAh611RoNIx+8Q1/cR9rneFl7GKn05eoExoatF5hS/yi
9MXtkGwpuz5yHCkzCCnuHVmuooqQx2kBKniO/TAOerzLUiYNkmbfhsHLOk1pjReuSnZM7OknQf/P
Q6KjfpnwQHhMqGw4HM6//PS/nH9JvmTb/DIh/vr9mGRiozynIBRdsMlUi8QumBtGBLR0YFT2/lCJ
EuHSYvWPCZYbxn3QDdOlYFSByjU/mkNYrFvTbreUB9xCw5LgOYr1PLl71o34wW6FtqsFlhJgNhBk
GZFHxWPpWo+sa9F+KYuaDIdrPPpTFqlbZDK27COQOV5N5m1l28E1RQu3wkZx37KGXkngKDdMrCPf
1qvhQP2/qxEHn3Ll0hu3QiKDBDZIZ1LeqQ3pVJce2RnKMsc7WXTENmMNwjtWUfbkGll8RLIltUm2
HWIXGEjk6vTjp2ITvmXZR1IkbyiwYS0z/GBwvnH6eDwpOSBCHfTXsg/DQ2dYn1ghMp/Bm8mcaCpX
pRGUO+UQBTE6wJ1a7Fh3W+LTBHKOWB6s/sK53j4rxinzWPZHhpiMwTznNoQz2nA72NZu2+48TvR3
gOqfk4WjPCYCHJMeMTy2fxSji98r8mo/c1S5EmWMV99g9uxENL/73mBc38WEmKvoAzL/VbrFHgQH
OHlc/GoQFPJt9/hLTRig4CMpiiFzvXjf0jJ6kmntPER05gCTUXjkeYPcxSamxgXKEhfZT0Sr4aNG
HH2gm4EPhTb3+ygjvbhtKWaJVz4X4UtaYSvH072JuyK6tAEwJBN0z9tQAWNP6Osng3MMIskwTaEH
S9Hi+kZGTEE4Tc1Th+AR+xtzimAtXDU9unm0s8povGiWvRZ5bPlzxXzD5rY+GKC21q2jAZGpLma9
MOEzi2ZOhOO9bDrqGWhgK+ERIxOZhcujBKOgDrvq33d4U+h+mwfcqR7/ZtTBTy/GCF3O5ZcXsgd7
3lzeD255YSUjciyaPVpfCWo7pZO92NmorNQ3jUfjORDvSTE8AsYzT3DsGepykt5VkUyOQ9GfNdLg
hnqqGdKFu1AOwX0LQTeZMAzNCfMrz/4RI8xFBNU0W6VFUHLSvjwAiD2qzIGMnIAStQk4eJiS+lMK
hoON8qq9CrPPQCUrFgzv0tNkvucDgvdKGoes7eATR8x0bPPypyb74Rx2AL+CEl6EzrdKl7aLnwi7
OI1FfKeMeHqRwa0xY+6KrnO+SGmZ++ixNJW+qhi5r6Ujmqsq0s1s5zmwE9KG7PqnNxik9FrqU2Vt
fZXY7vJu/oYmaLgrukn5VirKXRo3b7F+yLLaeSXe+wNtO1k7VnRFj0KHOUAxNrleStN2WA/DgrdQ
vCAuuhzmMUvgXNMAICf10skGaJDGt6XDYGOSSAQTTStoSbX20nAc3lmDg14J6zsLQfk9p6RYpQpN
lmFU91UaqgPY11NexsHZjKBCmHNx08co2Np4WXpt/ohoIPtJPTkrHFTZgTEIwpP+o4FF3eVq5xUK
NzTkgRCS7LDmktqn2DX2kwrOiTeqB+FtiwBOld323VpaDVLfAZV2w0AGMY6Jm8PZhzA4njpDIC3J
8udGJuNJM9LgpZbyR6iPE4CVKeUYzTvpi048ZBVDKpi03kvnAV8HkZxtcHb3myLSMcUwOEClJldj
k6HcDOrXkQoNelsI9qbrRiCZ3hOsyZjnjaHGaMirFsGCkbm7qUc1IiSxpqfwBGKL6hqvH8QA/RID
OP/o4Y8PRhJuDcmZOieFTKlaA1pk3EPS5q/LDi+kcs/afG56F4XlckosOBlvTWzuq6RpYCQablzu
EPORM0FcEfXibWa2zqyTnCaP1ekhhfBfFqNv5K61eBrvixbyCKONfpuTEOvriXqizeUwX3VLHzvZ
R5Db5SO5T6B7WkBx9jAw6zdHgaXD6LdVMvqjxuIEXI4dwlQ/ZlBY5BujjS8CRBEapyGMXJgJi3I3
cGaA+yOBsNjpyE1iPoRMrdY2HhLiYJFP026wmBy30q+K7MnRxuwkFCbXBiB0WXeblarC6djNFafF
arxXbrBqJLQXvCvWqTK1Z68x5CrQ6LIjOrV2Y1dxjE8b9vzG0bCUsqbYSCJGTcvvRt0RV3NIu1WK
lMGsB++tVtNbn8XNHr59tzO9+l2rKbPDSc7ov0nu1EnBgCShB3uG7jTHlsOFKwf1NSUmE2LckMe0
ZLAGUoxoeQkOUQmEAJolTnXkPLQ09q+uIr7La6txi03y1Pct4QTCnHk5L8SuY22zqomOmZI12Iym
vNMsQDcj9pSI84uYfEufxdYuIw0AgYjU1hVQCpj3Q84YOV2KdiM9DSbAjIVoJANDGyUz5Rb5QN8k
id8mzIrtAVl7NJac/iX9G2NJuqhdDbb0WB3j3szWzdwPEH52esGR2HMmh/N4P2zsEoctSefXpsQV
3pdJvEpk1B4m29CPZp9dAIcRliWmjxj5SdaaaL4n7TziN8b42l1Q+yEwM1LPb3rvgoeRRt9clbux
EMSXtLS8THqpbP7gsFvm0ZuUsDfq5JQpRZmPfp+XA1Ips1kURYhoRB5swccn5ylbogDqWrP8X69I
NFO3q+xFg2q9Z6ExnJLA0wlgaeVmNhPrFM2gmtl5zZPMIDC0EnnahDEiQiYXdHZ6HtnBd8JWHs+7
SwJLpoFatw1/mL0fMA5/RoxxD8qVH31hf1VVwnFX6n4RJO3G8PRvML9jjiQ5xhKtv+/zlvlNQ4hM
ZGJLb0TjB8180gVhYHbHQUW276bmoYg9ahP3N+bgH9IyPoSHHVKYNirGMdkZywA9kN/LaoC61+dv
XZlG+z6NWaZRPiHdfMQdSJSRa9mbuog+bPu4NMPGCIShg9OIU8rPsQCfhzvjm+t0r5bCYoTuwo5H
b1OVeUgRZ23nIQ5XzaxuI4+sr5wiJjvjQ7nAZfMRl9TCqwvrsT1kpK1tGybRzdTlwIiNM15iMt4S
ddZMQnf1YglYabfuUz+QgNKM4gUP5IoBa7AdwD0hUrO3cQQxxUKKnVmMt8O+/NTz6bMDxdRNxnfL
78nSWEV6duunAR6im2BvquQ+b16wnOLLSzE5xJYi+Nb6MjNrwQY3mZ8YiHc6VMIjX0YpFSW2x4y0
rBjkVqN1mXqcTkPdVhTGqbUW8HVWgP/4WmoCKqdyCTcpHnq9XseYwnxDQLMSGumq1TrVYRyDB8Ec
EKc+npZTPWIMxrqAfHYIG+Iqaqpfe1OSMUhcK+jIIS4vZSLBTfZbBzYOl6K9dRVMTuyK/QHsbQzN
S3rGWi0pt3LI7sO2z7b9PO4Ne6Lu7bFY2aHlR1bFYadV+8lM2WSDgqa4lfqVhiI1D5d5cgVcGaVA
s65HeDJEAfkc+kpMLNSyyL0TL25X9nyt0wvGzvcu1T8AALhbjBb2Gssx8sDiqjkksQd6CwOIBZ2T
GrN35W49hRsNjvaqq+MfnHj3Ekm830j0B30jX9gY7qlFmdHbJWsSO3foVEzxh2EjNefBRWW5M5Xc
YngluGquH7MC5Rp8tdpP3WhLhb4aCZHNSwEncGSVw16FMP7HZHHEEGVKhlr1iqoVI+oiRBXkM7aQ
r3Ebmjc9YrXI8w5rlFMeJVrLdS7SG6eKO3z6pe9UBdkFARHjIQNv2AB7r6viTaIggbJpeausc3JG
vqh5rR8Ef7BnCMi1akrIq3CeYiTkPhoJNoIE8WQewaINw5NuiHorWhOTFczKNWf8h7xKL7E7PFYU
wawfuGal5n3vNZbKvqFNz9gHRcW4ItDx+7g4mnrrJgY0QPoQPA+N+BIVvhnR0TjPnWzTIJjc1Mxd
PcI/DBsJZllSOZZsP6oliNbovonifs4ifNIetP6UUArNRkVZ0N+1RLnJewsHWfkt05C7owVUoMC+
0n5QPjxAC7ZQtna02jfg8Z5KtCpDa7z3ptWs7TY7hRSC6xSJD4bghXBVMWLNxuh13rW1uriB1a+D
wSM9T6oH0+RnagGKC94I2Vt8CqUTMNP3ASJn8mP7bSqr5pLDXoxd56HoYUzbiFEXFRhG13erQfaA
lXO8Tv0+SEwoqomFNbVfXNMO15hb1+X6pxezDwkpZPa6ljSrfEnen8tpgqXiW/xREjWzkuP4mcUR
Wz0yRKDP7C6d8FbWGnAadb6VE4bTyA6VuMOJK3yUhLcighLdKpgY76vQPiUNuyuhzLs0c16FgRKt
3vVhYyzwWeT//WdjvWUmlhsvpTxZMlrJ/sNQDaVZHpWIszWnHEH2lXGKm44AZr3FbN6ld3KI9nBK
MO5VP42Q5bkbqyUKheMwNOIWD0zILod+Ayq6Z99r7VRtBTnEBPsme8eeQ2TD3uMQE5Wgiv5EC3S4
kWIJ2CRGQ2J6dImwhTe+5RZoZ7Fh+4ae7cGsEhUnGE8Hnvyg46nfNYHot4wLgk3Ud2ghF6I2pg59
22mFtsmmIEV4TZwSThpzN5b1D8tzjbNtE7jGMowij0IbdeOWfGabGT3gQ1eOyYWfk1x+/Vs2FgmA
yvxeTNEMfuR//HfVohfX5slg1SljTlS6uzJMnotfv/31C4cSVP2OzY6LYiJZdxIm26j6dtdndXSp
UE/oVLP9dFcHw4HgmYismeW/TW30FcE02ZdjQ+K2qWGcUPqdU0fQIJZfrP/5b0tu1HoMEWiMofss
BvtNZqKHfD3SdMrU4B2AH5yY+fBbZ6hPabV4HdN15RnMCerY9EGWVR8ZSLEORLmW4X/CHckxcXJX
xeJnQQUYIJvQPzgVjxvHmEnVIvsV+bupG6Ef59WXwgm/ctOkBSjWP7gDbgjOP06JwLhCyQjIlxom
go8xESZs6LZzx0fq0Qd3Vgp8WVNnlLDbqG+TDUG7KQtnLjeOrX1Z5OfMMsIrENIfs9hmUoRvSRJe
CSKGmk3IJD/2SlMmXMczpznPIN1nxZQ23cYJJvqmn55ULT6nWME8NZKf3WwS+CFxYsulxxgJqv86
2uRoUtM1LVEa6Y3TAECdo0fX6E/KFNE9rMrUiKPzIFHaxXREhbL707JSDhNRoDGC1wPZseKohYNF
Q0QRiIXhHfq8Ir4w89wjYI72BMBGX81dcVVzPF+qMCt3bFLjLhY8PEESE3jVGXsJc47Igto8KH20
jlk+f03Iy25ML84IDqMTEh1t38BNXY1T4F3tjrhB1TzoKdotvNHEEuSGczMsNpMgNPqNRhLvEfnz
VVkw77MwG/ZJPoFTTCfUq0M77pzCo6KpeESjOrzTYzKrxhJjiAbLV7UzSmgVxTuoLuW9TqsM7XK5
BpukTkGC39wcXnETAXWxdeukiuJm1/XVipP0VEJSB3Rhn4cqJk1hQVYWoenu2DeHnV3fF7pyENHD
ELCiR5iEtT8Ecfjaq/ziVkb0ray2LVijVWzHzqaqLbHRzLb3eVresVxne4gc4GrGWls7U9ags3zG
5sbyPoxkoPJRUwM96cg+EHZxc8uSQ2bK8mhF5fcGz8dVwh/az70L62RidwW/8OH1zstsmjhIGyM/
8tGjXZWbvT+OIQBgcUehSjqBKxFje9I+joQRORxuU+mF52G6N2cBgjwc4OFnAW6ryu7Wsfovxs6z
uW1kbdN/ZWu/4ywyGlW7W7XMFEmJVLAlf0HZkgY5Z/z6vdDyDG2d8868VTNd6ACQFskOz3MHFMfJ
CPZod1TjfcH2vvHb8oCS21c9T9VlOOBw4eCwcxRl9uCOWCYCU9wIm/W/aZL0mKfET3xEgJrB9b9W
SBUoQg9RWhX3IwzrI4CLJy2xtIM2QFOxidHdFJPypI5Bfq8Zxp7jNl6gpWYu5eFTz0t/33T2iUiR
f25rH55mhpp9bPjlNiV+eCrUTj0lZqSdgHznaMsiI1VjLYzW/9wox/SZ1Z3EQzaxezPt+hKYavCA
AHoN7cQm/j6yBViCCEJNO20u3UyeYCnEowc/w3LV5qZ1hJZuIKCBAZGbmlmHjj+ZAKPtiY5k/tYB
i1coUFsjwhhTPi7zDGpAyfFn1/f2o+sZ7q6s0nHl5NUCrPe0LXqEq4VODpx3SV5L79V9EXF8Tjwd
764Y3Fsd3CMO9Iz7VNR7EBrhFMyQpWOtqh2fQQAttRgUCMdesDIytp5MWCrn0DUS0UbIr5F3yySn
pys/8tjZiRCNI+zT0jx4Cw0YU8640s3sRDrfXJShlW1S9HvbCpRXC519GBNwnnHwatiBtp4UZZxF
cZZtYLs7UaNhCdvL3qv+l6KDpCsLfkf3kxm9mopgJhVDybRLqEXKgkrlT3mFJA3yuMUsypwRN8By
zc8PKof+lYsaykw2GNmXW/xVEkFIM5gguXeJsmQ3dgPcNjx03ZyU49zfw/6ERrFCngJSSaeRCxog
BndZxAGD+IkwEJfgt6EyNau+MmzcQNunRgBf1MV5sa44hOij/TD29mvto5gf2XJ+1R77crC2nVZc
+mrsoB445XqwhrswwrU57BaBV/NnNjp0gZG15zjJ/FUbPaf/Fnq/UbPHMxosktv3FEmcvWPWBzTT
yVWxVV/ZqbWPY6LRpZ//YVWxcmD23xGFKxZGixJLLLZhwZFvtI0enhVCvKJwnzBdCC+h4y2E5b+3
ZmnPyoxo/FtKtO4aZkeOZHi1Vf5JA2G3KFK3WEYKHuFFBoE5zbGH4BSLTgh8RGZO1D89pOnLAZfR
KjkRaIrXaoPhjEooYqEC7zQ6Rcd8VXkYKnWOgCwcBfMY1yG4L2YO4tC7d2pMgMpNqm8dZ0kkWgis
a1h54dDikjTzMMww1+1goYRbqxB4EmQ7dQhnYx+XgFoIg406/G5YIOYYTWdD2yv9UG+J8m9927wv
SGnBvm/LtYLGxARXy2pCd91G+HZHph1sU4U8hlWgcMSeBNtUSGHORGBTMV5CjH8wJqtOSDGl+2TQ
ViRvvW1QJFtSCthUpIW91odXQnMKpzVCejbbUOKLYC1NApXlm0qQKE0cQrjlHPIZZjZP8d3BM+Y2
GC6Y2Zi7KVbPGuTrLciZmjSxuA1TJL1yPUDIVWkXSt636G9XpLG1aF0ggLYmGNItMlRvg0nND53d
8m8TAbs6rPOywn4vTWjIjhtfEAFyOfhgXajkkEysagMIlC+6ufMs7yV1MawpNexsCA7AkEUkZJEz
Ly0nnCvXg4MILudqHkYyBT/zlVXkly72vI1W/KgJhu/QhNnlARphqX3vA0JeIdH2VtnKO96cybrz
4D+z8fsWgudZKC6bazMhlVYiAb0IA+dGLQskPojyBlr6oOpSLN576VN7wnBF4HpXESXoa3ANMdP+
tsrI0zSps0tURLky44vn+y9uhU1hYYyAem2cBcYx1Fa5C3Eq47QaQBhNYo9kquFBDiiRYMuGBDwn
Efba0G+dMfrSBAYZj7i6j6r2dRoavop/9Ahg7UrSTnrYFwcPBVBmio2ICIqg1jGpz1MVEsIP0aFO
YvTyCqgak9uFsA7sleMjbMABHiUTuPRziIOM9KpHGCmqyhRAvs82PVzakbolI8yKNxtdl9p41AhR
bICRPSGoASGrnimpFYZr7KxmLRWyKkUZLsLULldxYl8mxfw2qp3NfCB0zNGy9Wib6BvoBgDouu4B
iJtMFsb89Vb+sKJRXVVVmaztEa9wgtOEPLRDaXqgwI2ROX4s34CI8fMQ9Zvq1fpqaGC6NFFQrPRW
28QaQSB8YpcIDKvLqSOQoYpN2U9PSppf3Els8chrdnXTqzdlgbtSYY7DuVMP0byRJPhVsTyE5EiJ
apOIG6AS+Rpca47wB6SNDLBzsBCU+MZwI/aktgv3VEuiFdOqhSxMad5YIRB4s5xeHL9pnhBPtO7s
oLtr0f24gFfeuVYfPyZLQWIV5XH72CfMCZ5SRFtdIZ/cq2ziYeh0h569nY7S2KZN9wAti2NdbjPX
esoEUhRJXuzE6KAU2Th3Rd4uXOL0mymsoo2KHXGf4rDjanVyh7THIW2N4SElZbhIsuZxwlIb0ZxM
AKNGqJJffW+gDje1M5zdYaME9TMi5GRwDtY5HaWFznexXKPKTTofbRIUPCCUuq32BId8wBppdhdF
Lrcz/QdrCt9bBU0CDs3ZCanHW6sV/XaEK78GxPyaTR1HjKiud4YivgPZAtJeGOoXhMY81FCMhZ7F
CAiiH9bGqKilxnDO2HBhuEfkxXS/5nOyw9P9b8aQf037ClEuBz4Zu9JXHQmUNWIreDKlKSmjaaq3
DfYr67xpDFKz2hnxCHWbOSlOFAXblbBA/LNbJ0Ec4ntv4iAEMTHN8IF0CTUt8W9QSQWTJULXonpE
9/0td9pXs1TjbeNpJyw0xdEIu10MmgQeVFEg0wYNOMiNra4l/dqwWKHJIYlVHRQOu4kCS2Jux01J
JMus9Y1lrwq4G4jXbcHF/CAfjY0W/CrBXLw10I6fEeLFUq0r8IdZE8HIGm/xb3XRlvL4eIhehhba
U91gXnwt3doGh9C0jDGtrNDSZnZrTTY/o5ey2zJLfe27GHVhjrltQ/e+rWaalo++vD8IrLwxK6nL
9AQfxN+OqMWD1fHXHWpOELxb0pLkw7UAoorrs+h6wehsjFB/8To+uQBwRKIPBTiDeK8ycy4FJLcV
Ad3YapI9Lj/uwlsE+BQThWQPTURwVUf1ziuV4MZY51gIIP0BEb0MvhQYyDcqW5GczM1SBZeK325M
vMDpRpYaXFutzIe+q1btssPYmWQ7vDkUEQ6x0+yzrnqunDTDNZHcoKn2Yml50R+o6SGuhmTpYMXq
rhUTSjIjJ3QETlZNPW5Lv0yOFQxKnM7hJmAl5u8VJVYevHIrYgsbL1jphKPTO/jp1TJ7x5546Q+F
ibQiFFAgKuYCrbVtbFv6rsg3GZ/SnZKxVTUqFm/QM0szqHZK64Rkz3qCrb2LKl2xaOq6XAY2mkV5
0LAtrKHpqUoDvkIDa1ZyvK5tb2fkot1HMQcqhWORr5MSV8ApLYmNc0CAKL4JUaKrfMdc6xWSeoKA
8RkQ1aMKKm2Rh/pt0pvKRjTs4CIdJwQ0R9b2sz6k2pr4THrEPJInRi+csgWrq6tuvMr6A8UrlFkF
kEEt3KEU5ZMBCedlA7GBwu1vWEBvu6TZ4oUa3Vl1R34UdwW9qiosEXwgtG1x7Ozq1JUeQqz5eDC7
PLktJ/ho9aQ5RA6wL23AksOcHbqV3Q1ob/l1wOI1wqjryidn5KcilOSpUNtiE3j4y2hqfZjqQF/l
4DJWFlKBty1/OfA0GAI6vHRRQxufXDGtvBHL1Sxs0TIscPFrdngY6ZxwFW1JQKIi9cDZNapiqCYm
TC/XB3Y1o+bhb5NBGRHviKCFrMfIgQ1qqWw6vVqsRVseQS3g12NOZ8XO6rXBKWyp6wXABqeZ2bpm
elsV2rjtRnRNKh2BnCZqOIIa6BLF3ZdoadfQEx1UvlcDWjQbZwBBEnRIPLSlsdFNwu7jQCan6MiZ
IGBw7wMVfEhd/RBX/N1KLULfSHWXxdCi59jhRoR9D2bvGJ9MmLr57qEf3CfcoH9oLSQOcAK/+JJK
h1LZ1v3eIduURC1ZEQwMhtRYWaMz8FVa/YY+/iiR9CWRl7JRFqUjomVdow6EfzTUOSCa0qE20pE3
Vyat+elYe22UFrcla1fCTlutbuTI2uN7FjQk2VPH4fzdM1ss8NYdyd7jd4vbPbpJLJOx9GiRrxzI
tyMv1TRL93APWEAQar0WJdzl5JdGZ2QfGtrRqxIF5U3JP+9mstT7qh/LDXbhFtZf9Vb2XQeopWdz
bC1w6ZhlxuS71fyphiY1/xNlEcxXTtsduzKE2FrD9pNi6+lsB9vz808QjNhJrXjSqg9lbOAGOCvH
uzHYPdsmFDrXZFMvINzWvvlgpkhZxpaPYwWav/uQCGtDEH5Ktzl83l3nkWYtU/+7PVlv8nbp0Yy+
ElaV2WNtGkRPYJovEbd1lhJl979+Y1Z8aH6T9BsrWGrNp+r/fYQ7l6f/e77nrzFSNfxaO4WvcLDz
P5q/HbV9z2+/p+/150G/PZlX//nuVt+b779VODxj6npp3wnUvNdt0vypXT6P/O92/o/3/w6FR1Nn
aPl/zeD5f8n3Ov5NuP3jjp/sHU13/+U6urBdAaHFhF/wJ3uHJeJfwFI1FeaB7uquDZUkgzMQ/J//
6Wj/Mky+FaZjCsuw0Hv/i7xj0WVBbhGGYQB61+H1/PlvP39QQf5Otx2c6e8YXd6Ppmsoy8N94B8q
PrN3BGssmS7VfJ/q5o9qGH2y2RZh9DZB/xb+3vcwsgm6NtFbmbUInweacamiGusax+m2eZUvh6Af
Ln6AYnrbklZ3LSt/qKquvpBRXXDWKh5k4beNtWTlsbaBPxYPPoesU2uJs+NoUYEahtvAalPxmp7v
8BXB2Xmm9E2Tz3pQJMREsfw5TQRo6yQ/XQun6PKTCBqSVmPIRqnuy3R17ZZXcoy86jpHAf7y8RDZ
nOkoEDscTE2s1ti4ldpz4mhE9qv2XYuHw6i17ctYDaQlB8u+TZDauolVI936HNgfTLWbFqVDZNKZ
wOahn1gRlvNK+KIe1PHce7o2yXZZXNvwC8Ky03KZO7hJCW2oqO1FMQAWIsJcDDjDU2BeOxxklW8a
nNoq/bd2ocfEjPICjQo5WhYf9XyI6ZMPIpm4r5K+3TlyPMYB811ZNuDPRL6K+Ee34OddXwid+ktz
VKACJWZ6ULrWAugKJvkQjxj3/dulB9n1YBZKsneXxqzTkMEntNEIOMkr8HVg20VdR4e5V3Y0ZQ4t
38IKFXEpEvoILb+EEzIWXteBHXARJUQlzyfW8+J6SKwOEG8dtx2IUABP7CF0vWha6C6zigiUiFrz
i6YTDu+L8gVRpGwH9M3fyGF9qF7y3DTunQj87fX20keZSTF8YstOazkrNIWQ7xfl+aPqhbF5a3sK
qh+e3W3tTEV9xBR3ELA8fiDggdi+KACqXHHnaDl6DXPh2hrbIDhY1/Y2yLwbR/cvskkW7TS5xL3j
mSXc/3xGAICR/POA9BVOmsd2LjrV6o4TpsJrZeD79alDDrm21SFqyOB48nWB8RZ5QzPYaqhay1o7
mcivy8vPdfA/dDHLOgecCTF/bWHVX0dmVaoH7Lt053BtZHpee7gZLnDDa+5lobIxBBvl3KZZ2yAy
qzWHKgsvZepGb6Bcb0c1SL8bRcgRrnBnPerUWIW5o9/pwDS39kAw04sIbDihPwAfdRHsVAulR5Ot
9cC46KlyG9RoYSrlqO2GbgzPH0WSxccs0W5+aZo7kS6yllbsg3P/a2zYueH5TR+G4Oe9c08a1R7C
yWCNETwlLNyUAsiH+9jxD7qXhanzObd2YK6vbaE3Hd0IrkDaDs19ZSbtURXKx00esVTsEVKC7rlu
Ht12yo5xupUVok4EWX+5DMbaPI5uIdY+UdePHoR/zGOkKxgkY3sB4NrQnEWFQuutYIcLFQUqfMu8
h3UhcN25HUEy2j3BgSYbY3P7Ma5F7/ijP63VNyPVsOiC0qw0pnoPmnu8x1t5vv4oer3Y+vXokKmN
tY+2yWF2JJ4LWJOmwU+zY+PEz9ebmqCylp8eCnJ7Hp373V3pww7yAVSckTBil6+3+JZS+2iK23oD
srhbymqi1dnZHdEa+GvstR1dADLoitItDX7TNyn0ocVkdt6pJ8AM/sxKXwXaUEoy/VDBxpEcT+MT
fCIGWD9XhX8egCFwDi79H5hFmiTX/MLLhJXgGkRsBP9bpqF/XmQJpGh5U0/Wu+067a7hL35ks68d
dcvFKtNJLHtbps2TAs2vXaRmESNkPeVbeDLaPVpkKM7r1h34CfVe66ycaDDKBNXcKdsCX+M8M2QB
6JTQOmkptj9mFeO5F0U/kskKUJartsXkf491vqFJVw6XYsw2siaLvtsndps+flSK8KgGU3husKh+
tBpyRZBd26PsLMAFLbMMdXhZVQlI1HZOZDkSGfR0S7kxplFZ4wwefZ2S8uwHafSmqeFzHBM+ym0c
MjL0QzejJo5p0CHdBvHmHEJqw2vcCG+8ugP4lU7F2vbU7EnLigL5NRTHxgS4UNTqiEwR7Vug/goz
sqWAekSYC8PJ/QgJhCrIwXTyj7Imh4kaDFVS8NJj7Zj3H8PgAoQzwtxIz7moEbmzIwVMUOg8Qfa7
Qy+7++H5scaG353OICCmQwtAbSXSIf/h3faOxrk0rZ3VlBRsf3Dqvv1lE/lzp/Yrj1n/zEfjq4As
juWYFgg7Q7if+bJOxGE9ryv/rXdUDS+SKr7vfG26GP46jnTERsoO6M/UlGdbjOlm9Grk/6MhfSTs
1hwdwk2L3o+Gg1GC1MJ02DswnygH9qKEZhBtXeHA4ZG6+bNDXsk2OU5WP7Vd7/3U8Z8GX9vYYeok
FZ19EuoZOAfTOiFpoewxLsKisTO7c6qUpC1MxXwenfbBBcP0R9WTxwF7/4oakjbLiRjWEWwqOHN0
ym/6SoVDIutgQlzyfXPrx6VstfGfxjonPH4Mn2+U7a7eI50dtqi5EzLZlbqK7rqXFnduhFF8Ghvu
s8ibu1HLvfdQybZaVxb7FEcaAgi9epvo+FD3Ebr4dZdSbdJJX8jLISnvogKLRjlONo0e2DXgQSxz
sZOyNFg/BpDQR0Td08cpT7EHyTtj7UVqfPFjCrVoEL/M2RVUZk6aBOPBi8CIHjD+jJCf2+Q4UwF5
kIqu4Zj45709aISbNhqfr03m0KUnB9K9wZ98pVc9im9qPIexZ0nFqlimA6hOWSDbC0wo0SqwJmwd
rh3ySraB1yP5+p+62wqxnQExVfyV/nygvGp0OHQLuza+T0lfHW3XfzdJV90OorW+OIm79HFcftQm
v38IyPynkaXcF6qSH3Gp8JdaE2g/yHnj/Sv0r7gfWEBT/GTfQ1GH8dq9ygHI9r4XllU/uBYuROZo
wuNTDOVr1Qrc3Hvth+v5pEx1t7+zY1EcWX2mlexItn4Wb/0JdfEMcYNl7k3+CTWz4DTael6vrEDf
97UOysdogwciWucwD1CLJDv3oOWKu4ucDg/1uVMWnVKdR3BnJ1m7jiiNkNvnu/56hhxBzML7eEYT
+eai11MdSAWMGCA8ngCLNF9GuSZuFAPL1l8vsajsR2Xr4BW6Lq1W+eJ1wYS2v2ntjEAoX2DJoXEl
WA1krw1aWHGE8hDEmXLfpyiizKM68B//wGbUf2fimY7KQmfBb4ZkCXabc+3vbEYviIdQiZPsPdbd
7pzrHd7MqJf+KBC66ojtIECOJUQKN6PzuyMxMv1JAEK4aSLliJPfhIaJMUB5KZJ8I1c3ESfGDcbj
CbLDWY7YbNOT1XLIsttx1v8DZdX4nYzJ27cMG76qhSAAmH3rM6tc0XzFyWHjvvrQKW1M26A9hnGH
vhRh2I+6GwbBuS5RkR+iJt99NIpSFKdhqtZOMyIHHYCSPk8qCfFxZKaVtzQx+JMqx1GBX2J0R/4S
MkiFOKWBht2dbJOFDVUX5RpU9GSHNfc6le5vOzF5Y/8PmxPJ0f5lb8IHhl4OmRRY+oJlRnyiTpLn
LImnD94byagTpCp8GDAGahNhPOM+1O6zHn1M2zDM50jljN51KHvOIYJHJLr3k1eYz4Ywwl0IR2kt
q16bvyVGXZ0NoSgXx/IfPu4uMmdjNgB55LNLN7/U6skM25us/xYOU33jp0V9UPmLEPCeLz/qjfPz
Ct5yQQht5vQ3eaus8zHrCAnnUXcXuC2gisCG70NE1jPbfSwsYsIDYP9DmDjOR4EpSl8tZB3HIkzC
CnChXYoXg1zvTexZQsKRz6YGWnPQ82Hv5kX1wKzxJgdUzGcLWILifpoS2FrAqjY1CNEXVI2wyXDj
73UdIHs2MKlbU6M/YWusbrIasyYSor9WzRF5hMhQHlLH9E8yFSmvZBFgQ4lWGq63nzrCyf8nZrQ9
6wV8+vg55Rt4CkJChoH8SU9AM/xRdYfIfutqUdm32D4AmyeCP6TqXR2G4z2Mfgqo1chS6MHGmquy
I1EaHCLs8WOYX/ceEEck1G18aF0N5thitiC/YDzgXeIqcA9qm37pcjFrxKF/OWpQACwfmHqX5A4Q
Wqg+gBmxwpF3yIEoeH5lRbEO8g7ZbsN34amyIfNNIZ8qa/IO+dRUC3TwIbyubAvGylhGVhlu5bgw
zm9KnyycgVI9Xpgx6szyci7klSx6wNs3vc2JZyEv2wjricqwdm0Mwf/vN3ualG34/WMg1GdqrmES
wTEIGP4+beowNeMitPS3pKirJQjx+C6tkntXhFhVF358J4tu1OK7KDTgLRei2Mg2OVZeVY1jrHvN
7RBj5Y5rx1D2zb4LxudP7eNQxbdF//CpOZ5fXfejY5OPweH6GDmsViJytgk2irL6S2F08bpuG1JW
f73fn3dk005v0JP71JHVfnzyOdFd268vpmjFlmSUcpCdsj00sV8IRJVssazFz5X8yc2ElUQCbG6u
f76UAzx7RqJ+vvxlbIAsC0j4zw+b641SKCsbV75VWw3OyZ49CuUVHEcdE5OTFbUou/oPhl+JI8Yu
OIX1bb6xgmbsFqSnSRfPPTaBVwQhqY5E5DZNj9VGHJGAc5Wgf6p1DUVzSLrE3IZbJ4eT7yiT+pIA
7FxqXawdJ19kj0WiH2Q74QNQA40odmkQai+6fT/q5EBt4nJQrCvUwOa7/8NTtaycVn//xdXtTxoo
LB8ulDIUYZAiIYQtj76/6sHkOYJkUIDeCPPwCdveAFWm1cUp7qtNA7H+IGsotAXqCr1JbONGH7uH
ecgvPX20g+dWfjQ1oxqqK8DkLptuJHeug4fJdz/G1EWcHseIbCKCNFu1Z97S43Ybwre/BRotLq4t
2PE5mLiAqr3IpqzJ6htSbdjQgKm4gKMWl2KyUSGOlHQl2+S4uBHtEp2ldivbMCk5pOxA9qLKrEOm
9dZBXl0L2WbD99owRZNRnsc5eom756cx1+ov3VbcjzvF5fgeoqvz6fmfqvIBn9rKmiVxtMHN/Ps7
c5vGuUn4Gx0mdVCOuZMpR3kVhvWXLgYf9ql9mIdd2wxSuws3N+fNGJHz6/2fxvXIOywrMDGrTx15
jv73Qj6wBkawErxbYGN/Ncon2gQFdy6Rw6C1kKmPe/NAUC46TO7Bh4FVb5SGdtkpBojJC3h61se4
6x3EGy+ehz3Mtel6m3xmYG5D74F4tnoUvBd8npr+S6NbL8Yc7I9J66OpbX63uwismRWUW49Y7Xnw
k3Vli/KbGMkwJ2PFmaotsSSrHcjqpme/uISmZKDDTkjwKzO/bIANunPKqNllEbS9pPTudG8Cp+oU
X5S69u+KpHlJvbz8EvkxmqZkLYkyU21BoO3TuNJR/JjHpi28x3bCaWvu7au94hzTMAdCkLX92Rgi
BMRVG8ytpYQPfU4QP3MS5011XyKBj2BSQmX0lHC6F+Uk9l0kWiLtxryit9N9YTrOAsFfkARzmxXV
03kMxccNson0RgtgDcKs70fTvXwSCJKLW+TBSY7ohpx/IEG9Nbbd/dJ2AfqiUwl17WPGA1qKQK9H
3GvUSoIXzIeykL3XmfHaEbO2WDqR+GsTHCoecp1Qr690bZOjtb8e7+20vVy3EQVgHW/cOEM4khX+
oz4v7qNmkcXRvNO16br8Q8b6t92AHHfdHHx63PVe/gTJz1cztT74h82C8W9HrFlryp7/04VFZvGT
UJEBU75yo7h+NSt/j7t8gdEthpttGb0DTZzUjVXWxfHj0ne/NoXiIE/iqa/gwB6BethftADUJ+aM
7qF2nfrEBhcHswoCTgUt7eBAkF/oMCtO02C4jzZKnWGgYhGlZdmuczDcGJzAfW7wMym82j6jlJ9c
fNd/Iax/+fv1Zc6B/r49tYQ2O34hy6ahe/U5copYhNAHHYtNO8Kip4oGdDOhnmOMaZ9lTVWx28mI
XIAlHVG4hGQOMorDmOxNe7sCp5SCK3AdcxMjP4J4xYTYzVh6iONwVeB406kTgai5RsbTrvDI4lIW
1givbBrVmx7ZDZIS2FSVSlcdmrhRtx1As7sgHFhyiUI8whXxl61bmAtgEbOqsFB4XSv0j75NQSRV
Ocgr2TaZerRvHQ80MJ2fhsmxbdyh8Cy7lWp+Vhh2t/4Ylk9swqyNI8JsM0WIKDQj6InE9OobWTUN
7auiuNggzJ2qjmLA1HxxBxVGZTldalwedn//MWmf08icm12+kGwPVPa2uvY5WOnhujsUlYWvi2Ih
BJIp34ykyy6y8CzI95hXn3mb8Ps4/aunUM2g5NrZJbSi7FK1qLDH8PPQ9vUgv3u+fYae14Udnqht
+x3BYu9OPgvRkYyQ2Ix2Navb62sgfHQYBDss+TzZroQVThTZqon16YKRZMvH77mH1oOgkUfNtMEl
Ub9PIgBVKJP13yErQmTJzT9EAjQ9scV3vbdd5FZc/2GMpmbTaZl3gN3TrLuqEiuoZbfXdJA5Qeps
DRyorm1hZd+jnmkcZYpodLP2lGjlf7wpbBs8MOYbnPkG+QxFDO1pfpUmSFA1KkbUwq6vYCnlObR6
UMZl3tynadmeqrC6DWO1uZdN/CigaQQGhN55hNZhr04YBaj4qhwd+2h61TswTtRSjNC9gFR66PlV
PVd2PW3agdUvgyrxDPf91HUuiNg0SO6qXkB5nts7rK/WJmAt1BnGcRHFCQLWCtpO5pggpNErp2sR
qPbPatUMT17cEWNHPqgzIAf8Wej4UB6S1kIhxIP0uE8sVPfnNjlkbFLjENSBto1VTs5VlLdf9VdU
e42valNiX12qJK7nqqKghlAZIzz0KjS+ViyQi77L/Nuf96D9bd5rfmBvEcssb4VR4nbMP+O1tk+T
WqjfQmDlva2A66na/MEeOezjUv6tRHMdhKVi3jh9Mz4BftihGpl9A4CprSE/p3vYEuFzBAxBjk8D
zeHXWZhssLgd8eT55pcMhvKOQG77gc75DZzza7pAA+L/OXbFr86xZNTKFbr4yEL9shW3fNR60rbK
f8Bv0yCJCPtOmwsEmLCNSxGNlG19C+ZvUan6rhKsE9dxgSj6g5egI98bzUEQClm0zqBt/bF1v3Z+
v446ffqOUwgcdFX4RxOB0RtjzPa+olfnzLJZkDJ7DzixPsumxozcbWfV2uLaJjusCdMmNelOnsed
ZYWLQpXm2sZSZxdCuNbDgXRBf9ACYZJ4Bkciq75fRCVRuLE/fFzKVtuugY3+MkBeFgU5nyga9rLW
zE/7GD3fDXZ6wlMptg+dqRAohWn8YA5BuKtjQaxvzNR7H2UaLJXxhLcAA26iOg+OsvAYeByLDIZ2
iFrBtU1eibn3v2wzYlS3PPvxOkoOJUc2LoXaQYMsanw0ixYfNAULMYgJ6MG3tqcDgeWw4s1HGbto
NrWnAVGZm0Ynye8UXA2MuSab6i5LbkhMJItQ96IzriYs+xzLjLweX8oq8XemD9W8LezxJcB2SGc7
9eglsUnaD0McOYwPBv1zEYe3feYZ9zDy72U7aJh+XY2Ov5dVnRNOhI2fFSHhOIPSoxwRHAsbp24M
gkfsMYPHTlsPoHsePloCkNo+1IKbwK6suzhLsZu3mgP+OhUfAQUebXAJgz6CD2VXD3XgQy6OEMmS
vUhtgG5Qx2KvsHFYjZEf3gJTqW5q6GzbJovbe33C3YcDq/cDSYZl2Jjeu22XX0lJV1/7GncXdb6p
DBS8jfFwQUkV0asFKFoOSvLSyTgzfRSQklEgm+uG6nnbIqoGkKsBfum6ZQqyUO4OuY1Y3RY+6rRC
SXcyt5NBLyF94I9bmfgBqtjvAcCgkB77X9lEJLPhS4IkuJgeCGjewgjRXnwvs7AvVIaVOcGItiBm
nQOzcY94YO9lrZx94eWVUDGwhSR9K5KQrIQYNghJeHAO54lXhHDeGz18kfOuhY7tzw5ZT6dhNY2F
fvg0P4eWcd/DZ1qkEf4DnYqvU+Dm/cXJseH1odU8JS6J3iZOAxzy7DcnVovXIR9vOpFihIHXhxJP
HSh+KggpebeyEKWdIpeC3I3TIf4v2xTF8m7zTHsOJ4NktuxQWle/LXC4cjPMM7xxohCpdpRV/Non
AOhzvartelc6xflj3Nz00Svr/DzUj1vkOL5iZ/moYeZFVEm+0gIUP6ZI7fAzpZjdzIF93ds5GSgv
QjGtt+MKTxX6fNgFp0LrnmSt9bLuoayiHxijqUvNIARY4L10Jwu3xLhYAENZX9uQfVHues/d+Glt
H6/tTgyrWXG6d15JucP2ghMYc3m6RHFH28hGOVjF9GpfRdlt7OTNHiBI8jxCtGyslNwXIdZz20Y/
ZHMUmvE2Tpt2I6sdX3Rw9UF4ZyNqhd+0AvGYuxvh5Ddk0eMVmiHJczygWDbGYb8Rms+xz861b1gk
uEQWmQiyYXTPRZYCDtPc6rsXk4YHvuNfwD4BWzB6j/fb9RtoK+jhe0pzkEWMUGyxuNYHZQI035dY
GsxjUtntR0V7QBm/OWgFal1toivrMlKys+NiSFtXSviG87QDzeeVHO+A0EbY3uVRbZNZbVnDkFD4
gjTNRY4MdfULcgfiydLGcaMkXoLvqPrpWb6A5RTbxdnpJ3SXE80p0SHg0hxiAwD6fDmY4bYoWh/j
caEd7O61dfhkatfu9o5vl09lisixnfSAcEnzPKn/n7HzWHIcCbLtF8EMWmxJJrVOptzASkJrja+f
g2B1sbpez9jbwBACYAoSjHC/fq4b1BRJg5xh2Vq+ZAMgLduncFKMOviirkbXkMFmMGrZZbSpzFSf
i2aV8EjTlV6CJ8So38rpvmlZp4hmyj/MinUq18bJFxmyxQ/HQZ2FLYGHHJ3QBRbAn6GL+Veg2Clc
rkrCtVZx+Wy0IJ5s/C87Za42cyWOLCx7cv+pczL1pqe1MqutfPhS1fKuKTXpM1J1kD2adzMr3z6P
EKHIkIXVPJOiD9eskoOKJvqWyUH7ZDQ6rtk4xWxIwQ67DAootet7cVDI993PRLNRrGTfTYfHFMnF
bYdSeEJBtTcslTR8kpF37sSBOHC9031KlWe1bZLeSWxpJYHUADTR+SdxyJwk2LRp/eXRJc5GqYT8
EGTKWkqSehHo8KISlWp8Q49uULSKnejHJ2b4DGVKNKLhuW9LDQ8Njf0uvoRzn/rsI+HV7CjOZKvM
jnE7/BodpqboE6NOjBSmA7j0rlPkM1cH2ThqZl8dShJAcymviq8wxihVNJOPwWtAA6pJuzHyQn3O
Ne+LOrICRi669p26PII4Lo/iTCX6tWCTbc6JHPF/kmyGxYhthiS3PKPkcUzfY0BcPFQUoGoW9lRi
QPTd72CowbPFEm2lq9Xe4WsMhW6AxX1OzrqwtXsTWg3+N1OTQgsKzKV83wGu32ZjCYSQOm7iI1Z0
HnN4Xboq86OzXZ6ZTd+cqxpXHWgMBgnSUKNIzSiI0MGsLf/dlEqzWwKTyPfJF9fOeBMXiXaT8Uf6
aDW9p/4KRbFex+ayL2p9l8VytXOaAYaqLecX5BogSguTcHDgZys+ufGJGvbXNEjljTa1RBfYlfgU
Ww11FoAUl6lBKpw/C8OJHxVPNuD3eV8WBzs3/avStTBnAAItkTQ3Hz4M/GQ0m5sStNY+p9B+riZF
+1FbsTTrm6A/BKo5PteqfoBX3HyoaZYs+0BFPDJdjn4HbFIaXgoppHKIxD0BCnsr8vbiYPmpc2+K
gUyk9R9zKIr3F6kBNUdq9GdVD5dt3NZvMZ/PXYLcau4CRXsLKcBedr5k30f5VyoQHTprL0Zl3FtT
LbFvel2457RA10dd5SGTXSpz48w9k6QMD5lJNndqiS5xSNOPoTe1E/4q7nmUnHwDhvAsR7C5CzXJ
NhRiVK9qAiG4TkoIoFOTsq8v9dAZR9FKXXUty0V4FS1bevKsvnmGWBXAasVmCSzsvqJYcj9lrLAc
nk5FWxwCPJxBPFTx02OiGPir2ViZhjYs/+N+j5v8Nfe/7lkXZARl3FZYh8TGqVG9YK2VwKsCAisY
o7NungeAnp7k6G0wG/N73fKx0jXYZQTTTkUQSx+VA8Bi1DTvigmouWw7Gdp/nBOHzjplqQxyRA0X
Ud9eSZMdZC1EPDxFPj0jPOFRmd9Ef+CDYBL9qRKfDNZJV7X9UieBfy56wm553pdfa6M4WmHvvRo4
PsPFYg+GwfnwWhJ/EBMkM56e/jpF+0Oo7M2xyfl8eNXXFI/OHm3aZyKZ+lMZ2vjF+HF3NXu8LcWl
Nq4PnprkuAlX+No0VryseI9/jFk7FxO0EoprX485qTndAo6DqDqdfqou1td+FnQzEn3hTArRggtB
uDgI/beQiouzx8Bf8/5qislF4Edz2+wxt54E5o8b/HW/x2uoLOhR5o1UIZvU3hvZ0K+rYqg/8LSj
IDT6rADWr+yYf1Oo2Fh3AdBuXWsgFootbNoVFLdO05Ks3jsEUW6uGQdAlyR5FtRDues7q9wFclTt
Hs126otsCTqPGBbt+8Tflzz68owi5Swq3cV/TfbrMliXBm6v0LBnQaTxLlAd5dZU4Tc/N9KDPrXK
wTbmUQccF9dOzH0DvrLwDKbUHEN2NMf8eQxgL4H7R8jJ7oNdEZj+PchkY1PLbjR4u0eQHhfc26Hk
7appsgyel4pmw6emlzqs2Gt89o6w68TZ1CfpYfFT1/I5kgBnr4Hj3hONcPai+ThkHsL3Wvnx6Plr
1qj3xnysKZadtot5mVXXaNLGDWiJkPPVzVY0lVrSWVxGzsKhOuFmljYMYl36CDsEOYU2QunLYuUg
KZEModVJP+Ki3OIWaH4HsPaqmV73mnq4autlpe7CxJIPTVDIeHcMiCLzRNqqQLM2lgsPKdVM6WTq
7a9Dr+v2rGPXsjKV2DuLgVrq6hNmWaIxhLpLvehQdkuCdlvA0HDAPKgknhz9UOpt7jvxzzbwfwSy
Tf5GitgV+ON48ElNbcuxS1aj3WHRyc4bC1wdmBql/+Ii1kjnOnfMd7nSw4UD4fXUmAjJtV4Hx4X1
mutUC18a66/QJYTiOSigbOGiFRzNSdWnUJYzwC676BI+quBP1K/1KJ38OnJflDrQV4ass36NlPJF
t91rlZr5Z28ZL6OcZFcratOrbNksFAoNNP7UFANSWcGjbtuj6KI6mFw2abFae2O3jApAyb8rUfVW
Ji7FLlZF3afj9TjJReOJrWE/D4M+/Qbuxx6j4ntCZSiAEiW6xK5UbPjR4fOSPr75NVA7MaUazJVW
K90HpRzmwgPLsB8d1d53fN0tmnasP4w2WYvXJSDOG5U16jU3SvOpSt3u2Jvjr0OG2GkHaJ1yin/6
HbunkrYNUfgXbJvmj8mPOUNHuiAbFHfWRMYlwK94JcqUWerJixwziPW9aVeTLzO/hGiOCgaboRuP
W9EEoQzHr5KdHcE0/9WoyfYXSlQexGhQu+8EpK0jj9LglW3wMe+tBtNBqqFZiay8xIuu4kIFl3S3
q5NLg5f3/Xs7QXTWRaAKxZe26Gu6kBxiaR4eXaIfkVxXEE2uTW/Dhi+sr9R/+ivkml+UukU+Wgxx
scni8RvC4XHdyFVyAsYqIw3WSEUOCrytqHK+D6Rc1QGkJ5+96tgQSf4MUuiY8lg0V9edNoIwI/em
26U7kAvhKlfS+kJUXcZkIgImNsKFM90BZUuB1jp3jPAqDk4Tb2R0Qcd7K6iI05rSxhzj6D4B3u24
0kK4zBaG7F6jwrCN+oM4YM8OPV6cDs57O4bLsfLc18y18N+rKCrTo9F5DdTBWaqp5S/Vqel0rjXn
7eVsxGipxd/zVLeP4lIjhuoCO/FG4CO/arFxn2TaubrPtWiciWsyz4zXeLJ5QGWw89BZmuBGX+67
bHAwZ8wnng5PJ4iDla2wKwyqvRxmVKWJoQy63kzM18S/IBly+C1xolKLDwtLaex2C4rhIlqZ4dWn
f/fLajfgjjrNVeO4E3M1X63u09Cs/nEP0S+68Kzr9oSqXjI5eRKbIbJY6lPbkFG21CR468f43p/I
vYptclZu4MUGb/+eL/rbMstupceWA+jdrmkbVOTTGZBBaafG1OpIEcHyfpDGdVaMPJh+LzoNbGSA
rRc70WXjdnYWb9nS3dZk+DZFXkgl6ZXu7X9d3okBtTZ+5JXisy7613rysRRsok4h9tzEs8p8J2jS
fRABBwVphM6TNTX9AM9n1WUhFIfqwatI9Yh+2DS8scuR7zaIk7eWdT44UnBp2ouExwVFbtCUpUSW
PiJV+izd1oAfrsHpdEo2AlO/iWUbAO00J6DltE9q1prbTnbcLW89At2/6zYqxYIeEQ31WghdWW9I
ZxeurGiJ2o88lMslAON+IfoSy4DMETbVk1K0T0gz1HPZl8YzXgCYBztlseLPazwTNJd3hYklpJdL
+rOY8vuCHnEjW+UQwaIjJ7ceUNWoQl+ClUz9BxbTeASGt1DqxllVWduWSmO8Q+rePSZW4lJmlJx7
g8Jwsv7bNI7rXQucmfVDfRgmcZo4qNPGCyuId7drq43oCqcNmj8dTIJac/SPEQkaUnjS6ALUl7zB
WaRZo2yhZB3uTREr1KP8EOSmuhWtclR5oNp2QQ2Yu2IR5D6LAwLHN603C8oKHPd5jMBQsHi3oMnS
bFxWLHoufeqgU0DQgddjdTWcxdwscJw5+CXpfjctmOLOVmhQS1pIz5raqs/jt76TzXKOWwTOXXrQ
bqHxTARmx9zo4WuKWuWn7FKr4hj1uwfzY2FBcTYDnLHUMGF7HUQ1SQzdPAJKqi7l5NWlYH0rutK0
ZT8+zaj72jqKQTFt6rJdZUttR75mB4igjHJge2+B6y4XgRI8y6WcrVnQgLRSJ9mDGL7PLJRxXPSa
BlPtcaWYZHje96iDzIupS3AtK+2S6PrwPsps9QkfQa2amtQLfMY8vM5VMN5nKTUxNbtGdh6wUZwO
rGl4M44tMtrffamX4nmB5ztljLUuwfgYZy2+wWEfsiztwJu5venvRFMcxsxLSSvBtiuynKWw6FRi
yfeX4jRCkWLOxam4sl6S38zXdYU3Tey31dUDo0s1nNV+RyjEidp+lWMZMUCpVacam4etp/D15GK8
8lK10iepifY7NA026coliWV5m3hJ462a1iCFHpDtt9PSPxCrY0HVNnC7OmBUaplqLy0VDElsyGcj
lbWXnlY0tcRYR8WNGJOnmdNYXkbKfez/vU6MKZMi+Pd1uhOjrfYj/HajvJprfUpGbXCbDZrrbsXX
QP6cabBos0ncY0pgnYkJhmb91CSB/rVDJTQbGhx+pbHMdhDIMN1Bwf5ZsDbLR0Az3vQvl4lltG0Q
HRFdqnMxoGj+3FTYCpUdH5qy8rVtYEwYeeArM3HvOOxOvScFrz5eX/gkKdlaqWEkIumJWPTqxjac
zPCqyRZPnPVmtnYluLRg+CYZzDTlMSrOHpdhKYIbBKTzI8v1WV9o5rtnqcMqj6J+1Tux+94nysxP
9eQLX1P1k6ok0dbk8Xzjz3Q2efBhWOjGsyIc25tb+ki1okZeOoPUYnYY9UTOq3QuRlu5oh6RcISW
YlJJ0Kuad40WXQ3Ka2/UyRMIlvVx97hTZaHezqYbMx9ou4bRrhs1+wTnxwkDKc1z0aws/vnTobVN
uL3i9D5x6oyk8FXhnbQS/Y9DMXoXtGeU2uflK4/96mc5xRyobPjOkhcII7bYt9y0POSkUFWqHkMA
oL0hmNb+GJVWf2mtZLj0McgNA6GA6BIHY2IT+lVzEi0i2P3lPiou8EtWCC047sc9SofHd1z028c9
At0eQOyUr6Ir4VFyVPIOkdBUCoxc29qBgbF29XR4NBPJewtkXBE9UVEsBlC5y/VSn6qHRVscqsiN
KFYqoIxxg7/v+kc7DLxroeo2BelGslbQ0ILekeRXLE/rJ7NW2pXr1corXPcC6U1vbGHNxJthCq57
KkolPw2yZZz6wNwsZ1zFDQYwvpnG+PQAdsV+EdORTo5f4J778BS1cnZv+lQpqU72IlqFhJbVKcp6
PjpRsStDDbPy6exxkAKbFIloh+Sy7PvMauKLhjUcpyDHWNqUmpvrAKlOvLp7CeAhbcveBlo5NUPT
iHepmhqzQk76l8wHxeDqYKXFqNVLGDz0kE1i0+heOiyqDiAlvqVTKyXccQzD4VWM1UWsnZwgP4sL
I8/VzgOO1GIs1gPjUljSUoxleW5dXQ/SwHQXJ+Ubr05/iKFe96MXhaeRFwbDPIyAdif6TcxLh2YG
UXB8Fq9tdRAKwx43jqaC0dCY6YvbDeCBSVWinc9eRr9+kzOnOooxO0QUq4Z9tBeDfMyTeeKU4VaM
SlaQLXAlyNaimbXECdIeiDQcUfL+ub1LXXzC8XD98zBgkSZ3yl50j02ZE6HWx18zQoX6KRAOi8YL
1Goh5sihxJyxxkM6VsvLr6a4UIyLq0NQjEssjxL8veAz5GYnb1kOEHPiKxtJjxHjdtjYPYxSrVjU
UFD5V02dHbYFqDDFJKBYC10eCS5io3J4HMbekw9qiF0ECr+NMrXEoOgHB9wM1IE7ECeBLmOoyXCq
UMU+e0wifh48VWUzLWikn22Ouo2UL7rVTsF0sDfjvTj4HjLp9l6tJI52UwOyncbxg74GYDbhcfye
I04lKUz2Fn/szBr6U2RB5lIDL4edE1avQcG3e+8YHvEYmqVaXCFFhmfR0psYR+52eGb1wlYj20de
AaqhLLKFq5IgD0YJG/K41C9+EQ3LAcDUInRCH3qYi1JLa7MMrjvvuXlikWn3ZPJm97ZSOiecBUaM
MVT9Iu5j53yBpxq8eu6He0h9NAYXATYvIbooPxq3Q1T/FF33/jGGWeJDNxQ/hOhr7Yyy3tZrnvwW
TLHidHhCTLuoaPSqkzdSLQqM8FBPG65yOoh+CQSFr8jaQUwFYw0Alb/Uve8xTVz1e67oT+yhgLPO
+x7PgOHTnVwXlEx+7wOrXveNU+Ni0t37Pdcc3+1yrNeGXDRLR4ezyELF3+v4cc3rotBXTdK218FK
uquvrH271i+ihxWKuibOKc2s0XHjeZji0yfZRrWRPKu94m+inxX2//dRBEGU4mDlPhcX+0n0o0VY
uzCbIXpt+mLTp4l60XDAoLDQpIyDB4WSBPaL/0V0YrPePJetRfKFC9KecEVm1vgOcIHJev/kSMOb
GPMI1x5UtUpnTR2oV7s1Xr2x/K66WXsLC898zk28tGqnnnO7F8lxpYM+jZkxPCM7yuq1mNra2rgC
VlLxsGA0GV1n//s+6lCJ+4QR69UuoHS4UtSTNu2Mimm3lKfasxJ22kG0PLkmFgRSEkgmmyW8M8rj
NF8Mgn03niGq/T2f+G33JAZdbSzhdeonK/ERLcUgREe7t7dmDuI773L9ypeUju0Rz/VwcLJNXfrG
NVVU7zTkkEqnQTHNV3p9Aac3Xj6uMrrnjNKti7hGzbVmNUaDgZnCPxf1Snm1XTWEY8kruVJmg9Pl
hfVpxl8vLJpeGO6jMngxzVY5lUZZLeTId1/BpfyEWDr+8LVbJmkxlddUHiu2On7UMN1Rq2iIj/ia
WRalMeJL5BJYk9gEZSgkAfcO9byzbOPVzZO1B6i1KPrkuZoOpddRgSGhkEmzOHl2bBYSamDsRUvM
sIrKmmFwXm/EVU6bhPtycL5aumUArrYytsxR0aDUsroN1cBQdiM/OrZ2r24Sqz2hiIC6WIpj4IL/
VuQPMePeRSEiHg/TFQVZJpRx8k6ZukS/ObI5ScOiX8hZ054yDX++MI6Kj7HSykUhK8MWIKv7Bg3S
TtT8Y8TCe921dfNkBFFBDDKmRCQCOwnbX54XTp5fs+mgu7U880c/34g+TVEI+LINamwPO2c3u7oE
YVF3ZO1MjIlZOaAHyhSKg9G12kmbDgZs73mHG+hS9FVKpJ2ASWgny7cubFzU7aOrgK98DJSLWrEu
mInLc6TifOBB3ycRBSbfRzMy9uIg2Q6hLnGatQWnGS6UwPerav6YVPVgwEWTfC9E+d9NTMY3PZnZ
je6G33hu/ACHTsazH8e94oImrDC+fKbgFxS1LbtfUtNa4cgA7LV1lpInF1+HyeItqRPjefDxbxol
C4sMrVK2ATylSVbtXUAubEPDQ6dlLPDOsz78GGMZJTR6rItoSiTvoCQZb7bmWpuwxQEhi0iyZz5I
iniECG3EkvYGuvKFgjvjrGIfcYPfvRTdVQQ9UvLTfi6anuY6i6RN9P/zIi2PUpDN0F57gtMTF9/0
DTwGoY3yaRi8k5cCO6+1/J195QembOO51Q3jCr52L7pLhUrioSyrpyaIi/c0Mnv8gzqTBHMfvJKJ
uV/dqyphRCtpzrGNtxjJmA9CMRA80Anh6DV4H1hgnN0OTZ7EY/REGB/g79QP7QZXoV6dgpue/1GM
yy408nc/VUwWGmO48DOYn1CPAHwn2V52CaC07BgPraIGc2nKbpcTEXhotfCAcja68fWyE2nuMvBx
b7ZrYyWS41R7zTuyPK81qvfdkJceJlFkwzVqYagCK9OTDsnjMgzGu7htkWHtBgIJKdP0Kg1MRbf4
qGJ4VJZZh08isw5Y9IPMdkfss6p4okJBFzcdc1jLBuqATTV8NVo5HGaKNjyHka+tc3KT2cpXbX+d
UgG0Hw3yCFFTOyu59nXKGuq2PtYtJQx92O0IrioK7zzRlwWHGkpyNrUMvW2x3sijjWQO0q7MMzha
XeLcgmKQToYT70Ur0vTxNjFPpiG77ZpdliUTxjSktoaCNZwWyNMHsPyvrqLLvLsy/z2xnW95a0jf
Xbeak6wIfMxGsqXdlcM3OCPYdAed8Qo7JpgERgXS3B4716Avn0cJn62Ssr17s6VO9+zI/mJQlJrw
toZaM6Vg4cnXXPeYqzaqNaRVPMivQd/R6BKYzBqQAzEm+Xl/8PWCkkUG/SpiRqR8j3A62EeUFCx5
XZJakQYxtmV/MRaJfsobWbmLwAAL/kzlIYEfQFLNYoGLkQfiMKXtlymb/jelrPK1phto3nrN/Cgz
Qq5V9YVPcQ9zl+JqHq0/8eaDkmkXkB8xwMHgFNeBNMQtV1J6aysOlG8gyBSnTOQ0G3AqKabD3+N/
TH1cr9VN++t60Skuvw+XNfGCIlUvdkPcqMfk9oslIwuxQEzOoqNdwJZAqO2fAkfyv6heig9cqzu3
sqD+GSWMfCI8rgCgrSMIbCXk+7DyZ5psxtsyMdwLyKl25Ts+K+a+di+ir2tSac57WVu2qUxgOG55
H8bwd9J8LFYNkuf3oTS/2BCWziUlDM9poq18HhDsVrH6iUYTJTLPPRPaPEEiVAwYOKpVZx+GHBmD
43cLYyABmaL9uNaIJNayr2ZrdDfS1e/4DOWsm160CKcwRasScmtu+Tbm2HmophEdjKkpOdKssLPg
BeQPEtPWuoruOu2dTZRjPOeyVnjjO95FlI+tjRi1HeMnRarOUQyKLtGss26nU//+0vfduHa6yH7S
u0b5ICJ2aFrXeFZTxTtYfnWLetuaZXjaTyIHXlzFC6fBc+lJnZpo7HDDdHEvFaMUJkhbySUTDuAq
eNGC3DsqPnF9yfhIM/9NNgbjVlWpukQrlj1V/AFumjspaa3Sn7eVZNxskhNHPQ9f4g4vPrXu+qVU
avvGsJpn7M/a5xRADQLfMNoNkwYUmpS3GWM5Qj3AqJgX1sG8ZAF4Ea1uUKEjQGDG/cm5IBLOcb2r
zbOPFID3bdV/U5qC7UWafLp66D+xtmd5o9rysckNdS5m5FDlpCz8VhO1mlc2+Xh3RNVhlZa6GB2w
TVUD6F0aj2YR7N2ySt+tUPFRi0XN1tDc5L3Tbci27LgarKSOXe6TQ+AP8d7GhvvESlRdaeVQznyP
+AjQL282KkhcstZ/isExfwlUwBSWrknHEGXnts/5muHzb9xUD58Krcjzix774TrRJOkgvGPFQY6L
qwGTA9OJf/prlJex3uPhmHYqFQh9/yGN2alB4/zTTaJFacrxNwwCps08YidqEKNl27BPlHu525mT
zaSsJua1zlV3pgJu+Wrl6jJUjeGn5rnbgWjMZ6Vm5VwePGdvGKE3k6KywdKhK18DnH+2oHmGuWiW
vmmu0KyQpZtG1Qg+hZ/giYk+rXwlcZstLLzi18M0aqoEjEy9ILgzjbIYooq35j8hEZzAiEaBf5ZH
F3GnHFy1mVXdDZnOcMMSaFK88QKamq7dPDNPDX5hCLqan6690eW6+kEyOJn1kZK/YMEBv3fQIaUr
BPcNH271QJz3IiOXnA++kX2J7HJNjV79MymMTUeg5RN3GADUQTleIjWgxFlKMAjL/eGgy1EG7qJR
X7QpVWtTuvkDoxvWf/VPHgHfIcDLr3UcW4gJnIx3HBXi+Pm6qx6OwdnAMGSuhtbSqPg7IuNvt1J6
QzSqBJvCqssdtBpsO8bBCkmRYH26Ewcx9GiaaoCoyoZb9sc1aUxVhVI40pqvj+xYTocKzclCKbt2
AXMyOxJfQsImhpXKjv4YCdjTsWJnjhilquXFYSdR95vM5rv4fjAyj9VRVy+LDt9g0dcVLsKMtFI/
AGa5m0Y0sSm1oRAiWJ2ulQ0cH4g9tiRflGBHRrzEWGA6HTxlOh3TapW57fE+UrRugCGLW/hLcfrH
fN8+DURRLo6Ozw7RkbdR1tIDOUUkZVMzqDHH0zQeDorbem9yg0cEQZNxLUb5psY2JMNhR4ySVIfc
JcnPxlAUz9Mt+1qRXsUtg2ascTKkKW7Zkf1aiKbH8uZ+S9GElbAy9MJa8xmUt8LuwKMcC0iZHMwe
feKss9xxa3Rln9xHROdfc/6rjwXLunLqAxkendL6lxojlnOvtfa58Sz7bFPLFZvZuH/0632vzpIY
zYSYwf7WPseTKrEmEkuG6p9LcQ+BEWHidybm4f+ukZTl+RytOr+xD+V0ptjhrzPRx1bp1+hf8/5r
FFGCfb9fFnsHF5prFKnWtu6pJ4RERIWs7ei6Phenuo452L33PkHMJZmnzny7re6Xir5SXC9O/7iI
dIm1zWH7LwbfSigUkEqMdRDqJljYnMfE86jZUFhWlsh0itQh+fh7YIgs70gx+VxMe/Q7EYxZnhfI
7QlV2zMxXOvqAVVxt3vMk0IcqapgeO8Nw9rUGNUuLfzLtmrk9NvWAGg/E+3RjodtIGeu/vQY1/OU
cTFVdN7n39uq7qnoAhGBQn2ahfIptdPxi5eZ5ZOMy8TWD4LuWVXqd9HvlvnMGIa+wvApZZkXq553
SbArPqc2BDXe7PWirExM6Qpfq9akHmVodT3Q2bGozR0qy/tscQmLS+cU5TfRIPfHVZ0hLR1SXAfR
Jw4axPQZEl6eKrLvzlq7moKnU5XsrKtSnSBP5PDJSqVt20WUpnoDFvBYYuWyWmDXHb3qeT68QxCA
Trgs/Fx+qV9K12pf8NLTOFejtn0RWudf56YGeBK/9xNl2jb2Spm67DSsVb0WbBKSpR+l1lh7NYj7
G6aNOV/Y7J6C0O1vLHW9dcMKfCFGpSqLD9XofBWDcaEpLJF26BJiXMvGcqlo3kkbWhSNeuEcxCFp
SHLPDHfAw1ByQgzcp/ZjXJxZRbOW9VjdNjg0NqtawmAmT4muOmHe7oyWWMXMdaVmJ9rW1CnO/uqz
YxX4FZFJFmIaQA1VR+9ja8G+bi0MAO3u18GwwAX34Vgs/xqgYADqU2FP5hj/XEF8zzvhNhYeeL/M
/+oX93T97BkDRp7k0yv0ptrtS5dA8lQbJKp9RqXLNnh8Uqv1T9mP6DfYpFGK9igkYs5GY96j635m
Uz30uJ3oE/f8PVd0/XV31fd2illUa70f8WdQAtAVhtusnSgJcyoRmoE0XZdlk2n9dEpbnKWQUmf4
nO1VP+fpY7naEaCVftTV0YOoMyyUVsqP5uACIlaCVFlgcJUiup9GddYPXevgocAbBa3y5P4yBG8D
bjHrFPPmJ9FMXQOL1hBFGrrhEJvR8Ic6SZvEYGRc+ZRYL8xxzyQYz4UiBW9oGZ2t2YIzFJO8vih5
XGERK5p8rHG20e1qJyb3vnsoSUdfbNMkn8Z7QnRXiVGCpTWD+w+l6uzlpM+79CFPP4rIjM5C0sAa
pbrQQwVPfH4oHdCg/9WTKR9h1EZnxMLVXS/xv9/n/jqV8f64R9dTLEa58rZJBzQFBJr9XSm7A062
voQ0bDpQ2Vgv0jHmOZHmDeWKUhPuEwpW9+KsFp3jaLI5x+qRnds0SYwHlVr/mn+fJS6IEjLqgL+Q
5v51EzF8vyi0/GiPMQM7ol3kNNWqbZwbAV4Jdx5MsA7iNOhSjworOgc+kDw0KGpA7WfhripR6Mj7
IHCJhoSutAuIjmDVcuyd77XthospjIh36JR0FJnI/05KiiEEAcVOzJQ03JK7Mt3qTg8uhALVQp3U
pCX784Pgkd3bv4cruZO64+9mH8CpnglSmRJmYBPjqJ93hRHtepyjvZW4hTjUWPaJFwgNsizH3837
HeD59MBjEgyi2CRdlA/TMLSLOGBf1hxC3Udu7/P0wutX2gRWmfC/a7RLWsX6JSo8KkYkLKAefQ7P
4EUVWSRep1uJgcwq3dmgkmF89Mmy+e5EY70TdxL9PFcXFfpxyoi4UlOy8CxZ5f31RBfWkynp2eYq
rgktCm7bWt3gItNTvJ/3e63medW6TssKtQhnKcCOhhfuQo5yaZDsmiYMrrfACarfetOFuZgkTl2P
xKMS2tXTYyFWTiu7R/P/Y8H2f0+pogqPQeQvy75l4zOib8C/tTy5yJmhDU8Hszt7g9FvG77mDYRp
9BWZ9UoEVt+IlhWV5SnVlOJkOcX3Huv1zaNLzMAJKkZJgh/LYIAijtpcOkBZxVTKb4e3eKScsm/c
+tpjsPYU55J7cOoW91W8rLYqAOd9ZY/eSsvq8izpRrcIsaV5GceCTXNr2K9x07c7qcE+aEaCxEam
ycFL+mSfFzslDZy96noMNq3+a1DMUNUh3OuqP5PZGMuxEZ6zKbEYBqF1tM32SbTEQeIpsI21+ns7
eFGIDDXoVrlTYBRouuaiMmN9W3kUm3uBL630YbRvrVSyaU3VXY3Fr0VK++wER8swImCIHCK+jS81
6N7EtuqTaN37PWfLXlDak4DAlzlLq0/XDIytmCHHcXyxgS/PSF0ba93yZG9OgQaShKr0V4+7ywkg
0C4lcf7oy6pYehq1OFmI24gbNkUzrEir8xtNP5QxHfo0qje5j/nm/UdwZI21ganc9GocvLkJmeLg
1+3q8TM3ppaeM8Kn//7t8NcEIJMgmp9+bDEdDvv9t3t0/f4NHz9BqNukRELPXN9fMmW7gVCF5cPj
NUMLb08tJQP3eNU2kNwnSuF+/YbihuX/sHZeS3IqXZu+IiLw5rS8N23VOiFaUgvvPVc/D1naKk3P
3p+Z/z8hSENCGSBzrdcE6a9PePu2At9G6nf6dLexVcNjvsOnE73F+OITVsiI3S+ymz5hUt9+v9vX
0uWQwKP+16cTR8uWsZM8G1TU9EWIozGL/RqqpbG7D2+Rdpz1JR5AwPCKR3BHE99Vzo+52dgPpMoe
K9Vy3iDfoDiHE+wuVdziNVPSeW5KySlTHX3pjFgJ1FZ25sFkPKbCcHt0ecoEEVnPWFcPkqK9i0ax
KQBjaIYz3PqXLaT5mgDoSuRDu9BvDnYe/bj3dxTih7zzmXDa8qLRJOZ6xSTTnvSTg5etPPhepj6g
KHWw+1o6hlNpKKxu54d8taJRdDNdJOuZbfuoQtLFrX3kKGwkj6cxxEat836ZtFb+R52Lb61jWtX5
dpYhrIj5u+pMnEYcVesBriBmnuxEsVeG6gS4+VYSR/U1ckaFWSDO+ft6fbUDfaDYF1EVIviwQUwi
m9+vF83wn5kcV3vRI8Zg8Gip1e1KRRXa7sRB+8gn28cHEnXaW+S1ze0rAeyfr+UwAcavfe2do+am
6amSFAisgxecxZ4RJ1CnujLfiKJlxCi5FyoIhEDHdPtTbyeS+20J2/E+gOghNpzBTYdfZ7hXm1Ee
Qsb/6wz3hrhofp0lg4QyGXCZc7lFI1n2sRxSJULbTDpWqiFpUOq9aMt0HjHr0en3ZJ1t0u1lcXIc
rBJ62a+vGuiCBfkc80nybW/eamn/xag6f6b02vAtzOpjabfuTwevYiX1e+aEWHkilY4qeWyrzE9k
/7ulKx+15Ulf/MSxUedq0mcVXg92UI5+hbrE0lTT5BOXq6yxVLT2ltTaWye1y20v8c/VMkvYsDDz
Utzv3FzDAahW3swqsVWY8tdam2xFS685E+MoJZc8U9tkONxqLc2Z9bwIliAqMNxb1PzKKV7RNfF+
SYlXjcL0ZF6kUzpbueJVqD8U6A+tgyrfBqUSEDN1vLPsgAcBXywhx9jG80hN6uNYmfJDKFfPot72
IpzHxrLe8XRX4FRqC/w7pTfwrMrKUV2TRDKH990xUxskaDvd33JrKEtRzQpxj22v/BRejdG3oYGZ
cY0UqgPPcsU0kSAkGd8YEzA93ldVXsNRnnZHFdUK21B2neJlxBf9RWC3+XLEC/rZMUmfNT3mCLZl
4rcmYatgZuA7RLFtoFyFmfxTlEapts9O6BzFkWi+GA+opM9RCuZdPG3sdAOyBK/JqdBF+Rrl9voq
jk3C8Vn3AvkkSnwSdHldPzyIrnEHCLAhVL8lfCA9Jaw/t9wKuTzT8yogVs9G65VgLluphitl8Ktu
TOBzoXBdARQ2CPuJjmGv/tU8dTSbMd+5Qwbe+Hd9bkyBhlaOeJCOLxFuK8Cqi/i1lQYV+X/e/KKI
wzI+NqHu7TxAWq/MAV5kowgv0NXHl8ZYiE5K6sRnLW/5HzOCrYbwmUyFmcB0SGwbpPMlF5TA1Doo
PBw7a7SPonUk/w0OyXseQFddDa0+lRiMv+qKHezHOigJx3NQ1o4Z5sSduRIHGTmGjEMTsHjAYWWP
er+78ibGpNiEwpfHmXx44smyR1RqYAmJjiIFM3pl+RgS1hqiRr02kVaiPRxEy4xveCUau8F2z6Qd
byVRVTadN0/jgVtoOtwhpb1XaoOMV5+TgEQW9FlqvJBlAiMRCHa2IeQCEMw/FaP6hrIDsJ9goonr
Vn6J9MJYm+44ceZ6RAAlXtlOY1YTs9qZIe2dv1cW9CllSqMrDWZRQJe+m26Rz6Ikk59z3yTVoqsq
gWzd2XQoRG0daZzwJHmwRFk1e65ilmb8KbvvxNcWt5GKNNrmXau/4/WIKW0j649NTdSrjoPkqMkZ
mbuo9zYBJpZn39Kyha1EyWtgSj9wpTM+4v56GwfTq6uE1cpbY3Q14KtWujqoPizcccSlqY+fR2yt
ngL8IJ7aCieoyII/N1WFlT7OYG2ArJ4aiyYpVhnh9KVo5dkYHVq9AyI6teaoCz/V+/tY5OOmqFZU
H0S75STJsrH4k0lvqdO0T0ObLArkjF/x0lKAX+CoKopablgr028KhKzr6pWVGFZOUQ99YuqsJe6K
xAcKKG5SPkCtulX3ZuLv02xCR0+94ox7DvpIvx7kxth3EvZ9uiF1x0mfYiFXfjfXzbE/ijqxAYrQ
H+NpM4a1ucDSiS7TER1CtrjWTy2irMoIlt6bRZ1oRQ4O9FRq7uUKN9SmG91TZXrWsc4s3C+10X4n
BLfzend8yUcMHDIXl1w4mcEXTx/xlojtdwlC8yJVR/0QtEp4SUnfQOtVrfc0HF4VzCcwhcdBxE07
cI1dcLlvrNo9Vkx09pAZC3sW2U60HSUTj8GpXxxYvzp7ARrEupweI3x53ZlJqG5WGHXF/S/KrC5W
RcLXg/H8cKkQNNuNHVAewQ7An/B7OaKsJJgDNSUgPT5qTrAKBif4LptNcBLsgKmtnnr+fxwnRtGN
fmsrZXCWR6gCUkUi3jUi58E3OufBroCP2OZV1AwyQR9kcuqFaBN1pl2veqcez6IUG1G0qTqUy3xM
4NK56VYXRGv7YzgNlrmqvRpxkQpUw3zw8VhB9D5hYaLV5oOajfY1toC50CZqKtOQli589kWcVag2
hlG41CCAHBVQ2XZZhvMwjMoXJcPtXuyJOmhWzePQ4/1OsPmr0/3UzKz8YuVmurUguC1FtesFe8dq
dJK9PK2wjkHKIOmCr+Eof4ey3179qMlOgzZYM9G/SjWkIjKrOzmanFxdVf8Q9YaTu8wDChPZGu4z
xy4Oop5na412ZoI9q5F4X0Kd5Px0OVInxesYCba1KHJ1xu+r6zq7X2bTVaAwsy8a69fVtUyl5p3q
riqkVMKiyz4KSzkTkc2+jGFmLMyol49u7RT7AiPtVdcF0fPYAlEgjJJ9wAafR3WvnxtNTRaNrrlI
XXqYgEx7903SSMPabKODYzZ/1ou+uqy/eLrtP7etvldiU/3i9gU6ZGnkHwulgR4vu9lSTVzrtVfj
sxvYyo9Qyx5AxSWvmsfH6spM2ofa2B1Rp4A5qvvVG1j5rcfc+4fi5l+x5tKf5VJKV3ZO8F0LavnU
eWMwiWa6XyPJW4quyCHh6OTk1VMG+3vV6o2HE3tgnlGP6ueqMnATD3qLFPfggmobdWurhc6GBUYk
xIJex7Ss8UMf4q9GHnzD09r9RiThlCHQ8VGo41Lmse/PnPaI6EkWzhoT+RsYIzOoHys9S8oPx5cv
mKk137Q2+Bhb39hIptOtZJxHHl3Ae1n+iFxE9tiWBQvQwVVWoq4d9fIMcWyTZl1264FcoTd3Yp0w
Bg5zQxY8+GnonPPAAMU87cHErxZNnAXL2kZOZOmjMMYv4OxLlaQ0r1fWjUYRPdxaaxdeUoiX7zKy
EC8i3d0wzl+H3Or4Vm+HiPF9JcPHtw/qVWy30iyUMCd27U7d4z2OfZCXle9t+AL+2PoWl407R3pb
OfKDmUcd2eF5OTU0w/cEHvJ7aHbh0itZB5gDEJVc7pBXi0Lr26jnMDIa/0veRe0qsEN5K+WG/GCH
PpZRU4++NZ80OJjPQarj2V0aNuA9s3xuEuVRdECSKJkh6gfkrKpKDNEDla+AfBFQTOB11RcLTPZG
ipN8VWIEYzWR/4L+vbqNdadb2r1sfDUxaA+sdHh1y17f2Cq+IaK+lL/VfRC/Ndi5rRvgR2vFCcyv
cZIYXzWbiEIfy9a6aLr4bYi/ibYIjvOKZbW2wbJlfB20aiHqFYOFalglKjGv3n8hoLwRpyC+Yy0C
TKA1M5bmpeFjdcZaYi/28ql4rxMNOEL/P1063dHhUzT64tOxPUj7HaruOFoi8Sc2ZQhOuQhy7Y+6
NOmyMxcRrskU4EX0u3M8NaDWb6M6bfz4VK/WUG59rz5+qne9LD02IP7byBzmFazledd1r6lRlddi
Yi7aaPjsf1fBeq+umNPcqsiylQSRYMVKLGt9HUvnHEe9q5cZ2rLWewRPWsdZ5ZqeHx1WehtYsf1e
rvk9SYu7W8908n2S+e2mQuXzaLgo6tRRTgZDwsUvQgv54ocVmgBu6T0mSotCbMhkNFTlEzCA7Fya
mrwyldadpanhsrC+fRfysEEjgZWpaaZnUSf23NgxdjCDTqKkOaGHlFHiF8eKhFQQd+n5VheWCRaC
iRwv/GGQHyGDe7t6LAGwuvpQsNbz5wCgu6toNeK6WFgB9qCiqEV2d8iH7FtWJvJjpZfNCbHFQ+y5
qPaqYUBG14g2oqjrSjdL89C9tQbduNadyH0ge+o91WqzEL3skflLqTOPl2ErAvxCa2YwRvKEnRse
/FKvXwK9nEeDhhyzRaRw1NtmKYpNHf2AGz9csJeOrilrT6OOAYk6uAbnZlGje8lBCW5VGRmTjZzh
72qZRvVQ2kSB9Tg4NjKGiFFtBMeWl79oExuvq8tlo/rl0jSVMQYI3Vx0w5TXHgiSbYpz/VlsFL2I
FnJhYminZemtLqjHBLaS5+MCagJnnDqLOrEHg7PcyA0JznudK/nuArUXZQbyMB+XbdyTG5k0eBKn
SXYhpKZ1TPnCccjZtU3DA8p5dlTN/RnEO14Y9kdYuD/VppdfklIagSVV/rnOKnuDPnqA1qKpnzoF
/m6u5cWLEuYB+Y2i/QDLa2ia81Mrw6fwKS1lnTfUYN42dWKhUNcm1yLKsDT9v+vbqfFTHbEN/Eea
WWz4PwvDq9STA54ZSoY8LnWABcds1BSwkeEHlkQDqi7DsBd7941lKMlaiRpY1Li4OdPGZx4C63Ha
DbXyqVXJEN+N3kS9KsHTF3W3zr/7idZ7575UimUs6+5Ggo22xmx1AG1kBq+qIkloB8rGNqy84NWP
kvfAdKozL+7gVZ+y4HH14rlWT2g4eRSHjEWl7kgZdnPRKWYFC/ILtgdRWN4pA6+NsYNZZPSW9myG
urJIoqE6x4oabxS5SMAvaOahCON45Ze98mBBEpt30EneutF6IMg+AfmZfpG0mrkw2QOXaYiva+Uc
umP9oFe8QZJCkQ8KWrW71Ja8zVjI4zn302ExYGT60nWskvMvPHOSg27kpADCqpsR4JKjBfDW+OBN
NCmngQo5E2WxAZIXgnBoRjwao79axBiiu+hzO0aUVQnF1q59Gyo9ufqT9LXSd9mhT4uzqAqnKhAI
xjHs6rWoEptOV5szsYKZOOZeL/bUSRP7VkePW9ff4yMNtr4NKCfE6ZKoOtt+mh1Ef3kMpJVrjBVA
LM1ZGwS29mMRFrs66xxC8I1/tCtNW4Fviy44WdkLFi7DYzYYNQljrZjeuTlWRZq3sBt4Z3qkK3sU
WxAxSCa1EKWso5WoDJXUxm99arc9FJpdomnDXh5UIGgK6+nMa6rHtotBgusuwepETtZy0yGM2Of6
dkjKYptOkckQRcbV6JTxJZdEKFv1nnQ5S+amXBVf8BH20QkltNgiTAqbM2WqPKzdaRE1A1i4bLsC
qTE3s9aWPcyMCfDRFlKwYwGO39tUtPzGncGXkA5hnLQvv7s1FuhCu4cxk/nar25uZbqYltHNYTRR
L0Yzp27gWv7sxizEBCcwxoeorsu1FNsk96NBfQxMs7z6PMHN2jeKuatCCmhRJNiVTqw+WmaqbjLP
gMk/dbaxenlMofZMXfU8yeYKWLeN6KrIdbxrJODaoqhbNYaXTqFuOouUELJB8mPio6xpOEb0knus
eppRNb/UIZNhfn7lPRqRkvBr5YeUtsy5YoS2iVXMbMJc4cwr1ywzMF0FT7OsoqS4SlKlz6sGqnkZ
tmg0NQmhQ5IA75DIj5nfELcI7Y1XZvZP8nPPbh8Wb3li5HNLKvQHDZTcqkZH9WiGkbZthkTbYJrW
nsSISP2kiHK5qGa3vf9eZsxOeXdNsePbiEUCemcaUW+dfD5MIoU6sKitWOP83SroUx0ZsWLnJ4S2
R2PjQ1IMM71P8ZsZkmWC/hAq3ZKWJ9egzrPnoimes05TT4Pbps9cZQa40SAiMzWOUobUna2VO9Fq
NVWIfqfRbkQrWY8CdSfXxJ+TYwnDGquKWHdfNScwNAX4dy1+swP5YEweJKbF8sRznS+pbk5yo0Fz
csIKYGaruCzPawhhUdHOKs2qP8aV60n5RxnHPQARJLHkvHuD2uEcXKn8tambaljGWazNPjV8Kppl
xWoLcqSoH4MM7RAHC8Fk1J2DXxOGRnydRWtosMIvgv4HMzIEmfvuJ8qHLxiK+1+cBJ1geEXdOYx7
Y1PBy4HrYufnhITwApltc23qgzPn9cbXPm0aCAZ7U7HRkes17MVFZYYrKsbSQ0Rm2nB5f43BLNA9
/dBVlfvket10o6g1xowUk9Ypl2VjYHkxdcYlwFyPmo7cxlT0GwcdZ8yQb0NZudOcfKl5FoeOrIof
EDyaW1NXs266OVOfYBWznoAX6Y3RIo9ZeGaa1GuvTcLjp1qwbuj9GZDkHueHANEBY5FHQ/ch58pj
Spbx3W3NaqZapvOCn9cwx3M3eZQbOVgiPL13EgudQH9AszUcs20PEgflE0XK5nXZ7phq2ODZaVUs
PV5Lhh0vsshNH5NpM5BZINNwFTWy6x0ca9zKNB1933SOqpIZI77d0Kdl000WQIQ6eSHay4GIcNai
V1w17jEkLj8v9N6epb78FFmwr8yK330g/bQy3bScC2UhIRwUTgTYOssn63hgrfJY4YgYqy+Wzsez
I/UsSjIhdJDXT3iqVhcFzeFdmaXlwkst421osx9WYiTX3KmkE/LQJL2NjvsIn4cpGnklm1x9S/zm
h8F39sbLpcH7ElhAqDXBHMXmC27z3SmDxLQMbBsksWNhmal01bb0oFu76E0OeOdgtyOPB+6Wr8rI
AxIfEPzf6tZbmQ4IS/Tegh8OP4xWSsomUkJpQwDw21AibJ7oCJAX6KH/4rKgEJmqufWqD7q7xuok
XZtF3lx9Mz/G7qBiyqWx9C+T73KNsgtBZ/9ihcW1k/xw2/eBuUfEG0XIaWPEZy9/zwq/9mZeB180
C9qfnbqSNXndB4Xzxc/cbllrcrm3WUCcPS5xHjZMsjQUHFa4buvncmy8eUcsErZQEaIU7fjRrG4i
C9qnfNaUZnxXJotVxFPSmWvlOf+oYZXJ9quP1u432w5QVukgnPFCCddmiTKKKxvdq2MC1yp1v/3u
GcO69AoSd4321Ka6A0tPunpmuql1xBYGC9GRIVLndY3JdJf49jpCk3yf9VW/MW1p545ZulQGZz/G
VTuTCXoQiGn6VRto5ipzmy++ldY4vNvBrEqH4Bu6TBfbKKyPnJsHKWc8YJFBXzlSXe+Qft058JtP
dJjMzGEonNIBXHoEDKT3/PAqNgiUKXspQpV+qookCVmxxDaW5HaUY2cNylHu8i+9nV8KMyUan5VP
0MfjM8LO8nMmKS+oFFonNcyr42CUly4EypMnYbgPnI9QbtKDjOiEE/bD1rNQVwHen+kH6eQ2MBV9
M3nrQGWswaYjzTQVpcE8T5GtB1Ntu1Nj1hDXJUBtuhQGi1Ju/L3qNEelbmw06yfE4QRM9B32mCL8
iHIfjNSAfIGoFxvIWODpRRdRdvzqK5P+FBXt4bnHW+hcxOFzrWTViUArd9LYkeHrqvZFttNwBski
WZdB+8MmE3LFJlg79r0FtVH3gzmzjezA3lU0IhrfXfFFAK48Rt8I69OjU4xh6wRRPruVA9XqZ0Ol
xoDq0naZ93bxUmhhs8QUMl+LoqmZvH4cBX1Zb4T/5uTDvKuhgRJl09L9bddi1bp3dZh+8wlUsY88
/YFUsDT3O0wIfWeXVsOlGELjbCegWrt6qTvaD9Z1xUwO62+dbrSXsU5IO2XIfJbB21hyH4aSOh+a
sPrZ6Y+dbaHyE/nOoSDNNEOFql30EeSZJsSKPJAad4NRHAEnbudLgpLnJZ32SENfEjUuIHFSJRrb
DKJU1/GsFEVZ1ZOTpJTfIlA9Gb5fT2Ukt7yDkIUSRSvwxuNgEyzjPfcE5rN7SJpsDg3CfMozOZkF
wARInPd/equNUzGONN66vvn+d9ZqoodocHg9bLWBs/92cLNQyh6C+Gfh5vauL9B+tBv8bWDdJJtA
h2EFPxNmcok2GUvuYaXlWnEe7dKCbCk3xHC8i1MX2SZjqr5PbfJyPrf/hncIybkMKQUED8czoszZ
0g0C+aEZIwuXoU5+yuNrWTIBnex6r20bhptWxxE+9Jz6PART8sWJyzfVTY9ywZ0exT1u68CZiHJp
c9PCcl1rDH3TuKO8ASuNk3mmxkvFsIqtYjIa4O7pldEVZKaZl8JaXqpyaX7YefKoDNgEVZksY1sj
LTsjzH+yyjv5PAvfvJYr7PwoQ6IpaDblUJ9sbqV1pNrdujfs4SJbtrdAA1p9lUlQqmYS/kzNI5ks
oOPczBezr603y0fntGiV6oEEU7Mq4joD61KCjSaMxZyrumSV3szTyoq+FVk/97My/pD9EhOENIif
TaCBqxbpk/04aqi0GGB5fadTyOkPR7XW7SfbcRQe2SuiXMV74BvQO2252Ll6Z4En7D4UL+JBaVtA
8Y3KBAjfhHukiMMlkZvhlDhmPmsN41uo5N4TVMRhoyCcukb01HlmjY5UZOp9R8YCAGGaDA9DonfQ
fkp5VaZt84ou6k70CMwaxHhBfE7tqmzd9NVGtrx4iyaEuVXIPxz4LSNSf7V5RnrCWQQI+S+bnqD7
oAbDISXsO+sDx30ydJ1wUNnvJuxJp6EQXPSgBfs6PgYA9WDUlPWyNLCp9vguFyb+l1teLtJLE47+
zG5t0t9Ta9XYOM4Y+pMsIz5K4oFJUc2LtARSoeltt20aotejraRvTmx9dCBNL4UT6pdM839g1p5C
gHZmOTjqOTw+FBYc2dxiIjWs+zZKHzx1ilxnTfXdRDwrCRrlg1XORyEH1nOB9NNSUaI3eyjzBXlP
55JMGzDLKKmSO9q4pqRK6HtUymIswSz5bulcREfHMYHmhySx73W51JtEf3mwTKOIbjFxpYt9G/s2
WGxirtOc+7Yj2Cx5/tLO8vQoeRUGBGOM8FOrxQdQF18tAJPHQDOWmV89IkEdzNVRPYyVs9cT4riW
YyvHHFP3+Tj4ysKo637jxJW6xYdkOOfTJtikAyEXUAbBJvecYKGbjfpqDujpl33/EzLc6Hes2JG1
ei6Jt8+q2smWHQJJPC5jb9yRQZj7umRgFJVrG3kAxBYXpkKsxrM2biSlc/7y3K9K/MV3VGRgbExg
NDkfDiNk1XmikY4OTa1fdEZEhF4eLCh1TdPOorp5RCwo2Yi6+wZW2F9dKlvtlp3VaTNmI0edVMGr
XXWEYSw9eJnUKBdtYmiXyPGdlQ85202MNRmp8QDBKN14Bo43nVqg+BPUx67UkkcUFZhX47IH9krv
t6JOSYC+oC4LHFSyLywFrA9FJQw1TnZk9oOnMUvGbeJdlqRh5+vZuAOPzbfjksEIIPUfGrBHTASj
L1JF2qGDhLtsEWDeJEVvX2XsPWVLbVn04DQP75VYacAaxw+aeewlwQHMcLoNRgIWNjCPRWGN6kLz
HRdxl+7BIxruGCYp/DGUzGMNQtGFr3aVMi+7Mpee2M7YRowmsyYP9O6ziREAduQ+k7y4Lp9x+SKI
HulP/H9MMDpzFN7Ti91MvsLNswUZ+ULkM7ltCvLSiwKFsOUw9RINYVG5pzr/LgoYncpLEqbRwrLK
8YLClDPTlLony6KNl1udbJhrNbZ18K90EQ2sFvSzAURyqsm7MJrLBgbutdSUh96xikPTxL/2YqQW
UOhGhhHRa0DKos9tlycR/6tYblcxb8JjaeDuK8lGvk4Ux4VVyYa/gbNtaov4fToejdLkBZCE17qQ
Im5/HovMYC0cYVHoxtgECklpWFdRV9sZgcYK2dLQVlkmVS5JOqK6oP7Wo5ymi6wYTg1yQBcZZYO5
5vre1eeq14TmYrKFHar53nixARMduOmqTlmgK6jzmnb1vZOryboO9bfWb6Oj3/4gCF6e4mbIV47t
ohYT4EBUuYhuij00lZHJEbv3TW2d+qIfCJ1iP9KbsonRhIVetRS/uWicfDWwt5gZulS/8LxX5nXo
eo+FXeLUFpbu2ZT5UwQRoj1BtDcbvHnVxuDVMhXFpkPUAxakk/XZTDSpPXHrtFtIXaxetOohEOJM
shljz8MXfNNukgnHbWGFkb4YIZWw6lWnUB8GbkJgSWwKX2Fa4JvNSvFk7SbgVNYNZqS9ir7QJOEk
+nX4WqEXbR6iDB2BPPTiRWMp+q4O4Os7gLmeFN+sHlhOz+Q+yZ5QflwCk5Su00TdbSrlVYud4lAm
gXsrGnmSzMOhC1cIuOCxkra9tMS8VFrHwHQfKj37DnUCjFjadTvutWDWkam6GlkEXs6Jx7XhuACu
SunFx9vqoRuSud6U1ZM3DOVTltiXHDHhU+5J5ZOjdca8HYaGJyxF21bcNSmKcOHW7snI8u7Y5oN7
SjFbR58zfPWSsNwGsp9D3PCiVzMiNkkcMtiI1ggeNRh5UmWi1ZUwrkoj6VG2dfmB98dGVPdWmx5i
PwPZxEITgOToI95ABtPQqngBH8J8NuIIAW8V7XAYVeZzUhH7BmgmL+ypaAyyss4zXu9SZBnPCSwl
IKFKvBTHqk7rrVH4bpa3YxuQw7ztNRR+6cwMr1plo+uhk8ZQUdsHiLbD/xJFFZPKJcr88kp0Tjsw
6Tqyo7dW2YtSQjd+vr4d2/fuAsEfeS06a5ApFqVvu7fW2KyahQXNfiM6y0EH6Kmd0rDivKMvzfW6
jtbgRjeG5bTn1husVRKM+cGO9hkRuifcvlpF7p4mJs1TUvYv5OecY4aywAaFB9T1tb47N3W8hdLu
7C1NQo1F1NXKezHCzLpVtVoXnXSQCq6cqwHSpam+JzuyszvcpkX/tAziBevnAPty3E2stGOKF5An
lsMY2zpyF4nSf09zo33Pc1/F1VYzzvDSw02AblRNOuzSGNFzI2MVZjqpuiNm3s5Dp/deS0LHKw2d
g5VoVSpsP+oixl1kas10IH1V1l68wNZemveqSLyN6meIlneE7cLELBeVVJRrkMu8t2xvHHYONhXG
MjSsv3bjaVdXkkKd/9Hhj109UfJVNLG9POPBHTrvxeTjQVoeFhIyQC8a/7arG2NENJUko9PPoTc8
iFI4ptmpAJ0nSmCsjIOGQ88sELrnJSJPdt+jdz6NikGntprUtRahKWnnwZV/bXRpa0kQAu/VTPjz
XewCppw63etjHc1FfwjM+aeGzAvlWeEmw/reWXQhHsFax0Rr/vfp3JYFo1EqyjPGBCv43cObPZru
Yqyd7jAoqXyUVcJdjQpwMGSN7A+ITQSTo5DYFJOtkNiLNWPSwcAYdrRwFBJ1yu+9OJuSzC32tJ8a
RGfRimovph/TyOIwPH89dBQQsliOgKhvo1bEloE9kZRqZiCZF9EwprusCn5t4AamOyLf6U7s3Rvu
/e4Nn/r9B13uwwM3Q/BejH8/ThTvfe5n+g+6fBrqfuw/XuU/nu1+Bfcun4avPOmvy//HM92HuXf5
NMy9y3/3ffzjMP/6TOIw8X0o7YC/ox88iKr7ZdyL/3iKf+xyb/j0lf/3Q90/xqeh/u5KP3X5u7N9
qvtfvNJ/HOpfX6nt+SWzQy3DtHdgahdMt6HY/IvyH01R5XNUSo7wdtSt3OhR9mf5dsAfh/3tGUSl
GOo2yr/rfz/r/arlDhea5b3lz5H+3Xj/7vwsZlh6d3rI7Px+xtuon7+HP2v/p+e9nfHPTyLOXg/j
xSi6dnX/tPer+lR3L36+0H88RDT8cen3IURLPP3kn+pEw39Q9x90+e+Hsp0S6dxSex8kI9g3Ujsp
JAI228e/N6IlGoZip2oXUS1qxF4lDrj3Nd0y3IvmkgTS1omxZdM67yHTGn3uVQbcqtqQrlkQI6BW
90+sghGynUpxDpOwBd8ytYtjxkA3d2Tff4p2Ue8iG7UaSxSxRJ3YVD1qGaYOCKxGbP+AXPQZUY/4
XNhSvO1sB8PnDp6vbUa3DQqV8TFPUSCdemlRhJOcaA0sCTibJx9udaJZjfSPFgAVkbMGaRkxVO73
8JxzVV7eOrqoSi4qI7DRSTbgl2QjFjus7MFhYqa68iO8XG30bgz4811x1gkakLcPYfdMxSGwinOh
xMVZURpt7ekF0HVxdKtVw8YtQDb8cbTVOwCT0+YNcUFGFAdWZo4tkVFf72OJof1OqwhqevvbeEFS
NIcwjZHl/euUolvad/1RZWJx66aPLNEsdePIZQ+JGb8gbzKwv5nVI48MRf0P4/pGhn81Dt3a4Hfb
A8r1Dn41edkLw3tRKQ6/NxfgRBzJ0XdJ1/wf0s6suW1Y2da/iFWch1fNgyXbsRMneWEl2Qnneeav
Px8gx3Rys++pWzcPKKC7ASmyRBKN1WuBqnDLiqLTHKaPwjmWlRPeBp4WeaBhhL0EjgvBFcmr2wxp
XKYpzpysOfRot+/m3CKbqd4OaZaf/544a1N47GLl8a+15NAq7AuZbuuoNRZa9SlCa7M6BNeoy4Kr
7AH2CtBtrYO9D2SWc228i0PGDd6cXGYqS0XoMvO2kNF/cN0kJW8amSfZzKTOTigjmyfZQzBtOmZK
tpLO7C1MDn3TDHIKTphRUByN2Kyy6j0VeBlqYyHEY12lX3tF0a7S2iMmtwVTa6yl4+YV4bI3zCop
bz24k7FLBCdO9k4pofQAr/Eau3gTLXxCZEgnYfuH05gL82Dq7rfFboMn1OHTygtOeXx1Lz3Li3lo
GIKqG6AwEe/67X3dhjmlepQaulv5Jiwn0PlE6gyGLdc/ycYqChTrb+1iHRIba0FNCNlCEZuBbEH4
ekL5bk4H5d0CZlWSMEiHVLkteJv0bsF6hOtVgaFho8OMfjZFE8dld5ZD2Vuav2zU6UEby0ZsvTj+
nxZYpt1eQx+9XQG1Xc7Gpx7vMraIKCDr2UOohvlDbOXsrmIEJaSDfFuCBjUitQUc6fDSuidKAeZ8
JcdgT1+NjhU+I7Sg7qQd9Jh3WmYssbUUtpTLyLlLzF/DMhipxvDa46wmX5Qu5ySjtGByM+PkKQKg
dnQdkgYq37CXqjcOMoICLo89txc+OALGnhdU15V2WgOpcqDwF3CSXsBJuglQTzmXNkePoiuNrfDI
3hIjpzTjzhmRb1pCpflfw0hCVJaVUnW++n07Pc6e9WC22fBcseE+laZeb6c6zb8FpsWREgArUmcT
JG/iCEpN/M+VBXA1qaBfi9vWXyntdJRgY4lClk3buP7asrxsu9gkbDmnqm6bgd9aS8cNnux7frw3
XL7670DPQdsnR5gXv98CO6q4mwjGXASu/JNXed6JnauZr2RXNnCxW0AIGjTtb9aaMu2x0q2dsURC
duojwyliODdCJlY0crpbtREAS9ICpd2MMIbmEKqrc9AimxM117qE91n2ZFNOGdW2uQmqw29eHclb
Lw0AOcDkbO5lsGoYyEEnIZyordPcj3n6KfY9B/LhFMipkqKG9WaLOcq6l45Q9P6bPRvzT+nbGkn/
TNqyvGu9MrnA/Z9cutrZNB6pT0i9Xk3SOVfDDJ6k0cojJLR36uxOw0rGNAMIas49UYbPvYT6QLFW
1rdNtJfdtLN+upFe7N/Z5EvFv0p4we9kXyFlOo5GBtGd6Z0y0Yy2BiPlMpY9dILRJbGbw992pfdO
/7KNVuifFESf0HQXMbdVpVWO5RzZ9BOlJ2vpqapJPXCq3Fu29mCaYfmpJd8cqgDZ7TQ0P5L1aO2u
/BQEuYqC+gCuXy0+aUjI31uD/SRnxKWbXuqSh8bSJFtrd1xoTEquz2Ee+mfZy4by6xS49k6Ohqny
z0EDJJmb+++Q+K232AZgpqjh+KhPCO/iuE2W68gV/3q5lmqdTd5mghP/j3lL8OvcSEWFwol2ahgV
+2o2g0dFrWGhr7z0M9m7L9Zoar8Q1/Ysk6NfN4ifUidpv3h9wpFO3IcfwtjlmmnFytlu7fT81zod
pF/ncKjhu+FLfKepjXMclJL8E7QDqxbxnLsIeYnp0sEKuOtjoJdgEez6JU4Ub5vC1rVySJRzYJol
W3jHurtONBzWvW8WmwzRVG2b1K5yXOxywjKUYdKWl4Z9mBMPrbY/lrTK+f0rLPONmOOINssefMui
ECpF3MGBlXwvh6laZlcvS68AbJNy3eWoWQQhaluh0cLzNaLApRnRuIJUa+Dg/I+mQK8XvVcLbu+V
dMWDBo+17JZBhgpsRVrtndGvCntrDDEoN6/pdpGWaKLkIHySTWdCIIHW/aMcBRUEOEvEIMIGIiJn
/h3BUxP4Rw15b63Kmw3HjsGlliRJVZvy2O4X41Yaoc4ML5MkREpFkDT+95hlzhLTCNol6YhjIzio
YPVgECqNj3CFJL5WfuwblOh+D357KqVSdjnVURTDiOueERTbGCqHtbwMLlfFYoIZNxSOxXa7jgqH
Ofkk0sVlVTbLUotjmbYstQQXCDaRr81yruvt/ESt/7hyOXE/zQl6MXrmBJy1UlKUOn5XrRu4SsJO
/zAKJ8QY7rrTQGbL2FGxrXPUCL3bwugrjlWis1vr0b30RiV/kTyDxlwOHU7mr2YwCiEh9ametj31
MQ1IOiALQu7cLYyN39nhMUfo4i5zYOFiT1QmG9mFWHxqVm4BspMy1HrXTvnYrCpDfQ29+ZepsjdE
goNhYq8ih2TZqWYaAeElSvHBpdr46reG9jxx6Lk2Esc8gprSnsPacWG7D3wUp0uowlRzWNvi9NVC
8vVoGdWPalZdtqvCBqYxAATW1cdZnMPKxgw08xi17Q856sSZrYyNKN35Z6xYc5kue3JdrVDqIyxd
6XlMhor6dZ6nND6He7MGMCNtvUa1Zuv53n6uCuVaUqe7ndoetbkxKNdjk2mnWTZpA8CpEHKCK2l4
5xL+Aq6PU5D1rz0Z8i7aSKLPeaHWB9A79UlXIZZ8UxuUkoNyWETFmWOR8CxNrVQlbDKOzmw1FxT8
v/UJZXBtUzmnjDrQYyQL380YtfJs2U5wvi0gPcsqcw7d9ebtbUx9w0H5HKRrKyp/cpRaPnECVT0p
SvqVs/7+zhQjTbXGA5BJpKxERFnp1VMRdRuoz+cHGa9VM0LEIyVS0qlYdvOot6TuxXQ5yfdTDcAR
Wt+3F3DT7JLlFrX9RlmuB1IlKzvxirMMBkUwH/WJSiH5+ihEqMfJ5VgS4mqnN166pjYujgI8Vg6d
AFLluaUqRw4rz2lWqpk4lzxQ1JfXOX2vGRclg2fcrzzjZZnDQ2z8oOuo/YVwWkZO+j0Dg3NfiIYj
TO0+1DNrOwr10sUmHZlZoJOQoPIjh7KRIaEZPY2gE0+LSfaoGR1tkjPLOpwduic/h/L37eVukTq1
5v7ogXUVb0E2o2PCoJ6H+8FX2rPF3rOEbUBvz/pYH+whmA6u1rbQ02JKddugakWOZVdab3PkdLvh
EBEobtVswxn8c9cW/5hQqNR8JpFy0Dq2ELJJ+8AHdSXGjaroNyPlLq/uJfAv2yxmdHbnvU6WbtNI
9b0GLv/vpa3UczO0Pf9YtqT05WBM8DfCC5JuEhRnPmudN3CnNRHptIPis+Z+hBTZ+QTRWX1pYiQD
nTHNP+f+VG7dgPJyttgQPdfqyilUbeMJZD5S0PnZEshN2ZO2GSA6sGLhkU3x1pNDaNJwe1YKLc8g
brzFcFR5Zr6Dl7p70MKsf9A1y98MA4o3i81Wq+DSlP5emgaKLmGZFZSuxuSOR2mUTQwxxN4G0CF4
rruHpbGf4tYvHkBnOmwVLYo4i6b2ANzzglVsq5fMAs1Giekmhl7zUHJa/alr+ISa2EJyWCgxU/9L
dbXftWdTDIcWBCsVwv6d9Npu+G2YvOkqp4KAvc9qvXqQPtcs951ppx+kL1LaFQic9FnzNO/jgPww
DC+erTxHMOU9ANhszoUPIlWMMqgNbr3OSxEh0PrmKB2jFdQPXu12B5i0eB4RwYujC5WjqpkdgheE
yVhwbMGuCwCmLLFydUTkqiQMb7NvvrAGjqEY2lYJAn/nDSE8BGlQ3MtGtZCGmlsEdOUQQeNXR1M2
UNOoarBbgnPhRXJi2IRJCfXc2yrJqBX3Qah726ErEQh6c8gZ1kDWLlYcyJhMZWfDtH3kdexjrqEa
I8gpVSGwhywXWsGS1nIZL26ECyG8lOOpbatDY1K8HCbzvuD8H5anoH/wDZ3vm+gZySVGA/CeM+VX
S+wXg8j68AeSAcLRl21NBQNgUrLFW19JqdOPPXgCIaA9Dl7rPEyioSoXFeCa7FiqRc5DmFnOg6X5
zr4dE2e12ExN0e6ocDpLk5wqY6GxWbW5HoJRZDXp1IIgur3MYltexuupOO7hpjl7odMfKcymOD0t
5xebR+5NZnbkI8XQhY2Ksn3zceyV5ikxnX2g6jNYkz44pyBM15Ecmk6yTbugOUhvVI3fYl8c1YPO
+Vjx7ZVRcKtAfM+GENEKlq4aLd9ByxHt5XCOK1CUWuhd5FCrQXwq+UtuhN2VO1V6m4Q+C8zDMDVs
ZVRpWMqqrsHzy2HuQNipI7htVnxt7bJAaQE6oGNTOvmei67xxGEDV3KIBP4T2dBvQ4j/HY7Ace0g
9X3/V6wJTwBaLMTmKSrvPD5uKN71Nq06G+deNLInmwgpqrNThX4FBzoeBbjVqjeSFsJNhkndfDC8
Nn4ZktaLn8u8a19KtfupddHOdarqsRxU/ZmydOCRdcOTYhQazyNoj01gDf5eeiOT/T6qJQYADIIn
lL/PiQ9MKhHBNTnEB0rAT9Ip58fVj9RlNyQtYRl/CWoFhmsRrZQQ+88Qy6uWpW5SfmofZEPxlWqF
HwarLz9QzDmTS1Ihu5z9JF27KdvV3DQhRn2Lb/tib4SWddUd/aefIUg2Dlp6PxRcKXmchB0fNOJ9
JxrpGPPcPgZj9rG1q98mMSHP3fJS2/H6Ft/ZwSkO50snKUpbpBJlb2naf9imzPrf4pZpccz3v1Da
cWOmQQJW2odxZzKpGBY1pXoT6jAG0cheX3JOspLjv9xgQaNDGPl30n5bQU75K26xvYsp4erY8Xv4
qamVzkMGL/zulZYpsvf3u8lNckMjj3Wr/xooV1zWlnFGqFjbiqsKTN1oBKwHF1ZpvrVJubMEt7Qc
Q20SAR4G0LjYhtFAw+jdWEzspFHOWZradeJTWQ7KI8BB66lv8h9KYQ13ckTKVd+xN7M2Pd+bJ4RD
DlFSjHd552qo5FCpMdmxjr5prt9Lm2z63ILk0tWLrRyWygx2t+rnIzlbvv9dHX4CDR1RoaZ1aAUW
+c70pu6SJI1HnUoUnBTB/MqiJK4BCIVzHYBBD8J72bN07jaF1sGO/KcDlTGyx771Iu32nMXQUIgQ
Lf3VDBwkyTWywg0hhxh1LnOKjYIstaG3hWVsPXFg4P9IESY5Z21anJ0xfoxMK9vHbyZpr+w6LFd/
d0cq2rHyQd9mS/+7oLfVpO2/L1n63u/V2zLYA3Jyt9rg5ZcmjXqIFqg0KKkxWUV2H/7MgXlSRPSL
v8xnA26sl1kr2o2vuel9UcAkCLmffpjsSru3eUbb2H1Xrind9zh8aOe70ASevatDSomcxhk374yy
KxsjAKDet4YPXAvMNthufb5b3BMU992q8/mY0E3+tjgi6GFRYkPzUs2KD9xtuRxDRypHVEqY56aY
v8iRbIbSFF+aod7qzVR8kDY1ggimnl1+3Jh8RLM5qo220mcKE/Qn+n5WjG692LKsdVdTD1h9WWhM
vvsa2uW3VSkHO1EmF6/kGtKWe3DL+ukY76SNh6NoXelRe4Bn5L4oJyQ+kFn60Hv2eIE38xKLEWXy
1YcJFv4dpGnzRg5lQw7/J0D5mOwkYWljefc+J95ykjS1VFvvYTbo1zXE0NQJjxNIMh9pxrHU71PQ
8WY5R9dWjKRdD23zzLPDSY5cdTZBKepTtXeQ3FpJ461pVP3e15EKMzqY5qQtHFTjak7xqsnqeGt7
SnWNSovTWah5D6mjGVf+3y6AZ0f72NscoKi9Gf5nKrV1BhkKxdy9ecrNqPgWVhSuurBSQXakKNtk
rpw7E4aSk9eo5t4hKfLQUw+5gYJFfbGK6DsnXPUvJ94jrhHsuM7Ue4fquYfO0+11UQXY7K7zVgXP
5ndd652k11YSGO/Tia84WqP2QQULeUyRuNkYem3fUTb/E0qFkAIKDUlvYVqaxWbD0X4o1I56cyKk
XRmnsofL+vc0ajf/f5b716tKm3iH7Lv0bQBSvhbHl61oOnHyKhuKjTYxgN+7xSQjAn3Sdp2u8gcV
sdIm58shhaAfwLtbRzla1qVKJocLZF9QLnXqgJULmeXsuepTikWdr1DZe/cNJ2xTk1eHQlejaz60
VP9ahv1INgjlKc+HXAkd0hWyGNbX0eqehoRvsDI2a2vgjJNd/vnGr/qOalV2Jy/Tt3VlUiojmFV1
w6KRPdHIkFmws3Yiax3N2a9ZL6d7rmjQXI9h/51ilVNFWeVLALnRnvry/lBFfoyMjfrd4jt2yF0H
+p3CKT6NFCDtPXeetnLYjG2/Ragp38uhPw/xRrWM+CiHni7IrxC6OE9cKj8FMFlRbgT1VqWqygX9
Z3DNOfRrlerqH0ctfx3WIt8qh17i+VCR9a9eOcweSnM7BerPfp49mF9tFdWh1ATr2+YJ6OiBHYyt
oVjCf2aTKb16kSPZZGEmiCz0n/Fg5Nl2dI66TaKftIFBOYxq3HriYZ3CmGrgEIhCM+kwkXK4efmp
mZQoiei0tvRtqQ9wz765vcoyyo1c8bYslbWrKfeVbYtUzLpP++JkJRk6gcjFbmbw599VCxIG3fuq
zIO1nbUwOnW1mz8ZifEdEc9sXwYBOJ0uKC6ycf2xvRvcezmYmqrqNovTUAJtbdVILI1dNRwgNPzk
5xXFhF6trzzdUa6tkPPgNCC4z1PYlizNeGcvqzwwV4ML+WTUduQNCJOzYKDtj3OP0iXHF/GXToej
0rbcb+0QcKNLSnjie+oyuqHt4YwovG/QBH3Tyr5+Mo0pOfGopG2heB6+JTwep4b3zSRTx0ltqYKF
1bUP5uz+lPPYB3D7puzkcaTikfOIzuS+G1k3SjJ1fDI1W/tKRSnanUBEjnLrKJuMrVDolNymxG5S
NlFF2afaVgiE544L03A5O5fSszdyE+rGQq4tD9aa36r3TRKr90Xjf6mjQDvKkWykM0781UBt3GWx
G7pu3nWlMVdIVaqN98mejfli+9G06lVEBWdI5raePrp7OcwU6yOqzmvUWNHEELQ1phaHfGp6eCd7
yRxmzUp2g8BNmtXiUt2WTUutgQxnyrvA1y6yfyuztT3YHOfxLhZNQBYm39TG8Nkp7G4vHahv+Uif
RMWLbeZUHJZ12PC3HkAPyW4oaHdiIWohbjh3t0Yw+dzGt6COIzcNrS8IsQRmWqKiG/jcNLafoYPG
KLzUCqli9Fxn/dAK7Z4GuDx39dg4tJmuf1R7/9UL9V18mgaU4XhOcFfU0gXfZyfZ17Fp/oJh/9jE
HUk+SBrYPvpHu3GKB5nIT/VqXqlBHp7lMNDCcFupUJO5ifOxGWf0kZL5q+275S5tR5KPnlN/Fvai
0qevlMxCy8pXmOOddQVC6lSoY/TZdBPIjL3muZtggcyi/qc0u9kQ7ktjXFnZwWaPdoK5G6Zm0TP/
HE7KOAj5Qty37i08BG5lVtw4lzl/rXOL1pAXyFfLmoHnPDrUQezr3BnulKAYELxHysoatPsOLXMT
MV9s0puo43Anm6LOn5UxcPZJE9v+RdqgBgFDo5f1Ss4AZBKRnharVvmcHDTOf0rEX9H6piapTIdd
8lbMxR/QmVfSa0Xxl6JRu8PcajpVDWJGFLacBJV2RJXeW6CsAoPSx76z2m9sY5MEasueB5qSh5C6
5RBjr9SJvSvhM4PtWtfUTRC0v8qSVL6SVugEUvdCZcVvsXf+r8i+d8OrQwrA32yCIeMvh5s7FL8u
y8hoqRJ/E47/c/1/LbPYbvLxbzNyC2YVfru8m0i8m0jIQ8vo5b1aof4hMHNjpSlNtSHHUDygMJY/
OKIHvoACJvteWmQzh6jI1YPtvAv10nZiP3S4TXlbYaymjMuY323lTLm06ar9dSKXJU1m1ocoXlgm
aeQojHdzbAXeSuO+eindYavJoZyXlWnBcaZq7tSAsnHK/PruLgIRurwz+erU+zpc8Od+vzi8tuvP
DUnH29swVSECpmwQcnYeM9JOnUeiVLcq9zFtPPMC7uUkfaowFYMDUYcx8XQkhtLRlt2wrTXP2+gx
z+FrdnD+qsEv1KCdWwx/1Hsb8p47uQpXhe4RNZvFD/avPcLqcnHc5OBGnXVtrSLl/ppxBKo1KhAd
mA2u8WxaV9lzg9o4Bm37dIuTU4Ih/U/u5/Mh459B4psZDj+JQ9sY0coWq8q4ZSmBC52csjjdXlKD
KyOiKmsziNPGoe8CSvDK8iCHaJ0jBGxRiiSHbgbVR909IRjgntGXcG7NX0PpkLbei6NdOYUxzINg
/4x4SFfo29SPaMzVj1HMmZdZ6lR8DVPNx0xDncl7mwzmLthu0gG2DjmUcXJuG/PsYZJgvs39a72m
Cdt92VCLraF6fjaL/rXxOuc88NBACTxMSxRT/XYIyfIKIQToOK24Keod3OVwTkAzWGlVsJErvOvK
ZWW09PgwiPBDQxppVhGPQnwTScwyQxO+jb07SqZJsg0WaunlkKmb25gqVPfuFjV5AQwWdvj9nceS
kwoxH9Zztt/UCfIYnvK8Yta+cp6pKuT5isZKSgUZZk79IPTRtVMyltFdRJ0r7PPGKc7SXUCO8xA7
lFXNZWWdOLO1D4E5fFCMgSprWJFXxty3OzZQ09eELAL1p9NnPYATgW9Iu6vT/mbP7Xq+2YdMf2eX
8TNwklu8mXbKBVVFKFlG6JOGqrrWQl03Tdget+UUnWahvTs4SAtoCOjtGiG2a7BxOfCLCjfSG0DN
eufbCTcoMbfKJ/tBVaJDJ2KRPnBPbuB/gsJ0fmzs3lg1Naw9cMGtYOw2vhlahzxG0EfQmZuUuOqN
vkpjL7n2UZk+obh0X8Em/gWYVb6zg0aBYM0rv3hUMpM/Kin2Q6OdA39UE7MLJZr1BepqBIQqRIAG
t76ZAjuEoIiT/Pqi1Qq5tAx4tgyWMdIhh7IpHerY/QBFniAUnC9LoOwpgtK5GH4sy0uzXGSxDWH0
tXO+pGMx72qjCbRdNdsULSps1zYIkVZrrqMNj1HCZcVJdTd2BlfxzIvTHQmkbPV/zAJLFZ8Mz9jc
FpHr3YLMpH/RFKM+xEYcXZfGLkBRD9N6sUCPFF3hsUQrYY6sZ1KSwVHalhDZa0p3XvuapmwWhza5
TCNrGuytPqPuULzYzSi7RQ2yA/amjZGa79+F4ZCK68rum1snwynwp/7kqc5rI21yKB3L8F1IXCnp
6t34bRll9s21j6zWWnqXyf91LUe8sNKW4QHN5iPUHvM+Gp1wVQsKrRZmf6gA3HJTKp5xzkMP6i1J
tZVAGnVJON9ZT1ZEstevJxWVS+aoBX+UadbPMgT6gQhmJQSYgqC0DmPqODw91sqXYdCOVM7Bxq2G
I4dfgrtc2Ku5+mkkMHVEcahfy9Y8NWG3G5T+FDdW8T3M3Ia7pKF8jGKz2oyNMjzYqhXtHbg1zi7S
E+sunUqk7XTI79v2W9Y48UejVJyHgkLiHLq3jz7nMc9FcJIu2UD9AKRZbdANJJrnisemMVdo7v6o
0Ap+ThC3RblCWcuRhZjRszPyI3OTbjPxrL1xjJWtRMlTEHb9UzJm8cbN/HafZnb/pBZFfOEK+Ek6
ZTMG/leXp8U7OYKOw9k3JrWbsUpaaM1irljMc8LXxeYm7fYkgi9T13LgNxc8wwgSnx6GbDAnYgjz
ydZp9X2VwgYURcrATfi3Eo8UxtHSBmJnC3zp4qia8hsyLw4Uy2QBlCzklGlMHiTSCpThfdVmyYME
YQlfI0bSF8TxfaOm6mpqeepwrLbkuDBRV2D1yw9OYRYfeJamWCKf870cSodRUCccx85Vmhqrr+/0
1nm+xYtJgSLkUgM2PenUx+l6MNvvsRd0ZxnCSYZ73872epmgqe1a5SJ512jmKnF4CE7KqLegCk79
o5cp93EdKGyWAH5ekSzrr9nQcP6vphSt+FB57g2HmgU0iuq972sGH6LfrCsr5IhM3ExTPYHbOEb2
R4xkI52FiFjC/u+2qUeFb2wo7k2UbWG7sBOyp3ahG9lOceaexzGs7tEoqdaotGY//veIjDXGP9fo
tApNEqMIDlWStk/NpHz2eY93hRjVeRce5mHU1opiNk9GMbZPSfpZN9Pkg7RYaIygZGgNO+mLJs+5
miM8SUHTPqaxDqy5Mq/sTVHmzvr++8AtO7SU+HPreMau8YzoWCSqfe24GNiD659rbnM15bp0x9lT
tm4JABLVdxc6zBmxpbnVP05QL92Gem/rH7ved94NF68M/tfcnNzfAc7bbNbbO9l4KswH3HQLqBx/
22RP7WC8IBXscwqSC4DnlCGrq8IsubkZO4EmjTvnkNnGfJpL2LElKXuHAhL3JOe512blMPUdUP1c
j76olbGG9DP8DnASOFjkftSdGInEEgxO0kPsakRXa1D0awKDDMVN/EzusqDc3px23DpHO1BfQkoa
OOrxPxUNlwjPnrt9j4DNpvBm47kKzebM8Ue/kkMdcvCHqEkQ6amVbm0YL5pedk/SV0OwkChVeJUj
rZzKtXudIy7lD3DguOcpUZI1AADkRSZ7uvTVbKyRWwq/O4az40nJeunbElYRHYYse1LCT6UQBBMB
cmYihEnqEUYnOZNH6+j7XFm7fHKsl2EYyn2fbMMA6u8ZxHD9n6hC53BqNeWT3Q/fa6tO7uVI1T81
Xat+BFLXPXK4dknTAuXvzuckU0+DtRzq+ZDtgQLbW3B6nzPq449VbeczKHtlPpSgrvWU1JAqGisc
4Zx6640ZTBlsBoaddMhGK1P7FudA+HGGNGy9zE8bDlGQP+oaGCD8cOfkqGiNbsfOuJ6Sq9epOlfM
VPsAU/OwTsrG5UOfg1Xj1CZ0XMa4Lt2gONtdVbm3buaXxVlzLVLQTgkjo/KjM2DnJuFWIDU0AgOf
uEsVxoAsTtcOT7ovNMMzM/6R+v6a1GP3K4v7BxMyqi/zxA/GNKryofWS8tAPNjlCLdOvRlypm1Dj
wB7O7m9y0uQeS1iIfjrWkK1CNa8/5j1C67Xj96s6QAGc88EeRlF+c81k1oc2sbtnchJCawxsu/TW
RRhwyGP+kE6nCLwnPhjpkg1y55/Q7/YucmTYjbs23AHEmVga6uJ/riWdlTK7f64VIXhiGpp3McVk
uVasPwdpZm5k2q23uhR1o6h9zde9G/ej4q6zDsahRjxbtzrcHzN8MAe4IqznVIudXdXnybYVz9p9
XEN9q3AF7sVQHY35Staac19GilbqT2PyKCfKxRyrPKLgMXDPw49AUEW1Vuad5VqqMf77lYKPZRBx
6zEC/9YEemsBHQ2TaNf1TbeSHq+vXt1yeItRs0Y7gvM4LpPjkp1FAH/QSpsMLqM1GLezbqNtBoyV
s8CU66sw+YL2XA21KUKWie4tOosA1ypafJqhyFNd7YulhsCM287fDUExfTVmuKd+m7sKpl1pVp1/
mv+IlovkIqf3R7Q0h3H8H6+A23hU3f7AzsnaJ7DRP5tT8KO36+kHJCEfFAiIPpl6bFFcZalUbtZs
f7p5XskIaBZ3Q+9RzemHJYD27sWItXFtcAJ/4WkS5lVVaYuLHHfgxgfBC+UNP3i0RrarMH/lQXlF
V8b9Mug1akcVWW2HfOq+hmfn5DSdctf3nr6di6F5hth8gFeuGX8UtSEuPOYvEkN7WIdXXe7Nzz3A
FvhJVDBe4lOzauAe/7CjoXZpzVJ9Dly4YAfLeo2PEIpa4he7iO9FvO8QL9eXH+if8cvrBqzzV7x8
P3/G/2N9+f5r8f6dqdiOHKA8G571MzS64UcHC/ScpOjDuCsq6SII/638QMpA/4F++n/G2HROkNz2
PHBa1gH2oHjnu/70Fb42qNhq5cXR4TyuhB3x4ukrjDxr882eU2h3s4v42TX7A9mTdpUhuHJuzKSu
V2mm2OdqMBwEPHp9Iz2ykY5lKHt1YzDlL3cRd6cuHMfDYp+0wSJTFqpPyDrDy5Ql+peybz66nKr+
gm83Uxz4xrp5OIxo1KxHaFh2aenVUPvRoKdV38mh7MlGGTguD8y2gQmFW5JCiVY5txfZJKXXXiLR
yKFvjdYaipd2s9hqsyOPLceBMsc7wwzmlZwnp0jHVMIqS01nDb2/o37pZwOptzr4WLhWdNcPjnaz
TzEUJ2NqI6epokjC3sC89gP0L0manSqnQ0U9Bc2193KEu+FuV+5I9FI351CKPBuC/y6fn8aI7Y1X
sN1ypifUQeYnF+0CSkp7xBeFjbKbCWFXHjgimzI/W3+guG16akcPClxgGTAfe3W1DkaXioJUv0qv
HYk6K1BiW80I56cOIi6xG+Zhsl0bquF9jsPpRYOX8FeaPDgwGQYr2wYfMYs6QWj1t13Kc4teADvo
1e6rToXbsEd5LrxCASW2mMaAlC9MXONBdUKQARrEbmpVnuRoJDVyL3vVfdNX462vcI/dWHrKZzYC
BKKGn6qhLKD0vKIy8VLn5Vjs637ikRlCvTWHk+PFomwrhwsKph+j/+43xXosJxO+21LZBmoWnRJt
mD80VgzlLMRyh1G1vK3bhs3OHVGM1ZRg/NQmgvCxzcOjHnfjp8mNtRUbwBwdBrxzlXBHQQDPzKIR
lZKKO8Zbgwjk65D9UXxSvAo+eriArpRB9R8bp1vzLMKpSaxx2UgCNHHEkDp7SO/6fBOPBv8lwxHs
mgVYYlLwW7ts9M+lIjTEm8S758CtPpugS9CGUnrqJcNwx+LtqmqpjshdV3+UDQ/394aqQWUYwF12
s0M7YCrlQwNy+7FIKUyJ9Bna7d9TzKgayBuGnxfTDEnnQTVIaC/LcE6KsA13xtvUBmLKdTp3+Ubz
EUKuAeNcklk3XqDirwK1fSksPbi6kHmupFlNdBQ0TPuzBqsl5/3uDgl2cFMJCcWNogu4spof66T2
lE0X1+yRitzczb2W3bv/Q9h5NceNZG36r3wx14tYIOE3dvaifBWLZehE8gYhtdjw3uPX74OsHlHS
TPTcQMiTCZRYJpF5zmtiP7sdUqxOMIZGAtsCinLKQVZuVR0fNrNux3PqdxbsG81+R6J5Uxh+/pH3
zWteacOLYav9WhFRfcThrT/mTV6uetE2T12ZeitK5OGu1sLphfwCMBq/gnzRa+NL4LTvClgTaIK0
VN9kfZP2j0bWGE8q2Ck+3uklw5nnEkzugxxUzl8ZOA/awg5RWhZZu1XUId6UBvp9cF+GZ71zjwrP
3a+Wgw6mPgDOCUNcJ6Fkoks39M3XcoRCl9uJcx1QFrvrNXAAI0jtryXJN921iy8o7yc73/bDbd2Y
zdtcMpIDcOlFA3fMukPVCfEowvKlJe+69ckF7KpZ+LVxNe1pRhxt4soOD5j+QoJEzGqJ2Zf4Nih/
lkIZvwMoZfaDL/4QuHa404tQ3zm1p14bH21vhMem7+CHENBS/qh8JwF3U4uLb2NbXXc2lrNAHbK8
ju7cWUFaHrxxUo9gf9LNOEMrPmO3MweRaafhC3XrMeeBgcZbbOsGQfvHfXhvLIxQsVcri2w4+JNN
avH3U9mWB2EYw0GFRvLvg9RGUSk7+/1wMKOSuwBgDMAIIZWgAjLTQ607+VVoXotq6C6R+zUydGzV
kzTIjv7oPcg+223Ma1B06q7KwKT2UAqiZWwGxrrLLY0a1tz2UZldMjXnyL4x3DXQeCycbVqi8jcW
QttNFSVpyOw262CNik89gf/GwLJrL3UdAvtX+5NsIXjbXgrLIcOcxWItY/Iw6yngVaCdMDLhVjLW
eOI11ZTmcBthvorUP5ChmNAS7eBu5WAt8I6Z8Y+lsK9U76NzorqYzATONdVL+5qlZnPAUztcyKZv
D+KMmyIpvM6ZvtZafxgESBfFjaddoxjGhkWH+gYAEflTZV8PypXMU3cd7DI+OKZwF77n/2kU8bzk
mz2szUerZG3SUDdbDCgoP4s4Sla1V9a8foIRACjBe7tmwWLbUNbVtHLu2kCtqdjm3dmb7QqQiB0f
2xaU4Ggo6avvY9ts2wjVWRbqAvC8r4VXx99w8fMXXWpg7NEjqRY7tcAMIgKaYXfpE3KxeGG1kX1t
SfytxwH4IbRxbdOUNWwMgAc7KxP6Xceid+93vI2OOs8RqtXsjKmP76F/MxVZQ3zGapHHIruA6zib
mZR+MT1ib6aSHsGQbbAdE+2VQXvFPyGGcciP2kbItgns8ruhjvsim0X4PRPGcDthcZAG48LqNPt5
srDHDduKTbVfwZAW8cqt/eoVBBLOEHqO+LBuV69FsmAv5L+OqpUfkRJJlnJUYsP51hMH25H5IiRf
Vk6SIYsq6u5k1l7Fb9qqsEItlRcncCFFumQnctE9mr6yVMdjYJ66pAjxrBmyg8BC6Q+9yL6bqhm9
qRrwxTBy8JXVLOquSTIBlLWQukj96iTtegSi/bbllIW+UPu6OzszjUwyaSXjFixmhxx+9+DMdFwZ
6mMfdZakEwfXSYrHCe7iAZPpblFWcbcbwMRtsEdSz3EThuhXaCfZAikLMGU+oFzYbGP0iXlC+ka0
LvVeLJQitR6QYxGLcbC8964tz7hAOP6CR601C9ryqvdhFsMcKbNwk+k5T8pejxXAUQmeriKyIWY0
9j1pKn1a+RCuWCe2x1uz7DyxaUwEmRzK0nwMUbRxYk1VD2pc47OFzOgiEV55Lw/pXLypeOeHWzDO
dqjXGEfZqaYG6iPkyNaliZlH4oAKaQw/OiV6urEUpO9HcGD8jHPjEnWufgnyrjxBMETV9V+hej5r
UJj0htG++4wPsWIsrborNloY++hEY9i5u92OGRHszmjebiVvjOVoe6yr/k+tntDWH4L8Iz3VvdN8
KLHZLgynHB+danL5S43+wM7WXfVN/o0VgIWLBiXkTs0CKmFQ7GTzs+PWpHgVu3V2/1t8MFp1FaGr
vZLDPg95TgrDyC4yYjhp4ayGUWuXwnCz9eAdVOF3D/IQOLy1nujUvWyiVK6h+IsSz1B3Dwrfwgdk
LrOt7zi4y89XyRhqmrDXtcg9yHF9A/ElnrzN7YJ5WC6CbFNP3riSV/WV0T1UlfqCJWl+lKHBwWu2
q6OTvAjsXo7bSLArqFCctJ5E3KjhXKlXPclYZPmZPcWb4qf+xrB0/0BaWXvQJuRd5YjBrr+R3VIf
a9Wp9pVZ9xuvwStYzaN9nRemjsmL8E5lA9+/dc0jqiRIuOIlsDKNWaQKa8IVMrDVnryl82rxcAkL
23gJQi069mDQloVnOa96UDMVqlXELjs3X0wP+5PUCZZNDmJe05x4X6e6dgSfFm6jKOrPedMUa9RG
1Qey9dbSqOvopSxDDX2ZFF16a3xXMIT4o+6ifRHrOs82Z9yG3uTBK+HQBkzObjYKdjdk4y0PYf1k
fPPMxFk2kzvdlXFnP4eJtQ6KiTj6K1ttQjfVzPThLRNkpTtkXT0yEbiQ65RA5svHHFhYUAzFuS2m
6uoF/Vd5eeEIa5WayLILqtdxmN6TbNb3rgvUvC2G7qTbdrYOcNt9MkvNhMKahV9rC/doueWp+n3Y
9dafiBw8m1acv4V5Xi7VWhMP2TD6G3nHnq3H7Y42uq0nJe0xnxqs/KkcBhNovxZ+NYPuXsSCTRR3
zEBVfNeoeI1/zN4zugicNyvU+Tx6Sz/qaWA8Bj0wjD6x33odKIuC+sDeQEX6UfUTdpEIFEyFmmHo
ld1QdH5mtHfMHO1SouhAtbbLMfvmOWWIAZXnLCutEjvfpdl3CWJJfY9rMvkaMNSNsQ0VLMJl7xCz
QwuAZC9lr15CarehFuLtZ94prnBWaBb735JgzcNf+1a2WoNpV6oezbBOzqNiZDNVbXiaEWZFLvZV
bY3P7PWLgy+iYC2BZb/GwzkugWi/xgvWC/8pLscrQ1FRkUzNnZpE/iZ1tQALej16Djpd2bYx+ge2
F8XPvVCKgyUwv5S9uZYo7DtGnkhzr+sK3NSH5H7S5iJOU3+TcA9D6ZJD3yNT8In+kDHqnZTjf6A/
lMFIDjImASKyozapC9SAQ20doWMXh7Z7Z9IpIyuReCsdZvZaWFieFG8Njtcv1SygTxIQhbN5aPJh
xps2B9UoMwXG2BoneSbmMwT9z4MyJQcZ+oznmdVs+x9XyQ4K4n9d6jXmT1eJYPpeTbWxE5oWnds0
tlc5dJ+VWaCyLmPy4ENt2InCxdUKEs+5rrqWBS7cP3hexrKb4o6/8McluINt3bJ17m7j5L08D9Jk
MxNXfgoqqmet7Am8Q2vWobLqjLzaVQjdLhK3DjDcnF8h5hXkveV9blfPr2AUnb1KPY28k966V2vS
YNppQ/Xd1T+KPBq+mUWmL3kb0jOlZfMQYBC2EdjtngMtNvFIq+21krrsLLUue7HUDnZOKdrdMDcz
s0J6OXaqg+xFzKEDyhT0x1ENsxezTd/dqLdOcLqzFyNiK8+v6tAEfG3UhFetJ7V4A8OHvFFgRKdI
cdNHmENnGTedPAehAWl4wlHpze6L1eha2Qu278Zd0Yd/Xe6lSIyFqKifdCv5j5f7gFrerCm/XY4I
u3Hn265Y2qkOGkMPvWXsku2J9ZG9gNNGX+r21UXU6LmpauXiJxTSUyf60uqBcyDF0+BpU8RfBnat
G9WuQUvxmSxcxaq3YvRwmNOr4DQ0uLMP6EPv6hGLJMUfu1UTFObLFFp/FgnuFGVyhZrMEnsmYcDX
WERWfnJ0YzhKp13pxzuH+L5jx2H+y6L3R6gq8Szs08gDwlq1+yopHyLUqdUtnIDmpybeMe0eq6iH
slXzUxBXMAw9N13phoEC4nxI0/Y9QS5lP3YlxoFjE6VnDcXxZWTb7UY25Th17khHQRGx0rPbDaqh
Wrl6Agqv08enwSOLEOn1Kw6EJRXy0VyBRpoTCghuo8md3A881F7MJlnEZty8GrqlHrzBUZbyKt8X
7TI1sYmWverriLzfK4mW8JgmOKnB8W5YvUfpaqy94lCHqrUirRlsuoQnOBoDnQWPkR2YbdxOc4S6
awC5R/BDZEk6qv9xUKd7fZbJWbH2dhZNX/F8R6NsSfYxenaaGGQWXqkfaQ1Sz7O+R8AQSBvb06Oe
YUM7DIZ/Z5jw2ZCKCNeKDeferHL8iibSzVTT0Uc0v/XMwpQGfaQtsU3YDl5h7+FuW6c6dMuVOybi
tRLmWb6QEQa7GC4k1nA8SAt1AmqQe9FZnll1+V1RAptC4C/xsmpcDOxxF09Jfe4GhQ1np5rdsbPq
/ijP2iz668zuTeVODYGKM+Az/NtQ3NH7W2/bzboqVkFiMqZsFrdBunOxsrqVzXo+oPtSRK+ys5jh
Inm4GBMneZLFL1sxvrJUyu5lF/4B2Urgb7GVnSxBktu9ytBVDulAOTmIhX/BxM5cYdQEtCmEzS5j
3nxG3n2tqIJyMS6Ft3jpiXrXUb1dyBGfFyQh0lKuPZSgNP91kzDlv+KEiPzMLyPj8qq4c4yVG2NH
Ljt+ujsvaJzDSC2ubCXa5zpz7sOxAwkytxwtfVbU0D3Jll3n37101uQY0+7ZxtEdr8liOppzswDP
vCgNpwc6wZUqojVL4bvdoa2n7jnugnGZ4pO3l9eS8cZaMjKmnbx2UJmwxz4wtrf/g4bCiNfhmiCv
dShybVpdTTayt489E+jj7K9XYsFZpRYWil1fvHhWtJtUYb9bhmKtEsAPkIeC4gn+4OUWR5VjFbOf
P6pD1jw4hvgq4/I+4Vijzuk208XK4F53zeS8D62hMds21TkIY/dkCdMiDaGhIdikw6oesJUsnaC/
wMLsL8pMz694TE6qC+TsR9wUZrCicGmyQmOE7PBNDbOKDAWWOeQXquIi7DqeM8xK7mQsNeJowYxp
rsp9EwH+1ljFr0tXjPuYwuZTn0/XpurxCWrIBY523T1ZNmREHAKO/dy6hQLUTCo0Z2Urgq+Gl3nS
38nm6EXZ2k+CcePFYBCdtrU2mWTuqIHXLor5FPP4jVF1wbyEIdbO7B4NXG+xaqIAEM6Mw9WmeJu6
0yErbOWtYUo1U1bkbK13iIzy7QIR+dak7g4TtfyZh0R9h0Ls7LBLHI2gP0Zcb1Tt0eyzPFiNl6As
tbuQZfadDk/GacmQCybthdkP1UOmZO4uGKNhO0TJ+JSK4Q9S/9YfkcU8gl7Cl7wwko0D8uJAMj28
IIGLnIwVW3842YOlDu23RmDxa3tWcnI1QAF1DepVsVPjDm2EeuGx7mGaoykPXtwbd3NiBrj/HPzp
1JVRvS3TDfVhNB/n/sbU4qU7bzVZ3i8xJPCO5K8NZ9XbargKFcVetWljn3DwbtnzRPxagqLcdbpu
g6+hwzdrAKOdOUBSZLLeySAVLefWbQYBZBPX6hYDSl2rVkPvRNWt6QHvXHM7G0th4TU2KbPx8IG5
S4VNQzQ9+C4bTkRWTrIlL6B6qK6GeauqKkWbsrBtl2VSVxc5xOMZtp9yzVroqAE/mPPBF4hv+Fns
7mVT7/zkFKg7GM8XKPek9asXE/UFfwFx/kHlv/wW+HGMXVKYP6pwV9ZqisVAgSrL3vamYM9uyT8l
bogfErmXx8AvlQU//Oa9K5O/7iiogfzrjjW6WVt3ytQ1VqFiZ2gxmhZV5b0ixPxRWXp1CWASYPfo
vsjwqKukV9LJ3TrzqMLWt6YItSd22xOm78LksybeoY+7GsByH3Cmql+zdCX/DZNjP1g6W17odHZe
wMVOhp+buFsqC4pQ1jIdJ4yWeqM6RgqE0804n3azFZA81Fpp4x3CmAIBlGYhg59jdJR7t2aRqssw
I+0onYE1Me6yhkJVxG9yYYLRfB7tRFAHmuAB+7m/7qvGeWms+RuUf8FYzD35ffjnrQVoc1ez2lsF
Rpt/Gcu0YWr1sr3vKeHK8bxuo5TgroWLU1fa8aTy+m7LVzZ/zRA9aefErQEFZhUXMfafCNFeTd+O
F1ibTV9bkKQ8wdLkKuI4oXzqw1b8IdUoz6Tg4k2V8dbDRptVrrf5HNdFfboMrVRfZnjz9W3WX8b5
kJQOeXS/+GhTNEBkS8Z1P4RFWo6sRdFfvg1zk6o8F+arHPUZbkYWOKbI091nR1mQwIpsAIzybvL1
arXTwLvqWfy16P21wdRwSuoBn6t2DB8ysDxLYYFCHSsADH2Ql++a1rxgehl+ZDrVUNEy67raNmu1
gi2g4R+EU2MqpZgf+hjor245BmRw0uFJ9PGwyorSuHRIwGxEHdX3rYBRInpjJnT23eoTL98FQ7t0
CheKHgUzKix9UN/L7ho+KM4w/UfNBnFbkg5GiiePsYnLr1Nr4aOjAePKlILceywwf8Nokk87bA4t
eLxXmHlyeESeZR93dbCs6j7fMUshu1hHxiqYJ1x5aJqoCG7t2KyyaqHXMMn/8T//+//93z+G/+N/
5BdSKX6e/U/Wppc8zJr6n/+wnH/8T3EL77//8x+GrbHapD7s6qorbFMzVPr/+PoQAjr85z+0/+Ww
Mu49HG2/JRqrmyFjfpIH00FaUSj13s+r4V4xdaNfabk23Gt5dKrdrNl/jpVxtRDPfFHJ3Tsen4tZ
qhDPBvsJT5RkRwE5Wclmq5nirsJ8h7ecXpAJ3ln3oqNs9bVnP0F7B29069VZWSJ5eZYduRigVpU5
umYOQl1Gl6zbRi9efSd09s6UNCvZRGswW1ZOGh0Hoyhe2xWI6vQ11ikGJZOWLOUgNe66lUsqdG9k
4XPmZKepGaqLZnjFzvXzbqHpOfRxGcxKB7pa4B1li5Rqdak0ZVxntRuvnDKtLrndff37z0W+779/
Lg4yn45jaMKxbfHr5zIWqKGQmm2+NSjngKnLr8VYdddeyZ+lKbyegSnKJtPaSIv5qFNf5Ch2Ewmb
aXYEvpZ9FDNnRh7MTmvx9Ik/gOZVVz5y4lHcHn6MMudMyY+Q6lsGqrxquyz8aHhJ0K2YPMoFsgU2
GDJK+BI0SfuQTQ5kXsb4ilefItMgK3L5L2+G/vuXVNeFqhmupuqGBg/P+PXNGCovbfzeNr8OnrfW
ZzVsbT6wf2pZvHFmIlHkgTD4V7B0hmBVUeT4KSZHt9T47+JcMeCMz1fLtjwLBsSB1SklhTjpCEQ1
7YYcRsJCwIpPVZAkt0M3ZBGq5zIAOVZVkVNglGz7lQs23O/u5DUyfhtCIfgZVRIfXYRaUxe5mcFK
0LEr/fv3ybJ/f5/YqzlCuLqjCc3R1fnH/tOPWQAOnTq21N+mqm42mtGmG4M19J50b/Ic9fnZMSL1
a+akFKJaMyTvH0TnwE2UhewoHOMZDWLvEVp2dOhSd1zHQ4kdYdU8YtKKteeUBA9dEyX7WzOYSyyy
zqKSuN62SoRBT5C0cFV/9MhazIjufdxj6fZZmZFnQtHt+89r5VWfN/1pMNfL15UjPuPeAOwXiUXm
BSAvd0U2+nc2jPz81g507D55t7ay15qHfI5DSDC4XeHKKz67kyjNrGWvC/+/zLZCzNPprz9rV7c1
3RT2nGRwdOvXT6hWtRrdd0jwnRKWmz5VXVyW0ElyXIinpGPYv2Mhd4q8qjsWjYuYQZc3r3Ytwjs9
6bJraEbZVUtwSU1619jL2O3QwZDxgwLj1nmcjCECnJLj6dqtbLajlV37Qjgkm5NmM8oX97yC4nde
dmuoMx5yIdC5Y0PPmsVQKehX6zGnJcwDUslOvYxtrTi6SQFf6KfTBmHmXTR5F0+tYQVEGe94n5g7
5jDrOA1lvB16PTznUSLWwGv7a8TMscKwMn7yO1J5ZDO8F6XooeINk/KWBME3RQWkrwjniC739ARn
7aEytGY3ASAjHdzGF0FO+CLP4BR95wYoWP4I5Q1ikFGTvhjuNDi3C4rSh8Gagp/9vL7poF96pCtD
hVkrn4XxJisv46+knyBw24hR+WppLw2zxw9ZmNCj57PYnpC0l6f1FLq3oGwCyDcOzZ9mTI3cX4Jp
j+e0abJ2mwCotzz48c5wRmVPEThG6Vup9aXmBFglIDZwxCrAOyZK092Rl0cogJaMW37FXuOnU8Df
a1Trp8PnmNxlcbuSbUtY3yLDr7de3uxDtQieA7UtViY1imM+Gc7JpY6+1OeiQJvOxpuJ+cqjON9Q
ZTX2GJdTR/Za6rqVNd7oDJLBMHg+VoYOlNeZ8DB2LvnoGliW7ASkHJ37Cl0E05uKpVGl42JUI2zC
5sF641KOzsJ3W7eb4+T26glU6V+HLMOoh5yAvWU/P4lF3aXqKdKALyJvv5HjLO1DHZvgbDexcz9m
WNgPnhW8uz3smHg02ZZ1tXmxB/Tu3FwP36suh6DlOQk4IkN5pBx3MjrPeyZ31S3c6EAtbTwpXqX6
6w6PTcq/wO3csjjrCvwKpHuxGE+n8k7GMjCvaIJqxZmMznNfoLFRsVP312yFSYCBgd2NiDn768Jk
catk4EfkdfISeeYGEYSjhL/m816Tg3B+wo9lnQQJb2wEBm9tTF6wstlWrLVGsMJBXf8EGyS/M73K
Ote2sM5jBOrw758ccjnxy7ykW7buOqbluJowHLlM/OnJYZYR7saKVXxVjChb2mSFtnlZ4C0KkOmt
M1GwQ9fuJXec9o58MvoFc9yJUEpUC3M6J5PiXXzT+N4X1ohPLfsXlhP1wRSD+iUqi4WMB54e7siG
FhvZ1DIsQkFwPJG1049GMFS325ZawYK8UdPTZAbpJhFaj/FCEm6E4zvMKbH9pUfeKJ5Bsb/FU39p
FG3+7o+xs+4xBton6C5+CdX8BjCO0Cq9xXEzb78k5JMl0Pe38RlxCRh2QyVCx+EurJz8ca5Lroos
NDayqYxNfoaVuovJdxUILwsY3kGX76M2Lx4xyKbC0tQf46ho67//tJx/e87zDLEphJl8XqagjPHr
U6Qqa92hihl87YIWJ2gt/zJZtXeN0tI+9XnVLxqz7d+GNgA/4LsWbGVHe0YjZ4Mldv9mdkOydVoR
bk0jbdZ1ANJFB19yp80Hh8ranWzKMxkLTEGtxrYPkYizC89xJF1UFlwlXsgXxAKxix340fSlWhw9
beyPBWYZz81onoMqms6IEuXPrjA/qHc097IVzEnKpgjqO9lM27BfVq7d76v5ytJnq+ZPur2VvSG4
8bWeVvXGd0V6CGbIGRjI9tjNfCJr1o5vl03d10dQe0AtZUT2fY4qe4GMuMNuIatRmmqj/juTmTXX
91JhUR8jt/nA/Fzs4qgmmZKopDBilaF63M1D68bf2R7kzNod7XsbKbdpYRq5fZ9XxqnKzXFfzh2y
V8a1xrL/ywcvP9iff6aCHKWpqbauGmzWtN8XeD1S1F3v+vr7KPxqlVsFiFpT6W+HmC88aiTuS15F
1oYtRXRvlY51TSeEd20EFmWLOnhyNjsDOChb4NlUqlvnnhEushpczdgjZSYPaEVlJ8dmTvMbQ2GR
hee4g+oUqZbh1LHU2//9l9r4fZEvTF3l66yrMGF1Xdd+WxrFhlk6uhZp77bmfakhNd83zDI/HYYe
dT74jhoLlMlepIhL34Ma6VdG5rmXMhX5JmZ7j5ESGqRmlnuH0gmtgwqEZtcl03TvdUO1KbBmvkA/
6xe9PjZ3RaiRizeKegfoGpRQMq0dL/X2Bvi9gzwr1Ki7nWU/zv5T72fscxyFtfi/TNX/9uMXpmsJ
RzMc3XTnzftvmyEWJhN79rF6j9L0I8vOpOe9+yGKrFM4Y3kkPscUabxC8chcfcbkWdw64qhhsHW7
oESjZiFPo2kGEevluJE3kINlB0o2c/bDuxspWo9/Qb07FAbKYAzQWnH6+xv8W56qQz1LNY3JuicH
Cu4AwqgA0AM3TNRnW+qYzDE7bLX72xBQX7emPg/x0VxZoDU7IgNbZ5eqTp+EYxoHaTaEE3F28VWz
2ZmI6ELAoikPcmyexrexKXh/Z2GWQbvzlWHTR6KG7uu02qIdynuQ8s57oCbY0zuA8ciQ2GxizVej
8d13q7ebJcwF1EW03rlUCWKsYu5AbIh0cB5kZ5A1/rmYPEQ3545sZO3SeCNm4GaQ37eDOqeH6Iim
4osBIPLvfya2/B38MgdY7IZdgK227QBC1H/PDCBZmWho2b5bA8jxsg5JfuEusI6U3n4pDa9fmXVt
7YK5qfRguFW9ye5lL49u3HvJCo+FaT5lLJ1keLTATvFw+4YaqP3SauA/nNxQl7LTFdiwePxUOMy9
Tn4N+v4Jd6LyZJamfW/6oVi2KCt/A+YOo0ofX6e6APWHa8o+C/3iqVKqL3JAp2T1wmrH5orcY3wX
+FOyTrxB+dqECzkgF5m7KtxgvPOKzMUn3uPRP98aP70n1rfWE6sYfTfoCm5kknjppBZpP7/n80Xm
aKtqUX0d5wP0n79iVWZUV3lAKuXnmBz8ea0SdfVt3GdMRCglsab45V6/37+0QQWxTRJUzx9tWz0F
cELeEh17obgcsn1eK/ZrH6EbX9tvXQOHLunUCrUmz3qzS+zAoSyyMO3AlWAwgsgZceiVUBPqzLp0
2YDmdQI11HXLfVdQ+EMoJOFnovvYRUP3j6DPVWN/x8KjD17cvHl0BNgXkdcvLgSB+8lonEfgbPq6
dxF3C3Ejfhz9qsPmDt+jCOmKJQsXEOZDe5ZjhwkHr6RSPFirjPU1imFVPiUL2Xs75M3ScKPpmrAh
OpqDpm/FD6EUqXfym/zJp8gKRtrTFivmy2dIXvDb9b81f7tdC6NvVZrCWshrpczK5/1SLMcOaoGl
UW43667P9YtZaA0FDl5Wn8+GOSZ71cIVt7O/H5ejGb5xVWps3oxxtyTcXZ76ufest5Zx6yA3rR1d
iZCXvc48Wp4Vgw84hXExNaJJhwQxsRYDRa1GV3nIvQYxAy9MlzOa5hZrTGPa29kMF57HtfNBbVr4
LbE4f14a2a1yElO77KNRrFE3ejYcd7za6lQvtb6rt7IpD0OmtYu+c9J91xTTVca0FHiwAulJtmS8
GN197hTj/WeoNSP089vokulmczGzD0+jVFwnOBqRah1fsfX6oN7oX1xFMx4GLTg1oz28mqWlg6ZB
vQmHlJ9H9TEzDdTK05gW4PJhDC6jUU/LZeKfPKTNHlxVGR5rP2IXTclw63fT8CjKUT/O/EPH7bKS
/CQeUOBcQAoytssVBzIKDyctfhQ8I9DlH69sA4tHdUjbtaX1Yi2boxuH12wsl7J1GzGW2tLwhbKF
sUzqzGePjLCXXW10z9DvQtGx+uuzHTaR9s40rL7eyw55SHpgnxvX1Gctq75ayNGyp7HV+yApygfN
RTy7bMz+PrYd7eS1AJIAkZbfEgTIUmQdv+Rpmm0z9BR3ppoXz1h/XeWA91D49iGwayVEjQ5eh9sY
94PjDORUxuEMBTY9QQZY3EZorGTulNg4fo6Qw/wiw0XNakAmG6rDYrly2B0HWJMP5jC/Z0l1p/mI
yAcpzcRqvH2W9foatYYSZU0SFfbgpd90BHTK2Bq+Y1QEsBhLzYdu8pHHSRtr50XqyNzr2LchCb85
17L/sCgqS3bFJcvScc/zOEWx4ksL0wuTvgEBwDr/6+DOzc9YkRp8jDPRcgPCzV0E1HJfsepbSuWA
tLLR3VMBYkZlbp8DlceyVAyYxuTBTktxLHre5anoUXxGtfF9cmbKkqYMp1QlVWVgJiIMNqkgv5dF
o5Xv8IZAHwVuDpembd+g5lpJVr5PgPy3Xj0VW9lMxKEYPOBhw1juptGoN/JiJCGXOTy3L72iIO/k
xeNaxoM63DWRZj4Xk9odkt4wV/I2WmWf1IQ0mJf1SAe06E4mpmXAFvSGNwMb40VpS4Oiabxi5P4u
45oPdht8tzQ2GF7j4S6Yh4tGUXcuhn1rOapQzbNRW5R8QUDf61ahoNjZD2+j2SABUC5i/NaWfeyY
z5ba2ouhqafXxq9j3J7C8asZ+fDWK/Fdj7IdZRIfEKbyZw43MiJRcS7ZsQcLytybPk+rj9hPr8rQ
6dfJDzMY0+ZwyYDNLyFMeJs4FrO2r9J6u1E0OWu9IajXXpQsKvQTz66pZN5C12AIVrylmzjzUcmP
3kSguuywykq593pNuR9sdMBiUd7J0Gdcnqm91/NHseD8rcMIdGU98WLbarBw6Jris5OEyPYYivc8
ZnoCotlVLm5e+Fd2OM5Ch8JBJZaY5ffZyRTBlRLlMVL1/k4fNOOsNr55xi8knmXZ1jIkDylAG2xa
hvZAKZLMbMuSwVW14LmPAdwCfYlBkbThM0od9jnuSuYrOi0vHh59/SMvw/C5UMX/5+y8euPG1m37
Vzb6nfuSixk4+zyQlZOyZPmFsGyJOWf++jtIudttecN9cRuNAmOVXIFc6/vmHLNaWWNK5pE9NOdh
fihEBN4hq3aylzVn2TJ5mJeWncthpaYWro6Jb71s+3BcmQzEXhr3mHaUUyXk6djbaUmATh3dTwNt
cB/xxWtIbkajea+dHoSOB3qKfqs/rX0UY+8nYeArN1GiODpS6aMpAMcqONI6gJVqt5O05vp9Faq8
dhpr6DCOudbw2z00GQEGVcHPJNLT6qHEKLgmGCzYWr5RPmQqOEuu6iZpMayKUiNI1MqBXs6roWma
uwCWtLusWm1XHhhgRu+rEBXtI75E9EfzwelkyGdR+N8Sce/Fk/wFKfjXCInm81CXnuNXunmfVKJe
5ZYR3OD+yzdRP8jnQSoHitejfEhGPqTEKECskOfjGrJor3HYxjuZ//aGMjYXTHn6yq9GhUl2901R
gv6Nn4ZUJclbxMjOiYlGeCzDMVhXBRLhNysT6So2En4BcmTYp74UO2IW+QEUmvGYlZl6KLxxvJ7X
yqbgnfKD7AEVcOJIijoBMZXTB9PXkET7UnVY9tpKBnMRrj2SePaKbuih3NnTZlmlaxxtewp662nM
0gd4VJqTtlJ8svM6uBJCeeNi2D2FQZrvCnw2awMw5ZOf2wplv0KGysJeuwtOImjy2ybjCqL7gG3m
zWapVUfczMsFtXtq4N2ui6GWt8tevixQ7pMqQZ/FU/b9qkKm9KiB0bsye+1vr4spMF0v56jtsBHE
MxpyV9+SOJYjTS6J7IqN8OKDWlxZVVo/gUt/wpnE9zPqXTre9os1eQi15pN0vCfbIdCJCp9PCiyU
Wiqxxk9TkLyfZFi9a1WF9eL3KYAKM6pv/fmVUhH8/ZUQwdVPWeU/GZIvvaZl97dXwtW7myTD4Vqq
oxKdm/FLi355qNJm8w+TvLnWkS/N+veuPO0hockGhTMESL/WedrMKwJJxk9hRoEK+LONj6LKxGMq
oufJj+orwH/iMVBjFKx1dT+UDH360VstB+HFJtYYqfX7KUEzHiINVdGyOgsmt1DoVD44nsIapH4F
m0TdLc8IIhKVRRHTfJr3jmF0FRNBc60wKz9Q/Qkvee5luyAhZ4HRGuAPfQpPvp3kThAxpczDAXdp
OpCMlRj3yxH+8ATzrbtb9gfEjvDazWVZCxVuRekoJ4fRDh6t2jYApqjMxmVj61WqNAsJrRPeUuxB
82otZdEujqMIvRGrdlIO4DVtc7esao2BM7RoxDGwxjsuxI/CMrJbM+6y25gpB0pMKvRdwW/B9SN+
vGGWHpe9KEba8+8/QUX9pZxFh8+2ZZ1ajYFLSP9QzopMriZlbfXM8IZxS4FwUulKTlwYvRQ4VkOY
dnRudVk7GlXGl4p/K0Y7jwaqMerXXvYiZCu6Lao8vi0Jsd5bsd7QHoswltuwRGXAxNtaDqX1mBfd
J7njxtymanPl1xa0lWLaJ5LoPk1dP+0mHRlnABzuU6lC3pgogV0MjYQc9OHvp2MPafZWzU+nn5+t
aHHI2pZRnnviSR5H5NnL6XUx5YeC7jABXBxWznKKTEurU4r69Mn6/pq2XcdHy840dznK1wH6KVwd
j8tzwESiWTeuJCsa3IFK4LWAMHddEL7gc3m7/Nhk62hi1AFo27JtefCI4tlo0HXfTwXnrJy00niS
CdE9+eQr7nI1hfc2L/3Y9t+Wfn+cGdnfn8/+a+nDs8ShrW+RTtNDlG/qTvK2URCGLhO0aZ6lTTdK
GiQbve3y1Y9tvtJOq65V1PVy2rKj00TpaqnZbX9sM3ULYNooyo3eT9/QgYPHrBWdX54v73WVMtak
95Cq69C6hf+eu0YWtM+i0+/RjwWIcKQ1GzAwyVZ5Ucuu/vz77/cvjWxVZY6AIMPAhU7Zdtn/t4ZR
ZjDJCUUTPAOqCeODYe5qNbvH4NW8Gla71cda+Sz7lu4GwlSvSpj6+yqYjC1m//yUQ793coSDDgor
vuTzgwTWf2XEKEGXVVE3l9//yerHrolq2rqpUtw0VEuzNP1D4cxQZD8M6Ep9nsZhFdlTjfSBBy0p
yHw2zWbHNDl2etn7vk0eTCK+ybNzRKp1z2ZWH7H2ITdXsFjRRsA8lab9s49e30n1VD73MMPupDG9
MlK5fy4qPiBBpMwuDVbYpgs/E+exqShtDhr52nnCTd6wLYXYRPYsS8vDciAd+J7cqjD/BwmCan24
MPEPt0wDiLJhauhpUKj83DzCRY/CIJvjBwwumHpS5if6M/4c5M2iOT+kws9PXoHnnAL2/sP2ZXU5
4sexy7ZEz2G1JhpZf/OTfDjux+qPc3Mb4w6upggmrNbfqsDNj4FuP2McoAZSayMBDaavbyytZu98
CE5Qd8A5f71sQq017LmSTrBp2bk8SS8T41RbobYDRzfcykXZA9O41qOcp5Q6vpt+1UJtmU9YnkTy
ysBBFuAflyfBYTZeYqLjlp163cZrr+i1pVFyTKgRMuSkPR/PD8tSU2u5A2a5XX/YkaWw2p3lQIOf
iisUQLJVW5jg9OLJDdSwuzcTY7zwhty2aQfda34oh2ccU/Hd+36D0iiD5Pq07EOcIbKsOeUJmTdG
2cBy9QOFzAZVPiVK+X1p2bY8xPPeDwcv25a9daOZe92HTtNPfnGU7Zbiw5jc6EpRUBf/82HZOVkA
7ze5NhbHZf3HbjkCaUzTYKBJa5O3K03SRp3vvMr8IKPLiJQ2vVjzfRh5SHyemuyqf78NI5LfENba
0n+f985pPiA4MzqJqAWWJ+nKVL7R282ybzkqTKdqD3V1ZKAy38v/26sq3bgPPe37q0bpILvWoCNF
SKcJgi4BjQnIvecaJQuutMK+wrhpXS2rvRilZ9FTxVcBMJy6QWRXadZ8IV9YvUCV1y7LkuFpzABJ
yTDKQmOaOCEuWXZEzPOJkajL9bL642E5o4Lr+mOTTPPBaZUYTErTS2cELsDYRGZtAtmQzsu2Hw+B
4QeuX4TJgepxfIThRQLgvLQ81JI35s6ySNcq2cBGvYraIDlFfgYByyqytcXHsKqiolqnYDagSsCD
psg1YHxr3/wyh5/Rd9ld3VC37kchr99X67a9sYkNEqrm5a6eVZReyqIjj46DA7tvL1k0nSj+JGef
Hh7YU91yvEZTn4ZBGOtWr6ftspoTDuho0xhflUHtP1aMWBQ70Z6SaewwLP90ltFdp5hkGG42EXUB
Ub/waz6MiNaePCOvtnnP9CfPgwKiZXi7HADpbXTMwDOuh9DujnqRgxAe7OIFNej8BFYhWasMQdAR
sJC4bkdtcpYdSKBuqJQ0D53nF9BlAMrGGer10BKH5QC9hEktUXTpLPJUCzdOPa27720mrR6MNmbO
1WY24XwZVoATEQ/FGNgYMqs7LxTao1YjOZp3R1aMmttgvpL2lbG2An04zOJifF+g56RAOpYLcW6Q
V5kJPGsxZvhFvA/qIsWXazfHIfe/GzbE0H2jn1DckIE2XqqypD2FBPO51qa1EjbSFbyF8Xa0qSsV
aEh3cSaGWwFl8abVTsu+ZUulmAWqm8Bwl1VqFzeaphkHMhWDfR2q6iaWlfzTmNWb5b0whrZzg2aq
L2lS0sIbdf397QXEvMqyPHtWVH7UpPLI+yEYyjudwKflzEyJQaAVOp6EGgGOpPn22h7G4DNejfcP
QnhA9noLRqdKVseVnJSZa1SAEaQO5GWmwTatS3xymFtL+31hXBZIEnpf+GvXKP//HPPrS/A8Wd1W
87Dgx0tIvtD/4bYsfr0rk0ylyog3NVM17I93ZV33Gzs12uFB0ybrKk7aK+I7ymelJR+zg9GyXVYz
sB1GJSiYVXQG3b6lBDn2Ky/3pS7m7TELNwOIh0lQipDE/7kkaabNKGOMtsvS+97S+IfWJJiSn6et
88iKtqRhEpCLhEj9OOdh7lCXBRrqe63qAW9C3ZUrVdmZGjDOZenHNvu/bFuOs/MrUkOdUUrpSsGM
SfYhxelDN5VUHhPbO3Si2I/ZFKlbZfDMzdhy53lfJ51mA88YJsqQPHdtk6zUujIPpQ1QVK/vIlNK
GJUZ2T4MwpTLM6vR2H0jfVG5xsqkYvoLvy1HUQFI16pFktmyWnn3JpKWpwK54Karrcq4JENWwpoL
iyfRMv6og4b8x3k1LPKVr3rVvZ9O2g2/P8Z8s0BnNEleym0SNwNmelbsJdsAktNVT5f3ZHrDZlkb
49a+Wpaq1pKhjJGnF5vgp51lo2SkzxC0vP2Pg5fzqVJt5PnU92OXc5OWu/GysRtIHQ99FZesqnhb
P5RLxip98UQJ2EQJUCSH5V8S2fYtnUuN4m3YPXRNRoWXf5FBXoGLp3yAuJWZ+nORhl+CaEq/hlP0
rFW5xrB/8PiCWigbCYe8nw8IuU88hHrJpa63EVvPw6X3xWUMJcaYT1YZ29rVVP6IHwOrSmkLz/0x
lIJQSuYC7rjt1Grpxgqncs943LqnTXyjqqH6pdC9GGKir15UNSgufllzE5p3tMF0KfhhPdhy5u/N
sOo2Zc8Fp46+LvtpPQfrKSGSXmvkOZvB69cqw/9LkjCu6BW7+CLs6AmXVwfWT+gHGrnSatnOu+5G
xAN/mlmq2741661Z2NKnAHjNckBCftRa9Gp1gK8e3WchBZr5CWVfq1xrnKwz7mH1qi46WjLzjtaj
4QvJSroRXu0dpzQtV0aq29dRj8MFLuljXeU1+LLCf9CZGxS+Mj51plmcxkqDnzRm4xM2j3DThGqG
Ip+9YQFYVSL66bLsrfA8mVr2BGVpuFTEJjAl4ag4nKbt6EvAkNpwemqiNnZl4m+Oy0mm7a9b0G33
Ut1L12ZGkuzywvhe9qYddKvlJEIXk1XjWcYepFl9riLYLNM4Ieyo51lTGKkPP1bJifq+WhZedaS0
9PfVZW9YUXJYzm3mdKWw9CnppvQebY3Gvx54h9Dv9O+L3Pq6OZ+69A4KNm5p/cu+5QzJ09dqbMho
QvZx5nn6p3KoK5AdAOcQYFKyj2nQdMLYJ/mMpvMKmVwpMzoWo6ffxZN1+749sQ2qbihkrWbwbhhN
vy7ba4YkbloDBMC0lFynTdE4wSw1kUbiWtLA0q6Mqewv6D/Jg4jA6nYtwhrgvGsza8zD+yJ5NeZh
WfdoxmyJ3YSRw00WGI52zkYwlnVJVM/7trI0zqE8SYe/iWvmbb5yMyLV9rhYMHxF5dZF4UvV+7dm
5IWvXV9uSSrOA6dIX1ICwiOnaK+YGeuBk8cRRAt/eq1H78qorP6F9J1vU5Urz2LSBqhgAO4Gyt4O
lHgwu55pghRMmEFgYLO5D8kePM3Oosg1Ly4HLUu12pAVZVmpu2yTKiwzjhTwHOnyHHQQwi38zrdl
94/zrJ7osSCY8nXnpYNjgznHaxr7a8kotQtzXBk3q6LsMztqz+i2wMTpQX0nBYyVranqPkOKu/J8
1IqOtPKzrnt3N4WzqWlxNi0uJt9PlWMwofyZ/U/NSDSFoaa501WDiQCNB4p92B8KMutsP2IggplV
8PTXENS6gx/Un5Q5n215sGcnceunZwLipeOyaTnUCIBCenBOVz+ONQOSBxU92CVRpa+EGP0rkTYT
6VXGSDJdop2bSO7Wws6ze3KxBN5b1X9RByQwNWNop4uLVQzW52s+xDOBT9Ee7BD44fJMla98f6Z8
DmhVDUlsDanSz5S2cj0Mzta8kjAMPaf9lAB268twU5vSnIvAHjPRInyI5HO6KCGpmkTNjoX0NMxL
kVKmJ7+oml1OAuH7UvDXtg97c7/u1zJWftQB8sGmNoqrZF4MDFk+SDoPy+ryoKtWZqzfD4JsqAuC
NjjUig3FzZUivO5AbyaWmjwh+REHS2vrlTCwOsPLgAwWUB3ArpZeW4lKDuu8Ax5asert1jqUfmA/
VknrJoY2kJGC9D/ru3GzrKL72pMkp9+T7RPRLsYAlkDfbslz5a1m9J2HtfeZ0PbQTfMZUCap1SZL
wuwElhctM9jdbTn53Y1iT6MbBLjX5YTmgzpXmPy51tT0oba3surpx6ZlySp7bRXOaYYygT9KnFon
EsktJv345iDN6a6YV5dty8NUMHJx8BwSEWkB54MYdFNRAHMV+mGAdAtQCsv6NK8PtY+KaVnnLv7n
up9WT5qcwfzK5E8y+uG0krM3JohAOzOd+RJCgyDWjFu0wsYmsIrwaJipf26tueEkNdVDm2fQLyD7
vrYvSRLnb5lAQ1pVwnqQuOwhHEias99X4pCbabxNyra8ZdYJ4iMtk5eOwM3lLKUrrvyRqxXCPc/l
0rr9feVP6D/bbugSarYpZMrCtq6rMl+nn2te1CiDzpIL76uez/iDSfWPKbU+vB1vovbrlzSe1p/0
Fsx1RMC6G4fnURCNp9TYiiVdCa9aMexJQiLyr/RURmT5JYyqet/aK9Uswm1a5MFtkN0mcXOVq752
kCVdPVAtINAlLxI37FoUMBpmA2ZN2iqXR6hfQyJz6eDpcNDC+Ny0T4omaatmhN9G3a7ZYqugnKxW
WEWagFgL5WDM4htTxhUEUPqTUIBrZeqn6BXlrHo95Q+E0dkofSAYC/qbJEdZ2UlWPGWbVu2DZE8E
Ffk0MPHa6zu6qamLsVI6mtEdRQ+o3qKvr/SRJC6vw2YTQpE+SrJJyx1CqpOR07pJUaaueo98KitI
XE9X8g0WLnnTe4m6mfSvrSayfUepZW1SH3d1QKYbKuCDa1YFY2+93XtTmOzw4qKVmdANxXrugOjF
0EmGmhTyJ9c5PZ5Yh+Gcls4gh9NdDzQ6kkhvHAPu+dh7YYqI2FyjY5LWCO+KzahawomDntZ93JQr
GSAbyQ+wZKRefIlzkH2dkZXrzPcyR5LKdJX6oriNUAMiKRBnINbi3OBxipWwJZEhcCHcDAcEx/aR
BEPA5zUGKXqGwV2MadJNBkHJkVw3RIhltYfDt4KHSTM/avYTHHtgDYVjDFQMoqn9msqlekI+8+IH
6tYMGDMZZR5ljteN5YFquN/46SlVtcchMtSD38jmKtbB9zJq8d1IsRuyI42aHss9s7r0hJk/PZVc
pMcA6GuLI6OKvOIu0Ip7XW/Sgx7Sqva0I+XrK7BYxieuvfvAItyd3HEryM65akRPlZRsFbPvCbUK
azenHXmjIabrKs1JAhP1QxEQAEeCHk7ZyOm6rjm3xmFCBrGeaZ4bQn3PbWJN5yBHoCKZdMWxZp0K
j5RZGUfWxhw0/VCU0WOeev3ZGynKxjAzLKXydu0obizmow6XZGsPthQotBjulKhqL8uDMCEnDmVG
BF9QIboqZfWojjVSOdU8FXRjr3qUKKvRCMD3m8TQIrZ1e29yGvnsl5b+iP3QsYLgWFLFPkipNOxH
u3tO8Y+fNTGgjVb5GFUErq5QCRZmRo+4Ef3kqqsAJHiTJbYDI9lVKkw3lNSvcl+uRSi4vYzDcJaz
9LrBk0c6PfpaTPLgMUa1WcVZSxB6GqwpWNjbxDfzFRDllTH4Xwyhdv9wWVN+nm5zVdMV3dSxe1I1
IALmoxIYEllm2pWdfUN2JJ7yET0V2TFmJ2HIaUyJSRemZRhS68KLsNZ3evFGboa5DbijkZMSE58e
x4eYLnsbdiOuYX7b/3Dl/bmRzZ9oalQDkCsrgk6EqX1wqiiySKq0LKLXgWQokN5kDvZyflMmSk5m
7djvhEmKSkEdyC2YO24SpXbUHqXVghEuJqgc0QhUXE02qmLUGxouTFvCJr3J5cxey1MgNtN8rc3i
PnRtI1HXWqqTAZQHT80o/9M7/nOVZnnHEV4rOvJ7TCG/2DepZdp5jLPtWwrQ7ABz0Tii2FmRIx8R
ypTAwyKsxXMy/K4O5VqP5POESHNh4TzULff3b66t/FRuWf4actlB5Nq2QrP5o3d/QOQvOi4o32xm
IXBP2ooA7/y1s4LZtDQ2q0mzY8eIILVYg/WmSvHXtmmGU9vb0z7XrG0pm8xZKBvuGBsOB08KEJw1
oblRghKu/ARNsu2CT2jA5Es9BZe4NhXEHV14TluRbFuSOPT1Uv4gqvJJykPPEUV0H7blHXcxe+0X
fUqiWaJvK1l9ChOCHiMNaptmxFDj5gZD1NotbxcQorY05LXid/s0rYUb6HLnjr5SkdVlYiOaVyvD
SNZ1bx59rF/kPqROOpAGCajzzW7CYKuHzbPIJtCKRX6bW5p9EL5y6EPpDjZY9Bjzq3UUy35Jc2CB
6tjKR3Q52i7zuYHkUhJtdU9UR34p1axrbts3fdSuuB7ggquS9djDj628uD0JuWnQ1NqENsjFsSnb
5pykxDEbft668IpjJ5atkDqRck14gkT/JiSptB6nt99//sovoxq+ibTwdH75mjBN68OoJoeUapa6
n33LTHm47iq7IF7L03qXvs5dHQimRQVVdTF/O4syD250rgW//xvEL9/BufeLRoUvokpL9WMfWJHM
esDOOn1T8uQrqW7NCfVGAl0u9VGpQopZmtMirs4IPbbMwPx9MCrDmpI28uc+tzahLl4IJmjPA2G5
oGFG6ZjAFIjGTF71fSdOU08s6O//bOVDqXK5MBEzoNmWUOy5F/pBnqHETCfRNZnfwoovnxzrX+y2
FyuCB4GEeH65z0wDiczUPOrBmuL9Hni6+jm3hj23bsyq5BAyCCn6i9QVDtVX+1CbY+JEFtkEhBm4
Cp8ZQ2FLuQ9LRV6PQb6DDyWvmto/KhbsCY8IQ6NOV+SnGPvBn+oVlVNr21vU+vomgbOSkhdKONOM
+U6ePGnINmYPjTmgV30skY+uS8+DxOKH3ck0Rvo5tJGx4hJJ2uZR7ZTR+JJp9DYDHJFuLI3tevQH
c5PrVsA8NO9WddSVuCFHe+O36ibI9epG7ZsU73xirgdyuzaepkWMSGxGq7rfU92bGvxuarmqNL9x
vYKBqx19wRgY1OWLpGn6mSu7vpIk4nsVi+DQEpu6Y0bhSC3Mu8cqZ+97LXxrGffhWlrGzsO4B8Fb
7Iq6QU1M1WXLiEE5wNANgQZ/lVVifQGEqFVHrlbeBHtj7rVpTLdJvwxJmAy0fd37w7oHYcYtQM/u
bKjsO7trX3VQiimDGqHsFAxx10XNSPUKARLzOxnd7MEbT7Yo4l1Q9oozdlo4US3JXL1M3JHo82vV
lIiVLWFZ9rIdZA6dC+kmzD5lGgIGkiiU9EjeJmPDTFn5/Ruw8fSuzjVjp3X15DaUoGVduQZwP8cc
4SbMp6b+h9vAB0PQ+1dZA/tgUn63we59MIS1smfzuzS9b0YVBoymusyJTcnexCiQNooctjSdu+5i
GHp30XyFfM/IP+YJ1nYGD5tB6+66OXAQ5+J9yofy+1/arxcIRgC2biM4UAxh/gKYUUU/TfHQx699
2F4hG1buFBu5e4XC2PW4bq/GtkquG2ho6CQ6VxEjjjTFUtxGZwgjqaR617WSfx6sFgVtbKqIIKPu
zuzv7dx6Gf2xuPfp+f+TWMT+eG9lrKIKOjGqatkav7yfZ4yGEtZpTWTBq+QDvplAKva5+dAkETcu
8KUbYxCDE0hevsezQ3sIWewdtOFrM7EPmWLo+2Uy1cnqWaoH9HrZXvSkZeUt8x2FfArHR11pNn19
VpViH1E43CqWP4M4MNZATLMPVT/JjurVW6KBvo4oxZ7V2EK40lTnKPWqLbXh+D7tKspmXH2adnj6
/Sf3QcG2fK8sjcmbJesCrav9QS8zpS1EgCGOXq1U1Gs7NnzuJx6279q6UcMiPhqDYqzxSr2OEkFR
7XCQxlo/pkO1xr0EgLgPzuogVyc9DQr41sonk+D6a9WS9iQWdlKjPWL2JQ0Ss8YK9WLolHXSuRRV
YHpEfnmZMu9zK7dc1DwmVfhcHzx8PceqhUX++38r359fPm/0P9xChcWX1FCMDz+iqk/12vKz7DXR
dXmFkra/4Aa2CdrufHMfMui5SsN4hU4mO9uTf6c1wZtXTsKNZaFvEs32z8tDblPahdwDxEBHWYnd
Kmrb+IZLlbcvrPqZCObhJFHutZp0HUrVhUDlAQAD5VHcjReNv+1aAzgU8t3a2ZpPpn0iadcD7b5L
nD2H5p5IjYQ0S3Ic4OFkturohYXdVVYfSqNde/To1VhTjoSSo+VvOhnSLilhLbqZDHt8YXIvoe61
8/wocFtCQ5zaz+bmB1Os6VZPM2fUDIlQkxQECAadK3AG2amZqUd+apdE2AMER0vDH6a30qM0JuWK
FsUV+sX8Iob7ppnCHVNOnzq9gak7zQpShrvERQgu3El9YICCxLPuX1ujPdplRZYPV2tg4A5Nxfgq
YVDnTAha1xGJJ046c/gNvSKquMwujCDto2Xk4ZEmVu40sabvlMAbDqM1vg1hK+g6ZMrBmxNdPZG9
Bm0JwoE6pkNowHAqSOnwSnIpG9h+A5fCjc4wBYscBQ8ZaM1cCtX0uQLXdaZD9Mxx6CqgYlHyaGgV
mZZzAq+wqLmhGcIboxzrYKzPWvdGg765Shg9OOAx9rDe+q3mVfEjQv+DV1EjzscXK5H8E5OecjP4
UL0rpHVONEIdojYuH/X5AYe0Q0JrcfK94gX2zmuFD3yn5PoFsLN2q7XtsDOhqfZwaa9EiKRy0NOv
WVudNQMqfWP51z05W9fAUt1aSW9JjsjfTJ97oXGhtm8+ZcpkOCOth2Mmi8ugK+JuVILtaBXxdc+M
B+bZ2Oy4LFHf7oOeCKEAJy16vZ0RUvoHT8rNuEjtdcSt/IjifTz7LaWqybLra5/8s38YX5q/jHFN
Q9FVnfmjaSvoDT9chzuSKfnWae2rQXyMGwcjw54UX5Zlt1xDGTJcWVbJF7LeCLLcCyfyAXkYir8K
CGbcGuH0NR1CfZvEAOcjHfD4Z6oepgMmy97H0VyhYhzP/e9EQiRmEFB4XOL8M94MJzaynvQXz3CE
ik3a70drpfgj+P60H09y/TlOsp2K6PMWREBOgGDWnqFX6ZsoV94WGgyukS3ZJepeH+gBgS+Ln9O6
S1ZYx7iLtAETc16rT0N9gydGbDEP4A31w/zYA9WK57zPrK7auzYSijt19ymdL7hrQ7SWM9BAwZS9
DhZKI2Pomq3v0VCK56+wV4WXLurGc2jo181UVO+z+v/zEzWuXihyX3OwYojBmg+r/3ufp/z/P/M5
fx3z8xn/ew6/0pHM35rfHrV9zS9f0tf640E/PTOv/v2vW31pvvy0ss6asBlv2tdqvH2t26T5k343
H/n/uvNfr8uz3I/F63/++PItDbNVWDdV+LX54/uuWZfPTGu+L/zF15tf4fvu+Z/wnz8ewwqDUwjr
7f35/nbS65e6+c8f1MH+LTSD5xG6RnAXnK4//gUqcN5lqf825nIJpWouMTpYqj/+leVVE/DC9r+5
7CDXlEGCGnMZ+49/1QSXzruMf/NsqiUju2AMKAzjjz/fgO/4v/dP7r/jAGdU2E83Qv4qXl810aAQ
Y0ah3PpwI7Q6I89zZt67ZipvuESVjhZn0do86U1YO6RKZe6sEzTLcptM5pFOdKx1ZJKmupY4qeo1
5GL07aFXRnUvzEve+StFDP0O9ntxyIsq3nXkIaHf6w5pIT3UVbgeO4lEGnBDetuubDtwaCgOJLGN
q8TomJINt2aIxHJu38j1nSEeJqvunJrbmWPm50ThtmdSnHibpuqp8IZPnlnIG9VWmIb6w+e+vgbd
rxMwU/VH9PeSY4ric1T7L9wwykMa2KjqjNtQUIVmpLmyDHXdSfvxLayrlWYamKCJcErIKurGHYYN
tAn0aHvZz11f0Mz1MuMq5952YNxP9pbZUr2FausAtIGjqln7CT2VY5hE8oBnG8FwTyspy95MDIgu
oLGrsqIGwjvdMxQuv0RDgkkljm4r+TGxv1H8uUcoeo5C+wGTNY1+LiOHBLnagY/vNvS6auOrojyE
8wMQllSKyO7Rh3RdpYXPgJMhhNaQ5ZoHE6BUORtlV8TYvCTZ01aDfTA0E1Ye/vhPlEPJyIhCzNmk
28chf79AB76u+No/eEGJ7XLVakk2U4vfBqB2pyI0jjQ01F3attJBANXgXhFei7auXN3L8mOH583B
J+ZvMtvfqXNUeio339AOtlt6n9OKVq/9OGoYqsZJ2RejshKljHe9T5UdtNSImC+fYEJ6fzsrulFj
kxxfu98Ab6Y2M1YejPmkBvDZNpvYhlyCj72V1BqUxaTROXsoRt4p2x9q1wiwPStg1DtMKkg07d6p
YEjvq0HivC7Z5vZKC+iq8eX/3Hptjukk7gmvF+B0icYx5LI+hENl7wdjF5p8/FYi+6vU8rdjRBZE
b9/3gbKFJ/RtsqQXGIz5phcxfU+PyTlJxlFS5Iea+KtMp+tIZ6ZSegxISpZvQhj/1FmccALZkfLP
oqsW3+aKgvyOsDxHou65gvfnyr2W7xHNHeNKwxVbUQ/4vyyd13LcyLJFvwgR8OYVpi3JpifFFwSp
kWALQAEouK+/Czr3pWM0OofThKnKytx77dYVL91WDofWWH+WxZyT0iz7C5LNu8ydqqO3v2rOAr+z
McsxJFsKae3+0YtFxZvmk/LXNB2RlIS8ZNJg7G1U42XcP2ylhWIunVNgiOaCqqrog182I+C0dzQS
6kIAQr8r3z9mY0WUQN+M8WD7BD/0yxA2vb4lKA7/iqJU/3tkiyG7Y3khKjNv/6s98dFzKD6kdZIp
OSSL3P3lraefZ2y8Lq2ly7+PVEMEtm6kbA5MTAakJxfEbptF7IkgeMjTXCcqc6LGq8lfwLx7sbVf
GE0A+8ByWO3T6n6pEUM5YDImd7ukTcnEWWRtMjd9TTmbDddWh/6g3OqIM+eBEZp7GCvnQUpHO7pB
HWsdkzcyrajr8yGakWWPWTZfZnKnL6ZdJDWO//PYBocRLfR5ddWNWhV7Oq27cOqWHa0Daa2e+4Se
RHvCrt8T7mST2GL3kDkn3zr0k36TkqlS4Wa48YiT/9/3LJwXtuj5MJE0FjU6cnOrnY6pXLQkn/Nv
Px/UAe8OJP+p465W62kusOj9p1fBgiuOjxR4iT8/VzOdyxk5T2iMUSO34WJ5/kOX7QGmbhNVbSnO
S03CxeLtHEGeEakZdYz/ew2V6i7B3GdHTzPxAjffsyDiSq3GI8TjLlQsBVHfDD8rhuUDU4Y1HhRs
58mQ6MlZaTSPuySLCnmLVSFjN8v1mZizO1dteewIDSTEuc3c/tGmW/7g6yKkC7VdjTJxeXgP/oKS
D+3Ta58vzbEOQLQSi+OxIvgcP1bjIm2bkO2Bm+FU/5krLGHXzYhKmdf2Og51EdNfPhDldv63ES29
fQ9XgGyPrJnvlqV6aSqin5FGPVVt3z8sht4+A9w40oLu39e+Zd2Sw69/f0LuUR48ZnyxNX7MjWnc
m8ZA4ItT9JC7teyIs8U4KZVlEZ1ErjqgujgDT8CQ0MA3K80/IyB30bf9U4X5nqov+gd1NnOSMnqE
HNjw9JCLPTBuDqwPLi3EKmBFq94td41Ap2JWzOPywgIBa3ISCzpIbLVVcIZKdwe/PZckyAYBbmKz
O/olATD4EHjqIPihgWaQq9ecLwdL0IRtXe/Cgz8cgkEvSTRss8cs/7GxcV9bCcR97TsjgYf8CILZ
Z8mXBY8d8VQO79R9u2Q/jJdIUF+q+QRF70wynHcxCSa5oHi545jgH71+buNmqT5wHBA+RBjUQXNh
viHuBmq4AUkEg1vEGlzWJK0puIdsHBLwVO/uChmP9v0Sz06qLuzpMsZW5V8CmX+4nFbvMlDYTIQI
A6wIZCJ12DcZzBB0t6DYeHHW2AYIfEubDrdP256Vh7mwGk34cUQ9RalRdBdR/4cTfIjGgHsqK/+K
SkOdDRG8FrOhn2YqMtaJHYHrY8GqGe6FRpPV9zo/K/73F1xCJt6dgurBG8ngDQa6+cjwd3qBJece
2wGHh5aOQGfH9cHFpQ97hT8Vevlc7+PUVA9es8w6a5r1no5V+jU45oxsoOrueyOaprJ6maztYiCR
vfjLxtRjMcaL7xXjd78egZVpjO8GNKtDjQ/N9pFqiloxw5TpgbCw6zjZDCKmzl2eZ2s4e0x44cEG
T/bMaGqcZH/d4TOE2IJRzEKsdqjrV+4qyGvKOCM4EST32vpKJJyVsGus9bemgmcLQeqtIhpNOZO8
y3yPzJjuTgWGFUKBNC/KIxVynNw474nyaTP7tnnkohXVTS1WhsVmYtqCxep+c6nLunT+pTbOsMaI
EcWUQcKhOGo6Hlk0gi/cogvi2Tuq0/GZxODt4Bra51QIERsBVmcG9fc15meCPPu7lNF3xC60XfX+
JUefgxFtrh9sAtriVRjt1RzsF0eHll+IXgMcseb3msvS6n+tTZY9UkToUVWly0nZ+Z6ktoZdlbUh
Y0z1Rp9YRKov24sxFOpN4c1kzZxpb2xyA0yNfNlvJcjfz00Z/SmbuT0tNuy89+BnO06oAQAtQjq6
C4nSpYs1fntBk2/cjVVRHUe9NT8K8+gDlbkShNFEhrc48GCLPdSLzVeN4q4sAZo1k3Yhf7iLkOnh
/0bsw4vBV7A0Om6dXVh385Q7BMUHJG3odgy2hTYRz1cUBM6aYCn57jmMEDtCCBrhQ86pzNoxHNDf
k1FVtOfaFmTbTv0tKCFQbEH/ysR1SaRnKSAmWnbJDyVSgitT2pITeOm99Zb5xdIXWkxp35BvHawM
sZfYNQVUYdi+l0zyR7j+BIX+LstWiyyt8/fpu/NZHZwq+wIyON1ySsRkJaE6Er09xhhI/duqrOdg
DZyEBZ94KHJrY1SLILCJBjlSN/dHbfBkuG4ocLLFGSNkhf2JmKoq3irLjMxhNV4Iptgn9eidlnb8
GIe8BWIAoFk3F77YhF3BmTpevc5/6zfPDUUVaYvXvzUl00ixLKzqcut+0WxAE0Pk9FU4tYkw2mV6
NLU/HnimC/5yEqnaxjmgHHlrKtoqRv5Tzv3NaUUMHqB9sFui7tK1q2M0J4gIfBc2TN2hwhs56JSu
es9FpZ9TC2Wtg5nlBNLg6LLasUwhFIO0u90X6s8gXD1aZ+Y1mGou1lhREE8uTwfXlQSf4NAIiuS0
/1hTo7+zCZVIKD2mw6S5tCXEap+0ccVFnTPJDrYqzkRDEqny/M9cpNeidp2ndUUoZPn9rmEhyj4Q
9ZG54/JAq/Obn5JeG+n6kee1zvcUZOYN7tWQFMGcHTn3Ad8gQ3XkbIgy7jlbGN1sU9PsokFCPnR9
ODNxo3TM7KQbvfWxhjgDQXXIomDLRax31nRAkGIcnXr8u/xT4FSLDbp2xqsPj1NYFId6CsKP1/+8
bda9b+TjQUibx9iB4L4DDac6fVK5A+pXaX+bzirPrnZWxDxnpQqSBqfRaRhJbOZBmyK8M2Ykstk+
Efx2IpNWuydo+a5k+wT+o26IaGkz+fkaN0yNr1gJZDxwRYvds0X1dcuqnJORWdmM/4Yzm4S8aKot
zo3j/OTzZhyG0vVCPQDppLLBO8KpwF6kRHtP9vxToUasRYykKH/9ZJm6gFMwfUNJgOZomi0/eeOV
yIhx2fjJnrT+OilJztLUycSym/LGckO90RnDc18uHTIhxiqiHIOEVXIEVUcgWsPkLfYyQbedCiN2
0+xhEb56SH/RgvgX9NmfBE2McFh0GTbCts6QnJ6KASPRQkhHmE0owjygMpE9VTB2SeVzZAGwWCFs
Vm1+TnPvc7VyhGde/dak+k0DFtPsStF8k4r7Ux3tDZFlwF0ru5LfDZdH3M6otJwKF7zX6+alke1V
yyZe9Zktf6ZLF2x2flXVxkVOvRDeuHrSPB7M0kgKOpoJ/v8/+ATkFYEY375xv3vkUtFsT8QGNyNa
0w1Y+OzPwdmYmICVCML6wVVP1dL9MnJzjdCKZlR9FgPM1q6PWpnNybRO+UnUTlhWpXVCDk5cVDct
QJp8hhareCyQFyZd25oHw/XHS7f5v8c1ANq7akTKN+YVpVxJj72asXrMN2LJk9nbgifE1+p+aqtX
TTw7lspfXD8r7qVtPOpatl26qX1GKh2E4O0HN+w1oE9iuhMlhR7Wjbs2d3GLOBL51HQA61IcV1Dc
JOb8p7fjekUnPTJ8ldzLWl709mVWg3WpJv4qBRej3Do7k5eL1dWcOXab2XXINPdA/hIOHl9Bkwra
ZNm6rxFgvCiNx6b38l9Yt+ni0MTOzQeQ1UxI2r55MNG0RxbjTxBYFZqYfcf1UoNUlgUcBFKcFqiX
ImCasSgnSlT4PiFptjtEuev1UdfDIGKoep1af7yW9NkJlaBA9IfXNVinJNsDb11yB2N9ys3E1J0i
aSrRHUarPg1EcJejU36xVZuJIBvg4qo5Rm+ssM7Zcckp8GzY7htsFXWswKKHKFzxQuqaeXHfai1a
lpbKRdb4JgMwDehcEHpX+btLvt1dVvM+mVzvA1tA2P2QPbw8LZsjaMlO/xnL9Jq3yj6WlXOyZukk
a2H/kXrwx0EmeBSG+E2CQH9GXn4IuhLFfonBVboNH71rvmOwzo0geDOD5huCq3/aAsJlFqPLDr6i
pQKEYWzIF7PFwGDfYFQzDar7zo3hhSvxaQ8kFjAPoRTMn5rt1A5sP7QS6s98fJAmphDU786Zd24f
tNniWVhES7fZeta8kgxZ9W7Q+0hQSrAd5O3N4RW/asgmkfEaTbIxznhqtZzBt3nOnGH8zUe8EQxe
yc4D6mHFoHAPjPqof72eJ34C4tabRPlQLt2KYiA4lsCgQ0bbydXIA7e5outM2zB1+1+uB+wIjXGW
5Bg+Mo+IpEYrXpaJ0nOFP3hUnysqBY7v6jD3Rhfz78qERtsQacyVdA3hdjEfsl1FioyH1W0stkSr
2lNuTmMkaK7EqUCM3WyzH3ObRLS4NPwm41tuok0eTW/5APvHerMgBdKUSdLTpkfc8vVBzb79yNLv
PNYC+LpBVnTsqu4pHVofYI0HUUXzqcicJZY9mCEzn84cqOovsaK28zSsvVDa7wWmHCr1oaJElND+
ZW5xbenEDIsabkw8htDn14LCkv6HoLsmD4DcCrtf6aRqojxP5fjUEEv6OGgWwUe+JuLFou2hBwO0
+pJf2i00IqRALlDWGPmp55GTLVFIHkZJq/uDNgu9UiZjwx6mWNJgfWSuOB/nGvG+Nloze1GBK8A1
usRblYfcxfyutyDsJUPNpl6OKxu6wmUV+k3JqyMY9FXpHamP7bX0m+NgKfHqbBPvv1sclLJfClyc
KMlIeilUMgWAYeSWxuKyVFx/SYbE/pG7zZf0kPI5ggeUU5+boVGdlzHyp4C9cTBupCd66jKU1YQa
FOxcllfRtGb3JgxnsYLPH5nqhkNrNZFW8ZK6gYj6vvOiVuMJa7viR5vmyAnkh6HsB6nWb3xcX32m
jn3q4LXum1s/E/gKr9zfgjHOa7xIXOWpp01yc0xiQlP7xCDuWIviaWMfpM7BjtX41r2zYTe2qh8H
eJqgVsSq1fn5q2vOVhime/c5c4e/duEWIUZlZsIZR3QqHuRu5g0TQVSZzlHN6krbug8ZSy9ho48x
7/Ebo6b7ppZvuJKyuC20t6aeAspOldO6ZVC6ET4J2vWXtRKhNjn3yLNnmlgkUdeWi0MxKFAoleJj
Nimss679cOiNaNQbziyOEre1ahjrGQv/rw6Ou1k85jmVQld/8kx+2UJf6D9a2aFzh18oM4qjaaTv
KJZ+V0sFvVLT8USp+cQej+iWwRbhfNpQUWSbwKbM0iBqmsYpPYrQdfcAq5qB2/7w2jntFe3ZMyAt
O7PlXWm+vaP8x7ieNx0dAlvFvWAOtnZBmPnlm90OZ7OG/0dDm0Nmq20xQhMmCoyH1cAYsKVn2fbc
Pr0pfyHPXCFwuSklphWNM78scQJ/a82/q7ItNhf2SaRnfndH5r1ROdwYaPEnb6h7RsnyB2PDj6ch
2W9oH1QdS+26gqUUmnM1jAS+P3G44xBE+MY4Wso/hGl9AV7f4n6puE/1gyp9L8kWgl5nPDv9xQvk
ybCdq2mLMrK36k5lJiKWtdEjYXiPTGRp//U284ZxPvkz8YRbO3yllf/k7XAUfeP0bgTDdWUcYni4
K4OLnBkKtrRZOEwjeC1bMxqKa991vzOPQm4rikMvp+be8K7BvP3otdBiuinBQS/V1ZmLn8wGW1nh
SqF/91jqq3E25E5rLMrYxvk3+J51xxj00dqHqGne4nbohj+pdObbhmpKGNnv2bSnTyoVNFRec+8U
3hH83ju0RRusXpbT8Kaya8EnnvqOSO25U/KrgogTKs2rbuNKy0Fqm3/w+d3CYMzA1dPxXgPeAG7c
FJtdf162FrdTactwznwr0m3zAbVjddcw79As9e5L3BDT2ZOE/erkNcdC+0tqsyJliycOgUMGJscK
Z60sYn0UKwsVcMGt6dE3eAbWmUm9Ie9YjrIbHgPPo2lj1sSdaP7FrKcpbCcqs3rkQWC8IV/xjZyh
RrJzNJxm8Tk/2lMLiJxJeoR1bjyitPvgSNb/Kt2Oc+syaacU5FPsaMNAVAXmZUHLK6RqVCetwhkZ
iPHet5y7oOmeqO6MSD1qQM1iU8OfZ8DbCwdd5KEMfBgTuTwPmAGaZWoemm59BovPZABs0MrZM24G
+8lFcNEys9W3ntN24OPZqgk5ymcfi4RGh1222qNFru/Awmt2Lf3c9rbN9fOmkw9fgpOLygeBVjuE
9U8Kmevn16HMb5nM3PMwbV+pqf8oBI88+RySOMf8sNwAOWiPml7PoYW9YTbwX+f3uAb2TR1XFeyW
NhqGuUvqQWboFfFLBe4OruL5K+usRixaN+eG+sBXQ3Cw5498BWBdD4C61FaerRmF39j0PO4NBIo+
/ZsW298Vyt4TkgFFkMfyVBFRT8eNTWHvWtkuGAyvYA3Qt8aOnV579eTX0rExgFn+zJ2MrnsXLnJ5
MlZfJoNpfrt9hmyp0B6bajiPC9lHtU5Sut0wv0ulRQ5a98MTIdCmT2nX3dtkqIfo3ar7JqCiYLCU
hc02vs1TwchRbeMdpq7zPAbxPO4hw4XcYtH272UwPmP9cPeIXhUKlJZMgqjQ3fq7qdEk05l/X1uX
FsAmDTT5q3mY+tW98zqk3KP3hg3CCKu0HRNXb4dTX5gIRgAJabTLLC34CVoxf9b6V5tP08GiH3Ba
ZaMOkgSK07ZNOUvTkJ7kWSE/qLv5gIfmw5LilSCaLkmDYfmY5zICUBkVaXHchPk1t6kTdVv+ZkwI
SUlkqU695w2HAh7tl9H7KA+EuGEKOzGWDLkRfrz2+akpiHOcGVoGMM00erCbWyPDoWmW0kYggP7c
GVR4QQflPd2BuRZTwtlP+S+Yz3gxKs6HxmuZpuxHXXPJUveygtpjprsD/AEySZv/UkegUdQt7Z/G
sdWhdQkfwXEnOjuP20praZFS+pPMrCRXDDYIuGzmd4QXEhQ5n1RrZpFDyp8+bfhz005jeqOeR1P/
gu/towjymOF6M1J/MIGaAGvrjt7TNLBuyUUe7N5hE3ORHHna3D9g0cfWfdVzUz2tZkurqr8AK5OH
vjq7jF5PduPjfXK22J1NEERiieYMEq4zdGRXT+JizOoj6Es/tM33YZjWcFy81wlPlzmqFxRSSUFG
QVa5p0zM4pwBfnnsJq16LCkLL44evGTdpF8xQ97j+ZkeoLyyBLtgQE6sSPeiH9s7HP1drHvF2csJ
/l5NjtLoERCzQlNHfAxvZPAfFyEfKbVlPOfW2dcy40Gr9OpYQBmPRPFeOZZ5h2s46Z1Uf+QdpgCW
7FtsNACbOqqLtg4td9kP9Hh+nH5kORcK+Sy9cqd78Jv5Nm+cutlYV+hNbi2fJmht0WLLT/W7EPp0
ajb3ywmc4tjoYo10Vb/gxuO6FYStcU7HXTP5MY68BFAox3SXMfaWVDNaAYnL5+JviNhEqWNPw2fU
G5iVwNDHAYHxkS2mo492ah1OQF5fK3tR9wEjBvxxu4ktpe9Qdxcfr11C8Drt+iBH2M3Yv5Rx3TEe
kbn9lgVFxKbGmlFZ19Kj9NLXO1woGprrlmmqt8QMIevjaLDU5c5+6CDx+X49CJb1pxEJeDgU+QYx
AYxbAPPVWE1WJ6YAjA+o4Xkw8/Gn7Awj9siFbRfgI5vBCt0aw/wwBz9TlzHI3NZXt+VByax5DicO
lXZl/qlXythqYzyZa+67U/5VpfVnN9B1nmsnS110kFabjF+Gpp5f9BxiyyVE/ew9eQgdCQcJxUaH
NpDv9NfEZbTGd68zpsviOLeCUymzFmHdArEl1pz+V3nmGNqNo52l5iGOm6tvJao2kc6zYbCODnP6
5mOdX1LiQNdMN+86JPSmO9ucjFFCgf39vamSo8NWZacJLHbUmCNsIYu7Qbk7BHqeFGr5ngwX33SH
ncT7Xgivi4b6OzDW07Krv+Z8Ewiq9AW0HrRnMAaYoYHs7RgIEjy18mESeRSYw8a04ebr6RNX8ABT
4RHnvERmNZ4mlcYobkdsyQbUGVgWMfLpR9S/TK4cf6Wo7iKwXCbjsPlsbNbDurbe0fPVH636kB2b
swfKtnetB+TORaI2dI0eGASoyPR+Pw0ZEW7J4XKwEn8ptDiAr32anMfGH/PPZevnxIVNGY7wU6l2
BnH0G3yewlkAOmDNXLb/tN00qK/zf/xCTqhbSjvm/TM+qOfgaduy+Y2B18Fx/Q5ylPOADzZcK2eK
fJsDrZOmz5XwfJqdbbKP9uB1Spo+lTzy+JAT02NxxcaYjvmzUWT3vtSG0LCWLgL4chlzlDAC7qZZ
QO1QxfCR+j6GMns+FoobtFGTMGkNjuNEAztvmM/nxLW26XYUrkcjoyZza/UwcJLlG5aC1bWth8Qg
kCahB0RaoOvTHevnkzZvFN2mvBG18cnIzyWt4KutAg2ZjYfA0nmShnmn6dazkuRy06EjfwIZg2HS
C1Iiew3IoRbgmjoSco4YJyKj5gQIKXaMrcBtMFnwvjVsR9oaqdHqPpEUOogvMUHaGhhTNczk4Uwp
WPIVSy5PBN4lXcWWJD8t92bjuPg155rcTWPPm6cQdFKYEvt0oGnix5z2kBLm6+fg45Ro5voqhbos
2ViH9eheyM/FOM+xy14WJCgYMg13HA6qILPJMOwHJQLmBsyfoLIEbZQ3w5fKOTzlxJD0NcOVFK9I
ii6pQkXa76HE8xKEetd8739bzMu93Xs3qQVXDl4JrT3wzu8l39y1lrBz6UjM7sGGQOLk89MyDu94
ppMt117bcZrv6s58hacAaAMf4T0JqCIeqqA5qxIu/+A+B4VYXtNaS4y8KmPET+VBSthvPpFqWdbK
uMvwiroIpkNtNLS4KfmC+PsIzmUQsJfApvdvlgc8tivW27TbN0X2LTlcgw1TOZ2MuFaOfyDm6GUx
KJIyXG+JDQkK0bxbw+V3eizuZZB0NpKmocr6cBXYR9Wg24mB1yuhqbI9VpkCzkZTNAX1E5vmi4Ps
Azsa2xr82vs0H3LmRRiksEhypMEjhVSjmRBIzVV7wxUHYJ3j/ZzV252ZLlekoBQL/nzwMzrYVjN/
zytjZ8emGTP4S3ue/PZM7zuuLD+xLIIibE2akWU0J0jhvGf9SfMrLy6CrUuyX0C/P1Ragw8vbY2a
aAzgXF3qXLnsctes8e/zFem5Ds3suL+1ke2NSIIWvUnKMr2NjfOtD9wGYCfhth8aVkkzu3cOZIiU
hO5N7rlPKpz/D65xl/e6OBd+/70YhNNxXq+Tand2m3p2UxgPIj+t/9jrVh5sffkv73ivOapZ5bQ7
WDkjW92knlzt1CGSOrXmmiLMrk8lQ5ip7cndapuo8OoUhxHeYM/VUR2tEZNJ71m3nWNBxRXnqij5
X3dTrPtGQerFeEPMWBDYWFB8+2s89jeA8liaTfliWnvrJkdaO45XRXgnREDioBHIHjh/YJ5v6hLE
Pd/MM7UKFc/2UqaDPLryTW3NGusr0m0jL2n0Dvf6sL4FwnkrTdqFYCuOCAriyaNpVOO+DgfvO2jN
/DT9jKv7uTJ9wPWOfGcujOdalG7irPRFgsL9yf3aiItCtolq5V/ERAsRBXHdLNZO7N9CyWnEa8Xb
sLDJlvemn0jfYFaXESamsFvWhZs0jJeptAgb+q7KZU00NolLycQrycGm0/5q7gXIdE4aiFusuvms
KryxTflf44gL/BbvarlMnXBinMiIwcVPLBpn4nNLufi+yvuhX6cvJ3dmlE46MssztVjAP09btDjt
vdQJDaEnT4f5pSFQ2FLmcAeRH4E6vwBg1gq4icXhM1gGDsmef8K8DHSr0ImeXrv2uyezNGx7M3FY
vc5aEeAA/Vv6JV7z3w3n01hXmnN2OoSbLnDtqECCwCKAlqsyt0OWO/1dDrZtM4y/xZIW++Dz1dBT
2geu96lsdSwE7gdDU8Yj3TkDnh2NYYuxMKO9DQgIRQP99Z7slhoJzOR86gVEJ8a3esaRO2/YpGbn
lzCK+VabT0vwUIyN+cE+we9duktYWFm4OhtsPmyBSeahpgL3ActilGGtr0doGnUEtj2NAT9wWgpY
yNCdQWwsrfdx+koZGV43va+P66KeeIqwAGJg8oY9srOnOPX2Zi2DpqF7LKYNwl+/52RxvgurvvgA
zmZoo3jrF3Eb6RMfGjItGraZBEoCIlTSk4q1vOcWyBeUUY9rusooqKH5ivp5dSFGyebX6Pl15AZ9
VDkmipVqaRIIlIlmuoyjVhSxY1evDPCtOO0QXEHXqWKv/z2UNdPpNaIMvziD47Aw5HRSN2J1F1K9
si5g2J1X8dJaByACRFi5dRGZ7X4ysIf62FQBBZZYEvwTHntqXEumPJRCwa6Xv4dWZZx0u8558yQP
ts66tzqn1RPbWeQpxarp0FxWrKkTgsNo9NqfiQ3/svl+WGsB8U8l7V3gER+A0Sp626SCZ8T4znq+
gks9DD1B8rlsTi6yygtA/UTCyqWwL89Gi/YlGMlk4J2wtkYB6nMYraXigPLqB1OZPFam5YXYMFiX
udxWT7vJ5KAebZ6G7zJ3cwTEpfcQUED520A4BnqqePU7Giw5r+AaAF8qu3OL0y3OJpeVwNHuByn+
pGVJBsbBXPRf4I2Zzm0LWtpnR63Ttff68azVBsE2E/U9+QQRa1tSWPWGNsu3TzXCmJUGbgkiuiWg
O3aaLZrc0nnIRxyHoMg2tlQOcA2yPB67sF54LAFtJoyAOI0RsHjdmJutS/ncNYJz15C+mcO30Wv/
rweu67WDUTF48VAwAc1tihWyv9Kw8yTaiV3z1xTFubCh1+ql8WdbRZVk1i5VLlNxWelTydWdz1o3
OmfR5w/o29wDAu49vUPvX+vArA+1ZphRr/O8/BuoTQgIM0DmF10ucTWlkh1kxNlfY5khtyaSdicv
KKPaSCN1lCCTd7t48QxjYyKfPlvg3g7/JJ6N7KI6HcyT4y+S46FJT34XW7IT3OwNCRnx7RcX2NKR
fvdy4Q27p/VMc2XsXocpay8T4L1Trg/IJ+YbNhPScFMa4OEwzvqld1ba6Gl2/vd1UtJROdohjqvK
l7nX0YRhzImFtxKQ8U/9ve3y9WIan2l2y4OGce2imT2AnwkYyjRt8xZZ9PQQI2xpFWuOggHerdiZ
KWxKlB3SbyM92F9NwV11V/gWrhHQEg8QoGUNrhFfkzcbQcCh1Yvfnd+e5pmXw9Ww8tR5MVJA4/QI
gv+mYZKHFa+Ha7inucTyuZDjuFU8iIMQz4p9uA7HXVTa7rpbzWu+W13sqUc5wOnJDmKCZ8uEYIhf
uxKDMY33uunKR3WImjMy+sw+ek57UrkQybBpXwYdCMYrzdNopADiVeMlvLb36NBLxqLmV7MFZGf8
+5Bzey4kA+K8HWI7o4YJzM0IYeVSeDkQwMznSu/8pLR7RmI1Z/X9Q1b5hRduwUVUr5e5Kj7dBsmr
oT+4pMTNK31tlS2XsjAOkGWY1aE5yfhXCYLHW+/nb5v3bfmgA9xdMgwj7mg5pcvC5Zwrw/z7zx9Z
1iuSvyAl4Kkuuc2+v2dfSjuRSJwoMysKybQaE+SDbWg7yLZHY363THLNJItc4E3NGV+Pf0mr1L9g
4ojNBn8qiZVGRE9q19Lmq/tTm+YuYSSXKl95JMbMXSJzhO5XTh/+YizRKrx7NsAitHW1XtqaKb/f
lvZBjvIZ6fScFMJ7DjgOOJxIxDweReanUd3Q1VzX+roTNpE78fZpHG1ehqV933K7jeZW+3SHhSC+
IkVvXH//Uw57VB//0zqvNFGPdhk8cXCgeFq/nWo3B4ykmbW2umlBkAF3OZCr/IBau0GUCVu6pBbO
sq1AmNcsEYNm+9I0mHa5ZchODzib5UGxRTPeMmItoJVJrGB/6K365d9bZaR0Q2ZzDzvR86tmp48W
Pzv591j+Uz3/+4Aux2Q/vWULNohRe/IkPhM64jpuESkOpr++10YwHSg6PmbPzkK2nuyw7hBAzUSB
B47miF/NuKgU3d2q37FsI0zev23fol6R+5Oip3p5tdcsj/WS3vj/sXcezXUjaZf+K1/MHh2JBBJm
MRtcb2hFJ20QJCXBe49fP0+yq6f6q56YitnPRqEqShTJi5vmPec8Z3YmvTss32PT6s5GE/EpFJGX
mjRB4OotZgqbO7VyXWmq8K20KCFy0uRosSY5I7k68gl7k9A+a3Js8P2N0S+/nNjnyFYHCwZnXKPF
fqTKyU6lcewb/XSn9jmL+JKFttv3cWQf5cJl30H8mWz4iSoK4YfZOC+t4uRznmIwN29ESNOsH/Zb
/5igD2PVnX8yIGffB4YUaX7a1xswslgSDNLWW89gWJ1ALYpGvcjJ7NtgDjvLAGaW3Q6mGjbdMmMM
S6LHMUNQ9cc8wv6xh+SA67jueLvZFd4rN+OO+m9xqD/yRv9VDsV9lZR99z//h443/VuxibJ1b6VH
9AZYC6Fq+68905E/gaqJ5haHevprVTadvMoD6esgJi2xovd55Pn9avzEeCIZoaCaLc67zxjvb2Au
/KX/+GJs6gCU1CFnW0n1l4BzHo+LowS8KSGwT7sKjDNgOixHmS4Sar5xI9nGYbsGBu4rRkFxi+BB
NXRn0q8XwEl8qapvGW+tq5tk5VU7oRk1P9Zxlt06TMrKsdum9hIzfZrD3RR75daVsXFnc5xM3Yyx
eJJY5z4v+i3Bgu4a2i4myh6lE4Bzu+m9dDl7JQenKSsOiWlnj30vbYxxt3UYJr9R7j/EKLyjKesY
Xy5WI7acgTc8eqwoynDTG4P9vKg9kYAI5GwiHow6YXWfRnUCVVYeVMXZ3lacf6KcbRM2qRdMqbnn
cTS+V3h4reZU6SnK1NAuOCMWFvGcYH4Syevqc7TUGAqsIyRU4uiUOt54Guz+FIrauQMd+ybbCTRg
bFSXxOJis4Tlo1G33pkxBLGCdjRvCZhG27pNWCbV3O1GS++Yq2fdCa0vlnN4hbgQvTBEySM0c27d
1t5T6e3kukxhOlQJLLekLPMQQ1uVeiehKkCNXHwOkqV0x+CnP2B+MEG8iLdcrcWjobxHu8nXm4ph
9LavbblrknrkmU6huGIc5rDRfmRhGV1m3L5kJDQ4RubGlcnhT7YK80zjPPp9yhBxMqEc26F1SNxp
vroli2C19PMNTkFjU9jqDnJU9THHWRR4D+wS5TtGgyRQcXxEtYQ6gulx68n6BWhxdjVQKXG12Tz3
YXaN7ZWNntFiVUj5JA1yTjnIXWInR7fOKTi3R4osR3t9Lfyq3SR1/tuqpTyIgoeJPMqCfzprX3y3
/2Hm5sTsk1HYtOSCtHBbnOywuKc/XdykzgjI/usDJQ/UjSX7fO/VlQhCr8kbnhd3ZSKI2i9mKpjD
yJXz9utvfv0dlgImRksZ//MPCtdwtw6B92MIeHSD/SyDr1tzxCfLFqyt5EgKJRhVR1mnWPnzYze3
7dE2sbnNdKhF3oud4h8oEaJjz7U3VeSueGbzbxCumpvKdwS8llTwrmSWunKSwgWSwYXjNPOtmy54
h4p7UZB6rh1rgyQP4sOHQpI7mMfi3oGO1rR7abS/GiOW7Oz01BsVUwzSXmUgYZQ8ct7EVR3e5Q2P
/jCE+H5jae/p+SQOxQ8WjmOYE9DIvBvRlikncZtORoaFj/jPqwBSe3qClIrgHZLaG0vqJuq0pkrp
dxON07OHk0bRfbTraFHc4cxUF4LV+zwk+JJ5vcl2iMPXdVJmgYv74QEqPXpytK9hNHzrjKi+mUcH
HdOc90ltTfu+boktDiujvKrNt/zMWsgtK1IugxwDTwVRonUXzk6A1FGdaXu6TR0xna2q2kFtHC6p
1X7NmHruiOSkoyq2N/08TRfXx1SKOE0Dpgt1z3XWD0a87QazX34QS3X0ci/ZqoixzN9sFP+dbaY3
Clc5tu15nrIFsdi/5L6z1pSh04nqiKNgw9G33dhmmZ6FLNKrosudC0r2q+U5JjGTYxnwEqDzK2Q3
X4nkKkfjzmy4KJUlIRK0lt9ME//mS/ziqvxZ0vXHl+g7NilezQr5617mtQ5DPjxQx9lMrV0XEdSY
PAQ8vF7yIvKOJ74o0l8hS7mdFZATcsnpVFnG/ZhOW1M85CWj95jx4WZcvf4watCsg1ktqejNwZdk
MuhGr2JmWAcdB3pGnZX8m13Q/O+gE/1deALECcR2W/iWr/4CQqoNrPRimStsY2VzY0fqngBe4HD5
2CpTlTddca6rkb4bAlmJAzp4Lm0UTQx5rD4T/vb62W6TZOvP78hJuOaqxsCvW5AJ+78/En8piP/n
V2pLQSWa6Vr+f/y8iSGCWwlbnPCpgxGqoSyzq4VzlN60LaOGhEw3fc5R+9D0XvvWO5/zghTvOl17
6EuCHfRiXByrLLdzOBqHqvBfy8a9FOUyXz1M3Ls2Y6tXbeNzwJYyoOqUCwsErfNokyFTCKBBXbjW
YQRouvWL4iC5U1BHMf8a1ztj8eaHuo7wQOf2MUp8h7QsVn+hq7egsqMfjeR9lvXYAt3757Hq/wfy
/y6Q7/A4/NtT9B+B/Fei9f/1f0zl//Nv/iuV7/7DlYqzIG8Ggta24E3wr1S+/AdxfTYf27cdyR/g
Q3+k8m3xDxobNDXG9R3KaFzOj/9K5bv/YIbI2dulysGmDsH/f0rlq7+gHknlW45rerZyGYRwnvpi
QP1b3Va02FMOEyc+TYZK99xRfxVj08HooLzF7XUpo0WVut6ym2F4J0FSnBbjmk3mcDvSZms7p2lA
mykjBLs13ZSkHbfKLowAUAs2P/c9QVcYtMBQwS0lf8dAEodveMjTWOsgISwJTH8rAytxltbibxhZ
Ghv8stQjTevr9O7YHFTXoXG3wwpbtp7IF9THSTD6osOu2QvHx+ZmbdemObVaMrG1eDJqGUWip7ha
WOH+u0+11GKiuYxafJmYGK5ajoni5q7QAo2JUpOj2MTaMKMlHF+LOSWqjlEh79ha6IFqwvQi2QL5
HPfCHm9yActrdipjVyzI4E1HhK/rU87zC4PNuq/93WwxVAUQUhxsslvA1AzSugkNvDVk0kyLUirZ
tgyfKJtoGI0OBO9yO7CBU9ylvkC40uJWzTVGi10Oqlc7zWgCiWvAe83cAM9iGnDMbghZU3vVDMl+
SoZ0H4O4xCMR7WN6yZ6s0XssmJB2tDadiDAVW6k6Mi2cQI8F+lythTqBYmei3C0oeA5KHjeXzYiy
16DwOQjtZcu4hRO6TAK6qneNMC5gYe6car0ZB/9ZuPW7TYfIyG0hyJiu9tnSbo3eO+mPWnlUomqS
8UB9nLQMqbQg2WtpUqBR9lqs5NJK5TH6paWFzERLmkZsHjM0zkmLneSfzlGl8osnxhs5irek6rLr
ukgPGybQ4JgrQ9kIlkTMadu8wsXsQy06pCPIZIo3BrAPTk+SkXHYGGcBKXxkWR7woFdIVqJx1WVI
8uZttTZtX156zOc8cFG1bYAvofKu06aRhfaHRnh3EYS9+bNHH+YAUe9NNtPtFGU3sgVJGaImIwtD
s1cPMvfvwENGm2b6YUdg8FozfWvquL1rcxHMCcYhg6qoIGPsqpLZ2w1F2+0MvGtJazrBjAv52ilK
zSgZ3k+leQAPtfKTJLaupXEbjRyhcyFlqu9cljEdqEjdQU94xeaKrSes0h3i65aVgLcZ8rtgpEXe
IiRxz6xeS/SE0O9iDg7IwAezIwIFdkKhGXGW0wK/mQAp7mxCYas/bnpkFIz6t71NGN5FLuE6ND3H
Tzb446R99ArKziu7xE5QUzPYY5wpK/mT8sHbMFz2vrYg4BovDoO2JRAv5wyirQqENLQ8fx9qE4Ov
7QyjNjb0OBwIG/G2eUvTx0ahPw9Tjd4mk51lqlu3TZs9UfZNu0AimjU3DIPMSMremU8kJeUea/CG
QeGyXzOz2sbzeL8scb4dKlVuRg+vSTvQ6jQNpNN9JL8wemj7eO/j6OjGu/DL4OHHfIb8lqoKimAz
rgCyltzubRev7YpXP6L5ceMD+6bDQBxF9w6QQ23M7n2e6ceClsBMXryLVb9A0RpDpLP3bjgcXOIW
mxZuCFJuOW5U1H4O5Cy2RWHbh7xdTw0ItWs+4cgRVsgdwg+f4yI/N/m3IkY37JPyHY0bAdOKozPR
JL6ZKv5V12BP/cm6SyZ8QbnlInxQtjrH0wvM3+Ic27oGtQkcbG/j5GnF2sMxNaNR4OCZR5wvnt9i
b4po38vjmHBk3UP9Vb+c9HeCByjXZqBC24IU/iDGtwEggilYHCLckPefiGB0FEl+Rok13VoKFbDK
camPBdVsEqnD5wbCfAbXnBdvfYsFq8dYk3qEfGpWpqZaDzOUl2DArP7gHEwXGlVPCyK+x5pXt02K
A0asrdO32CcNnBx2I64ZrqkS99SsbVQxfqoWX1WhDVZUuJCnS0/LmieMMpLAq3JyXUbPmNzk+sVY
eB9TaiEsd7hpiui5wbLgNXfTOB3muvY2Roq9aWSXDNtQPhQ+MV6bqGZTF9O5U8a4NdVOKSDoZGmD
ERdZNGEnU9pY1lDVrcfq5JvLb23ekgaj7uGwZv4Phwnwsfjt5/1b6tnZxsW31mkDm3mctZ2N0t27
XNzaueOwwrG89PWA3sJFpe0tfCFavhFRe7CcGhektswleOcabaKjqGeXaltdnrywFzSbUBvuCNea
tyMevPHLjIcrz9L2vAqfXoEqB7WlfJu1hc/RZr4VV9+g7X1kOqprguOvO5ba/mfjAyTcOd66OAON
Cosg14BvBPmsc6Xtgwa1fvdGjqXQIIcc4zFUeA1NPIer2zxzKH9iTIpAmL3GVUkuyZteme5hV8Ta
iAduQRNrZvruLAbVuPMnyz8xTFmPY8cUyEKoMICmrM2dB5kF2sGlnryN1bjtrU/FHDhMr+a+xJ9r
V59ZB0Ymy1gewgFpEEvCT6qO8iCZGw/pX/yo2+lx6Bfj1EU8/z4NzUXNg8mZYzoy9u4362KdY8aH
oJOYhxFmmnB/VXRk0ISFKXTiHmXXvyqFXbTBN0oehJbvRmO9Evw1TKOB0U5Miibv3GVLeR67+Hsx
W08tCe/9aNuPEQeQJOdePvj+sIuRLP2hgsqCozVc+isqJUlZtqOkNZYtFs0Nm8J4445viUyO4Yor
smiwc+OXBdBT3AkctLG20jZfplptrxXaaFvhuB219XbBgxvjxZ3w5I54c6nWnV8dbdeV+HZN/LuK
Am0+8cY5V5MIjxZes12D7H10fLB21DoS5DfNcT8n78pYp7dWRJ+M68tD62UHS1oXBwAtbyB+YsKw
zMCS/vMIVdlNPOcqufzufXzdzKN8tjElXwptVAbE/J72osfTVASuNjOTQaQpwRgfi6V/yYdx3VYN
g72qxyW1NtgK/f4azTmQdXd8hmkBHZAGqQ2dQtlNlVp8FnetgUkAtaHOHb+10MZrCwe2cp1+Oydz
el6X/lQk8QMuRPqSa/Vej0m7M9v1ITFomNLObhzeREdYEZsfDs5vyC9k3mmZwd2ArBPOBpZoN77p
cLoGcb4+5ImCeG2l6iH0zN9FgdZuE/Xi+OCdWo5P3MLd9FR38S6nrhjv0Ct3RH/fSg0A6Wk6WOv8
6iHrqJK1LpnCdl9op3uvPe9ehPs90T74Zpl5vtqbKOQiuLofKaiKABdDTQYryDP5YRjzuBm1u97A
Zt9F8gc1FPjujeSOltjkYhZA2ou1ps7prqRicFNOGImMpXwMm+aOtEDF+Cl9TNdbjXlGbit2vZNw
pNQZgFKnAUydC6gJCLg6KEBgYCm5xYqh3SyQH/dtJx4rnS5Alti4xA1anTsQUx0HSurFPbWbw6pv
DcOjEpO5mYGXuMQXPGIMoc4zVDrZgDrM9qLTDrbOPfg6ATHrLAQr0rBbdT6iICjBkZeznc5OWDpF
URKnGHSuYtIJC7SHU60zF5lOX5Q6h4GHD96XzmbEkp+3TmvU/B30xflgE+SYdaKDb6gMkq+Uh857
jDr5YRMByXQWpNepkFDnQ3LjN2tMypmc5IjSCRJ4kQRKWtHtDaby15WoyagzJzbfczDpHIpJIGUZ
SaYAvZoDPGhh4LGuujq/UuskS6czLb1Ot1DVvXKwJvGC5KOCUqdgVp2HsXQyxtEZmZGwjE1oZnXL
m8WlBbPCcPEW1unnCKg7TLP5rovHX4PVWZsUruO2KdS94LJxVQR0WoI6M6IgaFjHPEX6Qzx/FePG
k0O8p7PGi2DEvIfKYZBnkx90gBoFg5wFPvs+nprXRS2/ZJM9dqkgCIGwGwyzvIKxNNShbMqb0oSX
WXUEZ1WqeUeGF7gi/ogydChOIj+Krj15Dtbb9Z6ir7NOo3KLemDk+zIZLaHMkqyVvJA5/tEbKJhR
aWKrWv3HYoxgrKPgxVRjCabcawTvdX10av9R0ZHgeRE/YQBJqg1yKaptG72HxnBC/NlAx9tHXG9c
e7qRWQ4AwYQVN1ZIqN5Z5CBaYUoEcnQOCv+/0zn4u+MP33ye13W3cnsbCXhDiNyYjv9su3MSgLSd
/Sfo15+cPr+7I2uIHYqNUX+H6OPb2bbFt4O7++iJnLtBeb/2LH9ueL9G8lLGTOyNcVeDol297h7+
K1bQ3H1UMM1yUCxclchKxilYrJm6v577ZoTczadK8+KhBkExUvZhosyAV5JFII35TjnxtZ5auDHy
rWTOlU5kF8f+XIas0Ea4o2D5QpPdbaW6mPSexBRZILFTPRh4DoHsSNKKYL5YBL5zW+cPM/WRMa+v
qhswX9DFmuzJt62btG7vFngcklhQ53zH1aQjs+Bbwo3bGagx9o6RY3J9axMsnqYlnuISF1vKqmye
QrgVLN72HQilH01VP4lO0rkR3lKULKnH82odgcu0gZ/zXqM+8LRi+yKnlsUzoUN7+JwbQuYccSj7
3tR4ibJmZivgIIBHixQ6D1l568phV3TxJ+naB3r6mAhgQhXSvVees8WS+EQEZdNonoB+acoEZrdf
7Iv26Mdc3guuo1gJU92WaoJndmci4swJN7VBCLWCEORbx9iqN6iD9NYPpJFY2yd2JP0zx8j71Fb2
wY/ip7C+Gaf63RWHpJQLnS0OhFblbtfFvx/k9BLBCqm7cUc6krggznFbPXOseGF6Qaq65/ZMy9l9
5oz7KAWZgGdafXusiZRcSgNVFiQo7Czw2xlFATrudALMHd+gQIprorqDqFYiSSOLBqU047Ryj0IM
ogPH2ObCIQZC8t3pai7KBqWH3nhg70dasfqbJBJ388AEgI0LqlNd3DiTAaIamnKcYEcNqXnscRJz
A6yDCjDzLltAeUTzdc1c1l0fgGDV/CKOxEkO7wS67n6d3fyua9xXn6Jq2g+mIHYwbGO57XkkkO9X
Y73N0zDAQ3eUQ831VcTvLce6ZJyCMK+KnQDPakX1gckVxzg6G1WcDnv3Fntb23AsSGPJZT6+4ez4
4Y7WhzGdupZjXAoOZuP0BIp4evDeWwMpKSdm2poc17r6qJPROxV2PWKOM6eNWUz7GCRtHVEC1BvV
q+Okl9klDht24qM1puVJJHeNF0ZI6yVM21492ZF3w9Z3P1opgACBuX8xnhyUhMGaXiQ4XRZFplWi
9vdGIu9cRW5kqNYfZtbgcQJDv++xsobVcOS53MtWoCIVfhTA/aamz/Nuk8i8ZKGM0dbiXbsm8dnI
GAzTFLmpmknD4bwnhfXwENfyB+IMh+j6kyl7uJlbZ5tSGH+yhIuXDjRRlVXvVUikd+q3cDivmS+r
Wwrue6oms1Pop7uYIrRLzsRzq0R8joiboEAHwGFWmhWxCDlkVnOrvpTAxg9zZHNvN0k7pRAKcxdq
frxCRalZNkxGnbsCdIU1jeZuduVFKq4c1fwtpcuI41YIxhKJ0ZMgLjjYkCvfTrZBtsmsYWQquGUx
A7Z+CN8izP4NNtLNlGE28TtQAi0FsWY73VYJphhDMZxM1qrmRvG7GHmDDm7DTVKRN+0BelTTN7o5
i03UooYkVcoq7nMrmXLXuvjt6uxlbTwMuSy3/OlsR9CRJJByDzNgnKOUIbe7VZERxNiZe8Qnx7Hj
lsDhzE/ZbCe3z0+Zwrc4O+c2JhXcoCDbdoiPt2O8UZjL+DgPPytrgkdGSRw7N1hGz7ppBts7mZGY
ILB0u0oOnAuK+drXDCopf7ud0vYewsDBZBQbTPMIQcnYZ2bzqUJGgamT/lxn+D8ZFzrs4OanG6pf
hUv175QjOQ4eLZRjLb61fncUyJ4kdaP7XkRg2I3b0Bt5qn0XZgCO5ppbDmdBcm0mtRdBFqX3dW5/
JhQXbOHAXZMqwn8U7jPClLxFLSgYWAGJysMLijLjVMqncIX7MLp8Ypho85Lf5oLxZQmGIK+sJxpm
GA4sxo/SkBYOOXHGq4j1rUGTiQQ+GYuTiVFrHE6zcRLObcLKDqoYxcYldd+/wEJjHhvRruGnxc4m
2m9Lq9uAtWuQcWCGdeDlWv+nIeSzo6NcThrRUqPG9cBA9YhCeQxd7h1GgpvObWfygXRH1totiiO3
2ZUuh9958DYxmflVnhrcuSQ3+7b5BKCCD45HWV+ZgK8s8kwVoTxHXS3PcZqrPS7Be2vGN5jQ4m5k
KWcL2G7nKe7++F0btetuop6adcMwzrxRuBFy19kqj9nn1y/w6cgrUiB0lgvND8HX/+z9ZMH+yVu9
Y808DxG1DBYDq1Oqua3RYN4ykMHA3xTduS5FjIVQSPIQIEMxUlRnK4pibH3a17iUM7+1SKGBIWq5
bKTm0V6S5cA4uYE9Mx6nolgOKF312RptftG/m3oONd5yyms2sNyJT0P1UJjEvlGh20s4+VxFvv51
aCTtucaZ45QV3Etm8t7m69/9+mK+fsdIvOJl52v58/9xCt1SJSyPneJFHKl9CWhID7dTu3obGTP3
YQwN0seRf/wSl1xbUVZerS+2qMLjHheVv+BV57eul7hZ0HRJefYSrKhJz/6DTfLaJMQzkEMVqJgk
PfDOw0uVxM05rscwwFJub8ySH+LXLwPvmt0kxfuf/0sqD65QSVJRDozU/vxAvWAF+/M/06Uwt0vP
0v7nB6YKAcNqOMxVNctb1HYHrpJAXf/3L35rkaD7+u8k6XdNS5tg6vMu8Dq/J/9CZgv81hm+Vb/t
CbpuvaL5RnqiuCHPv12p7uJeyAC7Ab5VuKUAkQfUgYjqjiZwE/hNYW1bBOWccu1tjPUfrNBQ0KJc
EUCHzQUEtS4y2sKj5KEAFI6rYxCPkNFuk5ozUspeGlBeJ9lPp+TqptFK3I8hrwPQYxePzq9Vgniq
y/HEnUBdBwp82t4rdjihaaD5JiN6oQpOt0whnSCihXnibQiOganikhTPS9pNB3uZApeH8pLa1mci
2VjgzI/7bEmfzDCvr0adMaB34x1r9Hkhk8wmgG4K8FDuqnC4t8H8XGj22pkVEay6LPer11CdMlvp
sWc0tKldzIqkuTYscxUQHjK4/iCg8pN6KAUOqCocvzdG8Szmjv4F5kG4dYepgD5EJjBWtXvKw4Hr
UktmV4B7bjo4TwO/VBziZPTB3Te/rw2So06Y+4g2MJzg57Zl/bMh29uJ28iWx8biqmJBX3SZexbq
JTNx+2et9Yuk/7eWS3Xe1Bcc2PnJwr054n/U3tMby5LPWePDzwTWnHknxx5axJMEnP04P3WLe06z
p5EiKx3svAsHGzsoaXI/vRXJssVh9sIwnvs+ujVXyfJ5sVlx1wrn+EDdbeHf63+29uD49ng5YHQJ
IMtkSCqyiEzwEeKWtxBQP8lrSsNE8U3Z7qttoOCMDGXzWLzRYrcwg2p/Tq311vMdqpTBSD+w6BAZ
+R4vzLAr+a3tr9UAmpRBpRvYS/eqv7uNzbjhJnOcFd9C/+6O0b1vcDivFF9lzDLEeaIfb9PI4+ZG
+kuopzrk/AN9hZ0yLw9hLSAUzodREsaMk+FnN/Ucr7jnMgFnr5SnWtjGpeufZIqrTokCx1XunST0
q0QSDokRapymaAmuFL8gBeQoJhjsyyVIE1xSMZGxkFsFZjTkfstcnmrpfzqRWi9dzQzKHCZc8UvX
I+k7EyafhnNfr7jdxzRg+Ac1MKb3AL1Ts+GNRyrjHTKcHKGxluEGV7d5RaCHvPUAdIhvAXzlXv/o
EIqs9yZbsLgZP26LiluqDBEhXPIthjNto975Zg7pAZXSvpFIcOnYkw2TzLxDk4Fv2NwQLsXrxOsB
jrbctzA1AxiIN3AMXsdWvLNWWjDprO/ksoiRgwgqm3bUQafPjKx1YIBZlgB8+wleA+0UT46dMUBY
HA421h0lIPV+mrBGMa/JSD6rq8mw7uiQqz3nffqxlB5aSPeQQLVxMwah9PpoRwrZP0WPItG2fJMh
RAhexa01Y3+MrR9r7fHyUETf2P519ZvHcLB+TrTWBF3IzLXqyJf0lMja/EZ/KEngN2ZZ91N2IqDD
7cVJeJOGycjbsXppXZBAyzhBiRyxs9nGIW9euGT5GwvtXhMvnI09tenJDyPCgVwpi0I9oajT2Bwx
/PVxDW5XnLCu25C9I0CadCNHZ+wrzXcxrM1WFdTQpAkviddelFu9UuR6C+0z3zJGSOP1FfP9SdrT
XW9G+6R3+Jelp1npw8nQDmIijU9prJq9h8OOYyrinWfYhyhaOBsbDQtnqs/u3LZ8eVg6h8GIHLi+
H5lmvxkxzB0IYPZyyVzz2rbOj4YjWKdKQCY+3bO199j4zgeY1cDgsSmt4Zes1oe6uXdltVtsxoBz
yLOoP5Aqcj1lE77pB55sym5I/J1hRyfLNs5zVzGcGOyHjFCisaTvBCaOvlPt+dKofHaYxfmTIIHE
JIbDgtySg3uOoffjCTceC4h/9fhhRCHcopHKUyWoPKEZCZAGzVwm4qEiBtkNJP3wXgMhgtjgUg9u
GcfMWW6ZUz3QyHZv5ZCtIIyXpQM9x7r7+neXnkJyLDIxt71837rVY4wNLJC4EkzsbfjmgRsl+CNx
t1HaiXSNBz1/dmOCsEUeaZj58sugNLXyiKDNzFQoa2PIpiTG9+GxA10djMKF3t7S5FOGj46Zba1l
olDJfveZ4waOUp8Yuu8nDRtvm+e0SQ9dG19Uadxa8AWSmFVx9u89pklWz6Ao6gkJocK+d8QXjMX9
0Xveby//ENUXMst5KvE+dPSVitIF4FGhurdghVvIW23LhHUWx3VqKSZhZcFBxjUSngwLrVFSBxAR
6ainu9ZX5BVsWn/GkARj4a47ziDXWERn4dtPStivdBBvHOp2As6Wp2Rxc6oG3B8LwdxgYfJO90BQ
I8MEBuNTzuQ71NdzqpwdcuC7GBgZD3n9nI7zeUweheo/BZA4JTNASh3B2/HKRnvI+/EOrh5IfyQb
eznVFWNic2UuCeG02DQmantrcI3H6hvUqTzAgGfEXMkbL6HoQdhvzSq0ehVeKiztJe6EwcUEHym0
FPoQ3Kb+ng7ja5f11BQkyZ0VE7Lp0+Rh6sufnscEKbOHNy+H3NJ3H81i/yia8qXMORYMCQ1I43fb
zTLwVfMDZ41yz/3RZQPAX5zDJohxD/uoEyRSEBrK9kPxeobeLHkzgPGqKFTOzQzw57coNfqHtBLX
et5K0RAEq2dLN/zkOM+oD+Hetm7I/54psEqgpgX1MM+7ckp4EvCQoVPWbwz0t9SFCAQvOMaGmb33
DY6AkI0CWczaO31zg8GP3Bs/GOwEaYzCi34ro+8dMSuxNJey5+Rje+yUWEjorG7vlUE9ghufCOC+
w4LCMb88eYv5ztCMRMg0HgwfT4NVlJ/6/R1WEeCB3tkwYqvh4fVEQW3nCcvlaSQYxxsJFW6ylqty
UdqwNBbw3dyFpXQ4Rm6v7jryRMEgjc+q4bMo46Vk1RRdQ/yo4NyiWvsVawB0E6fdCcdcTgDMg6/j
vtv/lA7zqT4y2sA3TL0135VjyEGlYclcyzMNA5+GzVfRGeZH18LGM6bt6hNiJCWC+5W8XEv9oRuZ
J3Jk69E4N2bynEmYNoRVFRere4zAyWVAKbFgJVXriiJTIZBW4ZOfOG8iRheIwvlmycKXXowXp/Oy
ndl0F9gS9AGV9S8IOSwZcn0o0/WAjZ94WJFdKq5DTBWQQnqvIW+U4moiY9RRD5i5auvOgCDDDjR9
Nh/LwtzZKPwbE3z9JmYMgoXZmsDyqNdmTaZT0xVM6UhRbdzktZErQBpZHUJPkraQ2QNHIDwKi/uG
8ebYri2dRCk1viFEagguaNzDsjMFXNR8uF0Yro5DM7NkOD9mxhU4fllXeHFtkqTxY9NEzY7YTYiL
f+9U0V0Vd29yhY46zRa1IxiTOhrDpOdGB9OiCxv1hHaMvj+j3mxcFFddA1Z33CqqTt2a4egeLG9+
5lGg/qq5l2qaTth+gK6mzxPsJubWbLVJyUbWgGBPZ3AZ2MMoQ51pYBhKvnOWqFOJdygEeQ0MKuet
wnuFkGbGIc81MEw5PnTHtGyOdQTBF6wUEGLSgyBYxwm51OxtMrqZc+/T8rUn+H2TM7c6oDmLw2hm
j6q2Pmqg31ehTn5223LJfhjM9TLHANWRzHqx8pL0BScbNqwiHXFfR956smv6SmqhgrVO8UoxzauH
gnNkLILWn597xkKTLB/7aro2o3Q2aPgvfQcUwVJvfv3p9G63NTo6b4VMHosEdKXFmK5Fs1w6sP9h
9uBV0WVlJgJUDkgM03tnyKd9vhq/QekjKSUTKbV19jeVHOHmD7+lXzjbPFyIaoln2/iRZ84vQfZ5
KmV5sUqcM9aYXFeSRztIy3DEhbVLJuira/5iKx7rEkqJwbAtpU+08PISzj587KGOjlPX347mLLb2
IhkO9v0+jM1kxzwa+kEGM3y1BGviUm5jiz2EV42zTXrqhkXrgfFmIeK/0mrtzDbB8NI9ePML4xlm
hKTu9l4/fpQSWaaow2/T7L6Zcn5hHPEM/JYNrvlf3J1Lc9s4Ese/SmruwyIAggQPM1Ub52HPrseZ
ZLKZ3UuKthiJlkTFouTXp58fCNIhaTvJBj6glkkOiZwW0Gx0N/rx7xxo7nX6+3W9JxZ9MwP25QOz
7HFptmRt5oB4Hqz3dIrmPx/dfo7BaDV7ADGu5voFNhQxXTVvzlPmqS6AmqUv6fLVrtZHFzmx+rk5
L25X3Nr2678ACUb49/9tLOz1jpL2+PPHCxyqKxBU5fHNNZmDGDizP8jNZqou0/rSHNDN95ES/+vz
F1dcP+e3a2CVsxNT0ZS0vr0UDGvJBE3H8kTPExwtQp2aUakNE+ivgPL7fC1Or27q3cESdID1/PwQ
2zdn/sP7fZ6ARClx9pardf1KgaBqVus35/R94J1d/pHX8t1lNmvO1ww8MosDvPXTz7v9X+m5naq6
Pl5pOmx3/LmlZOl5nq1WNK/e/kvFe665smG4ikx+I919uARXYAe+QEPD3CG3PibP0hjCRWx7/TIF
j6CqwPFdK1pikq16kcf0J+8WBx/39acLZsO9zPdzWgfAN0gs0MHSQh5cVuLtIol3R9cWDqEBF2F/
ajaAJICQSDL74vnewidocBSuwVOoJMAKi49caZdX742+OF7ItHptTPoc3HpAYS7eVxacAbygd6mF
a6gscENtIRx2kq6BvYV12FqAB6pkXksQH2qQH4QCAoL81rvbOd1gen6iLUiEsGgRFjbiUl6eNLYv
dmvbUVbXgCsuLMzELXgTuQWeAHLsIAWJ4txCUiwsOEVDf8eeovWDCtyKSqwOSeZ8fLmxkBb650Np
IS6WFuxCngN7oSwAxvzzSwUeRlt9/H9TqD0YsvZyOlftbo6YrbJuG/z+3PzYD/UDyh4m1M1Oc6Xf
Z5s9J5XJbgy9q4dj1WTCYLLRJLZ2Se0cuK9RWBWMi9vPGNbGUDUdK53S2p23Dy0o3M1JkbQf0/Ia
kYxSsWTuYPtQ+c0XDlj0GBO+vr+35XRK3X06ox08Oo+OeXDq+5gwITFggoyylCqeNM7j9oHgkAkm
jegLISQFG9wTGhNUmkve3PeIwqNcSGTE5lLJqEm3SZoKhlwQcRZpTZhAx3GYXBC5ZqKtFxNUEtEG
RDPQI0zIZZTQuUtppHGiQjttWOdB6lT6HgiaOkyegh3i9hjHsHUoClkWGWUMiLCdJLj+k5C0Qp64
N+PGed4p2fuq8dHzgCgwGVLaxjYn7hPVKISI0Bo6T3Xa8snJXkBMYKpa7isKSkf0qtOkzqnvdzkU
hRylEGMgaE90XKK1LqwDQZO9YaCun1pglzKzUczOQtDlNOSC0RHXRRrok9RxwdnlgGRBo9T9mcDA
VtQCs+kfEgVKIKJUZJJ+2O7EhCYKBiQSXybgEMWGOUb0abtnLAmZjgB0SC2mgvs4OAPBQZ22Cz7i
NT6qGhMR6YzGV6U6rTC1DzhUqh3sG9zuJUmQ73SaH99+FnHQmTTKqNmHZACXFCGwtqNzmoPTiVmq
nCPvYR4N7qLRxNTlw9ogxnIkGT2bzgQFpAuFiBUK3MsiSBNRvKmFVLzckSnAQ6RZg4Z4jKJ9gts+
RYqJrxpMOAJCqEzRJ9w+E4MoZMxlgYZgGBSaFWBtsa8KUHREJ2g4k3VXwolzyBzzJAFSJ4k7Hzo8
LiTUeXgegiSJQE2IM+DenB6cXhlFQuN4bpGF3HkLSQngFXrbwTii8VEkaMEH92/yCFSMlAP3xVkI
zDkGXMRXFRJDstEh3L7OGk41YopzbAstQR1pn+CcY2545gnCJ8ySSnWWdBqRwzW0C7niohST/Yu7
z8OLpKW0y3tqBGWwfglKkctQ+0w8w9ygMYgoEnN0wuLYHpBekEp4OweEDhJAETORuMiA9QGGsgBM
dyS4NVN37hge0P5FjufiKwVxlBu8YKMnG88FgSWSv9J0uiI8VQDmrG+0INGR4p6c6IGQD19/mkdS
pHhOIGS2T3BckDE+rK8QcEGwQRM9MQdZGmWxIDKVd7t30hbQEZCxtrhLXvcDoumEQhQ+MFfg4cvP
iBrGWALuzu7lBxc7lQRyfG+HeIYgrGU5s0rudjnkAgGzTMX4DMHmlaRNCfkKAe9aGpnrLhZkAy9D
LiALWhg8I6LI7RPeURCJhS/1Owop6hBAKdXnE6Y+QWJxohR38uAuCVJQP+m5fa6KGQhd2d0dYKIP
uSSQQUDjyi6QEpxjCBe8hQDHEPQusmYJfoF9YOvwKNjEWpYRLOrPSoBcyAyvzu8oZJFV/CInMNA+
E/9IxAhDArdTFZ5PIA0Ibp77R+FJ4g4ZI1DaZyoFeYTfaGMqwaZX0VPemcU8ouQiQSd2IcKJQhQi
RSVocCi1OyzBXRJors19/cNERanRFt+/CwtMzoI1jsiJJKxwJythBU9YeGeyfjyMjqMEyKvk13T7
RBgpxgCStEsyBJhKERai0U8hEkHjGpxr9bBZyAggYjll3GdSglOLRMCFdxyReIHiQoi8Oz8Qtg6N
I7yJOHIojM4lDemypLjK+koBpUeA2ZIznWycbCqeEZdRTGb7OHkLafsAw3tvX7F9Q9aYMi73TF5/
m0wx5FsCNASp8N2+LTFRJAk0RqV/yUPpz4iiA4AtCdi7J0Ah4HT6ngFyxtSVcVPqIqcTe2C4RoBN
rU2wSWWFKvR2jQSZc2UShN29a4RrKAvUoyoKMQkvd3m34KIn1h74yoJCIcTEx4jEOC5MZcHW55Fa
pATNnZjgLkuKkmFvWdCU3fKaqadxu5xETyjLVYmiJClcBxG0bN9IGtk1EAgzdN+XjMnwRLRliAyK
lDINTwpSAPV99SIeIB6wVlRnu2esEQifUJjHVSn/3+stvsOPuCv4p3tiNWtL/auyactIXQ37N3+g
L4S/T6ArcD+a/fKTreQf/aCt/Heky7YHwf7911FFUluEP/iwL8pvv6f7790G73/16Lv6XfX/eFiV
22J7trhpP7jplvl7saZh4B+r4rRYF8MuBHQU+unLSn75abTOwfv/BuFmOaFrMzHedLdAJdVjwm1x
sD/hZVE3RdMv0b5GV4HuS/mgWFWfaOKqRqt2FZzetIFM3xazzXDVrhrMn3Jdl2e76my/GxFvyw19
ib8oV8VVsS2HlF01pzflqtltq7Pds82nZ4A679enY7bbIE3/ra4d50ek+xVcr2aj99lVofmu/3W5
ARhmTNkVOPlSPoTjVdXvvRVvRaS6/4cfZ8bRrFiMBFC4WiTfBR+tVhUILuMT6cp8vEnXs6qYaBFX
OuNNeXM1fnmuFsWX7D/v6yZX3uFNGAL7s+VNLwatXLgSe1/SFimnucdmV4/gS/u4qOqR9iDl9BTm
5bhgwkVRz4bs6LLn/ktumgKAgqbc7UYy3eWnvelXZ4tqXow7Cl3u1580tqDZ7EaSLV0u0Z9201T8
Bnx1xHSXqnsK6pv9dkra5r+8SW/q3USHMMTJ5pR8Kf9enm6LifdEjY1N1/iTvizGdotQh82A+BO+
enZYrIENr8ZmvcstPAX938ptU970a239bEbREj56CuLH5XV1NjJjXenYUxD/z2a77JfZrduGGb1J
b5gE8uyg2G6wlOPDSfz5yb7gRbGcnn3XduG7/pNFNeY4qJhP4J2dLFd4JONbTdc8573ibTmfNm23
EWNfwm9KxvbdrC6LyTWh6//0Jf92sZmVz46ae7bNlcX4kn/H9ImHBbGLnz3NF9wXxC5d40v+T7hf
Nk05cim6oJc/7evxrbILrPrSfb8rFr0KsTqFGkUbnfIl++9yu8ay9YRayi4x6k254mYzEW9FIIiQ
ki/pDwV2p57vxkez64zxJl5+Y+DeXUTnx0IlH6rmbFODZNjzoeW5i7V5r/1ms4YxY8otuMDXKT8U
abrDibgff+rxHx76b+Pgmv2Js1VZbH/9GwAA//8=</cx:binary>
              </cx:geoCache>
            </cx:geography>
          </cx:layoutPr>
        </cx:series>
      </cx:plotAreaRegion>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val">
        <cx:f>_xlchart.v1.11</cx:f>
      </cx:numDim>
    </cx:data>
  </cx:chartData>
  <cx:chart>
    <cx:plotArea>
      <cx:plotAreaRegion>
        <cx:series layoutId="waterfall" uniqueId="{75C80435-B39C-4A36-B4D5-573CB5D660DA}" formatIdx="0">
          <cx:dataLabels pos="inEnd">
            <cx:visibility seriesName="0" categoryName="0" value="1"/>
          </cx:dataLabels>
          <cx:dataId val="0"/>
          <cx:layoutPr>
            <cx:subtotals>
              <cx:idx val="5"/>
              <cx:idx val="6"/>
            </cx:subtotals>
          </cx:layoutPr>
        </cx:series>
      </cx:plotAreaRegion>
      <cx:axis id="0">
        <cx:catScaling gapWidth="0.5"/>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98">
  <cs:axisTitle>
    <cs:lnRef idx="0"/>
    <cs:fillRef idx="0"/>
    <cs:effectRef idx="0"/>
    <cs:fontRef idx="minor">
      <a:schemeClr val="tx1">
        <a:lumMod val="50000"/>
        <a:lumOff val="50000"/>
      </a:schemeClr>
    </cs:fontRef>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98">
  <cs:axisTitle>
    <cs:lnRef idx="0"/>
    <cs:fillRef idx="0"/>
    <cs:effectRef idx="0"/>
    <cs:fontRef idx="minor">
      <a:schemeClr val="tx1">
        <a:lumMod val="50000"/>
        <a:lumOff val="50000"/>
      </a:schemeClr>
    </cs:fontRef>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0.png"/><Relationship Id="rId18" Type="http://schemas.openxmlformats.org/officeDocument/2006/relationships/chart" Target="../charts/chart6.xml"/><Relationship Id="rId3" Type="http://schemas.openxmlformats.org/officeDocument/2006/relationships/image" Target="../media/image3.svg"/><Relationship Id="rId7" Type="http://schemas.openxmlformats.org/officeDocument/2006/relationships/image" Target="../media/image6.png"/><Relationship Id="rId12" Type="http://schemas.openxmlformats.org/officeDocument/2006/relationships/image" Target="../media/image9.svg"/><Relationship Id="rId17" Type="http://schemas.openxmlformats.org/officeDocument/2006/relationships/chart" Target="../charts/chart5.xml"/><Relationship Id="rId2" Type="http://schemas.openxmlformats.org/officeDocument/2006/relationships/image" Target="../media/image2.png"/><Relationship Id="rId16" Type="http://schemas.openxmlformats.org/officeDocument/2006/relationships/chart" Target="../charts/chart4.xml"/><Relationship Id="rId1" Type="http://schemas.microsoft.com/office/2014/relationships/chartEx" Target="../charts/chartEx1.xml"/><Relationship Id="rId6" Type="http://schemas.openxmlformats.org/officeDocument/2006/relationships/chart" Target="../charts/chart1.xml"/><Relationship Id="rId11" Type="http://schemas.openxmlformats.org/officeDocument/2006/relationships/image" Target="../media/image8.png"/><Relationship Id="rId5" Type="http://schemas.openxmlformats.org/officeDocument/2006/relationships/image" Target="../media/image5.svg"/><Relationship Id="rId15" Type="http://schemas.openxmlformats.org/officeDocument/2006/relationships/chart" Target="../charts/chart3.xml"/><Relationship Id="rId10" Type="http://schemas.openxmlformats.org/officeDocument/2006/relationships/chart" Target="../charts/chart2.xml"/><Relationship Id="rId4" Type="http://schemas.openxmlformats.org/officeDocument/2006/relationships/image" Target="../media/image4.png"/><Relationship Id="rId9" Type="http://schemas.microsoft.com/office/2014/relationships/chartEx" Target="../charts/chartEx2.xml"/><Relationship Id="rId14" Type="http://schemas.openxmlformats.org/officeDocument/2006/relationships/image" Target="../media/image11.svg"/></Relationships>
</file>

<file path=xl/drawings/_rels/drawing2.xml.rels><?xml version="1.0" encoding="UTF-8" standalone="yes"?>
<Relationships xmlns="http://schemas.openxmlformats.org/package/2006/relationships"><Relationship Id="rId1" Type="http://schemas.microsoft.com/office/2014/relationships/chartEx" Target="../charts/chartEx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microsoft.com/office/2014/relationships/chartEx" Target="../charts/chartEx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16</xdr:col>
      <xdr:colOff>579120</xdr:colOff>
      <xdr:row>6</xdr:row>
      <xdr:rowOff>15240</xdr:rowOff>
    </xdr:from>
    <xdr:to>
      <xdr:col>23</xdr:col>
      <xdr:colOff>144780</xdr:colOff>
      <xdr:row>20</xdr:row>
      <xdr:rowOff>83820</xdr:rowOff>
    </xdr:to>
    <xdr:sp macro="" textlink="">
      <xdr:nvSpPr>
        <xdr:cNvPr id="23" name="Rectangle: Rounded Corners 22">
          <a:extLst>
            <a:ext uri="{FF2B5EF4-FFF2-40B4-BE49-F238E27FC236}">
              <a16:creationId xmlns:a16="http://schemas.microsoft.com/office/drawing/2014/main" id="{12224FDC-35CE-44BF-81C1-2A23BB112EF9}"/>
            </a:ext>
          </a:extLst>
        </xdr:cNvPr>
        <xdr:cNvSpPr/>
      </xdr:nvSpPr>
      <xdr:spPr>
        <a:xfrm>
          <a:off x="10332720" y="1112520"/>
          <a:ext cx="3832860" cy="2628900"/>
        </a:xfrm>
        <a:prstGeom prst="roundRect">
          <a:avLst>
            <a:gd name="adj" fmla="val 2673"/>
          </a:avLst>
        </a:prstGeom>
        <a:solidFill>
          <a:srgbClr val="000922">
            <a:alpha val="75000"/>
          </a:srgb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7620</xdr:colOff>
      <xdr:row>0</xdr:row>
      <xdr:rowOff>0</xdr:rowOff>
    </xdr:from>
    <xdr:to>
      <xdr:col>23</xdr:col>
      <xdr:colOff>464820</xdr:colOff>
      <xdr:row>4</xdr:row>
      <xdr:rowOff>106680</xdr:rowOff>
    </xdr:to>
    <xdr:sp macro="" textlink="">
      <xdr:nvSpPr>
        <xdr:cNvPr id="2" name="Rectangle 1">
          <a:extLst>
            <a:ext uri="{FF2B5EF4-FFF2-40B4-BE49-F238E27FC236}">
              <a16:creationId xmlns:a16="http://schemas.microsoft.com/office/drawing/2014/main" id="{93630C6A-0FEA-144F-48C4-3C91A20363BF}"/>
            </a:ext>
          </a:extLst>
        </xdr:cNvPr>
        <xdr:cNvSpPr/>
      </xdr:nvSpPr>
      <xdr:spPr>
        <a:xfrm>
          <a:off x="7620" y="0"/>
          <a:ext cx="14478000" cy="838200"/>
        </a:xfrm>
        <a:prstGeom prst="rect">
          <a:avLst/>
        </a:prstGeom>
        <a:gradFill flip="none" rotWithShape="1">
          <a:gsLst>
            <a:gs pos="0">
              <a:schemeClr val="tx1">
                <a:alpha val="75000"/>
              </a:schemeClr>
            </a:gs>
            <a:gs pos="100000">
              <a:schemeClr val="accent6">
                <a:lumMod val="50000"/>
                <a:alpha val="75000"/>
              </a:schemeClr>
            </a:gs>
          </a:gsLst>
          <a:lin ang="0" scaled="1"/>
          <a:tileRect/>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323640</xdr:colOff>
      <xdr:row>6</xdr:row>
      <xdr:rowOff>15240</xdr:rowOff>
    </xdr:from>
    <xdr:to>
      <xdr:col>3</xdr:col>
      <xdr:colOff>354120</xdr:colOff>
      <xdr:row>37</xdr:row>
      <xdr:rowOff>76200</xdr:rowOff>
    </xdr:to>
    <xdr:sp macro="" textlink="">
      <xdr:nvSpPr>
        <xdr:cNvPr id="3" name="Rectangle: Rounded Corners 2">
          <a:extLst>
            <a:ext uri="{FF2B5EF4-FFF2-40B4-BE49-F238E27FC236}">
              <a16:creationId xmlns:a16="http://schemas.microsoft.com/office/drawing/2014/main" id="{0FE2AD1B-3E71-7911-A85A-94E978FEBC2C}"/>
            </a:ext>
          </a:extLst>
        </xdr:cNvPr>
        <xdr:cNvSpPr/>
      </xdr:nvSpPr>
      <xdr:spPr>
        <a:xfrm>
          <a:off x="323640" y="1112520"/>
          <a:ext cx="1859280" cy="5730240"/>
        </a:xfrm>
        <a:prstGeom prst="roundRect">
          <a:avLst>
            <a:gd name="adj" fmla="val 2673"/>
          </a:avLst>
        </a:prstGeom>
        <a:solidFill>
          <a:schemeClr val="tx1"/>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3</xdr:col>
      <xdr:colOff>601980</xdr:colOff>
      <xdr:row>6</xdr:row>
      <xdr:rowOff>15240</xdr:rowOff>
    </xdr:from>
    <xdr:to>
      <xdr:col>16</xdr:col>
      <xdr:colOff>342900</xdr:colOff>
      <xdr:row>20</xdr:row>
      <xdr:rowOff>82920</xdr:rowOff>
    </xdr:to>
    <xdr:sp macro="" textlink="">
      <xdr:nvSpPr>
        <xdr:cNvPr id="4" name="Rectangle: Rounded Corners 3">
          <a:extLst>
            <a:ext uri="{FF2B5EF4-FFF2-40B4-BE49-F238E27FC236}">
              <a16:creationId xmlns:a16="http://schemas.microsoft.com/office/drawing/2014/main" id="{3B5D3239-6FD3-44D5-9BC6-99FF8B986521}"/>
            </a:ext>
          </a:extLst>
        </xdr:cNvPr>
        <xdr:cNvSpPr/>
      </xdr:nvSpPr>
      <xdr:spPr>
        <a:xfrm>
          <a:off x="2430780" y="1112520"/>
          <a:ext cx="7665720" cy="2628000"/>
        </a:xfrm>
        <a:prstGeom prst="roundRect">
          <a:avLst>
            <a:gd name="adj" fmla="val 2673"/>
          </a:avLst>
        </a:prstGeom>
        <a:solidFill>
          <a:srgbClr val="000922">
            <a:alpha val="75000"/>
          </a:srgb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13</xdr:col>
      <xdr:colOff>76200</xdr:colOff>
      <xdr:row>8</xdr:row>
      <xdr:rowOff>68580</xdr:rowOff>
    </xdr:from>
    <xdr:to>
      <xdr:col>16</xdr:col>
      <xdr:colOff>289560</xdr:colOff>
      <xdr:row>19</xdr:row>
      <xdr:rowOff>60960</xdr:rowOff>
    </xdr:to>
    <mc:AlternateContent xmlns:mc="http://schemas.openxmlformats.org/markup-compatibility/2006">
      <mc:Choice xmlns:cx4="http://schemas.microsoft.com/office/drawing/2016/5/10/chartex" Requires="cx4">
        <xdr:graphicFrame macro="">
          <xdr:nvGraphicFramePr>
            <xdr:cNvPr id="6" name="Chart 5">
              <a:extLst>
                <a:ext uri="{FF2B5EF4-FFF2-40B4-BE49-F238E27FC236}">
                  <a16:creationId xmlns:a16="http://schemas.microsoft.com/office/drawing/2014/main" id="{6166E02C-7068-4BEE-928F-217073180EB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001000" y="1531620"/>
              <a:ext cx="2042160" cy="2004060"/>
            </a:xfrm>
            <a:prstGeom prst="rect">
              <a:avLst/>
            </a:prstGeom>
            <a:solidFill>
              <a:prstClr val="white"/>
            </a:solidFill>
            <a:ln w="1">
              <a:solidFill>
                <a:prstClr val="green"/>
              </a:solidFill>
            </a:ln>
          </xdr:spPr>
          <xdr:txBody>
            <a:bodyPr vertOverflow="clip" horzOverflow="clip"/>
            <a:lstStyle/>
            <a:p>
              <a:r>
                <a:rPr lang="en-PH"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403860</xdr:colOff>
      <xdr:row>6</xdr:row>
      <xdr:rowOff>99060</xdr:rowOff>
    </xdr:from>
    <xdr:to>
      <xdr:col>8</xdr:col>
      <xdr:colOff>413460</xdr:colOff>
      <xdr:row>7</xdr:row>
      <xdr:rowOff>168180</xdr:rowOff>
    </xdr:to>
    <xdr:sp macro="" textlink="">
      <xdr:nvSpPr>
        <xdr:cNvPr id="7" name="Rectangle: Diagonal Corners Rounded 6">
          <a:extLst>
            <a:ext uri="{FF2B5EF4-FFF2-40B4-BE49-F238E27FC236}">
              <a16:creationId xmlns:a16="http://schemas.microsoft.com/office/drawing/2014/main" id="{140DBAB5-484A-FF3D-6C7D-8315B1BB2EFF}"/>
            </a:ext>
          </a:extLst>
        </xdr:cNvPr>
        <xdr:cNvSpPr/>
      </xdr:nvSpPr>
      <xdr:spPr>
        <a:xfrm>
          <a:off x="2842260" y="1196340"/>
          <a:ext cx="2448000" cy="252000"/>
        </a:xfrm>
        <a:prstGeom prst="round2Diag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editAs="oneCell">
    <xdr:from>
      <xdr:col>4</xdr:col>
      <xdr:colOff>99060</xdr:colOff>
      <xdr:row>6</xdr:row>
      <xdr:rowOff>99060</xdr:rowOff>
    </xdr:from>
    <xdr:to>
      <xdr:col>4</xdr:col>
      <xdr:colOff>351060</xdr:colOff>
      <xdr:row>7</xdr:row>
      <xdr:rowOff>168180</xdr:rowOff>
    </xdr:to>
    <xdr:pic>
      <xdr:nvPicPr>
        <xdr:cNvPr id="9" name="Graphic 8" descr="Earth globe: Americas with solid fill">
          <a:extLst>
            <a:ext uri="{FF2B5EF4-FFF2-40B4-BE49-F238E27FC236}">
              <a16:creationId xmlns:a16="http://schemas.microsoft.com/office/drawing/2014/main" id="{FB8E9A14-AF7B-1A52-FB8C-5E20BC590E9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537460" y="1196340"/>
          <a:ext cx="252000" cy="252000"/>
        </a:xfrm>
        <a:prstGeom prst="rect">
          <a:avLst/>
        </a:prstGeom>
      </xdr:spPr>
    </xdr:pic>
    <xdr:clientData/>
  </xdr:twoCellAnchor>
  <xdr:twoCellAnchor>
    <xdr:from>
      <xdr:col>4</xdr:col>
      <xdr:colOff>403860</xdr:colOff>
      <xdr:row>6</xdr:row>
      <xdr:rowOff>117060</xdr:rowOff>
    </xdr:from>
    <xdr:to>
      <xdr:col>8</xdr:col>
      <xdr:colOff>413460</xdr:colOff>
      <xdr:row>7</xdr:row>
      <xdr:rowOff>150180</xdr:rowOff>
    </xdr:to>
    <xdr:sp macro="" textlink="">
      <xdr:nvSpPr>
        <xdr:cNvPr id="10" name="TextBox 9">
          <a:extLst>
            <a:ext uri="{FF2B5EF4-FFF2-40B4-BE49-F238E27FC236}">
              <a16:creationId xmlns:a16="http://schemas.microsoft.com/office/drawing/2014/main" id="{3022C5C1-2C0D-3D5A-9E80-6B517094743A}"/>
            </a:ext>
          </a:extLst>
        </xdr:cNvPr>
        <xdr:cNvSpPr txBox="1"/>
      </xdr:nvSpPr>
      <xdr:spPr>
        <a:xfrm>
          <a:off x="2842260" y="1214340"/>
          <a:ext cx="2448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95000"/>
                </a:schemeClr>
              </a:solidFill>
            </a:rPr>
            <a:t>Sales Volume, Profit Chart &amp; </a:t>
          </a:r>
          <a:r>
            <a:rPr lang="en-PH" sz="1100" b="1" baseline="0">
              <a:solidFill>
                <a:schemeClr val="bg1">
                  <a:lumMod val="95000"/>
                </a:schemeClr>
              </a:solidFill>
            </a:rPr>
            <a:t>Heat Map</a:t>
          </a:r>
          <a:endParaRPr lang="en-PH" sz="1100" b="1">
            <a:solidFill>
              <a:schemeClr val="bg1">
                <a:lumMod val="95000"/>
              </a:schemeClr>
            </a:solidFill>
          </a:endParaRPr>
        </a:p>
      </xdr:txBody>
    </xdr:sp>
    <xdr:clientData/>
  </xdr:twoCellAnchor>
  <xdr:twoCellAnchor>
    <xdr:from>
      <xdr:col>9</xdr:col>
      <xdr:colOff>563880</xdr:colOff>
      <xdr:row>21</xdr:row>
      <xdr:rowOff>158280</xdr:rowOff>
    </xdr:from>
    <xdr:to>
      <xdr:col>15</xdr:col>
      <xdr:colOff>2280</xdr:colOff>
      <xdr:row>37</xdr:row>
      <xdr:rowOff>76200</xdr:rowOff>
    </xdr:to>
    <xdr:sp macro="" textlink="">
      <xdr:nvSpPr>
        <xdr:cNvPr id="5" name="Rectangle: Rounded Corners 4">
          <a:extLst>
            <a:ext uri="{FF2B5EF4-FFF2-40B4-BE49-F238E27FC236}">
              <a16:creationId xmlns:a16="http://schemas.microsoft.com/office/drawing/2014/main" id="{927C6D55-61FA-40B4-95D6-EF3624B25BD0}"/>
            </a:ext>
          </a:extLst>
        </xdr:cNvPr>
        <xdr:cNvSpPr/>
      </xdr:nvSpPr>
      <xdr:spPr>
        <a:xfrm>
          <a:off x="6050280" y="3998760"/>
          <a:ext cx="3096000" cy="2844000"/>
        </a:xfrm>
        <a:prstGeom prst="roundRect">
          <a:avLst>
            <a:gd name="adj" fmla="val 2673"/>
          </a:avLst>
        </a:prstGeom>
        <a:solidFill>
          <a:srgbClr val="000922">
            <a:alpha val="75000"/>
          </a:srgb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10</xdr:col>
      <xdr:colOff>368520</xdr:colOff>
      <xdr:row>22</xdr:row>
      <xdr:rowOff>58477</xdr:rowOff>
    </xdr:from>
    <xdr:to>
      <xdr:col>13</xdr:col>
      <xdr:colOff>339720</xdr:colOff>
      <xdr:row>23</xdr:row>
      <xdr:rowOff>127597</xdr:rowOff>
    </xdr:to>
    <xdr:sp macro="" textlink="">
      <xdr:nvSpPr>
        <xdr:cNvPr id="11" name="Rectangle: Diagonal Corners Rounded 10">
          <a:extLst>
            <a:ext uri="{FF2B5EF4-FFF2-40B4-BE49-F238E27FC236}">
              <a16:creationId xmlns:a16="http://schemas.microsoft.com/office/drawing/2014/main" id="{14E52C4A-3DFB-48E5-ABAE-BF51F9272BB6}"/>
            </a:ext>
          </a:extLst>
        </xdr:cNvPr>
        <xdr:cNvSpPr/>
      </xdr:nvSpPr>
      <xdr:spPr>
        <a:xfrm>
          <a:off x="6464520" y="4081837"/>
          <a:ext cx="1800000" cy="252000"/>
        </a:xfrm>
        <a:prstGeom prst="round2Diag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editAs="oneCell">
    <xdr:from>
      <xdr:col>10</xdr:col>
      <xdr:colOff>76200</xdr:colOff>
      <xdr:row>22</xdr:row>
      <xdr:rowOff>58477</xdr:rowOff>
    </xdr:from>
    <xdr:to>
      <xdr:col>10</xdr:col>
      <xdr:colOff>328200</xdr:colOff>
      <xdr:row>23</xdr:row>
      <xdr:rowOff>127597</xdr:rowOff>
    </xdr:to>
    <xdr:pic>
      <xdr:nvPicPr>
        <xdr:cNvPr id="13" name="Graphic 12" descr="Upward trend with solid fill">
          <a:extLst>
            <a:ext uri="{FF2B5EF4-FFF2-40B4-BE49-F238E27FC236}">
              <a16:creationId xmlns:a16="http://schemas.microsoft.com/office/drawing/2014/main" id="{3C56DD6A-6F3B-ED6A-4F69-1356C19A09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172200" y="4081837"/>
          <a:ext cx="252000" cy="252000"/>
        </a:xfrm>
        <a:prstGeom prst="rect">
          <a:avLst/>
        </a:prstGeom>
      </xdr:spPr>
    </xdr:pic>
    <xdr:clientData/>
  </xdr:twoCellAnchor>
  <xdr:twoCellAnchor>
    <xdr:from>
      <xdr:col>10</xdr:col>
      <xdr:colOff>350520</xdr:colOff>
      <xdr:row>22</xdr:row>
      <xdr:rowOff>76477</xdr:rowOff>
    </xdr:from>
    <xdr:to>
      <xdr:col>13</xdr:col>
      <xdr:colOff>357720</xdr:colOff>
      <xdr:row>23</xdr:row>
      <xdr:rowOff>109597</xdr:rowOff>
    </xdr:to>
    <xdr:sp macro="" textlink="">
      <xdr:nvSpPr>
        <xdr:cNvPr id="14" name="TextBox 13">
          <a:extLst>
            <a:ext uri="{FF2B5EF4-FFF2-40B4-BE49-F238E27FC236}">
              <a16:creationId xmlns:a16="http://schemas.microsoft.com/office/drawing/2014/main" id="{96DBF44A-FD5E-440E-B731-F2CCE6457192}"/>
            </a:ext>
          </a:extLst>
        </xdr:cNvPr>
        <xdr:cNvSpPr txBox="1"/>
      </xdr:nvSpPr>
      <xdr:spPr>
        <a:xfrm>
          <a:off x="6446520" y="4099837"/>
          <a:ext cx="183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95000"/>
                </a:schemeClr>
              </a:solidFill>
            </a:rPr>
            <a:t>Customer Acquistion Source</a:t>
          </a:r>
        </a:p>
      </xdr:txBody>
    </xdr:sp>
    <xdr:clientData/>
  </xdr:twoCellAnchor>
  <xdr:twoCellAnchor>
    <xdr:from>
      <xdr:col>3</xdr:col>
      <xdr:colOff>601980</xdr:colOff>
      <xdr:row>21</xdr:row>
      <xdr:rowOff>158280</xdr:rowOff>
    </xdr:from>
    <xdr:to>
      <xdr:col>9</xdr:col>
      <xdr:colOff>292380</xdr:colOff>
      <xdr:row>37</xdr:row>
      <xdr:rowOff>76200</xdr:rowOff>
    </xdr:to>
    <xdr:sp macro="" textlink="">
      <xdr:nvSpPr>
        <xdr:cNvPr id="12" name="Rectangle: Rounded Corners 11">
          <a:extLst>
            <a:ext uri="{FF2B5EF4-FFF2-40B4-BE49-F238E27FC236}">
              <a16:creationId xmlns:a16="http://schemas.microsoft.com/office/drawing/2014/main" id="{D602C1E1-487D-4A0F-9DE9-F2EBFD9F35C7}"/>
            </a:ext>
          </a:extLst>
        </xdr:cNvPr>
        <xdr:cNvSpPr/>
      </xdr:nvSpPr>
      <xdr:spPr>
        <a:xfrm>
          <a:off x="2430780" y="3998760"/>
          <a:ext cx="3348000" cy="2844000"/>
        </a:xfrm>
        <a:prstGeom prst="roundRect">
          <a:avLst>
            <a:gd name="adj" fmla="val 2673"/>
          </a:avLst>
        </a:prstGeom>
        <a:solidFill>
          <a:srgbClr val="000922">
            <a:alpha val="75000"/>
          </a:srgb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4</xdr:col>
      <xdr:colOff>0</xdr:colOff>
      <xdr:row>24</xdr:row>
      <xdr:rowOff>41537</xdr:rowOff>
    </xdr:from>
    <xdr:to>
      <xdr:col>9</xdr:col>
      <xdr:colOff>297180</xdr:colOff>
      <xdr:row>37</xdr:row>
      <xdr:rowOff>76200</xdr:rowOff>
    </xdr:to>
    <xdr:graphicFrame macro="">
      <xdr:nvGraphicFramePr>
        <xdr:cNvPr id="15" name="Chart 14">
          <a:extLst>
            <a:ext uri="{FF2B5EF4-FFF2-40B4-BE49-F238E27FC236}">
              <a16:creationId xmlns:a16="http://schemas.microsoft.com/office/drawing/2014/main" id="{98F9946E-4E36-4126-8BFA-5C331D57EC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381000</xdr:colOff>
      <xdr:row>22</xdr:row>
      <xdr:rowOff>58477</xdr:rowOff>
    </xdr:from>
    <xdr:to>
      <xdr:col>6</xdr:col>
      <xdr:colOff>133800</xdr:colOff>
      <xdr:row>23</xdr:row>
      <xdr:rowOff>145091</xdr:rowOff>
    </xdr:to>
    <xdr:sp macro="" textlink="">
      <xdr:nvSpPr>
        <xdr:cNvPr id="16" name="Rectangle: Diagonal Corners Rounded 15">
          <a:extLst>
            <a:ext uri="{FF2B5EF4-FFF2-40B4-BE49-F238E27FC236}">
              <a16:creationId xmlns:a16="http://schemas.microsoft.com/office/drawing/2014/main" id="{FA014E87-F1D2-4CAE-898F-09DBA9FFAEAF}"/>
            </a:ext>
          </a:extLst>
        </xdr:cNvPr>
        <xdr:cNvSpPr/>
      </xdr:nvSpPr>
      <xdr:spPr>
        <a:xfrm>
          <a:off x="2819400" y="4081837"/>
          <a:ext cx="972000" cy="269494"/>
        </a:xfrm>
        <a:prstGeom prst="round2Diag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4</xdr:col>
      <xdr:colOff>381000</xdr:colOff>
      <xdr:row>22</xdr:row>
      <xdr:rowOff>77727</xdr:rowOff>
    </xdr:from>
    <xdr:to>
      <xdr:col>6</xdr:col>
      <xdr:colOff>133800</xdr:colOff>
      <xdr:row>23</xdr:row>
      <xdr:rowOff>125842</xdr:rowOff>
    </xdr:to>
    <xdr:sp macro="" textlink="">
      <xdr:nvSpPr>
        <xdr:cNvPr id="17" name="TextBox 16">
          <a:extLst>
            <a:ext uri="{FF2B5EF4-FFF2-40B4-BE49-F238E27FC236}">
              <a16:creationId xmlns:a16="http://schemas.microsoft.com/office/drawing/2014/main" id="{4A1596E7-C509-45B7-AEEC-DA5DE0CDA3EC}"/>
            </a:ext>
          </a:extLst>
        </xdr:cNvPr>
        <xdr:cNvSpPr txBox="1"/>
      </xdr:nvSpPr>
      <xdr:spPr>
        <a:xfrm>
          <a:off x="2819400" y="4101087"/>
          <a:ext cx="972000" cy="2309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95000"/>
                </a:schemeClr>
              </a:solidFill>
            </a:rPr>
            <a:t>Profit</a:t>
          </a:r>
          <a:r>
            <a:rPr lang="en-PH" sz="1100" b="1" baseline="0">
              <a:solidFill>
                <a:schemeClr val="bg1">
                  <a:lumMod val="95000"/>
                </a:schemeClr>
              </a:solidFill>
            </a:rPr>
            <a:t> vs Cost</a:t>
          </a:r>
          <a:endParaRPr lang="en-PH" sz="1100" b="1">
            <a:solidFill>
              <a:schemeClr val="bg1">
                <a:lumMod val="95000"/>
              </a:schemeClr>
            </a:solidFill>
          </a:endParaRPr>
        </a:p>
      </xdr:txBody>
    </xdr:sp>
    <xdr:clientData/>
  </xdr:twoCellAnchor>
  <xdr:twoCellAnchor>
    <xdr:from>
      <xdr:col>4</xdr:col>
      <xdr:colOff>76200</xdr:colOff>
      <xdr:row>22</xdr:row>
      <xdr:rowOff>58477</xdr:rowOff>
    </xdr:from>
    <xdr:to>
      <xdr:col>4</xdr:col>
      <xdr:colOff>328200</xdr:colOff>
      <xdr:row>23</xdr:row>
      <xdr:rowOff>145091</xdr:rowOff>
    </xdr:to>
    <xdr:pic>
      <xdr:nvPicPr>
        <xdr:cNvPr id="19" name="Graphic 18" descr="Bar graph with upward trend with solid fill">
          <a:extLst>
            <a:ext uri="{FF2B5EF4-FFF2-40B4-BE49-F238E27FC236}">
              <a16:creationId xmlns:a16="http://schemas.microsoft.com/office/drawing/2014/main" id="{D944EB97-625B-4A30-F5AD-FF096DABCF1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514600" y="4081837"/>
          <a:ext cx="252000" cy="269494"/>
        </a:xfrm>
        <a:prstGeom prst="rect">
          <a:avLst/>
        </a:prstGeom>
      </xdr:spPr>
    </xdr:pic>
    <xdr:clientData/>
  </xdr:twoCellAnchor>
  <xdr:twoCellAnchor>
    <xdr:from>
      <xdr:col>10</xdr:col>
      <xdr:colOff>38100</xdr:colOff>
      <xdr:row>24</xdr:row>
      <xdr:rowOff>0</xdr:rowOff>
    </xdr:from>
    <xdr:to>
      <xdr:col>14</xdr:col>
      <xdr:colOff>518160</xdr:colOff>
      <xdr:row>37</xdr:row>
      <xdr:rowOff>114300</xdr:rowOff>
    </xdr:to>
    <mc:AlternateContent xmlns:mc="http://schemas.openxmlformats.org/markup-compatibility/2006">
      <mc:Choice xmlns:cx1="http://schemas.microsoft.com/office/drawing/2015/9/8/chartex" Requires="cx1">
        <xdr:graphicFrame macro="">
          <xdr:nvGraphicFramePr>
            <xdr:cNvPr id="20" name="Chart 19">
              <a:extLst>
                <a:ext uri="{FF2B5EF4-FFF2-40B4-BE49-F238E27FC236}">
                  <a16:creationId xmlns:a16="http://schemas.microsoft.com/office/drawing/2014/main" id="{88F0EBB4-1EC7-4A72-AB1D-E2581D2605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134100" y="4389120"/>
              <a:ext cx="2918460" cy="2491740"/>
            </a:xfrm>
            <a:prstGeom prst="rect">
              <a:avLst/>
            </a:prstGeom>
            <a:solidFill>
              <a:prstClr val="white"/>
            </a:solidFill>
            <a:ln w="1">
              <a:solidFill>
                <a:prstClr val="green"/>
              </a:solidFill>
            </a:ln>
          </xdr:spPr>
          <xdr:txBody>
            <a:bodyPr vertOverflow="clip" horzOverflow="clip"/>
            <a:lstStyle/>
            <a:p>
              <a:r>
                <a:rPr lang="en-PH"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594360</xdr:colOff>
      <xdr:row>8</xdr:row>
      <xdr:rowOff>38100</xdr:rowOff>
    </xdr:from>
    <xdr:to>
      <xdr:col>21</xdr:col>
      <xdr:colOff>502920</xdr:colOff>
      <xdr:row>20</xdr:row>
      <xdr:rowOff>114300</xdr:rowOff>
    </xdr:to>
    <xdr:graphicFrame macro="">
      <xdr:nvGraphicFramePr>
        <xdr:cNvPr id="22" name="Chart 21">
          <a:extLst>
            <a:ext uri="{FF2B5EF4-FFF2-40B4-BE49-F238E27FC236}">
              <a16:creationId xmlns:a16="http://schemas.microsoft.com/office/drawing/2014/main" id="{5059816E-ED6F-4912-8D33-1DE6B43CD2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22</xdr:col>
      <xdr:colOff>152400</xdr:colOff>
      <xdr:row>9</xdr:row>
      <xdr:rowOff>83820</xdr:rowOff>
    </xdr:from>
    <xdr:to>
      <xdr:col>22</xdr:col>
      <xdr:colOff>533400</xdr:colOff>
      <xdr:row>10</xdr:row>
      <xdr:rowOff>137160</xdr:rowOff>
    </xdr:to>
    <xdr:sp macro="" textlink="">
      <xdr:nvSpPr>
        <xdr:cNvPr id="25" name="Rectangle: Rounded Corners 24">
          <a:extLst>
            <a:ext uri="{FF2B5EF4-FFF2-40B4-BE49-F238E27FC236}">
              <a16:creationId xmlns:a16="http://schemas.microsoft.com/office/drawing/2014/main" id="{1EA11D8A-BFCE-3F66-8A08-8A2BC183E767}"/>
            </a:ext>
          </a:extLst>
        </xdr:cNvPr>
        <xdr:cNvSpPr/>
      </xdr:nvSpPr>
      <xdr:spPr>
        <a:xfrm>
          <a:off x="13563600" y="1729740"/>
          <a:ext cx="381000" cy="236220"/>
        </a:xfrm>
        <a:prstGeom prst="roundRect">
          <a:avLst/>
        </a:prstGeom>
        <a:solidFill>
          <a:schemeClr val="tx1">
            <a:lumMod val="95000"/>
            <a:lumOff val="5000"/>
          </a:schemeClr>
        </a:solidFill>
        <a:ln>
          <a:solidFill>
            <a:schemeClr val="tx1"/>
          </a:solidFill>
        </a:ln>
        <a:effectLst>
          <a:glow rad="635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17</xdr:col>
      <xdr:colOff>365760</xdr:colOff>
      <xdr:row>6</xdr:row>
      <xdr:rowOff>101490</xdr:rowOff>
    </xdr:from>
    <xdr:to>
      <xdr:col>22</xdr:col>
      <xdr:colOff>53760</xdr:colOff>
      <xdr:row>7</xdr:row>
      <xdr:rowOff>170610</xdr:rowOff>
    </xdr:to>
    <xdr:sp macro="" textlink="">
      <xdr:nvSpPr>
        <xdr:cNvPr id="27" name="Rectangle: Diagonal Corners Rounded 26">
          <a:extLst>
            <a:ext uri="{FF2B5EF4-FFF2-40B4-BE49-F238E27FC236}">
              <a16:creationId xmlns:a16="http://schemas.microsoft.com/office/drawing/2014/main" id="{B1BA33BA-E602-4A91-B4BD-3D48DDD8EF10}"/>
            </a:ext>
          </a:extLst>
        </xdr:cNvPr>
        <xdr:cNvSpPr/>
      </xdr:nvSpPr>
      <xdr:spPr>
        <a:xfrm>
          <a:off x="10728960" y="1198770"/>
          <a:ext cx="2736000" cy="252000"/>
        </a:xfrm>
        <a:prstGeom prst="round2Diag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17</xdr:col>
      <xdr:colOff>365760</xdr:colOff>
      <xdr:row>6</xdr:row>
      <xdr:rowOff>119490</xdr:rowOff>
    </xdr:from>
    <xdr:to>
      <xdr:col>22</xdr:col>
      <xdr:colOff>53760</xdr:colOff>
      <xdr:row>7</xdr:row>
      <xdr:rowOff>152610</xdr:rowOff>
    </xdr:to>
    <xdr:sp macro="" textlink="">
      <xdr:nvSpPr>
        <xdr:cNvPr id="28" name="TextBox 27">
          <a:extLst>
            <a:ext uri="{FF2B5EF4-FFF2-40B4-BE49-F238E27FC236}">
              <a16:creationId xmlns:a16="http://schemas.microsoft.com/office/drawing/2014/main" id="{1C75D5D8-5F5C-4B21-AE96-3F583925256B}"/>
            </a:ext>
          </a:extLst>
        </xdr:cNvPr>
        <xdr:cNvSpPr txBox="1"/>
      </xdr:nvSpPr>
      <xdr:spPr>
        <a:xfrm>
          <a:off x="10728960" y="1216770"/>
          <a:ext cx="273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95000"/>
                </a:schemeClr>
              </a:solidFill>
            </a:rPr>
            <a:t>Top 5</a:t>
          </a:r>
          <a:r>
            <a:rPr lang="en-PH" sz="1100" b="1" baseline="0">
              <a:solidFill>
                <a:schemeClr val="bg1">
                  <a:lumMod val="95000"/>
                </a:schemeClr>
              </a:solidFill>
            </a:rPr>
            <a:t> </a:t>
          </a:r>
          <a:r>
            <a:rPr lang="en-PH" sz="1100" b="1">
              <a:solidFill>
                <a:schemeClr val="bg1">
                  <a:lumMod val="95000"/>
                </a:schemeClr>
              </a:solidFill>
            </a:rPr>
            <a:t>Products: Sales, Profit</a:t>
          </a:r>
          <a:r>
            <a:rPr lang="en-PH" sz="1100" b="1" baseline="0">
              <a:solidFill>
                <a:schemeClr val="bg1">
                  <a:lumMod val="95000"/>
                </a:schemeClr>
              </a:solidFill>
            </a:rPr>
            <a:t> &amp; Sales Margin</a:t>
          </a:r>
          <a:endParaRPr lang="en-PH" sz="1100" b="1">
            <a:solidFill>
              <a:schemeClr val="bg1">
                <a:lumMod val="95000"/>
              </a:schemeClr>
            </a:solidFill>
          </a:endParaRPr>
        </a:p>
      </xdr:txBody>
    </xdr:sp>
    <xdr:clientData/>
  </xdr:twoCellAnchor>
  <xdr:twoCellAnchor editAs="oneCell">
    <xdr:from>
      <xdr:col>17</xdr:col>
      <xdr:colOff>76200</xdr:colOff>
      <xdr:row>6</xdr:row>
      <xdr:rowOff>99060</xdr:rowOff>
    </xdr:from>
    <xdr:to>
      <xdr:col>17</xdr:col>
      <xdr:colOff>328200</xdr:colOff>
      <xdr:row>7</xdr:row>
      <xdr:rowOff>168180</xdr:rowOff>
    </xdr:to>
    <xdr:pic>
      <xdr:nvPicPr>
        <xdr:cNvPr id="30" name="Graphic 29" descr="Search Inventory with solid fill">
          <a:extLst>
            <a:ext uri="{FF2B5EF4-FFF2-40B4-BE49-F238E27FC236}">
              <a16:creationId xmlns:a16="http://schemas.microsoft.com/office/drawing/2014/main" id="{2DB0C6AD-FFD1-68C5-F121-64E4824D73C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439400" y="1196340"/>
          <a:ext cx="252000" cy="252000"/>
        </a:xfrm>
        <a:prstGeom prst="rect">
          <a:avLst/>
        </a:prstGeom>
      </xdr:spPr>
    </xdr:pic>
    <xdr:clientData/>
  </xdr:twoCellAnchor>
  <xdr:twoCellAnchor>
    <xdr:from>
      <xdr:col>22</xdr:col>
      <xdr:colOff>129540</xdr:colOff>
      <xdr:row>9</xdr:row>
      <xdr:rowOff>89010</xdr:rowOff>
    </xdr:from>
    <xdr:to>
      <xdr:col>22</xdr:col>
      <xdr:colOff>561540</xdr:colOff>
      <xdr:row>10</xdr:row>
      <xdr:rowOff>122130</xdr:rowOff>
    </xdr:to>
    <xdr:sp macro="" textlink="'Top 5'!D4">
      <xdr:nvSpPr>
        <xdr:cNvPr id="31" name="TextBox 30">
          <a:extLst>
            <a:ext uri="{FF2B5EF4-FFF2-40B4-BE49-F238E27FC236}">
              <a16:creationId xmlns:a16="http://schemas.microsoft.com/office/drawing/2014/main" id="{C1656D55-1A2E-42C6-B240-A98D7FB96273}"/>
            </a:ext>
          </a:extLst>
        </xdr:cNvPr>
        <xdr:cNvSpPr txBox="1"/>
      </xdr:nvSpPr>
      <xdr:spPr>
        <a:xfrm>
          <a:off x="13540740" y="1734930"/>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AFF3DF-C0B6-4CB7-AE69-466D76090EAC}" type="TxLink">
            <a:rPr lang="en-US" sz="1100" b="1" i="0" u="none" strike="noStrike">
              <a:solidFill>
                <a:schemeClr val="bg1">
                  <a:lumMod val="85000"/>
                </a:schemeClr>
              </a:solidFill>
              <a:latin typeface="Calibri"/>
              <a:cs typeface="Calibri"/>
            </a:rPr>
            <a:pPr algn="ctr"/>
            <a:t>34%</a:t>
          </a:fld>
          <a:endParaRPr lang="en-PH" sz="1100" b="1">
            <a:solidFill>
              <a:schemeClr val="bg1">
                <a:lumMod val="85000"/>
              </a:schemeClr>
            </a:solidFill>
          </a:endParaRPr>
        </a:p>
      </xdr:txBody>
    </xdr:sp>
    <xdr:clientData/>
  </xdr:twoCellAnchor>
  <xdr:twoCellAnchor>
    <xdr:from>
      <xdr:col>22</xdr:col>
      <xdr:colOff>152400</xdr:colOff>
      <xdr:row>11</xdr:row>
      <xdr:rowOff>106680</xdr:rowOff>
    </xdr:from>
    <xdr:to>
      <xdr:col>22</xdr:col>
      <xdr:colOff>533400</xdr:colOff>
      <xdr:row>12</xdr:row>
      <xdr:rowOff>160020</xdr:rowOff>
    </xdr:to>
    <xdr:sp macro="" textlink="">
      <xdr:nvSpPr>
        <xdr:cNvPr id="32" name="Rectangle: Rounded Corners 31">
          <a:extLst>
            <a:ext uri="{FF2B5EF4-FFF2-40B4-BE49-F238E27FC236}">
              <a16:creationId xmlns:a16="http://schemas.microsoft.com/office/drawing/2014/main" id="{EB690430-5CC9-4572-9BC7-C3EF8F6C46C0}"/>
            </a:ext>
          </a:extLst>
        </xdr:cNvPr>
        <xdr:cNvSpPr/>
      </xdr:nvSpPr>
      <xdr:spPr>
        <a:xfrm>
          <a:off x="13563600" y="2118360"/>
          <a:ext cx="381000" cy="236220"/>
        </a:xfrm>
        <a:prstGeom prst="roundRect">
          <a:avLst/>
        </a:prstGeom>
        <a:solidFill>
          <a:schemeClr val="tx1">
            <a:lumMod val="95000"/>
            <a:lumOff val="5000"/>
          </a:schemeClr>
        </a:solidFill>
        <a:ln>
          <a:solidFill>
            <a:schemeClr val="tx1"/>
          </a:solidFill>
        </a:ln>
        <a:effectLst>
          <a:glow rad="635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22</xdr:col>
      <xdr:colOff>152400</xdr:colOff>
      <xdr:row>13</xdr:row>
      <xdr:rowOff>121920</xdr:rowOff>
    </xdr:from>
    <xdr:to>
      <xdr:col>22</xdr:col>
      <xdr:colOff>533400</xdr:colOff>
      <xdr:row>14</xdr:row>
      <xdr:rowOff>175260</xdr:rowOff>
    </xdr:to>
    <xdr:sp macro="" textlink="">
      <xdr:nvSpPr>
        <xdr:cNvPr id="33" name="Rectangle: Rounded Corners 32">
          <a:extLst>
            <a:ext uri="{FF2B5EF4-FFF2-40B4-BE49-F238E27FC236}">
              <a16:creationId xmlns:a16="http://schemas.microsoft.com/office/drawing/2014/main" id="{BA3DE695-17AC-49F8-815F-94716C695C39}"/>
            </a:ext>
          </a:extLst>
        </xdr:cNvPr>
        <xdr:cNvSpPr/>
      </xdr:nvSpPr>
      <xdr:spPr>
        <a:xfrm>
          <a:off x="13563600" y="2499360"/>
          <a:ext cx="381000" cy="236220"/>
        </a:xfrm>
        <a:prstGeom prst="roundRect">
          <a:avLst/>
        </a:prstGeom>
        <a:solidFill>
          <a:schemeClr val="tx1">
            <a:lumMod val="95000"/>
            <a:lumOff val="5000"/>
          </a:schemeClr>
        </a:solidFill>
        <a:ln>
          <a:solidFill>
            <a:schemeClr val="tx1"/>
          </a:solidFill>
        </a:ln>
        <a:effectLst>
          <a:glow rad="635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22</xdr:col>
      <xdr:colOff>152400</xdr:colOff>
      <xdr:row>15</xdr:row>
      <xdr:rowOff>137160</xdr:rowOff>
    </xdr:from>
    <xdr:to>
      <xdr:col>22</xdr:col>
      <xdr:colOff>533400</xdr:colOff>
      <xdr:row>17</xdr:row>
      <xdr:rowOff>7620</xdr:rowOff>
    </xdr:to>
    <xdr:sp macro="" textlink="">
      <xdr:nvSpPr>
        <xdr:cNvPr id="34" name="Rectangle: Rounded Corners 33">
          <a:extLst>
            <a:ext uri="{FF2B5EF4-FFF2-40B4-BE49-F238E27FC236}">
              <a16:creationId xmlns:a16="http://schemas.microsoft.com/office/drawing/2014/main" id="{DEBA45BA-F2FD-41C0-90E8-5F4B9BF67789}"/>
            </a:ext>
          </a:extLst>
        </xdr:cNvPr>
        <xdr:cNvSpPr/>
      </xdr:nvSpPr>
      <xdr:spPr>
        <a:xfrm>
          <a:off x="13563600" y="2880360"/>
          <a:ext cx="381000" cy="236220"/>
        </a:xfrm>
        <a:prstGeom prst="roundRect">
          <a:avLst/>
        </a:prstGeom>
        <a:solidFill>
          <a:schemeClr val="tx1">
            <a:lumMod val="95000"/>
            <a:lumOff val="5000"/>
          </a:schemeClr>
        </a:solidFill>
        <a:ln>
          <a:solidFill>
            <a:schemeClr val="tx1"/>
          </a:solidFill>
        </a:ln>
        <a:effectLst>
          <a:glow rad="635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22</xdr:col>
      <xdr:colOff>152400</xdr:colOff>
      <xdr:row>17</xdr:row>
      <xdr:rowOff>144780</xdr:rowOff>
    </xdr:from>
    <xdr:to>
      <xdr:col>22</xdr:col>
      <xdr:colOff>533400</xdr:colOff>
      <xdr:row>19</xdr:row>
      <xdr:rowOff>15240</xdr:rowOff>
    </xdr:to>
    <xdr:sp macro="" textlink="">
      <xdr:nvSpPr>
        <xdr:cNvPr id="35" name="Rectangle: Rounded Corners 34">
          <a:extLst>
            <a:ext uri="{FF2B5EF4-FFF2-40B4-BE49-F238E27FC236}">
              <a16:creationId xmlns:a16="http://schemas.microsoft.com/office/drawing/2014/main" id="{375CDD2C-A823-49A7-87E5-1C3C54F2189A}"/>
            </a:ext>
          </a:extLst>
        </xdr:cNvPr>
        <xdr:cNvSpPr/>
      </xdr:nvSpPr>
      <xdr:spPr>
        <a:xfrm>
          <a:off x="13563600" y="3253740"/>
          <a:ext cx="381000" cy="236220"/>
        </a:xfrm>
        <a:prstGeom prst="roundRect">
          <a:avLst/>
        </a:prstGeom>
        <a:solidFill>
          <a:schemeClr val="tx1">
            <a:lumMod val="95000"/>
            <a:lumOff val="5000"/>
          </a:schemeClr>
        </a:solidFill>
        <a:ln>
          <a:solidFill>
            <a:schemeClr val="tx1"/>
          </a:solidFill>
        </a:ln>
        <a:effectLst>
          <a:glow rad="635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22</xdr:col>
      <xdr:colOff>129540</xdr:colOff>
      <xdr:row>11</xdr:row>
      <xdr:rowOff>111870</xdr:rowOff>
    </xdr:from>
    <xdr:to>
      <xdr:col>22</xdr:col>
      <xdr:colOff>561540</xdr:colOff>
      <xdr:row>12</xdr:row>
      <xdr:rowOff>144990</xdr:rowOff>
    </xdr:to>
    <xdr:sp macro="" textlink="'Top 5'!D5">
      <xdr:nvSpPr>
        <xdr:cNvPr id="36" name="TextBox 35">
          <a:extLst>
            <a:ext uri="{FF2B5EF4-FFF2-40B4-BE49-F238E27FC236}">
              <a16:creationId xmlns:a16="http://schemas.microsoft.com/office/drawing/2014/main" id="{B46F3C08-1AF0-4AFD-9560-8DECA120F459}"/>
            </a:ext>
          </a:extLst>
        </xdr:cNvPr>
        <xdr:cNvSpPr txBox="1"/>
      </xdr:nvSpPr>
      <xdr:spPr>
        <a:xfrm>
          <a:off x="13540740" y="2123550"/>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C9EC57-4B84-4727-B368-FB5D78F6422C}" type="TxLink">
            <a:rPr lang="en-US" sz="1100" b="1" i="0" u="none" strike="noStrike">
              <a:solidFill>
                <a:schemeClr val="bg1">
                  <a:lumMod val="85000"/>
                </a:schemeClr>
              </a:solidFill>
              <a:latin typeface="Calibri"/>
              <a:cs typeface="Calibri"/>
            </a:rPr>
            <a:pPr algn="ctr"/>
            <a:t>34%</a:t>
          </a:fld>
          <a:endParaRPr lang="en-PH" sz="1100" b="1">
            <a:solidFill>
              <a:schemeClr val="bg1">
                <a:lumMod val="85000"/>
              </a:schemeClr>
            </a:solidFill>
          </a:endParaRPr>
        </a:p>
      </xdr:txBody>
    </xdr:sp>
    <xdr:clientData/>
  </xdr:twoCellAnchor>
  <xdr:twoCellAnchor>
    <xdr:from>
      <xdr:col>22</xdr:col>
      <xdr:colOff>129540</xdr:colOff>
      <xdr:row>13</xdr:row>
      <xdr:rowOff>127110</xdr:rowOff>
    </xdr:from>
    <xdr:to>
      <xdr:col>22</xdr:col>
      <xdr:colOff>561540</xdr:colOff>
      <xdr:row>14</xdr:row>
      <xdr:rowOff>160230</xdr:rowOff>
    </xdr:to>
    <xdr:sp macro="" textlink="'Top 5'!D6">
      <xdr:nvSpPr>
        <xdr:cNvPr id="37" name="TextBox 36">
          <a:extLst>
            <a:ext uri="{FF2B5EF4-FFF2-40B4-BE49-F238E27FC236}">
              <a16:creationId xmlns:a16="http://schemas.microsoft.com/office/drawing/2014/main" id="{376BB05D-2574-44B0-99D6-FA705F3222F7}"/>
            </a:ext>
          </a:extLst>
        </xdr:cNvPr>
        <xdr:cNvSpPr txBox="1"/>
      </xdr:nvSpPr>
      <xdr:spPr>
        <a:xfrm>
          <a:off x="13540740" y="2504550"/>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042A2AA-DB22-4804-AD15-AC92C201E9B2}" type="TxLink">
            <a:rPr lang="en-US" sz="1100" b="1" i="0" u="none" strike="noStrike">
              <a:solidFill>
                <a:schemeClr val="bg1">
                  <a:lumMod val="85000"/>
                </a:schemeClr>
              </a:solidFill>
              <a:latin typeface="Calibri"/>
              <a:cs typeface="Calibri"/>
            </a:rPr>
            <a:pPr algn="ctr"/>
            <a:t>35%</a:t>
          </a:fld>
          <a:endParaRPr lang="en-PH" sz="1100" b="1">
            <a:solidFill>
              <a:schemeClr val="bg1">
                <a:lumMod val="85000"/>
              </a:schemeClr>
            </a:solidFill>
          </a:endParaRPr>
        </a:p>
      </xdr:txBody>
    </xdr:sp>
    <xdr:clientData/>
  </xdr:twoCellAnchor>
  <xdr:twoCellAnchor>
    <xdr:from>
      <xdr:col>22</xdr:col>
      <xdr:colOff>129540</xdr:colOff>
      <xdr:row>15</xdr:row>
      <xdr:rowOff>142350</xdr:rowOff>
    </xdr:from>
    <xdr:to>
      <xdr:col>22</xdr:col>
      <xdr:colOff>561540</xdr:colOff>
      <xdr:row>16</xdr:row>
      <xdr:rowOff>175470</xdr:rowOff>
    </xdr:to>
    <xdr:sp macro="" textlink="'Top 5'!D7">
      <xdr:nvSpPr>
        <xdr:cNvPr id="38" name="TextBox 37">
          <a:extLst>
            <a:ext uri="{FF2B5EF4-FFF2-40B4-BE49-F238E27FC236}">
              <a16:creationId xmlns:a16="http://schemas.microsoft.com/office/drawing/2014/main" id="{A2C3B983-562C-4EE1-A7A3-E30A48433F42}"/>
            </a:ext>
          </a:extLst>
        </xdr:cNvPr>
        <xdr:cNvSpPr txBox="1"/>
      </xdr:nvSpPr>
      <xdr:spPr>
        <a:xfrm>
          <a:off x="13540740" y="2885550"/>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E9CFBE-FC37-43CC-AB67-2B50E3BFCAE9}" type="TxLink">
            <a:rPr lang="en-US" sz="1100" b="1" i="0" u="none" strike="noStrike">
              <a:solidFill>
                <a:schemeClr val="bg1">
                  <a:lumMod val="85000"/>
                </a:schemeClr>
              </a:solidFill>
              <a:latin typeface="Calibri"/>
              <a:cs typeface="Calibri"/>
            </a:rPr>
            <a:pPr algn="ctr"/>
            <a:t>39%</a:t>
          </a:fld>
          <a:endParaRPr lang="en-PH" sz="1100" b="1">
            <a:solidFill>
              <a:schemeClr val="bg1">
                <a:lumMod val="85000"/>
              </a:schemeClr>
            </a:solidFill>
          </a:endParaRPr>
        </a:p>
      </xdr:txBody>
    </xdr:sp>
    <xdr:clientData/>
  </xdr:twoCellAnchor>
  <xdr:twoCellAnchor>
    <xdr:from>
      <xdr:col>22</xdr:col>
      <xdr:colOff>129540</xdr:colOff>
      <xdr:row>17</xdr:row>
      <xdr:rowOff>149970</xdr:rowOff>
    </xdr:from>
    <xdr:to>
      <xdr:col>22</xdr:col>
      <xdr:colOff>561540</xdr:colOff>
      <xdr:row>19</xdr:row>
      <xdr:rowOff>210</xdr:rowOff>
    </xdr:to>
    <xdr:sp macro="" textlink="'Top 5'!D8">
      <xdr:nvSpPr>
        <xdr:cNvPr id="39" name="TextBox 38">
          <a:extLst>
            <a:ext uri="{FF2B5EF4-FFF2-40B4-BE49-F238E27FC236}">
              <a16:creationId xmlns:a16="http://schemas.microsoft.com/office/drawing/2014/main" id="{B817A07B-469D-489F-AB72-25ADFC95071A}"/>
            </a:ext>
          </a:extLst>
        </xdr:cNvPr>
        <xdr:cNvSpPr txBox="1"/>
      </xdr:nvSpPr>
      <xdr:spPr>
        <a:xfrm>
          <a:off x="13540740" y="3258930"/>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9981437-B552-4213-98E7-D46E8C90435F}" type="TxLink">
            <a:rPr lang="en-US" sz="1100" b="1" i="0" u="none" strike="noStrike">
              <a:solidFill>
                <a:schemeClr val="bg1">
                  <a:lumMod val="85000"/>
                </a:schemeClr>
              </a:solidFill>
              <a:latin typeface="Calibri"/>
              <a:cs typeface="Calibri"/>
            </a:rPr>
            <a:pPr algn="ctr"/>
            <a:t>35%</a:t>
          </a:fld>
          <a:endParaRPr lang="en-PH" sz="1100" b="1">
            <a:solidFill>
              <a:schemeClr val="bg1">
                <a:lumMod val="85000"/>
              </a:schemeClr>
            </a:solidFill>
          </a:endParaRPr>
        </a:p>
      </xdr:txBody>
    </xdr:sp>
    <xdr:clientData/>
  </xdr:twoCellAnchor>
  <xdr:twoCellAnchor>
    <xdr:from>
      <xdr:col>15</xdr:col>
      <xdr:colOff>289560</xdr:colOff>
      <xdr:row>21</xdr:row>
      <xdr:rowOff>158280</xdr:rowOff>
    </xdr:from>
    <xdr:to>
      <xdr:col>23</xdr:col>
      <xdr:colOff>137160</xdr:colOff>
      <xdr:row>37</xdr:row>
      <xdr:rowOff>76200</xdr:rowOff>
    </xdr:to>
    <xdr:sp macro="" textlink="">
      <xdr:nvSpPr>
        <xdr:cNvPr id="40" name="Rectangle: Rounded Corners 39">
          <a:extLst>
            <a:ext uri="{FF2B5EF4-FFF2-40B4-BE49-F238E27FC236}">
              <a16:creationId xmlns:a16="http://schemas.microsoft.com/office/drawing/2014/main" id="{1D60CE58-8664-4CF9-90CD-8AABF6D9742F}"/>
            </a:ext>
          </a:extLst>
        </xdr:cNvPr>
        <xdr:cNvSpPr/>
      </xdr:nvSpPr>
      <xdr:spPr>
        <a:xfrm>
          <a:off x="9433560" y="3998760"/>
          <a:ext cx="4724400" cy="2844000"/>
        </a:xfrm>
        <a:prstGeom prst="roundRect">
          <a:avLst>
            <a:gd name="adj" fmla="val 2673"/>
          </a:avLst>
        </a:prstGeom>
        <a:solidFill>
          <a:srgbClr val="000922">
            <a:alpha val="75000"/>
          </a:srgb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editAs="oneCell">
    <xdr:from>
      <xdr:col>15</xdr:col>
      <xdr:colOff>381000</xdr:colOff>
      <xdr:row>22</xdr:row>
      <xdr:rowOff>58477</xdr:rowOff>
    </xdr:from>
    <xdr:to>
      <xdr:col>16</xdr:col>
      <xdr:colOff>23400</xdr:colOff>
      <xdr:row>23</xdr:row>
      <xdr:rowOff>127597</xdr:rowOff>
    </xdr:to>
    <xdr:pic>
      <xdr:nvPicPr>
        <xdr:cNvPr id="42" name="Graphic 41" descr="Clipboard Checked with solid fill">
          <a:extLst>
            <a:ext uri="{FF2B5EF4-FFF2-40B4-BE49-F238E27FC236}">
              <a16:creationId xmlns:a16="http://schemas.microsoft.com/office/drawing/2014/main" id="{F0B4D357-B13F-1560-A0D3-37F4F9DF45EF}"/>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9525000" y="4081837"/>
          <a:ext cx="252000" cy="252000"/>
        </a:xfrm>
        <a:prstGeom prst="rect">
          <a:avLst/>
        </a:prstGeom>
      </xdr:spPr>
    </xdr:pic>
    <xdr:clientData/>
  </xdr:twoCellAnchor>
  <xdr:twoCellAnchor>
    <xdr:from>
      <xdr:col>16</xdr:col>
      <xdr:colOff>60960</xdr:colOff>
      <xdr:row>22</xdr:row>
      <xdr:rowOff>58477</xdr:rowOff>
    </xdr:from>
    <xdr:to>
      <xdr:col>18</xdr:col>
      <xdr:colOff>389760</xdr:colOff>
      <xdr:row>23</xdr:row>
      <xdr:rowOff>127597</xdr:rowOff>
    </xdr:to>
    <xdr:sp macro="" textlink="">
      <xdr:nvSpPr>
        <xdr:cNvPr id="46" name="Rectangle: Diagonal Corners Rounded 45">
          <a:extLst>
            <a:ext uri="{FF2B5EF4-FFF2-40B4-BE49-F238E27FC236}">
              <a16:creationId xmlns:a16="http://schemas.microsoft.com/office/drawing/2014/main" id="{AF578964-6FFE-47D8-B257-49210D82457C}"/>
            </a:ext>
          </a:extLst>
        </xdr:cNvPr>
        <xdr:cNvSpPr/>
      </xdr:nvSpPr>
      <xdr:spPr>
        <a:xfrm>
          <a:off x="9814560" y="4081837"/>
          <a:ext cx="1548000" cy="252000"/>
        </a:xfrm>
        <a:prstGeom prst="round2Diag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16</xdr:col>
      <xdr:colOff>60960</xdr:colOff>
      <xdr:row>22</xdr:row>
      <xdr:rowOff>76477</xdr:rowOff>
    </xdr:from>
    <xdr:to>
      <xdr:col>18</xdr:col>
      <xdr:colOff>389760</xdr:colOff>
      <xdr:row>23</xdr:row>
      <xdr:rowOff>109597</xdr:rowOff>
    </xdr:to>
    <xdr:sp macro="" textlink="">
      <xdr:nvSpPr>
        <xdr:cNvPr id="43" name="TextBox 42">
          <a:extLst>
            <a:ext uri="{FF2B5EF4-FFF2-40B4-BE49-F238E27FC236}">
              <a16:creationId xmlns:a16="http://schemas.microsoft.com/office/drawing/2014/main" id="{8785716D-D75B-4514-AE47-B25E90A61FA3}"/>
            </a:ext>
          </a:extLst>
        </xdr:cNvPr>
        <xdr:cNvSpPr txBox="1"/>
      </xdr:nvSpPr>
      <xdr:spPr>
        <a:xfrm>
          <a:off x="9814560" y="4099837"/>
          <a:ext cx="1548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95000"/>
                </a:schemeClr>
              </a:solidFill>
            </a:rPr>
            <a:t>Performance Indicators</a:t>
          </a:r>
        </a:p>
      </xdr:txBody>
    </xdr:sp>
    <xdr:clientData/>
  </xdr:twoCellAnchor>
  <xdr:twoCellAnchor>
    <xdr:from>
      <xdr:col>16</xdr:col>
      <xdr:colOff>561990</xdr:colOff>
      <xdr:row>26</xdr:row>
      <xdr:rowOff>66150</xdr:rowOff>
    </xdr:from>
    <xdr:to>
      <xdr:col>19</xdr:col>
      <xdr:colOff>65190</xdr:colOff>
      <xdr:row>27</xdr:row>
      <xdr:rowOff>99270</xdr:rowOff>
    </xdr:to>
    <xdr:sp macro="" textlink="">
      <xdr:nvSpPr>
        <xdr:cNvPr id="47" name="TextBox 46">
          <a:extLst>
            <a:ext uri="{FF2B5EF4-FFF2-40B4-BE49-F238E27FC236}">
              <a16:creationId xmlns:a16="http://schemas.microsoft.com/office/drawing/2014/main" id="{E31D7436-BC3D-474E-9D93-937786078AB2}"/>
            </a:ext>
          </a:extLst>
        </xdr:cNvPr>
        <xdr:cNvSpPr txBox="1"/>
      </xdr:nvSpPr>
      <xdr:spPr>
        <a:xfrm>
          <a:off x="10315590" y="4821030"/>
          <a:ext cx="13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85000"/>
                </a:schemeClr>
              </a:solidFill>
            </a:rPr>
            <a:t>Total</a:t>
          </a:r>
          <a:r>
            <a:rPr lang="en-PH" sz="1100" b="1" baseline="0">
              <a:solidFill>
                <a:schemeClr val="bg1">
                  <a:lumMod val="85000"/>
                </a:schemeClr>
              </a:solidFill>
            </a:rPr>
            <a:t> Annual Sales</a:t>
          </a:r>
          <a:endParaRPr lang="en-PH" sz="1100" b="1">
            <a:solidFill>
              <a:schemeClr val="bg1">
                <a:lumMod val="85000"/>
              </a:schemeClr>
            </a:solidFill>
          </a:endParaRPr>
        </a:p>
      </xdr:txBody>
    </xdr:sp>
    <xdr:clientData/>
  </xdr:twoCellAnchor>
  <xdr:twoCellAnchor>
    <xdr:from>
      <xdr:col>16</xdr:col>
      <xdr:colOff>561990</xdr:colOff>
      <xdr:row>25</xdr:row>
      <xdr:rowOff>32970</xdr:rowOff>
    </xdr:from>
    <xdr:to>
      <xdr:col>19</xdr:col>
      <xdr:colOff>65190</xdr:colOff>
      <xdr:row>26</xdr:row>
      <xdr:rowOff>66090</xdr:rowOff>
    </xdr:to>
    <xdr:sp macro="" textlink="'Total Sales'!C14">
      <xdr:nvSpPr>
        <xdr:cNvPr id="49" name="TextBox 48">
          <a:extLst>
            <a:ext uri="{FF2B5EF4-FFF2-40B4-BE49-F238E27FC236}">
              <a16:creationId xmlns:a16="http://schemas.microsoft.com/office/drawing/2014/main" id="{96F25715-8F03-46C6-B77D-2EA58776E38D}"/>
            </a:ext>
          </a:extLst>
        </xdr:cNvPr>
        <xdr:cNvSpPr txBox="1"/>
      </xdr:nvSpPr>
      <xdr:spPr>
        <a:xfrm>
          <a:off x="10315590" y="4604970"/>
          <a:ext cx="1332000" cy="216000"/>
        </a:xfrm>
        <a:prstGeom prst="rect">
          <a:avLst/>
        </a:prstGeom>
        <a:noFill/>
        <a:ln w="9525" cmpd="sng">
          <a:noFill/>
        </a:ln>
        <a:effectLst>
          <a:glow rad="139700">
            <a:schemeClr val="accent4">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D93A5E-D6E6-4F85-8449-9DB5999F1A48}" type="TxLink">
            <a:rPr lang="en-US" sz="1800" b="1" i="0" u="none" strike="noStrike">
              <a:solidFill>
                <a:schemeClr val="bg1">
                  <a:lumMod val="85000"/>
                </a:schemeClr>
              </a:solidFill>
              <a:effectLst>
                <a:glow rad="63500">
                  <a:schemeClr val="accent4">
                    <a:satMod val="175000"/>
                    <a:alpha val="40000"/>
                  </a:schemeClr>
                </a:glow>
              </a:effectLst>
              <a:latin typeface="Calibri"/>
              <a:cs typeface="Calibri"/>
            </a:rPr>
            <a:pPr algn="ctr"/>
            <a:t> $1,393,389 </a:t>
          </a:fld>
          <a:endParaRPr lang="en-PH" sz="1800" b="1" i="0" u="none" strike="noStrike">
            <a:solidFill>
              <a:schemeClr val="bg1">
                <a:lumMod val="85000"/>
              </a:schemeClr>
            </a:solidFill>
            <a:effectLst>
              <a:glow rad="63500">
                <a:schemeClr val="accent4">
                  <a:satMod val="175000"/>
                  <a:alpha val="40000"/>
                </a:schemeClr>
              </a:glow>
            </a:effectLst>
            <a:latin typeface="Calibri"/>
            <a:cs typeface="Calibri"/>
          </a:endParaRPr>
        </a:p>
      </xdr:txBody>
    </xdr:sp>
    <xdr:clientData/>
  </xdr:twoCellAnchor>
  <xdr:twoCellAnchor>
    <xdr:from>
      <xdr:col>19</xdr:col>
      <xdr:colOff>287670</xdr:colOff>
      <xdr:row>26</xdr:row>
      <xdr:rowOff>66150</xdr:rowOff>
    </xdr:from>
    <xdr:to>
      <xdr:col>21</xdr:col>
      <xdr:colOff>544470</xdr:colOff>
      <xdr:row>27</xdr:row>
      <xdr:rowOff>99270</xdr:rowOff>
    </xdr:to>
    <xdr:sp macro="" textlink="">
      <xdr:nvSpPr>
        <xdr:cNvPr id="50" name="TextBox 49">
          <a:extLst>
            <a:ext uri="{FF2B5EF4-FFF2-40B4-BE49-F238E27FC236}">
              <a16:creationId xmlns:a16="http://schemas.microsoft.com/office/drawing/2014/main" id="{8993B7B5-6361-421B-BCDA-187467E8DAC2}"/>
            </a:ext>
          </a:extLst>
        </xdr:cNvPr>
        <xdr:cNvSpPr txBox="1"/>
      </xdr:nvSpPr>
      <xdr:spPr>
        <a:xfrm>
          <a:off x="11870070" y="4821030"/>
          <a:ext cx="147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i="0" u="none" strike="noStrike">
              <a:solidFill>
                <a:schemeClr val="bg1">
                  <a:lumMod val="85000"/>
                </a:schemeClr>
              </a:solidFill>
              <a:latin typeface="Calibri"/>
              <a:cs typeface="Calibri"/>
            </a:rPr>
            <a:t>Total</a:t>
          </a:r>
          <a:r>
            <a:rPr lang="en-PH" sz="1100" b="1" i="0" u="none" strike="noStrike" baseline="0">
              <a:solidFill>
                <a:schemeClr val="bg1">
                  <a:lumMod val="85000"/>
                </a:schemeClr>
              </a:solidFill>
              <a:latin typeface="Calibri"/>
              <a:cs typeface="Calibri"/>
            </a:rPr>
            <a:t> Annual Profit</a:t>
          </a:r>
        </a:p>
      </xdr:txBody>
    </xdr:sp>
    <xdr:clientData/>
  </xdr:twoCellAnchor>
  <xdr:twoCellAnchor>
    <xdr:from>
      <xdr:col>19</xdr:col>
      <xdr:colOff>305670</xdr:colOff>
      <xdr:row>25</xdr:row>
      <xdr:rowOff>32970</xdr:rowOff>
    </xdr:from>
    <xdr:to>
      <xdr:col>21</xdr:col>
      <xdr:colOff>526470</xdr:colOff>
      <xdr:row>26</xdr:row>
      <xdr:rowOff>66090</xdr:rowOff>
    </xdr:to>
    <xdr:sp macro="" textlink="'Total Profit'!C14">
      <xdr:nvSpPr>
        <xdr:cNvPr id="51" name="TextBox 50">
          <a:extLst>
            <a:ext uri="{FF2B5EF4-FFF2-40B4-BE49-F238E27FC236}">
              <a16:creationId xmlns:a16="http://schemas.microsoft.com/office/drawing/2014/main" id="{84353344-1716-4B78-8FFB-7981F46E3EDB}"/>
            </a:ext>
          </a:extLst>
        </xdr:cNvPr>
        <xdr:cNvSpPr txBox="1"/>
      </xdr:nvSpPr>
      <xdr:spPr>
        <a:xfrm>
          <a:off x="11888070" y="4604970"/>
          <a:ext cx="1440000" cy="216000"/>
        </a:xfrm>
        <a:prstGeom prst="rect">
          <a:avLst/>
        </a:prstGeom>
        <a:noFill/>
        <a:ln w="9525" cmpd="sng">
          <a:noFill/>
        </a:ln>
        <a:effectLst>
          <a:glow rad="228600">
            <a:schemeClr val="accent4">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C7BEFF-1A08-4D00-8F4F-751A92EF1ECF}" type="TxLink">
            <a:rPr lang="en-US" sz="1800" b="1" i="0" u="none" strike="noStrike">
              <a:solidFill>
                <a:schemeClr val="bg1">
                  <a:lumMod val="85000"/>
                </a:schemeClr>
              </a:solidFill>
              <a:effectLst>
                <a:glow rad="63500">
                  <a:schemeClr val="accent4">
                    <a:satMod val="175000"/>
                    <a:alpha val="40000"/>
                  </a:schemeClr>
                </a:glow>
              </a:effectLst>
              <a:latin typeface="Calibri"/>
              <a:cs typeface="Calibri"/>
            </a:rPr>
            <a:pPr algn="ctr"/>
            <a:t> $447,899 </a:t>
          </a:fld>
          <a:endParaRPr lang="en-PH" sz="3200" b="1" i="0" u="none" strike="noStrike">
            <a:solidFill>
              <a:schemeClr val="bg1">
                <a:lumMod val="85000"/>
              </a:schemeClr>
            </a:solidFill>
            <a:effectLst>
              <a:glow rad="63500">
                <a:schemeClr val="accent4">
                  <a:satMod val="175000"/>
                  <a:alpha val="40000"/>
                </a:schemeClr>
              </a:glow>
            </a:effectLst>
            <a:latin typeface="Calibri"/>
            <a:cs typeface="Calibri"/>
          </a:endParaRPr>
        </a:p>
      </xdr:txBody>
    </xdr:sp>
    <xdr:clientData/>
  </xdr:twoCellAnchor>
  <xdr:twoCellAnchor>
    <xdr:from>
      <xdr:col>15</xdr:col>
      <xdr:colOff>391590</xdr:colOff>
      <xdr:row>34</xdr:row>
      <xdr:rowOff>43290</xdr:rowOff>
    </xdr:from>
    <xdr:to>
      <xdr:col>18</xdr:col>
      <xdr:colOff>38790</xdr:colOff>
      <xdr:row>35</xdr:row>
      <xdr:rowOff>76410</xdr:rowOff>
    </xdr:to>
    <xdr:sp macro="" textlink="">
      <xdr:nvSpPr>
        <xdr:cNvPr id="53" name="TextBox 52">
          <a:extLst>
            <a:ext uri="{FF2B5EF4-FFF2-40B4-BE49-F238E27FC236}">
              <a16:creationId xmlns:a16="http://schemas.microsoft.com/office/drawing/2014/main" id="{DB9596B8-9D82-4A97-9DFE-93F69F2318A8}"/>
            </a:ext>
          </a:extLst>
        </xdr:cNvPr>
        <xdr:cNvSpPr txBox="1"/>
      </xdr:nvSpPr>
      <xdr:spPr>
        <a:xfrm>
          <a:off x="9535590" y="6261210"/>
          <a:ext cx="147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i="0" u="none" strike="noStrike">
              <a:solidFill>
                <a:schemeClr val="bg1">
                  <a:lumMod val="85000"/>
                </a:schemeClr>
              </a:solidFill>
              <a:latin typeface="Calibri"/>
              <a:cs typeface="Calibri"/>
            </a:rPr>
            <a:t>Average Sales Margin</a:t>
          </a:r>
          <a:endParaRPr lang="en-PH" sz="1100" b="1" i="0" u="none" strike="noStrike" baseline="0">
            <a:solidFill>
              <a:schemeClr val="bg1">
                <a:lumMod val="85000"/>
              </a:schemeClr>
            </a:solidFill>
            <a:latin typeface="Calibri"/>
            <a:cs typeface="Calibri"/>
          </a:endParaRPr>
        </a:p>
      </xdr:txBody>
    </xdr:sp>
    <xdr:clientData/>
  </xdr:twoCellAnchor>
  <xdr:twoCellAnchor>
    <xdr:from>
      <xdr:col>15</xdr:col>
      <xdr:colOff>409590</xdr:colOff>
      <xdr:row>30</xdr:row>
      <xdr:rowOff>166740</xdr:rowOff>
    </xdr:from>
    <xdr:to>
      <xdr:col>18</xdr:col>
      <xdr:colOff>20790</xdr:colOff>
      <xdr:row>32</xdr:row>
      <xdr:rowOff>16980</xdr:rowOff>
    </xdr:to>
    <xdr:sp macro="" textlink="'Ave Margin'!C5">
      <xdr:nvSpPr>
        <xdr:cNvPr id="54" name="TextBox 53">
          <a:extLst>
            <a:ext uri="{FF2B5EF4-FFF2-40B4-BE49-F238E27FC236}">
              <a16:creationId xmlns:a16="http://schemas.microsoft.com/office/drawing/2014/main" id="{D95403DF-CC51-4C17-8182-D2230A3AA8F3}"/>
            </a:ext>
          </a:extLst>
        </xdr:cNvPr>
        <xdr:cNvSpPr txBox="1"/>
      </xdr:nvSpPr>
      <xdr:spPr>
        <a:xfrm>
          <a:off x="9553590" y="5653140"/>
          <a:ext cx="1440000" cy="216000"/>
        </a:xfrm>
        <a:prstGeom prst="rect">
          <a:avLst/>
        </a:prstGeom>
        <a:noFill/>
        <a:ln w="9525" cmpd="sng">
          <a:noFill/>
        </a:ln>
        <a:effectLst>
          <a:glow rad="38100">
            <a:schemeClr val="accent6">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8AFB3D-C27D-4F04-BBAE-785E72CB71EE}" type="TxLink">
            <a:rPr lang="en-US" sz="1800" b="1" i="0" u="none" strike="noStrike">
              <a:solidFill>
                <a:schemeClr val="bg1">
                  <a:lumMod val="85000"/>
                </a:schemeClr>
              </a:solidFill>
              <a:effectLst>
                <a:glow rad="63500">
                  <a:schemeClr val="accent4">
                    <a:satMod val="175000"/>
                    <a:alpha val="40000"/>
                  </a:schemeClr>
                </a:glow>
              </a:effectLst>
              <a:latin typeface="Calibri"/>
              <a:cs typeface="Calibri"/>
            </a:rPr>
            <a:pPr algn="ctr"/>
            <a:t>32%</a:t>
          </a:fld>
          <a:endParaRPr lang="en-PH" sz="4800" b="1" i="0" u="none" strike="noStrike">
            <a:solidFill>
              <a:schemeClr val="bg1">
                <a:lumMod val="85000"/>
              </a:schemeClr>
            </a:solidFill>
            <a:effectLst>
              <a:glow rad="63500">
                <a:schemeClr val="accent4">
                  <a:satMod val="175000"/>
                  <a:alpha val="40000"/>
                </a:schemeClr>
              </a:glow>
            </a:effectLst>
            <a:latin typeface="Calibri"/>
            <a:cs typeface="Calibri"/>
          </a:endParaRPr>
        </a:p>
      </xdr:txBody>
    </xdr:sp>
    <xdr:clientData/>
  </xdr:twoCellAnchor>
  <xdr:twoCellAnchor>
    <xdr:from>
      <xdr:col>16</xdr:col>
      <xdr:colOff>69990</xdr:colOff>
      <xdr:row>29</xdr:row>
      <xdr:rowOff>7620</xdr:rowOff>
    </xdr:from>
    <xdr:to>
      <xdr:col>17</xdr:col>
      <xdr:colOff>360390</xdr:colOff>
      <xdr:row>33</xdr:row>
      <xdr:rowOff>176100</xdr:rowOff>
    </xdr:to>
    <xdr:sp macro="" textlink="">
      <xdr:nvSpPr>
        <xdr:cNvPr id="55" name="Oval 54">
          <a:extLst>
            <a:ext uri="{FF2B5EF4-FFF2-40B4-BE49-F238E27FC236}">
              <a16:creationId xmlns:a16="http://schemas.microsoft.com/office/drawing/2014/main" id="{98314264-747F-CA85-5D70-D87D527DE54A}"/>
            </a:ext>
          </a:extLst>
        </xdr:cNvPr>
        <xdr:cNvSpPr/>
      </xdr:nvSpPr>
      <xdr:spPr>
        <a:xfrm>
          <a:off x="9823590" y="5311140"/>
          <a:ext cx="900000" cy="900000"/>
        </a:xfrm>
        <a:prstGeom prst="ellipse">
          <a:avLst/>
        </a:prstGeom>
        <a:noFill/>
        <a:ln w="6985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15</xdr:col>
      <xdr:colOff>391590</xdr:colOff>
      <xdr:row>35</xdr:row>
      <xdr:rowOff>28050</xdr:rowOff>
    </xdr:from>
    <xdr:to>
      <xdr:col>18</xdr:col>
      <xdr:colOff>38790</xdr:colOff>
      <xdr:row>36</xdr:row>
      <xdr:rowOff>61170</xdr:rowOff>
    </xdr:to>
    <xdr:sp macro="" textlink="">
      <xdr:nvSpPr>
        <xdr:cNvPr id="56" name="TextBox 55">
          <a:extLst>
            <a:ext uri="{FF2B5EF4-FFF2-40B4-BE49-F238E27FC236}">
              <a16:creationId xmlns:a16="http://schemas.microsoft.com/office/drawing/2014/main" id="{710A9F24-A389-44F0-8E0D-30DC65A1B52E}"/>
            </a:ext>
          </a:extLst>
        </xdr:cNvPr>
        <xdr:cNvSpPr txBox="1"/>
      </xdr:nvSpPr>
      <xdr:spPr>
        <a:xfrm>
          <a:off x="9535590" y="6428850"/>
          <a:ext cx="147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i="0" u="none" strike="noStrike">
              <a:solidFill>
                <a:schemeClr val="bg1">
                  <a:lumMod val="85000"/>
                </a:schemeClr>
              </a:solidFill>
              <a:latin typeface="Calibri"/>
              <a:cs typeface="Calibri"/>
            </a:rPr>
            <a:t>Target: &gt; 33%</a:t>
          </a:r>
          <a:endParaRPr lang="en-PH" sz="1100" b="1" i="0" u="none" strike="noStrike" baseline="0">
            <a:solidFill>
              <a:schemeClr val="bg1">
                <a:lumMod val="85000"/>
              </a:schemeClr>
            </a:solidFill>
            <a:latin typeface="Calibri"/>
            <a:cs typeface="Calibri"/>
          </a:endParaRPr>
        </a:p>
      </xdr:txBody>
    </xdr:sp>
    <xdr:clientData/>
  </xdr:twoCellAnchor>
  <xdr:twoCellAnchor>
    <xdr:from>
      <xdr:col>18</xdr:col>
      <xdr:colOff>372960</xdr:colOff>
      <xdr:row>29</xdr:row>
      <xdr:rowOff>7620</xdr:rowOff>
    </xdr:from>
    <xdr:to>
      <xdr:col>20</xdr:col>
      <xdr:colOff>53760</xdr:colOff>
      <xdr:row>33</xdr:row>
      <xdr:rowOff>176100</xdr:rowOff>
    </xdr:to>
    <xdr:sp macro="" textlink="">
      <xdr:nvSpPr>
        <xdr:cNvPr id="18" name="Oval 17">
          <a:extLst>
            <a:ext uri="{FF2B5EF4-FFF2-40B4-BE49-F238E27FC236}">
              <a16:creationId xmlns:a16="http://schemas.microsoft.com/office/drawing/2014/main" id="{BF4609A7-4AC1-4D9E-BF68-4C22AA022D8F}"/>
            </a:ext>
          </a:extLst>
        </xdr:cNvPr>
        <xdr:cNvSpPr/>
      </xdr:nvSpPr>
      <xdr:spPr>
        <a:xfrm>
          <a:off x="11345760" y="5311140"/>
          <a:ext cx="900000" cy="900000"/>
        </a:xfrm>
        <a:prstGeom prst="ellipse">
          <a:avLst/>
        </a:prstGeom>
        <a:noFill/>
        <a:ln w="6985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18</xdr:col>
      <xdr:colOff>102960</xdr:colOff>
      <xdr:row>30</xdr:row>
      <xdr:rowOff>166740</xdr:rowOff>
    </xdr:from>
    <xdr:to>
      <xdr:col>20</xdr:col>
      <xdr:colOff>323760</xdr:colOff>
      <xdr:row>32</xdr:row>
      <xdr:rowOff>16980</xdr:rowOff>
    </xdr:to>
    <xdr:sp macro="" textlink="'Delivery Duration (Days)'!C14">
      <xdr:nvSpPr>
        <xdr:cNvPr id="21" name="TextBox 20">
          <a:extLst>
            <a:ext uri="{FF2B5EF4-FFF2-40B4-BE49-F238E27FC236}">
              <a16:creationId xmlns:a16="http://schemas.microsoft.com/office/drawing/2014/main" id="{592ED837-5838-4886-98B7-5D06CC2477FF}"/>
            </a:ext>
          </a:extLst>
        </xdr:cNvPr>
        <xdr:cNvSpPr txBox="1"/>
      </xdr:nvSpPr>
      <xdr:spPr>
        <a:xfrm>
          <a:off x="11075760" y="5653140"/>
          <a:ext cx="1440000" cy="216000"/>
        </a:xfrm>
        <a:prstGeom prst="rect">
          <a:avLst/>
        </a:prstGeom>
        <a:noFill/>
        <a:ln w="9525" cmpd="sng">
          <a:noFill/>
        </a:ln>
        <a:effectLst>
          <a:glow rad="38100">
            <a:schemeClr val="accent6">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0451448-4CEA-4D78-B01E-6C615726A4AD}" type="TxLink">
            <a:rPr lang="en-US" sz="1800" b="0" i="0" u="none" strike="noStrike">
              <a:solidFill>
                <a:schemeClr val="bg1">
                  <a:lumMod val="85000"/>
                </a:schemeClr>
              </a:solidFill>
              <a:effectLst>
                <a:glow rad="63500">
                  <a:schemeClr val="accent4">
                    <a:satMod val="175000"/>
                    <a:alpha val="40000"/>
                  </a:schemeClr>
                </a:glow>
              </a:effectLst>
              <a:latin typeface="Calibri"/>
              <a:cs typeface="Calibri"/>
            </a:rPr>
            <a:pPr algn="ctr"/>
            <a:t>4.09</a:t>
          </a:fld>
          <a:endParaRPr lang="en-PH" sz="7200" b="1" i="0" u="none" strike="noStrike">
            <a:solidFill>
              <a:schemeClr val="bg1">
                <a:lumMod val="85000"/>
              </a:schemeClr>
            </a:solidFill>
            <a:effectLst>
              <a:glow rad="63500">
                <a:schemeClr val="accent4">
                  <a:satMod val="175000"/>
                  <a:alpha val="40000"/>
                </a:schemeClr>
              </a:glow>
            </a:effectLst>
            <a:latin typeface="Calibri"/>
            <a:cs typeface="Calibri"/>
          </a:endParaRPr>
        </a:p>
      </xdr:txBody>
    </xdr:sp>
    <xdr:clientData/>
  </xdr:twoCellAnchor>
  <xdr:twoCellAnchor>
    <xdr:from>
      <xdr:col>17</xdr:col>
      <xdr:colOff>586560</xdr:colOff>
      <xdr:row>34</xdr:row>
      <xdr:rowOff>43290</xdr:rowOff>
    </xdr:from>
    <xdr:to>
      <xdr:col>20</xdr:col>
      <xdr:colOff>449760</xdr:colOff>
      <xdr:row>35</xdr:row>
      <xdr:rowOff>76410</xdr:rowOff>
    </xdr:to>
    <xdr:sp macro="" textlink="">
      <xdr:nvSpPr>
        <xdr:cNvPr id="24" name="TextBox 23">
          <a:extLst>
            <a:ext uri="{FF2B5EF4-FFF2-40B4-BE49-F238E27FC236}">
              <a16:creationId xmlns:a16="http://schemas.microsoft.com/office/drawing/2014/main" id="{DD29C23D-BA47-4769-AACF-B286C11277E0}"/>
            </a:ext>
          </a:extLst>
        </xdr:cNvPr>
        <xdr:cNvSpPr txBox="1"/>
      </xdr:nvSpPr>
      <xdr:spPr>
        <a:xfrm>
          <a:off x="10949760" y="6261210"/>
          <a:ext cx="169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i="0" u="none" strike="noStrike">
              <a:solidFill>
                <a:schemeClr val="bg1">
                  <a:lumMod val="85000"/>
                </a:schemeClr>
              </a:solidFill>
              <a:latin typeface="Calibri"/>
              <a:cs typeface="Calibri"/>
            </a:rPr>
            <a:t>Delivery Duration</a:t>
          </a:r>
          <a:r>
            <a:rPr lang="en-PH" sz="1100" b="1" i="0" u="none" strike="noStrike" baseline="0">
              <a:solidFill>
                <a:schemeClr val="bg1">
                  <a:lumMod val="85000"/>
                </a:schemeClr>
              </a:solidFill>
              <a:latin typeface="Calibri"/>
              <a:cs typeface="Calibri"/>
            </a:rPr>
            <a:t> in Days</a:t>
          </a:r>
        </a:p>
      </xdr:txBody>
    </xdr:sp>
    <xdr:clientData/>
  </xdr:twoCellAnchor>
  <xdr:twoCellAnchor>
    <xdr:from>
      <xdr:col>18</xdr:col>
      <xdr:colOff>84960</xdr:colOff>
      <xdr:row>35</xdr:row>
      <xdr:rowOff>28050</xdr:rowOff>
    </xdr:from>
    <xdr:to>
      <xdr:col>20</xdr:col>
      <xdr:colOff>341760</xdr:colOff>
      <xdr:row>36</xdr:row>
      <xdr:rowOff>61170</xdr:rowOff>
    </xdr:to>
    <xdr:sp macro="" textlink="">
      <xdr:nvSpPr>
        <xdr:cNvPr id="26" name="TextBox 25">
          <a:extLst>
            <a:ext uri="{FF2B5EF4-FFF2-40B4-BE49-F238E27FC236}">
              <a16:creationId xmlns:a16="http://schemas.microsoft.com/office/drawing/2014/main" id="{E3D7883D-76FF-426E-8E16-4630D9A18A5D}"/>
            </a:ext>
          </a:extLst>
        </xdr:cNvPr>
        <xdr:cNvSpPr txBox="1"/>
      </xdr:nvSpPr>
      <xdr:spPr>
        <a:xfrm>
          <a:off x="11057760" y="6428850"/>
          <a:ext cx="147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i="0" u="none" strike="noStrike">
              <a:solidFill>
                <a:schemeClr val="bg1">
                  <a:lumMod val="85000"/>
                </a:schemeClr>
              </a:solidFill>
              <a:latin typeface="Calibri"/>
              <a:cs typeface="Calibri"/>
            </a:rPr>
            <a:t>Target: &lt;</a:t>
          </a:r>
          <a:r>
            <a:rPr lang="en-PH" sz="1100" b="1" i="0" u="none" strike="noStrike" baseline="0">
              <a:solidFill>
                <a:schemeClr val="bg1">
                  <a:lumMod val="85000"/>
                </a:schemeClr>
              </a:solidFill>
              <a:latin typeface="Calibri"/>
              <a:cs typeface="Calibri"/>
            </a:rPr>
            <a:t> 2</a:t>
          </a:r>
        </a:p>
      </xdr:txBody>
    </xdr:sp>
    <xdr:clientData/>
  </xdr:twoCellAnchor>
  <xdr:twoCellAnchor>
    <xdr:from>
      <xdr:col>20</xdr:col>
      <xdr:colOff>262800</xdr:colOff>
      <xdr:row>28</xdr:row>
      <xdr:rowOff>30480</xdr:rowOff>
    </xdr:from>
    <xdr:to>
      <xdr:col>23</xdr:col>
      <xdr:colOff>186600</xdr:colOff>
      <xdr:row>35</xdr:row>
      <xdr:rowOff>0</xdr:rowOff>
    </xdr:to>
    <xdr:graphicFrame macro="">
      <xdr:nvGraphicFramePr>
        <xdr:cNvPr id="29" name="Chart 28">
          <a:extLst>
            <a:ext uri="{FF2B5EF4-FFF2-40B4-BE49-F238E27FC236}">
              <a16:creationId xmlns:a16="http://schemas.microsoft.com/office/drawing/2014/main" id="{4378826C-846A-4602-AF55-02A6900FF4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20</xdr:col>
      <xdr:colOff>419100</xdr:colOff>
      <xdr:row>30</xdr:row>
      <xdr:rowOff>166740</xdr:rowOff>
    </xdr:from>
    <xdr:to>
      <xdr:col>23</xdr:col>
      <xdr:colOff>30300</xdr:colOff>
      <xdr:row>32</xdr:row>
      <xdr:rowOff>16980</xdr:rowOff>
    </xdr:to>
    <xdr:sp macro="" textlink="'Payment Mode'!C6">
      <xdr:nvSpPr>
        <xdr:cNvPr id="41" name="TextBox 40">
          <a:extLst>
            <a:ext uri="{FF2B5EF4-FFF2-40B4-BE49-F238E27FC236}">
              <a16:creationId xmlns:a16="http://schemas.microsoft.com/office/drawing/2014/main" id="{E20EA2BD-C47D-43EA-AA9E-CE8B0EAB6683}"/>
            </a:ext>
          </a:extLst>
        </xdr:cNvPr>
        <xdr:cNvSpPr txBox="1"/>
      </xdr:nvSpPr>
      <xdr:spPr>
        <a:xfrm>
          <a:off x="12611100" y="5653140"/>
          <a:ext cx="1440000" cy="216000"/>
        </a:xfrm>
        <a:prstGeom prst="rect">
          <a:avLst/>
        </a:prstGeom>
        <a:noFill/>
        <a:ln w="9525" cmpd="sng">
          <a:noFill/>
        </a:ln>
        <a:effectLst>
          <a:glow rad="38100">
            <a:schemeClr val="accent6">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F7BEBF-C797-4F23-B348-2A822C568B2D}" type="TxLink">
            <a:rPr lang="en-US" sz="1800" b="0" i="0" u="none" strike="noStrike">
              <a:solidFill>
                <a:schemeClr val="bg1">
                  <a:lumMod val="85000"/>
                </a:schemeClr>
              </a:solidFill>
              <a:effectLst>
                <a:glow rad="63500">
                  <a:schemeClr val="accent4">
                    <a:satMod val="175000"/>
                    <a:alpha val="40000"/>
                  </a:schemeClr>
                </a:glow>
              </a:effectLst>
              <a:latin typeface="Calibri"/>
              <a:cs typeface="Calibri"/>
            </a:rPr>
            <a:pPr algn="ctr"/>
            <a:t>50%</a:t>
          </a:fld>
          <a:endParaRPr lang="en-PH" sz="11500" b="1" i="0" u="none" strike="noStrike">
            <a:solidFill>
              <a:schemeClr val="bg1">
                <a:lumMod val="85000"/>
              </a:schemeClr>
            </a:solidFill>
            <a:effectLst>
              <a:glow rad="63500">
                <a:schemeClr val="accent4">
                  <a:satMod val="175000"/>
                  <a:alpha val="40000"/>
                </a:schemeClr>
              </a:glow>
            </a:effectLst>
            <a:latin typeface="Calibri"/>
            <a:cs typeface="Calibri"/>
          </a:endParaRPr>
        </a:p>
      </xdr:txBody>
    </xdr:sp>
    <xdr:clientData/>
  </xdr:twoCellAnchor>
  <xdr:twoCellAnchor>
    <xdr:from>
      <xdr:col>20</xdr:col>
      <xdr:colOff>293100</xdr:colOff>
      <xdr:row>34</xdr:row>
      <xdr:rowOff>43290</xdr:rowOff>
    </xdr:from>
    <xdr:to>
      <xdr:col>23</xdr:col>
      <xdr:colOff>156300</xdr:colOff>
      <xdr:row>35</xdr:row>
      <xdr:rowOff>76410</xdr:rowOff>
    </xdr:to>
    <xdr:sp macro="" textlink="">
      <xdr:nvSpPr>
        <xdr:cNvPr id="44" name="TextBox 43">
          <a:extLst>
            <a:ext uri="{FF2B5EF4-FFF2-40B4-BE49-F238E27FC236}">
              <a16:creationId xmlns:a16="http://schemas.microsoft.com/office/drawing/2014/main" id="{E51E7DC9-51F4-4E32-8EE9-E598081D048F}"/>
            </a:ext>
          </a:extLst>
        </xdr:cNvPr>
        <xdr:cNvSpPr txBox="1"/>
      </xdr:nvSpPr>
      <xdr:spPr>
        <a:xfrm>
          <a:off x="12485100" y="6261210"/>
          <a:ext cx="169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i="0" u="none" strike="noStrike">
              <a:solidFill>
                <a:schemeClr val="bg1">
                  <a:lumMod val="85000"/>
                </a:schemeClr>
              </a:solidFill>
              <a:latin typeface="Calibri"/>
              <a:cs typeface="Calibri"/>
            </a:rPr>
            <a:t>Cash Payments</a:t>
          </a:r>
          <a:endParaRPr lang="en-PH" sz="1100" b="1" i="0" u="none" strike="noStrike" baseline="0">
            <a:solidFill>
              <a:schemeClr val="bg1">
                <a:lumMod val="85000"/>
              </a:schemeClr>
            </a:solidFill>
            <a:latin typeface="Calibri"/>
            <a:cs typeface="Calibri"/>
          </a:endParaRPr>
        </a:p>
      </xdr:txBody>
    </xdr:sp>
    <xdr:clientData/>
  </xdr:twoCellAnchor>
  <xdr:twoCellAnchor>
    <xdr:from>
      <xdr:col>20</xdr:col>
      <xdr:colOff>401100</xdr:colOff>
      <xdr:row>35</xdr:row>
      <xdr:rowOff>28050</xdr:rowOff>
    </xdr:from>
    <xdr:to>
      <xdr:col>23</xdr:col>
      <xdr:colOff>48300</xdr:colOff>
      <xdr:row>36</xdr:row>
      <xdr:rowOff>61170</xdr:rowOff>
    </xdr:to>
    <xdr:sp macro="" textlink="">
      <xdr:nvSpPr>
        <xdr:cNvPr id="45" name="TextBox 44">
          <a:extLst>
            <a:ext uri="{FF2B5EF4-FFF2-40B4-BE49-F238E27FC236}">
              <a16:creationId xmlns:a16="http://schemas.microsoft.com/office/drawing/2014/main" id="{B22F0916-E7AC-41C4-B8CB-582161A8E2D0}"/>
            </a:ext>
          </a:extLst>
        </xdr:cNvPr>
        <xdr:cNvSpPr txBox="1"/>
      </xdr:nvSpPr>
      <xdr:spPr>
        <a:xfrm>
          <a:off x="12593100" y="6428850"/>
          <a:ext cx="147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i="0" u="none" strike="noStrike">
              <a:solidFill>
                <a:schemeClr val="bg1">
                  <a:lumMod val="85000"/>
                </a:schemeClr>
              </a:solidFill>
              <a:latin typeface="Calibri"/>
              <a:cs typeface="Calibri"/>
            </a:rPr>
            <a:t>Target: &gt;</a:t>
          </a:r>
          <a:r>
            <a:rPr lang="en-PH" sz="1100" b="1" i="0" u="none" strike="noStrike" baseline="0">
              <a:solidFill>
                <a:schemeClr val="bg1">
                  <a:lumMod val="85000"/>
                </a:schemeClr>
              </a:solidFill>
              <a:latin typeface="Calibri"/>
              <a:cs typeface="Calibri"/>
            </a:rPr>
            <a:t> 65%</a:t>
          </a:r>
        </a:p>
      </xdr:txBody>
    </xdr:sp>
    <xdr:clientData/>
  </xdr:twoCellAnchor>
  <xdr:twoCellAnchor>
    <xdr:from>
      <xdr:col>4</xdr:col>
      <xdr:colOff>30480</xdr:colOff>
      <xdr:row>8</xdr:row>
      <xdr:rowOff>45720</xdr:rowOff>
    </xdr:from>
    <xdr:to>
      <xdr:col>13</xdr:col>
      <xdr:colOff>114300</xdr:colOff>
      <xdr:row>20</xdr:row>
      <xdr:rowOff>53340</xdr:rowOff>
    </xdr:to>
    <xdr:graphicFrame macro="">
      <xdr:nvGraphicFramePr>
        <xdr:cNvPr id="52" name="Line_Chart_Revenue" hidden="1">
          <a:extLst>
            <a:ext uri="{FF2B5EF4-FFF2-40B4-BE49-F238E27FC236}">
              <a16:creationId xmlns:a16="http://schemas.microsoft.com/office/drawing/2014/main" id="{319A6511-82D5-4CB6-9985-88753FA1E2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xdr:col>
      <xdr:colOff>30480</xdr:colOff>
      <xdr:row>8</xdr:row>
      <xdr:rowOff>38100</xdr:rowOff>
    </xdr:from>
    <xdr:to>
      <xdr:col>13</xdr:col>
      <xdr:colOff>121920</xdr:colOff>
      <xdr:row>20</xdr:row>
      <xdr:rowOff>60960</xdr:rowOff>
    </xdr:to>
    <xdr:graphicFrame macro="">
      <xdr:nvGraphicFramePr>
        <xdr:cNvPr id="48" name="Line_Chart_Sales" hidden="1">
          <a:extLst>
            <a:ext uri="{FF2B5EF4-FFF2-40B4-BE49-F238E27FC236}">
              <a16:creationId xmlns:a16="http://schemas.microsoft.com/office/drawing/2014/main" id="{51C52166-F212-420E-81F3-07D02B900E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xdr:col>
      <xdr:colOff>30480</xdr:colOff>
      <xdr:row>8</xdr:row>
      <xdr:rowOff>30480</xdr:rowOff>
    </xdr:from>
    <xdr:to>
      <xdr:col>13</xdr:col>
      <xdr:colOff>114300</xdr:colOff>
      <xdr:row>20</xdr:row>
      <xdr:rowOff>60960</xdr:rowOff>
    </xdr:to>
    <xdr:graphicFrame macro="">
      <xdr:nvGraphicFramePr>
        <xdr:cNvPr id="8" name="Line_Chart_Both">
          <a:extLst>
            <a:ext uri="{FF2B5EF4-FFF2-40B4-BE49-F238E27FC236}">
              <a16:creationId xmlns:a16="http://schemas.microsoft.com/office/drawing/2014/main" id="{3F8024D0-8F35-4265-B2CD-6FBA0334B5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148590</xdr:colOff>
      <xdr:row>6</xdr:row>
      <xdr:rowOff>98488</xdr:rowOff>
    </xdr:from>
    <xdr:to>
      <xdr:col>14</xdr:col>
      <xdr:colOff>222990</xdr:colOff>
      <xdr:row>7</xdr:row>
      <xdr:rowOff>167608</xdr:rowOff>
    </xdr:to>
    <xdr:grpSp>
      <xdr:nvGrpSpPr>
        <xdr:cNvPr id="74" name="Tab_Button_Sales_Inactive">
          <a:extLst>
            <a:ext uri="{FF2B5EF4-FFF2-40B4-BE49-F238E27FC236}">
              <a16:creationId xmlns:a16="http://schemas.microsoft.com/office/drawing/2014/main" id="{E2D10CDD-F924-DF96-5182-A3DEA20686B6}"/>
            </a:ext>
          </a:extLst>
        </xdr:cNvPr>
        <xdr:cNvGrpSpPr/>
      </xdr:nvGrpSpPr>
      <xdr:grpSpPr>
        <a:xfrm>
          <a:off x="8073390" y="1195768"/>
          <a:ext cx="684000" cy="252000"/>
          <a:chOff x="10005060" y="9114283"/>
          <a:chExt cx="684000" cy="252000"/>
        </a:xfrm>
      </xdr:grpSpPr>
      <xdr:sp macro="" textlink="">
        <xdr:nvSpPr>
          <xdr:cNvPr id="57" name="Rectangle: Rounded Corners 56">
            <a:extLst>
              <a:ext uri="{FF2B5EF4-FFF2-40B4-BE49-F238E27FC236}">
                <a16:creationId xmlns:a16="http://schemas.microsoft.com/office/drawing/2014/main" id="{DC507D2E-905F-E36A-FBD9-7CFA12669924}"/>
              </a:ext>
            </a:extLst>
          </xdr:cNvPr>
          <xdr:cNvSpPr/>
        </xdr:nvSpPr>
        <xdr:spPr>
          <a:xfrm>
            <a:off x="10041060" y="9114283"/>
            <a:ext cx="612000" cy="252000"/>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0]!ThisWorkbook.Display_Chart_Sales" textlink="">
        <xdr:nvSpPr>
          <xdr:cNvPr id="60" name="TextBox 59">
            <a:extLst>
              <a:ext uri="{FF2B5EF4-FFF2-40B4-BE49-F238E27FC236}">
                <a16:creationId xmlns:a16="http://schemas.microsoft.com/office/drawing/2014/main" id="{84956ACF-CC54-45B4-9DB4-4E27DB1E02FF}"/>
              </a:ext>
            </a:extLst>
          </xdr:cNvPr>
          <xdr:cNvSpPr txBox="1"/>
        </xdr:nvSpPr>
        <xdr:spPr>
          <a:xfrm>
            <a:off x="10005060" y="9114283"/>
            <a:ext cx="684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tx1">
                    <a:lumMod val="95000"/>
                    <a:lumOff val="5000"/>
                  </a:schemeClr>
                </a:solidFill>
              </a:rPr>
              <a:t>Sales</a:t>
            </a:r>
          </a:p>
        </xdr:txBody>
      </xdr:sp>
    </xdr:grpSp>
    <xdr:clientData/>
  </xdr:twoCellAnchor>
  <xdr:twoCellAnchor>
    <xdr:from>
      <xdr:col>14</xdr:col>
      <xdr:colOff>482160</xdr:colOff>
      <xdr:row>6</xdr:row>
      <xdr:rowOff>98488</xdr:rowOff>
    </xdr:from>
    <xdr:to>
      <xdr:col>15</xdr:col>
      <xdr:colOff>592560</xdr:colOff>
      <xdr:row>7</xdr:row>
      <xdr:rowOff>167608</xdr:rowOff>
    </xdr:to>
    <xdr:grpSp>
      <xdr:nvGrpSpPr>
        <xdr:cNvPr id="67" name="Tab_Button_Revenue_Inactive">
          <a:extLst>
            <a:ext uri="{FF2B5EF4-FFF2-40B4-BE49-F238E27FC236}">
              <a16:creationId xmlns:a16="http://schemas.microsoft.com/office/drawing/2014/main" id="{D205F806-496F-AB84-346E-B9E335824440}"/>
            </a:ext>
          </a:extLst>
        </xdr:cNvPr>
        <xdr:cNvGrpSpPr/>
      </xdr:nvGrpSpPr>
      <xdr:grpSpPr>
        <a:xfrm>
          <a:off x="9016560" y="1195768"/>
          <a:ext cx="720000" cy="252000"/>
          <a:chOff x="9325170" y="7523226"/>
          <a:chExt cx="720000" cy="252000"/>
        </a:xfrm>
      </xdr:grpSpPr>
      <xdr:sp macro="" textlink="">
        <xdr:nvSpPr>
          <xdr:cNvPr id="58" name="Rectangle: Rounded Corners 57">
            <a:extLst>
              <a:ext uri="{FF2B5EF4-FFF2-40B4-BE49-F238E27FC236}">
                <a16:creationId xmlns:a16="http://schemas.microsoft.com/office/drawing/2014/main" id="{C0CBD995-9194-4B4F-9CD7-79982E33B182}"/>
              </a:ext>
            </a:extLst>
          </xdr:cNvPr>
          <xdr:cNvSpPr/>
        </xdr:nvSpPr>
        <xdr:spPr>
          <a:xfrm>
            <a:off x="9343170" y="7523226"/>
            <a:ext cx="684000" cy="252000"/>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0]!ThisWorkbook.Display_Chart_Revenue" textlink="">
        <xdr:nvSpPr>
          <xdr:cNvPr id="61" name="TextBox 60">
            <a:extLst>
              <a:ext uri="{FF2B5EF4-FFF2-40B4-BE49-F238E27FC236}">
                <a16:creationId xmlns:a16="http://schemas.microsoft.com/office/drawing/2014/main" id="{CF4DD58A-9A1A-47B7-A066-85B89A187A6C}"/>
              </a:ext>
            </a:extLst>
          </xdr:cNvPr>
          <xdr:cNvSpPr txBox="1"/>
        </xdr:nvSpPr>
        <xdr:spPr>
          <a:xfrm>
            <a:off x="9325170" y="7523226"/>
            <a:ext cx="720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tx1">
                    <a:lumMod val="95000"/>
                    <a:lumOff val="5000"/>
                  </a:schemeClr>
                </a:solidFill>
              </a:rPr>
              <a:t>Profit</a:t>
            </a:r>
          </a:p>
        </xdr:txBody>
      </xdr:sp>
    </xdr:grpSp>
    <xdr:clientData/>
  </xdr:twoCellAnchor>
  <xdr:twoCellAnchor>
    <xdr:from>
      <xdr:col>10</xdr:col>
      <xdr:colOff>514154</xdr:colOff>
      <xdr:row>6</xdr:row>
      <xdr:rowOff>98488</xdr:rowOff>
    </xdr:from>
    <xdr:to>
      <xdr:col>12</xdr:col>
      <xdr:colOff>446954</xdr:colOff>
      <xdr:row>7</xdr:row>
      <xdr:rowOff>167608</xdr:rowOff>
    </xdr:to>
    <xdr:grpSp>
      <xdr:nvGrpSpPr>
        <xdr:cNvPr id="69" name="Tab_Button_Both_Inactive" hidden="1">
          <a:extLst>
            <a:ext uri="{FF2B5EF4-FFF2-40B4-BE49-F238E27FC236}">
              <a16:creationId xmlns:a16="http://schemas.microsoft.com/office/drawing/2014/main" id="{2BB61300-E099-6459-1249-E6834AF3E7B3}"/>
            </a:ext>
          </a:extLst>
        </xdr:cNvPr>
        <xdr:cNvGrpSpPr/>
      </xdr:nvGrpSpPr>
      <xdr:grpSpPr>
        <a:xfrm>
          <a:off x="6610154" y="1195768"/>
          <a:ext cx="1152000" cy="252000"/>
          <a:chOff x="8572304" y="9122283"/>
          <a:chExt cx="1152000" cy="252000"/>
        </a:xfrm>
      </xdr:grpSpPr>
      <xdr:sp macro="" textlink="">
        <xdr:nvSpPr>
          <xdr:cNvPr id="59" name="Rectangle: Rounded Corners 58" hidden="1">
            <a:extLst>
              <a:ext uri="{FF2B5EF4-FFF2-40B4-BE49-F238E27FC236}">
                <a16:creationId xmlns:a16="http://schemas.microsoft.com/office/drawing/2014/main" id="{E174A6E5-859C-4D00-87AE-6489A8F27FAD}"/>
              </a:ext>
            </a:extLst>
          </xdr:cNvPr>
          <xdr:cNvSpPr/>
        </xdr:nvSpPr>
        <xdr:spPr>
          <a:xfrm>
            <a:off x="8572304" y="9122283"/>
            <a:ext cx="1152000" cy="252000"/>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0]!ThisWorkbook.Display_Chart_Sales_and_Revenue" textlink="">
        <xdr:nvSpPr>
          <xdr:cNvPr id="62" name="TextBox 61" hidden="1">
            <a:extLst>
              <a:ext uri="{FF2B5EF4-FFF2-40B4-BE49-F238E27FC236}">
                <a16:creationId xmlns:a16="http://schemas.microsoft.com/office/drawing/2014/main" id="{85996A03-064C-47F0-A9AD-6B1BC41DB4C3}"/>
              </a:ext>
            </a:extLst>
          </xdr:cNvPr>
          <xdr:cNvSpPr txBox="1"/>
        </xdr:nvSpPr>
        <xdr:spPr>
          <a:xfrm>
            <a:off x="8572304" y="9122283"/>
            <a:ext cx="1152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tx1">
                    <a:lumMod val="95000"/>
                    <a:lumOff val="5000"/>
                  </a:schemeClr>
                </a:solidFill>
              </a:rPr>
              <a:t>Sales</a:t>
            </a:r>
            <a:r>
              <a:rPr lang="en-PH" sz="1100" b="1" baseline="0">
                <a:solidFill>
                  <a:schemeClr val="tx1">
                    <a:lumMod val="95000"/>
                    <a:lumOff val="5000"/>
                  </a:schemeClr>
                </a:solidFill>
              </a:rPr>
              <a:t> &amp; Profit</a:t>
            </a:r>
            <a:endParaRPr lang="en-PH" sz="1100" b="1">
              <a:solidFill>
                <a:schemeClr val="tx1">
                  <a:lumMod val="95000"/>
                  <a:lumOff val="5000"/>
                </a:schemeClr>
              </a:solidFill>
            </a:endParaRPr>
          </a:p>
        </xdr:txBody>
      </xdr:sp>
    </xdr:grpSp>
    <xdr:clientData/>
  </xdr:twoCellAnchor>
  <xdr:twoCellAnchor>
    <xdr:from>
      <xdr:col>10</xdr:col>
      <xdr:colOff>514154</xdr:colOff>
      <xdr:row>6</xdr:row>
      <xdr:rowOff>98488</xdr:rowOff>
    </xdr:from>
    <xdr:to>
      <xdr:col>12</xdr:col>
      <xdr:colOff>446954</xdr:colOff>
      <xdr:row>7</xdr:row>
      <xdr:rowOff>167608</xdr:rowOff>
    </xdr:to>
    <xdr:grpSp>
      <xdr:nvGrpSpPr>
        <xdr:cNvPr id="73" name="Tab_Button_Both_Active">
          <a:extLst>
            <a:ext uri="{FF2B5EF4-FFF2-40B4-BE49-F238E27FC236}">
              <a16:creationId xmlns:a16="http://schemas.microsoft.com/office/drawing/2014/main" id="{91A58CD8-29F9-1FD4-223E-14540B7D5A4D}"/>
            </a:ext>
          </a:extLst>
        </xdr:cNvPr>
        <xdr:cNvGrpSpPr/>
      </xdr:nvGrpSpPr>
      <xdr:grpSpPr>
        <a:xfrm>
          <a:off x="6610154" y="1195768"/>
          <a:ext cx="1152000" cy="252000"/>
          <a:chOff x="8732324" y="9922383"/>
          <a:chExt cx="1152000" cy="252000"/>
        </a:xfrm>
      </xdr:grpSpPr>
      <xdr:sp macro="" textlink="">
        <xdr:nvSpPr>
          <xdr:cNvPr id="71" name="Rectangle: Rounded Corners 70">
            <a:extLst>
              <a:ext uri="{FF2B5EF4-FFF2-40B4-BE49-F238E27FC236}">
                <a16:creationId xmlns:a16="http://schemas.microsoft.com/office/drawing/2014/main" id="{3FAEEFF9-85CD-BB8F-22E9-129945F0F185}"/>
              </a:ext>
            </a:extLst>
          </xdr:cNvPr>
          <xdr:cNvSpPr/>
        </xdr:nvSpPr>
        <xdr:spPr>
          <a:xfrm>
            <a:off x="8732324" y="9922383"/>
            <a:ext cx="1152000" cy="25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0]!ThisWorkbook.Display_Chart_Sales_and_Revenue" textlink="">
        <xdr:nvSpPr>
          <xdr:cNvPr id="72" name="TextBox 71">
            <a:extLst>
              <a:ext uri="{FF2B5EF4-FFF2-40B4-BE49-F238E27FC236}">
                <a16:creationId xmlns:a16="http://schemas.microsoft.com/office/drawing/2014/main" id="{84D023D8-9712-84DB-E331-C73FB99E1541}"/>
              </a:ext>
            </a:extLst>
          </xdr:cNvPr>
          <xdr:cNvSpPr txBox="1"/>
        </xdr:nvSpPr>
        <xdr:spPr>
          <a:xfrm>
            <a:off x="8732324" y="9922383"/>
            <a:ext cx="1152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tx1">
                    <a:lumMod val="95000"/>
                    <a:lumOff val="5000"/>
                  </a:schemeClr>
                </a:solidFill>
              </a:rPr>
              <a:t>Sales</a:t>
            </a:r>
            <a:r>
              <a:rPr lang="en-PH" sz="1100" b="1" baseline="0">
                <a:solidFill>
                  <a:schemeClr val="tx1">
                    <a:lumMod val="95000"/>
                    <a:lumOff val="5000"/>
                  </a:schemeClr>
                </a:solidFill>
              </a:rPr>
              <a:t> &amp; Profit</a:t>
            </a:r>
            <a:endParaRPr lang="en-PH" sz="1100" b="1">
              <a:solidFill>
                <a:schemeClr val="tx1">
                  <a:lumMod val="95000"/>
                  <a:lumOff val="5000"/>
                </a:schemeClr>
              </a:solidFill>
            </a:endParaRPr>
          </a:p>
        </xdr:txBody>
      </xdr:sp>
    </xdr:grpSp>
    <xdr:clientData/>
  </xdr:twoCellAnchor>
  <xdr:twoCellAnchor>
    <xdr:from>
      <xdr:col>13</xdr:col>
      <xdr:colOff>148590</xdr:colOff>
      <xdr:row>6</xdr:row>
      <xdr:rowOff>98488</xdr:rowOff>
    </xdr:from>
    <xdr:to>
      <xdr:col>14</xdr:col>
      <xdr:colOff>222990</xdr:colOff>
      <xdr:row>7</xdr:row>
      <xdr:rowOff>167608</xdr:rowOff>
    </xdr:to>
    <xdr:grpSp>
      <xdr:nvGrpSpPr>
        <xdr:cNvPr id="78" name="Tab_Button_Sales_Active" hidden="1">
          <a:extLst>
            <a:ext uri="{FF2B5EF4-FFF2-40B4-BE49-F238E27FC236}">
              <a16:creationId xmlns:a16="http://schemas.microsoft.com/office/drawing/2014/main" id="{A8706FD8-94EB-1E50-0D51-74E6B07C9A51}"/>
            </a:ext>
          </a:extLst>
        </xdr:cNvPr>
        <xdr:cNvGrpSpPr/>
      </xdr:nvGrpSpPr>
      <xdr:grpSpPr>
        <a:xfrm>
          <a:off x="8073390" y="1195768"/>
          <a:ext cx="684000" cy="252000"/>
          <a:chOff x="10005060" y="9472423"/>
          <a:chExt cx="684000" cy="252000"/>
        </a:xfrm>
      </xdr:grpSpPr>
      <xdr:sp macro="" textlink="">
        <xdr:nvSpPr>
          <xdr:cNvPr id="76" name="Rectangle: Rounded Corners 75" hidden="1">
            <a:extLst>
              <a:ext uri="{FF2B5EF4-FFF2-40B4-BE49-F238E27FC236}">
                <a16:creationId xmlns:a16="http://schemas.microsoft.com/office/drawing/2014/main" id="{21744464-03C2-B3CC-AC4D-B5E63530B8B3}"/>
              </a:ext>
            </a:extLst>
          </xdr:cNvPr>
          <xdr:cNvSpPr/>
        </xdr:nvSpPr>
        <xdr:spPr>
          <a:xfrm>
            <a:off x="10041060" y="9472423"/>
            <a:ext cx="612000" cy="25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0]!ThisWorkbook.Display_Chart_Sales" textlink="">
        <xdr:nvSpPr>
          <xdr:cNvPr id="77" name="TextBox 76" hidden="1">
            <a:extLst>
              <a:ext uri="{FF2B5EF4-FFF2-40B4-BE49-F238E27FC236}">
                <a16:creationId xmlns:a16="http://schemas.microsoft.com/office/drawing/2014/main" id="{758FF1ED-0DA3-248F-8F6C-6B25293DBDC2}"/>
              </a:ext>
            </a:extLst>
          </xdr:cNvPr>
          <xdr:cNvSpPr txBox="1"/>
        </xdr:nvSpPr>
        <xdr:spPr>
          <a:xfrm>
            <a:off x="10005060" y="9472423"/>
            <a:ext cx="684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tx1">
                    <a:lumMod val="95000"/>
                    <a:lumOff val="5000"/>
                  </a:schemeClr>
                </a:solidFill>
              </a:rPr>
              <a:t>Sales</a:t>
            </a:r>
          </a:p>
        </xdr:txBody>
      </xdr:sp>
    </xdr:grpSp>
    <xdr:clientData/>
  </xdr:twoCellAnchor>
  <xdr:twoCellAnchor>
    <xdr:from>
      <xdr:col>14</xdr:col>
      <xdr:colOff>482160</xdr:colOff>
      <xdr:row>6</xdr:row>
      <xdr:rowOff>98488</xdr:rowOff>
    </xdr:from>
    <xdr:to>
      <xdr:col>15</xdr:col>
      <xdr:colOff>592560</xdr:colOff>
      <xdr:row>7</xdr:row>
      <xdr:rowOff>167608</xdr:rowOff>
    </xdr:to>
    <xdr:grpSp>
      <xdr:nvGrpSpPr>
        <xdr:cNvPr id="82" name="Tab_Button_Revenue_Active" hidden="1">
          <a:extLst>
            <a:ext uri="{FF2B5EF4-FFF2-40B4-BE49-F238E27FC236}">
              <a16:creationId xmlns:a16="http://schemas.microsoft.com/office/drawing/2014/main" id="{473589EB-3D7A-65AC-2428-A55D6758328A}"/>
            </a:ext>
          </a:extLst>
        </xdr:cNvPr>
        <xdr:cNvGrpSpPr/>
      </xdr:nvGrpSpPr>
      <xdr:grpSpPr>
        <a:xfrm>
          <a:off x="9016560" y="1195768"/>
          <a:ext cx="720000" cy="252000"/>
          <a:chOff x="11009190" y="9466326"/>
          <a:chExt cx="720000" cy="252000"/>
        </a:xfrm>
      </xdr:grpSpPr>
      <xdr:sp macro="" textlink="">
        <xdr:nvSpPr>
          <xdr:cNvPr id="80" name="Rectangle: Rounded Corners 79" hidden="1">
            <a:extLst>
              <a:ext uri="{FF2B5EF4-FFF2-40B4-BE49-F238E27FC236}">
                <a16:creationId xmlns:a16="http://schemas.microsoft.com/office/drawing/2014/main" id="{B89F4994-FF96-C85F-B440-2D5CDA5FB40B}"/>
              </a:ext>
            </a:extLst>
          </xdr:cNvPr>
          <xdr:cNvSpPr/>
        </xdr:nvSpPr>
        <xdr:spPr>
          <a:xfrm>
            <a:off x="11027190" y="9466326"/>
            <a:ext cx="684000" cy="25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81" name="TextBox 80" hidden="1">
            <a:extLst>
              <a:ext uri="{FF2B5EF4-FFF2-40B4-BE49-F238E27FC236}">
                <a16:creationId xmlns:a16="http://schemas.microsoft.com/office/drawing/2014/main" id="{6A3D2F7C-B8AF-5C7A-69DA-1C6D291B987F}"/>
              </a:ext>
            </a:extLst>
          </xdr:cNvPr>
          <xdr:cNvSpPr txBox="1"/>
        </xdr:nvSpPr>
        <xdr:spPr>
          <a:xfrm>
            <a:off x="11009190" y="9466326"/>
            <a:ext cx="720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tx1">
                    <a:lumMod val="95000"/>
                    <a:lumOff val="5000"/>
                  </a:schemeClr>
                </a:solidFill>
              </a:rPr>
              <a:t>Profit</a:t>
            </a:r>
          </a:p>
        </xdr:txBody>
      </xdr:sp>
    </xdr:grpSp>
    <xdr:clientData/>
  </xdr:twoCellAnchor>
  <xdr:twoCellAnchor editAs="oneCell">
    <xdr:from>
      <xdr:col>0</xdr:col>
      <xdr:colOff>338880</xdr:colOff>
      <xdr:row>7</xdr:row>
      <xdr:rowOff>7619</xdr:rowOff>
    </xdr:from>
    <xdr:to>
      <xdr:col>3</xdr:col>
      <xdr:colOff>338880</xdr:colOff>
      <xdr:row>13</xdr:row>
      <xdr:rowOff>62339</xdr:rowOff>
    </xdr:to>
    <mc:AlternateContent xmlns:mc="http://schemas.openxmlformats.org/markup-compatibility/2006" xmlns:a14="http://schemas.microsoft.com/office/drawing/2010/main">
      <mc:Choice Requires="a14">
        <xdr:graphicFrame macro="">
          <xdr:nvGraphicFramePr>
            <xdr:cNvPr id="65" name="Years">
              <a:extLst>
                <a:ext uri="{FF2B5EF4-FFF2-40B4-BE49-F238E27FC236}">
                  <a16:creationId xmlns:a16="http://schemas.microsoft.com/office/drawing/2014/main" id="{04F57A81-7A1C-32A9-C8B6-9691ECCFFC59}"/>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338880" y="1287779"/>
              <a:ext cx="1828800" cy="11520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338880</xdr:colOff>
      <xdr:row>13</xdr:row>
      <xdr:rowOff>83820</xdr:rowOff>
    </xdr:from>
    <xdr:to>
      <xdr:col>3</xdr:col>
      <xdr:colOff>338880</xdr:colOff>
      <xdr:row>19</xdr:row>
      <xdr:rowOff>138540</xdr:rowOff>
    </xdr:to>
    <mc:AlternateContent xmlns:mc="http://schemas.openxmlformats.org/markup-compatibility/2006" xmlns:a14="http://schemas.microsoft.com/office/drawing/2010/main">
      <mc:Choice Requires="a14">
        <xdr:graphicFrame macro="">
          <xdr:nvGraphicFramePr>
            <xdr:cNvPr id="66" name="Location">
              <a:extLst>
                <a:ext uri="{FF2B5EF4-FFF2-40B4-BE49-F238E27FC236}">
                  <a16:creationId xmlns:a16="http://schemas.microsoft.com/office/drawing/2014/main" id="{603A7F78-5191-63AE-1D08-8B5718E0742B}"/>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338880" y="2461260"/>
              <a:ext cx="1828800" cy="11520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335280</xdr:colOff>
      <xdr:row>19</xdr:row>
      <xdr:rowOff>152401</xdr:rowOff>
    </xdr:from>
    <xdr:to>
      <xdr:col>3</xdr:col>
      <xdr:colOff>342480</xdr:colOff>
      <xdr:row>26</xdr:row>
      <xdr:rowOff>24241</xdr:rowOff>
    </xdr:to>
    <mc:AlternateContent xmlns:mc="http://schemas.openxmlformats.org/markup-compatibility/2006" xmlns:a14="http://schemas.microsoft.com/office/drawing/2010/main">
      <mc:Choice Requires="a14">
        <xdr:graphicFrame macro="">
          <xdr:nvGraphicFramePr>
            <xdr:cNvPr id="68" name="Product">
              <a:extLst>
                <a:ext uri="{FF2B5EF4-FFF2-40B4-BE49-F238E27FC236}">
                  <a16:creationId xmlns:a16="http://schemas.microsoft.com/office/drawing/2014/main" id="{3ACED14E-A605-AA68-4F68-A50A4B7717A8}"/>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335280" y="3627121"/>
              <a:ext cx="1836000" cy="11520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338880</xdr:colOff>
      <xdr:row>26</xdr:row>
      <xdr:rowOff>22860</xdr:rowOff>
    </xdr:from>
    <xdr:to>
      <xdr:col>3</xdr:col>
      <xdr:colOff>338880</xdr:colOff>
      <xdr:row>32</xdr:row>
      <xdr:rowOff>77580</xdr:rowOff>
    </xdr:to>
    <mc:AlternateContent xmlns:mc="http://schemas.openxmlformats.org/markup-compatibility/2006" xmlns:a14="http://schemas.microsoft.com/office/drawing/2010/main">
      <mc:Choice Requires="a14">
        <xdr:graphicFrame macro="">
          <xdr:nvGraphicFramePr>
            <xdr:cNvPr id="70" name="Customer Acquisition">
              <a:extLst>
                <a:ext uri="{FF2B5EF4-FFF2-40B4-BE49-F238E27FC236}">
                  <a16:creationId xmlns:a16="http://schemas.microsoft.com/office/drawing/2014/main" id="{22C1CD73-6141-EBB0-8EF8-2E1BB2EA813F}"/>
                </a:ext>
              </a:extLst>
            </xdr:cNvPr>
            <xdr:cNvGraphicFramePr/>
          </xdr:nvGraphicFramePr>
          <xdr:xfrm>
            <a:off x="0" y="0"/>
            <a:ext cx="0" cy="0"/>
          </xdr:xfrm>
          <a:graphic>
            <a:graphicData uri="http://schemas.microsoft.com/office/drawing/2010/slicer">
              <sle:slicer xmlns:sle="http://schemas.microsoft.com/office/drawing/2010/slicer" name="Customer Acquisition"/>
            </a:graphicData>
          </a:graphic>
        </xdr:graphicFrame>
      </mc:Choice>
      <mc:Fallback xmlns="">
        <xdr:sp macro="" textlink="">
          <xdr:nvSpPr>
            <xdr:cNvPr id="0" name=""/>
            <xdr:cNvSpPr>
              <a:spLocks noTextEdit="1"/>
            </xdr:cNvSpPr>
          </xdr:nvSpPr>
          <xdr:spPr>
            <a:xfrm>
              <a:off x="338880" y="4777740"/>
              <a:ext cx="1828800" cy="11520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338880</xdr:colOff>
      <xdr:row>32</xdr:row>
      <xdr:rowOff>76200</xdr:rowOff>
    </xdr:from>
    <xdr:to>
      <xdr:col>3</xdr:col>
      <xdr:colOff>338880</xdr:colOff>
      <xdr:row>37</xdr:row>
      <xdr:rowOff>61800</xdr:rowOff>
    </xdr:to>
    <mc:AlternateContent xmlns:mc="http://schemas.openxmlformats.org/markup-compatibility/2006" xmlns:a14="http://schemas.microsoft.com/office/drawing/2010/main">
      <mc:Choice Requires="a14">
        <xdr:graphicFrame macro="">
          <xdr:nvGraphicFramePr>
            <xdr:cNvPr id="75" name="Payment Mode">
              <a:extLst>
                <a:ext uri="{FF2B5EF4-FFF2-40B4-BE49-F238E27FC236}">
                  <a16:creationId xmlns:a16="http://schemas.microsoft.com/office/drawing/2014/main" id="{3AC22F09-E76C-9A66-109C-6141765F0CA0}"/>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mlns="">
        <xdr:sp macro="" textlink="">
          <xdr:nvSpPr>
            <xdr:cNvPr id="0" name=""/>
            <xdr:cNvSpPr>
              <a:spLocks noTextEdit="1"/>
            </xdr:cNvSpPr>
          </xdr:nvSpPr>
          <xdr:spPr>
            <a:xfrm>
              <a:off x="338880" y="5928360"/>
              <a:ext cx="1828800" cy="9000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121920</xdr:colOff>
      <xdr:row>9</xdr:row>
      <xdr:rowOff>133350</xdr:rowOff>
    </xdr:from>
    <xdr:to>
      <xdr:col>10</xdr:col>
      <xdr:colOff>411480</xdr:colOff>
      <xdr:row>24</xdr:row>
      <xdr:rowOff>133350</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9D325682-B446-1F3B-4671-926FDF48632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758440" y="1779270"/>
              <a:ext cx="4549140" cy="2743200"/>
            </a:xfrm>
            <a:prstGeom prst="rect">
              <a:avLst/>
            </a:prstGeom>
            <a:solidFill>
              <a:prstClr val="white"/>
            </a:solidFill>
            <a:ln w="1">
              <a:solidFill>
                <a:prstClr val="green"/>
              </a:solidFill>
            </a:ln>
          </xdr:spPr>
          <xdr:txBody>
            <a:bodyPr vertOverflow="clip" horzOverflow="clip"/>
            <a:lstStyle/>
            <a:p>
              <a:r>
                <a:rPr lang="en-PH"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449580</xdr:colOff>
      <xdr:row>11</xdr:row>
      <xdr:rowOff>49530</xdr:rowOff>
    </xdr:from>
    <xdr:to>
      <xdr:col>15</xdr:col>
      <xdr:colOff>548640</xdr:colOff>
      <xdr:row>26</xdr:row>
      <xdr:rowOff>49530</xdr:rowOff>
    </xdr:to>
    <xdr:graphicFrame macro="">
      <xdr:nvGraphicFramePr>
        <xdr:cNvPr id="2" name="Chart 1">
          <a:extLst>
            <a:ext uri="{FF2B5EF4-FFF2-40B4-BE49-F238E27FC236}">
              <a16:creationId xmlns:a16="http://schemas.microsoft.com/office/drawing/2014/main" id="{8B532133-20EC-BD3D-203E-A6BBEAE297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99060</xdr:colOff>
      <xdr:row>11</xdr:row>
      <xdr:rowOff>49530</xdr:rowOff>
    </xdr:from>
    <xdr:to>
      <xdr:col>11</xdr:col>
      <xdr:colOff>403860</xdr:colOff>
      <xdr:row>26</xdr:row>
      <xdr:rowOff>49530</xdr:rowOff>
    </xdr:to>
    <xdr:graphicFrame macro="">
      <xdr:nvGraphicFramePr>
        <xdr:cNvPr id="3" name="Chart 2">
          <a:extLst>
            <a:ext uri="{FF2B5EF4-FFF2-40B4-BE49-F238E27FC236}">
              <a16:creationId xmlns:a16="http://schemas.microsoft.com/office/drawing/2014/main" id="{90669241-B823-5F50-E187-7D604106C0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449580</xdr:colOff>
      <xdr:row>11</xdr:row>
      <xdr:rowOff>49530</xdr:rowOff>
    </xdr:from>
    <xdr:to>
      <xdr:col>11</xdr:col>
      <xdr:colOff>144780</xdr:colOff>
      <xdr:row>26</xdr:row>
      <xdr:rowOff>49530</xdr:rowOff>
    </xdr:to>
    <xdr:graphicFrame macro="">
      <xdr:nvGraphicFramePr>
        <xdr:cNvPr id="2" name="Chart 1">
          <a:extLst>
            <a:ext uri="{FF2B5EF4-FFF2-40B4-BE49-F238E27FC236}">
              <a16:creationId xmlns:a16="http://schemas.microsoft.com/office/drawing/2014/main" id="{8C6E9079-738A-39D0-9F8B-9FFD312280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541020</xdr:colOff>
      <xdr:row>11</xdr:row>
      <xdr:rowOff>49530</xdr:rowOff>
    </xdr:from>
    <xdr:to>
      <xdr:col>11</xdr:col>
      <xdr:colOff>426720</xdr:colOff>
      <xdr:row>26</xdr:row>
      <xdr:rowOff>49530</xdr:rowOff>
    </xdr:to>
    <xdr:graphicFrame macro="">
      <xdr:nvGraphicFramePr>
        <xdr:cNvPr id="6" name="Chart 5">
          <a:extLst>
            <a:ext uri="{FF2B5EF4-FFF2-40B4-BE49-F238E27FC236}">
              <a16:creationId xmlns:a16="http://schemas.microsoft.com/office/drawing/2014/main" id="{C0E811BB-182F-F57A-5DD4-FA781054B1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419100</xdr:colOff>
      <xdr:row>11</xdr:row>
      <xdr:rowOff>49530</xdr:rowOff>
    </xdr:from>
    <xdr:to>
      <xdr:col>21</xdr:col>
      <xdr:colOff>45720</xdr:colOff>
      <xdr:row>26</xdr:row>
      <xdr:rowOff>49530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B6F254DD-348A-6F00-C964-811AFED8ADB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328160" y="2061210"/>
              <a:ext cx="4602480" cy="2743200"/>
            </a:xfrm>
            <a:prstGeom prst="rect">
              <a:avLst/>
            </a:prstGeom>
            <a:solidFill>
              <a:prstClr val="white"/>
            </a:solidFill>
            <a:ln w="1">
              <a:solidFill>
                <a:prstClr val="green"/>
              </a:solidFill>
            </a:ln>
          </xdr:spPr>
          <xdr:txBody>
            <a:bodyPr vertOverflow="clip" horzOverflow="clip"/>
            <a:lstStyle/>
            <a:p>
              <a:r>
                <a:rPr lang="en-PH"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10</xdr:row>
      <xdr:rowOff>49530</xdr:rowOff>
    </xdr:from>
    <xdr:to>
      <xdr:col>8</xdr:col>
      <xdr:colOff>7620</xdr:colOff>
      <xdr:row>25</xdr:row>
      <xdr:rowOff>49530</xdr:rowOff>
    </xdr:to>
    <xdr:graphicFrame macro="">
      <xdr:nvGraphicFramePr>
        <xdr:cNvPr id="2" name="Chart 1">
          <a:extLst>
            <a:ext uri="{FF2B5EF4-FFF2-40B4-BE49-F238E27FC236}">
              <a16:creationId xmlns:a16="http://schemas.microsoft.com/office/drawing/2014/main" id="{2BDDD466-2388-B731-38EB-396FC13AB0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342900</xdr:colOff>
      <xdr:row>10</xdr:row>
      <xdr:rowOff>64770</xdr:rowOff>
    </xdr:from>
    <xdr:to>
      <xdr:col>10</xdr:col>
      <xdr:colOff>297180</xdr:colOff>
      <xdr:row>25</xdr:row>
      <xdr:rowOff>64770</xdr:rowOff>
    </xdr:to>
    <xdr:graphicFrame macro="">
      <xdr:nvGraphicFramePr>
        <xdr:cNvPr id="4" name="Chart 3">
          <a:extLst>
            <a:ext uri="{FF2B5EF4-FFF2-40B4-BE49-F238E27FC236}">
              <a16:creationId xmlns:a16="http://schemas.microsoft.com/office/drawing/2014/main" id="{777909E8-A95A-4D22-2ADD-007E443E6C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iel John J Malabar" refreshedDate="45023.442719560182" createdVersion="8" refreshedVersion="8" minRefreshableVersion="3" recordCount="1006" xr:uid="{6AE4E989-23E1-4FC6-A9C1-1BC2886CF4E7}">
  <cacheSource type="worksheet">
    <worksheetSource name="SalesData_2"/>
  </cacheSource>
  <cacheFields count="16">
    <cacheField name="Order Date" numFmtId="14">
      <sharedItems containsSemiMixedTypes="0" containsNonDate="0" containsDate="1" containsString="0" minDate="2020-01-01T00:00:00" maxDate="2022-10-01T00:00:00" count="633">
        <d v="2020-01-01T00:00:00"/>
        <d v="2020-01-04T00:00:00"/>
        <d v="2020-01-05T00:00:00"/>
        <d v="2020-01-06T00:00:00"/>
        <d v="2020-01-07T00:00:00"/>
        <d v="2020-01-09T00:00:00"/>
        <d v="2020-01-10T00:00:00"/>
        <d v="2020-01-11T00:00:00"/>
        <d v="2020-01-14T00:00:00"/>
        <d v="2020-01-15T00:00:00"/>
        <d v="2020-01-17T00:00:00"/>
        <d v="2020-01-20T00:00:00"/>
        <d v="2020-01-23T00:00:00"/>
        <d v="2020-01-26T00:00:00"/>
        <d v="2020-01-27T00:00:00"/>
        <d v="2020-01-28T00:00:00"/>
        <d v="2020-01-29T00:00:00"/>
        <d v="2020-02-01T00:00:00"/>
        <d v="2020-02-02T00:00:00"/>
        <d v="2020-02-03T00:00:00"/>
        <d v="2020-02-05T00:00:00"/>
        <d v="2020-02-07T00:00:00"/>
        <d v="2020-02-09T00:00:00"/>
        <d v="2020-02-12T00:00:00"/>
        <d v="2020-02-13T00:00:00"/>
        <d v="2020-02-14T00:00:00"/>
        <d v="2020-02-18T00:00:00"/>
        <d v="2020-02-19T00:00:00"/>
        <d v="2020-02-20T00:00:00"/>
        <d v="2020-02-21T00:00:00"/>
        <d v="2020-02-22T00:00:00"/>
        <d v="2020-02-23T00:00:00"/>
        <d v="2020-02-24T00:00:00"/>
        <d v="2020-02-25T00:00:00"/>
        <d v="2020-02-26T00:00:00"/>
        <d v="2020-02-28T00:00:00"/>
        <d v="2020-02-29T00:00:00"/>
        <d v="2020-03-01T00:00:00"/>
        <d v="2020-03-03T00:00:00"/>
        <d v="2020-03-04T00:00:00"/>
        <d v="2020-03-05T00:00:00"/>
        <d v="2020-03-06T00:00:00"/>
        <d v="2020-03-07T00:00:00"/>
        <d v="2020-03-10T00:00:00"/>
        <d v="2020-03-11T00:00:00"/>
        <d v="2020-03-12T00:00:00"/>
        <d v="2020-03-15T00:00:00"/>
        <d v="2020-03-16T00:00:00"/>
        <d v="2020-03-17T00:00:00"/>
        <d v="2020-03-18T00:00:00"/>
        <d v="2020-03-19T00:00:00"/>
        <d v="2020-03-20T00:00:00"/>
        <d v="2020-03-23T00:00:00"/>
        <d v="2020-03-25T00:00:00"/>
        <d v="2020-03-26T00:00:00"/>
        <d v="2020-03-28T00:00:00"/>
        <d v="2020-03-29T00:00:00"/>
        <d v="2020-03-30T00:00:00"/>
        <d v="2020-03-31T00:00:00"/>
        <d v="2020-04-01T00:00:00"/>
        <d v="2020-04-04T00:00:00"/>
        <d v="2020-04-05T00:00:00"/>
        <d v="2020-04-06T00:00:00"/>
        <d v="2020-04-07T00:00:00"/>
        <d v="2020-04-08T00:00:00"/>
        <d v="2020-04-09T00:00:00"/>
        <d v="2020-04-11T00:00:00"/>
        <d v="2020-04-13T00:00:00"/>
        <d v="2020-04-14T00:00:00"/>
        <d v="2020-04-15T00:00:00"/>
        <d v="2020-04-16T00:00:00"/>
        <d v="2020-04-17T00:00:00"/>
        <d v="2020-04-18T00:00:00"/>
        <d v="2020-04-20T00:00:00"/>
        <d v="2020-04-22T00:00:00"/>
        <d v="2020-04-23T00:00:00"/>
        <d v="2020-04-24T00:00:00"/>
        <d v="2020-04-25T00:00:00"/>
        <d v="2020-04-27T00:00:00"/>
        <d v="2020-04-29T00:00:00"/>
        <d v="2020-04-30T00:00:00"/>
        <d v="2020-05-04T00:00:00"/>
        <d v="2020-05-05T00:00:00"/>
        <d v="2020-05-06T00:00:00"/>
        <d v="2020-05-07T00:00:00"/>
        <d v="2020-05-08T00:00:00"/>
        <d v="2020-05-09T00:00:00"/>
        <d v="2020-05-11T00:00:00"/>
        <d v="2020-05-12T00:00:00"/>
        <d v="2020-05-14T00:00:00"/>
        <d v="2020-05-16T00:00:00"/>
        <d v="2020-05-17T00:00:00"/>
        <d v="2020-05-18T00:00:00"/>
        <d v="2020-05-19T00:00:00"/>
        <d v="2020-05-20T00:00:00"/>
        <d v="2020-05-21T00:00:00"/>
        <d v="2020-05-23T00:00:00"/>
        <d v="2020-05-25T00:00:00"/>
        <d v="2020-05-27T00:00:00"/>
        <d v="2020-05-28T00:00:00"/>
        <d v="2020-05-29T00:00:00"/>
        <d v="2020-05-30T00:00:00"/>
        <d v="2020-06-01T00:00:00"/>
        <d v="2020-06-03T00:00:00"/>
        <d v="2020-06-04T00:00:00"/>
        <d v="2020-06-07T00:00:00"/>
        <d v="2020-06-08T00:00:00"/>
        <d v="2020-06-09T00:00:00"/>
        <d v="2020-06-10T00:00:00"/>
        <d v="2020-06-11T00:00:00"/>
        <d v="2020-06-12T00:00:00"/>
        <d v="2020-06-16T00:00:00"/>
        <d v="2020-06-19T00:00:00"/>
        <d v="2020-06-20T00:00:00"/>
        <d v="2020-06-22T00:00:00"/>
        <d v="2020-06-23T00:00:00"/>
        <d v="2020-06-24T00:00:00"/>
        <d v="2020-06-26T00:00:00"/>
        <d v="2020-06-27T00:00:00"/>
        <d v="2020-06-28T00:00:00"/>
        <d v="2020-06-29T00:00:00"/>
        <d v="2020-07-01T00:00:00"/>
        <d v="2020-07-04T00:00:00"/>
        <d v="2020-07-05T00:00:00"/>
        <d v="2020-07-06T00:00:00"/>
        <d v="2020-07-07T00:00:00"/>
        <d v="2020-07-08T00:00:00"/>
        <d v="2020-07-09T00:00:00"/>
        <d v="2020-07-11T00:00:00"/>
        <d v="2020-07-12T00:00:00"/>
        <d v="2020-07-13T00:00:00"/>
        <d v="2020-07-15T00:00:00"/>
        <d v="2020-07-17T00:00:00"/>
        <d v="2020-07-22T00:00:00"/>
        <d v="2020-07-23T00:00:00"/>
        <d v="2020-07-27T00:00:00"/>
        <d v="2020-07-28T00:00:00"/>
        <d v="2020-07-29T00:00:00"/>
        <d v="2020-07-31T00:00:00"/>
        <d v="2020-08-01T00:00:00"/>
        <d v="2020-08-03T00:00:00"/>
        <d v="2020-08-06T00:00:00"/>
        <d v="2020-08-07T00:00:00"/>
        <d v="2020-08-08T00:00:00"/>
        <d v="2020-08-12T00:00:00"/>
        <d v="2020-08-13T00:00:00"/>
        <d v="2020-08-14T00:00:00"/>
        <d v="2020-08-15T00:00:00"/>
        <d v="2020-08-18T00:00:00"/>
        <d v="2020-08-20T00:00:00"/>
        <d v="2020-08-21T00:00:00"/>
        <d v="2020-08-22T00:00:00"/>
        <d v="2020-08-26T00:00:00"/>
        <d v="2020-08-29T00:00:00"/>
        <d v="2020-08-30T00:00:00"/>
        <d v="2020-08-31T00:00:00"/>
        <d v="2020-09-01T00:00:00"/>
        <d v="2020-09-02T00:00:00"/>
        <d v="2020-09-06T00:00:00"/>
        <d v="2020-09-07T00:00:00"/>
        <d v="2020-09-08T00:00:00"/>
        <d v="2020-09-09T00:00:00"/>
        <d v="2020-09-10T00:00:00"/>
        <d v="2020-09-12T00:00:00"/>
        <d v="2020-09-13T00:00:00"/>
        <d v="2020-09-15T00:00:00"/>
        <d v="2020-09-18T00:00:00"/>
        <d v="2020-09-19T00:00:00"/>
        <d v="2020-09-20T00:00:00"/>
        <d v="2020-09-21T00:00:00"/>
        <d v="2020-09-24T00:00:00"/>
        <d v="2020-09-25T00:00:00"/>
        <d v="2020-10-02T00:00:00"/>
        <d v="2020-10-03T00:00:00"/>
        <d v="2020-10-04T00:00:00"/>
        <d v="2020-10-05T00:00:00"/>
        <d v="2020-10-07T00:00:00"/>
        <d v="2020-10-08T00:00:00"/>
        <d v="2020-10-09T00:00:00"/>
        <d v="2020-10-10T00:00:00"/>
        <d v="2020-10-11T00:00:00"/>
        <d v="2020-10-12T00:00:00"/>
        <d v="2020-10-13T00:00:00"/>
        <d v="2020-10-14T00:00:00"/>
        <d v="2020-10-15T00:00:00"/>
        <d v="2020-10-16T00:00:00"/>
        <d v="2020-10-17T00:00:00"/>
        <d v="2020-10-18T00:00:00"/>
        <d v="2020-10-21T00:00:00"/>
        <d v="2020-10-23T00:00:00"/>
        <d v="2020-10-24T00:00:00"/>
        <d v="2020-10-25T00:00:00"/>
        <d v="2020-10-27T00:00:00"/>
        <d v="2020-10-28T00:00:00"/>
        <d v="2020-10-30T00:00:00"/>
        <d v="2020-11-01T00:00:00"/>
        <d v="2020-11-02T00:00:00"/>
        <d v="2020-11-03T00:00:00"/>
        <d v="2020-11-04T00:00:00"/>
        <d v="2020-11-06T00:00:00"/>
        <d v="2020-11-07T00:00:00"/>
        <d v="2020-11-10T00:00:00"/>
        <d v="2020-11-12T00:00:00"/>
        <d v="2020-11-13T00:00:00"/>
        <d v="2020-11-14T00:00:00"/>
        <d v="2020-11-16T00:00:00"/>
        <d v="2020-11-17T00:00:00"/>
        <d v="2020-11-18T00:00:00"/>
        <d v="2020-11-20T00:00:00"/>
        <d v="2020-11-21T00:00:00"/>
        <d v="2020-11-23T00:00:00"/>
        <d v="2020-11-25T00:00:00"/>
        <d v="2020-11-27T00:00:00"/>
        <d v="2020-11-30T00:00:00"/>
        <d v="2020-12-01T00:00:00"/>
        <d v="2020-12-02T00:00:00"/>
        <d v="2020-12-04T00:00:00"/>
        <d v="2020-12-05T00:00:00"/>
        <d v="2020-12-10T00:00:00"/>
        <d v="2020-12-11T00:00:00"/>
        <d v="2020-12-13T00:00:00"/>
        <d v="2020-12-14T00:00:00"/>
        <d v="2020-12-17T00:00:00"/>
        <d v="2020-12-18T00:00:00"/>
        <d v="2020-12-20T00:00:00"/>
        <d v="2020-12-21T00:00:00"/>
        <d v="2020-12-23T00:00:00"/>
        <d v="2020-12-24T00:00:00"/>
        <d v="2020-12-25T00:00:00"/>
        <d v="2020-12-27T00:00:00"/>
        <d v="2020-12-30T00:00:00"/>
        <d v="2021-01-04T00:00:00"/>
        <d v="2021-01-05T00:00:00"/>
        <d v="2021-01-06T00:00:00"/>
        <d v="2021-01-07T00:00:00"/>
        <d v="2021-01-09T00:00:00"/>
        <d v="2021-01-10T00:00:00"/>
        <d v="2021-01-11T00:00:00"/>
        <d v="2021-01-12T00:00:00"/>
        <d v="2021-01-13T00:00:00"/>
        <d v="2021-01-14T00:00:00"/>
        <d v="2021-01-17T00:00:00"/>
        <d v="2021-01-18T00:00:00"/>
        <d v="2021-01-21T00:00:00"/>
        <d v="2021-01-22T00:00:00"/>
        <d v="2021-01-24T00:00:00"/>
        <d v="2021-01-25T00:00:00"/>
        <d v="2021-01-26T00:00:00"/>
        <d v="2021-01-27T00:00:00"/>
        <d v="2021-01-28T00:00:00"/>
        <d v="2021-01-29T00:00:00"/>
        <d v="2021-02-01T00:00:00"/>
        <d v="2021-02-03T00:00:00"/>
        <d v="2021-02-05T00:00:00"/>
        <d v="2021-02-08T00:00:00"/>
        <d v="2021-02-09T00:00:00"/>
        <d v="2021-02-10T00:00:00"/>
        <d v="2021-02-12T00:00:00"/>
        <d v="2021-02-13T00:00:00"/>
        <d v="2021-02-14T00:00:00"/>
        <d v="2021-02-18T00:00:00"/>
        <d v="2021-02-19T00:00:00"/>
        <d v="2021-02-20T00:00:00"/>
        <d v="2021-02-22T00:00:00"/>
        <d v="2021-02-23T00:00:00"/>
        <d v="2021-02-24T00:00:00"/>
        <d v="2021-02-26T00:00:00"/>
        <d v="2021-02-27T00:00:00"/>
        <d v="2021-02-28T00:00:00"/>
        <d v="2021-03-03T00:00:00"/>
        <d v="2021-03-04T00:00:00"/>
        <d v="2021-03-10T00:00:00"/>
        <d v="2021-03-11T00:00:00"/>
        <d v="2021-03-12T00:00:00"/>
        <d v="2021-03-13T00:00:00"/>
        <d v="2021-03-15T00:00:00"/>
        <d v="2021-03-16T00:00:00"/>
        <d v="2021-03-18T00:00:00"/>
        <d v="2021-03-19T00:00:00"/>
        <d v="2021-03-20T00:00:00"/>
        <d v="2021-03-21T00:00:00"/>
        <d v="2021-03-22T00:00:00"/>
        <d v="2021-03-24T00:00:00"/>
        <d v="2021-03-26T00:00:00"/>
        <d v="2021-03-27T00:00:00"/>
        <d v="2021-03-29T00:00:00"/>
        <d v="2021-03-30T00:00:00"/>
        <d v="2021-03-31T00:00:00"/>
        <d v="2021-04-01T00:00:00"/>
        <d v="2021-04-02T00:00:00"/>
        <d v="2021-04-05T00:00:00"/>
        <d v="2021-04-06T00:00:00"/>
        <d v="2021-04-07T00:00:00"/>
        <d v="2021-04-08T00:00:00"/>
        <d v="2021-04-11T00:00:00"/>
        <d v="2021-04-12T00:00:00"/>
        <d v="2021-04-15T00:00:00"/>
        <d v="2021-04-17T00:00:00"/>
        <d v="2021-04-20T00:00:00"/>
        <d v="2021-04-21T00:00:00"/>
        <d v="2021-04-22T00:00:00"/>
        <d v="2021-04-23T00:00:00"/>
        <d v="2021-04-24T00:00:00"/>
        <d v="2021-04-26T00:00:00"/>
        <d v="2021-04-28T00:00:00"/>
        <d v="2021-04-29T00:00:00"/>
        <d v="2021-04-30T00:00:00"/>
        <d v="2021-05-02T00:00:00"/>
        <d v="2021-05-03T00:00:00"/>
        <d v="2021-05-05T00:00:00"/>
        <d v="2021-05-06T00:00:00"/>
        <d v="2021-05-08T00:00:00"/>
        <d v="2021-05-10T00:00:00"/>
        <d v="2021-05-12T00:00:00"/>
        <d v="2021-05-13T00:00:00"/>
        <d v="2021-05-14T00:00:00"/>
        <d v="2021-05-16T00:00:00"/>
        <d v="2021-05-17T00:00:00"/>
        <d v="2021-05-19T00:00:00"/>
        <d v="2021-05-22T00:00:00"/>
        <d v="2021-05-24T00:00:00"/>
        <d v="2021-05-25T00:00:00"/>
        <d v="2021-05-26T00:00:00"/>
        <d v="2021-05-28T00:00:00"/>
        <d v="2021-05-29T00:00:00"/>
        <d v="2021-05-31T00:00:00"/>
        <d v="2021-06-01T00:00:00"/>
        <d v="2021-06-05T00:00:00"/>
        <d v="2021-06-06T00:00:00"/>
        <d v="2021-06-07T00:00:00"/>
        <d v="2021-06-09T00:00:00"/>
        <d v="2021-06-10T00:00:00"/>
        <d v="2021-06-12T00:00:00"/>
        <d v="2021-06-13T00:00:00"/>
        <d v="2021-06-17T00:00:00"/>
        <d v="2021-06-18T00:00:00"/>
        <d v="2021-06-19T00:00:00"/>
        <d v="2021-06-20T00:00:00"/>
        <d v="2021-06-22T00:00:00"/>
        <d v="2021-06-23T00:00:00"/>
        <d v="2021-06-24T00:00:00"/>
        <d v="2021-06-25T00:00:00"/>
        <d v="2021-06-26T00:00:00"/>
        <d v="2021-06-28T00:00:00"/>
        <d v="2021-06-29T00:00:00"/>
        <d v="2021-06-30T00:00:00"/>
        <d v="2021-07-07T00:00:00"/>
        <d v="2021-07-09T00:00:00"/>
        <d v="2021-07-10T00:00:00"/>
        <d v="2021-07-11T00:00:00"/>
        <d v="2021-07-14T00:00:00"/>
        <d v="2021-07-15T00:00:00"/>
        <d v="2021-07-17T00:00:00"/>
        <d v="2021-07-18T00:00:00"/>
        <d v="2021-07-21T00:00:00"/>
        <d v="2021-07-24T00:00:00"/>
        <d v="2021-07-26T00:00:00"/>
        <d v="2021-07-29T00:00:00"/>
        <d v="2021-07-30T00:00:00"/>
        <d v="2021-07-31T00:00:00"/>
        <d v="2021-08-01T00:00:00"/>
        <d v="2021-08-02T00:00:00"/>
        <d v="2021-08-06T00:00:00"/>
        <d v="2021-08-07T00:00:00"/>
        <d v="2021-08-08T00:00:00"/>
        <d v="2021-08-09T00:00:00"/>
        <d v="2021-08-15T00:00:00"/>
        <d v="2021-08-16T00:00:00"/>
        <d v="2021-08-17T00:00:00"/>
        <d v="2021-08-18T00:00:00"/>
        <d v="2021-08-22T00:00:00"/>
        <d v="2021-08-24T00:00:00"/>
        <d v="2021-08-25T00:00:00"/>
        <d v="2021-08-26T00:00:00"/>
        <d v="2021-08-27T00:00:00"/>
        <d v="2021-08-28T00:00:00"/>
        <d v="2021-08-29T00:00:00"/>
        <d v="2021-08-31T00:00:00"/>
        <d v="2021-09-01T00:00:00"/>
        <d v="2021-09-03T00:00:00"/>
        <d v="2021-09-05T00:00:00"/>
        <d v="2021-09-08T00:00:00"/>
        <d v="2021-09-10T00:00:00"/>
        <d v="2021-09-11T00:00:00"/>
        <d v="2021-09-14T00:00:00"/>
        <d v="2021-09-16T00:00:00"/>
        <d v="2021-09-17T00:00:00"/>
        <d v="2021-09-20T00:00:00"/>
        <d v="2021-09-21T00:00:00"/>
        <d v="2021-09-22T00:00:00"/>
        <d v="2021-09-23T00:00:00"/>
        <d v="2021-09-24T00:00:00"/>
        <d v="2021-09-25T00:00:00"/>
        <d v="2021-09-26T00:00:00"/>
        <d v="2021-09-27T00:00:00"/>
        <d v="2021-09-28T00:00:00"/>
        <d v="2021-10-02T00:00:00"/>
        <d v="2021-10-03T00:00:00"/>
        <d v="2021-10-08T00:00:00"/>
        <d v="2021-10-09T00:00:00"/>
        <d v="2021-10-10T00:00:00"/>
        <d v="2021-10-11T00:00:00"/>
        <d v="2021-10-12T00:00:00"/>
        <d v="2021-10-13T00:00:00"/>
        <d v="2021-10-14T00:00:00"/>
        <d v="2021-10-17T00:00:00"/>
        <d v="2021-10-18T00:00:00"/>
        <d v="2021-10-19T00:00:00"/>
        <d v="2021-10-24T00:00:00"/>
        <d v="2021-10-28T00:00:00"/>
        <d v="2021-10-29T00:00:00"/>
        <d v="2021-11-01T00:00:00"/>
        <d v="2021-11-06T00:00:00"/>
        <d v="2021-11-09T00:00:00"/>
        <d v="2021-11-10T00:00:00"/>
        <d v="2021-11-11T00:00:00"/>
        <d v="2021-11-12T00:00:00"/>
        <d v="2021-11-14T00:00:00"/>
        <d v="2021-11-17T00:00:00"/>
        <d v="2021-11-18T00:00:00"/>
        <d v="2021-11-19T00:00:00"/>
        <d v="2021-11-22T00:00:00"/>
        <d v="2021-11-23T00:00:00"/>
        <d v="2021-11-24T00:00:00"/>
        <d v="2021-11-26T00:00:00"/>
        <d v="2021-11-27T00:00:00"/>
        <d v="2021-11-29T00:00:00"/>
        <d v="2021-11-30T00:00:00"/>
        <d v="2021-12-01T00:00:00"/>
        <d v="2021-12-02T00:00:00"/>
        <d v="2021-12-03T00:00:00"/>
        <d v="2021-12-04T00:00:00"/>
        <d v="2021-12-05T00:00:00"/>
        <d v="2021-12-06T00:00:00"/>
        <d v="2021-12-08T00:00:00"/>
        <d v="2021-12-10T00:00:00"/>
        <d v="2021-12-11T00:00:00"/>
        <d v="2021-12-13T00:00:00"/>
        <d v="2021-12-14T00:00:00"/>
        <d v="2021-12-16T00:00:00"/>
        <d v="2021-12-17T00:00:00"/>
        <d v="2021-12-21T00:00:00"/>
        <d v="2021-12-24T00:00:00"/>
        <d v="2021-12-25T00:00:00"/>
        <d v="2021-12-26T00:00:00"/>
        <d v="2021-12-27T00:00:00"/>
        <d v="2021-12-28T00:00:00"/>
        <d v="2021-12-29T00:00:00"/>
        <d v="2021-12-30T00:00:00"/>
        <d v="2021-12-31T00:00:00"/>
        <d v="2022-01-01T00:00:00"/>
        <d v="2022-01-03T00:00:00"/>
        <d v="2022-01-04T00:00:00"/>
        <d v="2022-01-07T00:00:00"/>
        <d v="2022-01-08T00:00:00"/>
        <d v="2022-01-09T00:00:00"/>
        <d v="2022-01-11T00:00:00"/>
        <d v="2022-01-12T00:00:00"/>
        <d v="2022-01-13T00:00:00"/>
        <d v="2022-01-14T00:00:00"/>
        <d v="2022-01-17T00:00:00"/>
        <d v="2022-01-19T00:00:00"/>
        <d v="2022-01-21T00:00:00"/>
        <d v="2022-01-22T00:00:00"/>
        <d v="2022-01-23T00:00:00"/>
        <d v="2022-01-24T00:00:00"/>
        <d v="2022-01-25T00:00:00"/>
        <d v="2022-01-26T00:00:00"/>
        <d v="2022-01-27T00:00:00"/>
        <d v="2022-01-28T00:00:00"/>
        <d v="2022-02-01T00:00:00"/>
        <d v="2022-02-04T00:00:00"/>
        <d v="2022-02-05T00:00:00"/>
        <d v="2022-02-06T00:00:00"/>
        <d v="2022-02-07T00:00:00"/>
        <d v="2022-02-08T00:00:00"/>
        <d v="2022-02-12T00:00:00"/>
        <d v="2022-02-13T00:00:00"/>
        <d v="2022-02-14T00:00:00"/>
        <d v="2022-02-15T00:00:00"/>
        <d v="2022-02-16T00:00:00"/>
        <d v="2022-02-18T00:00:00"/>
        <d v="2022-02-19T00:00:00"/>
        <d v="2022-02-20T00:00:00"/>
        <d v="2022-02-22T00:00:00"/>
        <d v="2022-02-23T00:00:00"/>
        <d v="2022-02-24T00:00:00"/>
        <d v="2022-02-25T00:00:00"/>
        <d v="2022-02-26T00:00:00"/>
        <d v="2022-02-27T00:00:00"/>
        <d v="2022-02-28T00:00:00"/>
        <d v="2022-03-01T00:00:00"/>
        <d v="2022-03-02T00:00:00"/>
        <d v="2022-03-03T00:00:00"/>
        <d v="2022-03-04T00:00:00"/>
        <d v="2022-03-05T00:00:00"/>
        <d v="2022-03-06T00:00:00"/>
        <d v="2022-03-08T00:00:00"/>
        <d v="2022-03-12T00:00:00"/>
        <d v="2022-03-13T00:00:00"/>
        <d v="2022-03-14T00:00:00"/>
        <d v="2022-03-15T00:00:00"/>
        <d v="2022-03-16T00:00:00"/>
        <d v="2022-03-18T00:00:00"/>
        <d v="2022-03-20T00:00:00"/>
        <d v="2022-03-21T00:00:00"/>
        <d v="2022-03-23T00:00:00"/>
        <d v="2022-03-24T00:00:00"/>
        <d v="2022-03-25T00:00:00"/>
        <d v="2022-03-26T00:00:00"/>
        <d v="2022-03-27T00:00:00"/>
        <d v="2022-03-28T00:00:00"/>
        <d v="2022-03-31T00:00:00"/>
        <d v="2022-04-01T00:00:00"/>
        <d v="2022-04-02T00:00:00"/>
        <d v="2022-04-06T00:00:00"/>
        <d v="2022-04-07T00:00:00"/>
        <d v="2022-04-11T00:00:00"/>
        <d v="2022-04-13T00:00:00"/>
        <d v="2022-04-16T00:00:00"/>
        <d v="2022-04-17T00:00:00"/>
        <d v="2022-04-18T00:00:00"/>
        <d v="2022-04-24T00:00:00"/>
        <d v="2022-04-25T00:00:00"/>
        <d v="2022-04-27T00:00:00"/>
        <d v="2022-04-30T00:00:00"/>
        <d v="2022-05-01T00:00:00"/>
        <d v="2022-05-04T00:00:00"/>
        <d v="2022-05-05T00:00:00"/>
        <d v="2022-05-06T00:00:00"/>
        <d v="2022-05-08T00:00:00"/>
        <d v="2022-05-09T00:00:00"/>
        <d v="2022-05-10T00:00:00"/>
        <d v="2022-05-12T00:00:00"/>
        <d v="2022-05-15T00:00:00"/>
        <d v="2022-05-16T00:00:00"/>
        <d v="2022-05-17T00:00:00"/>
        <d v="2022-05-18T00:00:00"/>
        <d v="2022-05-19T00:00:00"/>
        <d v="2022-05-21T00:00:00"/>
        <d v="2022-05-22T00:00:00"/>
        <d v="2022-05-23T00:00:00"/>
        <d v="2022-05-24T00:00:00"/>
        <d v="2022-05-26T00:00:00"/>
        <d v="2022-05-27T00:00:00"/>
        <d v="2022-05-28T00:00:00"/>
        <d v="2022-05-29T00:00:00"/>
        <d v="2022-05-30T00:00:00"/>
        <d v="2022-06-01T00:00:00"/>
        <d v="2022-06-02T00:00:00"/>
        <d v="2022-06-03T00:00:00"/>
        <d v="2022-06-05T00:00:00"/>
        <d v="2022-06-06T00:00:00"/>
        <d v="2022-06-07T00:00:00"/>
        <d v="2022-06-08T00:00:00"/>
        <d v="2022-06-09T00:00:00"/>
        <d v="2022-06-10T00:00:00"/>
        <d v="2022-06-11T00:00:00"/>
        <d v="2022-06-13T00:00:00"/>
        <d v="2022-06-14T00:00:00"/>
        <d v="2022-06-15T00:00:00"/>
        <d v="2022-06-18T00:00:00"/>
        <d v="2022-06-22T00:00:00"/>
        <d v="2022-06-25T00:00:00"/>
        <d v="2022-06-27T00:00:00"/>
        <d v="2022-06-28T00:00:00"/>
        <d v="2022-07-01T00:00:00"/>
        <d v="2022-07-03T00:00:00"/>
        <d v="2022-07-04T00:00:00"/>
        <d v="2022-07-05T00:00:00"/>
        <d v="2022-07-09T00:00:00"/>
        <d v="2022-07-11T00:00:00"/>
        <d v="2022-07-12T00:00:00"/>
        <d v="2022-07-13T00:00:00"/>
        <d v="2022-07-14T00:00:00"/>
        <d v="2022-07-15T00:00:00"/>
        <d v="2022-07-16T00:00:00"/>
        <d v="2022-07-17T00:00:00"/>
        <d v="2022-07-18T00:00:00"/>
        <d v="2022-07-19T00:00:00"/>
        <d v="2022-07-20T00:00:00"/>
        <d v="2022-07-21T00:00:00"/>
        <d v="2022-07-23T00:00:00"/>
        <d v="2022-07-24T00:00:00"/>
        <d v="2022-07-26T00:00:00"/>
        <d v="2022-07-28T00:00:00"/>
        <d v="2022-07-30T00:00:00"/>
        <d v="2022-07-31T00:00:00"/>
        <d v="2022-08-01T00:00:00"/>
        <d v="2022-08-02T00:00:00"/>
        <d v="2022-08-04T00:00:00"/>
        <d v="2022-08-06T00:00:00"/>
        <d v="2022-08-07T00:00:00"/>
        <d v="2022-08-08T00:00:00"/>
        <d v="2022-08-11T00:00:00"/>
        <d v="2022-08-13T00:00:00"/>
        <d v="2022-08-14T00:00:00"/>
        <d v="2022-08-16T00:00:00"/>
        <d v="2022-08-18T00:00:00"/>
        <d v="2022-08-19T00:00:00"/>
        <d v="2022-08-20T00:00:00"/>
        <d v="2022-08-21T00:00:00"/>
        <d v="2022-08-22T00:00:00"/>
        <d v="2022-08-23T00:00:00"/>
        <d v="2022-08-24T00:00:00"/>
        <d v="2022-08-25T00:00:00"/>
        <d v="2022-08-26T00:00:00"/>
        <d v="2022-08-27T00:00:00"/>
        <d v="2022-08-28T00:00:00"/>
        <d v="2022-08-29T00:00:00"/>
        <d v="2022-08-31T00:00:00"/>
        <d v="2022-09-01T00:00:00"/>
        <d v="2022-09-02T00:00:00"/>
        <d v="2022-09-04T00:00:00"/>
        <d v="2022-09-06T00:00:00"/>
        <d v="2022-09-07T00:00:00"/>
        <d v="2022-09-10T00:00:00"/>
        <d v="2022-09-11T00:00:00"/>
        <d v="2022-09-12T00:00:00"/>
        <d v="2022-09-13T00:00:00"/>
        <d v="2022-09-14T00:00:00"/>
        <d v="2022-09-15T00:00:00"/>
        <d v="2022-09-16T00:00:00"/>
        <d v="2022-09-19T00:00:00"/>
        <d v="2022-09-20T00:00:00"/>
        <d v="2022-09-21T00:00:00"/>
        <d v="2022-09-22T00:00:00"/>
        <d v="2022-09-23T00:00:00"/>
        <d v="2022-09-24T00:00:00"/>
        <d v="2022-09-25T00:00:00"/>
        <d v="2022-09-27T00:00:00"/>
        <d v="2022-09-28T00:00:00"/>
        <d v="2022-09-30T00:00:00"/>
      </sharedItems>
      <fieldGroup par="15" base="0">
        <rangePr groupBy="months" startDate="2020-01-01T00:00:00" endDate="2022-10-01T00:00:00"/>
        <groupItems count="14">
          <s v="&lt;1 01 2020"/>
          <s v="Jan"/>
          <s v="Feb"/>
          <s v="Mar"/>
          <s v="Apr"/>
          <s v="May"/>
          <s v="Jun"/>
          <s v="Jul"/>
          <s v="Aug"/>
          <s v="Sep"/>
          <s v="Oct"/>
          <s v="Nov"/>
          <s v="Dec"/>
          <s v="&gt;1 10 2022"/>
        </groupItems>
      </fieldGroup>
    </cacheField>
    <cacheField name="Delivery Date" numFmtId="14">
      <sharedItems containsSemiMixedTypes="0" containsNonDate="0" containsDate="1" containsString="0" minDate="2020-01-03T00:00:00" maxDate="2022-10-05T00:00:00"/>
    </cacheField>
    <cacheField name="Delivery Duration (Days)" numFmtId="0">
      <sharedItems containsSemiMixedTypes="0" containsString="0" containsNumber="1" containsInteger="1" minValue="1" maxValue="7"/>
    </cacheField>
    <cacheField name="Product" numFmtId="0">
      <sharedItems count="22">
        <s v="Product 5"/>
        <s v="Product 3"/>
        <s v="Product 12"/>
        <s v="Product 17"/>
        <s v="Product 16"/>
        <s v="Product 6"/>
        <s v="Product 4"/>
        <s v="Product 22"/>
        <s v="Product 18"/>
        <s v="Product 19"/>
        <s v="Product 7"/>
        <s v="Product 11"/>
        <s v="Product 1"/>
        <s v="Product 2"/>
        <s v="Product 10"/>
        <s v="Product 13"/>
        <s v="Product 14"/>
        <s v="Product 21"/>
        <s v="Product 9"/>
        <s v="Product 15"/>
        <s v="Product 20"/>
        <s v="Product 8"/>
      </sharedItems>
    </cacheField>
    <cacheField name="Unit Price" numFmtId="164">
      <sharedItems containsSemiMixedTypes="0" containsString="0" containsNumber="1" containsInteger="1" minValue="59" maxValue="490"/>
    </cacheField>
    <cacheField name="Unit Cost" numFmtId="164">
      <sharedItems containsSemiMixedTypes="0" containsString="0" containsNumber="1" minValue="41.3" maxValue="303.60000000000002"/>
    </cacheField>
    <cacheField name="Units Sold" numFmtId="0">
      <sharedItems containsSemiMixedTypes="0" containsString="0" containsNumber="1" containsInteger="1" minValue="1" maxValue="9"/>
    </cacheField>
    <cacheField name="Sales" numFmtId="164">
      <sharedItems containsSemiMixedTypes="0" containsString="0" containsNumber="1" containsInteger="1" minValue="59" maxValue="4410"/>
    </cacheField>
    <cacheField name="COGS" numFmtId="164">
      <sharedItems containsSemiMixedTypes="0" containsString="0" containsNumber="1" minValue="41.3" maxValue="2732.4"/>
    </cacheField>
    <cacheField name="Profit" numFmtId="164">
      <sharedItems containsSemiMixedTypes="0" containsString="0" containsNumber="1" minValue="17.700000000000003" maxValue="1719.9"/>
    </cacheField>
    <cacheField name="Profit  Margin " numFmtId="9">
      <sharedItems containsSemiMixedTypes="0" containsString="0" containsNumber="1" minValue="0.25" maxValue="0.39000000000000007"/>
    </cacheField>
    <cacheField name="Location" numFmtId="0">
      <sharedItems count="48">
        <s v="Mississippi"/>
        <s v="Maine"/>
        <s v="New York"/>
        <s v="Pennsylvania"/>
        <s v="Delaware"/>
        <s v="Alabama"/>
        <s v="Virgninia"/>
        <s v="New Mexico"/>
        <s v="South Carolina"/>
        <s v="Utah"/>
        <s v="Florida"/>
        <s v="Connecticut"/>
        <s v="Illinois"/>
        <s v="New Jersey"/>
        <s v="Minnesota"/>
        <s v="Michigan"/>
        <s v="Oklahoma"/>
        <s v="Vermont"/>
        <s v="Kansas"/>
        <s v="Tennessee"/>
        <s v="Kentucky"/>
        <s v="Rhode Island"/>
        <s v="California"/>
        <s v="Washington"/>
        <s v="Missouri"/>
        <s v="Nevada"/>
        <s v="West Virginina"/>
        <s v="Ohio"/>
        <s v="Oregon"/>
        <s v="Massachusetts"/>
        <s v="Arizona"/>
        <s v="New Hampshire"/>
        <s v="Indiana"/>
        <s v="Nebraska"/>
        <s v="Colorado"/>
        <s v="Arkansas"/>
        <s v="South Dakota"/>
        <s v="Louisiana"/>
        <s v="Georgia"/>
        <s v="Idaho"/>
        <s v="Maryland"/>
        <s v="Wyoming"/>
        <s v="Iowa"/>
        <s v="Wisconsin"/>
        <s v="Texas"/>
        <s v="North Carolina"/>
        <s v="Montana"/>
        <s v="North Dakota"/>
      </sharedItems>
    </cacheField>
    <cacheField name="Customer Acquisition" numFmtId="0">
      <sharedItems count="5">
        <s v="Organic"/>
        <s v="Referral Promo"/>
        <s v="TV Ads"/>
        <s v="Return Customer"/>
        <s v="Online Ads"/>
      </sharedItems>
    </cacheField>
    <cacheField name="Payment Mode" numFmtId="0">
      <sharedItems count="2">
        <s v="Installment"/>
        <s v="Cash"/>
      </sharedItems>
    </cacheField>
    <cacheField name="Quarters" numFmtId="0" databaseField="0">
      <fieldGroup base="0">
        <rangePr groupBy="quarters" startDate="2020-01-01T00:00:00" endDate="2022-10-01T00:00:00"/>
        <groupItems count="6">
          <s v="&lt;1 01 2020"/>
          <s v="Qtr1"/>
          <s v="Qtr2"/>
          <s v="Qtr3"/>
          <s v="Qtr4"/>
          <s v="&gt;1 10 2022"/>
        </groupItems>
      </fieldGroup>
    </cacheField>
    <cacheField name="Years" numFmtId="0" databaseField="0">
      <fieldGroup base="0">
        <rangePr groupBy="years" startDate="2020-01-01T00:00:00" endDate="2022-10-01T00:00:00"/>
        <groupItems count="5">
          <s v="&lt;1 01 2020"/>
          <s v="2020"/>
          <s v="2021"/>
          <s v="2022"/>
          <s v="&gt;1 10 2022"/>
        </groupItems>
      </fieldGroup>
    </cacheField>
  </cacheFields>
  <extLst>
    <ext xmlns:x14="http://schemas.microsoft.com/office/spreadsheetml/2009/9/main" uri="{725AE2AE-9491-48be-B2B4-4EB974FC3084}">
      <x14:pivotCacheDefinition pivotCacheId="3009299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6">
  <r>
    <x v="0"/>
    <d v="2020-01-04T00:00:00"/>
    <n v="3"/>
    <x v="0"/>
    <n v="99"/>
    <n v="62.37"/>
    <n v="7"/>
    <n v="693"/>
    <n v="436.59"/>
    <n v="256.41000000000003"/>
    <n v="0.37000000000000005"/>
    <x v="0"/>
    <x v="0"/>
    <x v="0"/>
  </r>
  <r>
    <x v="0"/>
    <d v="2020-01-03T00:00:00"/>
    <n v="2"/>
    <x v="1"/>
    <n v="390"/>
    <n v="288.60000000000002"/>
    <n v="9"/>
    <n v="3510"/>
    <n v="2597.4"/>
    <n v="912.59999999999991"/>
    <n v="0.25999999999999995"/>
    <x v="1"/>
    <x v="1"/>
    <x v="0"/>
  </r>
  <r>
    <x v="1"/>
    <d v="2020-01-10T00:00:00"/>
    <n v="6"/>
    <x v="2"/>
    <n v="445"/>
    <n v="280.35000000000002"/>
    <n v="7"/>
    <n v="3115"/>
    <n v="1962.4500000000003"/>
    <n v="1152.5499999999997"/>
    <n v="0.36999999999999994"/>
    <x v="2"/>
    <x v="1"/>
    <x v="1"/>
  </r>
  <r>
    <x v="1"/>
    <d v="2020-01-10T00:00:00"/>
    <n v="6"/>
    <x v="3"/>
    <n v="80"/>
    <n v="48.8"/>
    <n v="6"/>
    <n v="480"/>
    <n v="292.79999999999995"/>
    <n v="187.20000000000005"/>
    <n v="0.39000000000000007"/>
    <x v="3"/>
    <x v="0"/>
    <x v="0"/>
  </r>
  <r>
    <x v="2"/>
    <d v="2020-01-11T00:00:00"/>
    <n v="6"/>
    <x v="4"/>
    <n v="195"/>
    <n v="138.44999999999999"/>
    <n v="5"/>
    <n v="975"/>
    <n v="692.25"/>
    <n v="282.75"/>
    <n v="0.28999999999999998"/>
    <x v="4"/>
    <x v="0"/>
    <x v="1"/>
  </r>
  <r>
    <x v="2"/>
    <d v="2020-01-08T00:00:00"/>
    <n v="3"/>
    <x v="0"/>
    <n v="99"/>
    <n v="62.37"/>
    <n v="4"/>
    <n v="396"/>
    <n v="249.48"/>
    <n v="146.52000000000001"/>
    <n v="0.37000000000000005"/>
    <x v="5"/>
    <x v="1"/>
    <x v="0"/>
  </r>
  <r>
    <x v="2"/>
    <d v="2020-01-10T00:00:00"/>
    <n v="5"/>
    <x v="5"/>
    <n v="250"/>
    <n v="167.5"/>
    <n v="4"/>
    <n v="1000"/>
    <n v="670"/>
    <n v="330"/>
    <n v="0.33"/>
    <x v="2"/>
    <x v="2"/>
    <x v="0"/>
  </r>
  <r>
    <x v="3"/>
    <d v="2020-01-07T00:00:00"/>
    <n v="1"/>
    <x v="6"/>
    <n v="290"/>
    <n v="185.6"/>
    <n v="5"/>
    <n v="1450"/>
    <n v="928"/>
    <n v="522"/>
    <n v="0.36"/>
    <x v="6"/>
    <x v="0"/>
    <x v="0"/>
  </r>
  <r>
    <x v="4"/>
    <d v="2020-01-12T00:00:00"/>
    <n v="5"/>
    <x v="6"/>
    <n v="290"/>
    <n v="185.6"/>
    <n v="9"/>
    <n v="2610"/>
    <n v="1670.3999999999999"/>
    <n v="939.60000000000014"/>
    <n v="0.36000000000000004"/>
    <x v="2"/>
    <x v="2"/>
    <x v="0"/>
  </r>
  <r>
    <x v="5"/>
    <d v="2020-01-10T00:00:00"/>
    <n v="1"/>
    <x v="7"/>
    <n v="275"/>
    <n v="200.75"/>
    <n v="7"/>
    <n v="1925"/>
    <n v="1405.25"/>
    <n v="519.75"/>
    <n v="0.27"/>
    <x v="7"/>
    <x v="2"/>
    <x v="1"/>
  </r>
  <r>
    <x v="6"/>
    <d v="2020-01-13T00:00:00"/>
    <n v="3"/>
    <x v="2"/>
    <n v="445"/>
    <n v="280.35000000000002"/>
    <n v="5"/>
    <n v="2225"/>
    <n v="1401.75"/>
    <n v="823.25"/>
    <n v="0.37"/>
    <x v="8"/>
    <x v="3"/>
    <x v="1"/>
  </r>
  <r>
    <x v="7"/>
    <d v="2020-01-18T00:00:00"/>
    <n v="7"/>
    <x v="2"/>
    <n v="445"/>
    <n v="280.35000000000002"/>
    <n v="1"/>
    <n v="445"/>
    <n v="280.35000000000002"/>
    <n v="164.64999999999998"/>
    <n v="0.36999999999999994"/>
    <x v="9"/>
    <x v="3"/>
    <x v="1"/>
  </r>
  <r>
    <x v="8"/>
    <d v="2020-01-18T00:00:00"/>
    <n v="4"/>
    <x v="8"/>
    <n v="220"/>
    <n v="154"/>
    <n v="6"/>
    <n v="1320"/>
    <n v="924"/>
    <n v="396"/>
    <n v="0.3"/>
    <x v="10"/>
    <x v="0"/>
    <x v="1"/>
  </r>
  <r>
    <x v="9"/>
    <d v="2020-01-20T00:00:00"/>
    <n v="5"/>
    <x v="9"/>
    <n v="440"/>
    <n v="286"/>
    <n v="6"/>
    <n v="2640"/>
    <n v="1716"/>
    <n v="924"/>
    <n v="0.35"/>
    <x v="11"/>
    <x v="2"/>
    <x v="1"/>
  </r>
  <r>
    <x v="10"/>
    <d v="2020-01-24T00:00:00"/>
    <n v="7"/>
    <x v="10"/>
    <n v="59"/>
    <n v="41.3"/>
    <n v="4"/>
    <n v="236"/>
    <n v="165.2"/>
    <n v="70.800000000000011"/>
    <n v="0.30000000000000004"/>
    <x v="12"/>
    <x v="4"/>
    <x v="1"/>
  </r>
  <r>
    <x v="11"/>
    <d v="2020-01-26T00:00:00"/>
    <n v="6"/>
    <x v="11"/>
    <n v="320"/>
    <n v="233.6"/>
    <n v="1"/>
    <n v="320"/>
    <n v="233.6"/>
    <n v="86.4"/>
    <n v="0.27"/>
    <x v="4"/>
    <x v="3"/>
    <x v="1"/>
  </r>
  <r>
    <x v="12"/>
    <d v="2020-01-25T00:00:00"/>
    <n v="2"/>
    <x v="12"/>
    <n v="250"/>
    <n v="187.5"/>
    <n v="8"/>
    <n v="2000"/>
    <n v="1500"/>
    <n v="500"/>
    <n v="0.25"/>
    <x v="3"/>
    <x v="4"/>
    <x v="1"/>
  </r>
  <r>
    <x v="12"/>
    <d v="2020-01-25T00:00:00"/>
    <n v="2"/>
    <x v="6"/>
    <n v="290"/>
    <n v="185.6"/>
    <n v="7"/>
    <n v="2030"/>
    <n v="1299.2"/>
    <n v="730.8"/>
    <n v="0.36"/>
    <x v="13"/>
    <x v="1"/>
    <x v="1"/>
  </r>
  <r>
    <x v="13"/>
    <d v="2020-01-28T00:00:00"/>
    <n v="2"/>
    <x v="12"/>
    <n v="250"/>
    <n v="187.5"/>
    <n v="6"/>
    <n v="1500"/>
    <n v="1125"/>
    <n v="375"/>
    <n v="0.25"/>
    <x v="14"/>
    <x v="3"/>
    <x v="0"/>
  </r>
  <r>
    <x v="14"/>
    <d v="2020-02-02T00:00:00"/>
    <n v="6"/>
    <x v="6"/>
    <n v="290"/>
    <n v="185.6"/>
    <n v="8"/>
    <n v="2320"/>
    <n v="1484.8"/>
    <n v="835.2"/>
    <n v="0.36000000000000004"/>
    <x v="11"/>
    <x v="0"/>
    <x v="0"/>
  </r>
  <r>
    <x v="14"/>
    <d v="2020-01-28T00:00:00"/>
    <n v="1"/>
    <x v="13"/>
    <n v="95"/>
    <n v="60.8"/>
    <n v="1"/>
    <n v="95"/>
    <n v="60.8"/>
    <n v="34.200000000000003"/>
    <n v="0.36000000000000004"/>
    <x v="15"/>
    <x v="0"/>
    <x v="1"/>
  </r>
  <r>
    <x v="14"/>
    <d v="2020-01-31T00:00:00"/>
    <n v="4"/>
    <x v="1"/>
    <n v="390"/>
    <n v="288.60000000000002"/>
    <n v="3"/>
    <n v="1170"/>
    <n v="865.80000000000007"/>
    <n v="304.19999999999993"/>
    <n v="0.25999999999999995"/>
    <x v="9"/>
    <x v="1"/>
    <x v="0"/>
  </r>
  <r>
    <x v="15"/>
    <d v="2020-01-30T00:00:00"/>
    <n v="2"/>
    <x v="1"/>
    <n v="390"/>
    <n v="288.60000000000002"/>
    <n v="5"/>
    <n v="1950"/>
    <n v="1443"/>
    <n v="507"/>
    <n v="0.26"/>
    <x v="2"/>
    <x v="0"/>
    <x v="0"/>
  </r>
  <r>
    <x v="15"/>
    <d v="2020-02-03T00:00:00"/>
    <n v="6"/>
    <x v="4"/>
    <n v="195"/>
    <n v="138.44999999999999"/>
    <n v="6"/>
    <n v="1170"/>
    <n v="830.69999999999993"/>
    <n v="339.30000000000007"/>
    <n v="0.29000000000000004"/>
    <x v="12"/>
    <x v="2"/>
    <x v="0"/>
  </r>
  <r>
    <x v="16"/>
    <d v="2020-02-05T00:00:00"/>
    <n v="7"/>
    <x v="8"/>
    <n v="220"/>
    <n v="154"/>
    <n v="2"/>
    <n v="440"/>
    <n v="308"/>
    <n v="132"/>
    <n v="0.3"/>
    <x v="16"/>
    <x v="4"/>
    <x v="1"/>
  </r>
  <r>
    <x v="16"/>
    <d v="2020-02-01T00:00:00"/>
    <n v="3"/>
    <x v="13"/>
    <n v="95"/>
    <n v="60.8"/>
    <n v="6"/>
    <n v="570"/>
    <n v="364.79999999999995"/>
    <n v="205.20000000000005"/>
    <n v="0.3600000000000001"/>
    <x v="4"/>
    <x v="4"/>
    <x v="0"/>
  </r>
  <r>
    <x v="17"/>
    <d v="2020-02-03T00:00:00"/>
    <n v="2"/>
    <x v="0"/>
    <n v="99"/>
    <n v="62.37"/>
    <n v="7"/>
    <n v="693"/>
    <n v="436.59"/>
    <n v="256.41000000000003"/>
    <n v="0.37000000000000005"/>
    <x v="3"/>
    <x v="0"/>
    <x v="1"/>
  </r>
  <r>
    <x v="18"/>
    <d v="2020-02-07T00:00:00"/>
    <n v="5"/>
    <x v="0"/>
    <n v="99"/>
    <n v="62.37"/>
    <n v="1"/>
    <n v="99"/>
    <n v="62.37"/>
    <n v="36.630000000000003"/>
    <n v="0.37000000000000005"/>
    <x v="17"/>
    <x v="4"/>
    <x v="0"/>
  </r>
  <r>
    <x v="19"/>
    <d v="2020-02-04T00:00:00"/>
    <n v="1"/>
    <x v="14"/>
    <n v="490"/>
    <n v="298.89999999999998"/>
    <n v="5"/>
    <n v="2450"/>
    <n v="1494.5"/>
    <n v="955.5"/>
    <n v="0.39"/>
    <x v="18"/>
    <x v="3"/>
    <x v="1"/>
  </r>
  <r>
    <x v="19"/>
    <d v="2020-02-07T00:00:00"/>
    <n v="4"/>
    <x v="7"/>
    <n v="275"/>
    <n v="200.75"/>
    <n v="6"/>
    <n v="1650"/>
    <n v="1204.5"/>
    <n v="445.5"/>
    <n v="0.27"/>
    <x v="19"/>
    <x v="0"/>
    <x v="0"/>
  </r>
  <r>
    <x v="20"/>
    <d v="2020-02-07T00:00:00"/>
    <n v="2"/>
    <x v="7"/>
    <n v="275"/>
    <n v="200.75"/>
    <n v="3"/>
    <n v="825"/>
    <n v="602.25"/>
    <n v="222.75"/>
    <n v="0.27"/>
    <x v="3"/>
    <x v="1"/>
    <x v="1"/>
  </r>
  <r>
    <x v="20"/>
    <d v="2020-02-07T00:00:00"/>
    <n v="2"/>
    <x v="15"/>
    <n v="375"/>
    <n v="247.5"/>
    <n v="8"/>
    <n v="3000"/>
    <n v="1980"/>
    <n v="1020"/>
    <n v="0.34"/>
    <x v="20"/>
    <x v="0"/>
    <x v="1"/>
  </r>
  <r>
    <x v="20"/>
    <d v="2020-02-09T00:00:00"/>
    <n v="4"/>
    <x v="6"/>
    <n v="290"/>
    <n v="185.6"/>
    <n v="6"/>
    <n v="1740"/>
    <n v="1113.5999999999999"/>
    <n v="626.40000000000009"/>
    <n v="0.36000000000000004"/>
    <x v="10"/>
    <x v="2"/>
    <x v="1"/>
  </r>
  <r>
    <x v="21"/>
    <d v="2020-02-10T00:00:00"/>
    <n v="3"/>
    <x v="9"/>
    <n v="440"/>
    <n v="286"/>
    <n v="6"/>
    <n v="2640"/>
    <n v="1716"/>
    <n v="924"/>
    <n v="0.35"/>
    <x v="21"/>
    <x v="1"/>
    <x v="1"/>
  </r>
  <r>
    <x v="21"/>
    <d v="2020-02-10T00:00:00"/>
    <n v="3"/>
    <x v="5"/>
    <n v="250"/>
    <n v="167.5"/>
    <n v="8"/>
    <n v="2000"/>
    <n v="1340"/>
    <n v="660"/>
    <n v="0.33"/>
    <x v="22"/>
    <x v="0"/>
    <x v="1"/>
  </r>
  <r>
    <x v="22"/>
    <d v="2020-02-16T00:00:00"/>
    <n v="7"/>
    <x v="7"/>
    <n v="275"/>
    <n v="200.75"/>
    <n v="2"/>
    <n v="550"/>
    <n v="401.5"/>
    <n v="148.5"/>
    <n v="0.27"/>
    <x v="23"/>
    <x v="0"/>
    <x v="0"/>
  </r>
  <r>
    <x v="23"/>
    <d v="2020-02-15T00:00:00"/>
    <n v="3"/>
    <x v="4"/>
    <n v="195"/>
    <n v="138.44999999999999"/>
    <n v="9"/>
    <n v="1755"/>
    <n v="1246.05"/>
    <n v="508.95000000000005"/>
    <n v="0.29000000000000004"/>
    <x v="24"/>
    <x v="4"/>
    <x v="1"/>
  </r>
  <r>
    <x v="24"/>
    <d v="2020-02-18T00:00:00"/>
    <n v="5"/>
    <x v="16"/>
    <n v="110"/>
    <n v="78.099999999999994"/>
    <n v="5"/>
    <n v="550"/>
    <n v="390.5"/>
    <n v="159.5"/>
    <n v="0.28999999999999998"/>
    <x v="25"/>
    <x v="4"/>
    <x v="0"/>
  </r>
  <r>
    <x v="25"/>
    <d v="2020-02-21T00:00:00"/>
    <n v="7"/>
    <x v="15"/>
    <n v="375"/>
    <n v="247.5"/>
    <n v="1"/>
    <n v="375"/>
    <n v="247.5"/>
    <n v="127.5"/>
    <n v="0.34"/>
    <x v="22"/>
    <x v="1"/>
    <x v="1"/>
  </r>
  <r>
    <x v="25"/>
    <d v="2020-02-19T00:00:00"/>
    <n v="5"/>
    <x v="17"/>
    <n v="460"/>
    <n v="303.60000000000002"/>
    <n v="6"/>
    <n v="2760"/>
    <n v="1821.6000000000001"/>
    <n v="938.39999999999986"/>
    <n v="0.33999999999999997"/>
    <x v="11"/>
    <x v="0"/>
    <x v="0"/>
  </r>
  <r>
    <x v="25"/>
    <d v="2020-02-18T00:00:00"/>
    <n v="4"/>
    <x v="1"/>
    <n v="390"/>
    <n v="288.60000000000002"/>
    <n v="7"/>
    <n v="2730"/>
    <n v="2020.2000000000003"/>
    <n v="709.79999999999973"/>
    <n v="0.2599999999999999"/>
    <x v="14"/>
    <x v="4"/>
    <x v="1"/>
  </r>
  <r>
    <x v="25"/>
    <d v="2020-02-15T00:00:00"/>
    <n v="1"/>
    <x v="8"/>
    <n v="220"/>
    <n v="154"/>
    <n v="8"/>
    <n v="1760"/>
    <n v="1232"/>
    <n v="528"/>
    <n v="0.3"/>
    <x v="26"/>
    <x v="3"/>
    <x v="0"/>
  </r>
  <r>
    <x v="26"/>
    <d v="2020-02-23T00:00:00"/>
    <n v="5"/>
    <x v="3"/>
    <n v="80"/>
    <n v="48.8"/>
    <n v="2"/>
    <n v="160"/>
    <n v="97.6"/>
    <n v="62.400000000000006"/>
    <n v="0.39"/>
    <x v="27"/>
    <x v="4"/>
    <x v="0"/>
  </r>
  <r>
    <x v="27"/>
    <d v="2020-02-20T00:00:00"/>
    <n v="1"/>
    <x v="18"/>
    <n v="390"/>
    <n v="253.5"/>
    <n v="9"/>
    <n v="3510"/>
    <n v="2281.5"/>
    <n v="1228.5"/>
    <n v="0.35"/>
    <x v="14"/>
    <x v="0"/>
    <x v="0"/>
  </r>
  <r>
    <x v="28"/>
    <d v="2020-02-23T00:00:00"/>
    <n v="3"/>
    <x v="10"/>
    <n v="59"/>
    <n v="41.3"/>
    <n v="3"/>
    <n v="177"/>
    <n v="123.89999999999999"/>
    <n v="53.100000000000009"/>
    <n v="0.30000000000000004"/>
    <x v="28"/>
    <x v="4"/>
    <x v="1"/>
  </r>
  <r>
    <x v="29"/>
    <d v="2020-02-23T00:00:00"/>
    <n v="2"/>
    <x v="14"/>
    <n v="490"/>
    <n v="298.89999999999998"/>
    <n v="3"/>
    <n v="1470"/>
    <n v="896.69999999999993"/>
    <n v="573.30000000000007"/>
    <n v="0.39000000000000007"/>
    <x v="29"/>
    <x v="4"/>
    <x v="1"/>
  </r>
  <r>
    <x v="30"/>
    <d v="2020-02-25T00:00:00"/>
    <n v="3"/>
    <x v="10"/>
    <n v="59"/>
    <n v="41.3"/>
    <n v="9"/>
    <n v="531"/>
    <n v="371.7"/>
    <n v="159.30000000000001"/>
    <n v="0.30000000000000004"/>
    <x v="30"/>
    <x v="1"/>
    <x v="1"/>
  </r>
  <r>
    <x v="30"/>
    <d v="2020-02-28T00:00:00"/>
    <n v="6"/>
    <x v="9"/>
    <n v="440"/>
    <n v="286"/>
    <n v="4"/>
    <n v="1760"/>
    <n v="1144"/>
    <n v="616"/>
    <n v="0.35"/>
    <x v="8"/>
    <x v="1"/>
    <x v="0"/>
  </r>
  <r>
    <x v="31"/>
    <d v="2020-02-28T00:00:00"/>
    <n v="5"/>
    <x v="9"/>
    <n v="440"/>
    <n v="286"/>
    <n v="6"/>
    <n v="2640"/>
    <n v="1716"/>
    <n v="924"/>
    <n v="0.35"/>
    <x v="31"/>
    <x v="3"/>
    <x v="1"/>
  </r>
  <r>
    <x v="31"/>
    <d v="2020-02-25T00:00:00"/>
    <n v="2"/>
    <x v="18"/>
    <n v="390"/>
    <n v="253.5"/>
    <n v="9"/>
    <n v="3510"/>
    <n v="2281.5"/>
    <n v="1228.5"/>
    <n v="0.35"/>
    <x v="32"/>
    <x v="2"/>
    <x v="0"/>
  </r>
  <r>
    <x v="32"/>
    <d v="2020-02-25T00:00:00"/>
    <n v="1"/>
    <x v="17"/>
    <n v="460"/>
    <n v="303.60000000000002"/>
    <n v="5"/>
    <n v="2300"/>
    <n v="1518"/>
    <n v="782"/>
    <n v="0.34"/>
    <x v="33"/>
    <x v="2"/>
    <x v="0"/>
  </r>
  <r>
    <x v="32"/>
    <d v="2020-03-02T00:00:00"/>
    <n v="7"/>
    <x v="12"/>
    <n v="250"/>
    <n v="187.5"/>
    <n v="4"/>
    <n v="1000"/>
    <n v="750"/>
    <n v="250"/>
    <n v="0.25"/>
    <x v="34"/>
    <x v="3"/>
    <x v="1"/>
  </r>
  <r>
    <x v="33"/>
    <d v="2020-02-27T00:00:00"/>
    <n v="2"/>
    <x v="1"/>
    <n v="390"/>
    <n v="288.60000000000002"/>
    <n v="2"/>
    <n v="780"/>
    <n v="577.20000000000005"/>
    <n v="202.79999999999995"/>
    <n v="0.25999999999999995"/>
    <x v="21"/>
    <x v="4"/>
    <x v="1"/>
  </r>
  <r>
    <x v="34"/>
    <d v="2020-02-29T00:00:00"/>
    <n v="3"/>
    <x v="7"/>
    <n v="275"/>
    <n v="200.75"/>
    <n v="8"/>
    <n v="2200"/>
    <n v="1606"/>
    <n v="594"/>
    <n v="0.27"/>
    <x v="17"/>
    <x v="3"/>
    <x v="0"/>
  </r>
  <r>
    <x v="35"/>
    <d v="2020-03-04T00:00:00"/>
    <n v="5"/>
    <x v="1"/>
    <n v="390"/>
    <n v="288.60000000000002"/>
    <n v="5"/>
    <n v="1950"/>
    <n v="1443"/>
    <n v="507"/>
    <n v="0.26"/>
    <x v="15"/>
    <x v="2"/>
    <x v="1"/>
  </r>
  <r>
    <x v="35"/>
    <d v="2020-03-04T00:00:00"/>
    <n v="5"/>
    <x v="9"/>
    <n v="440"/>
    <n v="286"/>
    <n v="3"/>
    <n v="1320"/>
    <n v="858"/>
    <n v="462"/>
    <n v="0.35"/>
    <x v="23"/>
    <x v="4"/>
    <x v="1"/>
  </r>
  <r>
    <x v="35"/>
    <d v="2020-03-06T00:00:00"/>
    <n v="7"/>
    <x v="17"/>
    <n v="460"/>
    <n v="303.60000000000002"/>
    <n v="2"/>
    <n v="920"/>
    <n v="607.20000000000005"/>
    <n v="312.79999999999995"/>
    <n v="0.33999999999999997"/>
    <x v="22"/>
    <x v="2"/>
    <x v="1"/>
  </r>
  <r>
    <x v="36"/>
    <d v="2020-03-02T00:00:00"/>
    <n v="2"/>
    <x v="14"/>
    <n v="490"/>
    <n v="298.89999999999998"/>
    <n v="4"/>
    <n v="1960"/>
    <n v="1195.5999999999999"/>
    <n v="764.40000000000009"/>
    <n v="0.39000000000000007"/>
    <x v="33"/>
    <x v="3"/>
    <x v="0"/>
  </r>
  <r>
    <x v="37"/>
    <d v="2020-03-05T00:00:00"/>
    <n v="4"/>
    <x v="11"/>
    <n v="320"/>
    <n v="233.6"/>
    <n v="6"/>
    <n v="1920"/>
    <n v="1401.6"/>
    <n v="518.40000000000009"/>
    <n v="0.27000000000000007"/>
    <x v="34"/>
    <x v="4"/>
    <x v="0"/>
  </r>
  <r>
    <x v="38"/>
    <d v="2020-03-07T00:00:00"/>
    <n v="4"/>
    <x v="17"/>
    <n v="460"/>
    <n v="303.60000000000002"/>
    <n v="5"/>
    <n v="2300"/>
    <n v="1518"/>
    <n v="782"/>
    <n v="0.34"/>
    <x v="9"/>
    <x v="4"/>
    <x v="0"/>
  </r>
  <r>
    <x v="39"/>
    <d v="2020-03-07T00:00:00"/>
    <n v="3"/>
    <x v="3"/>
    <n v="80"/>
    <n v="48.8"/>
    <n v="1"/>
    <n v="80"/>
    <n v="48.8"/>
    <n v="31.200000000000003"/>
    <n v="0.39"/>
    <x v="21"/>
    <x v="4"/>
    <x v="0"/>
  </r>
  <r>
    <x v="39"/>
    <d v="2020-03-05T00:00:00"/>
    <n v="1"/>
    <x v="19"/>
    <n v="145"/>
    <n v="105.85"/>
    <n v="6"/>
    <n v="870"/>
    <n v="635.09999999999991"/>
    <n v="234.90000000000009"/>
    <n v="0.27000000000000013"/>
    <x v="28"/>
    <x v="3"/>
    <x v="0"/>
  </r>
  <r>
    <x v="40"/>
    <d v="2020-03-11T00:00:00"/>
    <n v="6"/>
    <x v="16"/>
    <n v="110"/>
    <n v="78.099999999999994"/>
    <n v="8"/>
    <n v="880"/>
    <n v="624.79999999999995"/>
    <n v="255.20000000000005"/>
    <n v="0.29000000000000004"/>
    <x v="7"/>
    <x v="0"/>
    <x v="0"/>
  </r>
  <r>
    <x v="41"/>
    <d v="2020-03-11T00:00:00"/>
    <n v="5"/>
    <x v="14"/>
    <n v="490"/>
    <n v="298.89999999999998"/>
    <n v="4"/>
    <n v="1960"/>
    <n v="1195.5999999999999"/>
    <n v="764.40000000000009"/>
    <n v="0.39000000000000007"/>
    <x v="15"/>
    <x v="0"/>
    <x v="0"/>
  </r>
  <r>
    <x v="41"/>
    <d v="2020-03-13T00:00:00"/>
    <n v="7"/>
    <x v="6"/>
    <n v="290"/>
    <n v="185.6"/>
    <n v="7"/>
    <n v="2030"/>
    <n v="1299.2"/>
    <n v="730.8"/>
    <n v="0.36"/>
    <x v="35"/>
    <x v="3"/>
    <x v="1"/>
  </r>
  <r>
    <x v="42"/>
    <d v="2020-03-14T00:00:00"/>
    <n v="7"/>
    <x v="11"/>
    <n v="320"/>
    <n v="233.6"/>
    <n v="7"/>
    <n v="2240"/>
    <n v="1635.2"/>
    <n v="604.79999999999995"/>
    <n v="0.26999999999999996"/>
    <x v="36"/>
    <x v="3"/>
    <x v="0"/>
  </r>
  <r>
    <x v="42"/>
    <d v="2020-03-12T00:00:00"/>
    <n v="5"/>
    <x v="18"/>
    <n v="390"/>
    <n v="253.5"/>
    <n v="1"/>
    <n v="390"/>
    <n v="253.5"/>
    <n v="136.5"/>
    <n v="0.35"/>
    <x v="24"/>
    <x v="1"/>
    <x v="1"/>
  </r>
  <r>
    <x v="43"/>
    <d v="2020-03-14T00:00:00"/>
    <n v="4"/>
    <x v="5"/>
    <n v="250"/>
    <n v="167.5"/>
    <n v="9"/>
    <n v="2250"/>
    <n v="1507.5"/>
    <n v="742.5"/>
    <n v="0.33"/>
    <x v="3"/>
    <x v="4"/>
    <x v="0"/>
  </r>
  <r>
    <x v="43"/>
    <d v="2020-03-16T00:00:00"/>
    <n v="6"/>
    <x v="9"/>
    <n v="440"/>
    <n v="286"/>
    <n v="7"/>
    <n v="3080"/>
    <n v="2002"/>
    <n v="1078"/>
    <n v="0.35"/>
    <x v="5"/>
    <x v="0"/>
    <x v="1"/>
  </r>
  <r>
    <x v="44"/>
    <d v="2020-03-15T00:00:00"/>
    <n v="4"/>
    <x v="14"/>
    <n v="490"/>
    <n v="298.89999999999998"/>
    <n v="5"/>
    <n v="2450"/>
    <n v="1494.5"/>
    <n v="955.5"/>
    <n v="0.39"/>
    <x v="34"/>
    <x v="3"/>
    <x v="0"/>
  </r>
  <r>
    <x v="45"/>
    <d v="2020-03-17T00:00:00"/>
    <n v="5"/>
    <x v="19"/>
    <n v="145"/>
    <n v="105.85"/>
    <n v="9"/>
    <n v="1305"/>
    <n v="952.65"/>
    <n v="352.35"/>
    <n v="0.27"/>
    <x v="25"/>
    <x v="3"/>
    <x v="1"/>
  </r>
  <r>
    <x v="46"/>
    <d v="2020-03-16T00:00:00"/>
    <n v="1"/>
    <x v="8"/>
    <n v="220"/>
    <n v="154"/>
    <n v="5"/>
    <n v="1100"/>
    <n v="770"/>
    <n v="330"/>
    <n v="0.3"/>
    <x v="1"/>
    <x v="1"/>
    <x v="0"/>
  </r>
  <r>
    <x v="46"/>
    <d v="2020-03-18T00:00:00"/>
    <n v="3"/>
    <x v="20"/>
    <n v="355"/>
    <n v="252.05"/>
    <n v="7"/>
    <n v="2485"/>
    <n v="1764.3500000000001"/>
    <n v="720.64999999999986"/>
    <n v="0.28999999999999992"/>
    <x v="37"/>
    <x v="4"/>
    <x v="0"/>
  </r>
  <r>
    <x v="47"/>
    <d v="2020-03-19T00:00:00"/>
    <n v="3"/>
    <x v="18"/>
    <n v="390"/>
    <n v="253.5"/>
    <n v="6"/>
    <n v="2340"/>
    <n v="1521"/>
    <n v="819"/>
    <n v="0.35"/>
    <x v="38"/>
    <x v="0"/>
    <x v="0"/>
  </r>
  <r>
    <x v="47"/>
    <d v="2020-03-17T00:00:00"/>
    <n v="1"/>
    <x v="7"/>
    <n v="275"/>
    <n v="200.75"/>
    <n v="6"/>
    <n v="1650"/>
    <n v="1204.5"/>
    <n v="445.5"/>
    <n v="0.27"/>
    <x v="8"/>
    <x v="2"/>
    <x v="1"/>
  </r>
  <r>
    <x v="48"/>
    <d v="2020-03-18T00:00:00"/>
    <n v="1"/>
    <x v="11"/>
    <n v="320"/>
    <n v="233.6"/>
    <n v="7"/>
    <n v="2240"/>
    <n v="1635.2"/>
    <n v="604.79999999999995"/>
    <n v="0.26999999999999996"/>
    <x v="31"/>
    <x v="4"/>
    <x v="0"/>
  </r>
  <r>
    <x v="49"/>
    <d v="2020-03-25T00:00:00"/>
    <n v="7"/>
    <x v="4"/>
    <n v="195"/>
    <n v="138.44999999999999"/>
    <n v="6"/>
    <n v="1170"/>
    <n v="830.69999999999993"/>
    <n v="339.30000000000007"/>
    <n v="0.29000000000000004"/>
    <x v="11"/>
    <x v="3"/>
    <x v="1"/>
  </r>
  <r>
    <x v="49"/>
    <d v="2020-03-23T00:00:00"/>
    <n v="5"/>
    <x v="5"/>
    <n v="250"/>
    <n v="167.5"/>
    <n v="4"/>
    <n v="1000"/>
    <n v="670"/>
    <n v="330"/>
    <n v="0.33"/>
    <x v="24"/>
    <x v="1"/>
    <x v="0"/>
  </r>
  <r>
    <x v="50"/>
    <d v="2020-03-20T00:00:00"/>
    <n v="1"/>
    <x v="11"/>
    <n v="320"/>
    <n v="233.6"/>
    <n v="5"/>
    <n v="1600"/>
    <n v="1168"/>
    <n v="432"/>
    <n v="0.27"/>
    <x v="32"/>
    <x v="4"/>
    <x v="0"/>
  </r>
  <r>
    <x v="51"/>
    <d v="2020-03-27T00:00:00"/>
    <n v="7"/>
    <x v="5"/>
    <n v="250"/>
    <n v="167.5"/>
    <n v="9"/>
    <n v="2250"/>
    <n v="1507.5"/>
    <n v="742.5"/>
    <n v="0.33"/>
    <x v="29"/>
    <x v="4"/>
    <x v="0"/>
  </r>
  <r>
    <x v="52"/>
    <d v="2020-03-24T00:00:00"/>
    <n v="1"/>
    <x v="16"/>
    <n v="110"/>
    <n v="78.099999999999994"/>
    <n v="5"/>
    <n v="550"/>
    <n v="390.5"/>
    <n v="159.5"/>
    <n v="0.28999999999999998"/>
    <x v="32"/>
    <x v="1"/>
    <x v="0"/>
  </r>
  <r>
    <x v="53"/>
    <d v="2020-03-30T00:00:00"/>
    <n v="5"/>
    <x v="6"/>
    <n v="290"/>
    <n v="185.6"/>
    <n v="9"/>
    <n v="2610"/>
    <n v="1670.3999999999999"/>
    <n v="939.60000000000014"/>
    <n v="0.36000000000000004"/>
    <x v="39"/>
    <x v="0"/>
    <x v="0"/>
  </r>
  <r>
    <x v="54"/>
    <d v="2020-04-02T00:00:00"/>
    <n v="7"/>
    <x v="9"/>
    <n v="440"/>
    <n v="286"/>
    <n v="6"/>
    <n v="2640"/>
    <n v="1716"/>
    <n v="924"/>
    <n v="0.35"/>
    <x v="8"/>
    <x v="3"/>
    <x v="1"/>
  </r>
  <r>
    <x v="55"/>
    <d v="2020-03-31T00:00:00"/>
    <n v="3"/>
    <x v="2"/>
    <n v="445"/>
    <n v="280.35000000000002"/>
    <n v="1"/>
    <n v="445"/>
    <n v="280.35000000000002"/>
    <n v="164.64999999999998"/>
    <n v="0.36999999999999994"/>
    <x v="8"/>
    <x v="0"/>
    <x v="0"/>
  </r>
  <r>
    <x v="56"/>
    <d v="2020-04-04T00:00:00"/>
    <n v="6"/>
    <x v="3"/>
    <n v="80"/>
    <n v="48.8"/>
    <n v="6"/>
    <n v="480"/>
    <n v="292.79999999999995"/>
    <n v="187.20000000000005"/>
    <n v="0.39000000000000007"/>
    <x v="1"/>
    <x v="4"/>
    <x v="0"/>
  </r>
  <r>
    <x v="57"/>
    <d v="2020-04-06T00:00:00"/>
    <n v="7"/>
    <x v="16"/>
    <n v="110"/>
    <n v="78.099999999999994"/>
    <n v="9"/>
    <n v="990"/>
    <n v="702.9"/>
    <n v="287.10000000000002"/>
    <n v="0.29000000000000004"/>
    <x v="13"/>
    <x v="0"/>
    <x v="0"/>
  </r>
  <r>
    <x v="58"/>
    <d v="2020-04-07T00:00:00"/>
    <n v="7"/>
    <x v="7"/>
    <n v="275"/>
    <n v="200.75"/>
    <n v="1"/>
    <n v="275"/>
    <n v="200.75"/>
    <n v="74.25"/>
    <n v="0.27"/>
    <x v="10"/>
    <x v="2"/>
    <x v="0"/>
  </r>
  <r>
    <x v="58"/>
    <d v="2020-04-01T00:00:00"/>
    <n v="1"/>
    <x v="7"/>
    <n v="275"/>
    <n v="200.75"/>
    <n v="8"/>
    <n v="2200"/>
    <n v="1606"/>
    <n v="594"/>
    <n v="0.27"/>
    <x v="5"/>
    <x v="4"/>
    <x v="1"/>
  </r>
  <r>
    <x v="59"/>
    <d v="2020-04-07T00:00:00"/>
    <n v="6"/>
    <x v="20"/>
    <n v="355"/>
    <n v="252.05"/>
    <n v="3"/>
    <n v="1065"/>
    <n v="756.15000000000009"/>
    <n v="308.84999999999991"/>
    <n v="0.28999999999999992"/>
    <x v="27"/>
    <x v="0"/>
    <x v="0"/>
  </r>
  <r>
    <x v="60"/>
    <d v="2020-04-09T00:00:00"/>
    <n v="5"/>
    <x v="4"/>
    <n v="195"/>
    <n v="138.44999999999999"/>
    <n v="7"/>
    <n v="1365"/>
    <n v="969.14999999999986"/>
    <n v="395.85000000000014"/>
    <n v="0.29000000000000009"/>
    <x v="13"/>
    <x v="3"/>
    <x v="0"/>
  </r>
  <r>
    <x v="61"/>
    <d v="2020-04-10T00:00:00"/>
    <n v="5"/>
    <x v="20"/>
    <n v="355"/>
    <n v="252.05"/>
    <n v="7"/>
    <n v="2485"/>
    <n v="1764.3500000000001"/>
    <n v="720.64999999999986"/>
    <n v="0.28999999999999992"/>
    <x v="1"/>
    <x v="4"/>
    <x v="1"/>
  </r>
  <r>
    <x v="61"/>
    <d v="2020-04-07T00:00:00"/>
    <n v="2"/>
    <x v="8"/>
    <n v="220"/>
    <n v="154"/>
    <n v="1"/>
    <n v="220"/>
    <n v="154"/>
    <n v="66"/>
    <n v="0.3"/>
    <x v="1"/>
    <x v="0"/>
    <x v="0"/>
  </r>
  <r>
    <x v="62"/>
    <d v="2020-04-10T00:00:00"/>
    <n v="4"/>
    <x v="0"/>
    <n v="99"/>
    <n v="62.37"/>
    <n v="1"/>
    <n v="99"/>
    <n v="62.37"/>
    <n v="36.630000000000003"/>
    <n v="0.37000000000000005"/>
    <x v="39"/>
    <x v="4"/>
    <x v="1"/>
  </r>
  <r>
    <x v="63"/>
    <d v="2020-04-13T00:00:00"/>
    <n v="6"/>
    <x v="11"/>
    <n v="320"/>
    <n v="233.6"/>
    <n v="1"/>
    <n v="320"/>
    <n v="233.6"/>
    <n v="86.4"/>
    <n v="0.27"/>
    <x v="19"/>
    <x v="1"/>
    <x v="1"/>
  </r>
  <r>
    <x v="64"/>
    <d v="2020-04-13T00:00:00"/>
    <n v="5"/>
    <x v="8"/>
    <n v="220"/>
    <n v="154"/>
    <n v="4"/>
    <n v="880"/>
    <n v="616"/>
    <n v="264"/>
    <n v="0.3"/>
    <x v="40"/>
    <x v="0"/>
    <x v="0"/>
  </r>
  <r>
    <x v="64"/>
    <d v="2020-04-14T00:00:00"/>
    <n v="6"/>
    <x v="12"/>
    <n v="250"/>
    <n v="187.5"/>
    <n v="9"/>
    <n v="2250"/>
    <n v="1687.5"/>
    <n v="562.5"/>
    <n v="0.25"/>
    <x v="13"/>
    <x v="0"/>
    <x v="1"/>
  </r>
  <r>
    <x v="65"/>
    <d v="2020-04-13T00:00:00"/>
    <n v="4"/>
    <x v="4"/>
    <n v="195"/>
    <n v="138.44999999999999"/>
    <n v="7"/>
    <n v="1365"/>
    <n v="969.14999999999986"/>
    <n v="395.85000000000014"/>
    <n v="0.29000000000000009"/>
    <x v="30"/>
    <x v="3"/>
    <x v="1"/>
  </r>
  <r>
    <x v="66"/>
    <d v="2020-04-12T00:00:00"/>
    <n v="1"/>
    <x v="12"/>
    <n v="250"/>
    <n v="187.5"/>
    <n v="5"/>
    <n v="1250"/>
    <n v="937.5"/>
    <n v="312.5"/>
    <n v="0.25"/>
    <x v="41"/>
    <x v="1"/>
    <x v="0"/>
  </r>
  <r>
    <x v="67"/>
    <d v="2020-04-20T00:00:00"/>
    <n v="7"/>
    <x v="6"/>
    <n v="290"/>
    <n v="185.6"/>
    <n v="5"/>
    <n v="1450"/>
    <n v="928"/>
    <n v="522"/>
    <n v="0.36"/>
    <x v="13"/>
    <x v="4"/>
    <x v="1"/>
  </r>
  <r>
    <x v="67"/>
    <d v="2020-04-19T00:00:00"/>
    <n v="6"/>
    <x v="6"/>
    <n v="290"/>
    <n v="185.6"/>
    <n v="2"/>
    <n v="580"/>
    <n v="371.2"/>
    <n v="208.8"/>
    <n v="0.36000000000000004"/>
    <x v="35"/>
    <x v="0"/>
    <x v="0"/>
  </r>
  <r>
    <x v="67"/>
    <d v="2020-04-14T00:00:00"/>
    <n v="1"/>
    <x v="17"/>
    <n v="460"/>
    <n v="303.60000000000002"/>
    <n v="9"/>
    <n v="4140"/>
    <n v="2732.4"/>
    <n v="1407.6"/>
    <n v="0.33999999999999997"/>
    <x v="22"/>
    <x v="0"/>
    <x v="1"/>
  </r>
  <r>
    <x v="68"/>
    <d v="2020-04-21T00:00:00"/>
    <n v="7"/>
    <x v="11"/>
    <n v="320"/>
    <n v="233.6"/>
    <n v="7"/>
    <n v="2240"/>
    <n v="1635.2"/>
    <n v="604.79999999999995"/>
    <n v="0.26999999999999996"/>
    <x v="32"/>
    <x v="1"/>
    <x v="1"/>
  </r>
  <r>
    <x v="69"/>
    <d v="2020-04-22T00:00:00"/>
    <n v="7"/>
    <x v="12"/>
    <n v="250"/>
    <n v="187.5"/>
    <n v="5"/>
    <n v="1250"/>
    <n v="937.5"/>
    <n v="312.5"/>
    <n v="0.25"/>
    <x v="33"/>
    <x v="4"/>
    <x v="0"/>
  </r>
  <r>
    <x v="70"/>
    <d v="2020-04-18T00:00:00"/>
    <n v="2"/>
    <x v="11"/>
    <n v="320"/>
    <n v="233.6"/>
    <n v="4"/>
    <n v="1280"/>
    <n v="934.4"/>
    <n v="345.6"/>
    <n v="0.27"/>
    <x v="42"/>
    <x v="2"/>
    <x v="0"/>
  </r>
  <r>
    <x v="70"/>
    <d v="2020-04-23T00:00:00"/>
    <n v="7"/>
    <x v="10"/>
    <n v="59"/>
    <n v="41.3"/>
    <n v="3"/>
    <n v="177"/>
    <n v="123.89999999999999"/>
    <n v="53.100000000000009"/>
    <n v="0.30000000000000004"/>
    <x v="5"/>
    <x v="0"/>
    <x v="0"/>
  </r>
  <r>
    <x v="71"/>
    <d v="2020-04-18T00:00:00"/>
    <n v="1"/>
    <x v="21"/>
    <n v="215"/>
    <n v="152.65"/>
    <n v="3"/>
    <n v="645"/>
    <n v="457.95000000000005"/>
    <n v="187.04999999999995"/>
    <n v="0.28999999999999992"/>
    <x v="5"/>
    <x v="3"/>
    <x v="1"/>
  </r>
  <r>
    <x v="72"/>
    <d v="2020-04-20T00:00:00"/>
    <n v="2"/>
    <x v="10"/>
    <n v="59"/>
    <n v="41.3"/>
    <n v="6"/>
    <n v="354"/>
    <n v="247.79999999999998"/>
    <n v="106.20000000000002"/>
    <n v="0.30000000000000004"/>
    <x v="11"/>
    <x v="3"/>
    <x v="1"/>
  </r>
  <r>
    <x v="72"/>
    <d v="2020-04-22T00:00:00"/>
    <n v="4"/>
    <x v="11"/>
    <n v="320"/>
    <n v="233.6"/>
    <n v="6"/>
    <n v="1920"/>
    <n v="1401.6"/>
    <n v="518.40000000000009"/>
    <n v="0.27000000000000007"/>
    <x v="1"/>
    <x v="1"/>
    <x v="0"/>
  </r>
  <r>
    <x v="73"/>
    <d v="2020-04-23T00:00:00"/>
    <n v="3"/>
    <x v="5"/>
    <n v="250"/>
    <n v="167.5"/>
    <n v="2"/>
    <n v="500"/>
    <n v="335"/>
    <n v="165"/>
    <n v="0.33"/>
    <x v="20"/>
    <x v="1"/>
    <x v="0"/>
  </r>
  <r>
    <x v="73"/>
    <d v="2020-04-27T00:00:00"/>
    <n v="7"/>
    <x v="10"/>
    <n v="59"/>
    <n v="41.3"/>
    <n v="7"/>
    <n v="413"/>
    <n v="289.09999999999997"/>
    <n v="123.90000000000003"/>
    <n v="0.3000000000000001"/>
    <x v="21"/>
    <x v="0"/>
    <x v="0"/>
  </r>
  <r>
    <x v="74"/>
    <d v="2020-04-23T00:00:00"/>
    <n v="1"/>
    <x v="5"/>
    <n v="250"/>
    <n v="167.5"/>
    <n v="6"/>
    <n v="1500"/>
    <n v="1005"/>
    <n v="495"/>
    <n v="0.33"/>
    <x v="40"/>
    <x v="2"/>
    <x v="0"/>
  </r>
  <r>
    <x v="75"/>
    <d v="2020-04-28T00:00:00"/>
    <n v="5"/>
    <x v="4"/>
    <n v="195"/>
    <n v="138.44999999999999"/>
    <n v="4"/>
    <n v="780"/>
    <n v="553.79999999999995"/>
    <n v="226.20000000000005"/>
    <n v="0.29000000000000004"/>
    <x v="35"/>
    <x v="1"/>
    <x v="1"/>
  </r>
  <r>
    <x v="76"/>
    <d v="2020-04-30T00:00:00"/>
    <n v="6"/>
    <x v="11"/>
    <n v="320"/>
    <n v="233.6"/>
    <n v="2"/>
    <n v="640"/>
    <n v="467.2"/>
    <n v="172.8"/>
    <n v="0.27"/>
    <x v="42"/>
    <x v="4"/>
    <x v="1"/>
  </r>
  <r>
    <x v="76"/>
    <d v="2020-04-25T00:00:00"/>
    <n v="1"/>
    <x v="12"/>
    <n v="250"/>
    <n v="187.5"/>
    <n v="1"/>
    <n v="250"/>
    <n v="187.5"/>
    <n v="62.5"/>
    <n v="0.25"/>
    <x v="34"/>
    <x v="0"/>
    <x v="0"/>
  </r>
  <r>
    <x v="77"/>
    <d v="2020-05-02T00:00:00"/>
    <n v="7"/>
    <x v="6"/>
    <n v="290"/>
    <n v="185.6"/>
    <n v="8"/>
    <n v="2320"/>
    <n v="1484.8"/>
    <n v="835.2"/>
    <n v="0.36000000000000004"/>
    <x v="8"/>
    <x v="2"/>
    <x v="0"/>
  </r>
  <r>
    <x v="77"/>
    <d v="2020-04-26T00:00:00"/>
    <n v="1"/>
    <x v="16"/>
    <n v="110"/>
    <n v="78.099999999999994"/>
    <n v="8"/>
    <n v="880"/>
    <n v="624.79999999999995"/>
    <n v="255.20000000000005"/>
    <n v="0.29000000000000004"/>
    <x v="40"/>
    <x v="0"/>
    <x v="0"/>
  </r>
  <r>
    <x v="78"/>
    <d v="2020-05-02T00:00:00"/>
    <n v="5"/>
    <x v="4"/>
    <n v="195"/>
    <n v="138.44999999999999"/>
    <n v="9"/>
    <n v="1755"/>
    <n v="1246.05"/>
    <n v="508.95000000000005"/>
    <n v="0.29000000000000004"/>
    <x v="43"/>
    <x v="3"/>
    <x v="0"/>
  </r>
  <r>
    <x v="78"/>
    <d v="2020-04-30T00:00:00"/>
    <n v="3"/>
    <x v="11"/>
    <n v="320"/>
    <n v="233.6"/>
    <n v="3"/>
    <n v="960"/>
    <n v="700.8"/>
    <n v="259.20000000000005"/>
    <n v="0.27000000000000007"/>
    <x v="13"/>
    <x v="1"/>
    <x v="0"/>
  </r>
  <r>
    <x v="79"/>
    <d v="2020-05-03T00:00:00"/>
    <n v="4"/>
    <x v="3"/>
    <n v="80"/>
    <n v="48.8"/>
    <n v="7"/>
    <n v="560"/>
    <n v="341.59999999999997"/>
    <n v="218.40000000000003"/>
    <n v="0.39000000000000007"/>
    <x v="10"/>
    <x v="3"/>
    <x v="0"/>
  </r>
  <r>
    <x v="79"/>
    <d v="2020-05-05T00:00:00"/>
    <n v="6"/>
    <x v="4"/>
    <n v="195"/>
    <n v="138.44999999999999"/>
    <n v="6"/>
    <n v="1170"/>
    <n v="830.69999999999993"/>
    <n v="339.30000000000007"/>
    <n v="0.29000000000000004"/>
    <x v="36"/>
    <x v="3"/>
    <x v="1"/>
  </r>
  <r>
    <x v="80"/>
    <d v="2020-05-01T00:00:00"/>
    <n v="1"/>
    <x v="6"/>
    <n v="290"/>
    <n v="185.6"/>
    <n v="6"/>
    <n v="1740"/>
    <n v="1113.5999999999999"/>
    <n v="626.40000000000009"/>
    <n v="0.36000000000000004"/>
    <x v="8"/>
    <x v="3"/>
    <x v="0"/>
  </r>
  <r>
    <x v="81"/>
    <d v="2020-05-10T00:00:00"/>
    <n v="6"/>
    <x v="10"/>
    <n v="59"/>
    <n v="41.3"/>
    <n v="3"/>
    <n v="177"/>
    <n v="123.89999999999999"/>
    <n v="53.100000000000009"/>
    <n v="0.30000000000000004"/>
    <x v="42"/>
    <x v="2"/>
    <x v="0"/>
  </r>
  <r>
    <x v="82"/>
    <d v="2020-05-12T00:00:00"/>
    <n v="7"/>
    <x v="11"/>
    <n v="320"/>
    <n v="233.6"/>
    <n v="5"/>
    <n v="1600"/>
    <n v="1168"/>
    <n v="432"/>
    <n v="0.27"/>
    <x v="20"/>
    <x v="2"/>
    <x v="0"/>
  </r>
  <r>
    <x v="83"/>
    <d v="2020-05-07T00:00:00"/>
    <n v="1"/>
    <x v="18"/>
    <n v="390"/>
    <n v="253.5"/>
    <n v="7"/>
    <n v="2730"/>
    <n v="1774.5"/>
    <n v="955.5"/>
    <n v="0.35"/>
    <x v="31"/>
    <x v="0"/>
    <x v="0"/>
  </r>
  <r>
    <x v="84"/>
    <d v="2020-05-08T00:00:00"/>
    <n v="1"/>
    <x v="15"/>
    <n v="375"/>
    <n v="247.5"/>
    <n v="2"/>
    <n v="750"/>
    <n v="495"/>
    <n v="255"/>
    <n v="0.34"/>
    <x v="35"/>
    <x v="3"/>
    <x v="1"/>
  </r>
  <r>
    <x v="85"/>
    <d v="2020-05-11T00:00:00"/>
    <n v="3"/>
    <x v="7"/>
    <n v="275"/>
    <n v="200.75"/>
    <n v="8"/>
    <n v="2200"/>
    <n v="1606"/>
    <n v="594"/>
    <n v="0.27"/>
    <x v="19"/>
    <x v="0"/>
    <x v="1"/>
  </r>
  <r>
    <x v="86"/>
    <d v="2020-05-11T00:00:00"/>
    <n v="2"/>
    <x v="3"/>
    <n v="80"/>
    <n v="48.8"/>
    <n v="3"/>
    <n v="240"/>
    <n v="146.39999999999998"/>
    <n v="93.600000000000023"/>
    <n v="0.39000000000000007"/>
    <x v="14"/>
    <x v="1"/>
    <x v="1"/>
  </r>
  <r>
    <x v="86"/>
    <d v="2020-05-12T00:00:00"/>
    <n v="3"/>
    <x v="7"/>
    <n v="275"/>
    <n v="200.75"/>
    <n v="5"/>
    <n v="1375"/>
    <n v="1003.75"/>
    <n v="371.25"/>
    <n v="0.27"/>
    <x v="36"/>
    <x v="0"/>
    <x v="1"/>
  </r>
  <r>
    <x v="87"/>
    <d v="2020-05-14T00:00:00"/>
    <n v="3"/>
    <x v="20"/>
    <n v="355"/>
    <n v="252.05"/>
    <n v="5"/>
    <n v="1775"/>
    <n v="1260.25"/>
    <n v="514.75"/>
    <n v="0.28999999999999998"/>
    <x v="21"/>
    <x v="2"/>
    <x v="1"/>
  </r>
  <r>
    <x v="88"/>
    <d v="2020-05-15T00:00:00"/>
    <n v="3"/>
    <x v="21"/>
    <n v="215"/>
    <n v="152.65"/>
    <n v="1"/>
    <n v="215"/>
    <n v="152.65"/>
    <n v="62.349999999999994"/>
    <n v="0.28999999999999998"/>
    <x v="0"/>
    <x v="3"/>
    <x v="0"/>
  </r>
  <r>
    <x v="89"/>
    <d v="2020-05-20T00:00:00"/>
    <n v="6"/>
    <x v="15"/>
    <n v="375"/>
    <n v="247.5"/>
    <n v="9"/>
    <n v="3375"/>
    <n v="2227.5"/>
    <n v="1147.5"/>
    <n v="0.34"/>
    <x v="16"/>
    <x v="1"/>
    <x v="1"/>
  </r>
  <r>
    <x v="90"/>
    <d v="2020-05-20T00:00:00"/>
    <n v="4"/>
    <x v="7"/>
    <n v="275"/>
    <n v="200.75"/>
    <n v="9"/>
    <n v="2475"/>
    <n v="1806.75"/>
    <n v="668.25"/>
    <n v="0.27"/>
    <x v="14"/>
    <x v="0"/>
    <x v="1"/>
  </r>
  <r>
    <x v="91"/>
    <d v="2020-05-23T00:00:00"/>
    <n v="6"/>
    <x v="4"/>
    <n v="195"/>
    <n v="138.44999999999999"/>
    <n v="2"/>
    <n v="390"/>
    <n v="276.89999999999998"/>
    <n v="113.10000000000002"/>
    <n v="0.29000000000000004"/>
    <x v="42"/>
    <x v="2"/>
    <x v="1"/>
  </r>
  <r>
    <x v="91"/>
    <d v="2020-05-23T00:00:00"/>
    <n v="6"/>
    <x v="2"/>
    <n v="445"/>
    <n v="280.35000000000002"/>
    <n v="5"/>
    <n v="2225"/>
    <n v="1401.75"/>
    <n v="823.25"/>
    <n v="0.37"/>
    <x v="44"/>
    <x v="3"/>
    <x v="0"/>
  </r>
  <r>
    <x v="92"/>
    <d v="2020-05-21T00:00:00"/>
    <n v="3"/>
    <x v="11"/>
    <n v="320"/>
    <n v="233.6"/>
    <n v="6"/>
    <n v="1920"/>
    <n v="1401.6"/>
    <n v="518.40000000000009"/>
    <n v="0.27000000000000007"/>
    <x v="43"/>
    <x v="1"/>
    <x v="0"/>
  </r>
  <r>
    <x v="92"/>
    <d v="2020-05-20T00:00:00"/>
    <n v="2"/>
    <x v="2"/>
    <n v="445"/>
    <n v="280.35000000000002"/>
    <n v="2"/>
    <n v="890"/>
    <n v="560.70000000000005"/>
    <n v="329.29999999999995"/>
    <n v="0.36999999999999994"/>
    <x v="12"/>
    <x v="1"/>
    <x v="1"/>
  </r>
  <r>
    <x v="93"/>
    <d v="2020-05-24T00:00:00"/>
    <n v="5"/>
    <x v="1"/>
    <n v="390"/>
    <n v="288.60000000000002"/>
    <n v="3"/>
    <n v="1170"/>
    <n v="865.80000000000007"/>
    <n v="304.19999999999993"/>
    <n v="0.25999999999999995"/>
    <x v="28"/>
    <x v="2"/>
    <x v="0"/>
  </r>
  <r>
    <x v="94"/>
    <d v="2020-05-22T00:00:00"/>
    <n v="2"/>
    <x v="16"/>
    <n v="110"/>
    <n v="78.099999999999994"/>
    <n v="8"/>
    <n v="880"/>
    <n v="624.79999999999995"/>
    <n v="255.20000000000005"/>
    <n v="0.29000000000000004"/>
    <x v="36"/>
    <x v="0"/>
    <x v="1"/>
  </r>
  <r>
    <x v="94"/>
    <d v="2020-05-24T00:00:00"/>
    <n v="4"/>
    <x v="0"/>
    <n v="99"/>
    <n v="62.37"/>
    <n v="4"/>
    <n v="396"/>
    <n v="249.48"/>
    <n v="146.52000000000001"/>
    <n v="0.37000000000000005"/>
    <x v="37"/>
    <x v="0"/>
    <x v="0"/>
  </r>
  <r>
    <x v="94"/>
    <d v="2020-05-21T00:00:00"/>
    <n v="1"/>
    <x v="21"/>
    <n v="215"/>
    <n v="152.65"/>
    <n v="9"/>
    <n v="1935"/>
    <n v="1373.8500000000001"/>
    <n v="561.14999999999986"/>
    <n v="0.28999999999999992"/>
    <x v="18"/>
    <x v="3"/>
    <x v="0"/>
  </r>
  <r>
    <x v="95"/>
    <d v="2020-05-25T00:00:00"/>
    <n v="4"/>
    <x v="3"/>
    <n v="80"/>
    <n v="48.8"/>
    <n v="3"/>
    <n v="240"/>
    <n v="146.39999999999998"/>
    <n v="93.600000000000023"/>
    <n v="0.39000000000000007"/>
    <x v="28"/>
    <x v="1"/>
    <x v="0"/>
  </r>
  <r>
    <x v="95"/>
    <d v="2020-05-24T00:00:00"/>
    <n v="3"/>
    <x v="4"/>
    <n v="195"/>
    <n v="138.44999999999999"/>
    <n v="4"/>
    <n v="780"/>
    <n v="553.79999999999995"/>
    <n v="226.20000000000005"/>
    <n v="0.29000000000000004"/>
    <x v="29"/>
    <x v="4"/>
    <x v="1"/>
  </r>
  <r>
    <x v="96"/>
    <d v="2020-05-26T00:00:00"/>
    <n v="3"/>
    <x v="16"/>
    <n v="110"/>
    <n v="78.099999999999994"/>
    <n v="6"/>
    <n v="660"/>
    <n v="468.59999999999997"/>
    <n v="191.40000000000003"/>
    <n v="0.29000000000000004"/>
    <x v="38"/>
    <x v="0"/>
    <x v="0"/>
  </r>
  <r>
    <x v="97"/>
    <d v="2020-06-01T00:00:00"/>
    <n v="7"/>
    <x v="6"/>
    <n v="290"/>
    <n v="185.6"/>
    <n v="5"/>
    <n v="1450"/>
    <n v="928"/>
    <n v="522"/>
    <n v="0.36"/>
    <x v="38"/>
    <x v="3"/>
    <x v="0"/>
  </r>
  <r>
    <x v="97"/>
    <d v="2020-05-28T00:00:00"/>
    <n v="3"/>
    <x v="14"/>
    <n v="490"/>
    <n v="298.89999999999998"/>
    <n v="7"/>
    <n v="3430"/>
    <n v="2092.2999999999997"/>
    <n v="1337.7000000000003"/>
    <n v="0.39000000000000007"/>
    <x v="16"/>
    <x v="1"/>
    <x v="1"/>
  </r>
  <r>
    <x v="98"/>
    <d v="2020-06-03T00:00:00"/>
    <n v="7"/>
    <x v="7"/>
    <n v="275"/>
    <n v="200.75"/>
    <n v="7"/>
    <n v="1925"/>
    <n v="1405.25"/>
    <n v="519.75"/>
    <n v="0.27"/>
    <x v="12"/>
    <x v="4"/>
    <x v="0"/>
  </r>
  <r>
    <x v="99"/>
    <d v="2020-06-01T00:00:00"/>
    <n v="4"/>
    <x v="13"/>
    <n v="95"/>
    <n v="60.8"/>
    <n v="9"/>
    <n v="855"/>
    <n v="547.19999999999993"/>
    <n v="307.80000000000007"/>
    <n v="0.3600000000000001"/>
    <x v="30"/>
    <x v="1"/>
    <x v="0"/>
  </r>
  <r>
    <x v="100"/>
    <d v="2020-06-01T00:00:00"/>
    <n v="3"/>
    <x v="18"/>
    <n v="390"/>
    <n v="253.5"/>
    <n v="4"/>
    <n v="1560"/>
    <n v="1014"/>
    <n v="546"/>
    <n v="0.35"/>
    <x v="37"/>
    <x v="4"/>
    <x v="1"/>
  </r>
  <r>
    <x v="101"/>
    <d v="2020-06-02T00:00:00"/>
    <n v="3"/>
    <x v="17"/>
    <n v="460"/>
    <n v="303.60000000000002"/>
    <n v="3"/>
    <n v="1380"/>
    <n v="910.80000000000007"/>
    <n v="469.19999999999993"/>
    <n v="0.33999999999999997"/>
    <x v="35"/>
    <x v="2"/>
    <x v="0"/>
  </r>
  <r>
    <x v="101"/>
    <d v="2020-05-31T00:00:00"/>
    <n v="1"/>
    <x v="13"/>
    <n v="95"/>
    <n v="60.8"/>
    <n v="2"/>
    <n v="190"/>
    <n v="121.6"/>
    <n v="68.400000000000006"/>
    <n v="0.36000000000000004"/>
    <x v="38"/>
    <x v="3"/>
    <x v="1"/>
  </r>
  <r>
    <x v="101"/>
    <d v="2020-06-06T00:00:00"/>
    <n v="7"/>
    <x v="18"/>
    <n v="390"/>
    <n v="253.5"/>
    <n v="5"/>
    <n v="1950"/>
    <n v="1267.5"/>
    <n v="682.5"/>
    <n v="0.35"/>
    <x v="31"/>
    <x v="0"/>
    <x v="1"/>
  </r>
  <r>
    <x v="102"/>
    <d v="2020-06-08T00:00:00"/>
    <n v="7"/>
    <x v="13"/>
    <n v="95"/>
    <n v="60.8"/>
    <n v="6"/>
    <n v="570"/>
    <n v="364.79999999999995"/>
    <n v="205.20000000000005"/>
    <n v="0.3600000000000001"/>
    <x v="13"/>
    <x v="4"/>
    <x v="1"/>
  </r>
  <r>
    <x v="103"/>
    <d v="2020-06-10T00:00:00"/>
    <n v="7"/>
    <x v="11"/>
    <n v="320"/>
    <n v="233.6"/>
    <n v="2"/>
    <n v="640"/>
    <n v="467.2"/>
    <n v="172.8"/>
    <n v="0.27"/>
    <x v="16"/>
    <x v="4"/>
    <x v="0"/>
  </r>
  <r>
    <x v="104"/>
    <d v="2020-06-07T00:00:00"/>
    <n v="3"/>
    <x v="20"/>
    <n v="355"/>
    <n v="252.05"/>
    <n v="8"/>
    <n v="2840"/>
    <n v="2016.4"/>
    <n v="823.59999999999991"/>
    <n v="0.28999999999999998"/>
    <x v="29"/>
    <x v="1"/>
    <x v="1"/>
  </r>
  <r>
    <x v="104"/>
    <d v="2020-06-06T00:00:00"/>
    <n v="2"/>
    <x v="3"/>
    <n v="80"/>
    <n v="48.8"/>
    <n v="6"/>
    <n v="480"/>
    <n v="292.79999999999995"/>
    <n v="187.20000000000005"/>
    <n v="0.39000000000000007"/>
    <x v="43"/>
    <x v="1"/>
    <x v="0"/>
  </r>
  <r>
    <x v="104"/>
    <d v="2020-06-05T00:00:00"/>
    <n v="1"/>
    <x v="17"/>
    <n v="460"/>
    <n v="303.60000000000002"/>
    <n v="5"/>
    <n v="2300"/>
    <n v="1518"/>
    <n v="782"/>
    <n v="0.34"/>
    <x v="42"/>
    <x v="1"/>
    <x v="0"/>
  </r>
  <r>
    <x v="104"/>
    <d v="2020-06-07T00:00:00"/>
    <n v="3"/>
    <x v="14"/>
    <n v="490"/>
    <n v="298.89999999999998"/>
    <n v="4"/>
    <n v="1960"/>
    <n v="1195.5999999999999"/>
    <n v="764.40000000000009"/>
    <n v="0.39000000000000007"/>
    <x v="15"/>
    <x v="4"/>
    <x v="0"/>
  </r>
  <r>
    <x v="105"/>
    <d v="2020-06-11T00:00:00"/>
    <n v="4"/>
    <x v="18"/>
    <n v="390"/>
    <n v="253.5"/>
    <n v="5"/>
    <n v="1950"/>
    <n v="1267.5"/>
    <n v="682.5"/>
    <n v="0.35"/>
    <x v="10"/>
    <x v="4"/>
    <x v="1"/>
  </r>
  <r>
    <x v="105"/>
    <d v="2020-06-08T00:00:00"/>
    <n v="1"/>
    <x v="9"/>
    <n v="440"/>
    <n v="286"/>
    <n v="8"/>
    <n v="3520"/>
    <n v="2288"/>
    <n v="1232"/>
    <n v="0.35"/>
    <x v="21"/>
    <x v="4"/>
    <x v="0"/>
  </r>
  <r>
    <x v="106"/>
    <d v="2020-06-09T00:00:00"/>
    <n v="1"/>
    <x v="8"/>
    <n v="220"/>
    <n v="154"/>
    <n v="2"/>
    <n v="440"/>
    <n v="308"/>
    <n v="132"/>
    <n v="0.3"/>
    <x v="9"/>
    <x v="2"/>
    <x v="1"/>
  </r>
  <r>
    <x v="106"/>
    <d v="2020-06-15T00:00:00"/>
    <n v="7"/>
    <x v="4"/>
    <n v="195"/>
    <n v="138.44999999999999"/>
    <n v="9"/>
    <n v="1755"/>
    <n v="1246.05"/>
    <n v="508.95000000000005"/>
    <n v="0.29000000000000004"/>
    <x v="3"/>
    <x v="1"/>
    <x v="1"/>
  </r>
  <r>
    <x v="107"/>
    <d v="2020-06-15T00:00:00"/>
    <n v="6"/>
    <x v="2"/>
    <n v="445"/>
    <n v="280.35000000000002"/>
    <n v="6"/>
    <n v="2670"/>
    <n v="1682.1000000000001"/>
    <n v="987.89999999999986"/>
    <n v="0.36999999999999994"/>
    <x v="14"/>
    <x v="0"/>
    <x v="0"/>
  </r>
  <r>
    <x v="108"/>
    <d v="2020-06-14T00:00:00"/>
    <n v="4"/>
    <x v="1"/>
    <n v="390"/>
    <n v="288.60000000000002"/>
    <n v="8"/>
    <n v="3120"/>
    <n v="2308.8000000000002"/>
    <n v="811.19999999999982"/>
    <n v="0.25999999999999995"/>
    <x v="40"/>
    <x v="1"/>
    <x v="0"/>
  </r>
  <r>
    <x v="109"/>
    <d v="2020-06-17T00:00:00"/>
    <n v="6"/>
    <x v="3"/>
    <n v="80"/>
    <n v="48.8"/>
    <n v="7"/>
    <n v="560"/>
    <n v="341.59999999999997"/>
    <n v="218.40000000000003"/>
    <n v="0.39000000000000007"/>
    <x v="32"/>
    <x v="2"/>
    <x v="1"/>
  </r>
  <r>
    <x v="110"/>
    <d v="2020-06-19T00:00:00"/>
    <n v="7"/>
    <x v="12"/>
    <n v="250"/>
    <n v="187.5"/>
    <n v="7"/>
    <n v="1750"/>
    <n v="1312.5"/>
    <n v="437.5"/>
    <n v="0.25"/>
    <x v="18"/>
    <x v="0"/>
    <x v="0"/>
  </r>
  <r>
    <x v="111"/>
    <d v="2020-06-17T00:00:00"/>
    <n v="1"/>
    <x v="20"/>
    <n v="355"/>
    <n v="252.05"/>
    <n v="9"/>
    <n v="3195"/>
    <n v="2268.4500000000003"/>
    <n v="926.54999999999973"/>
    <n v="0.28999999999999992"/>
    <x v="6"/>
    <x v="3"/>
    <x v="0"/>
  </r>
  <r>
    <x v="111"/>
    <d v="2020-06-20T00:00:00"/>
    <n v="4"/>
    <x v="8"/>
    <n v="220"/>
    <n v="154"/>
    <n v="8"/>
    <n v="1760"/>
    <n v="1232"/>
    <n v="528"/>
    <n v="0.3"/>
    <x v="10"/>
    <x v="0"/>
    <x v="0"/>
  </r>
  <r>
    <x v="112"/>
    <d v="2020-06-25T00:00:00"/>
    <n v="6"/>
    <x v="17"/>
    <n v="460"/>
    <n v="303.60000000000002"/>
    <n v="5"/>
    <n v="2300"/>
    <n v="1518"/>
    <n v="782"/>
    <n v="0.34"/>
    <x v="15"/>
    <x v="3"/>
    <x v="1"/>
  </r>
  <r>
    <x v="112"/>
    <d v="2020-06-21T00:00:00"/>
    <n v="2"/>
    <x v="16"/>
    <n v="110"/>
    <n v="78.099999999999994"/>
    <n v="2"/>
    <n v="220"/>
    <n v="156.19999999999999"/>
    <n v="63.800000000000011"/>
    <n v="0.29000000000000004"/>
    <x v="45"/>
    <x v="1"/>
    <x v="1"/>
  </r>
  <r>
    <x v="112"/>
    <d v="2020-06-26T00:00:00"/>
    <n v="7"/>
    <x v="4"/>
    <n v="195"/>
    <n v="138.44999999999999"/>
    <n v="1"/>
    <n v="195"/>
    <n v="138.44999999999999"/>
    <n v="56.550000000000011"/>
    <n v="0.29000000000000004"/>
    <x v="2"/>
    <x v="1"/>
    <x v="1"/>
  </r>
  <r>
    <x v="113"/>
    <d v="2020-06-27T00:00:00"/>
    <n v="7"/>
    <x v="3"/>
    <n v="80"/>
    <n v="48.8"/>
    <n v="4"/>
    <n v="320"/>
    <n v="195.2"/>
    <n v="124.80000000000001"/>
    <n v="0.39"/>
    <x v="32"/>
    <x v="4"/>
    <x v="1"/>
  </r>
  <r>
    <x v="114"/>
    <d v="2020-06-24T00:00:00"/>
    <n v="2"/>
    <x v="3"/>
    <n v="80"/>
    <n v="48.8"/>
    <n v="5"/>
    <n v="400"/>
    <n v="244"/>
    <n v="156"/>
    <n v="0.39"/>
    <x v="28"/>
    <x v="0"/>
    <x v="0"/>
  </r>
  <r>
    <x v="115"/>
    <d v="2020-06-29T00:00:00"/>
    <n v="6"/>
    <x v="4"/>
    <n v="195"/>
    <n v="138.44999999999999"/>
    <n v="3"/>
    <n v="585"/>
    <n v="415.34999999999997"/>
    <n v="169.65000000000003"/>
    <n v="0.29000000000000004"/>
    <x v="38"/>
    <x v="1"/>
    <x v="0"/>
  </r>
  <r>
    <x v="116"/>
    <d v="2020-06-30T00:00:00"/>
    <n v="6"/>
    <x v="15"/>
    <n v="375"/>
    <n v="247.5"/>
    <n v="1"/>
    <n v="375"/>
    <n v="247.5"/>
    <n v="127.5"/>
    <n v="0.34"/>
    <x v="23"/>
    <x v="2"/>
    <x v="0"/>
  </r>
  <r>
    <x v="117"/>
    <d v="2020-06-27T00:00:00"/>
    <n v="1"/>
    <x v="21"/>
    <n v="215"/>
    <n v="152.65"/>
    <n v="2"/>
    <n v="430"/>
    <n v="305.3"/>
    <n v="124.69999999999999"/>
    <n v="0.28999999999999998"/>
    <x v="8"/>
    <x v="0"/>
    <x v="0"/>
  </r>
  <r>
    <x v="117"/>
    <d v="2020-06-27T00:00:00"/>
    <n v="1"/>
    <x v="0"/>
    <n v="99"/>
    <n v="62.37"/>
    <n v="4"/>
    <n v="396"/>
    <n v="249.48"/>
    <n v="146.52000000000001"/>
    <n v="0.37000000000000005"/>
    <x v="45"/>
    <x v="0"/>
    <x v="0"/>
  </r>
  <r>
    <x v="118"/>
    <d v="2020-07-03T00:00:00"/>
    <n v="6"/>
    <x v="16"/>
    <n v="110"/>
    <n v="78.099999999999994"/>
    <n v="8"/>
    <n v="880"/>
    <n v="624.79999999999995"/>
    <n v="255.20000000000005"/>
    <n v="0.29000000000000004"/>
    <x v="11"/>
    <x v="2"/>
    <x v="0"/>
  </r>
  <r>
    <x v="119"/>
    <d v="2020-06-29T00:00:00"/>
    <n v="1"/>
    <x v="0"/>
    <n v="99"/>
    <n v="62.37"/>
    <n v="7"/>
    <n v="693"/>
    <n v="436.59"/>
    <n v="256.41000000000003"/>
    <n v="0.37000000000000005"/>
    <x v="43"/>
    <x v="0"/>
    <x v="1"/>
  </r>
  <r>
    <x v="119"/>
    <d v="2020-07-03T00:00:00"/>
    <n v="5"/>
    <x v="18"/>
    <n v="390"/>
    <n v="253.5"/>
    <n v="6"/>
    <n v="2340"/>
    <n v="1521"/>
    <n v="819"/>
    <n v="0.35"/>
    <x v="26"/>
    <x v="2"/>
    <x v="1"/>
  </r>
  <r>
    <x v="120"/>
    <d v="2020-07-02T00:00:00"/>
    <n v="3"/>
    <x v="0"/>
    <n v="99"/>
    <n v="62.37"/>
    <n v="6"/>
    <n v="594"/>
    <n v="374.21999999999997"/>
    <n v="219.78000000000003"/>
    <n v="0.37000000000000005"/>
    <x v="45"/>
    <x v="1"/>
    <x v="1"/>
  </r>
  <r>
    <x v="120"/>
    <d v="2020-07-04T00:00:00"/>
    <n v="5"/>
    <x v="9"/>
    <n v="440"/>
    <n v="286"/>
    <n v="6"/>
    <n v="2640"/>
    <n v="1716"/>
    <n v="924"/>
    <n v="0.35"/>
    <x v="4"/>
    <x v="0"/>
    <x v="0"/>
  </r>
  <r>
    <x v="120"/>
    <d v="2020-07-05T00:00:00"/>
    <n v="6"/>
    <x v="4"/>
    <n v="195"/>
    <n v="138.44999999999999"/>
    <n v="4"/>
    <n v="780"/>
    <n v="553.79999999999995"/>
    <n v="226.20000000000005"/>
    <n v="0.29000000000000004"/>
    <x v="5"/>
    <x v="2"/>
    <x v="1"/>
  </r>
  <r>
    <x v="121"/>
    <d v="2020-07-07T00:00:00"/>
    <n v="6"/>
    <x v="1"/>
    <n v="390"/>
    <n v="288.60000000000002"/>
    <n v="7"/>
    <n v="2730"/>
    <n v="2020.2000000000003"/>
    <n v="709.79999999999973"/>
    <n v="0.2599999999999999"/>
    <x v="36"/>
    <x v="4"/>
    <x v="1"/>
  </r>
  <r>
    <x v="121"/>
    <d v="2020-07-02T00:00:00"/>
    <n v="1"/>
    <x v="11"/>
    <n v="320"/>
    <n v="233.6"/>
    <n v="9"/>
    <n v="2880"/>
    <n v="2102.4"/>
    <n v="777.59999999999991"/>
    <n v="0.26999999999999996"/>
    <x v="30"/>
    <x v="0"/>
    <x v="0"/>
  </r>
  <r>
    <x v="122"/>
    <d v="2020-07-11T00:00:00"/>
    <n v="7"/>
    <x v="2"/>
    <n v="445"/>
    <n v="280.35000000000002"/>
    <n v="7"/>
    <n v="3115"/>
    <n v="1962.4500000000003"/>
    <n v="1152.5499999999997"/>
    <n v="0.36999999999999994"/>
    <x v="29"/>
    <x v="1"/>
    <x v="1"/>
  </r>
  <r>
    <x v="123"/>
    <d v="2020-07-09T00:00:00"/>
    <n v="4"/>
    <x v="5"/>
    <n v="250"/>
    <n v="167.5"/>
    <n v="3"/>
    <n v="750"/>
    <n v="502.5"/>
    <n v="247.5"/>
    <n v="0.33"/>
    <x v="44"/>
    <x v="3"/>
    <x v="1"/>
  </r>
  <r>
    <x v="123"/>
    <d v="2020-07-12T00:00:00"/>
    <n v="7"/>
    <x v="18"/>
    <n v="390"/>
    <n v="253.5"/>
    <n v="9"/>
    <n v="3510"/>
    <n v="2281.5"/>
    <n v="1228.5"/>
    <n v="0.35"/>
    <x v="13"/>
    <x v="0"/>
    <x v="0"/>
  </r>
  <r>
    <x v="124"/>
    <d v="2020-07-08T00:00:00"/>
    <n v="2"/>
    <x v="1"/>
    <n v="390"/>
    <n v="288.60000000000002"/>
    <n v="7"/>
    <n v="2730"/>
    <n v="2020.2000000000003"/>
    <n v="709.79999999999973"/>
    <n v="0.2599999999999999"/>
    <x v="43"/>
    <x v="1"/>
    <x v="1"/>
  </r>
  <r>
    <x v="125"/>
    <d v="2020-07-10T00:00:00"/>
    <n v="3"/>
    <x v="20"/>
    <n v="355"/>
    <n v="252.05"/>
    <n v="3"/>
    <n v="1065"/>
    <n v="756.15000000000009"/>
    <n v="308.84999999999991"/>
    <n v="0.28999999999999992"/>
    <x v="26"/>
    <x v="1"/>
    <x v="0"/>
  </r>
  <r>
    <x v="126"/>
    <d v="2020-07-13T00:00:00"/>
    <n v="5"/>
    <x v="2"/>
    <n v="445"/>
    <n v="280.35000000000002"/>
    <n v="3"/>
    <n v="1335"/>
    <n v="841.05000000000007"/>
    <n v="493.94999999999993"/>
    <n v="0.36999999999999994"/>
    <x v="46"/>
    <x v="4"/>
    <x v="1"/>
  </r>
  <r>
    <x v="126"/>
    <d v="2020-07-13T00:00:00"/>
    <n v="5"/>
    <x v="12"/>
    <n v="250"/>
    <n v="187.5"/>
    <n v="1"/>
    <n v="250"/>
    <n v="187.5"/>
    <n v="62.5"/>
    <n v="0.25"/>
    <x v="36"/>
    <x v="4"/>
    <x v="1"/>
  </r>
  <r>
    <x v="127"/>
    <d v="2020-07-11T00:00:00"/>
    <n v="2"/>
    <x v="15"/>
    <n v="375"/>
    <n v="247.5"/>
    <n v="4"/>
    <n v="1500"/>
    <n v="990"/>
    <n v="510"/>
    <n v="0.34"/>
    <x v="33"/>
    <x v="3"/>
    <x v="1"/>
  </r>
  <r>
    <x v="127"/>
    <d v="2020-07-16T00:00:00"/>
    <n v="7"/>
    <x v="11"/>
    <n v="320"/>
    <n v="233.6"/>
    <n v="7"/>
    <n v="2240"/>
    <n v="1635.2"/>
    <n v="604.79999999999995"/>
    <n v="0.26999999999999996"/>
    <x v="3"/>
    <x v="1"/>
    <x v="0"/>
  </r>
  <r>
    <x v="128"/>
    <d v="2020-07-16T00:00:00"/>
    <n v="5"/>
    <x v="8"/>
    <n v="220"/>
    <n v="154"/>
    <n v="6"/>
    <n v="1320"/>
    <n v="924"/>
    <n v="396"/>
    <n v="0.3"/>
    <x v="44"/>
    <x v="2"/>
    <x v="1"/>
  </r>
  <r>
    <x v="128"/>
    <d v="2020-07-13T00:00:00"/>
    <n v="2"/>
    <x v="7"/>
    <n v="275"/>
    <n v="200.75"/>
    <n v="5"/>
    <n v="1375"/>
    <n v="1003.75"/>
    <n v="371.25"/>
    <n v="0.27"/>
    <x v="29"/>
    <x v="0"/>
    <x v="0"/>
  </r>
  <r>
    <x v="129"/>
    <d v="2020-07-18T00:00:00"/>
    <n v="6"/>
    <x v="5"/>
    <n v="250"/>
    <n v="167.5"/>
    <n v="5"/>
    <n v="1250"/>
    <n v="837.5"/>
    <n v="412.5"/>
    <n v="0.33"/>
    <x v="38"/>
    <x v="2"/>
    <x v="1"/>
  </r>
  <r>
    <x v="130"/>
    <d v="2020-07-19T00:00:00"/>
    <n v="6"/>
    <x v="7"/>
    <n v="275"/>
    <n v="200.75"/>
    <n v="8"/>
    <n v="2200"/>
    <n v="1606"/>
    <n v="594"/>
    <n v="0.27"/>
    <x v="32"/>
    <x v="3"/>
    <x v="0"/>
  </r>
  <r>
    <x v="130"/>
    <d v="2020-07-14T00:00:00"/>
    <n v="1"/>
    <x v="6"/>
    <n v="290"/>
    <n v="185.6"/>
    <n v="6"/>
    <n v="1740"/>
    <n v="1113.5999999999999"/>
    <n v="626.40000000000009"/>
    <n v="0.36000000000000004"/>
    <x v="11"/>
    <x v="3"/>
    <x v="1"/>
  </r>
  <r>
    <x v="131"/>
    <d v="2020-07-19T00:00:00"/>
    <n v="4"/>
    <x v="12"/>
    <n v="250"/>
    <n v="187.5"/>
    <n v="7"/>
    <n v="1750"/>
    <n v="1312.5"/>
    <n v="437.5"/>
    <n v="0.25"/>
    <x v="12"/>
    <x v="4"/>
    <x v="0"/>
  </r>
  <r>
    <x v="132"/>
    <d v="2020-07-19T00:00:00"/>
    <n v="2"/>
    <x v="3"/>
    <n v="80"/>
    <n v="48.8"/>
    <n v="2"/>
    <n v="160"/>
    <n v="97.6"/>
    <n v="62.400000000000006"/>
    <n v="0.39"/>
    <x v="43"/>
    <x v="0"/>
    <x v="1"/>
  </r>
  <r>
    <x v="132"/>
    <d v="2020-07-24T00:00:00"/>
    <n v="7"/>
    <x v="7"/>
    <n v="275"/>
    <n v="200.75"/>
    <n v="6"/>
    <n v="1650"/>
    <n v="1204.5"/>
    <n v="445.5"/>
    <n v="0.27"/>
    <x v="9"/>
    <x v="1"/>
    <x v="1"/>
  </r>
  <r>
    <x v="133"/>
    <d v="2020-07-25T00:00:00"/>
    <n v="3"/>
    <x v="19"/>
    <n v="145"/>
    <n v="105.85"/>
    <n v="8"/>
    <n v="1160"/>
    <n v="846.8"/>
    <n v="313.20000000000005"/>
    <n v="0.27"/>
    <x v="36"/>
    <x v="0"/>
    <x v="0"/>
  </r>
  <r>
    <x v="133"/>
    <d v="2020-07-25T00:00:00"/>
    <n v="3"/>
    <x v="14"/>
    <n v="490"/>
    <n v="298.89999999999998"/>
    <n v="4"/>
    <n v="1960"/>
    <n v="1195.5999999999999"/>
    <n v="764.40000000000009"/>
    <n v="0.39000000000000007"/>
    <x v="17"/>
    <x v="3"/>
    <x v="0"/>
  </r>
  <r>
    <x v="134"/>
    <d v="2020-07-29T00:00:00"/>
    <n v="6"/>
    <x v="8"/>
    <n v="220"/>
    <n v="154"/>
    <n v="9"/>
    <n v="1980"/>
    <n v="1386"/>
    <n v="594"/>
    <n v="0.3"/>
    <x v="43"/>
    <x v="0"/>
    <x v="0"/>
  </r>
  <r>
    <x v="134"/>
    <d v="2020-07-27T00:00:00"/>
    <n v="4"/>
    <x v="17"/>
    <n v="460"/>
    <n v="303.60000000000002"/>
    <n v="6"/>
    <n v="2760"/>
    <n v="1821.6000000000001"/>
    <n v="938.39999999999986"/>
    <n v="0.33999999999999997"/>
    <x v="44"/>
    <x v="3"/>
    <x v="1"/>
  </r>
  <r>
    <x v="135"/>
    <d v="2020-07-30T00:00:00"/>
    <n v="3"/>
    <x v="18"/>
    <n v="390"/>
    <n v="253.5"/>
    <n v="4"/>
    <n v="1560"/>
    <n v="1014"/>
    <n v="546"/>
    <n v="0.35"/>
    <x v="47"/>
    <x v="3"/>
    <x v="1"/>
  </r>
  <r>
    <x v="136"/>
    <d v="2020-08-04T00:00:00"/>
    <n v="7"/>
    <x v="20"/>
    <n v="355"/>
    <n v="252.05"/>
    <n v="1"/>
    <n v="355"/>
    <n v="252.05"/>
    <n v="102.94999999999999"/>
    <n v="0.28999999999999998"/>
    <x v="26"/>
    <x v="3"/>
    <x v="1"/>
  </r>
  <r>
    <x v="136"/>
    <d v="2020-07-29T00:00:00"/>
    <n v="1"/>
    <x v="12"/>
    <n v="250"/>
    <n v="187.5"/>
    <n v="7"/>
    <n v="1750"/>
    <n v="1312.5"/>
    <n v="437.5"/>
    <n v="0.25"/>
    <x v="17"/>
    <x v="1"/>
    <x v="0"/>
  </r>
  <r>
    <x v="136"/>
    <d v="2020-07-30T00:00:00"/>
    <n v="2"/>
    <x v="12"/>
    <n v="250"/>
    <n v="187.5"/>
    <n v="8"/>
    <n v="2000"/>
    <n v="1500"/>
    <n v="500"/>
    <n v="0.25"/>
    <x v="17"/>
    <x v="3"/>
    <x v="1"/>
  </r>
  <r>
    <x v="137"/>
    <d v="2020-07-31T00:00:00"/>
    <n v="2"/>
    <x v="1"/>
    <n v="390"/>
    <n v="288.60000000000002"/>
    <n v="8"/>
    <n v="3120"/>
    <n v="2308.8000000000002"/>
    <n v="811.19999999999982"/>
    <n v="0.25999999999999995"/>
    <x v="40"/>
    <x v="3"/>
    <x v="1"/>
  </r>
  <r>
    <x v="137"/>
    <d v="2020-08-03T00:00:00"/>
    <n v="5"/>
    <x v="10"/>
    <n v="59"/>
    <n v="41.3"/>
    <n v="5"/>
    <n v="295"/>
    <n v="206.5"/>
    <n v="88.5"/>
    <n v="0.3"/>
    <x v="32"/>
    <x v="2"/>
    <x v="1"/>
  </r>
  <r>
    <x v="137"/>
    <d v="2020-08-03T00:00:00"/>
    <n v="5"/>
    <x v="6"/>
    <n v="290"/>
    <n v="185.6"/>
    <n v="5"/>
    <n v="1450"/>
    <n v="928"/>
    <n v="522"/>
    <n v="0.36"/>
    <x v="32"/>
    <x v="2"/>
    <x v="1"/>
  </r>
  <r>
    <x v="138"/>
    <d v="2020-08-01T00:00:00"/>
    <n v="1"/>
    <x v="8"/>
    <n v="220"/>
    <n v="154"/>
    <n v="2"/>
    <n v="440"/>
    <n v="308"/>
    <n v="132"/>
    <n v="0.3"/>
    <x v="34"/>
    <x v="2"/>
    <x v="1"/>
  </r>
  <r>
    <x v="138"/>
    <d v="2020-08-03T00:00:00"/>
    <n v="3"/>
    <x v="6"/>
    <n v="290"/>
    <n v="185.6"/>
    <n v="7"/>
    <n v="2030"/>
    <n v="1299.2"/>
    <n v="730.8"/>
    <n v="0.36"/>
    <x v="17"/>
    <x v="4"/>
    <x v="1"/>
  </r>
  <r>
    <x v="139"/>
    <d v="2020-08-07T00:00:00"/>
    <n v="6"/>
    <x v="18"/>
    <n v="390"/>
    <n v="253.5"/>
    <n v="5"/>
    <n v="1950"/>
    <n v="1267.5"/>
    <n v="682.5"/>
    <n v="0.35"/>
    <x v="46"/>
    <x v="0"/>
    <x v="1"/>
  </r>
  <r>
    <x v="139"/>
    <d v="2020-08-03T00:00:00"/>
    <n v="2"/>
    <x v="21"/>
    <n v="215"/>
    <n v="152.65"/>
    <n v="6"/>
    <n v="1290"/>
    <n v="915.90000000000009"/>
    <n v="374.09999999999991"/>
    <n v="0.28999999999999992"/>
    <x v="41"/>
    <x v="4"/>
    <x v="1"/>
  </r>
  <r>
    <x v="140"/>
    <d v="2020-08-07T00:00:00"/>
    <n v="4"/>
    <x v="4"/>
    <n v="195"/>
    <n v="138.44999999999999"/>
    <n v="3"/>
    <n v="585"/>
    <n v="415.34999999999997"/>
    <n v="169.65000000000003"/>
    <n v="0.29000000000000004"/>
    <x v="38"/>
    <x v="3"/>
    <x v="0"/>
  </r>
  <r>
    <x v="141"/>
    <d v="2020-08-09T00:00:00"/>
    <n v="3"/>
    <x v="0"/>
    <n v="99"/>
    <n v="62.37"/>
    <n v="7"/>
    <n v="693"/>
    <n v="436.59"/>
    <n v="256.41000000000003"/>
    <n v="0.37000000000000005"/>
    <x v="38"/>
    <x v="1"/>
    <x v="0"/>
  </r>
  <r>
    <x v="141"/>
    <d v="2020-08-11T00:00:00"/>
    <n v="5"/>
    <x v="6"/>
    <n v="290"/>
    <n v="185.6"/>
    <n v="1"/>
    <n v="290"/>
    <n v="185.6"/>
    <n v="104.4"/>
    <n v="0.36000000000000004"/>
    <x v="46"/>
    <x v="0"/>
    <x v="0"/>
  </r>
  <r>
    <x v="142"/>
    <d v="2020-08-12T00:00:00"/>
    <n v="5"/>
    <x v="9"/>
    <n v="440"/>
    <n v="286"/>
    <n v="1"/>
    <n v="440"/>
    <n v="286"/>
    <n v="154"/>
    <n v="0.35"/>
    <x v="13"/>
    <x v="1"/>
    <x v="0"/>
  </r>
  <r>
    <x v="143"/>
    <d v="2020-08-10T00:00:00"/>
    <n v="2"/>
    <x v="12"/>
    <n v="250"/>
    <n v="187.5"/>
    <n v="3"/>
    <n v="750"/>
    <n v="562.5"/>
    <n v="187.5"/>
    <n v="0.25"/>
    <x v="44"/>
    <x v="1"/>
    <x v="0"/>
  </r>
  <r>
    <x v="143"/>
    <d v="2020-08-09T00:00:00"/>
    <n v="1"/>
    <x v="18"/>
    <n v="390"/>
    <n v="253.5"/>
    <n v="6"/>
    <n v="2340"/>
    <n v="1521"/>
    <n v="819"/>
    <n v="0.35"/>
    <x v="45"/>
    <x v="0"/>
    <x v="1"/>
  </r>
  <r>
    <x v="144"/>
    <d v="2020-08-13T00:00:00"/>
    <n v="1"/>
    <x v="14"/>
    <n v="490"/>
    <n v="298.89999999999998"/>
    <n v="3"/>
    <n v="1470"/>
    <n v="896.69999999999993"/>
    <n v="573.30000000000007"/>
    <n v="0.39000000000000007"/>
    <x v="20"/>
    <x v="2"/>
    <x v="1"/>
  </r>
  <r>
    <x v="145"/>
    <d v="2020-08-20T00:00:00"/>
    <n v="7"/>
    <x v="15"/>
    <n v="375"/>
    <n v="247.5"/>
    <n v="2"/>
    <n v="750"/>
    <n v="495"/>
    <n v="255"/>
    <n v="0.34"/>
    <x v="34"/>
    <x v="0"/>
    <x v="1"/>
  </r>
  <r>
    <x v="146"/>
    <d v="2020-08-16T00:00:00"/>
    <n v="2"/>
    <x v="9"/>
    <n v="440"/>
    <n v="286"/>
    <n v="3"/>
    <n v="1320"/>
    <n v="858"/>
    <n v="462"/>
    <n v="0.35"/>
    <x v="43"/>
    <x v="2"/>
    <x v="1"/>
  </r>
  <r>
    <x v="146"/>
    <d v="2020-08-17T00:00:00"/>
    <n v="3"/>
    <x v="16"/>
    <n v="110"/>
    <n v="78.099999999999994"/>
    <n v="2"/>
    <n v="220"/>
    <n v="156.19999999999999"/>
    <n v="63.800000000000011"/>
    <n v="0.29000000000000004"/>
    <x v="38"/>
    <x v="4"/>
    <x v="1"/>
  </r>
  <r>
    <x v="147"/>
    <d v="2020-08-17T00:00:00"/>
    <n v="2"/>
    <x v="14"/>
    <n v="490"/>
    <n v="298.89999999999998"/>
    <n v="7"/>
    <n v="3430"/>
    <n v="2092.2999999999997"/>
    <n v="1337.7000000000003"/>
    <n v="0.39000000000000007"/>
    <x v="47"/>
    <x v="2"/>
    <x v="1"/>
  </r>
  <r>
    <x v="148"/>
    <d v="2020-08-25T00:00:00"/>
    <n v="7"/>
    <x v="19"/>
    <n v="145"/>
    <n v="105.85"/>
    <n v="2"/>
    <n v="290"/>
    <n v="211.7"/>
    <n v="78.300000000000011"/>
    <n v="0.27"/>
    <x v="34"/>
    <x v="0"/>
    <x v="0"/>
  </r>
  <r>
    <x v="149"/>
    <d v="2020-08-26T00:00:00"/>
    <n v="6"/>
    <x v="1"/>
    <n v="390"/>
    <n v="288.60000000000002"/>
    <n v="8"/>
    <n v="3120"/>
    <n v="2308.8000000000002"/>
    <n v="811.19999999999982"/>
    <n v="0.25999999999999995"/>
    <x v="27"/>
    <x v="4"/>
    <x v="1"/>
  </r>
  <r>
    <x v="150"/>
    <d v="2020-08-22T00:00:00"/>
    <n v="1"/>
    <x v="0"/>
    <n v="99"/>
    <n v="62.37"/>
    <n v="1"/>
    <n v="99"/>
    <n v="62.37"/>
    <n v="36.630000000000003"/>
    <n v="0.37000000000000005"/>
    <x v="4"/>
    <x v="4"/>
    <x v="0"/>
  </r>
  <r>
    <x v="151"/>
    <d v="2020-08-26T00:00:00"/>
    <n v="4"/>
    <x v="1"/>
    <n v="390"/>
    <n v="288.60000000000002"/>
    <n v="5"/>
    <n v="1950"/>
    <n v="1443"/>
    <n v="507"/>
    <n v="0.26"/>
    <x v="25"/>
    <x v="3"/>
    <x v="1"/>
  </r>
  <r>
    <x v="152"/>
    <d v="2020-08-28T00:00:00"/>
    <n v="2"/>
    <x v="13"/>
    <n v="95"/>
    <n v="60.8"/>
    <n v="6"/>
    <n v="570"/>
    <n v="364.79999999999995"/>
    <n v="205.20000000000005"/>
    <n v="0.3600000000000001"/>
    <x v="27"/>
    <x v="1"/>
    <x v="0"/>
  </r>
  <r>
    <x v="152"/>
    <d v="2020-08-28T00:00:00"/>
    <n v="2"/>
    <x v="15"/>
    <n v="375"/>
    <n v="247.5"/>
    <n v="9"/>
    <n v="3375"/>
    <n v="2227.5"/>
    <n v="1147.5"/>
    <n v="0.34"/>
    <x v="3"/>
    <x v="0"/>
    <x v="0"/>
  </r>
  <r>
    <x v="153"/>
    <d v="2020-09-04T00:00:00"/>
    <n v="6"/>
    <x v="15"/>
    <n v="375"/>
    <n v="247.5"/>
    <n v="1"/>
    <n v="375"/>
    <n v="247.5"/>
    <n v="127.5"/>
    <n v="0.34"/>
    <x v="46"/>
    <x v="2"/>
    <x v="0"/>
  </r>
  <r>
    <x v="153"/>
    <d v="2020-09-04T00:00:00"/>
    <n v="6"/>
    <x v="14"/>
    <n v="490"/>
    <n v="298.89999999999998"/>
    <n v="6"/>
    <n v="2940"/>
    <n v="1793.3999999999999"/>
    <n v="1146.6000000000001"/>
    <n v="0.39000000000000007"/>
    <x v="37"/>
    <x v="0"/>
    <x v="1"/>
  </r>
  <r>
    <x v="153"/>
    <d v="2020-08-31T00:00:00"/>
    <n v="2"/>
    <x v="17"/>
    <n v="460"/>
    <n v="303.60000000000002"/>
    <n v="8"/>
    <n v="3680"/>
    <n v="2428.8000000000002"/>
    <n v="1251.1999999999998"/>
    <n v="0.33999999999999997"/>
    <x v="25"/>
    <x v="2"/>
    <x v="1"/>
  </r>
  <r>
    <x v="154"/>
    <d v="2020-09-04T00:00:00"/>
    <n v="5"/>
    <x v="10"/>
    <n v="59"/>
    <n v="41.3"/>
    <n v="1"/>
    <n v="59"/>
    <n v="41.3"/>
    <n v="17.700000000000003"/>
    <n v="0.30000000000000004"/>
    <x v="0"/>
    <x v="2"/>
    <x v="0"/>
  </r>
  <r>
    <x v="155"/>
    <d v="2020-09-05T00:00:00"/>
    <n v="5"/>
    <x v="3"/>
    <n v="80"/>
    <n v="48.8"/>
    <n v="5"/>
    <n v="400"/>
    <n v="244"/>
    <n v="156"/>
    <n v="0.39"/>
    <x v="45"/>
    <x v="1"/>
    <x v="0"/>
  </r>
  <r>
    <x v="156"/>
    <d v="2020-09-07T00:00:00"/>
    <n v="6"/>
    <x v="9"/>
    <n v="440"/>
    <n v="286"/>
    <n v="8"/>
    <n v="3520"/>
    <n v="2288"/>
    <n v="1232"/>
    <n v="0.35"/>
    <x v="26"/>
    <x v="3"/>
    <x v="0"/>
  </r>
  <r>
    <x v="156"/>
    <d v="2020-09-05T00:00:00"/>
    <n v="4"/>
    <x v="17"/>
    <n v="460"/>
    <n v="303.60000000000002"/>
    <n v="7"/>
    <n v="3220"/>
    <n v="2125.2000000000003"/>
    <n v="1094.7999999999997"/>
    <n v="0.33999999999999991"/>
    <x v="5"/>
    <x v="3"/>
    <x v="1"/>
  </r>
  <r>
    <x v="156"/>
    <d v="2020-09-04T00:00:00"/>
    <n v="3"/>
    <x v="8"/>
    <n v="220"/>
    <n v="154"/>
    <n v="1"/>
    <n v="220"/>
    <n v="154"/>
    <n v="66"/>
    <n v="0.3"/>
    <x v="35"/>
    <x v="4"/>
    <x v="0"/>
  </r>
  <r>
    <x v="157"/>
    <d v="2020-09-06T00:00:00"/>
    <n v="4"/>
    <x v="12"/>
    <n v="250"/>
    <n v="187.5"/>
    <n v="5"/>
    <n v="1250"/>
    <n v="937.5"/>
    <n v="312.5"/>
    <n v="0.25"/>
    <x v="32"/>
    <x v="4"/>
    <x v="0"/>
  </r>
  <r>
    <x v="158"/>
    <d v="2020-09-09T00:00:00"/>
    <n v="3"/>
    <x v="8"/>
    <n v="220"/>
    <n v="154"/>
    <n v="9"/>
    <n v="1980"/>
    <n v="1386"/>
    <n v="594"/>
    <n v="0.3"/>
    <x v="17"/>
    <x v="0"/>
    <x v="1"/>
  </r>
  <r>
    <x v="159"/>
    <d v="2020-09-13T00:00:00"/>
    <n v="6"/>
    <x v="21"/>
    <n v="215"/>
    <n v="152.65"/>
    <n v="8"/>
    <n v="1720"/>
    <n v="1221.2"/>
    <n v="498.79999999999995"/>
    <n v="0.28999999999999998"/>
    <x v="1"/>
    <x v="3"/>
    <x v="0"/>
  </r>
  <r>
    <x v="159"/>
    <d v="2020-09-13T00:00:00"/>
    <n v="6"/>
    <x v="10"/>
    <n v="59"/>
    <n v="41.3"/>
    <n v="4"/>
    <n v="236"/>
    <n v="165.2"/>
    <n v="70.800000000000011"/>
    <n v="0.30000000000000004"/>
    <x v="39"/>
    <x v="2"/>
    <x v="1"/>
  </r>
  <r>
    <x v="159"/>
    <d v="2020-09-09T00:00:00"/>
    <n v="2"/>
    <x v="7"/>
    <n v="275"/>
    <n v="200.75"/>
    <n v="3"/>
    <n v="825"/>
    <n v="602.25"/>
    <n v="222.75"/>
    <n v="0.27"/>
    <x v="38"/>
    <x v="4"/>
    <x v="0"/>
  </r>
  <r>
    <x v="159"/>
    <d v="2020-09-11T00:00:00"/>
    <n v="4"/>
    <x v="18"/>
    <n v="390"/>
    <n v="253.5"/>
    <n v="6"/>
    <n v="2340"/>
    <n v="1521"/>
    <n v="819"/>
    <n v="0.35"/>
    <x v="3"/>
    <x v="4"/>
    <x v="1"/>
  </r>
  <r>
    <x v="159"/>
    <d v="2020-09-14T00:00:00"/>
    <n v="7"/>
    <x v="12"/>
    <n v="250"/>
    <n v="187.5"/>
    <n v="7"/>
    <n v="1750"/>
    <n v="1312.5"/>
    <n v="437.5"/>
    <n v="0.25"/>
    <x v="30"/>
    <x v="2"/>
    <x v="0"/>
  </r>
  <r>
    <x v="160"/>
    <d v="2020-09-11T00:00:00"/>
    <n v="3"/>
    <x v="10"/>
    <n v="59"/>
    <n v="41.3"/>
    <n v="8"/>
    <n v="472"/>
    <n v="330.4"/>
    <n v="141.60000000000002"/>
    <n v="0.30000000000000004"/>
    <x v="40"/>
    <x v="2"/>
    <x v="1"/>
  </r>
  <r>
    <x v="160"/>
    <d v="2020-09-14T00:00:00"/>
    <n v="6"/>
    <x v="10"/>
    <n v="59"/>
    <n v="41.3"/>
    <n v="9"/>
    <n v="531"/>
    <n v="371.7"/>
    <n v="159.30000000000001"/>
    <n v="0.30000000000000004"/>
    <x v="25"/>
    <x v="4"/>
    <x v="0"/>
  </r>
  <r>
    <x v="160"/>
    <d v="2020-09-14T00:00:00"/>
    <n v="6"/>
    <x v="13"/>
    <n v="95"/>
    <n v="60.8"/>
    <n v="7"/>
    <n v="665"/>
    <n v="425.59999999999997"/>
    <n v="239.40000000000003"/>
    <n v="0.36000000000000004"/>
    <x v="3"/>
    <x v="4"/>
    <x v="1"/>
  </r>
  <r>
    <x v="161"/>
    <d v="2020-09-14T00:00:00"/>
    <n v="5"/>
    <x v="10"/>
    <n v="59"/>
    <n v="41.3"/>
    <n v="2"/>
    <n v="118"/>
    <n v="82.6"/>
    <n v="35.400000000000006"/>
    <n v="0.30000000000000004"/>
    <x v="2"/>
    <x v="2"/>
    <x v="1"/>
  </r>
  <r>
    <x v="161"/>
    <d v="2020-09-16T00:00:00"/>
    <n v="7"/>
    <x v="10"/>
    <n v="59"/>
    <n v="41.3"/>
    <n v="5"/>
    <n v="295"/>
    <n v="206.5"/>
    <n v="88.5"/>
    <n v="0.3"/>
    <x v="36"/>
    <x v="0"/>
    <x v="1"/>
  </r>
  <r>
    <x v="161"/>
    <d v="2020-09-16T00:00:00"/>
    <n v="7"/>
    <x v="13"/>
    <n v="95"/>
    <n v="60.8"/>
    <n v="2"/>
    <n v="190"/>
    <n v="121.6"/>
    <n v="68.400000000000006"/>
    <n v="0.36000000000000004"/>
    <x v="33"/>
    <x v="3"/>
    <x v="1"/>
  </r>
  <r>
    <x v="162"/>
    <d v="2020-09-14T00:00:00"/>
    <n v="4"/>
    <x v="11"/>
    <n v="320"/>
    <n v="233.6"/>
    <n v="6"/>
    <n v="1920"/>
    <n v="1401.6"/>
    <n v="518.40000000000009"/>
    <n v="0.27000000000000007"/>
    <x v="7"/>
    <x v="2"/>
    <x v="0"/>
  </r>
  <r>
    <x v="163"/>
    <d v="2020-09-17T00:00:00"/>
    <n v="5"/>
    <x v="7"/>
    <n v="275"/>
    <n v="200.75"/>
    <n v="5"/>
    <n v="1375"/>
    <n v="1003.75"/>
    <n v="371.25"/>
    <n v="0.27"/>
    <x v="40"/>
    <x v="2"/>
    <x v="1"/>
  </r>
  <r>
    <x v="164"/>
    <d v="2020-09-19T00:00:00"/>
    <n v="6"/>
    <x v="16"/>
    <n v="110"/>
    <n v="78.099999999999994"/>
    <n v="1"/>
    <n v="110"/>
    <n v="78.099999999999994"/>
    <n v="31.900000000000006"/>
    <n v="0.29000000000000004"/>
    <x v="29"/>
    <x v="2"/>
    <x v="1"/>
  </r>
  <r>
    <x v="165"/>
    <d v="2020-09-21T00:00:00"/>
    <n v="6"/>
    <x v="14"/>
    <n v="490"/>
    <n v="298.89999999999998"/>
    <n v="8"/>
    <n v="3920"/>
    <n v="2391.1999999999998"/>
    <n v="1528.8000000000002"/>
    <n v="0.39000000000000007"/>
    <x v="19"/>
    <x v="2"/>
    <x v="1"/>
  </r>
  <r>
    <x v="165"/>
    <d v="2020-09-16T00:00:00"/>
    <n v="1"/>
    <x v="20"/>
    <n v="355"/>
    <n v="252.05"/>
    <n v="8"/>
    <n v="2840"/>
    <n v="2016.4"/>
    <n v="823.59999999999991"/>
    <n v="0.28999999999999998"/>
    <x v="38"/>
    <x v="2"/>
    <x v="0"/>
  </r>
  <r>
    <x v="166"/>
    <d v="2020-09-25T00:00:00"/>
    <n v="7"/>
    <x v="8"/>
    <n v="220"/>
    <n v="154"/>
    <n v="7"/>
    <n v="1540"/>
    <n v="1078"/>
    <n v="462"/>
    <n v="0.3"/>
    <x v="7"/>
    <x v="3"/>
    <x v="0"/>
  </r>
  <r>
    <x v="167"/>
    <d v="2020-09-21T00:00:00"/>
    <n v="2"/>
    <x v="9"/>
    <n v="440"/>
    <n v="286"/>
    <n v="1"/>
    <n v="440"/>
    <n v="286"/>
    <n v="154"/>
    <n v="0.35"/>
    <x v="8"/>
    <x v="1"/>
    <x v="1"/>
  </r>
  <r>
    <x v="167"/>
    <d v="2020-09-24T00:00:00"/>
    <n v="5"/>
    <x v="20"/>
    <n v="355"/>
    <n v="252.05"/>
    <n v="4"/>
    <n v="1420"/>
    <n v="1008.2"/>
    <n v="411.79999999999995"/>
    <n v="0.28999999999999998"/>
    <x v="25"/>
    <x v="4"/>
    <x v="1"/>
  </r>
  <r>
    <x v="168"/>
    <d v="2020-09-23T00:00:00"/>
    <n v="3"/>
    <x v="6"/>
    <n v="290"/>
    <n v="185.6"/>
    <n v="8"/>
    <n v="2320"/>
    <n v="1484.8"/>
    <n v="835.2"/>
    <n v="0.36000000000000004"/>
    <x v="10"/>
    <x v="0"/>
    <x v="0"/>
  </r>
  <r>
    <x v="168"/>
    <d v="2020-09-22T00:00:00"/>
    <n v="2"/>
    <x v="12"/>
    <n v="250"/>
    <n v="187.5"/>
    <n v="7"/>
    <n v="1750"/>
    <n v="1312.5"/>
    <n v="437.5"/>
    <n v="0.25"/>
    <x v="23"/>
    <x v="3"/>
    <x v="1"/>
  </r>
  <r>
    <x v="169"/>
    <d v="2020-09-26T00:00:00"/>
    <n v="5"/>
    <x v="18"/>
    <n v="390"/>
    <n v="253.5"/>
    <n v="5"/>
    <n v="1950"/>
    <n v="1267.5"/>
    <n v="682.5"/>
    <n v="0.35"/>
    <x v="41"/>
    <x v="1"/>
    <x v="1"/>
  </r>
  <r>
    <x v="170"/>
    <d v="2020-09-28T00:00:00"/>
    <n v="4"/>
    <x v="1"/>
    <n v="390"/>
    <n v="288.60000000000002"/>
    <n v="7"/>
    <n v="2730"/>
    <n v="2020.2000000000003"/>
    <n v="709.79999999999973"/>
    <n v="0.2599999999999999"/>
    <x v="2"/>
    <x v="0"/>
    <x v="0"/>
  </r>
  <r>
    <x v="170"/>
    <d v="2020-09-29T00:00:00"/>
    <n v="5"/>
    <x v="6"/>
    <n v="290"/>
    <n v="185.6"/>
    <n v="3"/>
    <n v="870"/>
    <n v="556.79999999999995"/>
    <n v="313.20000000000005"/>
    <n v="0.36000000000000004"/>
    <x v="28"/>
    <x v="3"/>
    <x v="1"/>
  </r>
  <r>
    <x v="171"/>
    <d v="2020-09-27T00:00:00"/>
    <n v="2"/>
    <x v="14"/>
    <n v="490"/>
    <n v="298.89999999999998"/>
    <n v="5"/>
    <n v="2450"/>
    <n v="1494.5"/>
    <n v="955.5"/>
    <n v="0.39"/>
    <x v="30"/>
    <x v="1"/>
    <x v="0"/>
  </r>
  <r>
    <x v="172"/>
    <d v="2020-10-07T00:00:00"/>
    <n v="5"/>
    <x v="15"/>
    <n v="375"/>
    <n v="247.5"/>
    <n v="4"/>
    <n v="1500"/>
    <n v="990"/>
    <n v="510"/>
    <n v="0.34"/>
    <x v="46"/>
    <x v="0"/>
    <x v="0"/>
  </r>
  <r>
    <x v="173"/>
    <d v="2020-10-07T00:00:00"/>
    <n v="4"/>
    <x v="2"/>
    <n v="445"/>
    <n v="280.35000000000002"/>
    <n v="3"/>
    <n v="1335"/>
    <n v="841.05000000000007"/>
    <n v="493.94999999999993"/>
    <n v="0.36999999999999994"/>
    <x v="41"/>
    <x v="0"/>
    <x v="0"/>
  </r>
  <r>
    <x v="173"/>
    <d v="2020-10-05T00:00:00"/>
    <n v="2"/>
    <x v="21"/>
    <n v="215"/>
    <n v="152.65"/>
    <n v="3"/>
    <n v="645"/>
    <n v="457.95000000000005"/>
    <n v="187.04999999999995"/>
    <n v="0.28999999999999992"/>
    <x v="20"/>
    <x v="2"/>
    <x v="1"/>
  </r>
  <r>
    <x v="174"/>
    <d v="2020-10-05T00:00:00"/>
    <n v="1"/>
    <x v="9"/>
    <n v="440"/>
    <n v="286"/>
    <n v="5"/>
    <n v="2200"/>
    <n v="1430"/>
    <n v="770"/>
    <n v="0.35"/>
    <x v="26"/>
    <x v="4"/>
    <x v="1"/>
  </r>
  <r>
    <x v="175"/>
    <d v="2020-10-12T00:00:00"/>
    <n v="7"/>
    <x v="10"/>
    <n v="59"/>
    <n v="41.3"/>
    <n v="8"/>
    <n v="472"/>
    <n v="330.4"/>
    <n v="141.60000000000002"/>
    <n v="0.30000000000000004"/>
    <x v="10"/>
    <x v="0"/>
    <x v="0"/>
  </r>
  <r>
    <x v="175"/>
    <d v="2020-10-12T00:00:00"/>
    <n v="7"/>
    <x v="21"/>
    <n v="215"/>
    <n v="152.65"/>
    <n v="2"/>
    <n v="430"/>
    <n v="305.3"/>
    <n v="124.69999999999999"/>
    <n v="0.28999999999999998"/>
    <x v="45"/>
    <x v="4"/>
    <x v="0"/>
  </r>
  <r>
    <x v="176"/>
    <d v="2020-10-10T00:00:00"/>
    <n v="3"/>
    <x v="5"/>
    <n v="250"/>
    <n v="167.5"/>
    <n v="6"/>
    <n v="1500"/>
    <n v="1005"/>
    <n v="495"/>
    <n v="0.33"/>
    <x v="16"/>
    <x v="4"/>
    <x v="0"/>
  </r>
  <r>
    <x v="176"/>
    <d v="2020-10-11T00:00:00"/>
    <n v="4"/>
    <x v="16"/>
    <n v="110"/>
    <n v="78.099999999999994"/>
    <n v="7"/>
    <n v="770"/>
    <n v="546.69999999999993"/>
    <n v="223.30000000000007"/>
    <n v="0.29000000000000009"/>
    <x v="18"/>
    <x v="2"/>
    <x v="1"/>
  </r>
  <r>
    <x v="176"/>
    <d v="2020-10-13T00:00:00"/>
    <n v="6"/>
    <x v="0"/>
    <n v="99"/>
    <n v="62.37"/>
    <n v="9"/>
    <n v="891"/>
    <n v="561.32999999999993"/>
    <n v="329.67000000000007"/>
    <n v="0.37000000000000011"/>
    <x v="14"/>
    <x v="0"/>
    <x v="0"/>
  </r>
  <r>
    <x v="176"/>
    <d v="2020-10-08T00:00:00"/>
    <n v="1"/>
    <x v="15"/>
    <n v="375"/>
    <n v="247.5"/>
    <n v="4"/>
    <n v="1500"/>
    <n v="990"/>
    <n v="510"/>
    <n v="0.34"/>
    <x v="13"/>
    <x v="2"/>
    <x v="1"/>
  </r>
  <r>
    <x v="177"/>
    <d v="2020-10-11T00:00:00"/>
    <n v="3"/>
    <x v="4"/>
    <n v="195"/>
    <n v="138.44999999999999"/>
    <n v="1"/>
    <n v="195"/>
    <n v="138.44999999999999"/>
    <n v="56.550000000000011"/>
    <n v="0.29000000000000004"/>
    <x v="22"/>
    <x v="1"/>
    <x v="1"/>
  </r>
  <r>
    <x v="178"/>
    <d v="2020-10-14T00:00:00"/>
    <n v="5"/>
    <x v="19"/>
    <n v="145"/>
    <n v="105.85"/>
    <n v="5"/>
    <n v="725"/>
    <n v="529.25"/>
    <n v="195.75"/>
    <n v="0.27"/>
    <x v="25"/>
    <x v="2"/>
    <x v="0"/>
  </r>
  <r>
    <x v="179"/>
    <d v="2020-10-13T00:00:00"/>
    <n v="3"/>
    <x v="6"/>
    <n v="290"/>
    <n v="185.6"/>
    <n v="4"/>
    <n v="1160"/>
    <n v="742.4"/>
    <n v="417.6"/>
    <n v="0.36000000000000004"/>
    <x v="3"/>
    <x v="4"/>
    <x v="0"/>
  </r>
  <r>
    <x v="179"/>
    <d v="2020-10-12T00:00:00"/>
    <n v="2"/>
    <x v="13"/>
    <n v="95"/>
    <n v="60.8"/>
    <n v="2"/>
    <n v="190"/>
    <n v="121.6"/>
    <n v="68.400000000000006"/>
    <n v="0.36000000000000004"/>
    <x v="46"/>
    <x v="1"/>
    <x v="0"/>
  </r>
  <r>
    <x v="180"/>
    <d v="2020-10-14T00:00:00"/>
    <n v="3"/>
    <x v="16"/>
    <n v="110"/>
    <n v="78.099999999999994"/>
    <n v="8"/>
    <n v="880"/>
    <n v="624.79999999999995"/>
    <n v="255.20000000000005"/>
    <n v="0.29000000000000004"/>
    <x v="11"/>
    <x v="1"/>
    <x v="0"/>
  </r>
  <r>
    <x v="181"/>
    <d v="2020-10-19T00:00:00"/>
    <n v="7"/>
    <x v="20"/>
    <n v="355"/>
    <n v="252.05"/>
    <n v="6"/>
    <n v="2130"/>
    <n v="1512.3000000000002"/>
    <n v="617.69999999999982"/>
    <n v="0.28999999999999992"/>
    <x v="30"/>
    <x v="1"/>
    <x v="1"/>
  </r>
  <r>
    <x v="182"/>
    <d v="2020-10-19T00:00:00"/>
    <n v="6"/>
    <x v="15"/>
    <n v="375"/>
    <n v="247.5"/>
    <n v="3"/>
    <n v="1125"/>
    <n v="742.5"/>
    <n v="382.5"/>
    <n v="0.34"/>
    <x v="11"/>
    <x v="0"/>
    <x v="1"/>
  </r>
  <r>
    <x v="182"/>
    <d v="2020-10-20T00:00:00"/>
    <n v="7"/>
    <x v="11"/>
    <n v="320"/>
    <n v="233.6"/>
    <n v="4"/>
    <n v="1280"/>
    <n v="934.4"/>
    <n v="345.6"/>
    <n v="0.27"/>
    <x v="41"/>
    <x v="1"/>
    <x v="1"/>
  </r>
  <r>
    <x v="183"/>
    <d v="2020-10-20T00:00:00"/>
    <n v="6"/>
    <x v="0"/>
    <n v="99"/>
    <n v="62.37"/>
    <n v="5"/>
    <n v="495"/>
    <n v="311.84999999999997"/>
    <n v="183.15000000000003"/>
    <n v="0.37000000000000005"/>
    <x v="42"/>
    <x v="0"/>
    <x v="1"/>
  </r>
  <r>
    <x v="184"/>
    <d v="2020-10-16T00:00:00"/>
    <n v="1"/>
    <x v="6"/>
    <n v="290"/>
    <n v="185.6"/>
    <n v="9"/>
    <n v="2610"/>
    <n v="1670.3999999999999"/>
    <n v="939.60000000000014"/>
    <n v="0.36000000000000004"/>
    <x v="42"/>
    <x v="1"/>
    <x v="0"/>
  </r>
  <r>
    <x v="184"/>
    <d v="2020-10-17T00:00:00"/>
    <n v="2"/>
    <x v="18"/>
    <n v="390"/>
    <n v="253.5"/>
    <n v="1"/>
    <n v="390"/>
    <n v="253.5"/>
    <n v="136.5"/>
    <n v="0.35"/>
    <x v="47"/>
    <x v="3"/>
    <x v="1"/>
  </r>
  <r>
    <x v="184"/>
    <d v="2020-10-17T00:00:00"/>
    <n v="2"/>
    <x v="12"/>
    <n v="250"/>
    <n v="187.5"/>
    <n v="4"/>
    <n v="1000"/>
    <n v="750"/>
    <n v="250"/>
    <n v="0.25"/>
    <x v="40"/>
    <x v="3"/>
    <x v="0"/>
  </r>
  <r>
    <x v="185"/>
    <d v="2020-10-19T00:00:00"/>
    <n v="3"/>
    <x v="12"/>
    <n v="250"/>
    <n v="187.5"/>
    <n v="1"/>
    <n v="250"/>
    <n v="187.5"/>
    <n v="62.5"/>
    <n v="0.25"/>
    <x v="24"/>
    <x v="1"/>
    <x v="1"/>
  </r>
  <r>
    <x v="185"/>
    <d v="2020-10-22T00:00:00"/>
    <n v="6"/>
    <x v="11"/>
    <n v="320"/>
    <n v="233.6"/>
    <n v="8"/>
    <n v="2560"/>
    <n v="1868.8"/>
    <n v="691.2"/>
    <n v="0.27"/>
    <x v="35"/>
    <x v="1"/>
    <x v="1"/>
  </r>
  <r>
    <x v="186"/>
    <d v="2020-10-19T00:00:00"/>
    <n v="2"/>
    <x v="21"/>
    <n v="215"/>
    <n v="152.65"/>
    <n v="9"/>
    <n v="1935"/>
    <n v="1373.8500000000001"/>
    <n v="561.14999999999986"/>
    <n v="0.28999999999999992"/>
    <x v="40"/>
    <x v="0"/>
    <x v="1"/>
  </r>
  <r>
    <x v="187"/>
    <d v="2020-10-20T00:00:00"/>
    <n v="2"/>
    <x v="5"/>
    <n v="250"/>
    <n v="167.5"/>
    <n v="5"/>
    <n v="1250"/>
    <n v="837.5"/>
    <n v="412.5"/>
    <n v="0.33"/>
    <x v="26"/>
    <x v="0"/>
    <x v="0"/>
  </r>
  <r>
    <x v="188"/>
    <d v="2020-10-28T00:00:00"/>
    <n v="7"/>
    <x v="16"/>
    <n v="110"/>
    <n v="78.099999999999994"/>
    <n v="8"/>
    <n v="880"/>
    <n v="624.79999999999995"/>
    <n v="255.20000000000005"/>
    <n v="0.29000000000000004"/>
    <x v="3"/>
    <x v="0"/>
    <x v="1"/>
  </r>
  <r>
    <x v="189"/>
    <d v="2020-10-29T00:00:00"/>
    <n v="6"/>
    <x v="15"/>
    <n v="375"/>
    <n v="247.5"/>
    <n v="4"/>
    <n v="1500"/>
    <n v="990"/>
    <n v="510"/>
    <n v="0.34"/>
    <x v="24"/>
    <x v="1"/>
    <x v="0"/>
  </r>
  <r>
    <x v="189"/>
    <d v="2020-10-26T00:00:00"/>
    <n v="3"/>
    <x v="1"/>
    <n v="390"/>
    <n v="288.60000000000002"/>
    <n v="9"/>
    <n v="3510"/>
    <n v="2597.4"/>
    <n v="912.59999999999991"/>
    <n v="0.25999999999999995"/>
    <x v="42"/>
    <x v="0"/>
    <x v="0"/>
  </r>
  <r>
    <x v="190"/>
    <d v="2020-10-26T00:00:00"/>
    <n v="2"/>
    <x v="21"/>
    <n v="215"/>
    <n v="152.65"/>
    <n v="6"/>
    <n v="1290"/>
    <n v="915.90000000000009"/>
    <n v="374.09999999999991"/>
    <n v="0.28999999999999992"/>
    <x v="2"/>
    <x v="3"/>
    <x v="0"/>
  </r>
  <r>
    <x v="191"/>
    <d v="2020-11-01T00:00:00"/>
    <n v="7"/>
    <x v="7"/>
    <n v="275"/>
    <n v="200.75"/>
    <n v="6"/>
    <n v="1650"/>
    <n v="1204.5"/>
    <n v="445.5"/>
    <n v="0.27"/>
    <x v="6"/>
    <x v="3"/>
    <x v="0"/>
  </r>
  <r>
    <x v="192"/>
    <d v="2020-10-31T00:00:00"/>
    <n v="4"/>
    <x v="12"/>
    <n v="250"/>
    <n v="187.5"/>
    <n v="4"/>
    <n v="1000"/>
    <n v="750"/>
    <n v="250"/>
    <n v="0.25"/>
    <x v="35"/>
    <x v="4"/>
    <x v="0"/>
  </r>
  <r>
    <x v="193"/>
    <d v="2020-11-03T00:00:00"/>
    <n v="6"/>
    <x v="10"/>
    <n v="59"/>
    <n v="41.3"/>
    <n v="1"/>
    <n v="59"/>
    <n v="41.3"/>
    <n v="17.700000000000003"/>
    <n v="0.30000000000000004"/>
    <x v="26"/>
    <x v="0"/>
    <x v="0"/>
  </r>
  <r>
    <x v="193"/>
    <d v="2020-10-31T00:00:00"/>
    <n v="3"/>
    <x v="4"/>
    <n v="195"/>
    <n v="138.44999999999999"/>
    <n v="1"/>
    <n v="195"/>
    <n v="138.44999999999999"/>
    <n v="56.550000000000011"/>
    <n v="0.29000000000000004"/>
    <x v="46"/>
    <x v="1"/>
    <x v="0"/>
  </r>
  <r>
    <x v="193"/>
    <d v="2020-11-03T00:00:00"/>
    <n v="6"/>
    <x v="4"/>
    <n v="195"/>
    <n v="138.44999999999999"/>
    <n v="2"/>
    <n v="390"/>
    <n v="276.89999999999998"/>
    <n v="113.10000000000002"/>
    <n v="0.29000000000000004"/>
    <x v="32"/>
    <x v="0"/>
    <x v="0"/>
  </r>
  <r>
    <x v="194"/>
    <d v="2020-11-01T00:00:00"/>
    <n v="2"/>
    <x v="7"/>
    <n v="275"/>
    <n v="200.75"/>
    <n v="8"/>
    <n v="2200"/>
    <n v="1606"/>
    <n v="594"/>
    <n v="0.27"/>
    <x v="40"/>
    <x v="2"/>
    <x v="0"/>
  </r>
  <r>
    <x v="195"/>
    <d v="2020-11-05T00:00:00"/>
    <n v="4"/>
    <x v="9"/>
    <n v="440"/>
    <n v="286"/>
    <n v="3"/>
    <n v="1320"/>
    <n v="858"/>
    <n v="462"/>
    <n v="0.35"/>
    <x v="18"/>
    <x v="3"/>
    <x v="0"/>
  </r>
  <r>
    <x v="196"/>
    <d v="2020-11-08T00:00:00"/>
    <n v="6"/>
    <x v="21"/>
    <n v="215"/>
    <n v="152.65"/>
    <n v="4"/>
    <n v="860"/>
    <n v="610.6"/>
    <n v="249.39999999999998"/>
    <n v="0.28999999999999998"/>
    <x v="46"/>
    <x v="0"/>
    <x v="0"/>
  </r>
  <r>
    <x v="197"/>
    <d v="2020-11-05T00:00:00"/>
    <n v="2"/>
    <x v="6"/>
    <n v="290"/>
    <n v="185.6"/>
    <n v="3"/>
    <n v="870"/>
    <n v="556.79999999999995"/>
    <n v="313.20000000000005"/>
    <n v="0.36000000000000004"/>
    <x v="4"/>
    <x v="3"/>
    <x v="1"/>
  </r>
  <r>
    <x v="197"/>
    <d v="2020-11-10T00:00:00"/>
    <n v="7"/>
    <x v="17"/>
    <n v="460"/>
    <n v="303.60000000000002"/>
    <n v="5"/>
    <n v="2300"/>
    <n v="1518"/>
    <n v="782"/>
    <n v="0.34"/>
    <x v="0"/>
    <x v="1"/>
    <x v="0"/>
  </r>
  <r>
    <x v="198"/>
    <d v="2020-11-08T00:00:00"/>
    <n v="4"/>
    <x v="18"/>
    <n v="390"/>
    <n v="253.5"/>
    <n v="7"/>
    <n v="2730"/>
    <n v="1774.5"/>
    <n v="955.5"/>
    <n v="0.35"/>
    <x v="40"/>
    <x v="0"/>
    <x v="1"/>
  </r>
  <r>
    <x v="199"/>
    <d v="2020-11-09T00:00:00"/>
    <n v="3"/>
    <x v="16"/>
    <n v="110"/>
    <n v="78.099999999999994"/>
    <n v="4"/>
    <n v="440"/>
    <n v="312.39999999999998"/>
    <n v="127.60000000000002"/>
    <n v="0.29000000000000004"/>
    <x v="42"/>
    <x v="0"/>
    <x v="0"/>
  </r>
  <r>
    <x v="199"/>
    <d v="2020-11-12T00:00:00"/>
    <n v="6"/>
    <x v="2"/>
    <n v="445"/>
    <n v="280.35000000000002"/>
    <n v="8"/>
    <n v="3560"/>
    <n v="2242.8000000000002"/>
    <n v="1317.1999999999998"/>
    <n v="0.36999999999999994"/>
    <x v="42"/>
    <x v="0"/>
    <x v="0"/>
  </r>
  <r>
    <x v="200"/>
    <d v="2020-11-10T00:00:00"/>
    <n v="3"/>
    <x v="2"/>
    <n v="445"/>
    <n v="280.35000000000002"/>
    <n v="7"/>
    <n v="3115"/>
    <n v="1962.4500000000003"/>
    <n v="1152.5499999999997"/>
    <n v="0.36999999999999994"/>
    <x v="18"/>
    <x v="0"/>
    <x v="1"/>
  </r>
  <r>
    <x v="200"/>
    <d v="2020-11-10T00:00:00"/>
    <n v="3"/>
    <x v="13"/>
    <n v="95"/>
    <n v="60.8"/>
    <n v="3"/>
    <n v="285"/>
    <n v="182.39999999999998"/>
    <n v="102.60000000000002"/>
    <n v="0.3600000000000001"/>
    <x v="26"/>
    <x v="2"/>
    <x v="1"/>
  </r>
  <r>
    <x v="200"/>
    <d v="2020-11-11T00:00:00"/>
    <n v="4"/>
    <x v="11"/>
    <n v="320"/>
    <n v="233.6"/>
    <n v="5"/>
    <n v="1600"/>
    <n v="1168"/>
    <n v="432"/>
    <n v="0.27"/>
    <x v="1"/>
    <x v="2"/>
    <x v="1"/>
  </r>
  <r>
    <x v="201"/>
    <d v="2020-11-17T00:00:00"/>
    <n v="7"/>
    <x v="2"/>
    <n v="445"/>
    <n v="280.35000000000002"/>
    <n v="4"/>
    <n v="1780"/>
    <n v="1121.4000000000001"/>
    <n v="658.59999999999991"/>
    <n v="0.36999999999999994"/>
    <x v="40"/>
    <x v="2"/>
    <x v="0"/>
  </r>
  <r>
    <x v="201"/>
    <d v="2020-11-17T00:00:00"/>
    <n v="7"/>
    <x v="15"/>
    <n v="375"/>
    <n v="247.5"/>
    <n v="2"/>
    <n v="750"/>
    <n v="495"/>
    <n v="255"/>
    <n v="0.34"/>
    <x v="29"/>
    <x v="3"/>
    <x v="1"/>
  </r>
  <r>
    <x v="202"/>
    <d v="2020-11-13T00:00:00"/>
    <n v="1"/>
    <x v="1"/>
    <n v="390"/>
    <n v="288.60000000000002"/>
    <n v="7"/>
    <n v="2730"/>
    <n v="2020.2000000000003"/>
    <n v="709.79999999999973"/>
    <n v="0.2599999999999999"/>
    <x v="27"/>
    <x v="0"/>
    <x v="1"/>
  </r>
  <r>
    <x v="202"/>
    <d v="2020-11-19T00:00:00"/>
    <n v="7"/>
    <x v="11"/>
    <n v="320"/>
    <n v="233.6"/>
    <n v="3"/>
    <n v="960"/>
    <n v="700.8"/>
    <n v="259.20000000000005"/>
    <n v="0.27000000000000007"/>
    <x v="43"/>
    <x v="2"/>
    <x v="0"/>
  </r>
  <r>
    <x v="202"/>
    <d v="2020-11-17T00:00:00"/>
    <n v="5"/>
    <x v="20"/>
    <n v="355"/>
    <n v="252.05"/>
    <n v="3"/>
    <n v="1065"/>
    <n v="756.15000000000009"/>
    <n v="308.84999999999991"/>
    <n v="0.28999999999999992"/>
    <x v="20"/>
    <x v="2"/>
    <x v="1"/>
  </r>
  <r>
    <x v="202"/>
    <d v="2020-11-18T00:00:00"/>
    <n v="6"/>
    <x v="2"/>
    <n v="445"/>
    <n v="280.35000000000002"/>
    <n v="4"/>
    <n v="1780"/>
    <n v="1121.4000000000001"/>
    <n v="658.59999999999991"/>
    <n v="0.36999999999999994"/>
    <x v="17"/>
    <x v="1"/>
    <x v="1"/>
  </r>
  <r>
    <x v="203"/>
    <d v="2020-11-15T00:00:00"/>
    <n v="2"/>
    <x v="3"/>
    <n v="80"/>
    <n v="48.8"/>
    <n v="5"/>
    <n v="400"/>
    <n v="244"/>
    <n v="156"/>
    <n v="0.39"/>
    <x v="12"/>
    <x v="3"/>
    <x v="1"/>
  </r>
  <r>
    <x v="204"/>
    <d v="2020-11-16T00:00:00"/>
    <n v="2"/>
    <x v="7"/>
    <n v="275"/>
    <n v="200.75"/>
    <n v="1"/>
    <n v="275"/>
    <n v="200.75"/>
    <n v="74.25"/>
    <n v="0.27"/>
    <x v="8"/>
    <x v="4"/>
    <x v="1"/>
  </r>
  <r>
    <x v="205"/>
    <d v="2020-11-23T00:00:00"/>
    <n v="7"/>
    <x v="1"/>
    <n v="390"/>
    <n v="288.60000000000002"/>
    <n v="4"/>
    <n v="1560"/>
    <n v="1154.4000000000001"/>
    <n v="405.59999999999991"/>
    <n v="0.25999999999999995"/>
    <x v="21"/>
    <x v="3"/>
    <x v="0"/>
  </r>
  <r>
    <x v="205"/>
    <d v="2020-11-17T00:00:00"/>
    <n v="1"/>
    <x v="19"/>
    <n v="145"/>
    <n v="105.85"/>
    <n v="1"/>
    <n v="145"/>
    <n v="105.85"/>
    <n v="39.150000000000006"/>
    <n v="0.27"/>
    <x v="45"/>
    <x v="3"/>
    <x v="0"/>
  </r>
  <r>
    <x v="206"/>
    <d v="2020-11-20T00:00:00"/>
    <n v="3"/>
    <x v="17"/>
    <n v="460"/>
    <n v="303.60000000000002"/>
    <n v="8"/>
    <n v="3680"/>
    <n v="2428.8000000000002"/>
    <n v="1251.1999999999998"/>
    <n v="0.33999999999999997"/>
    <x v="0"/>
    <x v="2"/>
    <x v="1"/>
  </r>
  <r>
    <x v="207"/>
    <d v="2020-11-25T00:00:00"/>
    <n v="7"/>
    <x v="20"/>
    <n v="355"/>
    <n v="252.05"/>
    <n v="7"/>
    <n v="2485"/>
    <n v="1764.3500000000001"/>
    <n v="720.64999999999986"/>
    <n v="0.28999999999999992"/>
    <x v="9"/>
    <x v="4"/>
    <x v="1"/>
  </r>
  <r>
    <x v="207"/>
    <d v="2020-11-23T00:00:00"/>
    <n v="5"/>
    <x v="2"/>
    <n v="445"/>
    <n v="280.35000000000002"/>
    <n v="3"/>
    <n v="1335"/>
    <n v="841.05000000000007"/>
    <n v="493.94999999999993"/>
    <n v="0.36999999999999994"/>
    <x v="42"/>
    <x v="0"/>
    <x v="0"/>
  </r>
  <r>
    <x v="207"/>
    <d v="2020-11-25T00:00:00"/>
    <n v="7"/>
    <x v="1"/>
    <n v="390"/>
    <n v="288.60000000000002"/>
    <n v="9"/>
    <n v="3510"/>
    <n v="2597.4"/>
    <n v="912.59999999999991"/>
    <n v="0.25999999999999995"/>
    <x v="27"/>
    <x v="2"/>
    <x v="1"/>
  </r>
  <r>
    <x v="208"/>
    <d v="2020-11-27T00:00:00"/>
    <n v="7"/>
    <x v="4"/>
    <n v="195"/>
    <n v="138.44999999999999"/>
    <n v="2"/>
    <n v="390"/>
    <n v="276.89999999999998"/>
    <n v="113.10000000000002"/>
    <n v="0.29000000000000004"/>
    <x v="26"/>
    <x v="4"/>
    <x v="0"/>
  </r>
  <r>
    <x v="209"/>
    <d v="2020-11-27T00:00:00"/>
    <n v="6"/>
    <x v="19"/>
    <n v="145"/>
    <n v="105.85"/>
    <n v="3"/>
    <n v="435"/>
    <n v="317.54999999999995"/>
    <n v="117.45000000000005"/>
    <n v="0.27000000000000013"/>
    <x v="19"/>
    <x v="2"/>
    <x v="1"/>
  </r>
  <r>
    <x v="210"/>
    <d v="2020-11-26T00:00:00"/>
    <n v="3"/>
    <x v="6"/>
    <n v="290"/>
    <n v="185.6"/>
    <n v="5"/>
    <n v="1450"/>
    <n v="928"/>
    <n v="522"/>
    <n v="0.36"/>
    <x v="43"/>
    <x v="0"/>
    <x v="0"/>
  </r>
  <r>
    <x v="210"/>
    <d v="2020-11-24T00:00:00"/>
    <n v="1"/>
    <x v="6"/>
    <n v="290"/>
    <n v="185.6"/>
    <n v="6"/>
    <n v="1740"/>
    <n v="1113.5999999999999"/>
    <n v="626.40000000000009"/>
    <n v="0.36000000000000004"/>
    <x v="19"/>
    <x v="4"/>
    <x v="0"/>
  </r>
  <r>
    <x v="211"/>
    <d v="2020-11-30T00:00:00"/>
    <n v="5"/>
    <x v="15"/>
    <n v="375"/>
    <n v="247.5"/>
    <n v="4"/>
    <n v="1500"/>
    <n v="990"/>
    <n v="510"/>
    <n v="0.34"/>
    <x v="37"/>
    <x v="2"/>
    <x v="1"/>
  </r>
  <r>
    <x v="211"/>
    <d v="2020-11-28T00:00:00"/>
    <n v="3"/>
    <x v="15"/>
    <n v="375"/>
    <n v="247.5"/>
    <n v="5"/>
    <n v="1875"/>
    <n v="1237.5"/>
    <n v="637.5"/>
    <n v="0.34"/>
    <x v="7"/>
    <x v="2"/>
    <x v="1"/>
  </r>
  <r>
    <x v="212"/>
    <d v="2020-12-04T00:00:00"/>
    <n v="7"/>
    <x v="5"/>
    <n v="250"/>
    <n v="167.5"/>
    <n v="4"/>
    <n v="1000"/>
    <n v="670"/>
    <n v="330"/>
    <n v="0.33"/>
    <x v="20"/>
    <x v="4"/>
    <x v="0"/>
  </r>
  <r>
    <x v="213"/>
    <d v="2020-12-05T00:00:00"/>
    <n v="5"/>
    <x v="2"/>
    <n v="445"/>
    <n v="280.35000000000002"/>
    <n v="1"/>
    <n v="445"/>
    <n v="280.35000000000002"/>
    <n v="164.64999999999998"/>
    <n v="0.36999999999999994"/>
    <x v="9"/>
    <x v="3"/>
    <x v="0"/>
  </r>
  <r>
    <x v="214"/>
    <d v="2020-12-04T00:00:00"/>
    <n v="3"/>
    <x v="6"/>
    <n v="290"/>
    <n v="185.6"/>
    <n v="9"/>
    <n v="2610"/>
    <n v="1670.3999999999999"/>
    <n v="939.60000000000014"/>
    <n v="0.36000000000000004"/>
    <x v="24"/>
    <x v="2"/>
    <x v="0"/>
  </r>
  <r>
    <x v="215"/>
    <d v="2020-12-04T00:00:00"/>
    <n v="2"/>
    <x v="1"/>
    <n v="390"/>
    <n v="288.60000000000002"/>
    <n v="2"/>
    <n v="780"/>
    <n v="577.20000000000005"/>
    <n v="202.79999999999995"/>
    <n v="0.25999999999999995"/>
    <x v="34"/>
    <x v="0"/>
    <x v="0"/>
  </r>
  <r>
    <x v="216"/>
    <d v="2020-12-06T00:00:00"/>
    <n v="2"/>
    <x v="2"/>
    <n v="445"/>
    <n v="280.35000000000002"/>
    <n v="4"/>
    <n v="1780"/>
    <n v="1121.4000000000001"/>
    <n v="658.59999999999991"/>
    <n v="0.36999999999999994"/>
    <x v="8"/>
    <x v="4"/>
    <x v="1"/>
  </r>
  <r>
    <x v="217"/>
    <d v="2020-12-12T00:00:00"/>
    <n v="7"/>
    <x v="5"/>
    <n v="250"/>
    <n v="167.5"/>
    <n v="8"/>
    <n v="2000"/>
    <n v="1340"/>
    <n v="660"/>
    <n v="0.33"/>
    <x v="39"/>
    <x v="0"/>
    <x v="0"/>
  </r>
  <r>
    <x v="218"/>
    <d v="2020-12-14T00:00:00"/>
    <n v="4"/>
    <x v="10"/>
    <n v="59"/>
    <n v="41.3"/>
    <n v="3"/>
    <n v="177"/>
    <n v="123.89999999999999"/>
    <n v="53.100000000000009"/>
    <n v="0.30000000000000004"/>
    <x v="11"/>
    <x v="0"/>
    <x v="0"/>
  </r>
  <r>
    <x v="218"/>
    <d v="2020-12-17T00:00:00"/>
    <n v="7"/>
    <x v="7"/>
    <n v="275"/>
    <n v="200.75"/>
    <n v="9"/>
    <n v="2475"/>
    <n v="1806.75"/>
    <n v="668.25"/>
    <n v="0.27"/>
    <x v="24"/>
    <x v="0"/>
    <x v="1"/>
  </r>
  <r>
    <x v="219"/>
    <d v="2020-12-17T00:00:00"/>
    <n v="6"/>
    <x v="1"/>
    <n v="390"/>
    <n v="288.60000000000002"/>
    <n v="7"/>
    <n v="2730"/>
    <n v="2020.2000000000003"/>
    <n v="709.79999999999973"/>
    <n v="0.2599999999999999"/>
    <x v="43"/>
    <x v="4"/>
    <x v="0"/>
  </r>
  <r>
    <x v="220"/>
    <d v="2020-12-18T00:00:00"/>
    <n v="5"/>
    <x v="6"/>
    <n v="290"/>
    <n v="185.6"/>
    <n v="7"/>
    <n v="2030"/>
    <n v="1299.2"/>
    <n v="730.8"/>
    <n v="0.36"/>
    <x v="42"/>
    <x v="0"/>
    <x v="0"/>
  </r>
  <r>
    <x v="221"/>
    <d v="2020-12-16T00:00:00"/>
    <n v="2"/>
    <x v="19"/>
    <n v="145"/>
    <n v="105.85"/>
    <n v="1"/>
    <n v="145"/>
    <n v="105.85"/>
    <n v="39.150000000000006"/>
    <n v="0.27"/>
    <x v="15"/>
    <x v="0"/>
    <x v="1"/>
  </r>
  <r>
    <x v="222"/>
    <d v="2020-12-20T00:00:00"/>
    <n v="3"/>
    <x v="5"/>
    <n v="250"/>
    <n v="167.5"/>
    <n v="5"/>
    <n v="1250"/>
    <n v="837.5"/>
    <n v="412.5"/>
    <n v="0.33"/>
    <x v="20"/>
    <x v="4"/>
    <x v="0"/>
  </r>
  <r>
    <x v="223"/>
    <d v="2020-12-20T00:00:00"/>
    <n v="2"/>
    <x v="5"/>
    <n v="250"/>
    <n v="167.5"/>
    <n v="9"/>
    <n v="2250"/>
    <n v="1507.5"/>
    <n v="742.5"/>
    <n v="0.33"/>
    <x v="41"/>
    <x v="2"/>
    <x v="1"/>
  </r>
  <r>
    <x v="224"/>
    <d v="2020-12-26T00:00:00"/>
    <n v="6"/>
    <x v="5"/>
    <n v="250"/>
    <n v="167.5"/>
    <n v="5"/>
    <n v="1250"/>
    <n v="837.5"/>
    <n v="412.5"/>
    <n v="0.33"/>
    <x v="44"/>
    <x v="3"/>
    <x v="0"/>
  </r>
  <r>
    <x v="225"/>
    <d v="2020-12-22T00:00:00"/>
    <n v="1"/>
    <x v="16"/>
    <n v="110"/>
    <n v="78.099999999999994"/>
    <n v="1"/>
    <n v="110"/>
    <n v="78.099999999999994"/>
    <n v="31.900000000000006"/>
    <n v="0.29000000000000004"/>
    <x v="34"/>
    <x v="0"/>
    <x v="0"/>
  </r>
  <r>
    <x v="226"/>
    <d v="2020-12-30T00:00:00"/>
    <n v="7"/>
    <x v="9"/>
    <n v="440"/>
    <n v="286"/>
    <n v="9"/>
    <n v="3960"/>
    <n v="2574"/>
    <n v="1386"/>
    <n v="0.35"/>
    <x v="36"/>
    <x v="4"/>
    <x v="0"/>
  </r>
  <r>
    <x v="227"/>
    <d v="2020-12-31T00:00:00"/>
    <n v="7"/>
    <x v="8"/>
    <n v="220"/>
    <n v="154"/>
    <n v="3"/>
    <n v="660"/>
    <n v="462"/>
    <n v="198"/>
    <n v="0.3"/>
    <x v="24"/>
    <x v="4"/>
    <x v="1"/>
  </r>
  <r>
    <x v="228"/>
    <d v="2020-12-31T00:00:00"/>
    <n v="6"/>
    <x v="10"/>
    <n v="59"/>
    <n v="41.3"/>
    <n v="2"/>
    <n v="118"/>
    <n v="82.6"/>
    <n v="35.400000000000006"/>
    <n v="0.30000000000000004"/>
    <x v="18"/>
    <x v="3"/>
    <x v="0"/>
  </r>
  <r>
    <x v="229"/>
    <d v="2020-12-31T00:00:00"/>
    <n v="4"/>
    <x v="5"/>
    <n v="250"/>
    <n v="167.5"/>
    <n v="3"/>
    <n v="750"/>
    <n v="502.5"/>
    <n v="247.5"/>
    <n v="0.33"/>
    <x v="41"/>
    <x v="2"/>
    <x v="0"/>
  </r>
  <r>
    <x v="230"/>
    <d v="2021-01-06T00:00:00"/>
    <n v="7"/>
    <x v="10"/>
    <n v="59"/>
    <n v="41.3"/>
    <n v="6"/>
    <n v="354"/>
    <n v="247.79999999999998"/>
    <n v="106.20000000000002"/>
    <n v="0.30000000000000004"/>
    <x v="45"/>
    <x v="4"/>
    <x v="0"/>
  </r>
  <r>
    <x v="231"/>
    <d v="2021-01-10T00:00:00"/>
    <n v="6"/>
    <x v="3"/>
    <n v="80"/>
    <n v="48.8"/>
    <n v="3"/>
    <n v="240"/>
    <n v="146.39999999999998"/>
    <n v="93.600000000000023"/>
    <n v="0.39000000000000007"/>
    <x v="2"/>
    <x v="3"/>
    <x v="1"/>
  </r>
  <r>
    <x v="231"/>
    <d v="2021-01-06T00:00:00"/>
    <n v="2"/>
    <x v="12"/>
    <n v="250"/>
    <n v="187.5"/>
    <n v="7"/>
    <n v="1750"/>
    <n v="1312.5"/>
    <n v="437.5"/>
    <n v="0.25"/>
    <x v="12"/>
    <x v="2"/>
    <x v="1"/>
  </r>
  <r>
    <x v="232"/>
    <d v="2021-01-10T00:00:00"/>
    <n v="5"/>
    <x v="21"/>
    <n v="215"/>
    <n v="152.65"/>
    <n v="3"/>
    <n v="645"/>
    <n v="457.95000000000005"/>
    <n v="187.04999999999995"/>
    <n v="0.28999999999999992"/>
    <x v="21"/>
    <x v="3"/>
    <x v="0"/>
  </r>
  <r>
    <x v="232"/>
    <d v="2021-01-07T00:00:00"/>
    <n v="2"/>
    <x v="12"/>
    <n v="250"/>
    <n v="187.5"/>
    <n v="9"/>
    <n v="2250"/>
    <n v="1687.5"/>
    <n v="562.5"/>
    <n v="0.25"/>
    <x v="30"/>
    <x v="4"/>
    <x v="0"/>
  </r>
  <r>
    <x v="232"/>
    <d v="2021-01-12T00:00:00"/>
    <n v="7"/>
    <x v="10"/>
    <n v="59"/>
    <n v="41.3"/>
    <n v="6"/>
    <n v="354"/>
    <n v="247.79999999999998"/>
    <n v="106.20000000000002"/>
    <n v="0.30000000000000004"/>
    <x v="3"/>
    <x v="1"/>
    <x v="0"/>
  </r>
  <r>
    <x v="232"/>
    <d v="2021-01-07T00:00:00"/>
    <n v="2"/>
    <x v="17"/>
    <n v="460"/>
    <n v="303.60000000000002"/>
    <n v="8"/>
    <n v="3680"/>
    <n v="2428.8000000000002"/>
    <n v="1251.1999999999998"/>
    <n v="0.33999999999999997"/>
    <x v="10"/>
    <x v="0"/>
    <x v="0"/>
  </r>
  <r>
    <x v="232"/>
    <d v="2021-01-09T00:00:00"/>
    <n v="4"/>
    <x v="20"/>
    <n v="355"/>
    <n v="252.05"/>
    <n v="1"/>
    <n v="355"/>
    <n v="252.05"/>
    <n v="102.94999999999999"/>
    <n v="0.28999999999999998"/>
    <x v="3"/>
    <x v="2"/>
    <x v="0"/>
  </r>
  <r>
    <x v="232"/>
    <d v="2021-01-11T00:00:00"/>
    <n v="6"/>
    <x v="0"/>
    <n v="99"/>
    <n v="62.37"/>
    <n v="2"/>
    <n v="198"/>
    <n v="124.74"/>
    <n v="73.260000000000005"/>
    <n v="0.37000000000000005"/>
    <x v="11"/>
    <x v="2"/>
    <x v="0"/>
  </r>
  <r>
    <x v="233"/>
    <d v="2021-01-07T00:00:00"/>
    <n v="1"/>
    <x v="16"/>
    <n v="110"/>
    <n v="78.099999999999994"/>
    <n v="4"/>
    <n v="440"/>
    <n v="312.39999999999998"/>
    <n v="127.60000000000002"/>
    <n v="0.29000000000000004"/>
    <x v="2"/>
    <x v="0"/>
    <x v="1"/>
  </r>
  <r>
    <x v="233"/>
    <d v="2021-01-13T00:00:00"/>
    <n v="7"/>
    <x v="13"/>
    <n v="95"/>
    <n v="60.8"/>
    <n v="8"/>
    <n v="760"/>
    <n v="486.4"/>
    <n v="273.60000000000002"/>
    <n v="0.36000000000000004"/>
    <x v="25"/>
    <x v="4"/>
    <x v="1"/>
  </r>
  <r>
    <x v="234"/>
    <d v="2021-01-14T00:00:00"/>
    <n v="7"/>
    <x v="16"/>
    <n v="110"/>
    <n v="78.099999999999994"/>
    <n v="3"/>
    <n v="330"/>
    <n v="234.29999999999998"/>
    <n v="95.700000000000017"/>
    <n v="0.29000000000000004"/>
    <x v="45"/>
    <x v="1"/>
    <x v="0"/>
  </r>
  <r>
    <x v="235"/>
    <d v="2021-01-15T00:00:00"/>
    <n v="6"/>
    <x v="8"/>
    <n v="220"/>
    <n v="154"/>
    <n v="8"/>
    <n v="1760"/>
    <n v="1232"/>
    <n v="528"/>
    <n v="0.3"/>
    <x v="30"/>
    <x v="3"/>
    <x v="1"/>
  </r>
  <r>
    <x v="236"/>
    <d v="2021-01-17T00:00:00"/>
    <n v="7"/>
    <x v="9"/>
    <n v="440"/>
    <n v="286"/>
    <n v="1"/>
    <n v="440"/>
    <n v="286"/>
    <n v="154"/>
    <n v="0.35"/>
    <x v="25"/>
    <x v="1"/>
    <x v="0"/>
  </r>
  <r>
    <x v="237"/>
    <d v="2021-01-16T00:00:00"/>
    <n v="5"/>
    <x v="16"/>
    <n v="110"/>
    <n v="78.099999999999994"/>
    <n v="1"/>
    <n v="110"/>
    <n v="78.099999999999994"/>
    <n v="31.900000000000006"/>
    <n v="0.29000000000000004"/>
    <x v="40"/>
    <x v="3"/>
    <x v="0"/>
  </r>
  <r>
    <x v="238"/>
    <d v="2021-01-13T00:00:00"/>
    <n v="1"/>
    <x v="5"/>
    <n v="250"/>
    <n v="167.5"/>
    <n v="7"/>
    <n v="1750"/>
    <n v="1172.5"/>
    <n v="577.5"/>
    <n v="0.33"/>
    <x v="43"/>
    <x v="3"/>
    <x v="0"/>
  </r>
  <r>
    <x v="239"/>
    <d v="2021-01-20T00:00:00"/>
    <n v="7"/>
    <x v="20"/>
    <n v="355"/>
    <n v="252.05"/>
    <n v="9"/>
    <n v="3195"/>
    <n v="2268.4500000000003"/>
    <n v="926.54999999999973"/>
    <n v="0.28999999999999992"/>
    <x v="19"/>
    <x v="0"/>
    <x v="1"/>
  </r>
  <r>
    <x v="240"/>
    <d v="2021-01-17T00:00:00"/>
    <n v="3"/>
    <x v="8"/>
    <n v="220"/>
    <n v="154"/>
    <n v="9"/>
    <n v="1980"/>
    <n v="1386"/>
    <n v="594"/>
    <n v="0.3"/>
    <x v="8"/>
    <x v="4"/>
    <x v="0"/>
  </r>
  <r>
    <x v="240"/>
    <d v="2021-01-19T00:00:00"/>
    <n v="5"/>
    <x v="13"/>
    <n v="95"/>
    <n v="60.8"/>
    <n v="5"/>
    <n v="475"/>
    <n v="304"/>
    <n v="171"/>
    <n v="0.36"/>
    <x v="8"/>
    <x v="3"/>
    <x v="0"/>
  </r>
  <r>
    <x v="241"/>
    <d v="2021-01-23T00:00:00"/>
    <n v="6"/>
    <x v="0"/>
    <n v="99"/>
    <n v="62.37"/>
    <n v="5"/>
    <n v="495"/>
    <n v="311.84999999999997"/>
    <n v="183.15000000000003"/>
    <n v="0.37000000000000005"/>
    <x v="1"/>
    <x v="0"/>
    <x v="0"/>
  </r>
  <r>
    <x v="242"/>
    <d v="2021-01-21T00:00:00"/>
    <n v="3"/>
    <x v="9"/>
    <n v="440"/>
    <n v="286"/>
    <n v="1"/>
    <n v="440"/>
    <n v="286"/>
    <n v="154"/>
    <n v="0.35"/>
    <x v="13"/>
    <x v="1"/>
    <x v="0"/>
  </r>
  <r>
    <x v="242"/>
    <d v="2021-01-23T00:00:00"/>
    <n v="5"/>
    <x v="12"/>
    <n v="250"/>
    <n v="187.5"/>
    <n v="2"/>
    <n v="500"/>
    <n v="375"/>
    <n v="125"/>
    <n v="0.25"/>
    <x v="1"/>
    <x v="3"/>
    <x v="0"/>
  </r>
  <r>
    <x v="242"/>
    <d v="2021-01-24T00:00:00"/>
    <n v="6"/>
    <x v="17"/>
    <n v="460"/>
    <n v="303.60000000000002"/>
    <n v="2"/>
    <n v="920"/>
    <n v="607.20000000000005"/>
    <n v="312.79999999999995"/>
    <n v="0.33999999999999997"/>
    <x v="22"/>
    <x v="3"/>
    <x v="0"/>
  </r>
  <r>
    <x v="242"/>
    <d v="2021-01-19T00:00:00"/>
    <n v="1"/>
    <x v="20"/>
    <n v="355"/>
    <n v="252.05"/>
    <n v="8"/>
    <n v="2840"/>
    <n v="2016.4"/>
    <n v="823.59999999999991"/>
    <n v="0.28999999999999998"/>
    <x v="46"/>
    <x v="3"/>
    <x v="1"/>
  </r>
  <r>
    <x v="243"/>
    <d v="2021-01-28T00:00:00"/>
    <n v="7"/>
    <x v="19"/>
    <n v="145"/>
    <n v="105.85"/>
    <n v="3"/>
    <n v="435"/>
    <n v="317.54999999999995"/>
    <n v="117.45000000000005"/>
    <n v="0.27000000000000013"/>
    <x v="18"/>
    <x v="2"/>
    <x v="1"/>
  </r>
  <r>
    <x v="243"/>
    <d v="2021-01-25T00:00:00"/>
    <n v="4"/>
    <x v="6"/>
    <n v="290"/>
    <n v="185.6"/>
    <n v="2"/>
    <n v="580"/>
    <n v="371.2"/>
    <n v="208.8"/>
    <n v="0.36000000000000004"/>
    <x v="30"/>
    <x v="3"/>
    <x v="1"/>
  </r>
  <r>
    <x v="243"/>
    <d v="2021-01-22T00:00:00"/>
    <n v="1"/>
    <x v="21"/>
    <n v="215"/>
    <n v="152.65"/>
    <n v="5"/>
    <n v="1075"/>
    <n v="763.25"/>
    <n v="311.75"/>
    <n v="0.28999999999999998"/>
    <x v="18"/>
    <x v="3"/>
    <x v="0"/>
  </r>
  <r>
    <x v="244"/>
    <d v="2021-01-27T00:00:00"/>
    <n v="5"/>
    <x v="0"/>
    <n v="99"/>
    <n v="62.37"/>
    <n v="6"/>
    <n v="594"/>
    <n v="374.21999999999997"/>
    <n v="219.78000000000003"/>
    <n v="0.37000000000000005"/>
    <x v="7"/>
    <x v="2"/>
    <x v="1"/>
  </r>
  <r>
    <x v="245"/>
    <d v="2021-01-25T00:00:00"/>
    <n v="1"/>
    <x v="0"/>
    <n v="99"/>
    <n v="62.37"/>
    <n v="7"/>
    <n v="693"/>
    <n v="436.59"/>
    <n v="256.41000000000003"/>
    <n v="0.37000000000000005"/>
    <x v="8"/>
    <x v="4"/>
    <x v="0"/>
  </r>
  <r>
    <x v="246"/>
    <d v="2021-01-31T00:00:00"/>
    <n v="6"/>
    <x v="21"/>
    <n v="215"/>
    <n v="152.65"/>
    <n v="1"/>
    <n v="215"/>
    <n v="152.65"/>
    <n v="62.349999999999994"/>
    <n v="0.28999999999999998"/>
    <x v="36"/>
    <x v="0"/>
    <x v="0"/>
  </r>
  <r>
    <x v="247"/>
    <d v="2021-01-28T00:00:00"/>
    <n v="2"/>
    <x v="18"/>
    <n v="390"/>
    <n v="253.5"/>
    <n v="1"/>
    <n v="390"/>
    <n v="253.5"/>
    <n v="136.5"/>
    <n v="0.35"/>
    <x v="16"/>
    <x v="3"/>
    <x v="0"/>
  </r>
  <r>
    <x v="248"/>
    <d v="2021-01-29T00:00:00"/>
    <n v="2"/>
    <x v="4"/>
    <n v="195"/>
    <n v="138.44999999999999"/>
    <n v="5"/>
    <n v="975"/>
    <n v="692.25"/>
    <n v="282.75"/>
    <n v="0.28999999999999998"/>
    <x v="34"/>
    <x v="3"/>
    <x v="1"/>
  </r>
  <r>
    <x v="249"/>
    <d v="2021-02-03T00:00:00"/>
    <n v="6"/>
    <x v="6"/>
    <n v="290"/>
    <n v="185.6"/>
    <n v="2"/>
    <n v="580"/>
    <n v="371.2"/>
    <n v="208.8"/>
    <n v="0.36000000000000004"/>
    <x v="37"/>
    <x v="1"/>
    <x v="0"/>
  </r>
  <r>
    <x v="250"/>
    <d v="2021-02-04T00:00:00"/>
    <n v="6"/>
    <x v="0"/>
    <n v="99"/>
    <n v="62.37"/>
    <n v="3"/>
    <n v="297"/>
    <n v="187.10999999999999"/>
    <n v="109.89000000000001"/>
    <n v="0.37000000000000005"/>
    <x v="36"/>
    <x v="1"/>
    <x v="0"/>
  </r>
  <r>
    <x v="250"/>
    <d v="2021-02-02T00:00:00"/>
    <n v="4"/>
    <x v="7"/>
    <n v="275"/>
    <n v="200.75"/>
    <n v="7"/>
    <n v="1925"/>
    <n v="1405.25"/>
    <n v="519.75"/>
    <n v="0.27"/>
    <x v="31"/>
    <x v="3"/>
    <x v="1"/>
  </r>
  <r>
    <x v="251"/>
    <d v="2021-02-02T00:00:00"/>
    <n v="1"/>
    <x v="15"/>
    <n v="375"/>
    <n v="247.5"/>
    <n v="4"/>
    <n v="1500"/>
    <n v="990"/>
    <n v="510"/>
    <n v="0.34"/>
    <x v="3"/>
    <x v="1"/>
    <x v="0"/>
  </r>
  <r>
    <x v="252"/>
    <d v="2021-02-04T00:00:00"/>
    <n v="1"/>
    <x v="7"/>
    <n v="275"/>
    <n v="200.75"/>
    <n v="2"/>
    <n v="550"/>
    <n v="401.5"/>
    <n v="148.5"/>
    <n v="0.27"/>
    <x v="32"/>
    <x v="2"/>
    <x v="0"/>
  </r>
  <r>
    <x v="253"/>
    <d v="2021-02-12T00:00:00"/>
    <n v="7"/>
    <x v="17"/>
    <n v="460"/>
    <n v="303.60000000000002"/>
    <n v="8"/>
    <n v="3680"/>
    <n v="2428.8000000000002"/>
    <n v="1251.1999999999998"/>
    <n v="0.33999999999999997"/>
    <x v="0"/>
    <x v="4"/>
    <x v="0"/>
  </r>
  <r>
    <x v="254"/>
    <d v="2021-02-12T00:00:00"/>
    <n v="4"/>
    <x v="7"/>
    <n v="275"/>
    <n v="200.75"/>
    <n v="5"/>
    <n v="1375"/>
    <n v="1003.75"/>
    <n v="371.25"/>
    <n v="0.27"/>
    <x v="11"/>
    <x v="2"/>
    <x v="0"/>
  </r>
  <r>
    <x v="255"/>
    <d v="2021-02-11T00:00:00"/>
    <n v="2"/>
    <x v="6"/>
    <n v="290"/>
    <n v="185.6"/>
    <n v="4"/>
    <n v="1160"/>
    <n v="742.4"/>
    <n v="417.6"/>
    <n v="0.36000000000000004"/>
    <x v="35"/>
    <x v="0"/>
    <x v="0"/>
  </r>
  <r>
    <x v="255"/>
    <d v="2021-02-14T00:00:00"/>
    <n v="5"/>
    <x v="12"/>
    <n v="250"/>
    <n v="187.5"/>
    <n v="7"/>
    <n v="1750"/>
    <n v="1312.5"/>
    <n v="437.5"/>
    <n v="0.25"/>
    <x v="38"/>
    <x v="3"/>
    <x v="0"/>
  </r>
  <r>
    <x v="256"/>
    <d v="2021-02-13T00:00:00"/>
    <n v="3"/>
    <x v="9"/>
    <n v="440"/>
    <n v="286"/>
    <n v="4"/>
    <n v="1760"/>
    <n v="1144"/>
    <n v="616"/>
    <n v="0.35"/>
    <x v="7"/>
    <x v="3"/>
    <x v="0"/>
  </r>
  <r>
    <x v="257"/>
    <d v="2021-02-13T00:00:00"/>
    <n v="1"/>
    <x v="13"/>
    <n v="95"/>
    <n v="60.8"/>
    <n v="6"/>
    <n v="570"/>
    <n v="364.79999999999995"/>
    <n v="205.20000000000005"/>
    <n v="0.3600000000000001"/>
    <x v="18"/>
    <x v="1"/>
    <x v="1"/>
  </r>
  <r>
    <x v="257"/>
    <d v="2021-02-14T00:00:00"/>
    <n v="2"/>
    <x v="21"/>
    <n v="215"/>
    <n v="152.65"/>
    <n v="6"/>
    <n v="1290"/>
    <n v="915.90000000000009"/>
    <n v="374.09999999999991"/>
    <n v="0.28999999999999992"/>
    <x v="25"/>
    <x v="4"/>
    <x v="1"/>
  </r>
  <r>
    <x v="258"/>
    <d v="2021-02-16T00:00:00"/>
    <n v="3"/>
    <x v="2"/>
    <n v="445"/>
    <n v="280.35000000000002"/>
    <n v="6"/>
    <n v="2670"/>
    <n v="1682.1000000000001"/>
    <n v="987.89999999999986"/>
    <n v="0.36999999999999994"/>
    <x v="28"/>
    <x v="2"/>
    <x v="0"/>
  </r>
  <r>
    <x v="259"/>
    <d v="2021-02-15T00:00:00"/>
    <n v="1"/>
    <x v="15"/>
    <n v="375"/>
    <n v="247.5"/>
    <n v="1"/>
    <n v="375"/>
    <n v="247.5"/>
    <n v="127.5"/>
    <n v="0.34"/>
    <x v="0"/>
    <x v="4"/>
    <x v="0"/>
  </r>
  <r>
    <x v="260"/>
    <d v="2021-02-21T00:00:00"/>
    <n v="3"/>
    <x v="4"/>
    <n v="195"/>
    <n v="138.44999999999999"/>
    <n v="3"/>
    <n v="585"/>
    <n v="415.34999999999997"/>
    <n v="169.65000000000003"/>
    <n v="0.29000000000000004"/>
    <x v="40"/>
    <x v="1"/>
    <x v="0"/>
  </r>
  <r>
    <x v="261"/>
    <d v="2021-02-20T00:00:00"/>
    <n v="1"/>
    <x v="6"/>
    <n v="290"/>
    <n v="185.6"/>
    <n v="3"/>
    <n v="870"/>
    <n v="556.79999999999995"/>
    <n v="313.20000000000005"/>
    <n v="0.36000000000000004"/>
    <x v="35"/>
    <x v="0"/>
    <x v="1"/>
  </r>
  <r>
    <x v="262"/>
    <d v="2021-02-25T00:00:00"/>
    <n v="5"/>
    <x v="4"/>
    <n v="195"/>
    <n v="138.44999999999999"/>
    <n v="3"/>
    <n v="585"/>
    <n v="415.34999999999997"/>
    <n v="169.65000000000003"/>
    <n v="0.29000000000000004"/>
    <x v="36"/>
    <x v="4"/>
    <x v="0"/>
  </r>
  <r>
    <x v="262"/>
    <d v="2021-02-26T00:00:00"/>
    <n v="6"/>
    <x v="20"/>
    <n v="355"/>
    <n v="252.05"/>
    <n v="7"/>
    <n v="2485"/>
    <n v="1764.3500000000001"/>
    <n v="720.64999999999986"/>
    <n v="0.28999999999999992"/>
    <x v="1"/>
    <x v="4"/>
    <x v="0"/>
  </r>
  <r>
    <x v="263"/>
    <d v="2021-02-27T00:00:00"/>
    <n v="5"/>
    <x v="10"/>
    <n v="59"/>
    <n v="41.3"/>
    <n v="1"/>
    <n v="59"/>
    <n v="41.3"/>
    <n v="17.700000000000003"/>
    <n v="0.30000000000000004"/>
    <x v="18"/>
    <x v="0"/>
    <x v="0"/>
  </r>
  <r>
    <x v="263"/>
    <d v="2021-02-25T00:00:00"/>
    <n v="3"/>
    <x v="11"/>
    <n v="320"/>
    <n v="233.6"/>
    <n v="8"/>
    <n v="2560"/>
    <n v="1868.8"/>
    <n v="691.2"/>
    <n v="0.27"/>
    <x v="9"/>
    <x v="3"/>
    <x v="0"/>
  </r>
  <r>
    <x v="263"/>
    <d v="2021-02-23T00:00:00"/>
    <n v="1"/>
    <x v="14"/>
    <n v="490"/>
    <n v="298.89999999999998"/>
    <n v="5"/>
    <n v="2450"/>
    <n v="1494.5"/>
    <n v="955.5"/>
    <n v="0.39"/>
    <x v="18"/>
    <x v="4"/>
    <x v="0"/>
  </r>
  <r>
    <x v="264"/>
    <d v="2021-03-01T00:00:00"/>
    <n v="6"/>
    <x v="6"/>
    <n v="290"/>
    <n v="185.6"/>
    <n v="2"/>
    <n v="580"/>
    <n v="371.2"/>
    <n v="208.8"/>
    <n v="0.36000000000000004"/>
    <x v="27"/>
    <x v="1"/>
    <x v="1"/>
  </r>
  <r>
    <x v="265"/>
    <d v="2021-03-03T00:00:00"/>
    <n v="7"/>
    <x v="12"/>
    <n v="250"/>
    <n v="187.5"/>
    <n v="7"/>
    <n v="1750"/>
    <n v="1312.5"/>
    <n v="437.5"/>
    <n v="0.25"/>
    <x v="14"/>
    <x v="3"/>
    <x v="1"/>
  </r>
  <r>
    <x v="265"/>
    <d v="2021-02-28T00:00:00"/>
    <n v="4"/>
    <x v="20"/>
    <n v="355"/>
    <n v="252.05"/>
    <n v="4"/>
    <n v="1420"/>
    <n v="1008.2"/>
    <n v="411.79999999999995"/>
    <n v="0.28999999999999998"/>
    <x v="30"/>
    <x v="4"/>
    <x v="0"/>
  </r>
  <r>
    <x v="265"/>
    <d v="2021-03-01T00:00:00"/>
    <n v="5"/>
    <x v="14"/>
    <n v="490"/>
    <n v="298.89999999999998"/>
    <n v="1"/>
    <n v="490"/>
    <n v="298.89999999999998"/>
    <n v="191.10000000000002"/>
    <n v="0.39000000000000007"/>
    <x v="12"/>
    <x v="2"/>
    <x v="1"/>
  </r>
  <r>
    <x v="266"/>
    <d v="2021-03-02T00:00:00"/>
    <n v="4"/>
    <x v="6"/>
    <n v="290"/>
    <n v="185.6"/>
    <n v="7"/>
    <n v="2030"/>
    <n v="1299.2"/>
    <n v="730.8"/>
    <n v="0.36"/>
    <x v="12"/>
    <x v="2"/>
    <x v="1"/>
  </r>
  <r>
    <x v="267"/>
    <d v="2021-03-05T00:00:00"/>
    <n v="6"/>
    <x v="17"/>
    <n v="460"/>
    <n v="303.60000000000002"/>
    <n v="4"/>
    <n v="1840"/>
    <n v="1214.4000000000001"/>
    <n v="625.59999999999991"/>
    <n v="0.33999999999999997"/>
    <x v="25"/>
    <x v="2"/>
    <x v="1"/>
  </r>
  <r>
    <x v="267"/>
    <d v="2021-03-04T00:00:00"/>
    <n v="5"/>
    <x v="8"/>
    <n v="220"/>
    <n v="154"/>
    <n v="1"/>
    <n v="220"/>
    <n v="154"/>
    <n v="66"/>
    <n v="0.3"/>
    <x v="16"/>
    <x v="1"/>
    <x v="1"/>
  </r>
  <r>
    <x v="268"/>
    <d v="2021-03-03T00:00:00"/>
    <n v="3"/>
    <x v="5"/>
    <n v="250"/>
    <n v="167.5"/>
    <n v="5"/>
    <n v="1250"/>
    <n v="837.5"/>
    <n v="412.5"/>
    <n v="0.33"/>
    <x v="22"/>
    <x v="1"/>
    <x v="1"/>
  </r>
  <r>
    <x v="268"/>
    <d v="2021-03-05T00:00:00"/>
    <n v="5"/>
    <x v="2"/>
    <n v="445"/>
    <n v="280.35000000000002"/>
    <n v="1"/>
    <n v="445"/>
    <n v="280.35000000000002"/>
    <n v="164.64999999999998"/>
    <n v="0.36999999999999994"/>
    <x v="13"/>
    <x v="1"/>
    <x v="1"/>
  </r>
  <r>
    <x v="268"/>
    <d v="2021-03-01T00:00:00"/>
    <n v="1"/>
    <x v="1"/>
    <n v="390"/>
    <n v="288.60000000000002"/>
    <n v="1"/>
    <n v="390"/>
    <n v="288.60000000000002"/>
    <n v="101.39999999999998"/>
    <n v="0.25999999999999995"/>
    <x v="38"/>
    <x v="3"/>
    <x v="0"/>
  </r>
  <r>
    <x v="269"/>
    <d v="2021-03-06T00:00:00"/>
    <n v="3"/>
    <x v="21"/>
    <n v="215"/>
    <n v="152.65"/>
    <n v="4"/>
    <n v="860"/>
    <n v="610.6"/>
    <n v="249.39999999999998"/>
    <n v="0.28999999999999998"/>
    <x v="16"/>
    <x v="4"/>
    <x v="1"/>
  </r>
  <r>
    <x v="270"/>
    <d v="2021-03-08T00:00:00"/>
    <n v="4"/>
    <x v="9"/>
    <n v="440"/>
    <n v="286"/>
    <n v="2"/>
    <n v="880"/>
    <n v="572"/>
    <n v="308"/>
    <n v="0.35"/>
    <x v="20"/>
    <x v="3"/>
    <x v="1"/>
  </r>
  <r>
    <x v="271"/>
    <d v="2021-03-14T00:00:00"/>
    <n v="4"/>
    <x v="7"/>
    <n v="275"/>
    <n v="200.75"/>
    <n v="8"/>
    <n v="2200"/>
    <n v="1606"/>
    <n v="594"/>
    <n v="0.27"/>
    <x v="25"/>
    <x v="2"/>
    <x v="1"/>
  </r>
  <r>
    <x v="272"/>
    <d v="2021-03-12T00:00:00"/>
    <n v="1"/>
    <x v="19"/>
    <n v="145"/>
    <n v="105.85"/>
    <n v="5"/>
    <n v="725"/>
    <n v="529.25"/>
    <n v="195.75"/>
    <n v="0.27"/>
    <x v="0"/>
    <x v="4"/>
    <x v="1"/>
  </r>
  <r>
    <x v="272"/>
    <d v="2021-03-15T00:00:00"/>
    <n v="4"/>
    <x v="3"/>
    <n v="80"/>
    <n v="48.8"/>
    <n v="3"/>
    <n v="240"/>
    <n v="146.39999999999998"/>
    <n v="93.600000000000023"/>
    <n v="0.39000000000000007"/>
    <x v="11"/>
    <x v="0"/>
    <x v="0"/>
  </r>
  <r>
    <x v="272"/>
    <d v="2021-03-15T00:00:00"/>
    <n v="4"/>
    <x v="16"/>
    <n v="110"/>
    <n v="78.099999999999994"/>
    <n v="5"/>
    <n v="550"/>
    <n v="390.5"/>
    <n v="159.5"/>
    <n v="0.28999999999999998"/>
    <x v="39"/>
    <x v="3"/>
    <x v="1"/>
  </r>
  <r>
    <x v="273"/>
    <d v="2021-03-13T00:00:00"/>
    <n v="1"/>
    <x v="9"/>
    <n v="440"/>
    <n v="286"/>
    <n v="3"/>
    <n v="1320"/>
    <n v="858"/>
    <n v="462"/>
    <n v="0.35"/>
    <x v="47"/>
    <x v="0"/>
    <x v="1"/>
  </r>
  <r>
    <x v="274"/>
    <d v="2021-03-17T00:00:00"/>
    <n v="4"/>
    <x v="16"/>
    <n v="110"/>
    <n v="78.099999999999994"/>
    <n v="7"/>
    <n v="770"/>
    <n v="546.69999999999993"/>
    <n v="223.30000000000007"/>
    <n v="0.29000000000000009"/>
    <x v="12"/>
    <x v="3"/>
    <x v="1"/>
  </r>
  <r>
    <x v="274"/>
    <d v="2021-03-16T00:00:00"/>
    <n v="3"/>
    <x v="13"/>
    <n v="95"/>
    <n v="60.8"/>
    <n v="4"/>
    <n v="380"/>
    <n v="243.2"/>
    <n v="136.80000000000001"/>
    <n v="0.36000000000000004"/>
    <x v="9"/>
    <x v="4"/>
    <x v="0"/>
  </r>
  <r>
    <x v="274"/>
    <d v="2021-03-14T00:00:00"/>
    <n v="1"/>
    <x v="14"/>
    <n v="490"/>
    <n v="298.89999999999998"/>
    <n v="1"/>
    <n v="490"/>
    <n v="298.89999999999998"/>
    <n v="191.10000000000002"/>
    <n v="0.39000000000000007"/>
    <x v="33"/>
    <x v="1"/>
    <x v="1"/>
  </r>
  <r>
    <x v="275"/>
    <d v="2021-03-16T00:00:00"/>
    <n v="1"/>
    <x v="19"/>
    <n v="145"/>
    <n v="105.85"/>
    <n v="3"/>
    <n v="435"/>
    <n v="317.54999999999995"/>
    <n v="117.45000000000005"/>
    <n v="0.27000000000000013"/>
    <x v="19"/>
    <x v="2"/>
    <x v="1"/>
  </r>
  <r>
    <x v="276"/>
    <d v="2021-03-19T00:00:00"/>
    <n v="3"/>
    <x v="9"/>
    <n v="440"/>
    <n v="286"/>
    <n v="9"/>
    <n v="3960"/>
    <n v="2574"/>
    <n v="1386"/>
    <n v="0.35"/>
    <x v="6"/>
    <x v="3"/>
    <x v="0"/>
  </r>
  <r>
    <x v="276"/>
    <d v="2021-03-23T00:00:00"/>
    <n v="7"/>
    <x v="8"/>
    <n v="220"/>
    <n v="154"/>
    <n v="9"/>
    <n v="1980"/>
    <n v="1386"/>
    <n v="594"/>
    <n v="0.3"/>
    <x v="33"/>
    <x v="4"/>
    <x v="0"/>
  </r>
  <r>
    <x v="277"/>
    <d v="2021-03-25T00:00:00"/>
    <n v="7"/>
    <x v="5"/>
    <n v="250"/>
    <n v="167.5"/>
    <n v="7"/>
    <n v="1750"/>
    <n v="1172.5"/>
    <n v="577.5"/>
    <n v="0.33"/>
    <x v="17"/>
    <x v="2"/>
    <x v="1"/>
  </r>
  <r>
    <x v="278"/>
    <d v="2021-03-22T00:00:00"/>
    <n v="3"/>
    <x v="13"/>
    <n v="95"/>
    <n v="60.8"/>
    <n v="3"/>
    <n v="285"/>
    <n v="182.39999999999998"/>
    <n v="102.60000000000002"/>
    <n v="0.3600000000000001"/>
    <x v="35"/>
    <x v="0"/>
    <x v="1"/>
  </r>
  <r>
    <x v="279"/>
    <d v="2021-03-25T00:00:00"/>
    <n v="5"/>
    <x v="8"/>
    <n v="220"/>
    <n v="154"/>
    <n v="3"/>
    <n v="660"/>
    <n v="462"/>
    <n v="198"/>
    <n v="0.3"/>
    <x v="8"/>
    <x v="3"/>
    <x v="1"/>
  </r>
  <r>
    <x v="280"/>
    <d v="2021-03-23T00:00:00"/>
    <n v="2"/>
    <x v="18"/>
    <n v="390"/>
    <n v="253.5"/>
    <n v="1"/>
    <n v="390"/>
    <n v="253.5"/>
    <n v="136.5"/>
    <n v="0.35"/>
    <x v="2"/>
    <x v="0"/>
    <x v="0"/>
  </r>
  <r>
    <x v="281"/>
    <d v="2021-03-26T00:00:00"/>
    <n v="4"/>
    <x v="7"/>
    <n v="275"/>
    <n v="200.75"/>
    <n v="8"/>
    <n v="2200"/>
    <n v="1606"/>
    <n v="594"/>
    <n v="0.27"/>
    <x v="32"/>
    <x v="0"/>
    <x v="1"/>
  </r>
  <r>
    <x v="282"/>
    <d v="2021-03-29T00:00:00"/>
    <n v="5"/>
    <x v="16"/>
    <n v="110"/>
    <n v="78.099999999999994"/>
    <n v="8"/>
    <n v="880"/>
    <n v="624.79999999999995"/>
    <n v="255.20000000000005"/>
    <n v="0.29000000000000004"/>
    <x v="8"/>
    <x v="2"/>
    <x v="0"/>
  </r>
  <r>
    <x v="283"/>
    <d v="2021-04-02T00:00:00"/>
    <n v="7"/>
    <x v="20"/>
    <n v="355"/>
    <n v="252.05"/>
    <n v="7"/>
    <n v="2485"/>
    <n v="1764.3500000000001"/>
    <n v="720.64999999999986"/>
    <n v="0.28999999999999992"/>
    <x v="28"/>
    <x v="0"/>
    <x v="1"/>
  </r>
  <r>
    <x v="283"/>
    <d v="2021-03-29T00:00:00"/>
    <n v="3"/>
    <x v="13"/>
    <n v="95"/>
    <n v="60.8"/>
    <n v="4"/>
    <n v="380"/>
    <n v="243.2"/>
    <n v="136.80000000000001"/>
    <n v="0.36000000000000004"/>
    <x v="3"/>
    <x v="2"/>
    <x v="0"/>
  </r>
  <r>
    <x v="284"/>
    <d v="2021-03-29T00:00:00"/>
    <n v="2"/>
    <x v="19"/>
    <n v="145"/>
    <n v="105.85"/>
    <n v="5"/>
    <n v="725"/>
    <n v="529.25"/>
    <n v="195.75"/>
    <n v="0.27"/>
    <x v="28"/>
    <x v="0"/>
    <x v="0"/>
  </r>
  <r>
    <x v="284"/>
    <d v="2021-04-03T00:00:00"/>
    <n v="7"/>
    <x v="13"/>
    <n v="95"/>
    <n v="60.8"/>
    <n v="5"/>
    <n v="475"/>
    <n v="304"/>
    <n v="171"/>
    <n v="0.36"/>
    <x v="17"/>
    <x v="2"/>
    <x v="0"/>
  </r>
  <r>
    <x v="284"/>
    <d v="2021-03-31T00:00:00"/>
    <n v="4"/>
    <x v="3"/>
    <n v="80"/>
    <n v="48.8"/>
    <n v="2"/>
    <n v="160"/>
    <n v="97.6"/>
    <n v="62.400000000000006"/>
    <n v="0.39"/>
    <x v="11"/>
    <x v="4"/>
    <x v="1"/>
  </r>
  <r>
    <x v="285"/>
    <d v="2021-04-03T00:00:00"/>
    <n v="5"/>
    <x v="3"/>
    <n v="80"/>
    <n v="48.8"/>
    <n v="6"/>
    <n v="480"/>
    <n v="292.79999999999995"/>
    <n v="187.20000000000005"/>
    <n v="0.39000000000000007"/>
    <x v="3"/>
    <x v="3"/>
    <x v="1"/>
  </r>
  <r>
    <x v="285"/>
    <d v="2021-04-01T00:00:00"/>
    <n v="3"/>
    <x v="12"/>
    <n v="250"/>
    <n v="187.5"/>
    <n v="3"/>
    <n v="750"/>
    <n v="562.5"/>
    <n v="187.5"/>
    <n v="0.25"/>
    <x v="16"/>
    <x v="2"/>
    <x v="0"/>
  </r>
  <r>
    <x v="286"/>
    <d v="2021-04-01T00:00:00"/>
    <n v="2"/>
    <x v="5"/>
    <n v="250"/>
    <n v="167.5"/>
    <n v="8"/>
    <n v="2000"/>
    <n v="1340"/>
    <n v="660"/>
    <n v="0.33"/>
    <x v="19"/>
    <x v="1"/>
    <x v="0"/>
  </r>
  <r>
    <x v="286"/>
    <d v="2021-04-06T00:00:00"/>
    <n v="7"/>
    <x v="0"/>
    <n v="99"/>
    <n v="62.37"/>
    <n v="8"/>
    <n v="792"/>
    <n v="498.96"/>
    <n v="293.04000000000002"/>
    <n v="0.37000000000000005"/>
    <x v="10"/>
    <x v="1"/>
    <x v="1"/>
  </r>
  <r>
    <x v="287"/>
    <d v="2021-04-01T00:00:00"/>
    <n v="1"/>
    <x v="17"/>
    <n v="460"/>
    <n v="303.60000000000002"/>
    <n v="3"/>
    <n v="1380"/>
    <n v="910.80000000000007"/>
    <n v="469.19999999999993"/>
    <n v="0.33999999999999997"/>
    <x v="37"/>
    <x v="2"/>
    <x v="0"/>
  </r>
  <r>
    <x v="287"/>
    <d v="2021-04-05T00:00:00"/>
    <n v="5"/>
    <x v="6"/>
    <n v="290"/>
    <n v="185.6"/>
    <n v="1"/>
    <n v="290"/>
    <n v="185.6"/>
    <n v="104.4"/>
    <n v="0.36000000000000004"/>
    <x v="45"/>
    <x v="0"/>
    <x v="1"/>
  </r>
  <r>
    <x v="287"/>
    <d v="2021-04-04T00:00:00"/>
    <n v="4"/>
    <x v="16"/>
    <n v="110"/>
    <n v="78.099999999999994"/>
    <n v="4"/>
    <n v="440"/>
    <n v="312.39999999999998"/>
    <n v="127.60000000000002"/>
    <n v="0.29000000000000004"/>
    <x v="18"/>
    <x v="0"/>
    <x v="0"/>
  </r>
  <r>
    <x v="288"/>
    <d v="2021-04-04T00:00:00"/>
    <n v="3"/>
    <x v="16"/>
    <n v="110"/>
    <n v="78.099999999999994"/>
    <n v="8"/>
    <n v="880"/>
    <n v="624.79999999999995"/>
    <n v="255.20000000000005"/>
    <n v="0.29000000000000004"/>
    <x v="34"/>
    <x v="1"/>
    <x v="1"/>
  </r>
  <r>
    <x v="289"/>
    <d v="2021-04-06T00:00:00"/>
    <n v="4"/>
    <x v="16"/>
    <n v="110"/>
    <n v="78.099999999999994"/>
    <n v="7"/>
    <n v="770"/>
    <n v="546.69999999999993"/>
    <n v="223.30000000000007"/>
    <n v="0.29000000000000009"/>
    <x v="27"/>
    <x v="0"/>
    <x v="0"/>
  </r>
  <r>
    <x v="289"/>
    <d v="2021-04-04T00:00:00"/>
    <n v="2"/>
    <x v="12"/>
    <n v="250"/>
    <n v="187.5"/>
    <n v="8"/>
    <n v="2000"/>
    <n v="1500"/>
    <n v="500"/>
    <n v="0.25"/>
    <x v="25"/>
    <x v="3"/>
    <x v="1"/>
  </r>
  <r>
    <x v="289"/>
    <d v="2021-04-09T00:00:00"/>
    <n v="7"/>
    <x v="3"/>
    <n v="80"/>
    <n v="48.8"/>
    <n v="5"/>
    <n v="400"/>
    <n v="244"/>
    <n v="156"/>
    <n v="0.39"/>
    <x v="45"/>
    <x v="0"/>
    <x v="0"/>
  </r>
  <r>
    <x v="290"/>
    <d v="2021-04-09T00:00:00"/>
    <n v="4"/>
    <x v="13"/>
    <n v="95"/>
    <n v="60.8"/>
    <n v="1"/>
    <n v="95"/>
    <n v="60.8"/>
    <n v="34.200000000000003"/>
    <n v="0.36000000000000004"/>
    <x v="30"/>
    <x v="4"/>
    <x v="1"/>
  </r>
  <r>
    <x v="291"/>
    <d v="2021-04-07T00:00:00"/>
    <n v="1"/>
    <x v="20"/>
    <n v="355"/>
    <n v="252.05"/>
    <n v="1"/>
    <n v="355"/>
    <n v="252.05"/>
    <n v="102.94999999999999"/>
    <n v="0.28999999999999998"/>
    <x v="12"/>
    <x v="4"/>
    <x v="1"/>
  </r>
  <r>
    <x v="292"/>
    <d v="2021-04-11T00:00:00"/>
    <n v="4"/>
    <x v="20"/>
    <n v="355"/>
    <n v="252.05"/>
    <n v="9"/>
    <n v="3195"/>
    <n v="2268.4500000000003"/>
    <n v="926.54999999999973"/>
    <n v="0.28999999999999992"/>
    <x v="37"/>
    <x v="3"/>
    <x v="1"/>
  </r>
  <r>
    <x v="292"/>
    <d v="2021-04-11T00:00:00"/>
    <n v="4"/>
    <x v="21"/>
    <n v="215"/>
    <n v="152.65"/>
    <n v="5"/>
    <n v="1075"/>
    <n v="763.25"/>
    <n v="311.75"/>
    <n v="0.28999999999999998"/>
    <x v="18"/>
    <x v="3"/>
    <x v="0"/>
  </r>
  <r>
    <x v="293"/>
    <d v="2021-04-10T00:00:00"/>
    <n v="2"/>
    <x v="4"/>
    <n v="195"/>
    <n v="138.44999999999999"/>
    <n v="9"/>
    <n v="1755"/>
    <n v="1246.05"/>
    <n v="508.95000000000005"/>
    <n v="0.29000000000000004"/>
    <x v="24"/>
    <x v="1"/>
    <x v="0"/>
  </r>
  <r>
    <x v="294"/>
    <d v="2021-04-15T00:00:00"/>
    <n v="4"/>
    <x v="5"/>
    <n v="250"/>
    <n v="167.5"/>
    <n v="3"/>
    <n v="750"/>
    <n v="502.5"/>
    <n v="247.5"/>
    <n v="0.33"/>
    <x v="7"/>
    <x v="4"/>
    <x v="1"/>
  </r>
  <r>
    <x v="294"/>
    <d v="2021-04-16T00:00:00"/>
    <n v="5"/>
    <x v="20"/>
    <n v="355"/>
    <n v="252.05"/>
    <n v="1"/>
    <n v="355"/>
    <n v="252.05"/>
    <n v="102.94999999999999"/>
    <n v="0.28999999999999998"/>
    <x v="45"/>
    <x v="4"/>
    <x v="1"/>
  </r>
  <r>
    <x v="295"/>
    <d v="2021-04-18T00:00:00"/>
    <n v="6"/>
    <x v="21"/>
    <n v="215"/>
    <n v="152.65"/>
    <n v="8"/>
    <n v="1720"/>
    <n v="1221.2"/>
    <n v="498.79999999999995"/>
    <n v="0.28999999999999998"/>
    <x v="30"/>
    <x v="4"/>
    <x v="0"/>
  </r>
  <r>
    <x v="295"/>
    <d v="2021-04-17T00:00:00"/>
    <n v="5"/>
    <x v="9"/>
    <n v="440"/>
    <n v="286"/>
    <n v="5"/>
    <n v="2200"/>
    <n v="1430"/>
    <n v="770"/>
    <n v="0.35"/>
    <x v="29"/>
    <x v="0"/>
    <x v="1"/>
  </r>
  <r>
    <x v="296"/>
    <d v="2021-04-17T00:00:00"/>
    <n v="2"/>
    <x v="10"/>
    <n v="59"/>
    <n v="41.3"/>
    <n v="9"/>
    <n v="531"/>
    <n v="371.7"/>
    <n v="159.30000000000001"/>
    <n v="0.30000000000000004"/>
    <x v="24"/>
    <x v="1"/>
    <x v="1"/>
  </r>
  <r>
    <x v="296"/>
    <d v="2021-04-16T00:00:00"/>
    <n v="1"/>
    <x v="21"/>
    <n v="215"/>
    <n v="152.65"/>
    <n v="1"/>
    <n v="215"/>
    <n v="152.65"/>
    <n v="62.349999999999994"/>
    <n v="0.28999999999999998"/>
    <x v="32"/>
    <x v="3"/>
    <x v="0"/>
  </r>
  <r>
    <x v="297"/>
    <d v="2021-04-23T00:00:00"/>
    <n v="6"/>
    <x v="15"/>
    <n v="375"/>
    <n v="247.5"/>
    <n v="7"/>
    <n v="2625"/>
    <n v="1732.5"/>
    <n v="892.5"/>
    <n v="0.34"/>
    <x v="41"/>
    <x v="4"/>
    <x v="1"/>
  </r>
  <r>
    <x v="297"/>
    <d v="2021-04-23T00:00:00"/>
    <n v="6"/>
    <x v="16"/>
    <n v="110"/>
    <n v="78.099999999999994"/>
    <n v="3"/>
    <n v="330"/>
    <n v="234.29999999999998"/>
    <n v="95.700000000000017"/>
    <n v="0.29000000000000004"/>
    <x v="18"/>
    <x v="0"/>
    <x v="0"/>
  </r>
  <r>
    <x v="297"/>
    <d v="2021-04-22T00:00:00"/>
    <n v="5"/>
    <x v="14"/>
    <n v="490"/>
    <n v="298.89999999999998"/>
    <n v="9"/>
    <n v="4410"/>
    <n v="2690.1"/>
    <n v="1719.9"/>
    <n v="0.39"/>
    <x v="47"/>
    <x v="3"/>
    <x v="1"/>
  </r>
  <r>
    <x v="298"/>
    <d v="2021-04-27T00:00:00"/>
    <n v="7"/>
    <x v="3"/>
    <n v="80"/>
    <n v="48.8"/>
    <n v="8"/>
    <n v="640"/>
    <n v="390.4"/>
    <n v="249.60000000000002"/>
    <n v="0.39"/>
    <x v="20"/>
    <x v="0"/>
    <x v="1"/>
  </r>
  <r>
    <x v="298"/>
    <d v="2021-04-22T00:00:00"/>
    <n v="2"/>
    <x v="14"/>
    <n v="490"/>
    <n v="298.89999999999998"/>
    <n v="2"/>
    <n v="980"/>
    <n v="597.79999999999995"/>
    <n v="382.20000000000005"/>
    <n v="0.39000000000000007"/>
    <x v="0"/>
    <x v="4"/>
    <x v="0"/>
  </r>
  <r>
    <x v="299"/>
    <d v="2021-04-25T00:00:00"/>
    <n v="4"/>
    <x v="1"/>
    <n v="390"/>
    <n v="288.60000000000002"/>
    <n v="6"/>
    <n v="2340"/>
    <n v="1731.6000000000001"/>
    <n v="608.39999999999986"/>
    <n v="0.25999999999999995"/>
    <x v="13"/>
    <x v="4"/>
    <x v="1"/>
  </r>
  <r>
    <x v="299"/>
    <d v="2021-04-23T00:00:00"/>
    <n v="2"/>
    <x v="9"/>
    <n v="440"/>
    <n v="286"/>
    <n v="4"/>
    <n v="1760"/>
    <n v="1144"/>
    <n v="616"/>
    <n v="0.35"/>
    <x v="5"/>
    <x v="0"/>
    <x v="0"/>
  </r>
  <r>
    <x v="300"/>
    <d v="2021-04-29T00:00:00"/>
    <n v="7"/>
    <x v="5"/>
    <n v="250"/>
    <n v="167.5"/>
    <n v="4"/>
    <n v="1000"/>
    <n v="670"/>
    <n v="330"/>
    <n v="0.33"/>
    <x v="36"/>
    <x v="3"/>
    <x v="1"/>
  </r>
  <r>
    <x v="301"/>
    <d v="2021-04-26T00:00:00"/>
    <n v="3"/>
    <x v="0"/>
    <n v="99"/>
    <n v="62.37"/>
    <n v="4"/>
    <n v="396"/>
    <n v="249.48"/>
    <n v="146.52000000000001"/>
    <n v="0.37000000000000005"/>
    <x v="15"/>
    <x v="2"/>
    <x v="1"/>
  </r>
  <r>
    <x v="301"/>
    <d v="2021-04-28T00:00:00"/>
    <n v="5"/>
    <x v="6"/>
    <n v="290"/>
    <n v="185.6"/>
    <n v="9"/>
    <n v="2610"/>
    <n v="1670.3999999999999"/>
    <n v="939.60000000000014"/>
    <n v="0.36000000000000004"/>
    <x v="34"/>
    <x v="4"/>
    <x v="1"/>
  </r>
  <r>
    <x v="302"/>
    <d v="2021-04-26T00:00:00"/>
    <n v="2"/>
    <x v="9"/>
    <n v="440"/>
    <n v="286"/>
    <n v="7"/>
    <n v="3080"/>
    <n v="2002"/>
    <n v="1078"/>
    <n v="0.35"/>
    <x v="8"/>
    <x v="4"/>
    <x v="0"/>
  </r>
  <r>
    <x v="303"/>
    <d v="2021-05-02T00:00:00"/>
    <n v="6"/>
    <x v="0"/>
    <n v="99"/>
    <n v="62.37"/>
    <n v="2"/>
    <n v="198"/>
    <n v="124.74"/>
    <n v="73.260000000000005"/>
    <n v="0.37000000000000005"/>
    <x v="36"/>
    <x v="4"/>
    <x v="0"/>
  </r>
  <r>
    <x v="303"/>
    <d v="2021-05-02T00:00:00"/>
    <n v="6"/>
    <x v="12"/>
    <n v="250"/>
    <n v="187.5"/>
    <n v="5"/>
    <n v="1250"/>
    <n v="937.5"/>
    <n v="312.5"/>
    <n v="0.25"/>
    <x v="26"/>
    <x v="4"/>
    <x v="1"/>
  </r>
  <r>
    <x v="304"/>
    <d v="2021-04-29T00:00:00"/>
    <n v="1"/>
    <x v="20"/>
    <n v="355"/>
    <n v="252.05"/>
    <n v="8"/>
    <n v="2840"/>
    <n v="2016.4"/>
    <n v="823.59999999999991"/>
    <n v="0.28999999999999998"/>
    <x v="45"/>
    <x v="3"/>
    <x v="0"/>
  </r>
  <r>
    <x v="305"/>
    <d v="2021-05-03T00:00:00"/>
    <n v="4"/>
    <x v="1"/>
    <n v="390"/>
    <n v="288.60000000000002"/>
    <n v="4"/>
    <n v="1560"/>
    <n v="1154.4000000000001"/>
    <n v="405.59999999999991"/>
    <n v="0.25999999999999995"/>
    <x v="20"/>
    <x v="3"/>
    <x v="0"/>
  </r>
  <r>
    <x v="306"/>
    <d v="2021-05-02T00:00:00"/>
    <n v="2"/>
    <x v="14"/>
    <n v="490"/>
    <n v="298.89999999999998"/>
    <n v="5"/>
    <n v="2450"/>
    <n v="1494.5"/>
    <n v="955.5"/>
    <n v="0.39"/>
    <x v="16"/>
    <x v="4"/>
    <x v="1"/>
  </r>
  <r>
    <x v="307"/>
    <d v="2021-05-09T00:00:00"/>
    <n v="7"/>
    <x v="10"/>
    <n v="59"/>
    <n v="41.3"/>
    <n v="1"/>
    <n v="59"/>
    <n v="41.3"/>
    <n v="17.700000000000003"/>
    <n v="0.30000000000000004"/>
    <x v="40"/>
    <x v="1"/>
    <x v="0"/>
  </r>
  <r>
    <x v="308"/>
    <d v="2021-05-08T00:00:00"/>
    <n v="5"/>
    <x v="18"/>
    <n v="390"/>
    <n v="253.5"/>
    <n v="4"/>
    <n v="1560"/>
    <n v="1014"/>
    <n v="546"/>
    <n v="0.35"/>
    <x v="14"/>
    <x v="3"/>
    <x v="0"/>
  </r>
  <r>
    <x v="309"/>
    <d v="2021-05-12T00:00:00"/>
    <n v="7"/>
    <x v="21"/>
    <n v="215"/>
    <n v="152.65"/>
    <n v="1"/>
    <n v="215"/>
    <n v="152.65"/>
    <n v="62.349999999999994"/>
    <n v="0.28999999999999998"/>
    <x v="17"/>
    <x v="2"/>
    <x v="1"/>
  </r>
  <r>
    <x v="310"/>
    <d v="2021-05-10T00:00:00"/>
    <n v="4"/>
    <x v="10"/>
    <n v="59"/>
    <n v="41.3"/>
    <n v="5"/>
    <n v="295"/>
    <n v="206.5"/>
    <n v="88.5"/>
    <n v="0.3"/>
    <x v="35"/>
    <x v="3"/>
    <x v="0"/>
  </r>
  <r>
    <x v="311"/>
    <d v="2021-05-14T00:00:00"/>
    <n v="6"/>
    <x v="21"/>
    <n v="215"/>
    <n v="152.65"/>
    <n v="3"/>
    <n v="645"/>
    <n v="457.95000000000005"/>
    <n v="187.04999999999995"/>
    <n v="0.28999999999999992"/>
    <x v="20"/>
    <x v="3"/>
    <x v="0"/>
  </r>
  <r>
    <x v="312"/>
    <d v="2021-05-17T00:00:00"/>
    <n v="7"/>
    <x v="12"/>
    <n v="250"/>
    <n v="187.5"/>
    <n v="3"/>
    <n v="750"/>
    <n v="562.5"/>
    <n v="187.5"/>
    <n v="0.25"/>
    <x v="34"/>
    <x v="2"/>
    <x v="1"/>
  </r>
  <r>
    <x v="313"/>
    <d v="2021-05-19T00:00:00"/>
    <n v="7"/>
    <x v="6"/>
    <n v="290"/>
    <n v="185.6"/>
    <n v="2"/>
    <n v="580"/>
    <n v="371.2"/>
    <n v="208.8"/>
    <n v="0.36000000000000004"/>
    <x v="35"/>
    <x v="2"/>
    <x v="1"/>
  </r>
  <r>
    <x v="314"/>
    <d v="2021-05-15T00:00:00"/>
    <n v="2"/>
    <x v="16"/>
    <n v="110"/>
    <n v="78.099999999999994"/>
    <n v="1"/>
    <n v="110"/>
    <n v="78.099999999999994"/>
    <n v="31.900000000000006"/>
    <n v="0.29000000000000004"/>
    <x v="31"/>
    <x v="4"/>
    <x v="1"/>
  </r>
  <r>
    <x v="315"/>
    <d v="2021-05-17T00:00:00"/>
    <n v="3"/>
    <x v="16"/>
    <n v="110"/>
    <n v="78.099999999999994"/>
    <n v="4"/>
    <n v="440"/>
    <n v="312.39999999999998"/>
    <n v="127.60000000000002"/>
    <n v="0.29000000000000004"/>
    <x v="43"/>
    <x v="3"/>
    <x v="0"/>
  </r>
  <r>
    <x v="316"/>
    <d v="2021-05-23T00:00:00"/>
    <n v="7"/>
    <x v="3"/>
    <n v="80"/>
    <n v="48.8"/>
    <n v="9"/>
    <n v="720"/>
    <n v="439.2"/>
    <n v="280.8"/>
    <n v="0.39"/>
    <x v="26"/>
    <x v="1"/>
    <x v="1"/>
  </r>
  <r>
    <x v="316"/>
    <d v="2021-05-22T00:00:00"/>
    <n v="6"/>
    <x v="21"/>
    <n v="215"/>
    <n v="152.65"/>
    <n v="1"/>
    <n v="215"/>
    <n v="152.65"/>
    <n v="62.349999999999994"/>
    <n v="0.28999999999999998"/>
    <x v="1"/>
    <x v="3"/>
    <x v="0"/>
  </r>
  <r>
    <x v="316"/>
    <d v="2021-05-22T00:00:00"/>
    <n v="6"/>
    <x v="13"/>
    <n v="95"/>
    <n v="60.8"/>
    <n v="4"/>
    <n v="380"/>
    <n v="243.2"/>
    <n v="136.80000000000001"/>
    <n v="0.36000000000000004"/>
    <x v="2"/>
    <x v="3"/>
    <x v="1"/>
  </r>
  <r>
    <x v="316"/>
    <d v="2021-05-23T00:00:00"/>
    <n v="7"/>
    <x v="19"/>
    <n v="145"/>
    <n v="105.85"/>
    <n v="8"/>
    <n v="1160"/>
    <n v="846.8"/>
    <n v="313.20000000000005"/>
    <n v="0.27"/>
    <x v="39"/>
    <x v="2"/>
    <x v="1"/>
  </r>
  <r>
    <x v="316"/>
    <d v="2021-05-19T00:00:00"/>
    <n v="3"/>
    <x v="4"/>
    <n v="195"/>
    <n v="138.44999999999999"/>
    <n v="1"/>
    <n v="195"/>
    <n v="138.44999999999999"/>
    <n v="56.550000000000011"/>
    <n v="0.29000000000000004"/>
    <x v="24"/>
    <x v="3"/>
    <x v="1"/>
  </r>
  <r>
    <x v="317"/>
    <d v="2021-05-23T00:00:00"/>
    <n v="6"/>
    <x v="0"/>
    <n v="99"/>
    <n v="62.37"/>
    <n v="5"/>
    <n v="495"/>
    <n v="311.84999999999997"/>
    <n v="183.15000000000003"/>
    <n v="0.37000000000000005"/>
    <x v="8"/>
    <x v="4"/>
    <x v="1"/>
  </r>
  <r>
    <x v="318"/>
    <d v="2021-05-21T00:00:00"/>
    <n v="2"/>
    <x v="6"/>
    <n v="290"/>
    <n v="185.6"/>
    <n v="1"/>
    <n v="290"/>
    <n v="185.6"/>
    <n v="104.4"/>
    <n v="0.36000000000000004"/>
    <x v="23"/>
    <x v="1"/>
    <x v="0"/>
  </r>
  <r>
    <x v="319"/>
    <d v="2021-05-27T00:00:00"/>
    <n v="5"/>
    <x v="16"/>
    <n v="110"/>
    <n v="78.099999999999994"/>
    <n v="4"/>
    <n v="440"/>
    <n v="312.39999999999998"/>
    <n v="127.60000000000002"/>
    <n v="0.29000000000000004"/>
    <x v="43"/>
    <x v="3"/>
    <x v="1"/>
  </r>
  <r>
    <x v="319"/>
    <d v="2021-05-29T00:00:00"/>
    <n v="7"/>
    <x v="3"/>
    <n v="80"/>
    <n v="48.8"/>
    <n v="3"/>
    <n v="240"/>
    <n v="146.39999999999998"/>
    <n v="93.600000000000023"/>
    <n v="0.39000000000000007"/>
    <x v="45"/>
    <x v="0"/>
    <x v="1"/>
  </r>
  <r>
    <x v="320"/>
    <d v="2021-05-30T00:00:00"/>
    <n v="6"/>
    <x v="10"/>
    <n v="59"/>
    <n v="41.3"/>
    <n v="7"/>
    <n v="413"/>
    <n v="289.09999999999997"/>
    <n v="123.90000000000003"/>
    <n v="0.3000000000000001"/>
    <x v="20"/>
    <x v="3"/>
    <x v="1"/>
  </r>
  <r>
    <x v="321"/>
    <d v="2021-06-01T00:00:00"/>
    <n v="7"/>
    <x v="8"/>
    <n v="220"/>
    <n v="154"/>
    <n v="9"/>
    <n v="1980"/>
    <n v="1386"/>
    <n v="594"/>
    <n v="0.3"/>
    <x v="21"/>
    <x v="3"/>
    <x v="1"/>
  </r>
  <r>
    <x v="322"/>
    <d v="2021-06-01T00:00:00"/>
    <n v="6"/>
    <x v="11"/>
    <n v="320"/>
    <n v="233.6"/>
    <n v="4"/>
    <n v="1280"/>
    <n v="934.4"/>
    <n v="345.6"/>
    <n v="0.27"/>
    <x v="32"/>
    <x v="2"/>
    <x v="1"/>
  </r>
  <r>
    <x v="323"/>
    <d v="2021-06-02T00:00:00"/>
    <n v="5"/>
    <x v="9"/>
    <n v="440"/>
    <n v="286"/>
    <n v="6"/>
    <n v="2640"/>
    <n v="1716"/>
    <n v="924"/>
    <n v="0.35"/>
    <x v="23"/>
    <x v="4"/>
    <x v="1"/>
  </r>
  <r>
    <x v="323"/>
    <d v="2021-06-02T00:00:00"/>
    <n v="5"/>
    <x v="15"/>
    <n v="375"/>
    <n v="247.5"/>
    <n v="5"/>
    <n v="1875"/>
    <n v="1237.5"/>
    <n v="637.5"/>
    <n v="0.34"/>
    <x v="1"/>
    <x v="0"/>
    <x v="1"/>
  </r>
  <r>
    <x v="323"/>
    <d v="2021-05-29T00:00:00"/>
    <n v="1"/>
    <x v="3"/>
    <n v="80"/>
    <n v="48.8"/>
    <n v="9"/>
    <n v="720"/>
    <n v="439.2"/>
    <n v="280.8"/>
    <n v="0.39"/>
    <x v="17"/>
    <x v="4"/>
    <x v="1"/>
  </r>
  <r>
    <x v="323"/>
    <d v="2021-05-31T00:00:00"/>
    <n v="3"/>
    <x v="19"/>
    <n v="145"/>
    <n v="105.85"/>
    <n v="8"/>
    <n v="1160"/>
    <n v="846.8"/>
    <n v="313.20000000000005"/>
    <n v="0.27"/>
    <x v="31"/>
    <x v="4"/>
    <x v="0"/>
  </r>
  <r>
    <x v="324"/>
    <d v="2021-06-04T00:00:00"/>
    <n v="6"/>
    <x v="14"/>
    <n v="490"/>
    <n v="298.89999999999998"/>
    <n v="2"/>
    <n v="980"/>
    <n v="597.79999999999995"/>
    <n v="382.20000000000005"/>
    <n v="0.39000000000000007"/>
    <x v="33"/>
    <x v="0"/>
    <x v="1"/>
  </r>
  <r>
    <x v="324"/>
    <d v="2021-05-30T00:00:00"/>
    <n v="1"/>
    <x v="18"/>
    <n v="390"/>
    <n v="253.5"/>
    <n v="6"/>
    <n v="2340"/>
    <n v="1521"/>
    <n v="819"/>
    <n v="0.35"/>
    <x v="22"/>
    <x v="4"/>
    <x v="0"/>
  </r>
  <r>
    <x v="325"/>
    <d v="2021-06-02T00:00:00"/>
    <n v="2"/>
    <x v="20"/>
    <n v="355"/>
    <n v="252.05"/>
    <n v="3"/>
    <n v="1065"/>
    <n v="756.15000000000009"/>
    <n v="308.84999999999991"/>
    <n v="0.28999999999999992"/>
    <x v="26"/>
    <x v="0"/>
    <x v="1"/>
  </r>
  <r>
    <x v="326"/>
    <d v="2021-06-03T00:00:00"/>
    <n v="2"/>
    <x v="6"/>
    <n v="290"/>
    <n v="185.6"/>
    <n v="7"/>
    <n v="2030"/>
    <n v="1299.2"/>
    <n v="730.8"/>
    <n v="0.36"/>
    <x v="7"/>
    <x v="0"/>
    <x v="0"/>
  </r>
  <r>
    <x v="327"/>
    <d v="2021-06-08T00:00:00"/>
    <n v="3"/>
    <x v="16"/>
    <n v="110"/>
    <n v="78.099999999999994"/>
    <n v="5"/>
    <n v="550"/>
    <n v="390.5"/>
    <n v="159.5"/>
    <n v="0.28999999999999998"/>
    <x v="26"/>
    <x v="4"/>
    <x v="0"/>
  </r>
  <r>
    <x v="328"/>
    <d v="2021-06-11T00:00:00"/>
    <n v="5"/>
    <x v="2"/>
    <n v="445"/>
    <n v="280.35000000000002"/>
    <n v="1"/>
    <n v="445"/>
    <n v="280.35000000000002"/>
    <n v="164.64999999999998"/>
    <n v="0.36999999999999994"/>
    <x v="12"/>
    <x v="3"/>
    <x v="1"/>
  </r>
  <r>
    <x v="328"/>
    <d v="2021-06-08T00:00:00"/>
    <n v="2"/>
    <x v="1"/>
    <n v="390"/>
    <n v="288.60000000000002"/>
    <n v="1"/>
    <n v="390"/>
    <n v="288.60000000000002"/>
    <n v="101.39999999999998"/>
    <n v="0.25999999999999995"/>
    <x v="0"/>
    <x v="3"/>
    <x v="1"/>
  </r>
  <r>
    <x v="329"/>
    <d v="2021-06-08T00:00:00"/>
    <n v="1"/>
    <x v="10"/>
    <n v="59"/>
    <n v="41.3"/>
    <n v="8"/>
    <n v="472"/>
    <n v="330.4"/>
    <n v="141.60000000000002"/>
    <n v="0.30000000000000004"/>
    <x v="0"/>
    <x v="0"/>
    <x v="1"/>
  </r>
  <r>
    <x v="329"/>
    <d v="2021-06-12T00:00:00"/>
    <n v="5"/>
    <x v="14"/>
    <n v="490"/>
    <n v="298.89999999999998"/>
    <n v="1"/>
    <n v="490"/>
    <n v="298.89999999999998"/>
    <n v="191.10000000000002"/>
    <n v="0.39000000000000007"/>
    <x v="20"/>
    <x v="2"/>
    <x v="1"/>
  </r>
  <r>
    <x v="330"/>
    <d v="2021-06-14T00:00:00"/>
    <n v="5"/>
    <x v="12"/>
    <n v="250"/>
    <n v="187.5"/>
    <n v="1"/>
    <n v="250"/>
    <n v="187.5"/>
    <n v="62.5"/>
    <n v="0.25"/>
    <x v="0"/>
    <x v="1"/>
    <x v="0"/>
  </r>
  <r>
    <x v="331"/>
    <d v="2021-06-17T00:00:00"/>
    <n v="7"/>
    <x v="0"/>
    <n v="99"/>
    <n v="62.37"/>
    <n v="6"/>
    <n v="594"/>
    <n v="374.21999999999997"/>
    <n v="219.78000000000003"/>
    <n v="0.37000000000000005"/>
    <x v="32"/>
    <x v="3"/>
    <x v="0"/>
  </r>
  <r>
    <x v="331"/>
    <d v="2021-06-15T00:00:00"/>
    <n v="5"/>
    <x v="15"/>
    <n v="375"/>
    <n v="247.5"/>
    <n v="7"/>
    <n v="2625"/>
    <n v="1732.5"/>
    <n v="892.5"/>
    <n v="0.34"/>
    <x v="3"/>
    <x v="1"/>
    <x v="0"/>
  </r>
  <r>
    <x v="331"/>
    <d v="2021-06-17T00:00:00"/>
    <n v="7"/>
    <x v="20"/>
    <n v="355"/>
    <n v="252.05"/>
    <n v="7"/>
    <n v="2485"/>
    <n v="1764.3500000000001"/>
    <n v="720.64999999999986"/>
    <n v="0.28999999999999992"/>
    <x v="13"/>
    <x v="3"/>
    <x v="0"/>
  </r>
  <r>
    <x v="331"/>
    <d v="2021-06-14T00:00:00"/>
    <n v="4"/>
    <x v="12"/>
    <n v="250"/>
    <n v="187.5"/>
    <n v="4"/>
    <n v="1000"/>
    <n v="750"/>
    <n v="250"/>
    <n v="0.25"/>
    <x v="40"/>
    <x v="4"/>
    <x v="1"/>
  </r>
  <r>
    <x v="332"/>
    <d v="2021-06-14T00:00:00"/>
    <n v="2"/>
    <x v="18"/>
    <n v="390"/>
    <n v="253.5"/>
    <n v="8"/>
    <n v="3120"/>
    <n v="2028"/>
    <n v="1092"/>
    <n v="0.35"/>
    <x v="46"/>
    <x v="0"/>
    <x v="1"/>
  </r>
  <r>
    <x v="333"/>
    <d v="2021-06-19T00:00:00"/>
    <n v="6"/>
    <x v="8"/>
    <n v="220"/>
    <n v="154"/>
    <n v="1"/>
    <n v="220"/>
    <n v="154"/>
    <n v="66"/>
    <n v="0.3"/>
    <x v="2"/>
    <x v="4"/>
    <x v="0"/>
  </r>
  <r>
    <x v="334"/>
    <d v="2021-06-20T00:00:00"/>
    <n v="3"/>
    <x v="1"/>
    <n v="390"/>
    <n v="288.60000000000002"/>
    <n v="2"/>
    <n v="780"/>
    <n v="577.20000000000005"/>
    <n v="202.79999999999995"/>
    <n v="0.25999999999999995"/>
    <x v="12"/>
    <x v="3"/>
    <x v="0"/>
  </r>
  <r>
    <x v="334"/>
    <d v="2021-06-24T00:00:00"/>
    <n v="7"/>
    <x v="19"/>
    <n v="145"/>
    <n v="105.85"/>
    <n v="2"/>
    <n v="290"/>
    <n v="211.7"/>
    <n v="78.300000000000011"/>
    <n v="0.27"/>
    <x v="19"/>
    <x v="4"/>
    <x v="0"/>
  </r>
  <r>
    <x v="335"/>
    <d v="2021-06-20T00:00:00"/>
    <n v="2"/>
    <x v="10"/>
    <n v="59"/>
    <n v="41.3"/>
    <n v="1"/>
    <n v="59"/>
    <n v="41.3"/>
    <n v="17.700000000000003"/>
    <n v="0.30000000000000004"/>
    <x v="22"/>
    <x v="0"/>
    <x v="0"/>
  </r>
  <r>
    <x v="336"/>
    <d v="2021-06-20T00:00:00"/>
    <n v="1"/>
    <x v="3"/>
    <n v="80"/>
    <n v="48.8"/>
    <n v="3"/>
    <n v="240"/>
    <n v="146.39999999999998"/>
    <n v="93.600000000000023"/>
    <n v="0.39000000000000007"/>
    <x v="18"/>
    <x v="4"/>
    <x v="0"/>
  </r>
  <r>
    <x v="336"/>
    <d v="2021-06-20T00:00:00"/>
    <n v="1"/>
    <x v="4"/>
    <n v="195"/>
    <n v="138.44999999999999"/>
    <n v="1"/>
    <n v="195"/>
    <n v="138.44999999999999"/>
    <n v="56.550000000000011"/>
    <n v="0.29000000000000004"/>
    <x v="7"/>
    <x v="1"/>
    <x v="1"/>
  </r>
  <r>
    <x v="337"/>
    <d v="2021-06-25T00:00:00"/>
    <n v="5"/>
    <x v="10"/>
    <n v="59"/>
    <n v="41.3"/>
    <n v="4"/>
    <n v="236"/>
    <n v="165.2"/>
    <n v="70.800000000000011"/>
    <n v="0.30000000000000004"/>
    <x v="43"/>
    <x v="3"/>
    <x v="1"/>
  </r>
  <r>
    <x v="338"/>
    <d v="2021-06-28T00:00:00"/>
    <n v="6"/>
    <x v="0"/>
    <n v="99"/>
    <n v="62.37"/>
    <n v="8"/>
    <n v="792"/>
    <n v="498.96"/>
    <n v="293.04000000000002"/>
    <n v="0.37000000000000005"/>
    <x v="36"/>
    <x v="1"/>
    <x v="1"/>
  </r>
  <r>
    <x v="338"/>
    <d v="2021-06-24T00:00:00"/>
    <n v="2"/>
    <x v="9"/>
    <n v="440"/>
    <n v="286"/>
    <n v="4"/>
    <n v="1760"/>
    <n v="1144"/>
    <n v="616"/>
    <n v="0.35"/>
    <x v="38"/>
    <x v="1"/>
    <x v="0"/>
  </r>
  <r>
    <x v="338"/>
    <d v="2021-06-25T00:00:00"/>
    <n v="3"/>
    <x v="18"/>
    <n v="390"/>
    <n v="253.5"/>
    <n v="4"/>
    <n v="1560"/>
    <n v="1014"/>
    <n v="546"/>
    <n v="0.35"/>
    <x v="29"/>
    <x v="0"/>
    <x v="1"/>
  </r>
  <r>
    <x v="339"/>
    <d v="2021-06-28T00:00:00"/>
    <n v="5"/>
    <x v="1"/>
    <n v="390"/>
    <n v="288.60000000000002"/>
    <n v="2"/>
    <n v="780"/>
    <n v="577.20000000000005"/>
    <n v="202.79999999999995"/>
    <n v="0.25999999999999995"/>
    <x v="2"/>
    <x v="1"/>
    <x v="1"/>
  </r>
  <r>
    <x v="340"/>
    <d v="2021-06-28T00:00:00"/>
    <n v="4"/>
    <x v="0"/>
    <n v="99"/>
    <n v="62.37"/>
    <n v="9"/>
    <n v="891"/>
    <n v="561.32999999999993"/>
    <n v="329.67000000000007"/>
    <n v="0.37000000000000011"/>
    <x v="31"/>
    <x v="0"/>
    <x v="0"/>
  </r>
  <r>
    <x v="341"/>
    <d v="2021-07-01T00:00:00"/>
    <n v="6"/>
    <x v="1"/>
    <n v="390"/>
    <n v="288.60000000000002"/>
    <n v="3"/>
    <n v="1170"/>
    <n v="865.80000000000007"/>
    <n v="304.19999999999993"/>
    <n v="0.25999999999999995"/>
    <x v="27"/>
    <x v="1"/>
    <x v="0"/>
  </r>
  <r>
    <x v="341"/>
    <d v="2021-06-29T00:00:00"/>
    <n v="4"/>
    <x v="19"/>
    <n v="145"/>
    <n v="105.85"/>
    <n v="2"/>
    <n v="290"/>
    <n v="211.7"/>
    <n v="78.300000000000011"/>
    <n v="0.27"/>
    <x v="5"/>
    <x v="3"/>
    <x v="0"/>
  </r>
  <r>
    <x v="342"/>
    <d v="2021-06-30T00:00:00"/>
    <n v="4"/>
    <x v="18"/>
    <n v="390"/>
    <n v="253.5"/>
    <n v="9"/>
    <n v="3510"/>
    <n v="2281.5"/>
    <n v="1228.5"/>
    <n v="0.35"/>
    <x v="37"/>
    <x v="2"/>
    <x v="1"/>
  </r>
  <r>
    <x v="343"/>
    <d v="2021-06-30T00:00:00"/>
    <n v="2"/>
    <x v="18"/>
    <n v="390"/>
    <n v="253.5"/>
    <n v="9"/>
    <n v="3510"/>
    <n v="2281.5"/>
    <n v="1228.5"/>
    <n v="0.35"/>
    <x v="12"/>
    <x v="3"/>
    <x v="0"/>
  </r>
  <r>
    <x v="344"/>
    <d v="2021-07-01T00:00:00"/>
    <n v="2"/>
    <x v="9"/>
    <n v="440"/>
    <n v="286"/>
    <n v="1"/>
    <n v="440"/>
    <n v="286"/>
    <n v="154"/>
    <n v="0.35"/>
    <x v="35"/>
    <x v="2"/>
    <x v="0"/>
  </r>
  <r>
    <x v="345"/>
    <d v="2021-07-03T00:00:00"/>
    <n v="3"/>
    <x v="17"/>
    <n v="460"/>
    <n v="303.60000000000002"/>
    <n v="6"/>
    <n v="2760"/>
    <n v="1821.6000000000001"/>
    <n v="938.39999999999986"/>
    <n v="0.33999999999999997"/>
    <x v="33"/>
    <x v="0"/>
    <x v="1"/>
  </r>
  <r>
    <x v="345"/>
    <d v="2021-07-03T00:00:00"/>
    <n v="3"/>
    <x v="14"/>
    <n v="490"/>
    <n v="298.89999999999998"/>
    <n v="8"/>
    <n v="3920"/>
    <n v="2391.1999999999998"/>
    <n v="1528.8000000000002"/>
    <n v="0.39000000000000007"/>
    <x v="20"/>
    <x v="4"/>
    <x v="1"/>
  </r>
  <r>
    <x v="346"/>
    <d v="2021-07-09T00:00:00"/>
    <n v="2"/>
    <x v="4"/>
    <n v="195"/>
    <n v="138.44999999999999"/>
    <n v="8"/>
    <n v="1560"/>
    <n v="1107.5999999999999"/>
    <n v="452.40000000000009"/>
    <n v="0.29000000000000004"/>
    <x v="28"/>
    <x v="1"/>
    <x v="1"/>
  </r>
  <r>
    <x v="347"/>
    <d v="2021-07-12T00:00:00"/>
    <n v="3"/>
    <x v="2"/>
    <n v="445"/>
    <n v="280.35000000000002"/>
    <n v="7"/>
    <n v="3115"/>
    <n v="1962.4500000000003"/>
    <n v="1152.5499999999997"/>
    <n v="0.36999999999999994"/>
    <x v="31"/>
    <x v="2"/>
    <x v="0"/>
  </r>
  <r>
    <x v="348"/>
    <d v="2021-07-16T00:00:00"/>
    <n v="6"/>
    <x v="1"/>
    <n v="390"/>
    <n v="288.60000000000002"/>
    <n v="8"/>
    <n v="3120"/>
    <n v="2308.8000000000002"/>
    <n v="811.19999999999982"/>
    <n v="0.25999999999999995"/>
    <x v="43"/>
    <x v="4"/>
    <x v="0"/>
  </r>
  <r>
    <x v="349"/>
    <d v="2021-07-16T00:00:00"/>
    <n v="5"/>
    <x v="7"/>
    <n v="275"/>
    <n v="200.75"/>
    <n v="3"/>
    <n v="825"/>
    <n v="602.25"/>
    <n v="222.75"/>
    <n v="0.27"/>
    <x v="18"/>
    <x v="3"/>
    <x v="1"/>
  </r>
  <r>
    <x v="350"/>
    <d v="2021-07-18T00:00:00"/>
    <n v="4"/>
    <x v="2"/>
    <n v="445"/>
    <n v="280.35000000000002"/>
    <n v="2"/>
    <n v="890"/>
    <n v="560.70000000000005"/>
    <n v="329.29999999999995"/>
    <n v="0.36999999999999994"/>
    <x v="9"/>
    <x v="3"/>
    <x v="1"/>
  </r>
  <r>
    <x v="351"/>
    <d v="2021-07-20T00:00:00"/>
    <n v="5"/>
    <x v="14"/>
    <n v="490"/>
    <n v="298.89999999999998"/>
    <n v="1"/>
    <n v="490"/>
    <n v="298.89999999999998"/>
    <n v="191.10000000000002"/>
    <n v="0.39000000000000007"/>
    <x v="8"/>
    <x v="1"/>
    <x v="0"/>
  </r>
  <r>
    <x v="352"/>
    <d v="2021-07-23T00:00:00"/>
    <n v="6"/>
    <x v="11"/>
    <n v="320"/>
    <n v="233.6"/>
    <n v="8"/>
    <n v="2560"/>
    <n v="1868.8"/>
    <n v="691.2"/>
    <n v="0.27"/>
    <x v="46"/>
    <x v="4"/>
    <x v="0"/>
  </r>
  <r>
    <x v="352"/>
    <d v="2021-07-23T00:00:00"/>
    <n v="6"/>
    <x v="21"/>
    <n v="215"/>
    <n v="152.65"/>
    <n v="4"/>
    <n v="860"/>
    <n v="610.6"/>
    <n v="249.39999999999998"/>
    <n v="0.28999999999999998"/>
    <x v="40"/>
    <x v="2"/>
    <x v="0"/>
  </r>
  <r>
    <x v="353"/>
    <d v="2021-07-22T00:00:00"/>
    <n v="4"/>
    <x v="15"/>
    <n v="375"/>
    <n v="247.5"/>
    <n v="2"/>
    <n v="750"/>
    <n v="495"/>
    <n v="255"/>
    <n v="0.34"/>
    <x v="25"/>
    <x v="0"/>
    <x v="0"/>
  </r>
  <r>
    <x v="354"/>
    <d v="2021-07-25T00:00:00"/>
    <n v="4"/>
    <x v="10"/>
    <n v="59"/>
    <n v="41.3"/>
    <n v="7"/>
    <n v="413"/>
    <n v="289.09999999999997"/>
    <n v="123.90000000000003"/>
    <n v="0.3000000000000001"/>
    <x v="3"/>
    <x v="3"/>
    <x v="1"/>
  </r>
  <r>
    <x v="355"/>
    <d v="2021-07-30T00:00:00"/>
    <n v="6"/>
    <x v="0"/>
    <n v="99"/>
    <n v="62.37"/>
    <n v="6"/>
    <n v="594"/>
    <n v="374.21999999999997"/>
    <n v="219.78000000000003"/>
    <n v="0.37000000000000005"/>
    <x v="33"/>
    <x v="4"/>
    <x v="0"/>
  </r>
  <r>
    <x v="356"/>
    <d v="2021-07-30T00:00:00"/>
    <n v="4"/>
    <x v="14"/>
    <n v="490"/>
    <n v="298.89999999999998"/>
    <n v="1"/>
    <n v="490"/>
    <n v="298.89999999999998"/>
    <n v="191.10000000000002"/>
    <n v="0.39000000000000007"/>
    <x v="31"/>
    <x v="0"/>
    <x v="0"/>
  </r>
  <r>
    <x v="356"/>
    <d v="2021-07-29T00:00:00"/>
    <n v="3"/>
    <x v="6"/>
    <n v="290"/>
    <n v="185.6"/>
    <n v="3"/>
    <n v="870"/>
    <n v="556.79999999999995"/>
    <n v="313.20000000000005"/>
    <n v="0.36000000000000004"/>
    <x v="35"/>
    <x v="0"/>
    <x v="1"/>
  </r>
  <r>
    <x v="356"/>
    <d v="2021-08-01T00:00:00"/>
    <n v="6"/>
    <x v="5"/>
    <n v="250"/>
    <n v="167.5"/>
    <n v="5"/>
    <n v="1250"/>
    <n v="837.5"/>
    <n v="412.5"/>
    <n v="0.33"/>
    <x v="45"/>
    <x v="3"/>
    <x v="0"/>
  </r>
  <r>
    <x v="356"/>
    <d v="2021-08-02T00:00:00"/>
    <n v="7"/>
    <x v="1"/>
    <n v="390"/>
    <n v="288.60000000000002"/>
    <n v="6"/>
    <n v="2340"/>
    <n v="1731.6000000000001"/>
    <n v="608.39999999999986"/>
    <n v="0.25999999999999995"/>
    <x v="22"/>
    <x v="1"/>
    <x v="0"/>
  </r>
  <r>
    <x v="357"/>
    <d v="2021-08-01T00:00:00"/>
    <n v="3"/>
    <x v="17"/>
    <n v="460"/>
    <n v="303.60000000000002"/>
    <n v="8"/>
    <n v="3680"/>
    <n v="2428.8000000000002"/>
    <n v="1251.1999999999998"/>
    <n v="0.33999999999999997"/>
    <x v="25"/>
    <x v="1"/>
    <x v="0"/>
  </r>
  <r>
    <x v="358"/>
    <d v="2021-08-03T00:00:00"/>
    <n v="4"/>
    <x v="2"/>
    <n v="445"/>
    <n v="280.35000000000002"/>
    <n v="3"/>
    <n v="1335"/>
    <n v="841.05000000000007"/>
    <n v="493.94999999999993"/>
    <n v="0.36999999999999994"/>
    <x v="38"/>
    <x v="3"/>
    <x v="1"/>
  </r>
  <r>
    <x v="358"/>
    <d v="2021-08-04T00:00:00"/>
    <n v="5"/>
    <x v="19"/>
    <n v="145"/>
    <n v="105.85"/>
    <n v="6"/>
    <n v="870"/>
    <n v="635.09999999999991"/>
    <n v="234.90000000000009"/>
    <n v="0.27000000000000013"/>
    <x v="7"/>
    <x v="2"/>
    <x v="1"/>
  </r>
  <r>
    <x v="359"/>
    <d v="2021-08-04T00:00:00"/>
    <n v="4"/>
    <x v="15"/>
    <n v="375"/>
    <n v="247.5"/>
    <n v="2"/>
    <n v="750"/>
    <n v="495"/>
    <n v="255"/>
    <n v="0.34"/>
    <x v="35"/>
    <x v="4"/>
    <x v="0"/>
  </r>
  <r>
    <x v="359"/>
    <d v="2021-08-01T00:00:00"/>
    <n v="1"/>
    <x v="3"/>
    <n v="80"/>
    <n v="48.8"/>
    <n v="6"/>
    <n v="480"/>
    <n v="292.79999999999995"/>
    <n v="187.20000000000005"/>
    <n v="0.39000000000000007"/>
    <x v="31"/>
    <x v="4"/>
    <x v="0"/>
  </r>
  <r>
    <x v="360"/>
    <d v="2021-08-08T00:00:00"/>
    <n v="7"/>
    <x v="5"/>
    <n v="250"/>
    <n v="167.5"/>
    <n v="8"/>
    <n v="2000"/>
    <n v="1340"/>
    <n v="660"/>
    <n v="0.33"/>
    <x v="9"/>
    <x v="0"/>
    <x v="0"/>
  </r>
  <r>
    <x v="360"/>
    <d v="2021-08-07T00:00:00"/>
    <n v="6"/>
    <x v="9"/>
    <n v="440"/>
    <n v="286"/>
    <n v="3"/>
    <n v="1320"/>
    <n v="858"/>
    <n v="462"/>
    <n v="0.35"/>
    <x v="2"/>
    <x v="2"/>
    <x v="0"/>
  </r>
  <r>
    <x v="361"/>
    <d v="2021-08-08T00:00:00"/>
    <n v="6"/>
    <x v="15"/>
    <n v="375"/>
    <n v="247.5"/>
    <n v="1"/>
    <n v="375"/>
    <n v="247.5"/>
    <n v="127.5"/>
    <n v="0.34"/>
    <x v="31"/>
    <x v="4"/>
    <x v="0"/>
  </r>
  <r>
    <x v="361"/>
    <d v="2021-08-05T00:00:00"/>
    <n v="3"/>
    <x v="0"/>
    <n v="99"/>
    <n v="62.37"/>
    <n v="2"/>
    <n v="198"/>
    <n v="124.74"/>
    <n v="73.260000000000005"/>
    <n v="0.37000000000000005"/>
    <x v="42"/>
    <x v="2"/>
    <x v="1"/>
  </r>
  <r>
    <x v="362"/>
    <d v="2021-08-12T00:00:00"/>
    <n v="6"/>
    <x v="12"/>
    <n v="250"/>
    <n v="187.5"/>
    <n v="9"/>
    <n v="2250"/>
    <n v="1687.5"/>
    <n v="562.5"/>
    <n v="0.25"/>
    <x v="0"/>
    <x v="0"/>
    <x v="1"/>
  </r>
  <r>
    <x v="362"/>
    <d v="2021-08-11T00:00:00"/>
    <n v="5"/>
    <x v="17"/>
    <n v="460"/>
    <n v="303.60000000000002"/>
    <n v="4"/>
    <n v="1840"/>
    <n v="1214.4000000000001"/>
    <n v="625.59999999999991"/>
    <n v="0.33999999999999997"/>
    <x v="47"/>
    <x v="1"/>
    <x v="1"/>
  </r>
  <r>
    <x v="363"/>
    <d v="2021-08-14T00:00:00"/>
    <n v="7"/>
    <x v="18"/>
    <n v="390"/>
    <n v="253.5"/>
    <n v="7"/>
    <n v="2730"/>
    <n v="1774.5"/>
    <n v="955.5"/>
    <n v="0.35"/>
    <x v="34"/>
    <x v="2"/>
    <x v="0"/>
  </r>
  <r>
    <x v="364"/>
    <d v="2021-08-12T00:00:00"/>
    <n v="4"/>
    <x v="13"/>
    <n v="95"/>
    <n v="60.8"/>
    <n v="3"/>
    <n v="285"/>
    <n v="182.39999999999998"/>
    <n v="102.60000000000002"/>
    <n v="0.3600000000000001"/>
    <x v="15"/>
    <x v="0"/>
    <x v="0"/>
  </r>
  <r>
    <x v="364"/>
    <d v="2021-08-11T00:00:00"/>
    <n v="3"/>
    <x v="15"/>
    <n v="375"/>
    <n v="247.5"/>
    <n v="5"/>
    <n v="1875"/>
    <n v="1237.5"/>
    <n v="637.5"/>
    <n v="0.34"/>
    <x v="21"/>
    <x v="2"/>
    <x v="1"/>
  </r>
  <r>
    <x v="364"/>
    <d v="2021-08-12T00:00:00"/>
    <n v="4"/>
    <x v="1"/>
    <n v="390"/>
    <n v="288.60000000000002"/>
    <n v="3"/>
    <n v="1170"/>
    <n v="865.80000000000007"/>
    <n v="304.19999999999993"/>
    <n v="0.25999999999999995"/>
    <x v="31"/>
    <x v="4"/>
    <x v="1"/>
  </r>
  <r>
    <x v="365"/>
    <d v="2021-08-16T00:00:00"/>
    <n v="7"/>
    <x v="10"/>
    <n v="59"/>
    <n v="41.3"/>
    <n v="3"/>
    <n v="177"/>
    <n v="123.89999999999999"/>
    <n v="53.100000000000009"/>
    <n v="0.30000000000000004"/>
    <x v="34"/>
    <x v="4"/>
    <x v="0"/>
  </r>
  <r>
    <x v="366"/>
    <d v="2021-08-19T00:00:00"/>
    <n v="4"/>
    <x v="6"/>
    <n v="290"/>
    <n v="185.6"/>
    <n v="6"/>
    <n v="1740"/>
    <n v="1113.5999999999999"/>
    <n v="626.40000000000009"/>
    <n v="0.36000000000000004"/>
    <x v="38"/>
    <x v="0"/>
    <x v="1"/>
  </r>
  <r>
    <x v="366"/>
    <d v="2021-08-18T00:00:00"/>
    <n v="3"/>
    <x v="12"/>
    <n v="250"/>
    <n v="187.5"/>
    <n v="4"/>
    <n v="1000"/>
    <n v="750"/>
    <n v="250"/>
    <n v="0.25"/>
    <x v="5"/>
    <x v="1"/>
    <x v="1"/>
  </r>
  <r>
    <x v="366"/>
    <d v="2021-08-19T00:00:00"/>
    <n v="4"/>
    <x v="21"/>
    <n v="215"/>
    <n v="152.65"/>
    <n v="7"/>
    <n v="1505"/>
    <n v="1068.55"/>
    <n v="436.45000000000005"/>
    <n v="0.29000000000000004"/>
    <x v="31"/>
    <x v="2"/>
    <x v="0"/>
  </r>
  <r>
    <x v="367"/>
    <d v="2021-08-21T00:00:00"/>
    <n v="5"/>
    <x v="14"/>
    <n v="490"/>
    <n v="298.89999999999998"/>
    <n v="3"/>
    <n v="1470"/>
    <n v="896.69999999999993"/>
    <n v="573.30000000000007"/>
    <n v="0.39000000000000007"/>
    <x v="46"/>
    <x v="0"/>
    <x v="0"/>
  </r>
  <r>
    <x v="367"/>
    <d v="2021-08-21T00:00:00"/>
    <n v="5"/>
    <x v="14"/>
    <n v="490"/>
    <n v="298.89999999999998"/>
    <n v="9"/>
    <n v="4410"/>
    <n v="2690.1"/>
    <n v="1719.9"/>
    <n v="0.39"/>
    <x v="16"/>
    <x v="3"/>
    <x v="1"/>
  </r>
  <r>
    <x v="368"/>
    <d v="2021-08-19T00:00:00"/>
    <n v="2"/>
    <x v="19"/>
    <n v="145"/>
    <n v="105.85"/>
    <n v="8"/>
    <n v="1160"/>
    <n v="846.8"/>
    <n v="313.20000000000005"/>
    <n v="0.27"/>
    <x v="9"/>
    <x v="2"/>
    <x v="0"/>
  </r>
  <r>
    <x v="369"/>
    <d v="2021-08-22T00:00:00"/>
    <n v="4"/>
    <x v="13"/>
    <n v="95"/>
    <n v="60.8"/>
    <n v="3"/>
    <n v="285"/>
    <n v="182.39999999999998"/>
    <n v="102.60000000000002"/>
    <n v="0.3600000000000001"/>
    <x v="32"/>
    <x v="4"/>
    <x v="0"/>
  </r>
  <r>
    <x v="370"/>
    <d v="2021-08-25T00:00:00"/>
    <n v="3"/>
    <x v="7"/>
    <n v="275"/>
    <n v="200.75"/>
    <n v="9"/>
    <n v="2475"/>
    <n v="1806.75"/>
    <n v="668.25"/>
    <n v="0.27"/>
    <x v="26"/>
    <x v="3"/>
    <x v="0"/>
  </r>
  <r>
    <x v="370"/>
    <d v="2021-08-28T00:00:00"/>
    <n v="6"/>
    <x v="3"/>
    <n v="80"/>
    <n v="48.8"/>
    <n v="9"/>
    <n v="720"/>
    <n v="439.2"/>
    <n v="280.8"/>
    <n v="0.39"/>
    <x v="23"/>
    <x v="4"/>
    <x v="1"/>
  </r>
  <r>
    <x v="370"/>
    <d v="2021-08-29T00:00:00"/>
    <n v="7"/>
    <x v="7"/>
    <n v="275"/>
    <n v="200.75"/>
    <n v="4"/>
    <n v="1100"/>
    <n v="803"/>
    <n v="297"/>
    <n v="0.27"/>
    <x v="33"/>
    <x v="0"/>
    <x v="0"/>
  </r>
  <r>
    <x v="371"/>
    <d v="2021-08-25T00:00:00"/>
    <n v="1"/>
    <x v="14"/>
    <n v="490"/>
    <n v="298.89999999999998"/>
    <n v="7"/>
    <n v="3430"/>
    <n v="2092.2999999999997"/>
    <n v="1337.7000000000003"/>
    <n v="0.39000000000000007"/>
    <x v="12"/>
    <x v="3"/>
    <x v="1"/>
  </r>
  <r>
    <x v="371"/>
    <d v="2021-08-29T00:00:00"/>
    <n v="5"/>
    <x v="13"/>
    <n v="95"/>
    <n v="60.8"/>
    <n v="5"/>
    <n v="475"/>
    <n v="304"/>
    <n v="171"/>
    <n v="0.36"/>
    <x v="1"/>
    <x v="2"/>
    <x v="1"/>
  </r>
  <r>
    <x v="372"/>
    <d v="2021-09-01T00:00:00"/>
    <n v="7"/>
    <x v="9"/>
    <n v="440"/>
    <n v="286"/>
    <n v="8"/>
    <n v="3520"/>
    <n v="2288"/>
    <n v="1232"/>
    <n v="0.35"/>
    <x v="2"/>
    <x v="2"/>
    <x v="0"/>
  </r>
  <r>
    <x v="373"/>
    <d v="2021-08-28T00:00:00"/>
    <n v="2"/>
    <x v="8"/>
    <n v="220"/>
    <n v="154"/>
    <n v="8"/>
    <n v="1760"/>
    <n v="1232"/>
    <n v="528"/>
    <n v="0.3"/>
    <x v="43"/>
    <x v="0"/>
    <x v="0"/>
  </r>
  <r>
    <x v="374"/>
    <d v="2021-09-03T00:00:00"/>
    <n v="7"/>
    <x v="12"/>
    <n v="250"/>
    <n v="187.5"/>
    <n v="3"/>
    <n v="750"/>
    <n v="562.5"/>
    <n v="187.5"/>
    <n v="0.25"/>
    <x v="45"/>
    <x v="1"/>
    <x v="1"/>
  </r>
  <r>
    <x v="374"/>
    <d v="2021-09-01T00:00:00"/>
    <n v="5"/>
    <x v="21"/>
    <n v="215"/>
    <n v="152.65"/>
    <n v="4"/>
    <n v="860"/>
    <n v="610.6"/>
    <n v="249.39999999999998"/>
    <n v="0.28999999999999998"/>
    <x v="29"/>
    <x v="3"/>
    <x v="1"/>
  </r>
  <r>
    <x v="375"/>
    <d v="2021-09-02T00:00:00"/>
    <n v="5"/>
    <x v="11"/>
    <n v="320"/>
    <n v="233.6"/>
    <n v="2"/>
    <n v="640"/>
    <n v="467.2"/>
    <n v="172.8"/>
    <n v="0.27"/>
    <x v="38"/>
    <x v="4"/>
    <x v="0"/>
  </r>
  <r>
    <x v="375"/>
    <d v="2021-09-01T00:00:00"/>
    <n v="4"/>
    <x v="4"/>
    <n v="195"/>
    <n v="138.44999999999999"/>
    <n v="6"/>
    <n v="1170"/>
    <n v="830.69999999999993"/>
    <n v="339.30000000000007"/>
    <n v="0.29000000000000004"/>
    <x v="9"/>
    <x v="0"/>
    <x v="1"/>
  </r>
  <r>
    <x v="376"/>
    <d v="2021-08-30T00:00:00"/>
    <n v="1"/>
    <x v="18"/>
    <n v="390"/>
    <n v="253.5"/>
    <n v="3"/>
    <n v="1170"/>
    <n v="760.5"/>
    <n v="409.5"/>
    <n v="0.35"/>
    <x v="11"/>
    <x v="2"/>
    <x v="0"/>
  </r>
  <r>
    <x v="376"/>
    <d v="2021-09-05T00:00:00"/>
    <n v="7"/>
    <x v="5"/>
    <n v="250"/>
    <n v="167.5"/>
    <n v="8"/>
    <n v="2000"/>
    <n v="1340"/>
    <n v="660"/>
    <n v="0.33"/>
    <x v="23"/>
    <x v="2"/>
    <x v="1"/>
  </r>
  <r>
    <x v="377"/>
    <d v="2021-09-05T00:00:00"/>
    <n v="5"/>
    <x v="8"/>
    <n v="220"/>
    <n v="154"/>
    <n v="1"/>
    <n v="220"/>
    <n v="154"/>
    <n v="66"/>
    <n v="0.3"/>
    <x v="4"/>
    <x v="3"/>
    <x v="1"/>
  </r>
  <r>
    <x v="378"/>
    <d v="2021-09-08T00:00:00"/>
    <n v="7"/>
    <x v="9"/>
    <n v="440"/>
    <n v="286"/>
    <n v="7"/>
    <n v="3080"/>
    <n v="2002"/>
    <n v="1078"/>
    <n v="0.35"/>
    <x v="14"/>
    <x v="3"/>
    <x v="1"/>
  </r>
  <r>
    <x v="378"/>
    <d v="2021-09-06T00:00:00"/>
    <n v="5"/>
    <x v="5"/>
    <n v="250"/>
    <n v="167.5"/>
    <n v="8"/>
    <n v="2000"/>
    <n v="1340"/>
    <n v="660"/>
    <n v="0.33"/>
    <x v="36"/>
    <x v="0"/>
    <x v="1"/>
  </r>
  <r>
    <x v="379"/>
    <d v="2021-09-09T00:00:00"/>
    <n v="6"/>
    <x v="19"/>
    <n v="145"/>
    <n v="105.85"/>
    <n v="5"/>
    <n v="725"/>
    <n v="529.25"/>
    <n v="195.75"/>
    <n v="0.27"/>
    <x v="21"/>
    <x v="4"/>
    <x v="0"/>
  </r>
  <r>
    <x v="380"/>
    <d v="2021-09-08T00:00:00"/>
    <n v="3"/>
    <x v="1"/>
    <n v="390"/>
    <n v="288.60000000000002"/>
    <n v="8"/>
    <n v="3120"/>
    <n v="2308.8000000000002"/>
    <n v="811.19999999999982"/>
    <n v="0.25999999999999995"/>
    <x v="17"/>
    <x v="1"/>
    <x v="1"/>
  </r>
  <r>
    <x v="381"/>
    <d v="2021-09-11T00:00:00"/>
    <n v="3"/>
    <x v="11"/>
    <n v="320"/>
    <n v="233.6"/>
    <n v="1"/>
    <n v="320"/>
    <n v="233.6"/>
    <n v="86.4"/>
    <n v="0.27"/>
    <x v="22"/>
    <x v="2"/>
    <x v="1"/>
  </r>
  <r>
    <x v="381"/>
    <d v="2021-09-15T00:00:00"/>
    <n v="7"/>
    <x v="14"/>
    <n v="490"/>
    <n v="298.89999999999998"/>
    <n v="8"/>
    <n v="3920"/>
    <n v="2391.1999999999998"/>
    <n v="1528.8000000000002"/>
    <n v="0.39000000000000007"/>
    <x v="43"/>
    <x v="4"/>
    <x v="0"/>
  </r>
  <r>
    <x v="381"/>
    <d v="2021-09-11T00:00:00"/>
    <n v="3"/>
    <x v="16"/>
    <n v="110"/>
    <n v="78.099999999999994"/>
    <n v="4"/>
    <n v="440"/>
    <n v="312.39999999999998"/>
    <n v="127.60000000000002"/>
    <n v="0.29000000000000004"/>
    <x v="36"/>
    <x v="3"/>
    <x v="0"/>
  </r>
  <r>
    <x v="382"/>
    <d v="2021-09-13T00:00:00"/>
    <n v="3"/>
    <x v="8"/>
    <n v="220"/>
    <n v="154"/>
    <n v="2"/>
    <n v="440"/>
    <n v="308"/>
    <n v="132"/>
    <n v="0.3"/>
    <x v="23"/>
    <x v="4"/>
    <x v="1"/>
  </r>
  <r>
    <x v="383"/>
    <d v="2021-09-18T00:00:00"/>
    <n v="7"/>
    <x v="20"/>
    <n v="355"/>
    <n v="252.05"/>
    <n v="4"/>
    <n v="1420"/>
    <n v="1008.2"/>
    <n v="411.79999999999995"/>
    <n v="0.28999999999999998"/>
    <x v="42"/>
    <x v="3"/>
    <x v="1"/>
  </r>
  <r>
    <x v="383"/>
    <d v="2021-09-13T00:00:00"/>
    <n v="2"/>
    <x v="13"/>
    <n v="95"/>
    <n v="60.8"/>
    <n v="4"/>
    <n v="380"/>
    <n v="243.2"/>
    <n v="136.80000000000001"/>
    <n v="0.36000000000000004"/>
    <x v="39"/>
    <x v="2"/>
    <x v="1"/>
  </r>
  <r>
    <x v="384"/>
    <d v="2021-09-16T00:00:00"/>
    <n v="2"/>
    <x v="9"/>
    <n v="440"/>
    <n v="286"/>
    <n v="6"/>
    <n v="2640"/>
    <n v="1716"/>
    <n v="924"/>
    <n v="0.35"/>
    <x v="8"/>
    <x v="4"/>
    <x v="1"/>
  </r>
  <r>
    <x v="384"/>
    <d v="2021-09-17T00:00:00"/>
    <n v="3"/>
    <x v="7"/>
    <n v="275"/>
    <n v="200.75"/>
    <n v="4"/>
    <n v="1100"/>
    <n v="803"/>
    <n v="297"/>
    <n v="0.27"/>
    <x v="30"/>
    <x v="1"/>
    <x v="0"/>
  </r>
  <r>
    <x v="385"/>
    <d v="2021-09-23T00:00:00"/>
    <n v="7"/>
    <x v="7"/>
    <n v="275"/>
    <n v="200.75"/>
    <n v="5"/>
    <n v="1375"/>
    <n v="1003.75"/>
    <n v="371.25"/>
    <n v="0.27"/>
    <x v="8"/>
    <x v="1"/>
    <x v="1"/>
  </r>
  <r>
    <x v="386"/>
    <d v="2021-09-24T00:00:00"/>
    <n v="7"/>
    <x v="7"/>
    <n v="275"/>
    <n v="200.75"/>
    <n v="1"/>
    <n v="275"/>
    <n v="200.75"/>
    <n v="74.25"/>
    <n v="0.27"/>
    <x v="42"/>
    <x v="2"/>
    <x v="1"/>
  </r>
  <r>
    <x v="386"/>
    <d v="2021-09-20T00:00:00"/>
    <n v="3"/>
    <x v="3"/>
    <n v="80"/>
    <n v="48.8"/>
    <n v="2"/>
    <n v="160"/>
    <n v="97.6"/>
    <n v="62.400000000000006"/>
    <n v="0.39"/>
    <x v="35"/>
    <x v="0"/>
    <x v="0"/>
  </r>
  <r>
    <x v="386"/>
    <d v="2021-09-24T00:00:00"/>
    <n v="7"/>
    <x v="16"/>
    <n v="110"/>
    <n v="78.099999999999994"/>
    <n v="4"/>
    <n v="440"/>
    <n v="312.39999999999998"/>
    <n v="127.60000000000002"/>
    <n v="0.29000000000000004"/>
    <x v="11"/>
    <x v="4"/>
    <x v="1"/>
  </r>
  <r>
    <x v="386"/>
    <d v="2021-09-23T00:00:00"/>
    <n v="6"/>
    <x v="20"/>
    <n v="355"/>
    <n v="252.05"/>
    <n v="7"/>
    <n v="2485"/>
    <n v="1764.3500000000001"/>
    <n v="720.64999999999986"/>
    <n v="0.28999999999999992"/>
    <x v="3"/>
    <x v="0"/>
    <x v="1"/>
  </r>
  <r>
    <x v="387"/>
    <d v="2021-09-22T00:00:00"/>
    <n v="2"/>
    <x v="11"/>
    <n v="320"/>
    <n v="233.6"/>
    <n v="7"/>
    <n v="2240"/>
    <n v="1635.2"/>
    <n v="604.79999999999995"/>
    <n v="0.26999999999999996"/>
    <x v="33"/>
    <x v="4"/>
    <x v="1"/>
  </r>
  <r>
    <x v="388"/>
    <d v="2021-09-23T00:00:00"/>
    <n v="2"/>
    <x v="8"/>
    <n v="220"/>
    <n v="154"/>
    <n v="4"/>
    <n v="880"/>
    <n v="616"/>
    <n v="264"/>
    <n v="0.3"/>
    <x v="21"/>
    <x v="3"/>
    <x v="0"/>
  </r>
  <r>
    <x v="389"/>
    <d v="2021-09-23T00:00:00"/>
    <n v="1"/>
    <x v="6"/>
    <n v="290"/>
    <n v="185.6"/>
    <n v="2"/>
    <n v="580"/>
    <n v="371.2"/>
    <n v="208.8"/>
    <n v="0.36000000000000004"/>
    <x v="41"/>
    <x v="4"/>
    <x v="1"/>
  </r>
  <r>
    <x v="390"/>
    <d v="2021-09-28T00:00:00"/>
    <n v="5"/>
    <x v="5"/>
    <n v="250"/>
    <n v="167.5"/>
    <n v="1"/>
    <n v="250"/>
    <n v="167.5"/>
    <n v="82.5"/>
    <n v="0.33"/>
    <x v="16"/>
    <x v="3"/>
    <x v="0"/>
  </r>
  <r>
    <x v="391"/>
    <d v="2021-09-26T00:00:00"/>
    <n v="2"/>
    <x v="15"/>
    <n v="375"/>
    <n v="247.5"/>
    <n v="4"/>
    <n v="1500"/>
    <n v="990"/>
    <n v="510"/>
    <n v="0.34"/>
    <x v="4"/>
    <x v="2"/>
    <x v="1"/>
  </r>
  <r>
    <x v="392"/>
    <d v="2021-09-29T00:00:00"/>
    <n v="4"/>
    <x v="12"/>
    <n v="250"/>
    <n v="187.5"/>
    <n v="3"/>
    <n v="750"/>
    <n v="562.5"/>
    <n v="187.5"/>
    <n v="0.25"/>
    <x v="17"/>
    <x v="3"/>
    <x v="0"/>
  </r>
  <r>
    <x v="392"/>
    <d v="2021-10-02T00:00:00"/>
    <n v="7"/>
    <x v="4"/>
    <n v="195"/>
    <n v="138.44999999999999"/>
    <n v="8"/>
    <n v="1560"/>
    <n v="1107.5999999999999"/>
    <n v="452.40000000000009"/>
    <n v="0.29000000000000004"/>
    <x v="36"/>
    <x v="0"/>
    <x v="1"/>
  </r>
  <r>
    <x v="393"/>
    <d v="2021-09-27T00:00:00"/>
    <n v="1"/>
    <x v="6"/>
    <n v="290"/>
    <n v="185.6"/>
    <n v="3"/>
    <n v="870"/>
    <n v="556.79999999999995"/>
    <n v="313.20000000000005"/>
    <n v="0.36000000000000004"/>
    <x v="24"/>
    <x v="0"/>
    <x v="0"/>
  </r>
  <r>
    <x v="394"/>
    <d v="2021-09-30T00:00:00"/>
    <n v="3"/>
    <x v="20"/>
    <n v="355"/>
    <n v="252.05"/>
    <n v="1"/>
    <n v="355"/>
    <n v="252.05"/>
    <n v="102.94999999999999"/>
    <n v="0.28999999999999998"/>
    <x v="19"/>
    <x v="1"/>
    <x v="1"/>
  </r>
  <r>
    <x v="394"/>
    <d v="2021-09-29T00:00:00"/>
    <n v="2"/>
    <x v="14"/>
    <n v="490"/>
    <n v="298.89999999999998"/>
    <n v="6"/>
    <n v="2940"/>
    <n v="1793.3999999999999"/>
    <n v="1146.6000000000001"/>
    <n v="0.39000000000000007"/>
    <x v="43"/>
    <x v="1"/>
    <x v="0"/>
  </r>
  <r>
    <x v="395"/>
    <d v="2021-09-29T00:00:00"/>
    <n v="1"/>
    <x v="20"/>
    <n v="355"/>
    <n v="252.05"/>
    <n v="4"/>
    <n v="1420"/>
    <n v="1008.2"/>
    <n v="411.79999999999995"/>
    <n v="0.28999999999999998"/>
    <x v="41"/>
    <x v="4"/>
    <x v="0"/>
  </r>
  <r>
    <x v="396"/>
    <d v="2021-10-06T00:00:00"/>
    <n v="4"/>
    <x v="15"/>
    <n v="375"/>
    <n v="247.5"/>
    <n v="3"/>
    <n v="1125"/>
    <n v="742.5"/>
    <n v="382.5"/>
    <n v="0.34"/>
    <x v="17"/>
    <x v="1"/>
    <x v="0"/>
  </r>
  <r>
    <x v="397"/>
    <d v="2021-10-09T00:00:00"/>
    <n v="6"/>
    <x v="19"/>
    <n v="145"/>
    <n v="105.85"/>
    <n v="6"/>
    <n v="870"/>
    <n v="635.09999999999991"/>
    <n v="234.90000000000009"/>
    <n v="0.27000000000000013"/>
    <x v="46"/>
    <x v="2"/>
    <x v="0"/>
  </r>
  <r>
    <x v="397"/>
    <d v="2021-10-07T00:00:00"/>
    <n v="4"/>
    <x v="14"/>
    <n v="490"/>
    <n v="298.89999999999998"/>
    <n v="9"/>
    <n v="4410"/>
    <n v="2690.1"/>
    <n v="1719.9"/>
    <n v="0.39"/>
    <x v="4"/>
    <x v="2"/>
    <x v="1"/>
  </r>
  <r>
    <x v="398"/>
    <d v="2021-10-12T00:00:00"/>
    <n v="4"/>
    <x v="20"/>
    <n v="355"/>
    <n v="252.05"/>
    <n v="4"/>
    <n v="1420"/>
    <n v="1008.2"/>
    <n v="411.79999999999995"/>
    <n v="0.28999999999999998"/>
    <x v="3"/>
    <x v="1"/>
    <x v="0"/>
  </r>
  <r>
    <x v="399"/>
    <d v="2021-10-15T00:00:00"/>
    <n v="6"/>
    <x v="6"/>
    <n v="290"/>
    <n v="185.6"/>
    <n v="1"/>
    <n v="290"/>
    <n v="185.6"/>
    <n v="104.4"/>
    <n v="0.36000000000000004"/>
    <x v="2"/>
    <x v="1"/>
    <x v="1"/>
  </r>
  <r>
    <x v="400"/>
    <d v="2021-10-15T00:00:00"/>
    <n v="5"/>
    <x v="18"/>
    <n v="390"/>
    <n v="253.5"/>
    <n v="1"/>
    <n v="390"/>
    <n v="253.5"/>
    <n v="136.5"/>
    <n v="0.35"/>
    <x v="46"/>
    <x v="4"/>
    <x v="1"/>
  </r>
  <r>
    <x v="401"/>
    <d v="2021-10-16T00:00:00"/>
    <n v="5"/>
    <x v="3"/>
    <n v="80"/>
    <n v="48.8"/>
    <n v="5"/>
    <n v="400"/>
    <n v="244"/>
    <n v="156"/>
    <n v="0.39"/>
    <x v="21"/>
    <x v="0"/>
    <x v="0"/>
  </r>
  <r>
    <x v="401"/>
    <d v="2021-10-13T00:00:00"/>
    <n v="2"/>
    <x v="16"/>
    <n v="110"/>
    <n v="78.099999999999994"/>
    <n v="6"/>
    <n v="660"/>
    <n v="468.59999999999997"/>
    <n v="191.40000000000003"/>
    <n v="0.29000000000000004"/>
    <x v="10"/>
    <x v="2"/>
    <x v="0"/>
  </r>
  <r>
    <x v="402"/>
    <d v="2021-10-15T00:00:00"/>
    <n v="3"/>
    <x v="18"/>
    <n v="390"/>
    <n v="253.5"/>
    <n v="8"/>
    <n v="3120"/>
    <n v="2028"/>
    <n v="1092"/>
    <n v="0.35"/>
    <x v="25"/>
    <x v="4"/>
    <x v="1"/>
  </r>
  <r>
    <x v="402"/>
    <d v="2021-10-17T00:00:00"/>
    <n v="5"/>
    <x v="14"/>
    <n v="490"/>
    <n v="298.89999999999998"/>
    <n v="5"/>
    <n v="2450"/>
    <n v="1494.5"/>
    <n v="955.5"/>
    <n v="0.39"/>
    <x v="37"/>
    <x v="2"/>
    <x v="1"/>
  </r>
  <r>
    <x v="402"/>
    <d v="2021-10-16T00:00:00"/>
    <n v="4"/>
    <x v="1"/>
    <n v="390"/>
    <n v="288.60000000000002"/>
    <n v="3"/>
    <n v="1170"/>
    <n v="865.80000000000007"/>
    <n v="304.19999999999993"/>
    <n v="0.25999999999999995"/>
    <x v="0"/>
    <x v="1"/>
    <x v="0"/>
  </r>
  <r>
    <x v="403"/>
    <d v="2021-10-20T00:00:00"/>
    <n v="7"/>
    <x v="5"/>
    <n v="250"/>
    <n v="167.5"/>
    <n v="7"/>
    <n v="1750"/>
    <n v="1172.5"/>
    <n v="577.5"/>
    <n v="0.33"/>
    <x v="10"/>
    <x v="4"/>
    <x v="0"/>
  </r>
  <r>
    <x v="404"/>
    <d v="2021-10-21T00:00:00"/>
    <n v="7"/>
    <x v="16"/>
    <n v="110"/>
    <n v="78.099999999999994"/>
    <n v="2"/>
    <n v="220"/>
    <n v="156.19999999999999"/>
    <n v="63.800000000000011"/>
    <n v="0.29000000000000004"/>
    <x v="6"/>
    <x v="3"/>
    <x v="1"/>
  </r>
  <r>
    <x v="404"/>
    <d v="2021-10-15T00:00:00"/>
    <n v="1"/>
    <x v="12"/>
    <n v="250"/>
    <n v="187.5"/>
    <n v="7"/>
    <n v="1750"/>
    <n v="1312.5"/>
    <n v="437.5"/>
    <n v="0.25"/>
    <x v="39"/>
    <x v="2"/>
    <x v="1"/>
  </r>
  <r>
    <x v="405"/>
    <d v="2021-10-22T00:00:00"/>
    <n v="5"/>
    <x v="20"/>
    <n v="355"/>
    <n v="252.05"/>
    <n v="3"/>
    <n v="1065"/>
    <n v="756.15000000000009"/>
    <n v="308.84999999999991"/>
    <n v="0.28999999999999992"/>
    <x v="24"/>
    <x v="0"/>
    <x v="0"/>
  </r>
  <r>
    <x v="405"/>
    <d v="2021-10-23T00:00:00"/>
    <n v="6"/>
    <x v="16"/>
    <n v="110"/>
    <n v="78.099999999999994"/>
    <n v="5"/>
    <n v="550"/>
    <n v="390.5"/>
    <n v="159.5"/>
    <n v="0.28999999999999998"/>
    <x v="21"/>
    <x v="3"/>
    <x v="1"/>
  </r>
  <r>
    <x v="406"/>
    <d v="2021-10-21T00:00:00"/>
    <n v="3"/>
    <x v="14"/>
    <n v="490"/>
    <n v="298.89999999999998"/>
    <n v="3"/>
    <n v="1470"/>
    <n v="896.69999999999993"/>
    <n v="573.30000000000007"/>
    <n v="0.39000000000000007"/>
    <x v="5"/>
    <x v="1"/>
    <x v="1"/>
  </r>
  <r>
    <x v="407"/>
    <d v="2021-10-26T00:00:00"/>
    <n v="7"/>
    <x v="16"/>
    <n v="110"/>
    <n v="78.099999999999994"/>
    <n v="3"/>
    <n v="330"/>
    <n v="234.29999999999998"/>
    <n v="95.700000000000017"/>
    <n v="0.29000000000000004"/>
    <x v="44"/>
    <x v="0"/>
    <x v="1"/>
  </r>
  <r>
    <x v="408"/>
    <d v="2021-10-25T00:00:00"/>
    <n v="1"/>
    <x v="11"/>
    <n v="320"/>
    <n v="233.6"/>
    <n v="9"/>
    <n v="2880"/>
    <n v="2102.4"/>
    <n v="777.59999999999991"/>
    <n v="0.26999999999999996"/>
    <x v="23"/>
    <x v="0"/>
    <x v="1"/>
  </r>
  <r>
    <x v="409"/>
    <d v="2021-10-30T00:00:00"/>
    <n v="2"/>
    <x v="15"/>
    <n v="375"/>
    <n v="247.5"/>
    <n v="5"/>
    <n v="1875"/>
    <n v="1237.5"/>
    <n v="637.5"/>
    <n v="0.34"/>
    <x v="15"/>
    <x v="4"/>
    <x v="0"/>
  </r>
  <r>
    <x v="410"/>
    <d v="2021-11-05T00:00:00"/>
    <n v="7"/>
    <x v="0"/>
    <n v="99"/>
    <n v="62.37"/>
    <n v="9"/>
    <n v="891"/>
    <n v="561.32999999999993"/>
    <n v="329.67000000000007"/>
    <n v="0.37000000000000011"/>
    <x v="47"/>
    <x v="4"/>
    <x v="0"/>
  </r>
  <r>
    <x v="410"/>
    <d v="2021-11-03T00:00:00"/>
    <n v="5"/>
    <x v="7"/>
    <n v="275"/>
    <n v="200.75"/>
    <n v="1"/>
    <n v="275"/>
    <n v="200.75"/>
    <n v="74.25"/>
    <n v="0.27"/>
    <x v="21"/>
    <x v="1"/>
    <x v="1"/>
  </r>
  <r>
    <x v="411"/>
    <d v="2021-11-05T00:00:00"/>
    <n v="4"/>
    <x v="10"/>
    <n v="59"/>
    <n v="41.3"/>
    <n v="4"/>
    <n v="236"/>
    <n v="165.2"/>
    <n v="70.800000000000011"/>
    <n v="0.30000000000000004"/>
    <x v="2"/>
    <x v="0"/>
    <x v="1"/>
  </r>
  <r>
    <x v="411"/>
    <d v="2021-11-05T00:00:00"/>
    <n v="4"/>
    <x v="12"/>
    <n v="250"/>
    <n v="187.5"/>
    <n v="5"/>
    <n v="1250"/>
    <n v="937.5"/>
    <n v="312.5"/>
    <n v="0.25"/>
    <x v="15"/>
    <x v="4"/>
    <x v="1"/>
  </r>
  <r>
    <x v="411"/>
    <d v="2021-11-07T00:00:00"/>
    <n v="6"/>
    <x v="21"/>
    <n v="215"/>
    <n v="152.65"/>
    <n v="8"/>
    <n v="1720"/>
    <n v="1221.2"/>
    <n v="498.79999999999995"/>
    <n v="0.28999999999999998"/>
    <x v="6"/>
    <x v="2"/>
    <x v="0"/>
  </r>
  <r>
    <x v="411"/>
    <d v="2021-11-05T00:00:00"/>
    <n v="4"/>
    <x v="17"/>
    <n v="460"/>
    <n v="303.60000000000002"/>
    <n v="1"/>
    <n v="460"/>
    <n v="303.60000000000002"/>
    <n v="156.39999999999998"/>
    <n v="0.33999999999999997"/>
    <x v="27"/>
    <x v="1"/>
    <x v="1"/>
  </r>
  <r>
    <x v="412"/>
    <d v="2021-11-10T00:00:00"/>
    <n v="4"/>
    <x v="20"/>
    <n v="355"/>
    <n v="252.05"/>
    <n v="8"/>
    <n v="2840"/>
    <n v="2016.4"/>
    <n v="823.59999999999991"/>
    <n v="0.28999999999999998"/>
    <x v="4"/>
    <x v="0"/>
    <x v="1"/>
  </r>
  <r>
    <x v="413"/>
    <d v="2021-11-14T00:00:00"/>
    <n v="5"/>
    <x v="9"/>
    <n v="440"/>
    <n v="286"/>
    <n v="8"/>
    <n v="3520"/>
    <n v="2288"/>
    <n v="1232"/>
    <n v="0.35"/>
    <x v="19"/>
    <x v="4"/>
    <x v="0"/>
  </r>
  <r>
    <x v="414"/>
    <d v="2021-11-16T00:00:00"/>
    <n v="6"/>
    <x v="3"/>
    <n v="80"/>
    <n v="48.8"/>
    <n v="4"/>
    <n v="320"/>
    <n v="195.2"/>
    <n v="124.80000000000001"/>
    <n v="0.39"/>
    <x v="47"/>
    <x v="0"/>
    <x v="0"/>
  </r>
  <r>
    <x v="415"/>
    <d v="2021-11-15T00:00:00"/>
    <n v="4"/>
    <x v="17"/>
    <n v="460"/>
    <n v="303.60000000000002"/>
    <n v="5"/>
    <n v="2300"/>
    <n v="1518"/>
    <n v="782"/>
    <n v="0.34"/>
    <x v="46"/>
    <x v="1"/>
    <x v="1"/>
  </r>
  <r>
    <x v="416"/>
    <d v="2021-11-19T00:00:00"/>
    <n v="7"/>
    <x v="19"/>
    <n v="145"/>
    <n v="105.85"/>
    <n v="4"/>
    <n v="580"/>
    <n v="423.4"/>
    <n v="156.60000000000002"/>
    <n v="0.27"/>
    <x v="10"/>
    <x v="4"/>
    <x v="1"/>
  </r>
  <r>
    <x v="416"/>
    <d v="2021-11-16T00:00:00"/>
    <n v="4"/>
    <x v="11"/>
    <n v="320"/>
    <n v="233.6"/>
    <n v="5"/>
    <n v="1600"/>
    <n v="1168"/>
    <n v="432"/>
    <n v="0.27"/>
    <x v="6"/>
    <x v="0"/>
    <x v="0"/>
  </r>
  <r>
    <x v="417"/>
    <d v="2021-11-16T00:00:00"/>
    <n v="2"/>
    <x v="9"/>
    <n v="440"/>
    <n v="286"/>
    <n v="6"/>
    <n v="2640"/>
    <n v="1716"/>
    <n v="924"/>
    <n v="0.35"/>
    <x v="35"/>
    <x v="1"/>
    <x v="1"/>
  </r>
  <r>
    <x v="417"/>
    <d v="2021-11-21T00:00:00"/>
    <n v="7"/>
    <x v="4"/>
    <n v="195"/>
    <n v="138.44999999999999"/>
    <n v="3"/>
    <n v="585"/>
    <n v="415.34999999999997"/>
    <n v="169.65000000000003"/>
    <n v="0.29000000000000004"/>
    <x v="3"/>
    <x v="4"/>
    <x v="1"/>
  </r>
  <r>
    <x v="418"/>
    <d v="2021-11-19T00:00:00"/>
    <n v="2"/>
    <x v="12"/>
    <n v="250"/>
    <n v="187.5"/>
    <n v="6"/>
    <n v="1500"/>
    <n v="1125"/>
    <n v="375"/>
    <n v="0.25"/>
    <x v="38"/>
    <x v="1"/>
    <x v="1"/>
  </r>
  <r>
    <x v="419"/>
    <d v="2021-11-22T00:00:00"/>
    <n v="4"/>
    <x v="4"/>
    <n v="195"/>
    <n v="138.44999999999999"/>
    <n v="2"/>
    <n v="390"/>
    <n v="276.89999999999998"/>
    <n v="113.10000000000002"/>
    <n v="0.29000000000000004"/>
    <x v="7"/>
    <x v="4"/>
    <x v="0"/>
  </r>
  <r>
    <x v="420"/>
    <d v="2021-11-23T00:00:00"/>
    <n v="4"/>
    <x v="21"/>
    <n v="215"/>
    <n v="152.65"/>
    <n v="7"/>
    <n v="1505"/>
    <n v="1068.55"/>
    <n v="436.45000000000005"/>
    <n v="0.29000000000000004"/>
    <x v="18"/>
    <x v="0"/>
    <x v="1"/>
  </r>
  <r>
    <x v="420"/>
    <d v="2021-11-24T00:00:00"/>
    <n v="5"/>
    <x v="20"/>
    <n v="355"/>
    <n v="252.05"/>
    <n v="2"/>
    <n v="710"/>
    <n v="504.1"/>
    <n v="205.89999999999998"/>
    <n v="0.28999999999999998"/>
    <x v="15"/>
    <x v="2"/>
    <x v="0"/>
  </r>
  <r>
    <x v="421"/>
    <d v="2021-11-29T00:00:00"/>
    <n v="7"/>
    <x v="11"/>
    <n v="320"/>
    <n v="233.6"/>
    <n v="9"/>
    <n v="2880"/>
    <n v="2102.4"/>
    <n v="777.59999999999991"/>
    <n v="0.26999999999999996"/>
    <x v="9"/>
    <x v="2"/>
    <x v="0"/>
  </r>
  <r>
    <x v="421"/>
    <d v="2021-11-25T00:00:00"/>
    <n v="3"/>
    <x v="14"/>
    <n v="490"/>
    <n v="298.89999999999998"/>
    <n v="1"/>
    <n v="490"/>
    <n v="298.89999999999998"/>
    <n v="191.10000000000002"/>
    <n v="0.39000000000000007"/>
    <x v="23"/>
    <x v="2"/>
    <x v="1"/>
  </r>
  <r>
    <x v="422"/>
    <d v="2021-11-27T00:00:00"/>
    <n v="4"/>
    <x v="2"/>
    <n v="445"/>
    <n v="280.35000000000002"/>
    <n v="3"/>
    <n v="1335"/>
    <n v="841.05000000000007"/>
    <n v="493.94999999999993"/>
    <n v="0.36999999999999994"/>
    <x v="39"/>
    <x v="0"/>
    <x v="0"/>
  </r>
  <r>
    <x v="422"/>
    <d v="2021-11-29T00:00:00"/>
    <n v="6"/>
    <x v="3"/>
    <n v="80"/>
    <n v="48.8"/>
    <n v="4"/>
    <n v="320"/>
    <n v="195.2"/>
    <n v="124.80000000000001"/>
    <n v="0.39"/>
    <x v="47"/>
    <x v="4"/>
    <x v="0"/>
  </r>
  <r>
    <x v="423"/>
    <d v="2021-11-26T00:00:00"/>
    <n v="2"/>
    <x v="7"/>
    <n v="275"/>
    <n v="200.75"/>
    <n v="6"/>
    <n v="1650"/>
    <n v="1204.5"/>
    <n v="445.5"/>
    <n v="0.27"/>
    <x v="45"/>
    <x v="0"/>
    <x v="0"/>
  </r>
  <r>
    <x v="424"/>
    <d v="2021-11-27T00:00:00"/>
    <n v="1"/>
    <x v="16"/>
    <n v="110"/>
    <n v="78.099999999999994"/>
    <n v="1"/>
    <n v="110"/>
    <n v="78.099999999999994"/>
    <n v="31.900000000000006"/>
    <n v="0.29000000000000004"/>
    <x v="7"/>
    <x v="1"/>
    <x v="0"/>
  </r>
  <r>
    <x v="425"/>
    <d v="2021-11-30T00:00:00"/>
    <n v="3"/>
    <x v="21"/>
    <n v="215"/>
    <n v="152.65"/>
    <n v="8"/>
    <n v="1720"/>
    <n v="1221.2"/>
    <n v="498.79999999999995"/>
    <n v="0.28999999999999998"/>
    <x v="33"/>
    <x v="3"/>
    <x v="1"/>
  </r>
  <r>
    <x v="425"/>
    <d v="2021-12-03T00:00:00"/>
    <n v="6"/>
    <x v="17"/>
    <n v="460"/>
    <n v="303.60000000000002"/>
    <n v="6"/>
    <n v="2760"/>
    <n v="1821.6000000000001"/>
    <n v="938.39999999999986"/>
    <n v="0.33999999999999997"/>
    <x v="24"/>
    <x v="4"/>
    <x v="0"/>
  </r>
  <r>
    <x v="425"/>
    <d v="2021-11-29T00:00:00"/>
    <n v="2"/>
    <x v="8"/>
    <n v="220"/>
    <n v="154"/>
    <n v="3"/>
    <n v="660"/>
    <n v="462"/>
    <n v="198"/>
    <n v="0.3"/>
    <x v="6"/>
    <x v="4"/>
    <x v="0"/>
  </r>
  <r>
    <x v="426"/>
    <d v="2021-12-05T00:00:00"/>
    <n v="6"/>
    <x v="7"/>
    <n v="275"/>
    <n v="200.75"/>
    <n v="3"/>
    <n v="825"/>
    <n v="602.25"/>
    <n v="222.75"/>
    <n v="0.27"/>
    <x v="4"/>
    <x v="3"/>
    <x v="1"/>
  </r>
  <r>
    <x v="426"/>
    <d v="2021-12-02T00:00:00"/>
    <n v="3"/>
    <x v="21"/>
    <n v="215"/>
    <n v="152.65"/>
    <n v="6"/>
    <n v="1290"/>
    <n v="915.90000000000009"/>
    <n v="374.09999999999991"/>
    <n v="0.28999999999999992"/>
    <x v="7"/>
    <x v="3"/>
    <x v="1"/>
  </r>
  <r>
    <x v="426"/>
    <d v="2021-12-05T00:00:00"/>
    <n v="6"/>
    <x v="9"/>
    <n v="440"/>
    <n v="286"/>
    <n v="3"/>
    <n v="1320"/>
    <n v="858"/>
    <n v="462"/>
    <n v="0.35"/>
    <x v="14"/>
    <x v="4"/>
    <x v="0"/>
  </r>
  <r>
    <x v="427"/>
    <d v="2021-12-01T00:00:00"/>
    <n v="1"/>
    <x v="5"/>
    <n v="250"/>
    <n v="167.5"/>
    <n v="4"/>
    <n v="1000"/>
    <n v="670"/>
    <n v="330"/>
    <n v="0.33"/>
    <x v="27"/>
    <x v="3"/>
    <x v="1"/>
  </r>
  <r>
    <x v="427"/>
    <d v="2021-12-07T00:00:00"/>
    <n v="7"/>
    <x v="11"/>
    <n v="320"/>
    <n v="233.6"/>
    <n v="4"/>
    <n v="1280"/>
    <n v="934.4"/>
    <n v="345.6"/>
    <n v="0.27"/>
    <x v="32"/>
    <x v="3"/>
    <x v="0"/>
  </r>
  <r>
    <x v="428"/>
    <d v="2021-12-04T00:00:00"/>
    <n v="3"/>
    <x v="7"/>
    <n v="275"/>
    <n v="200.75"/>
    <n v="3"/>
    <n v="825"/>
    <n v="602.25"/>
    <n v="222.75"/>
    <n v="0.27"/>
    <x v="31"/>
    <x v="3"/>
    <x v="0"/>
  </r>
  <r>
    <x v="428"/>
    <d v="2021-12-07T00:00:00"/>
    <n v="6"/>
    <x v="0"/>
    <n v="99"/>
    <n v="62.37"/>
    <n v="5"/>
    <n v="495"/>
    <n v="311.84999999999997"/>
    <n v="183.15000000000003"/>
    <n v="0.37000000000000005"/>
    <x v="15"/>
    <x v="2"/>
    <x v="1"/>
  </r>
  <r>
    <x v="429"/>
    <d v="2021-12-06T00:00:00"/>
    <n v="4"/>
    <x v="7"/>
    <n v="275"/>
    <n v="200.75"/>
    <n v="7"/>
    <n v="1925"/>
    <n v="1405.25"/>
    <n v="519.75"/>
    <n v="0.27"/>
    <x v="33"/>
    <x v="1"/>
    <x v="0"/>
  </r>
  <r>
    <x v="430"/>
    <d v="2021-12-06T00:00:00"/>
    <n v="3"/>
    <x v="21"/>
    <n v="215"/>
    <n v="152.65"/>
    <n v="2"/>
    <n v="430"/>
    <n v="305.3"/>
    <n v="124.69999999999999"/>
    <n v="0.28999999999999998"/>
    <x v="4"/>
    <x v="1"/>
    <x v="1"/>
  </r>
  <r>
    <x v="430"/>
    <d v="2021-12-09T00:00:00"/>
    <n v="6"/>
    <x v="4"/>
    <n v="195"/>
    <n v="138.44999999999999"/>
    <n v="2"/>
    <n v="390"/>
    <n v="276.89999999999998"/>
    <n v="113.10000000000002"/>
    <n v="0.29000000000000004"/>
    <x v="28"/>
    <x v="0"/>
    <x v="1"/>
  </r>
  <r>
    <x v="431"/>
    <d v="2021-12-08T00:00:00"/>
    <n v="4"/>
    <x v="15"/>
    <n v="375"/>
    <n v="247.5"/>
    <n v="5"/>
    <n v="1875"/>
    <n v="1237.5"/>
    <n v="637.5"/>
    <n v="0.34"/>
    <x v="18"/>
    <x v="0"/>
    <x v="0"/>
  </r>
  <r>
    <x v="431"/>
    <d v="2021-12-05T00:00:00"/>
    <n v="1"/>
    <x v="12"/>
    <n v="250"/>
    <n v="187.5"/>
    <n v="6"/>
    <n v="1500"/>
    <n v="1125"/>
    <n v="375"/>
    <n v="0.25"/>
    <x v="42"/>
    <x v="2"/>
    <x v="1"/>
  </r>
  <r>
    <x v="432"/>
    <d v="2021-12-11T00:00:00"/>
    <n v="6"/>
    <x v="19"/>
    <n v="145"/>
    <n v="105.85"/>
    <n v="7"/>
    <n v="1015"/>
    <n v="740.94999999999993"/>
    <n v="274.05000000000007"/>
    <n v="0.27000000000000007"/>
    <x v="40"/>
    <x v="0"/>
    <x v="0"/>
  </r>
  <r>
    <x v="433"/>
    <d v="2021-12-13T00:00:00"/>
    <n v="7"/>
    <x v="2"/>
    <n v="445"/>
    <n v="280.35000000000002"/>
    <n v="9"/>
    <n v="4005"/>
    <n v="2523.15"/>
    <n v="1481.85"/>
    <n v="0.37"/>
    <x v="0"/>
    <x v="0"/>
    <x v="0"/>
  </r>
  <r>
    <x v="434"/>
    <d v="2021-12-14T00:00:00"/>
    <n v="6"/>
    <x v="14"/>
    <n v="490"/>
    <n v="298.89999999999998"/>
    <n v="2"/>
    <n v="980"/>
    <n v="597.79999999999995"/>
    <n v="382.20000000000005"/>
    <n v="0.39000000000000007"/>
    <x v="29"/>
    <x v="1"/>
    <x v="1"/>
  </r>
  <r>
    <x v="435"/>
    <d v="2021-12-12T00:00:00"/>
    <n v="2"/>
    <x v="9"/>
    <n v="440"/>
    <n v="286"/>
    <n v="6"/>
    <n v="2640"/>
    <n v="1716"/>
    <n v="924"/>
    <n v="0.35"/>
    <x v="21"/>
    <x v="3"/>
    <x v="1"/>
  </r>
  <r>
    <x v="436"/>
    <d v="2021-12-14T00:00:00"/>
    <n v="3"/>
    <x v="15"/>
    <n v="375"/>
    <n v="247.5"/>
    <n v="1"/>
    <n v="375"/>
    <n v="247.5"/>
    <n v="127.5"/>
    <n v="0.34"/>
    <x v="16"/>
    <x v="3"/>
    <x v="1"/>
  </r>
  <r>
    <x v="436"/>
    <d v="2021-12-18T00:00:00"/>
    <n v="7"/>
    <x v="20"/>
    <n v="355"/>
    <n v="252.05"/>
    <n v="7"/>
    <n v="2485"/>
    <n v="1764.3500000000001"/>
    <n v="720.64999999999986"/>
    <n v="0.28999999999999992"/>
    <x v="20"/>
    <x v="4"/>
    <x v="1"/>
  </r>
  <r>
    <x v="437"/>
    <d v="2021-12-15T00:00:00"/>
    <n v="2"/>
    <x v="5"/>
    <n v="250"/>
    <n v="167.5"/>
    <n v="3"/>
    <n v="750"/>
    <n v="502.5"/>
    <n v="247.5"/>
    <n v="0.33"/>
    <x v="34"/>
    <x v="1"/>
    <x v="0"/>
  </r>
  <r>
    <x v="437"/>
    <d v="2021-12-18T00:00:00"/>
    <n v="5"/>
    <x v="16"/>
    <n v="110"/>
    <n v="78.099999999999994"/>
    <n v="5"/>
    <n v="550"/>
    <n v="390.5"/>
    <n v="159.5"/>
    <n v="0.28999999999999998"/>
    <x v="38"/>
    <x v="0"/>
    <x v="1"/>
  </r>
  <r>
    <x v="437"/>
    <d v="2021-12-17T00:00:00"/>
    <n v="4"/>
    <x v="11"/>
    <n v="320"/>
    <n v="233.6"/>
    <n v="6"/>
    <n v="1920"/>
    <n v="1401.6"/>
    <n v="518.40000000000009"/>
    <n v="0.27000000000000007"/>
    <x v="10"/>
    <x v="3"/>
    <x v="0"/>
  </r>
  <r>
    <x v="438"/>
    <d v="2021-12-19T00:00:00"/>
    <n v="5"/>
    <x v="18"/>
    <n v="390"/>
    <n v="253.5"/>
    <n v="9"/>
    <n v="3510"/>
    <n v="2281.5"/>
    <n v="1228.5"/>
    <n v="0.35"/>
    <x v="24"/>
    <x v="2"/>
    <x v="0"/>
  </r>
  <r>
    <x v="438"/>
    <d v="2021-12-21T00:00:00"/>
    <n v="7"/>
    <x v="5"/>
    <n v="250"/>
    <n v="167.5"/>
    <n v="8"/>
    <n v="2000"/>
    <n v="1340"/>
    <n v="660"/>
    <n v="0.33"/>
    <x v="27"/>
    <x v="1"/>
    <x v="0"/>
  </r>
  <r>
    <x v="439"/>
    <d v="2021-12-20T00:00:00"/>
    <n v="4"/>
    <x v="14"/>
    <n v="490"/>
    <n v="298.89999999999998"/>
    <n v="4"/>
    <n v="1960"/>
    <n v="1195.5999999999999"/>
    <n v="764.40000000000009"/>
    <n v="0.39000000000000007"/>
    <x v="44"/>
    <x v="3"/>
    <x v="1"/>
  </r>
  <r>
    <x v="439"/>
    <d v="2021-12-18T00:00:00"/>
    <n v="2"/>
    <x v="20"/>
    <n v="355"/>
    <n v="252.05"/>
    <n v="7"/>
    <n v="2485"/>
    <n v="1764.3500000000001"/>
    <n v="720.64999999999986"/>
    <n v="0.28999999999999992"/>
    <x v="46"/>
    <x v="2"/>
    <x v="0"/>
  </r>
  <r>
    <x v="440"/>
    <d v="2021-12-18T00:00:00"/>
    <n v="1"/>
    <x v="17"/>
    <n v="460"/>
    <n v="303.60000000000002"/>
    <n v="5"/>
    <n v="2300"/>
    <n v="1518"/>
    <n v="782"/>
    <n v="0.34"/>
    <x v="24"/>
    <x v="4"/>
    <x v="0"/>
  </r>
  <r>
    <x v="441"/>
    <d v="2021-12-25T00:00:00"/>
    <n v="4"/>
    <x v="15"/>
    <n v="375"/>
    <n v="247.5"/>
    <n v="7"/>
    <n v="2625"/>
    <n v="1732.5"/>
    <n v="892.5"/>
    <n v="0.34"/>
    <x v="1"/>
    <x v="3"/>
    <x v="1"/>
  </r>
  <r>
    <x v="442"/>
    <d v="2021-12-28T00:00:00"/>
    <n v="4"/>
    <x v="9"/>
    <n v="440"/>
    <n v="286"/>
    <n v="7"/>
    <n v="3080"/>
    <n v="2002"/>
    <n v="1078"/>
    <n v="0.35"/>
    <x v="1"/>
    <x v="0"/>
    <x v="0"/>
  </r>
  <r>
    <x v="443"/>
    <d v="2021-12-30T00:00:00"/>
    <n v="5"/>
    <x v="0"/>
    <n v="99"/>
    <n v="62.37"/>
    <n v="5"/>
    <n v="495"/>
    <n v="311.84999999999997"/>
    <n v="183.15000000000003"/>
    <n v="0.37000000000000005"/>
    <x v="47"/>
    <x v="4"/>
    <x v="1"/>
  </r>
  <r>
    <x v="443"/>
    <d v="2021-12-30T00:00:00"/>
    <n v="5"/>
    <x v="19"/>
    <n v="145"/>
    <n v="105.85"/>
    <n v="3"/>
    <n v="435"/>
    <n v="317.54999999999995"/>
    <n v="117.45000000000005"/>
    <n v="0.27000000000000013"/>
    <x v="8"/>
    <x v="4"/>
    <x v="0"/>
  </r>
  <r>
    <x v="443"/>
    <d v="2021-12-30T00:00:00"/>
    <n v="5"/>
    <x v="10"/>
    <n v="59"/>
    <n v="41.3"/>
    <n v="3"/>
    <n v="177"/>
    <n v="123.89999999999999"/>
    <n v="53.100000000000009"/>
    <n v="0.30000000000000004"/>
    <x v="46"/>
    <x v="0"/>
    <x v="0"/>
  </r>
  <r>
    <x v="444"/>
    <d v="2022-01-02T00:00:00"/>
    <n v="7"/>
    <x v="14"/>
    <n v="490"/>
    <n v="298.89999999999998"/>
    <n v="1"/>
    <n v="490"/>
    <n v="298.89999999999998"/>
    <n v="191.10000000000002"/>
    <n v="0.39000000000000007"/>
    <x v="46"/>
    <x v="0"/>
    <x v="0"/>
  </r>
  <r>
    <x v="444"/>
    <d v="2021-12-31T00:00:00"/>
    <n v="5"/>
    <x v="11"/>
    <n v="320"/>
    <n v="233.6"/>
    <n v="7"/>
    <n v="2240"/>
    <n v="1635.2"/>
    <n v="604.79999999999995"/>
    <n v="0.26999999999999996"/>
    <x v="33"/>
    <x v="0"/>
    <x v="1"/>
  </r>
  <r>
    <x v="444"/>
    <d v="2022-01-02T00:00:00"/>
    <n v="7"/>
    <x v="1"/>
    <n v="390"/>
    <n v="288.60000000000002"/>
    <n v="3"/>
    <n v="1170"/>
    <n v="865.80000000000007"/>
    <n v="304.19999999999993"/>
    <n v="0.25999999999999995"/>
    <x v="36"/>
    <x v="1"/>
    <x v="1"/>
  </r>
  <r>
    <x v="445"/>
    <d v="2021-12-30T00:00:00"/>
    <n v="3"/>
    <x v="16"/>
    <n v="110"/>
    <n v="78.099999999999994"/>
    <n v="8"/>
    <n v="880"/>
    <n v="624.79999999999995"/>
    <n v="255.20000000000005"/>
    <n v="0.29000000000000004"/>
    <x v="17"/>
    <x v="1"/>
    <x v="1"/>
  </r>
  <r>
    <x v="445"/>
    <d v="2021-12-29T00:00:00"/>
    <n v="2"/>
    <x v="1"/>
    <n v="390"/>
    <n v="288.60000000000002"/>
    <n v="1"/>
    <n v="390"/>
    <n v="288.60000000000002"/>
    <n v="101.39999999999998"/>
    <n v="0.25999999999999995"/>
    <x v="33"/>
    <x v="3"/>
    <x v="1"/>
  </r>
  <r>
    <x v="446"/>
    <d v="2022-01-02T00:00:00"/>
    <n v="5"/>
    <x v="2"/>
    <n v="445"/>
    <n v="280.35000000000002"/>
    <n v="2"/>
    <n v="890"/>
    <n v="560.70000000000005"/>
    <n v="329.29999999999995"/>
    <n v="0.36999999999999994"/>
    <x v="18"/>
    <x v="4"/>
    <x v="1"/>
  </r>
  <r>
    <x v="447"/>
    <d v="2022-01-03T00:00:00"/>
    <n v="5"/>
    <x v="13"/>
    <n v="95"/>
    <n v="60.8"/>
    <n v="1"/>
    <n v="95"/>
    <n v="60.8"/>
    <n v="34.200000000000003"/>
    <n v="0.36000000000000004"/>
    <x v="32"/>
    <x v="2"/>
    <x v="1"/>
  </r>
  <r>
    <x v="448"/>
    <d v="2022-01-02T00:00:00"/>
    <n v="3"/>
    <x v="9"/>
    <n v="440"/>
    <n v="286"/>
    <n v="4"/>
    <n v="1760"/>
    <n v="1144"/>
    <n v="616"/>
    <n v="0.35"/>
    <x v="7"/>
    <x v="1"/>
    <x v="1"/>
  </r>
  <r>
    <x v="449"/>
    <d v="2022-01-01T00:00:00"/>
    <n v="1"/>
    <x v="15"/>
    <n v="375"/>
    <n v="247.5"/>
    <n v="6"/>
    <n v="2250"/>
    <n v="1485"/>
    <n v="765"/>
    <n v="0.34"/>
    <x v="36"/>
    <x v="3"/>
    <x v="0"/>
  </r>
  <r>
    <x v="450"/>
    <d v="2022-01-04T00:00:00"/>
    <n v="3"/>
    <x v="5"/>
    <n v="250"/>
    <n v="167.5"/>
    <n v="3"/>
    <n v="750"/>
    <n v="502.5"/>
    <n v="247.5"/>
    <n v="0.33"/>
    <x v="6"/>
    <x v="1"/>
    <x v="1"/>
  </r>
  <r>
    <x v="451"/>
    <d v="2022-01-05T00:00:00"/>
    <n v="2"/>
    <x v="0"/>
    <n v="99"/>
    <n v="62.37"/>
    <n v="9"/>
    <n v="891"/>
    <n v="561.32999999999993"/>
    <n v="329.67000000000007"/>
    <n v="0.37000000000000011"/>
    <x v="30"/>
    <x v="3"/>
    <x v="0"/>
  </r>
  <r>
    <x v="451"/>
    <d v="2022-01-04T00:00:00"/>
    <n v="1"/>
    <x v="16"/>
    <n v="110"/>
    <n v="78.099999999999994"/>
    <n v="7"/>
    <n v="770"/>
    <n v="546.69999999999993"/>
    <n v="223.30000000000007"/>
    <n v="0.29000000000000009"/>
    <x v="17"/>
    <x v="4"/>
    <x v="1"/>
  </r>
  <r>
    <x v="451"/>
    <d v="2022-01-04T00:00:00"/>
    <n v="1"/>
    <x v="2"/>
    <n v="445"/>
    <n v="280.35000000000002"/>
    <n v="7"/>
    <n v="3115"/>
    <n v="1962.4500000000003"/>
    <n v="1152.5499999999997"/>
    <n v="0.36999999999999994"/>
    <x v="4"/>
    <x v="1"/>
    <x v="1"/>
  </r>
  <r>
    <x v="452"/>
    <d v="2022-01-10T00:00:00"/>
    <n v="6"/>
    <x v="16"/>
    <n v="110"/>
    <n v="78.099999999999994"/>
    <n v="9"/>
    <n v="990"/>
    <n v="702.9"/>
    <n v="287.10000000000002"/>
    <n v="0.29000000000000004"/>
    <x v="10"/>
    <x v="0"/>
    <x v="0"/>
  </r>
  <r>
    <x v="453"/>
    <d v="2022-01-10T00:00:00"/>
    <n v="3"/>
    <x v="18"/>
    <n v="390"/>
    <n v="253.5"/>
    <n v="8"/>
    <n v="3120"/>
    <n v="2028"/>
    <n v="1092"/>
    <n v="0.35"/>
    <x v="10"/>
    <x v="0"/>
    <x v="1"/>
  </r>
  <r>
    <x v="454"/>
    <d v="2022-01-15T00:00:00"/>
    <n v="7"/>
    <x v="4"/>
    <n v="195"/>
    <n v="138.44999999999999"/>
    <n v="2"/>
    <n v="390"/>
    <n v="276.89999999999998"/>
    <n v="113.10000000000002"/>
    <n v="0.29000000000000004"/>
    <x v="11"/>
    <x v="3"/>
    <x v="1"/>
  </r>
  <r>
    <x v="455"/>
    <d v="2022-01-11T00:00:00"/>
    <n v="2"/>
    <x v="0"/>
    <n v="99"/>
    <n v="62.37"/>
    <n v="2"/>
    <n v="198"/>
    <n v="124.74"/>
    <n v="73.260000000000005"/>
    <n v="0.37000000000000005"/>
    <x v="23"/>
    <x v="4"/>
    <x v="1"/>
  </r>
  <r>
    <x v="456"/>
    <d v="2022-01-13T00:00:00"/>
    <n v="2"/>
    <x v="15"/>
    <n v="375"/>
    <n v="247.5"/>
    <n v="9"/>
    <n v="3375"/>
    <n v="2227.5"/>
    <n v="1147.5"/>
    <n v="0.34"/>
    <x v="28"/>
    <x v="2"/>
    <x v="1"/>
  </r>
  <r>
    <x v="456"/>
    <d v="2022-01-15T00:00:00"/>
    <n v="4"/>
    <x v="3"/>
    <n v="80"/>
    <n v="48.8"/>
    <n v="2"/>
    <n v="160"/>
    <n v="97.6"/>
    <n v="62.400000000000006"/>
    <n v="0.39"/>
    <x v="4"/>
    <x v="3"/>
    <x v="0"/>
  </r>
  <r>
    <x v="457"/>
    <d v="2022-01-17T00:00:00"/>
    <n v="5"/>
    <x v="10"/>
    <n v="59"/>
    <n v="41.3"/>
    <n v="6"/>
    <n v="354"/>
    <n v="247.79999999999998"/>
    <n v="106.20000000000002"/>
    <n v="0.30000000000000004"/>
    <x v="39"/>
    <x v="2"/>
    <x v="0"/>
  </r>
  <r>
    <x v="458"/>
    <d v="2022-01-19T00:00:00"/>
    <n v="6"/>
    <x v="9"/>
    <n v="440"/>
    <n v="286"/>
    <n v="8"/>
    <n v="3520"/>
    <n v="2288"/>
    <n v="1232"/>
    <n v="0.35"/>
    <x v="12"/>
    <x v="2"/>
    <x v="1"/>
  </r>
  <r>
    <x v="459"/>
    <d v="2022-01-18T00:00:00"/>
    <n v="4"/>
    <x v="1"/>
    <n v="390"/>
    <n v="288.60000000000002"/>
    <n v="3"/>
    <n v="1170"/>
    <n v="865.80000000000007"/>
    <n v="304.19999999999993"/>
    <n v="0.25999999999999995"/>
    <x v="23"/>
    <x v="0"/>
    <x v="1"/>
  </r>
  <r>
    <x v="459"/>
    <d v="2022-01-17T00:00:00"/>
    <n v="3"/>
    <x v="16"/>
    <n v="110"/>
    <n v="78.099999999999994"/>
    <n v="5"/>
    <n v="550"/>
    <n v="390.5"/>
    <n v="159.5"/>
    <n v="0.28999999999999998"/>
    <x v="3"/>
    <x v="4"/>
    <x v="1"/>
  </r>
  <r>
    <x v="460"/>
    <d v="2022-01-21T00:00:00"/>
    <n v="4"/>
    <x v="4"/>
    <n v="195"/>
    <n v="138.44999999999999"/>
    <n v="2"/>
    <n v="390"/>
    <n v="276.89999999999998"/>
    <n v="113.10000000000002"/>
    <n v="0.29000000000000004"/>
    <x v="33"/>
    <x v="0"/>
    <x v="1"/>
  </r>
  <r>
    <x v="461"/>
    <d v="2022-01-23T00:00:00"/>
    <n v="4"/>
    <x v="10"/>
    <n v="59"/>
    <n v="41.3"/>
    <n v="8"/>
    <n v="472"/>
    <n v="330.4"/>
    <n v="141.60000000000002"/>
    <n v="0.30000000000000004"/>
    <x v="36"/>
    <x v="4"/>
    <x v="1"/>
  </r>
  <r>
    <x v="462"/>
    <d v="2022-01-23T00:00:00"/>
    <n v="2"/>
    <x v="11"/>
    <n v="320"/>
    <n v="233.6"/>
    <n v="6"/>
    <n v="1920"/>
    <n v="1401.6"/>
    <n v="518.40000000000009"/>
    <n v="0.27000000000000007"/>
    <x v="12"/>
    <x v="4"/>
    <x v="1"/>
  </r>
  <r>
    <x v="462"/>
    <d v="2022-01-26T00:00:00"/>
    <n v="5"/>
    <x v="5"/>
    <n v="250"/>
    <n v="167.5"/>
    <n v="2"/>
    <n v="500"/>
    <n v="335"/>
    <n v="165"/>
    <n v="0.33"/>
    <x v="37"/>
    <x v="1"/>
    <x v="0"/>
  </r>
  <r>
    <x v="463"/>
    <d v="2022-01-28T00:00:00"/>
    <n v="6"/>
    <x v="11"/>
    <n v="320"/>
    <n v="233.6"/>
    <n v="7"/>
    <n v="2240"/>
    <n v="1635.2"/>
    <n v="604.79999999999995"/>
    <n v="0.26999999999999996"/>
    <x v="5"/>
    <x v="0"/>
    <x v="1"/>
  </r>
  <r>
    <x v="463"/>
    <d v="2022-01-28T00:00:00"/>
    <n v="6"/>
    <x v="13"/>
    <n v="95"/>
    <n v="60.8"/>
    <n v="4"/>
    <n v="380"/>
    <n v="243.2"/>
    <n v="136.80000000000001"/>
    <n v="0.36000000000000004"/>
    <x v="46"/>
    <x v="3"/>
    <x v="1"/>
  </r>
  <r>
    <x v="463"/>
    <d v="2022-01-29T00:00:00"/>
    <n v="7"/>
    <x v="15"/>
    <n v="375"/>
    <n v="247.5"/>
    <n v="3"/>
    <n v="1125"/>
    <n v="742.5"/>
    <n v="382.5"/>
    <n v="0.34"/>
    <x v="20"/>
    <x v="4"/>
    <x v="0"/>
  </r>
  <r>
    <x v="464"/>
    <d v="2022-01-26T00:00:00"/>
    <n v="3"/>
    <x v="3"/>
    <n v="80"/>
    <n v="48.8"/>
    <n v="4"/>
    <n v="320"/>
    <n v="195.2"/>
    <n v="124.80000000000001"/>
    <n v="0.39"/>
    <x v="42"/>
    <x v="4"/>
    <x v="1"/>
  </r>
  <r>
    <x v="465"/>
    <d v="2022-01-30T00:00:00"/>
    <n v="6"/>
    <x v="6"/>
    <n v="290"/>
    <n v="185.6"/>
    <n v="4"/>
    <n v="1160"/>
    <n v="742.4"/>
    <n v="417.6"/>
    <n v="0.36000000000000004"/>
    <x v="33"/>
    <x v="1"/>
    <x v="1"/>
  </r>
  <r>
    <x v="466"/>
    <d v="2022-01-29T00:00:00"/>
    <n v="4"/>
    <x v="18"/>
    <n v="390"/>
    <n v="253.5"/>
    <n v="1"/>
    <n v="390"/>
    <n v="253.5"/>
    <n v="136.5"/>
    <n v="0.35"/>
    <x v="29"/>
    <x v="4"/>
    <x v="0"/>
  </r>
  <r>
    <x v="467"/>
    <d v="2022-01-27T00:00:00"/>
    <n v="1"/>
    <x v="12"/>
    <n v="250"/>
    <n v="187.5"/>
    <n v="3"/>
    <n v="750"/>
    <n v="562.5"/>
    <n v="187.5"/>
    <n v="0.25"/>
    <x v="41"/>
    <x v="2"/>
    <x v="0"/>
  </r>
  <r>
    <x v="467"/>
    <d v="2022-01-31T00:00:00"/>
    <n v="5"/>
    <x v="12"/>
    <n v="250"/>
    <n v="187.5"/>
    <n v="5"/>
    <n v="1250"/>
    <n v="937.5"/>
    <n v="312.5"/>
    <n v="0.25"/>
    <x v="42"/>
    <x v="2"/>
    <x v="0"/>
  </r>
  <r>
    <x v="467"/>
    <d v="2022-02-01T00:00:00"/>
    <n v="6"/>
    <x v="16"/>
    <n v="110"/>
    <n v="78.099999999999994"/>
    <n v="5"/>
    <n v="550"/>
    <n v="390.5"/>
    <n v="159.5"/>
    <n v="0.28999999999999998"/>
    <x v="19"/>
    <x v="2"/>
    <x v="1"/>
  </r>
  <r>
    <x v="467"/>
    <d v="2022-01-29T00:00:00"/>
    <n v="3"/>
    <x v="5"/>
    <n v="250"/>
    <n v="167.5"/>
    <n v="2"/>
    <n v="500"/>
    <n v="335"/>
    <n v="165"/>
    <n v="0.33"/>
    <x v="4"/>
    <x v="1"/>
    <x v="1"/>
  </r>
  <r>
    <x v="468"/>
    <d v="2022-01-28T00:00:00"/>
    <n v="1"/>
    <x v="14"/>
    <n v="490"/>
    <n v="298.89999999999998"/>
    <n v="9"/>
    <n v="4410"/>
    <n v="2690.1"/>
    <n v="1719.9"/>
    <n v="0.39"/>
    <x v="44"/>
    <x v="3"/>
    <x v="1"/>
  </r>
  <r>
    <x v="468"/>
    <d v="2022-02-01T00:00:00"/>
    <n v="5"/>
    <x v="21"/>
    <n v="215"/>
    <n v="152.65"/>
    <n v="4"/>
    <n v="860"/>
    <n v="610.6"/>
    <n v="249.39999999999998"/>
    <n v="0.28999999999999998"/>
    <x v="35"/>
    <x v="1"/>
    <x v="1"/>
  </r>
  <r>
    <x v="468"/>
    <d v="2022-01-28T00:00:00"/>
    <n v="1"/>
    <x v="16"/>
    <n v="110"/>
    <n v="78.099999999999994"/>
    <n v="7"/>
    <n v="770"/>
    <n v="546.69999999999993"/>
    <n v="223.30000000000007"/>
    <n v="0.29000000000000009"/>
    <x v="14"/>
    <x v="2"/>
    <x v="0"/>
  </r>
  <r>
    <x v="468"/>
    <d v="2022-02-01T00:00:00"/>
    <n v="5"/>
    <x v="3"/>
    <n v="80"/>
    <n v="48.8"/>
    <n v="9"/>
    <n v="720"/>
    <n v="439.2"/>
    <n v="280.8"/>
    <n v="0.39"/>
    <x v="14"/>
    <x v="0"/>
    <x v="1"/>
  </r>
  <r>
    <x v="469"/>
    <d v="2022-02-02T00:00:00"/>
    <n v="5"/>
    <x v="9"/>
    <n v="440"/>
    <n v="286"/>
    <n v="5"/>
    <n v="2200"/>
    <n v="1430"/>
    <n v="770"/>
    <n v="0.35"/>
    <x v="31"/>
    <x v="0"/>
    <x v="0"/>
  </r>
  <r>
    <x v="470"/>
    <d v="2022-02-07T00:00:00"/>
    <n v="6"/>
    <x v="9"/>
    <n v="440"/>
    <n v="286"/>
    <n v="8"/>
    <n v="3520"/>
    <n v="2288"/>
    <n v="1232"/>
    <n v="0.35"/>
    <x v="41"/>
    <x v="0"/>
    <x v="1"/>
  </r>
  <r>
    <x v="471"/>
    <d v="2022-02-05T00:00:00"/>
    <n v="1"/>
    <x v="7"/>
    <n v="275"/>
    <n v="200.75"/>
    <n v="7"/>
    <n v="1925"/>
    <n v="1405.25"/>
    <n v="519.75"/>
    <n v="0.27"/>
    <x v="7"/>
    <x v="2"/>
    <x v="1"/>
  </r>
  <r>
    <x v="472"/>
    <d v="2022-02-12T00:00:00"/>
    <n v="7"/>
    <x v="3"/>
    <n v="80"/>
    <n v="48.8"/>
    <n v="1"/>
    <n v="80"/>
    <n v="48.8"/>
    <n v="31.200000000000003"/>
    <n v="0.39"/>
    <x v="6"/>
    <x v="1"/>
    <x v="0"/>
  </r>
  <r>
    <x v="472"/>
    <d v="2022-02-11T00:00:00"/>
    <n v="6"/>
    <x v="19"/>
    <n v="145"/>
    <n v="105.85"/>
    <n v="6"/>
    <n v="870"/>
    <n v="635.09999999999991"/>
    <n v="234.90000000000009"/>
    <n v="0.27000000000000013"/>
    <x v="40"/>
    <x v="4"/>
    <x v="0"/>
  </r>
  <r>
    <x v="473"/>
    <d v="2022-02-10T00:00:00"/>
    <n v="4"/>
    <x v="8"/>
    <n v="220"/>
    <n v="154"/>
    <n v="8"/>
    <n v="1760"/>
    <n v="1232"/>
    <n v="528"/>
    <n v="0.3"/>
    <x v="36"/>
    <x v="2"/>
    <x v="1"/>
  </r>
  <r>
    <x v="473"/>
    <d v="2022-02-12T00:00:00"/>
    <n v="6"/>
    <x v="14"/>
    <n v="490"/>
    <n v="298.89999999999998"/>
    <n v="4"/>
    <n v="1960"/>
    <n v="1195.5999999999999"/>
    <n v="764.40000000000009"/>
    <n v="0.39000000000000007"/>
    <x v="11"/>
    <x v="2"/>
    <x v="0"/>
  </r>
  <r>
    <x v="474"/>
    <d v="2022-02-12T00:00:00"/>
    <n v="5"/>
    <x v="8"/>
    <n v="220"/>
    <n v="154"/>
    <n v="2"/>
    <n v="440"/>
    <n v="308"/>
    <n v="132"/>
    <n v="0.3"/>
    <x v="13"/>
    <x v="2"/>
    <x v="0"/>
  </r>
  <r>
    <x v="474"/>
    <d v="2022-02-09T00:00:00"/>
    <n v="2"/>
    <x v="14"/>
    <n v="490"/>
    <n v="298.89999999999998"/>
    <n v="5"/>
    <n v="2450"/>
    <n v="1494.5"/>
    <n v="955.5"/>
    <n v="0.39"/>
    <x v="46"/>
    <x v="1"/>
    <x v="0"/>
  </r>
  <r>
    <x v="474"/>
    <d v="2022-02-12T00:00:00"/>
    <n v="5"/>
    <x v="15"/>
    <n v="375"/>
    <n v="247.5"/>
    <n v="3"/>
    <n v="1125"/>
    <n v="742.5"/>
    <n v="382.5"/>
    <n v="0.34"/>
    <x v="13"/>
    <x v="1"/>
    <x v="0"/>
  </r>
  <r>
    <x v="475"/>
    <d v="2022-02-09T00:00:00"/>
    <n v="1"/>
    <x v="14"/>
    <n v="490"/>
    <n v="298.89999999999998"/>
    <n v="3"/>
    <n v="1470"/>
    <n v="896.69999999999993"/>
    <n v="573.30000000000007"/>
    <n v="0.39000000000000007"/>
    <x v="28"/>
    <x v="3"/>
    <x v="1"/>
  </r>
  <r>
    <x v="475"/>
    <d v="2022-02-11T00:00:00"/>
    <n v="3"/>
    <x v="2"/>
    <n v="445"/>
    <n v="280.35000000000002"/>
    <n v="9"/>
    <n v="4005"/>
    <n v="2523.15"/>
    <n v="1481.85"/>
    <n v="0.37"/>
    <x v="42"/>
    <x v="4"/>
    <x v="1"/>
  </r>
  <r>
    <x v="476"/>
    <d v="2022-02-15T00:00:00"/>
    <n v="3"/>
    <x v="7"/>
    <n v="275"/>
    <n v="200.75"/>
    <n v="5"/>
    <n v="1375"/>
    <n v="1003.75"/>
    <n v="371.25"/>
    <n v="0.27"/>
    <x v="45"/>
    <x v="2"/>
    <x v="0"/>
  </r>
  <r>
    <x v="476"/>
    <d v="2022-02-14T00:00:00"/>
    <n v="2"/>
    <x v="19"/>
    <n v="145"/>
    <n v="105.85"/>
    <n v="1"/>
    <n v="145"/>
    <n v="105.85"/>
    <n v="39.150000000000006"/>
    <n v="0.27"/>
    <x v="14"/>
    <x v="3"/>
    <x v="1"/>
  </r>
  <r>
    <x v="476"/>
    <d v="2022-02-15T00:00:00"/>
    <n v="3"/>
    <x v="10"/>
    <n v="59"/>
    <n v="41.3"/>
    <n v="5"/>
    <n v="295"/>
    <n v="206.5"/>
    <n v="88.5"/>
    <n v="0.3"/>
    <x v="9"/>
    <x v="1"/>
    <x v="1"/>
  </r>
  <r>
    <x v="477"/>
    <d v="2022-02-20T00:00:00"/>
    <n v="7"/>
    <x v="16"/>
    <n v="110"/>
    <n v="78.099999999999994"/>
    <n v="1"/>
    <n v="110"/>
    <n v="78.099999999999994"/>
    <n v="31.900000000000006"/>
    <n v="0.29000000000000004"/>
    <x v="32"/>
    <x v="2"/>
    <x v="0"/>
  </r>
  <r>
    <x v="478"/>
    <d v="2022-02-18T00:00:00"/>
    <n v="4"/>
    <x v="15"/>
    <n v="375"/>
    <n v="247.5"/>
    <n v="8"/>
    <n v="3000"/>
    <n v="1980"/>
    <n v="1020"/>
    <n v="0.34"/>
    <x v="24"/>
    <x v="3"/>
    <x v="0"/>
  </r>
  <r>
    <x v="478"/>
    <d v="2022-02-18T00:00:00"/>
    <n v="4"/>
    <x v="15"/>
    <n v="375"/>
    <n v="247.5"/>
    <n v="4"/>
    <n v="1500"/>
    <n v="990"/>
    <n v="510"/>
    <n v="0.34"/>
    <x v="22"/>
    <x v="1"/>
    <x v="0"/>
  </r>
  <r>
    <x v="479"/>
    <d v="2022-02-22T00:00:00"/>
    <n v="7"/>
    <x v="21"/>
    <n v="215"/>
    <n v="152.65"/>
    <n v="3"/>
    <n v="645"/>
    <n v="457.95000000000005"/>
    <n v="187.04999999999995"/>
    <n v="0.28999999999999992"/>
    <x v="27"/>
    <x v="0"/>
    <x v="1"/>
  </r>
  <r>
    <x v="480"/>
    <d v="2022-02-19T00:00:00"/>
    <n v="3"/>
    <x v="0"/>
    <n v="99"/>
    <n v="62.37"/>
    <n v="9"/>
    <n v="891"/>
    <n v="561.32999999999993"/>
    <n v="329.67000000000007"/>
    <n v="0.37000000000000011"/>
    <x v="3"/>
    <x v="4"/>
    <x v="0"/>
  </r>
  <r>
    <x v="481"/>
    <d v="2022-02-24T00:00:00"/>
    <n v="6"/>
    <x v="4"/>
    <n v="195"/>
    <n v="138.44999999999999"/>
    <n v="8"/>
    <n v="1560"/>
    <n v="1107.5999999999999"/>
    <n v="452.40000000000009"/>
    <n v="0.29000000000000004"/>
    <x v="9"/>
    <x v="2"/>
    <x v="0"/>
  </r>
  <r>
    <x v="482"/>
    <d v="2022-02-23T00:00:00"/>
    <n v="4"/>
    <x v="7"/>
    <n v="275"/>
    <n v="200.75"/>
    <n v="7"/>
    <n v="1925"/>
    <n v="1405.25"/>
    <n v="519.75"/>
    <n v="0.27"/>
    <x v="7"/>
    <x v="1"/>
    <x v="1"/>
  </r>
  <r>
    <x v="482"/>
    <d v="2022-02-20T00:00:00"/>
    <n v="1"/>
    <x v="7"/>
    <n v="275"/>
    <n v="200.75"/>
    <n v="2"/>
    <n v="550"/>
    <n v="401.5"/>
    <n v="148.5"/>
    <n v="0.27"/>
    <x v="11"/>
    <x v="0"/>
    <x v="0"/>
  </r>
  <r>
    <x v="483"/>
    <d v="2022-02-24T00:00:00"/>
    <n v="4"/>
    <x v="14"/>
    <n v="490"/>
    <n v="298.89999999999998"/>
    <n v="7"/>
    <n v="3430"/>
    <n v="2092.2999999999997"/>
    <n v="1337.7000000000003"/>
    <n v="0.39000000000000007"/>
    <x v="14"/>
    <x v="4"/>
    <x v="1"/>
  </r>
  <r>
    <x v="483"/>
    <d v="2022-02-21T00:00:00"/>
    <n v="1"/>
    <x v="5"/>
    <n v="250"/>
    <n v="167.5"/>
    <n v="4"/>
    <n v="1000"/>
    <n v="670"/>
    <n v="330"/>
    <n v="0.33"/>
    <x v="6"/>
    <x v="1"/>
    <x v="0"/>
  </r>
  <r>
    <x v="484"/>
    <d v="2022-02-26T00:00:00"/>
    <n v="4"/>
    <x v="16"/>
    <n v="110"/>
    <n v="78.099999999999994"/>
    <n v="3"/>
    <n v="330"/>
    <n v="234.29999999999998"/>
    <n v="95.700000000000017"/>
    <n v="0.29000000000000004"/>
    <x v="47"/>
    <x v="2"/>
    <x v="1"/>
  </r>
  <r>
    <x v="485"/>
    <d v="2022-02-28T00:00:00"/>
    <n v="5"/>
    <x v="9"/>
    <n v="440"/>
    <n v="286"/>
    <n v="5"/>
    <n v="2200"/>
    <n v="1430"/>
    <n v="770"/>
    <n v="0.35"/>
    <x v="5"/>
    <x v="0"/>
    <x v="1"/>
  </r>
  <r>
    <x v="486"/>
    <d v="2022-02-28T00:00:00"/>
    <n v="4"/>
    <x v="13"/>
    <n v="95"/>
    <n v="60.8"/>
    <n v="9"/>
    <n v="855"/>
    <n v="547.19999999999993"/>
    <n v="307.80000000000007"/>
    <n v="0.3600000000000001"/>
    <x v="5"/>
    <x v="3"/>
    <x v="0"/>
  </r>
  <r>
    <x v="487"/>
    <d v="2022-02-28T00:00:00"/>
    <n v="3"/>
    <x v="19"/>
    <n v="145"/>
    <n v="105.85"/>
    <n v="9"/>
    <n v="1305"/>
    <n v="952.65"/>
    <n v="352.35"/>
    <n v="0.27"/>
    <x v="31"/>
    <x v="0"/>
    <x v="1"/>
  </r>
  <r>
    <x v="487"/>
    <d v="2022-02-26T00:00:00"/>
    <n v="1"/>
    <x v="9"/>
    <n v="440"/>
    <n v="286"/>
    <n v="7"/>
    <n v="3080"/>
    <n v="2002"/>
    <n v="1078"/>
    <n v="0.35"/>
    <x v="1"/>
    <x v="0"/>
    <x v="0"/>
  </r>
  <r>
    <x v="488"/>
    <d v="2022-02-27T00:00:00"/>
    <n v="1"/>
    <x v="21"/>
    <n v="215"/>
    <n v="152.65"/>
    <n v="8"/>
    <n v="1720"/>
    <n v="1221.2"/>
    <n v="498.79999999999995"/>
    <n v="0.28999999999999998"/>
    <x v="42"/>
    <x v="3"/>
    <x v="1"/>
  </r>
  <r>
    <x v="489"/>
    <d v="2022-03-01T00:00:00"/>
    <n v="2"/>
    <x v="15"/>
    <n v="375"/>
    <n v="247.5"/>
    <n v="9"/>
    <n v="3375"/>
    <n v="2227.5"/>
    <n v="1147.5"/>
    <n v="0.34"/>
    <x v="31"/>
    <x v="4"/>
    <x v="1"/>
  </r>
  <r>
    <x v="489"/>
    <d v="2022-03-04T00:00:00"/>
    <n v="5"/>
    <x v="6"/>
    <n v="290"/>
    <n v="185.6"/>
    <n v="8"/>
    <n v="2320"/>
    <n v="1484.8"/>
    <n v="835.2"/>
    <n v="0.36000000000000004"/>
    <x v="31"/>
    <x v="4"/>
    <x v="1"/>
  </r>
  <r>
    <x v="489"/>
    <d v="2022-03-02T00:00:00"/>
    <n v="3"/>
    <x v="0"/>
    <n v="99"/>
    <n v="62.37"/>
    <n v="2"/>
    <n v="198"/>
    <n v="124.74"/>
    <n v="73.260000000000005"/>
    <n v="0.37000000000000005"/>
    <x v="44"/>
    <x v="3"/>
    <x v="0"/>
  </r>
  <r>
    <x v="490"/>
    <d v="2022-03-06T00:00:00"/>
    <n v="6"/>
    <x v="13"/>
    <n v="95"/>
    <n v="60.8"/>
    <n v="6"/>
    <n v="570"/>
    <n v="364.79999999999995"/>
    <n v="205.20000000000005"/>
    <n v="0.3600000000000001"/>
    <x v="36"/>
    <x v="3"/>
    <x v="0"/>
  </r>
  <r>
    <x v="491"/>
    <d v="2022-03-06T00:00:00"/>
    <n v="5"/>
    <x v="5"/>
    <n v="250"/>
    <n v="167.5"/>
    <n v="7"/>
    <n v="1750"/>
    <n v="1172.5"/>
    <n v="577.5"/>
    <n v="0.33"/>
    <x v="29"/>
    <x v="0"/>
    <x v="0"/>
  </r>
  <r>
    <x v="491"/>
    <d v="2022-03-03T00:00:00"/>
    <n v="2"/>
    <x v="9"/>
    <n v="440"/>
    <n v="286"/>
    <n v="1"/>
    <n v="440"/>
    <n v="286"/>
    <n v="154"/>
    <n v="0.35"/>
    <x v="33"/>
    <x v="3"/>
    <x v="1"/>
  </r>
  <r>
    <x v="492"/>
    <d v="2022-03-09T00:00:00"/>
    <n v="7"/>
    <x v="7"/>
    <n v="275"/>
    <n v="200.75"/>
    <n v="9"/>
    <n v="2475"/>
    <n v="1806.75"/>
    <n v="668.25"/>
    <n v="0.27"/>
    <x v="12"/>
    <x v="4"/>
    <x v="0"/>
  </r>
  <r>
    <x v="492"/>
    <d v="2022-03-07T00:00:00"/>
    <n v="5"/>
    <x v="7"/>
    <n v="275"/>
    <n v="200.75"/>
    <n v="1"/>
    <n v="275"/>
    <n v="200.75"/>
    <n v="74.25"/>
    <n v="0.27"/>
    <x v="15"/>
    <x v="2"/>
    <x v="0"/>
  </r>
  <r>
    <x v="493"/>
    <d v="2022-03-09T00:00:00"/>
    <n v="6"/>
    <x v="17"/>
    <n v="460"/>
    <n v="303.60000000000002"/>
    <n v="7"/>
    <n v="3220"/>
    <n v="2125.2000000000003"/>
    <n v="1094.7999999999997"/>
    <n v="0.33999999999999991"/>
    <x v="28"/>
    <x v="2"/>
    <x v="0"/>
  </r>
  <r>
    <x v="494"/>
    <d v="2022-03-07T00:00:00"/>
    <n v="3"/>
    <x v="19"/>
    <n v="145"/>
    <n v="105.85"/>
    <n v="5"/>
    <n v="725"/>
    <n v="529.25"/>
    <n v="195.75"/>
    <n v="0.27"/>
    <x v="12"/>
    <x v="1"/>
    <x v="0"/>
  </r>
  <r>
    <x v="494"/>
    <d v="2022-03-05T00:00:00"/>
    <n v="1"/>
    <x v="8"/>
    <n v="220"/>
    <n v="154"/>
    <n v="3"/>
    <n v="660"/>
    <n v="462"/>
    <n v="198"/>
    <n v="0.3"/>
    <x v="19"/>
    <x v="1"/>
    <x v="1"/>
  </r>
  <r>
    <x v="495"/>
    <d v="2022-03-06T00:00:00"/>
    <n v="1"/>
    <x v="6"/>
    <n v="290"/>
    <n v="185.6"/>
    <n v="4"/>
    <n v="1160"/>
    <n v="742.4"/>
    <n v="417.6"/>
    <n v="0.36000000000000004"/>
    <x v="18"/>
    <x v="3"/>
    <x v="1"/>
  </r>
  <r>
    <x v="496"/>
    <d v="2022-03-12T00:00:00"/>
    <n v="6"/>
    <x v="14"/>
    <n v="490"/>
    <n v="298.89999999999998"/>
    <n v="4"/>
    <n v="1960"/>
    <n v="1195.5999999999999"/>
    <n v="764.40000000000009"/>
    <n v="0.39000000000000007"/>
    <x v="25"/>
    <x v="3"/>
    <x v="0"/>
  </r>
  <r>
    <x v="497"/>
    <d v="2022-03-13T00:00:00"/>
    <n v="5"/>
    <x v="4"/>
    <n v="195"/>
    <n v="138.44999999999999"/>
    <n v="7"/>
    <n v="1365"/>
    <n v="969.14999999999986"/>
    <n v="395.85000000000014"/>
    <n v="0.29000000000000009"/>
    <x v="32"/>
    <x v="1"/>
    <x v="0"/>
  </r>
  <r>
    <x v="498"/>
    <d v="2022-03-14T00:00:00"/>
    <n v="2"/>
    <x v="9"/>
    <n v="440"/>
    <n v="286"/>
    <n v="5"/>
    <n v="2200"/>
    <n v="1430"/>
    <n v="770"/>
    <n v="0.35"/>
    <x v="12"/>
    <x v="3"/>
    <x v="1"/>
  </r>
  <r>
    <x v="498"/>
    <d v="2022-03-17T00:00:00"/>
    <n v="5"/>
    <x v="17"/>
    <n v="460"/>
    <n v="303.60000000000002"/>
    <n v="8"/>
    <n v="3680"/>
    <n v="2428.8000000000002"/>
    <n v="1251.1999999999998"/>
    <n v="0.33999999999999997"/>
    <x v="17"/>
    <x v="1"/>
    <x v="1"/>
  </r>
  <r>
    <x v="499"/>
    <d v="2022-03-20T00:00:00"/>
    <n v="7"/>
    <x v="19"/>
    <n v="145"/>
    <n v="105.85"/>
    <n v="6"/>
    <n v="870"/>
    <n v="635.09999999999991"/>
    <n v="234.90000000000009"/>
    <n v="0.27000000000000013"/>
    <x v="36"/>
    <x v="0"/>
    <x v="1"/>
  </r>
  <r>
    <x v="500"/>
    <d v="2022-03-18T00:00:00"/>
    <n v="4"/>
    <x v="12"/>
    <n v="250"/>
    <n v="187.5"/>
    <n v="8"/>
    <n v="2000"/>
    <n v="1500"/>
    <n v="500"/>
    <n v="0.25"/>
    <x v="8"/>
    <x v="2"/>
    <x v="1"/>
  </r>
  <r>
    <x v="500"/>
    <d v="2022-03-19T00:00:00"/>
    <n v="5"/>
    <x v="18"/>
    <n v="390"/>
    <n v="253.5"/>
    <n v="5"/>
    <n v="1950"/>
    <n v="1267.5"/>
    <n v="682.5"/>
    <n v="0.35"/>
    <x v="17"/>
    <x v="2"/>
    <x v="0"/>
  </r>
  <r>
    <x v="501"/>
    <d v="2022-03-21T00:00:00"/>
    <n v="6"/>
    <x v="12"/>
    <n v="250"/>
    <n v="187.5"/>
    <n v="4"/>
    <n v="1000"/>
    <n v="750"/>
    <n v="250"/>
    <n v="0.25"/>
    <x v="47"/>
    <x v="4"/>
    <x v="1"/>
  </r>
  <r>
    <x v="501"/>
    <d v="2022-03-21T00:00:00"/>
    <n v="6"/>
    <x v="13"/>
    <n v="95"/>
    <n v="60.8"/>
    <n v="5"/>
    <n v="475"/>
    <n v="304"/>
    <n v="171"/>
    <n v="0.36"/>
    <x v="18"/>
    <x v="4"/>
    <x v="0"/>
  </r>
  <r>
    <x v="502"/>
    <d v="2022-03-23T00:00:00"/>
    <n v="7"/>
    <x v="20"/>
    <n v="355"/>
    <n v="252.05"/>
    <n v="3"/>
    <n v="1065"/>
    <n v="756.15000000000009"/>
    <n v="308.84999999999991"/>
    <n v="0.28999999999999992"/>
    <x v="24"/>
    <x v="2"/>
    <x v="1"/>
  </r>
  <r>
    <x v="503"/>
    <d v="2022-03-23T00:00:00"/>
    <n v="5"/>
    <x v="12"/>
    <n v="250"/>
    <n v="187.5"/>
    <n v="9"/>
    <n v="2250"/>
    <n v="1687.5"/>
    <n v="562.5"/>
    <n v="0.25"/>
    <x v="26"/>
    <x v="0"/>
    <x v="1"/>
  </r>
  <r>
    <x v="503"/>
    <d v="2022-03-22T00:00:00"/>
    <n v="4"/>
    <x v="18"/>
    <n v="390"/>
    <n v="253.5"/>
    <n v="5"/>
    <n v="1950"/>
    <n v="1267.5"/>
    <n v="682.5"/>
    <n v="0.35"/>
    <x v="1"/>
    <x v="4"/>
    <x v="0"/>
  </r>
  <r>
    <x v="504"/>
    <d v="2022-03-26T00:00:00"/>
    <n v="6"/>
    <x v="14"/>
    <n v="490"/>
    <n v="298.89999999999998"/>
    <n v="3"/>
    <n v="1470"/>
    <n v="896.69999999999993"/>
    <n v="573.30000000000007"/>
    <n v="0.39000000000000007"/>
    <x v="6"/>
    <x v="1"/>
    <x v="0"/>
  </r>
  <r>
    <x v="505"/>
    <d v="2022-03-27T00:00:00"/>
    <n v="6"/>
    <x v="1"/>
    <n v="390"/>
    <n v="288.60000000000002"/>
    <n v="6"/>
    <n v="2340"/>
    <n v="1731.6000000000001"/>
    <n v="608.39999999999986"/>
    <n v="0.25999999999999995"/>
    <x v="22"/>
    <x v="2"/>
    <x v="0"/>
  </r>
  <r>
    <x v="506"/>
    <d v="2022-03-27T00:00:00"/>
    <n v="4"/>
    <x v="9"/>
    <n v="440"/>
    <n v="286"/>
    <n v="4"/>
    <n v="1760"/>
    <n v="1144"/>
    <n v="616"/>
    <n v="0.35"/>
    <x v="20"/>
    <x v="1"/>
    <x v="1"/>
  </r>
  <r>
    <x v="507"/>
    <d v="2022-03-31T00:00:00"/>
    <n v="7"/>
    <x v="20"/>
    <n v="355"/>
    <n v="252.05"/>
    <n v="3"/>
    <n v="1065"/>
    <n v="756.15000000000009"/>
    <n v="308.84999999999991"/>
    <n v="0.28999999999999992"/>
    <x v="37"/>
    <x v="3"/>
    <x v="1"/>
  </r>
  <r>
    <x v="508"/>
    <d v="2022-03-31T00:00:00"/>
    <n v="6"/>
    <x v="21"/>
    <n v="215"/>
    <n v="152.65"/>
    <n v="7"/>
    <n v="1505"/>
    <n v="1068.55"/>
    <n v="436.45000000000005"/>
    <n v="0.29000000000000004"/>
    <x v="34"/>
    <x v="0"/>
    <x v="1"/>
  </r>
  <r>
    <x v="508"/>
    <d v="2022-03-31T00:00:00"/>
    <n v="6"/>
    <x v="0"/>
    <n v="99"/>
    <n v="62.37"/>
    <n v="7"/>
    <n v="693"/>
    <n v="436.59"/>
    <n v="256.41000000000003"/>
    <n v="0.37000000000000005"/>
    <x v="43"/>
    <x v="4"/>
    <x v="0"/>
  </r>
  <r>
    <x v="509"/>
    <d v="2022-04-02T00:00:00"/>
    <n v="7"/>
    <x v="11"/>
    <n v="320"/>
    <n v="233.6"/>
    <n v="7"/>
    <n v="2240"/>
    <n v="1635.2"/>
    <n v="604.79999999999995"/>
    <n v="0.26999999999999996"/>
    <x v="30"/>
    <x v="4"/>
    <x v="0"/>
  </r>
  <r>
    <x v="510"/>
    <d v="2022-04-02T00:00:00"/>
    <n v="6"/>
    <x v="9"/>
    <n v="440"/>
    <n v="286"/>
    <n v="6"/>
    <n v="2640"/>
    <n v="1716"/>
    <n v="924"/>
    <n v="0.35"/>
    <x v="17"/>
    <x v="1"/>
    <x v="0"/>
  </r>
  <r>
    <x v="510"/>
    <d v="2022-04-01T00:00:00"/>
    <n v="5"/>
    <x v="5"/>
    <n v="250"/>
    <n v="167.5"/>
    <n v="8"/>
    <n v="2000"/>
    <n v="1340"/>
    <n v="660"/>
    <n v="0.33"/>
    <x v="22"/>
    <x v="0"/>
    <x v="1"/>
  </r>
  <r>
    <x v="510"/>
    <d v="2022-04-03T00:00:00"/>
    <n v="7"/>
    <x v="20"/>
    <n v="355"/>
    <n v="252.05"/>
    <n v="8"/>
    <n v="2840"/>
    <n v="2016.4"/>
    <n v="823.59999999999991"/>
    <n v="0.28999999999999998"/>
    <x v="27"/>
    <x v="2"/>
    <x v="0"/>
  </r>
  <r>
    <x v="511"/>
    <d v="2022-04-01T00:00:00"/>
    <n v="4"/>
    <x v="4"/>
    <n v="195"/>
    <n v="138.44999999999999"/>
    <n v="6"/>
    <n v="1170"/>
    <n v="830.69999999999993"/>
    <n v="339.30000000000007"/>
    <n v="0.29000000000000004"/>
    <x v="7"/>
    <x v="0"/>
    <x v="1"/>
  </r>
  <r>
    <x v="512"/>
    <d v="2022-04-01T00:00:00"/>
    <n v="1"/>
    <x v="3"/>
    <n v="80"/>
    <n v="48.8"/>
    <n v="6"/>
    <n v="480"/>
    <n v="292.79999999999995"/>
    <n v="187.20000000000005"/>
    <n v="0.39000000000000007"/>
    <x v="36"/>
    <x v="1"/>
    <x v="0"/>
  </r>
  <r>
    <x v="512"/>
    <d v="2022-04-04T00:00:00"/>
    <n v="4"/>
    <x v="13"/>
    <n v="95"/>
    <n v="60.8"/>
    <n v="9"/>
    <n v="855"/>
    <n v="547.19999999999993"/>
    <n v="307.80000000000007"/>
    <n v="0.3600000000000001"/>
    <x v="14"/>
    <x v="3"/>
    <x v="0"/>
  </r>
  <r>
    <x v="513"/>
    <d v="2022-04-06T00:00:00"/>
    <n v="5"/>
    <x v="18"/>
    <n v="390"/>
    <n v="253.5"/>
    <n v="8"/>
    <n v="3120"/>
    <n v="2028"/>
    <n v="1092"/>
    <n v="0.35"/>
    <x v="20"/>
    <x v="2"/>
    <x v="0"/>
  </r>
  <r>
    <x v="513"/>
    <d v="2022-04-04T00:00:00"/>
    <n v="3"/>
    <x v="17"/>
    <n v="460"/>
    <n v="303.60000000000002"/>
    <n v="4"/>
    <n v="1840"/>
    <n v="1214.4000000000001"/>
    <n v="625.59999999999991"/>
    <n v="0.33999999999999997"/>
    <x v="16"/>
    <x v="1"/>
    <x v="1"/>
  </r>
  <r>
    <x v="513"/>
    <d v="2022-04-04T00:00:00"/>
    <n v="3"/>
    <x v="1"/>
    <n v="390"/>
    <n v="288.60000000000002"/>
    <n v="1"/>
    <n v="390"/>
    <n v="288.60000000000002"/>
    <n v="101.39999999999998"/>
    <n v="0.25999999999999995"/>
    <x v="22"/>
    <x v="2"/>
    <x v="0"/>
  </r>
  <r>
    <x v="514"/>
    <d v="2022-04-05T00:00:00"/>
    <n v="3"/>
    <x v="15"/>
    <n v="375"/>
    <n v="247.5"/>
    <n v="4"/>
    <n v="1500"/>
    <n v="990"/>
    <n v="510"/>
    <n v="0.34"/>
    <x v="26"/>
    <x v="2"/>
    <x v="0"/>
  </r>
  <r>
    <x v="514"/>
    <d v="2022-04-05T00:00:00"/>
    <n v="3"/>
    <x v="9"/>
    <n v="440"/>
    <n v="286"/>
    <n v="6"/>
    <n v="2640"/>
    <n v="1716"/>
    <n v="924"/>
    <n v="0.35"/>
    <x v="33"/>
    <x v="4"/>
    <x v="0"/>
  </r>
  <r>
    <x v="515"/>
    <d v="2022-04-08T00:00:00"/>
    <n v="2"/>
    <x v="18"/>
    <n v="390"/>
    <n v="253.5"/>
    <n v="9"/>
    <n v="3510"/>
    <n v="2281.5"/>
    <n v="1228.5"/>
    <n v="0.35"/>
    <x v="26"/>
    <x v="3"/>
    <x v="0"/>
  </r>
  <r>
    <x v="515"/>
    <d v="2022-04-13T00:00:00"/>
    <n v="7"/>
    <x v="9"/>
    <n v="440"/>
    <n v="286"/>
    <n v="6"/>
    <n v="2640"/>
    <n v="1716"/>
    <n v="924"/>
    <n v="0.35"/>
    <x v="11"/>
    <x v="4"/>
    <x v="1"/>
  </r>
  <r>
    <x v="516"/>
    <d v="2022-04-11T00:00:00"/>
    <n v="4"/>
    <x v="0"/>
    <n v="99"/>
    <n v="62.37"/>
    <n v="8"/>
    <n v="792"/>
    <n v="498.96"/>
    <n v="293.04000000000002"/>
    <n v="0.37000000000000005"/>
    <x v="31"/>
    <x v="2"/>
    <x v="1"/>
  </r>
  <r>
    <x v="516"/>
    <d v="2022-04-08T00:00:00"/>
    <n v="1"/>
    <x v="12"/>
    <n v="250"/>
    <n v="187.5"/>
    <n v="7"/>
    <n v="1750"/>
    <n v="1312.5"/>
    <n v="437.5"/>
    <n v="0.25"/>
    <x v="37"/>
    <x v="4"/>
    <x v="1"/>
  </r>
  <r>
    <x v="517"/>
    <d v="2022-04-14T00:00:00"/>
    <n v="3"/>
    <x v="18"/>
    <n v="390"/>
    <n v="253.5"/>
    <n v="3"/>
    <n v="1170"/>
    <n v="760.5"/>
    <n v="409.5"/>
    <n v="0.35"/>
    <x v="3"/>
    <x v="2"/>
    <x v="1"/>
  </r>
  <r>
    <x v="517"/>
    <d v="2022-04-15T00:00:00"/>
    <n v="4"/>
    <x v="11"/>
    <n v="320"/>
    <n v="233.6"/>
    <n v="9"/>
    <n v="2880"/>
    <n v="2102.4"/>
    <n v="777.59999999999991"/>
    <n v="0.26999999999999996"/>
    <x v="17"/>
    <x v="3"/>
    <x v="0"/>
  </r>
  <r>
    <x v="518"/>
    <d v="2022-04-15T00:00:00"/>
    <n v="2"/>
    <x v="4"/>
    <n v="195"/>
    <n v="138.44999999999999"/>
    <n v="4"/>
    <n v="780"/>
    <n v="553.79999999999995"/>
    <n v="226.20000000000005"/>
    <n v="0.29000000000000004"/>
    <x v="10"/>
    <x v="0"/>
    <x v="1"/>
  </r>
  <r>
    <x v="518"/>
    <d v="2022-04-20T00:00:00"/>
    <n v="7"/>
    <x v="4"/>
    <n v="195"/>
    <n v="138.44999999999999"/>
    <n v="9"/>
    <n v="1755"/>
    <n v="1246.05"/>
    <n v="508.95000000000005"/>
    <n v="0.29000000000000004"/>
    <x v="38"/>
    <x v="1"/>
    <x v="1"/>
  </r>
  <r>
    <x v="519"/>
    <d v="2022-04-17T00:00:00"/>
    <n v="1"/>
    <x v="0"/>
    <n v="99"/>
    <n v="62.37"/>
    <n v="7"/>
    <n v="693"/>
    <n v="436.59"/>
    <n v="256.41000000000003"/>
    <n v="0.37000000000000005"/>
    <x v="29"/>
    <x v="3"/>
    <x v="0"/>
  </r>
  <r>
    <x v="520"/>
    <d v="2022-04-24T00:00:00"/>
    <n v="7"/>
    <x v="3"/>
    <n v="80"/>
    <n v="48.8"/>
    <n v="9"/>
    <n v="720"/>
    <n v="439.2"/>
    <n v="280.8"/>
    <n v="0.39"/>
    <x v="26"/>
    <x v="4"/>
    <x v="1"/>
  </r>
  <r>
    <x v="520"/>
    <d v="2022-04-22T00:00:00"/>
    <n v="5"/>
    <x v="6"/>
    <n v="290"/>
    <n v="185.6"/>
    <n v="1"/>
    <n v="290"/>
    <n v="185.6"/>
    <n v="104.4"/>
    <n v="0.36000000000000004"/>
    <x v="42"/>
    <x v="3"/>
    <x v="0"/>
  </r>
  <r>
    <x v="521"/>
    <d v="2022-04-24T00:00:00"/>
    <n v="6"/>
    <x v="13"/>
    <n v="95"/>
    <n v="60.8"/>
    <n v="3"/>
    <n v="285"/>
    <n v="182.39999999999998"/>
    <n v="102.60000000000002"/>
    <n v="0.3600000000000001"/>
    <x v="26"/>
    <x v="1"/>
    <x v="1"/>
  </r>
  <r>
    <x v="521"/>
    <d v="2022-04-22T00:00:00"/>
    <n v="4"/>
    <x v="16"/>
    <n v="110"/>
    <n v="78.099999999999994"/>
    <n v="8"/>
    <n v="880"/>
    <n v="624.79999999999995"/>
    <n v="255.20000000000005"/>
    <n v="0.29000000000000004"/>
    <x v="46"/>
    <x v="0"/>
    <x v="0"/>
  </r>
  <r>
    <x v="522"/>
    <d v="2022-04-25T00:00:00"/>
    <n v="1"/>
    <x v="5"/>
    <n v="250"/>
    <n v="167.5"/>
    <n v="1"/>
    <n v="250"/>
    <n v="167.5"/>
    <n v="82.5"/>
    <n v="0.33"/>
    <x v="5"/>
    <x v="0"/>
    <x v="0"/>
  </r>
  <r>
    <x v="523"/>
    <d v="2022-04-26T00:00:00"/>
    <n v="1"/>
    <x v="20"/>
    <n v="355"/>
    <n v="252.05"/>
    <n v="9"/>
    <n v="3195"/>
    <n v="2268.4500000000003"/>
    <n v="926.54999999999973"/>
    <n v="0.28999999999999992"/>
    <x v="25"/>
    <x v="0"/>
    <x v="1"/>
  </r>
  <r>
    <x v="524"/>
    <d v="2022-05-02T00:00:00"/>
    <n v="5"/>
    <x v="15"/>
    <n v="375"/>
    <n v="247.5"/>
    <n v="1"/>
    <n v="375"/>
    <n v="247.5"/>
    <n v="127.5"/>
    <n v="0.34"/>
    <x v="19"/>
    <x v="2"/>
    <x v="1"/>
  </r>
  <r>
    <x v="524"/>
    <d v="2022-04-30T00:00:00"/>
    <n v="3"/>
    <x v="21"/>
    <n v="215"/>
    <n v="152.65"/>
    <n v="4"/>
    <n v="860"/>
    <n v="610.6"/>
    <n v="249.39999999999998"/>
    <n v="0.28999999999999998"/>
    <x v="34"/>
    <x v="3"/>
    <x v="0"/>
  </r>
  <r>
    <x v="524"/>
    <d v="2022-05-03T00:00:00"/>
    <n v="6"/>
    <x v="0"/>
    <n v="99"/>
    <n v="62.37"/>
    <n v="7"/>
    <n v="693"/>
    <n v="436.59"/>
    <n v="256.41000000000003"/>
    <n v="0.37000000000000005"/>
    <x v="45"/>
    <x v="3"/>
    <x v="0"/>
  </r>
  <r>
    <x v="525"/>
    <d v="2022-05-01T00:00:00"/>
    <n v="1"/>
    <x v="0"/>
    <n v="99"/>
    <n v="62.37"/>
    <n v="3"/>
    <n v="297"/>
    <n v="187.10999999999999"/>
    <n v="109.89000000000001"/>
    <n v="0.37000000000000005"/>
    <x v="10"/>
    <x v="0"/>
    <x v="1"/>
  </r>
  <r>
    <x v="526"/>
    <d v="2022-05-05T00:00:00"/>
    <n v="4"/>
    <x v="17"/>
    <n v="460"/>
    <n v="303.60000000000002"/>
    <n v="3"/>
    <n v="1380"/>
    <n v="910.80000000000007"/>
    <n v="469.19999999999993"/>
    <n v="0.33999999999999997"/>
    <x v="40"/>
    <x v="4"/>
    <x v="1"/>
  </r>
  <r>
    <x v="526"/>
    <d v="2022-05-02T00:00:00"/>
    <n v="1"/>
    <x v="4"/>
    <n v="195"/>
    <n v="138.44999999999999"/>
    <n v="1"/>
    <n v="195"/>
    <n v="138.44999999999999"/>
    <n v="56.550000000000011"/>
    <n v="0.29000000000000004"/>
    <x v="17"/>
    <x v="4"/>
    <x v="0"/>
  </r>
  <r>
    <x v="527"/>
    <d v="2022-05-07T00:00:00"/>
    <n v="3"/>
    <x v="1"/>
    <n v="390"/>
    <n v="288.60000000000002"/>
    <n v="7"/>
    <n v="2730"/>
    <n v="2020.2000000000003"/>
    <n v="709.79999999999973"/>
    <n v="0.2599999999999999"/>
    <x v="44"/>
    <x v="2"/>
    <x v="1"/>
  </r>
  <r>
    <x v="528"/>
    <d v="2022-05-06T00:00:00"/>
    <n v="1"/>
    <x v="1"/>
    <n v="390"/>
    <n v="288.60000000000002"/>
    <n v="2"/>
    <n v="780"/>
    <n v="577.20000000000005"/>
    <n v="202.79999999999995"/>
    <n v="0.25999999999999995"/>
    <x v="17"/>
    <x v="4"/>
    <x v="1"/>
  </r>
  <r>
    <x v="528"/>
    <d v="2022-05-07T00:00:00"/>
    <n v="2"/>
    <x v="17"/>
    <n v="460"/>
    <n v="303.60000000000002"/>
    <n v="7"/>
    <n v="3220"/>
    <n v="2125.2000000000003"/>
    <n v="1094.7999999999997"/>
    <n v="0.33999999999999991"/>
    <x v="13"/>
    <x v="2"/>
    <x v="0"/>
  </r>
  <r>
    <x v="529"/>
    <d v="2022-05-07T00:00:00"/>
    <n v="1"/>
    <x v="5"/>
    <n v="250"/>
    <n v="167.5"/>
    <n v="1"/>
    <n v="250"/>
    <n v="167.5"/>
    <n v="82.5"/>
    <n v="0.33"/>
    <x v="22"/>
    <x v="1"/>
    <x v="0"/>
  </r>
  <r>
    <x v="529"/>
    <d v="2022-05-10T00:00:00"/>
    <n v="4"/>
    <x v="5"/>
    <n v="250"/>
    <n v="167.5"/>
    <n v="2"/>
    <n v="500"/>
    <n v="335"/>
    <n v="165"/>
    <n v="0.33"/>
    <x v="3"/>
    <x v="0"/>
    <x v="0"/>
  </r>
  <r>
    <x v="530"/>
    <d v="2022-05-11T00:00:00"/>
    <n v="3"/>
    <x v="18"/>
    <n v="390"/>
    <n v="253.5"/>
    <n v="5"/>
    <n v="1950"/>
    <n v="1267.5"/>
    <n v="682.5"/>
    <n v="0.35"/>
    <x v="23"/>
    <x v="0"/>
    <x v="1"/>
  </r>
  <r>
    <x v="531"/>
    <d v="2022-05-12T00:00:00"/>
    <n v="3"/>
    <x v="12"/>
    <n v="250"/>
    <n v="187.5"/>
    <n v="6"/>
    <n v="1500"/>
    <n v="1125"/>
    <n v="375"/>
    <n v="0.25"/>
    <x v="14"/>
    <x v="0"/>
    <x v="0"/>
  </r>
  <r>
    <x v="532"/>
    <d v="2022-05-16T00:00:00"/>
    <n v="6"/>
    <x v="3"/>
    <n v="80"/>
    <n v="48.8"/>
    <n v="4"/>
    <n v="320"/>
    <n v="195.2"/>
    <n v="124.80000000000001"/>
    <n v="0.39"/>
    <x v="29"/>
    <x v="2"/>
    <x v="0"/>
  </r>
  <r>
    <x v="533"/>
    <d v="2022-05-18T00:00:00"/>
    <n v="6"/>
    <x v="7"/>
    <n v="275"/>
    <n v="200.75"/>
    <n v="4"/>
    <n v="1100"/>
    <n v="803"/>
    <n v="297"/>
    <n v="0.27"/>
    <x v="28"/>
    <x v="1"/>
    <x v="1"/>
  </r>
  <r>
    <x v="534"/>
    <d v="2022-05-20T00:00:00"/>
    <n v="5"/>
    <x v="6"/>
    <n v="290"/>
    <n v="185.6"/>
    <n v="5"/>
    <n v="1450"/>
    <n v="928"/>
    <n v="522"/>
    <n v="0.36"/>
    <x v="14"/>
    <x v="4"/>
    <x v="1"/>
  </r>
  <r>
    <x v="534"/>
    <d v="2022-05-21T00:00:00"/>
    <n v="6"/>
    <x v="21"/>
    <n v="215"/>
    <n v="152.65"/>
    <n v="9"/>
    <n v="1935"/>
    <n v="1373.8500000000001"/>
    <n v="561.14999999999986"/>
    <n v="0.28999999999999992"/>
    <x v="37"/>
    <x v="2"/>
    <x v="1"/>
  </r>
  <r>
    <x v="535"/>
    <d v="2022-05-20T00:00:00"/>
    <n v="4"/>
    <x v="17"/>
    <n v="460"/>
    <n v="303.60000000000002"/>
    <n v="4"/>
    <n v="1840"/>
    <n v="1214.4000000000001"/>
    <n v="625.59999999999991"/>
    <n v="0.33999999999999997"/>
    <x v="34"/>
    <x v="3"/>
    <x v="1"/>
  </r>
  <r>
    <x v="536"/>
    <d v="2022-05-20T00:00:00"/>
    <n v="3"/>
    <x v="9"/>
    <n v="440"/>
    <n v="286"/>
    <n v="3"/>
    <n v="1320"/>
    <n v="858"/>
    <n v="462"/>
    <n v="0.35"/>
    <x v="34"/>
    <x v="1"/>
    <x v="0"/>
  </r>
  <r>
    <x v="537"/>
    <d v="2022-05-24T00:00:00"/>
    <n v="6"/>
    <x v="8"/>
    <n v="220"/>
    <n v="154"/>
    <n v="3"/>
    <n v="660"/>
    <n v="462"/>
    <n v="198"/>
    <n v="0.3"/>
    <x v="43"/>
    <x v="2"/>
    <x v="0"/>
  </r>
  <r>
    <x v="538"/>
    <d v="2022-05-24T00:00:00"/>
    <n v="5"/>
    <x v="5"/>
    <n v="250"/>
    <n v="167.5"/>
    <n v="4"/>
    <n v="1000"/>
    <n v="670"/>
    <n v="330"/>
    <n v="0.33"/>
    <x v="18"/>
    <x v="2"/>
    <x v="0"/>
  </r>
  <r>
    <x v="539"/>
    <d v="2022-05-23T00:00:00"/>
    <n v="2"/>
    <x v="20"/>
    <n v="355"/>
    <n v="252.05"/>
    <n v="5"/>
    <n v="1775"/>
    <n v="1260.25"/>
    <n v="514.75"/>
    <n v="0.28999999999999998"/>
    <x v="19"/>
    <x v="3"/>
    <x v="0"/>
  </r>
  <r>
    <x v="539"/>
    <d v="2022-05-25T00:00:00"/>
    <n v="4"/>
    <x v="16"/>
    <n v="110"/>
    <n v="78.099999999999994"/>
    <n v="1"/>
    <n v="110"/>
    <n v="78.099999999999994"/>
    <n v="31.900000000000006"/>
    <n v="0.29000000000000004"/>
    <x v="12"/>
    <x v="4"/>
    <x v="0"/>
  </r>
  <r>
    <x v="540"/>
    <d v="2022-05-25T00:00:00"/>
    <n v="3"/>
    <x v="15"/>
    <n v="375"/>
    <n v="247.5"/>
    <n v="5"/>
    <n v="1875"/>
    <n v="1237.5"/>
    <n v="637.5"/>
    <n v="0.34"/>
    <x v="14"/>
    <x v="0"/>
    <x v="1"/>
  </r>
  <r>
    <x v="540"/>
    <d v="2022-05-27T00:00:00"/>
    <n v="5"/>
    <x v="5"/>
    <n v="250"/>
    <n v="167.5"/>
    <n v="1"/>
    <n v="250"/>
    <n v="167.5"/>
    <n v="82.5"/>
    <n v="0.33"/>
    <x v="24"/>
    <x v="0"/>
    <x v="0"/>
  </r>
  <r>
    <x v="540"/>
    <d v="2022-05-25T00:00:00"/>
    <n v="3"/>
    <x v="8"/>
    <n v="220"/>
    <n v="154"/>
    <n v="7"/>
    <n v="1540"/>
    <n v="1078"/>
    <n v="462"/>
    <n v="0.3"/>
    <x v="26"/>
    <x v="3"/>
    <x v="0"/>
  </r>
  <r>
    <x v="541"/>
    <d v="2022-05-25T00:00:00"/>
    <n v="2"/>
    <x v="10"/>
    <n v="59"/>
    <n v="41.3"/>
    <n v="7"/>
    <n v="413"/>
    <n v="289.09999999999997"/>
    <n v="123.90000000000003"/>
    <n v="0.3000000000000001"/>
    <x v="23"/>
    <x v="3"/>
    <x v="0"/>
  </r>
  <r>
    <x v="542"/>
    <d v="2022-05-30T00:00:00"/>
    <n v="6"/>
    <x v="15"/>
    <n v="375"/>
    <n v="247.5"/>
    <n v="3"/>
    <n v="1125"/>
    <n v="742.5"/>
    <n v="382.5"/>
    <n v="0.34"/>
    <x v="11"/>
    <x v="1"/>
    <x v="0"/>
  </r>
  <r>
    <x v="542"/>
    <d v="2022-05-25T00:00:00"/>
    <n v="1"/>
    <x v="9"/>
    <n v="440"/>
    <n v="286"/>
    <n v="8"/>
    <n v="3520"/>
    <n v="2288"/>
    <n v="1232"/>
    <n v="0.35"/>
    <x v="13"/>
    <x v="2"/>
    <x v="0"/>
  </r>
  <r>
    <x v="543"/>
    <d v="2022-05-29T00:00:00"/>
    <n v="3"/>
    <x v="3"/>
    <n v="80"/>
    <n v="48.8"/>
    <n v="4"/>
    <n v="320"/>
    <n v="195.2"/>
    <n v="124.80000000000001"/>
    <n v="0.39"/>
    <x v="47"/>
    <x v="0"/>
    <x v="0"/>
  </r>
  <r>
    <x v="544"/>
    <d v="2022-06-01T00:00:00"/>
    <n v="5"/>
    <x v="16"/>
    <n v="110"/>
    <n v="78.099999999999994"/>
    <n v="1"/>
    <n v="110"/>
    <n v="78.099999999999994"/>
    <n v="31.900000000000006"/>
    <n v="0.29000000000000004"/>
    <x v="22"/>
    <x v="3"/>
    <x v="1"/>
  </r>
  <r>
    <x v="544"/>
    <d v="2022-05-29T00:00:00"/>
    <n v="2"/>
    <x v="21"/>
    <n v="215"/>
    <n v="152.65"/>
    <n v="5"/>
    <n v="1075"/>
    <n v="763.25"/>
    <n v="311.75"/>
    <n v="0.28999999999999998"/>
    <x v="9"/>
    <x v="4"/>
    <x v="0"/>
  </r>
  <r>
    <x v="544"/>
    <d v="2022-06-03T00:00:00"/>
    <n v="7"/>
    <x v="9"/>
    <n v="440"/>
    <n v="286"/>
    <n v="9"/>
    <n v="3960"/>
    <n v="2574"/>
    <n v="1386"/>
    <n v="0.35"/>
    <x v="17"/>
    <x v="1"/>
    <x v="1"/>
  </r>
  <r>
    <x v="545"/>
    <d v="2022-06-03T00:00:00"/>
    <n v="6"/>
    <x v="4"/>
    <n v="195"/>
    <n v="138.44999999999999"/>
    <n v="8"/>
    <n v="1560"/>
    <n v="1107.5999999999999"/>
    <n v="452.40000000000009"/>
    <n v="0.29000000000000004"/>
    <x v="2"/>
    <x v="2"/>
    <x v="1"/>
  </r>
  <r>
    <x v="546"/>
    <d v="2022-06-04T00:00:00"/>
    <n v="6"/>
    <x v="0"/>
    <n v="99"/>
    <n v="62.37"/>
    <n v="7"/>
    <n v="693"/>
    <n v="436.59"/>
    <n v="256.41000000000003"/>
    <n v="0.37000000000000005"/>
    <x v="31"/>
    <x v="3"/>
    <x v="1"/>
  </r>
  <r>
    <x v="546"/>
    <d v="2022-06-04T00:00:00"/>
    <n v="6"/>
    <x v="17"/>
    <n v="460"/>
    <n v="303.60000000000002"/>
    <n v="8"/>
    <n v="3680"/>
    <n v="2428.8000000000002"/>
    <n v="1251.1999999999998"/>
    <n v="0.33999999999999997"/>
    <x v="32"/>
    <x v="0"/>
    <x v="1"/>
  </r>
  <r>
    <x v="547"/>
    <d v="2022-06-05T00:00:00"/>
    <n v="6"/>
    <x v="0"/>
    <n v="99"/>
    <n v="62.37"/>
    <n v="8"/>
    <n v="792"/>
    <n v="498.96"/>
    <n v="293.04000000000002"/>
    <n v="0.37000000000000005"/>
    <x v="26"/>
    <x v="4"/>
    <x v="1"/>
  </r>
  <r>
    <x v="547"/>
    <d v="2022-05-31T00:00:00"/>
    <n v="1"/>
    <x v="7"/>
    <n v="275"/>
    <n v="200.75"/>
    <n v="6"/>
    <n v="1650"/>
    <n v="1204.5"/>
    <n v="445.5"/>
    <n v="0.27"/>
    <x v="28"/>
    <x v="2"/>
    <x v="0"/>
  </r>
  <r>
    <x v="547"/>
    <d v="2022-06-06T00:00:00"/>
    <n v="7"/>
    <x v="13"/>
    <n v="95"/>
    <n v="60.8"/>
    <n v="2"/>
    <n v="190"/>
    <n v="121.6"/>
    <n v="68.400000000000006"/>
    <n v="0.36000000000000004"/>
    <x v="14"/>
    <x v="3"/>
    <x v="0"/>
  </r>
  <r>
    <x v="548"/>
    <d v="2022-06-03T00:00:00"/>
    <n v="2"/>
    <x v="18"/>
    <n v="390"/>
    <n v="253.5"/>
    <n v="8"/>
    <n v="3120"/>
    <n v="2028"/>
    <n v="1092"/>
    <n v="0.35"/>
    <x v="41"/>
    <x v="4"/>
    <x v="0"/>
  </r>
  <r>
    <x v="549"/>
    <d v="2022-06-08T00:00:00"/>
    <n v="6"/>
    <x v="15"/>
    <n v="375"/>
    <n v="247.5"/>
    <n v="2"/>
    <n v="750"/>
    <n v="495"/>
    <n v="255"/>
    <n v="0.34"/>
    <x v="22"/>
    <x v="4"/>
    <x v="1"/>
  </r>
  <r>
    <x v="550"/>
    <d v="2022-06-07T00:00:00"/>
    <n v="4"/>
    <x v="19"/>
    <n v="145"/>
    <n v="105.85"/>
    <n v="1"/>
    <n v="145"/>
    <n v="105.85"/>
    <n v="39.150000000000006"/>
    <n v="0.27"/>
    <x v="31"/>
    <x v="1"/>
    <x v="0"/>
  </r>
  <r>
    <x v="551"/>
    <d v="2022-06-11T00:00:00"/>
    <n v="6"/>
    <x v="18"/>
    <n v="390"/>
    <n v="253.5"/>
    <n v="8"/>
    <n v="3120"/>
    <n v="2028"/>
    <n v="1092"/>
    <n v="0.35"/>
    <x v="40"/>
    <x v="4"/>
    <x v="0"/>
  </r>
  <r>
    <x v="552"/>
    <d v="2022-06-09T00:00:00"/>
    <n v="3"/>
    <x v="5"/>
    <n v="250"/>
    <n v="167.5"/>
    <n v="9"/>
    <n v="2250"/>
    <n v="1507.5"/>
    <n v="742.5"/>
    <n v="0.33"/>
    <x v="4"/>
    <x v="0"/>
    <x v="0"/>
  </r>
  <r>
    <x v="552"/>
    <d v="2022-06-07T00:00:00"/>
    <n v="1"/>
    <x v="20"/>
    <n v="355"/>
    <n v="252.05"/>
    <n v="8"/>
    <n v="2840"/>
    <n v="2016.4"/>
    <n v="823.59999999999991"/>
    <n v="0.28999999999999998"/>
    <x v="29"/>
    <x v="4"/>
    <x v="0"/>
  </r>
  <r>
    <x v="553"/>
    <d v="2022-06-12T00:00:00"/>
    <n v="5"/>
    <x v="7"/>
    <n v="275"/>
    <n v="200.75"/>
    <n v="4"/>
    <n v="1100"/>
    <n v="803"/>
    <n v="297"/>
    <n v="0.27"/>
    <x v="23"/>
    <x v="0"/>
    <x v="1"/>
  </r>
  <r>
    <x v="554"/>
    <d v="2022-06-10T00:00:00"/>
    <n v="2"/>
    <x v="5"/>
    <n v="250"/>
    <n v="167.5"/>
    <n v="2"/>
    <n v="500"/>
    <n v="335"/>
    <n v="165"/>
    <n v="0.33"/>
    <x v="12"/>
    <x v="0"/>
    <x v="1"/>
  </r>
  <r>
    <x v="554"/>
    <d v="2022-06-14T00:00:00"/>
    <n v="6"/>
    <x v="7"/>
    <n v="275"/>
    <n v="200.75"/>
    <n v="2"/>
    <n v="550"/>
    <n v="401.5"/>
    <n v="148.5"/>
    <n v="0.27"/>
    <x v="24"/>
    <x v="1"/>
    <x v="0"/>
  </r>
  <r>
    <x v="555"/>
    <d v="2022-06-11T00:00:00"/>
    <n v="2"/>
    <x v="5"/>
    <n v="250"/>
    <n v="167.5"/>
    <n v="9"/>
    <n v="2250"/>
    <n v="1507.5"/>
    <n v="742.5"/>
    <n v="0.33"/>
    <x v="39"/>
    <x v="2"/>
    <x v="1"/>
  </r>
  <r>
    <x v="556"/>
    <d v="2022-06-14T00:00:00"/>
    <n v="4"/>
    <x v="0"/>
    <n v="99"/>
    <n v="62.37"/>
    <n v="8"/>
    <n v="792"/>
    <n v="498.96"/>
    <n v="293.04000000000002"/>
    <n v="0.37000000000000005"/>
    <x v="3"/>
    <x v="4"/>
    <x v="0"/>
  </r>
  <r>
    <x v="557"/>
    <d v="2022-06-14T00:00:00"/>
    <n v="3"/>
    <x v="3"/>
    <n v="80"/>
    <n v="48.8"/>
    <n v="1"/>
    <n v="80"/>
    <n v="48.8"/>
    <n v="31.200000000000003"/>
    <n v="0.39"/>
    <x v="37"/>
    <x v="0"/>
    <x v="0"/>
  </r>
  <r>
    <x v="558"/>
    <d v="2022-06-19T00:00:00"/>
    <n v="6"/>
    <x v="16"/>
    <n v="110"/>
    <n v="78.099999999999994"/>
    <n v="8"/>
    <n v="880"/>
    <n v="624.79999999999995"/>
    <n v="255.20000000000005"/>
    <n v="0.29000000000000004"/>
    <x v="7"/>
    <x v="3"/>
    <x v="1"/>
  </r>
  <r>
    <x v="559"/>
    <d v="2022-06-15T00:00:00"/>
    <n v="1"/>
    <x v="16"/>
    <n v="110"/>
    <n v="78.099999999999994"/>
    <n v="8"/>
    <n v="880"/>
    <n v="624.79999999999995"/>
    <n v="255.20000000000005"/>
    <n v="0.29000000000000004"/>
    <x v="4"/>
    <x v="4"/>
    <x v="1"/>
  </r>
  <r>
    <x v="560"/>
    <d v="2022-06-17T00:00:00"/>
    <n v="2"/>
    <x v="21"/>
    <n v="215"/>
    <n v="152.65"/>
    <n v="3"/>
    <n v="645"/>
    <n v="457.95000000000005"/>
    <n v="187.04999999999995"/>
    <n v="0.28999999999999992"/>
    <x v="25"/>
    <x v="2"/>
    <x v="0"/>
  </r>
  <r>
    <x v="560"/>
    <d v="2022-06-17T00:00:00"/>
    <n v="2"/>
    <x v="3"/>
    <n v="80"/>
    <n v="48.8"/>
    <n v="4"/>
    <n v="320"/>
    <n v="195.2"/>
    <n v="124.80000000000001"/>
    <n v="0.39"/>
    <x v="17"/>
    <x v="2"/>
    <x v="1"/>
  </r>
  <r>
    <x v="561"/>
    <d v="2022-06-19T00:00:00"/>
    <n v="1"/>
    <x v="18"/>
    <n v="390"/>
    <n v="253.5"/>
    <n v="3"/>
    <n v="1170"/>
    <n v="760.5"/>
    <n v="409.5"/>
    <n v="0.35"/>
    <x v="1"/>
    <x v="4"/>
    <x v="1"/>
  </r>
  <r>
    <x v="562"/>
    <d v="2022-06-26T00:00:00"/>
    <n v="4"/>
    <x v="11"/>
    <n v="320"/>
    <n v="233.6"/>
    <n v="9"/>
    <n v="2880"/>
    <n v="2102.4"/>
    <n v="777.59999999999991"/>
    <n v="0.26999999999999996"/>
    <x v="37"/>
    <x v="2"/>
    <x v="1"/>
  </r>
  <r>
    <x v="563"/>
    <d v="2022-06-29T00:00:00"/>
    <n v="4"/>
    <x v="19"/>
    <n v="145"/>
    <n v="105.85"/>
    <n v="7"/>
    <n v="1015"/>
    <n v="740.94999999999993"/>
    <n v="274.05000000000007"/>
    <n v="0.27000000000000007"/>
    <x v="42"/>
    <x v="3"/>
    <x v="0"/>
  </r>
  <r>
    <x v="563"/>
    <d v="2022-06-28T00:00:00"/>
    <n v="3"/>
    <x v="5"/>
    <n v="250"/>
    <n v="167.5"/>
    <n v="2"/>
    <n v="500"/>
    <n v="335"/>
    <n v="165"/>
    <n v="0.33"/>
    <x v="7"/>
    <x v="3"/>
    <x v="0"/>
  </r>
  <r>
    <x v="563"/>
    <d v="2022-06-30T00:00:00"/>
    <n v="5"/>
    <x v="14"/>
    <n v="490"/>
    <n v="298.89999999999998"/>
    <n v="3"/>
    <n v="1470"/>
    <n v="896.69999999999993"/>
    <n v="573.30000000000007"/>
    <n v="0.39000000000000007"/>
    <x v="24"/>
    <x v="0"/>
    <x v="1"/>
  </r>
  <r>
    <x v="564"/>
    <d v="2022-06-29T00:00:00"/>
    <n v="2"/>
    <x v="11"/>
    <n v="320"/>
    <n v="233.6"/>
    <n v="7"/>
    <n v="2240"/>
    <n v="1635.2"/>
    <n v="604.79999999999995"/>
    <n v="0.26999999999999996"/>
    <x v="6"/>
    <x v="4"/>
    <x v="1"/>
  </r>
  <r>
    <x v="564"/>
    <d v="2022-06-30T00:00:00"/>
    <n v="3"/>
    <x v="2"/>
    <n v="445"/>
    <n v="280.35000000000002"/>
    <n v="9"/>
    <n v="4005"/>
    <n v="2523.15"/>
    <n v="1481.85"/>
    <n v="0.37"/>
    <x v="31"/>
    <x v="0"/>
    <x v="1"/>
  </r>
  <r>
    <x v="564"/>
    <d v="2022-06-30T00:00:00"/>
    <n v="3"/>
    <x v="15"/>
    <n v="375"/>
    <n v="247.5"/>
    <n v="2"/>
    <n v="750"/>
    <n v="495"/>
    <n v="255"/>
    <n v="0.34"/>
    <x v="34"/>
    <x v="2"/>
    <x v="0"/>
  </r>
  <r>
    <x v="565"/>
    <d v="2022-07-04T00:00:00"/>
    <n v="6"/>
    <x v="16"/>
    <n v="110"/>
    <n v="78.099999999999994"/>
    <n v="8"/>
    <n v="880"/>
    <n v="624.79999999999995"/>
    <n v="255.20000000000005"/>
    <n v="0.29000000000000004"/>
    <x v="12"/>
    <x v="4"/>
    <x v="1"/>
  </r>
  <r>
    <x v="566"/>
    <d v="2022-07-06T00:00:00"/>
    <n v="5"/>
    <x v="7"/>
    <n v="275"/>
    <n v="200.75"/>
    <n v="8"/>
    <n v="2200"/>
    <n v="1606"/>
    <n v="594"/>
    <n v="0.27"/>
    <x v="18"/>
    <x v="0"/>
    <x v="1"/>
  </r>
  <r>
    <x v="566"/>
    <d v="2022-07-06T00:00:00"/>
    <n v="5"/>
    <x v="16"/>
    <n v="110"/>
    <n v="78.099999999999994"/>
    <n v="9"/>
    <n v="990"/>
    <n v="702.9"/>
    <n v="287.10000000000002"/>
    <n v="0.29000000000000004"/>
    <x v="30"/>
    <x v="2"/>
    <x v="1"/>
  </r>
  <r>
    <x v="567"/>
    <d v="2022-07-04T00:00:00"/>
    <n v="1"/>
    <x v="15"/>
    <n v="375"/>
    <n v="247.5"/>
    <n v="9"/>
    <n v="3375"/>
    <n v="2227.5"/>
    <n v="1147.5"/>
    <n v="0.34"/>
    <x v="20"/>
    <x v="0"/>
    <x v="1"/>
  </r>
  <r>
    <x v="568"/>
    <d v="2022-07-07T00:00:00"/>
    <n v="3"/>
    <x v="14"/>
    <n v="490"/>
    <n v="298.89999999999998"/>
    <n v="4"/>
    <n v="1960"/>
    <n v="1195.5999999999999"/>
    <n v="764.40000000000009"/>
    <n v="0.39000000000000007"/>
    <x v="39"/>
    <x v="1"/>
    <x v="1"/>
  </r>
  <r>
    <x v="568"/>
    <d v="2022-07-05T00:00:00"/>
    <n v="1"/>
    <x v="1"/>
    <n v="390"/>
    <n v="288.60000000000002"/>
    <n v="9"/>
    <n v="3510"/>
    <n v="2597.4"/>
    <n v="912.59999999999991"/>
    <n v="0.25999999999999995"/>
    <x v="41"/>
    <x v="2"/>
    <x v="0"/>
  </r>
  <r>
    <x v="569"/>
    <d v="2022-07-08T00:00:00"/>
    <n v="3"/>
    <x v="9"/>
    <n v="440"/>
    <n v="286"/>
    <n v="9"/>
    <n v="3960"/>
    <n v="2574"/>
    <n v="1386"/>
    <n v="0.35"/>
    <x v="34"/>
    <x v="2"/>
    <x v="0"/>
  </r>
  <r>
    <x v="569"/>
    <d v="2022-07-08T00:00:00"/>
    <n v="3"/>
    <x v="0"/>
    <n v="99"/>
    <n v="62.37"/>
    <n v="3"/>
    <n v="297"/>
    <n v="187.10999999999999"/>
    <n v="109.89000000000001"/>
    <n v="0.37000000000000005"/>
    <x v="46"/>
    <x v="0"/>
    <x v="1"/>
  </r>
  <r>
    <x v="570"/>
    <d v="2022-07-14T00:00:00"/>
    <n v="5"/>
    <x v="9"/>
    <n v="440"/>
    <n v="286"/>
    <n v="2"/>
    <n v="880"/>
    <n v="572"/>
    <n v="308"/>
    <n v="0.35"/>
    <x v="38"/>
    <x v="2"/>
    <x v="1"/>
  </r>
  <r>
    <x v="571"/>
    <d v="2022-07-18T00:00:00"/>
    <n v="7"/>
    <x v="10"/>
    <n v="59"/>
    <n v="41.3"/>
    <n v="9"/>
    <n v="531"/>
    <n v="371.7"/>
    <n v="159.30000000000001"/>
    <n v="0.30000000000000004"/>
    <x v="23"/>
    <x v="3"/>
    <x v="1"/>
  </r>
  <r>
    <x v="571"/>
    <d v="2022-07-13T00:00:00"/>
    <n v="2"/>
    <x v="4"/>
    <n v="195"/>
    <n v="138.44999999999999"/>
    <n v="4"/>
    <n v="780"/>
    <n v="553.79999999999995"/>
    <n v="226.20000000000005"/>
    <n v="0.29000000000000004"/>
    <x v="19"/>
    <x v="2"/>
    <x v="0"/>
  </r>
  <r>
    <x v="572"/>
    <d v="2022-07-14T00:00:00"/>
    <n v="2"/>
    <x v="2"/>
    <n v="445"/>
    <n v="280.35000000000002"/>
    <n v="9"/>
    <n v="4005"/>
    <n v="2523.15"/>
    <n v="1481.85"/>
    <n v="0.37"/>
    <x v="40"/>
    <x v="4"/>
    <x v="1"/>
  </r>
  <r>
    <x v="573"/>
    <d v="2022-07-15T00:00:00"/>
    <n v="2"/>
    <x v="9"/>
    <n v="440"/>
    <n v="286"/>
    <n v="9"/>
    <n v="3960"/>
    <n v="2574"/>
    <n v="1386"/>
    <n v="0.35"/>
    <x v="33"/>
    <x v="0"/>
    <x v="0"/>
  </r>
  <r>
    <x v="573"/>
    <d v="2022-07-18T00:00:00"/>
    <n v="5"/>
    <x v="16"/>
    <n v="110"/>
    <n v="78.099999999999994"/>
    <n v="9"/>
    <n v="990"/>
    <n v="702.9"/>
    <n v="287.10000000000002"/>
    <n v="0.29000000000000004"/>
    <x v="25"/>
    <x v="0"/>
    <x v="1"/>
  </r>
  <r>
    <x v="573"/>
    <d v="2022-07-18T00:00:00"/>
    <n v="5"/>
    <x v="3"/>
    <n v="80"/>
    <n v="48.8"/>
    <n v="7"/>
    <n v="560"/>
    <n v="341.59999999999997"/>
    <n v="218.40000000000003"/>
    <n v="0.39000000000000007"/>
    <x v="47"/>
    <x v="0"/>
    <x v="0"/>
  </r>
  <r>
    <x v="574"/>
    <d v="2022-07-15T00:00:00"/>
    <n v="1"/>
    <x v="6"/>
    <n v="290"/>
    <n v="185.6"/>
    <n v="2"/>
    <n v="580"/>
    <n v="371.2"/>
    <n v="208.8"/>
    <n v="0.36000000000000004"/>
    <x v="34"/>
    <x v="4"/>
    <x v="0"/>
  </r>
  <r>
    <x v="575"/>
    <d v="2022-07-20T00:00:00"/>
    <n v="5"/>
    <x v="1"/>
    <n v="390"/>
    <n v="288.60000000000002"/>
    <n v="5"/>
    <n v="1950"/>
    <n v="1443"/>
    <n v="507"/>
    <n v="0.26"/>
    <x v="2"/>
    <x v="4"/>
    <x v="0"/>
  </r>
  <r>
    <x v="576"/>
    <d v="2022-07-18T00:00:00"/>
    <n v="2"/>
    <x v="16"/>
    <n v="110"/>
    <n v="78.099999999999994"/>
    <n v="8"/>
    <n v="880"/>
    <n v="624.79999999999995"/>
    <n v="255.20000000000005"/>
    <n v="0.29000000000000004"/>
    <x v="37"/>
    <x v="4"/>
    <x v="1"/>
  </r>
  <r>
    <x v="577"/>
    <d v="2022-07-21T00:00:00"/>
    <n v="4"/>
    <x v="20"/>
    <n v="355"/>
    <n v="252.05"/>
    <n v="8"/>
    <n v="2840"/>
    <n v="2016.4"/>
    <n v="823.59999999999991"/>
    <n v="0.28999999999999998"/>
    <x v="42"/>
    <x v="3"/>
    <x v="0"/>
  </r>
  <r>
    <x v="577"/>
    <d v="2022-07-23T00:00:00"/>
    <n v="6"/>
    <x v="7"/>
    <n v="275"/>
    <n v="200.75"/>
    <n v="2"/>
    <n v="550"/>
    <n v="401.5"/>
    <n v="148.5"/>
    <n v="0.27"/>
    <x v="9"/>
    <x v="0"/>
    <x v="0"/>
  </r>
  <r>
    <x v="578"/>
    <d v="2022-07-20T00:00:00"/>
    <n v="2"/>
    <x v="9"/>
    <n v="440"/>
    <n v="286"/>
    <n v="8"/>
    <n v="3520"/>
    <n v="2288"/>
    <n v="1232"/>
    <n v="0.35"/>
    <x v="22"/>
    <x v="3"/>
    <x v="0"/>
  </r>
  <r>
    <x v="579"/>
    <d v="2022-07-23T00:00:00"/>
    <n v="4"/>
    <x v="16"/>
    <n v="110"/>
    <n v="78.099999999999994"/>
    <n v="4"/>
    <n v="440"/>
    <n v="312.39999999999998"/>
    <n v="127.60000000000002"/>
    <n v="0.29000000000000004"/>
    <x v="26"/>
    <x v="3"/>
    <x v="0"/>
  </r>
  <r>
    <x v="579"/>
    <d v="2022-07-22T00:00:00"/>
    <n v="3"/>
    <x v="1"/>
    <n v="390"/>
    <n v="288.60000000000002"/>
    <n v="8"/>
    <n v="3120"/>
    <n v="2308.8000000000002"/>
    <n v="811.19999999999982"/>
    <n v="0.25999999999999995"/>
    <x v="19"/>
    <x v="1"/>
    <x v="0"/>
  </r>
  <r>
    <x v="580"/>
    <d v="2022-07-24T00:00:00"/>
    <n v="4"/>
    <x v="18"/>
    <n v="390"/>
    <n v="253.5"/>
    <n v="8"/>
    <n v="3120"/>
    <n v="2028"/>
    <n v="1092"/>
    <n v="0.35"/>
    <x v="42"/>
    <x v="1"/>
    <x v="0"/>
  </r>
  <r>
    <x v="580"/>
    <d v="2022-07-22T00:00:00"/>
    <n v="2"/>
    <x v="10"/>
    <n v="59"/>
    <n v="41.3"/>
    <n v="1"/>
    <n v="59"/>
    <n v="41.3"/>
    <n v="17.700000000000003"/>
    <n v="0.30000000000000004"/>
    <x v="18"/>
    <x v="2"/>
    <x v="0"/>
  </r>
  <r>
    <x v="581"/>
    <d v="2022-07-25T00:00:00"/>
    <n v="4"/>
    <x v="4"/>
    <n v="195"/>
    <n v="138.44999999999999"/>
    <n v="5"/>
    <n v="975"/>
    <n v="692.25"/>
    <n v="282.75"/>
    <n v="0.28999999999999998"/>
    <x v="9"/>
    <x v="0"/>
    <x v="1"/>
  </r>
  <r>
    <x v="582"/>
    <d v="2022-07-26T00:00:00"/>
    <n v="3"/>
    <x v="17"/>
    <n v="460"/>
    <n v="303.60000000000002"/>
    <n v="4"/>
    <n v="1840"/>
    <n v="1214.4000000000001"/>
    <n v="625.59999999999991"/>
    <n v="0.33999999999999997"/>
    <x v="9"/>
    <x v="4"/>
    <x v="1"/>
  </r>
  <r>
    <x v="582"/>
    <d v="2022-07-26T00:00:00"/>
    <n v="3"/>
    <x v="8"/>
    <n v="220"/>
    <n v="154"/>
    <n v="9"/>
    <n v="1980"/>
    <n v="1386"/>
    <n v="594"/>
    <n v="0.3"/>
    <x v="42"/>
    <x v="4"/>
    <x v="1"/>
  </r>
  <r>
    <x v="583"/>
    <d v="2022-07-31T00:00:00"/>
    <n v="7"/>
    <x v="0"/>
    <n v="99"/>
    <n v="62.37"/>
    <n v="5"/>
    <n v="495"/>
    <n v="311.84999999999997"/>
    <n v="183.15000000000003"/>
    <n v="0.37000000000000005"/>
    <x v="29"/>
    <x v="4"/>
    <x v="0"/>
  </r>
  <r>
    <x v="583"/>
    <d v="2022-07-25T00:00:00"/>
    <n v="1"/>
    <x v="16"/>
    <n v="110"/>
    <n v="78.099999999999994"/>
    <n v="3"/>
    <n v="330"/>
    <n v="234.29999999999998"/>
    <n v="95.700000000000017"/>
    <n v="0.29000000000000004"/>
    <x v="38"/>
    <x v="0"/>
    <x v="0"/>
  </r>
  <r>
    <x v="584"/>
    <d v="2022-07-30T00:00:00"/>
    <n v="4"/>
    <x v="17"/>
    <n v="460"/>
    <n v="303.60000000000002"/>
    <n v="3"/>
    <n v="1380"/>
    <n v="910.80000000000007"/>
    <n v="469.19999999999993"/>
    <n v="0.33999999999999997"/>
    <x v="37"/>
    <x v="3"/>
    <x v="1"/>
  </r>
  <r>
    <x v="584"/>
    <d v="2022-07-28T00:00:00"/>
    <n v="2"/>
    <x v="14"/>
    <n v="490"/>
    <n v="298.89999999999998"/>
    <n v="4"/>
    <n v="1960"/>
    <n v="1195.5999999999999"/>
    <n v="764.40000000000009"/>
    <n v="0.39000000000000007"/>
    <x v="34"/>
    <x v="4"/>
    <x v="1"/>
  </r>
  <r>
    <x v="585"/>
    <d v="2022-07-31T00:00:00"/>
    <n v="3"/>
    <x v="14"/>
    <n v="490"/>
    <n v="298.89999999999998"/>
    <n v="9"/>
    <n v="4410"/>
    <n v="2690.1"/>
    <n v="1719.9"/>
    <n v="0.39"/>
    <x v="3"/>
    <x v="4"/>
    <x v="0"/>
  </r>
  <r>
    <x v="585"/>
    <d v="2022-08-03T00:00:00"/>
    <n v="6"/>
    <x v="19"/>
    <n v="145"/>
    <n v="105.85"/>
    <n v="2"/>
    <n v="290"/>
    <n v="211.7"/>
    <n v="78.300000000000011"/>
    <n v="0.27"/>
    <x v="35"/>
    <x v="0"/>
    <x v="1"/>
  </r>
  <r>
    <x v="586"/>
    <d v="2022-08-06T00:00:00"/>
    <n v="7"/>
    <x v="12"/>
    <n v="250"/>
    <n v="187.5"/>
    <n v="6"/>
    <n v="1500"/>
    <n v="1125"/>
    <n v="375"/>
    <n v="0.25"/>
    <x v="23"/>
    <x v="2"/>
    <x v="1"/>
  </r>
  <r>
    <x v="587"/>
    <d v="2022-08-04T00:00:00"/>
    <n v="4"/>
    <x v="2"/>
    <n v="445"/>
    <n v="280.35000000000002"/>
    <n v="5"/>
    <n v="2225"/>
    <n v="1401.75"/>
    <n v="823.25"/>
    <n v="0.37"/>
    <x v="47"/>
    <x v="3"/>
    <x v="0"/>
  </r>
  <r>
    <x v="588"/>
    <d v="2022-08-04T00:00:00"/>
    <n v="3"/>
    <x v="6"/>
    <n v="290"/>
    <n v="185.6"/>
    <n v="2"/>
    <n v="580"/>
    <n v="371.2"/>
    <n v="208.8"/>
    <n v="0.36000000000000004"/>
    <x v="2"/>
    <x v="4"/>
    <x v="1"/>
  </r>
  <r>
    <x v="588"/>
    <d v="2022-08-06T00:00:00"/>
    <n v="5"/>
    <x v="12"/>
    <n v="250"/>
    <n v="187.5"/>
    <n v="2"/>
    <n v="500"/>
    <n v="375"/>
    <n v="125"/>
    <n v="0.25"/>
    <x v="45"/>
    <x v="0"/>
    <x v="0"/>
  </r>
  <r>
    <x v="589"/>
    <d v="2022-08-06T00:00:00"/>
    <n v="4"/>
    <x v="0"/>
    <n v="99"/>
    <n v="62.37"/>
    <n v="7"/>
    <n v="693"/>
    <n v="436.59"/>
    <n v="256.41000000000003"/>
    <n v="0.37000000000000005"/>
    <x v="42"/>
    <x v="3"/>
    <x v="1"/>
  </r>
  <r>
    <x v="590"/>
    <d v="2022-08-05T00:00:00"/>
    <n v="1"/>
    <x v="5"/>
    <n v="250"/>
    <n v="167.5"/>
    <n v="8"/>
    <n v="2000"/>
    <n v="1340"/>
    <n v="660"/>
    <n v="0.33"/>
    <x v="9"/>
    <x v="1"/>
    <x v="1"/>
  </r>
  <r>
    <x v="591"/>
    <d v="2022-08-11T00:00:00"/>
    <n v="5"/>
    <x v="17"/>
    <n v="460"/>
    <n v="303.60000000000002"/>
    <n v="4"/>
    <n v="1840"/>
    <n v="1214.4000000000001"/>
    <n v="625.59999999999991"/>
    <n v="0.33999999999999997"/>
    <x v="3"/>
    <x v="4"/>
    <x v="1"/>
  </r>
  <r>
    <x v="592"/>
    <d v="2022-08-11T00:00:00"/>
    <n v="4"/>
    <x v="10"/>
    <n v="59"/>
    <n v="41.3"/>
    <n v="3"/>
    <n v="177"/>
    <n v="123.89999999999999"/>
    <n v="53.100000000000009"/>
    <n v="0.30000000000000004"/>
    <x v="17"/>
    <x v="1"/>
    <x v="0"/>
  </r>
  <r>
    <x v="593"/>
    <d v="2022-08-12T00:00:00"/>
    <n v="4"/>
    <x v="11"/>
    <n v="320"/>
    <n v="233.6"/>
    <n v="7"/>
    <n v="2240"/>
    <n v="1635.2"/>
    <n v="604.79999999999995"/>
    <n v="0.26999999999999996"/>
    <x v="33"/>
    <x v="2"/>
    <x v="0"/>
  </r>
  <r>
    <x v="593"/>
    <d v="2022-08-10T00:00:00"/>
    <n v="2"/>
    <x v="4"/>
    <n v="195"/>
    <n v="138.44999999999999"/>
    <n v="8"/>
    <n v="1560"/>
    <n v="1107.5999999999999"/>
    <n v="452.40000000000009"/>
    <n v="0.29000000000000004"/>
    <x v="9"/>
    <x v="3"/>
    <x v="1"/>
  </r>
  <r>
    <x v="593"/>
    <d v="2022-08-10T00:00:00"/>
    <n v="2"/>
    <x v="10"/>
    <n v="59"/>
    <n v="41.3"/>
    <n v="7"/>
    <n v="413"/>
    <n v="289.09999999999997"/>
    <n v="123.90000000000003"/>
    <n v="0.3000000000000001"/>
    <x v="6"/>
    <x v="0"/>
    <x v="0"/>
  </r>
  <r>
    <x v="594"/>
    <d v="2022-08-12T00:00:00"/>
    <n v="1"/>
    <x v="4"/>
    <n v="195"/>
    <n v="138.44999999999999"/>
    <n v="6"/>
    <n v="1170"/>
    <n v="830.69999999999993"/>
    <n v="339.30000000000007"/>
    <n v="0.29000000000000004"/>
    <x v="0"/>
    <x v="1"/>
    <x v="1"/>
  </r>
  <r>
    <x v="594"/>
    <d v="2022-08-15T00:00:00"/>
    <n v="4"/>
    <x v="15"/>
    <n v="375"/>
    <n v="247.5"/>
    <n v="8"/>
    <n v="3000"/>
    <n v="1980"/>
    <n v="1020"/>
    <n v="0.34"/>
    <x v="33"/>
    <x v="1"/>
    <x v="1"/>
  </r>
  <r>
    <x v="594"/>
    <d v="2022-08-15T00:00:00"/>
    <n v="4"/>
    <x v="16"/>
    <n v="110"/>
    <n v="78.099999999999994"/>
    <n v="9"/>
    <n v="990"/>
    <n v="702.9"/>
    <n v="287.10000000000002"/>
    <n v="0.29000000000000004"/>
    <x v="42"/>
    <x v="3"/>
    <x v="1"/>
  </r>
  <r>
    <x v="595"/>
    <d v="2022-08-18T00:00:00"/>
    <n v="5"/>
    <x v="18"/>
    <n v="390"/>
    <n v="253.5"/>
    <n v="7"/>
    <n v="2730"/>
    <n v="1774.5"/>
    <n v="955.5"/>
    <n v="0.35"/>
    <x v="26"/>
    <x v="3"/>
    <x v="1"/>
  </r>
  <r>
    <x v="596"/>
    <d v="2022-08-17T00:00:00"/>
    <n v="3"/>
    <x v="1"/>
    <n v="390"/>
    <n v="288.60000000000002"/>
    <n v="9"/>
    <n v="3510"/>
    <n v="2597.4"/>
    <n v="912.59999999999991"/>
    <n v="0.25999999999999995"/>
    <x v="25"/>
    <x v="0"/>
    <x v="1"/>
  </r>
  <r>
    <x v="596"/>
    <d v="2022-08-15T00:00:00"/>
    <n v="1"/>
    <x v="12"/>
    <n v="250"/>
    <n v="187.5"/>
    <n v="4"/>
    <n v="1000"/>
    <n v="750"/>
    <n v="250"/>
    <n v="0.25"/>
    <x v="20"/>
    <x v="1"/>
    <x v="0"/>
  </r>
  <r>
    <x v="596"/>
    <d v="2022-08-18T00:00:00"/>
    <n v="4"/>
    <x v="8"/>
    <n v="220"/>
    <n v="154"/>
    <n v="6"/>
    <n v="1320"/>
    <n v="924"/>
    <n v="396"/>
    <n v="0.3"/>
    <x v="19"/>
    <x v="0"/>
    <x v="0"/>
  </r>
  <r>
    <x v="597"/>
    <d v="2022-08-18T00:00:00"/>
    <n v="2"/>
    <x v="6"/>
    <n v="290"/>
    <n v="185.6"/>
    <n v="4"/>
    <n v="1160"/>
    <n v="742.4"/>
    <n v="417.6"/>
    <n v="0.36000000000000004"/>
    <x v="37"/>
    <x v="0"/>
    <x v="0"/>
  </r>
  <r>
    <x v="597"/>
    <d v="2022-08-21T00:00:00"/>
    <n v="5"/>
    <x v="4"/>
    <n v="195"/>
    <n v="138.44999999999999"/>
    <n v="6"/>
    <n v="1170"/>
    <n v="830.69999999999993"/>
    <n v="339.30000000000007"/>
    <n v="0.29000000000000004"/>
    <x v="27"/>
    <x v="3"/>
    <x v="0"/>
  </r>
  <r>
    <x v="598"/>
    <d v="2022-08-24T00:00:00"/>
    <n v="6"/>
    <x v="11"/>
    <n v="320"/>
    <n v="233.6"/>
    <n v="2"/>
    <n v="640"/>
    <n v="467.2"/>
    <n v="172.8"/>
    <n v="0.27"/>
    <x v="34"/>
    <x v="4"/>
    <x v="0"/>
  </r>
  <r>
    <x v="598"/>
    <d v="2022-08-25T00:00:00"/>
    <n v="7"/>
    <x v="11"/>
    <n v="320"/>
    <n v="233.6"/>
    <n v="6"/>
    <n v="1920"/>
    <n v="1401.6"/>
    <n v="518.40000000000009"/>
    <n v="0.27000000000000007"/>
    <x v="43"/>
    <x v="2"/>
    <x v="0"/>
  </r>
  <r>
    <x v="599"/>
    <d v="2022-08-20T00:00:00"/>
    <n v="1"/>
    <x v="14"/>
    <n v="490"/>
    <n v="298.89999999999998"/>
    <n v="4"/>
    <n v="1960"/>
    <n v="1195.5999999999999"/>
    <n v="764.40000000000009"/>
    <n v="0.39000000000000007"/>
    <x v="20"/>
    <x v="3"/>
    <x v="0"/>
  </r>
  <r>
    <x v="599"/>
    <d v="2022-08-25T00:00:00"/>
    <n v="6"/>
    <x v="1"/>
    <n v="390"/>
    <n v="288.60000000000002"/>
    <n v="1"/>
    <n v="390"/>
    <n v="288.60000000000002"/>
    <n v="101.39999999999998"/>
    <n v="0.25999999999999995"/>
    <x v="38"/>
    <x v="3"/>
    <x v="0"/>
  </r>
  <r>
    <x v="600"/>
    <d v="2022-08-23T00:00:00"/>
    <n v="3"/>
    <x v="17"/>
    <n v="460"/>
    <n v="303.60000000000002"/>
    <n v="8"/>
    <n v="3680"/>
    <n v="2428.8000000000002"/>
    <n v="1251.1999999999998"/>
    <n v="0.33999999999999997"/>
    <x v="25"/>
    <x v="1"/>
    <x v="1"/>
  </r>
  <r>
    <x v="601"/>
    <d v="2022-08-23T00:00:00"/>
    <n v="2"/>
    <x v="15"/>
    <n v="375"/>
    <n v="247.5"/>
    <n v="3"/>
    <n v="1125"/>
    <n v="742.5"/>
    <n v="382.5"/>
    <n v="0.34"/>
    <x v="16"/>
    <x v="0"/>
    <x v="1"/>
  </r>
  <r>
    <x v="601"/>
    <d v="2022-08-26T00:00:00"/>
    <n v="5"/>
    <x v="13"/>
    <n v="95"/>
    <n v="60.8"/>
    <n v="5"/>
    <n v="475"/>
    <n v="304"/>
    <n v="171"/>
    <n v="0.36"/>
    <x v="33"/>
    <x v="2"/>
    <x v="0"/>
  </r>
  <r>
    <x v="601"/>
    <d v="2022-08-28T00:00:00"/>
    <n v="7"/>
    <x v="2"/>
    <n v="445"/>
    <n v="280.35000000000002"/>
    <n v="6"/>
    <n v="2670"/>
    <n v="1682.1000000000001"/>
    <n v="987.89999999999986"/>
    <n v="0.36999999999999994"/>
    <x v="40"/>
    <x v="2"/>
    <x v="1"/>
  </r>
  <r>
    <x v="602"/>
    <d v="2022-08-29T00:00:00"/>
    <n v="7"/>
    <x v="17"/>
    <n v="460"/>
    <n v="303.60000000000002"/>
    <n v="7"/>
    <n v="3220"/>
    <n v="2125.2000000000003"/>
    <n v="1094.7999999999997"/>
    <n v="0.33999999999999991"/>
    <x v="41"/>
    <x v="2"/>
    <x v="0"/>
  </r>
  <r>
    <x v="602"/>
    <d v="2022-08-29T00:00:00"/>
    <n v="7"/>
    <x v="0"/>
    <n v="99"/>
    <n v="62.37"/>
    <n v="8"/>
    <n v="792"/>
    <n v="498.96"/>
    <n v="293.04000000000002"/>
    <n v="0.37000000000000005"/>
    <x v="39"/>
    <x v="2"/>
    <x v="1"/>
  </r>
  <r>
    <x v="602"/>
    <d v="2022-08-24T00:00:00"/>
    <n v="2"/>
    <x v="9"/>
    <n v="440"/>
    <n v="286"/>
    <n v="7"/>
    <n v="3080"/>
    <n v="2002"/>
    <n v="1078"/>
    <n v="0.35"/>
    <x v="13"/>
    <x v="3"/>
    <x v="0"/>
  </r>
  <r>
    <x v="602"/>
    <d v="2022-08-28T00:00:00"/>
    <n v="6"/>
    <x v="11"/>
    <n v="320"/>
    <n v="233.6"/>
    <n v="2"/>
    <n v="640"/>
    <n v="467.2"/>
    <n v="172.8"/>
    <n v="0.27"/>
    <x v="12"/>
    <x v="0"/>
    <x v="0"/>
  </r>
  <r>
    <x v="603"/>
    <d v="2022-08-29T00:00:00"/>
    <n v="6"/>
    <x v="5"/>
    <n v="250"/>
    <n v="167.5"/>
    <n v="9"/>
    <n v="2250"/>
    <n v="1507.5"/>
    <n v="742.5"/>
    <n v="0.33"/>
    <x v="25"/>
    <x v="3"/>
    <x v="1"/>
  </r>
  <r>
    <x v="603"/>
    <d v="2022-08-27T00:00:00"/>
    <n v="4"/>
    <x v="9"/>
    <n v="440"/>
    <n v="286"/>
    <n v="9"/>
    <n v="3960"/>
    <n v="2574"/>
    <n v="1386"/>
    <n v="0.35"/>
    <x v="47"/>
    <x v="1"/>
    <x v="1"/>
  </r>
  <r>
    <x v="603"/>
    <d v="2022-08-26T00:00:00"/>
    <n v="3"/>
    <x v="3"/>
    <n v="80"/>
    <n v="48.8"/>
    <n v="8"/>
    <n v="640"/>
    <n v="390.4"/>
    <n v="249.60000000000002"/>
    <n v="0.39"/>
    <x v="40"/>
    <x v="2"/>
    <x v="0"/>
  </r>
  <r>
    <x v="604"/>
    <d v="2022-08-30T00:00:00"/>
    <n v="6"/>
    <x v="8"/>
    <n v="220"/>
    <n v="154"/>
    <n v="7"/>
    <n v="1540"/>
    <n v="1078"/>
    <n v="462"/>
    <n v="0.3"/>
    <x v="27"/>
    <x v="1"/>
    <x v="1"/>
  </r>
  <r>
    <x v="605"/>
    <d v="2022-08-27T00:00:00"/>
    <n v="2"/>
    <x v="18"/>
    <n v="390"/>
    <n v="253.5"/>
    <n v="7"/>
    <n v="2730"/>
    <n v="1774.5"/>
    <n v="955.5"/>
    <n v="0.35"/>
    <x v="21"/>
    <x v="4"/>
    <x v="0"/>
  </r>
  <r>
    <x v="605"/>
    <d v="2022-08-31T00:00:00"/>
    <n v="6"/>
    <x v="1"/>
    <n v="390"/>
    <n v="288.60000000000002"/>
    <n v="1"/>
    <n v="390"/>
    <n v="288.60000000000002"/>
    <n v="101.39999999999998"/>
    <n v="0.25999999999999995"/>
    <x v="18"/>
    <x v="4"/>
    <x v="0"/>
  </r>
  <r>
    <x v="606"/>
    <d v="2022-08-30T00:00:00"/>
    <n v="4"/>
    <x v="19"/>
    <n v="145"/>
    <n v="105.85"/>
    <n v="1"/>
    <n v="145"/>
    <n v="105.85"/>
    <n v="39.150000000000006"/>
    <n v="0.27"/>
    <x v="22"/>
    <x v="0"/>
    <x v="0"/>
  </r>
  <r>
    <x v="606"/>
    <d v="2022-08-28T00:00:00"/>
    <n v="2"/>
    <x v="17"/>
    <n v="460"/>
    <n v="303.60000000000002"/>
    <n v="9"/>
    <n v="4140"/>
    <n v="2732.4"/>
    <n v="1407.6"/>
    <n v="0.33999999999999997"/>
    <x v="3"/>
    <x v="3"/>
    <x v="1"/>
  </r>
  <r>
    <x v="607"/>
    <d v="2022-08-28T00:00:00"/>
    <n v="1"/>
    <x v="0"/>
    <n v="99"/>
    <n v="62.37"/>
    <n v="7"/>
    <n v="693"/>
    <n v="436.59"/>
    <n v="256.41000000000003"/>
    <n v="0.37000000000000005"/>
    <x v="39"/>
    <x v="0"/>
    <x v="0"/>
  </r>
  <r>
    <x v="607"/>
    <d v="2022-08-29T00:00:00"/>
    <n v="2"/>
    <x v="11"/>
    <n v="320"/>
    <n v="233.6"/>
    <n v="1"/>
    <n v="320"/>
    <n v="233.6"/>
    <n v="86.4"/>
    <n v="0.27"/>
    <x v="9"/>
    <x v="2"/>
    <x v="1"/>
  </r>
  <r>
    <x v="608"/>
    <d v="2022-09-03T00:00:00"/>
    <n v="6"/>
    <x v="10"/>
    <n v="59"/>
    <n v="41.3"/>
    <n v="4"/>
    <n v="236"/>
    <n v="165.2"/>
    <n v="70.800000000000011"/>
    <n v="0.30000000000000004"/>
    <x v="18"/>
    <x v="3"/>
    <x v="1"/>
  </r>
  <r>
    <x v="608"/>
    <d v="2022-08-30T00:00:00"/>
    <n v="2"/>
    <x v="19"/>
    <n v="145"/>
    <n v="105.85"/>
    <n v="7"/>
    <n v="1015"/>
    <n v="740.94999999999993"/>
    <n v="274.05000000000007"/>
    <n v="0.27000000000000007"/>
    <x v="15"/>
    <x v="1"/>
    <x v="0"/>
  </r>
  <r>
    <x v="609"/>
    <d v="2022-08-30T00:00:00"/>
    <n v="1"/>
    <x v="20"/>
    <n v="355"/>
    <n v="252.05"/>
    <n v="9"/>
    <n v="3195"/>
    <n v="2268.4500000000003"/>
    <n v="926.54999999999973"/>
    <n v="0.28999999999999992"/>
    <x v="9"/>
    <x v="4"/>
    <x v="1"/>
  </r>
  <r>
    <x v="609"/>
    <d v="2022-08-31T00:00:00"/>
    <n v="2"/>
    <x v="2"/>
    <n v="445"/>
    <n v="280.35000000000002"/>
    <n v="1"/>
    <n v="445"/>
    <n v="280.35000000000002"/>
    <n v="164.64999999999998"/>
    <n v="0.36999999999999994"/>
    <x v="38"/>
    <x v="2"/>
    <x v="1"/>
  </r>
  <r>
    <x v="609"/>
    <d v="2022-08-30T00:00:00"/>
    <n v="1"/>
    <x v="20"/>
    <n v="355"/>
    <n v="252.05"/>
    <n v="7"/>
    <n v="2485"/>
    <n v="1764.3500000000001"/>
    <n v="720.64999999999986"/>
    <n v="0.28999999999999992"/>
    <x v="47"/>
    <x v="2"/>
    <x v="0"/>
  </r>
  <r>
    <x v="609"/>
    <d v="2022-08-30T00:00:00"/>
    <n v="1"/>
    <x v="1"/>
    <n v="390"/>
    <n v="288.60000000000002"/>
    <n v="7"/>
    <n v="2730"/>
    <n v="2020.2000000000003"/>
    <n v="709.79999999999973"/>
    <n v="0.2599999999999999"/>
    <x v="47"/>
    <x v="1"/>
    <x v="0"/>
  </r>
  <r>
    <x v="610"/>
    <d v="2022-09-05T00:00:00"/>
    <n v="5"/>
    <x v="11"/>
    <n v="320"/>
    <n v="233.6"/>
    <n v="8"/>
    <n v="2560"/>
    <n v="1868.8"/>
    <n v="691.2"/>
    <n v="0.27"/>
    <x v="39"/>
    <x v="0"/>
    <x v="1"/>
  </r>
  <r>
    <x v="611"/>
    <d v="2022-09-08T00:00:00"/>
    <n v="7"/>
    <x v="8"/>
    <n v="220"/>
    <n v="154"/>
    <n v="1"/>
    <n v="220"/>
    <n v="154"/>
    <n v="66"/>
    <n v="0.3"/>
    <x v="29"/>
    <x v="0"/>
    <x v="1"/>
  </r>
  <r>
    <x v="611"/>
    <d v="2022-09-07T00:00:00"/>
    <n v="6"/>
    <x v="11"/>
    <n v="320"/>
    <n v="233.6"/>
    <n v="8"/>
    <n v="2560"/>
    <n v="1868.8"/>
    <n v="691.2"/>
    <n v="0.27"/>
    <x v="21"/>
    <x v="1"/>
    <x v="0"/>
  </r>
  <r>
    <x v="612"/>
    <d v="2022-09-07T00:00:00"/>
    <n v="5"/>
    <x v="5"/>
    <n v="250"/>
    <n v="167.5"/>
    <n v="3"/>
    <n v="750"/>
    <n v="502.5"/>
    <n v="247.5"/>
    <n v="0.33"/>
    <x v="34"/>
    <x v="3"/>
    <x v="1"/>
  </r>
  <r>
    <x v="613"/>
    <d v="2022-09-09T00:00:00"/>
    <n v="5"/>
    <x v="4"/>
    <n v="195"/>
    <n v="138.44999999999999"/>
    <n v="8"/>
    <n v="1560"/>
    <n v="1107.5999999999999"/>
    <n v="452.40000000000009"/>
    <n v="0.29000000000000004"/>
    <x v="10"/>
    <x v="3"/>
    <x v="1"/>
  </r>
  <r>
    <x v="614"/>
    <d v="2022-09-12T00:00:00"/>
    <n v="6"/>
    <x v="12"/>
    <n v="250"/>
    <n v="187.5"/>
    <n v="8"/>
    <n v="2000"/>
    <n v="1500"/>
    <n v="500"/>
    <n v="0.25"/>
    <x v="17"/>
    <x v="4"/>
    <x v="1"/>
  </r>
  <r>
    <x v="614"/>
    <d v="2022-09-09T00:00:00"/>
    <n v="3"/>
    <x v="15"/>
    <n v="375"/>
    <n v="247.5"/>
    <n v="6"/>
    <n v="2250"/>
    <n v="1485"/>
    <n v="765"/>
    <n v="0.34"/>
    <x v="34"/>
    <x v="3"/>
    <x v="1"/>
  </r>
  <r>
    <x v="614"/>
    <d v="2022-09-10T00:00:00"/>
    <n v="4"/>
    <x v="8"/>
    <n v="220"/>
    <n v="154"/>
    <n v="9"/>
    <n v="1980"/>
    <n v="1386"/>
    <n v="594"/>
    <n v="0.3"/>
    <x v="13"/>
    <x v="1"/>
    <x v="0"/>
  </r>
  <r>
    <x v="614"/>
    <d v="2022-09-10T00:00:00"/>
    <n v="4"/>
    <x v="7"/>
    <n v="275"/>
    <n v="200.75"/>
    <n v="8"/>
    <n v="2200"/>
    <n v="1606"/>
    <n v="594"/>
    <n v="0.27"/>
    <x v="16"/>
    <x v="2"/>
    <x v="1"/>
  </r>
  <r>
    <x v="614"/>
    <d v="2022-09-12T00:00:00"/>
    <n v="6"/>
    <x v="16"/>
    <n v="110"/>
    <n v="78.099999999999994"/>
    <n v="9"/>
    <n v="990"/>
    <n v="702.9"/>
    <n v="287.10000000000002"/>
    <n v="0.29000000000000004"/>
    <x v="47"/>
    <x v="1"/>
    <x v="1"/>
  </r>
  <r>
    <x v="615"/>
    <d v="2022-09-10T00:00:00"/>
    <n v="3"/>
    <x v="21"/>
    <n v="215"/>
    <n v="152.65"/>
    <n v="4"/>
    <n v="860"/>
    <n v="610.6"/>
    <n v="249.39999999999998"/>
    <n v="0.28999999999999998"/>
    <x v="38"/>
    <x v="2"/>
    <x v="0"/>
  </r>
  <r>
    <x v="615"/>
    <d v="2022-09-14T00:00:00"/>
    <n v="7"/>
    <x v="17"/>
    <n v="460"/>
    <n v="303.60000000000002"/>
    <n v="7"/>
    <n v="3220"/>
    <n v="2125.2000000000003"/>
    <n v="1094.7999999999997"/>
    <n v="0.33999999999999991"/>
    <x v="37"/>
    <x v="4"/>
    <x v="0"/>
  </r>
  <r>
    <x v="616"/>
    <d v="2022-09-16T00:00:00"/>
    <n v="6"/>
    <x v="5"/>
    <n v="250"/>
    <n v="167.5"/>
    <n v="3"/>
    <n v="750"/>
    <n v="502.5"/>
    <n v="247.5"/>
    <n v="0.33"/>
    <x v="37"/>
    <x v="4"/>
    <x v="1"/>
  </r>
  <r>
    <x v="617"/>
    <d v="2022-09-16T00:00:00"/>
    <n v="5"/>
    <x v="8"/>
    <n v="220"/>
    <n v="154"/>
    <n v="3"/>
    <n v="660"/>
    <n v="462"/>
    <n v="198"/>
    <n v="0.3"/>
    <x v="33"/>
    <x v="1"/>
    <x v="1"/>
  </r>
  <r>
    <x v="617"/>
    <d v="2022-09-14T00:00:00"/>
    <n v="3"/>
    <x v="9"/>
    <n v="440"/>
    <n v="286"/>
    <n v="8"/>
    <n v="3520"/>
    <n v="2288"/>
    <n v="1232"/>
    <n v="0.35"/>
    <x v="17"/>
    <x v="1"/>
    <x v="1"/>
  </r>
  <r>
    <x v="618"/>
    <d v="2022-09-15T00:00:00"/>
    <n v="3"/>
    <x v="20"/>
    <n v="355"/>
    <n v="252.05"/>
    <n v="2"/>
    <n v="710"/>
    <n v="504.1"/>
    <n v="205.89999999999998"/>
    <n v="0.28999999999999998"/>
    <x v="8"/>
    <x v="3"/>
    <x v="0"/>
  </r>
  <r>
    <x v="619"/>
    <d v="2022-09-16T00:00:00"/>
    <n v="3"/>
    <x v="16"/>
    <n v="110"/>
    <n v="78.099999999999994"/>
    <n v="1"/>
    <n v="110"/>
    <n v="78.099999999999994"/>
    <n v="31.900000000000006"/>
    <n v="0.29000000000000004"/>
    <x v="13"/>
    <x v="4"/>
    <x v="0"/>
  </r>
  <r>
    <x v="620"/>
    <d v="2022-09-21T00:00:00"/>
    <n v="7"/>
    <x v="8"/>
    <n v="220"/>
    <n v="154"/>
    <n v="3"/>
    <n v="660"/>
    <n v="462"/>
    <n v="198"/>
    <n v="0.3"/>
    <x v="34"/>
    <x v="3"/>
    <x v="1"/>
  </r>
  <r>
    <x v="620"/>
    <d v="2022-09-21T00:00:00"/>
    <n v="7"/>
    <x v="15"/>
    <n v="375"/>
    <n v="247.5"/>
    <n v="1"/>
    <n v="375"/>
    <n v="247.5"/>
    <n v="127.5"/>
    <n v="0.34"/>
    <x v="12"/>
    <x v="3"/>
    <x v="0"/>
  </r>
  <r>
    <x v="620"/>
    <d v="2022-09-18T00:00:00"/>
    <n v="4"/>
    <x v="0"/>
    <n v="99"/>
    <n v="62.37"/>
    <n v="8"/>
    <n v="792"/>
    <n v="498.96"/>
    <n v="293.04000000000002"/>
    <n v="0.37000000000000005"/>
    <x v="44"/>
    <x v="0"/>
    <x v="0"/>
  </r>
  <r>
    <x v="620"/>
    <d v="2022-09-20T00:00:00"/>
    <n v="6"/>
    <x v="5"/>
    <n v="250"/>
    <n v="167.5"/>
    <n v="7"/>
    <n v="1750"/>
    <n v="1172.5"/>
    <n v="577.5"/>
    <n v="0.33"/>
    <x v="26"/>
    <x v="1"/>
    <x v="1"/>
  </r>
  <r>
    <x v="621"/>
    <d v="2022-09-19T00:00:00"/>
    <n v="4"/>
    <x v="11"/>
    <n v="320"/>
    <n v="233.6"/>
    <n v="8"/>
    <n v="2560"/>
    <n v="1868.8"/>
    <n v="691.2"/>
    <n v="0.27"/>
    <x v="35"/>
    <x v="2"/>
    <x v="1"/>
  </r>
  <r>
    <x v="622"/>
    <d v="2022-09-23T00:00:00"/>
    <n v="7"/>
    <x v="10"/>
    <n v="59"/>
    <n v="41.3"/>
    <n v="1"/>
    <n v="59"/>
    <n v="41.3"/>
    <n v="17.700000000000003"/>
    <n v="0.30000000000000004"/>
    <x v="0"/>
    <x v="0"/>
    <x v="0"/>
  </r>
  <r>
    <x v="623"/>
    <d v="2022-09-22T00:00:00"/>
    <n v="3"/>
    <x v="18"/>
    <n v="390"/>
    <n v="253.5"/>
    <n v="8"/>
    <n v="3120"/>
    <n v="2028"/>
    <n v="1092"/>
    <n v="0.35"/>
    <x v="7"/>
    <x v="0"/>
    <x v="0"/>
  </r>
  <r>
    <x v="623"/>
    <d v="2022-09-25T00:00:00"/>
    <n v="6"/>
    <x v="9"/>
    <n v="440"/>
    <n v="286"/>
    <n v="7"/>
    <n v="3080"/>
    <n v="2002"/>
    <n v="1078"/>
    <n v="0.35"/>
    <x v="28"/>
    <x v="1"/>
    <x v="1"/>
  </r>
  <r>
    <x v="624"/>
    <d v="2022-09-26T00:00:00"/>
    <n v="6"/>
    <x v="16"/>
    <n v="110"/>
    <n v="78.099999999999994"/>
    <n v="3"/>
    <n v="330"/>
    <n v="234.29999999999998"/>
    <n v="95.700000000000017"/>
    <n v="0.29000000000000004"/>
    <x v="20"/>
    <x v="4"/>
    <x v="1"/>
  </r>
  <r>
    <x v="625"/>
    <d v="2022-09-23T00:00:00"/>
    <n v="2"/>
    <x v="11"/>
    <n v="320"/>
    <n v="233.6"/>
    <n v="7"/>
    <n v="2240"/>
    <n v="1635.2"/>
    <n v="604.79999999999995"/>
    <n v="0.26999999999999996"/>
    <x v="33"/>
    <x v="4"/>
    <x v="1"/>
  </r>
  <r>
    <x v="625"/>
    <d v="2022-09-27T00:00:00"/>
    <n v="6"/>
    <x v="6"/>
    <n v="290"/>
    <n v="185.6"/>
    <n v="2"/>
    <n v="580"/>
    <n v="371.2"/>
    <n v="208.8"/>
    <n v="0.36000000000000004"/>
    <x v="42"/>
    <x v="1"/>
    <x v="0"/>
  </r>
  <r>
    <x v="626"/>
    <d v="2022-09-24T00:00:00"/>
    <n v="2"/>
    <x v="19"/>
    <n v="145"/>
    <n v="105.85"/>
    <n v="5"/>
    <n v="725"/>
    <n v="529.25"/>
    <n v="195.75"/>
    <n v="0.27"/>
    <x v="15"/>
    <x v="2"/>
    <x v="1"/>
  </r>
  <r>
    <x v="627"/>
    <d v="2022-09-29T00:00:00"/>
    <n v="6"/>
    <x v="0"/>
    <n v="99"/>
    <n v="62.37"/>
    <n v="2"/>
    <n v="198"/>
    <n v="124.74"/>
    <n v="73.260000000000005"/>
    <n v="0.37000000000000005"/>
    <x v="4"/>
    <x v="4"/>
    <x v="0"/>
  </r>
  <r>
    <x v="627"/>
    <d v="2022-09-27T00:00:00"/>
    <n v="4"/>
    <x v="7"/>
    <n v="275"/>
    <n v="200.75"/>
    <n v="7"/>
    <n v="1925"/>
    <n v="1405.25"/>
    <n v="519.75"/>
    <n v="0.27"/>
    <x v="5"/>
    <x v="1"/>
    <x v="0"/>
  </r>
  <r>
    <x v="627"/>
    <d v="2022-09-27T00:00:00"/>
    <n v="4"/>
    <x v="16"/>
    <n v="110"/>
    <n v="78.099999999999994"/>
    <n v="5"/>
    <n v="550"/>
    <n v="390.5"/>
    <n v="159.5"/>
    <n v="0.28999999999999998"/>
    <x v="14"/>
    <x v="1"/>
    <x v="1"/>
  </r>
  <r>
    <x v="628"/>
    <d v="2022-09-27T00:00:00"/>
    <n v="3"/>
    <x v="16"/>
    <n v="110"/>
    <n v="78.099999999999994"/>
    <n v="9"/>
    <n v="990"/>
    <n v="702.9"/>
    <n v="287.10000000000002"/>
    <n v="0.29000000000000004"/>
    <x v="14"/>
    <x v="1"/>
    <x v="1"/>
  </r>
  <r>
    <x v="629"/>
    <d v="2022-10-02T00:00:00"/>
    <n v="7"/>
    <x v="2"/>
    <n v="445"/>
    <n v="280.35000000000002"/>
    <n v="1"/>
    <n v="445"/>
    <n v="280.35000000000002"/>
    <n v="164.64999999999998"/>
    <n v="0.36999999999999994"/>
    <x v="27"/>
    <x v="0"/>
    <x v="1"/>
  </r>
  <r>
    <x v="630"/>
    <d v="2022-10-04T00:00:00"/>
    <n v="7"/>
    <x v="14"/>
    <n v="490"/>
    <n v="298.89999999999998"/>
    <n v="8"/>
    <n v="3920"/>
    <n v="2391.1999999999998"/>
    <n v="1528.8000000000002"/>
    <n v="0.39000000000000007"/>
    <x v="19"/>
    <x v="0"/>
    <x v="1"/>
  </r>
  <r>
    <x v="631"/>
    <d v="2022-09-30T00:00:00"/>
    <n v="2"/>
    <x v="16"/>
    <n v="110"/>
    <n v="78.099999999999994"/>
    <n v="3"/>
    <n v="330"/>
    <n v="234.29999999999998"/>
    <n v="95.700000000000017"/>
    <n v="0.29000000000000004"/>
    <x v="19"/>
    <x v="0"/>
    <x v="1"/>
  </r>
  <r>
    <x v="632"/>
    <d v="2022-10-01T00:00:00"/>
    <n v="1"/>
    <x v="19"/>
    <n v="145"/>
    <n v="105.85"/>
    <n v="3"/>
    <n v="435"/>
    <n v="317.54999999999995"/>
    <n v="117.45000000000005"/>
    <n v="0.27000000000000013"/>
    <x v="0"/>
    <x v="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AE8918-2ACF-48B7-B8DC-F19459380921}" name="PivotTable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X5" firstHeaderRow="1" firstDataRow="2" firstDataCol="1"/>
  <pivotFields count="16">
    <pivotField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numFmtId="164" showAll="0"/>
    <pivotField numFmtId="164" showAll="0"/>
    <pivotField dataField="1" numFmtId="164" showAll="0"/>
    <pivotField numFmtId="9" showAll="0"/>
    <pivotField axis="axisCol"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11"/>
  </colFields>
  <col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colItems>
  <dataFields count="1">
    <dataField name="Sum of Profit"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F8F294F-8858-4AFE-9033-75AE79848175}" name="PivotTable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C40" firstHeaderRow="0" firstDataRow="1" firstDataCol="1"/>
  <pivotFields count="16">
    <pivotField axis="axisRow"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dataField="1" numFmtId="164" showAll="0"/>
    <pivotField numFmtId="164" showAll="0"/>
    <pivotField dataField="1"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items count="7">
        <item sd="0" x="0"/>
        <item sd="0" x="1"/>
        <item sd="0" x="2"/>
        <item sd="0" x="3"/>
        <item sd="0" x="4"/>
        <item sd="0" x="5"/>
        <item t="default"/>
      </items>
    </pivotField>
    <pivotField axis="axisRow" showAll="0">
      <items count="6">
        <item sd="0" x="0"/>
        <item x="1"/>
        <item x="2"/>
        <item x="3"/>
        <item sd="0" x="4"/>
        <item t="default"/>
      </items>
    </pivotField>
  </pivotFields>
  <rowFields count="2">
    <field x="15"/>
    <field x="0"/>
  </rowFields>
  <rowItems count="3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t="grand">
      <x/>
    </i>
  </rowItems>
  <colFields count="1">
    <field x="-2"/>
  </colFields>
  <colItems count="2">
    <i>
      <x/>
    </i>
    <i i="1">
      <x v="1"/>
    </i>
  </colItems>
  <dataFields count="2">
    <dataField name="Sum of Sales" fld="7" baseField="0" baseItem="0"/>
    <dataField name="Sum of Profit" fld="9" baseField="0" baseItem="0"/>
  </dataFields>
  <chartFormats count="4">
    <chartFormat chart="0" format="2"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645C88-299B-4792-93E6-02A6094AE126}" name="PivotTable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40" firstHeaderRow="1" firstDataRow="1" firstDataCol="1"/>
  <pivotFields count="16">
    <pivotField axis="axisRow"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dataField="1" numFmtId="164" showAll="0"/>
    <pivotField numFmtId="164" showAll="0"/>
    <pivotField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Row" showAll="0" defaultSubtotal="0">
      <items count="5">
        <item sd="0" x="0"/>
        <item x="1"/>
        <item x="2"/>
        <item x="3"/>
        <item sd="0" x="4"/>
      </items>
    </pivotField>
  </pivotFields>
  <rowFields count="2">
    <field x="15"/>
    <field x="0"/>
  </rowFields>
  <rowItems count="3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t="grand">
      <x/>
    </i>
  </rowItems>
  <colItems count="1">
    <i/>
  </colItems>
  <dataFields count="1">
    <dataField name="Sum of Sales" fld="7" baseField="0" baseItem="0" numFmtId="169"/>
  </dataFields>
  <formats count="2">
    <format dxfId="87">
      <pivotArea outline="0" collapsedLevelsAreSubtotals="1" fieldPosition="0"/>
    </format>
    <format dxfId="86">
      <pivotArea dataOnly="0" labelOnly="1" outline="0" axis="axisValues" fieldPosition="0"/>
    </format>
  </formats>
  <chartFormats count="2">
    <chartFormat chart="1" format="5"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28281C3-CA76-4F7B-BA80-88F24D032AF0}" name="PivotTable2"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40" firstHeaderRow="1" firstDataRow="1" firstDataCol="1"/>
  <pivotFields count="16">
    <pivotField axis="axisRow"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numFmtId="164" showAll="0"/>
    <pivotField numFmtId="164" showAll="0"/>
    <pivotField dataField="1"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Row" showAll="0" defaultSubtotal="0">
      <items count="5">
        <item sd="0" x="0"/>
        <item x="1"/>
        <item x="2"/>
        <item x="3"/>
        <item sd="0" x="4"/>
      </items>
    </pivotField>
  </pivotFields>
  <rowFields count="2">
    <field x="15"/>
    <field x="0"/>
  </rowFields>
  <rowItems count="3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t="grand">
      <x/>
    </i>
  </rowItems>
  <colItems count="1">
    <i/>
  </colItems>
  <dataFields count="1">
    <dataField name="Sum of Profit" fld="9" baseField="0" baseItem="0"/>
  </dataFields>
  <chartFormats count="2">
    <chartFormat chart="0" format="6" series="1">
      <pivotArea type="data" outline="0" fieldPosition="0">
        <references count="1">
          <reference field="4294967294" count="1" selected="0">
            <x v="0"/>
          </reference>
        </references>
      </pivotArea>
    </chartFormat>
    <chartFormat chart="4"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2942CE7-8019-4DC6-A15E-CCCC18BC11B4}" name="PivotTable5"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D7" firstHeaderRow="0" firstDataRow="1" firstDataCol="1"/>
  <pivotFields count="16">
    <pivotField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dataField="1" numFmtId="164" showAll="0"/>
    <pivotField dataField="1" numFmtId="164" showAll="0"/>
    <pivotField dataField="1"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Row" showAll="0" defaultSubtotal="0">
      <items count="5">
        <item sd="0" x="0"/>
        <item sd="0" x="1"/>
        <item sd="0" x="2"/>
        <item sd="0" x="3"/>
        <item sd="0" x="4"/>
      </items>
    </pivotField>
  </pivotFields>
  <rowFields count="1">
    <field x="15"/>
  </rowFields>
  <rowItems count="4">
    <i>
      <x v="1"/>
    </i>
    <i>
      <x v="2"/>
    </i>
    <i>
      <x v="3"/>
    </i>
    <i t="grand">
      <x/>
    </i>
  </rowItems>
  <colFields count="1">
    <field x="-2"/>
  </colFields>
  <colItems count="3">
    <i>
      <x/>
    </i>
    <i i="1">
      <x v="1"/>
    </i>
    <i i="2">
      <x v="2"/>
    </i>
  </colItems>
  <dataFields count="3">
    <dataField name="Total COGS" fld="8" baseField="14" baseItem="1"/>
    <dataField name="Sum of Profit" fld="9" baseField="0" baseItem="0"/>
    <dataField name="Sum of Sales" fld="7" baseField="0" baseItem="0"/>
  </dataFields>
  <formats count="2">
    <format dxfId="85">
      <pivotArea outline="0" collapsedLevelsAreSubtotals="1" fieldPosition="0"/>
    </format>
    <format dxfId="84">
      <pivotArea dataOnly="0" labelOnly="1" outline="0" fieldPosition="0">
        <references count="1">
          <reference field="4294967294" count="1">
            <x v="0"/>
          </reference>
        </references>
      </pivotArea>
    </format>
  </formats>
  <chartFormats count="7">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3" format="12" series="1">
      <pivotArea type="data" outline="0" fieldPosition="0">
        <references count="1">
          <reference field="4294967294" count="1" selected="0">
            <x v="1"/>
          </reference>
        </references>
      </pivotArea>
    </chartFormat>
    <chartFormat chart="1" format="4" series="1">
      <pivotArea type="data" outline="0" fieldPosition="0">
        <references count="1">
          <reference field="4294967294" count="1" selected="0">
            <x v="2"/>
          </reference>
        </references>
      </pivotArea>
    </chartFormat>
    <chartFormat chart="3" format="1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686243-7570-4E23-9A28-BA6F2BFD5C05}" name="PivotTable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10" firstHeaderRow="1" firstDataRow="2" firstDataCol="1"/>
  <pivotFields count="16">
    <pivotField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dataField="1" numFmtId="164" showAll="0"/>
    <pivotField numFmtId="164" showAll="0"/>
    <pivotField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axis="axisRow"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Col" showAll="0" defaultSubtotal="0">
      <items count="5">
        <item sd="0" x="0"/>
        <item sd="0" x="1"/>
        <item sd="0" x="2"/>
        <item sd="0" x="3"/>
        <item sd="0" x="4"/>
      </items>
    </pivotField>
  </pivotFields>
  <rowFields count="1">
    <field x="12"/>
  </rowFields>
  <rowItems count="6">
    <i>
      <x/>
    </i>
    <i>
      <x v="1"/>
    </i>
    <i>
      <x v="2"/>
    </i>
    <i>
      <x v="3"/>
    </i>
    <i>
      <x v="4"/>
    </i>
    <i t="grand">
      <x/>
    </i>
  </rowItems>
  <colFields count="1">
    <field x="15"/>
  </colFields>
  <colItems count="4">
    <i>
      <x v="1"/>
    </i>
    <i>
      <x v="2"/>
    </i>
    <i>
      <x v="3"/>
    </i>
    <i t="grand">
      <x/>
    </i>
  </colItems>
  <dataFields count="1">
    <dataField name="Count of Sales" fld="7" subtotal="count" baseField="1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1F67F82-8303-40DF-87A6-C29CF9617121}" name="PivotTable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C9" firstHeaderRow="0" firstDataRow="1" firstDataCol="1"/>
  <pivotFields count="16">
    <pivotField numFmtId="14" showAll="0"/>
    <pivotField numFmtId="14" showAll="0"/>
    <pivotField showAll="0"/>
    <pivotField axis="axisRow" showAll="0" measureFilter="1" sortType="ascending">
      <items count="23">
        <item x="12"/>
        <item x="14"/>
        <item x="11"/>
        <item x="2"/>
        <item x="15"/>
        <item x="16"/>
        <item x="19"/>
        <item x="4"/>
        <item x="3"/>
        <item x="8"/>
        <item x="9"/>
        <item x="13"/>
        <item x="20"/>
        <item x="17"/>
        <item x="7"/>
        <item x="1"/>
        <item x="6"/>
        <item x="0"/>
        <item x="5"/>
        <item x="10"/>
        <item x="21"/>
        <item x="18"/>
        <item t="default"/>
      </items>
      <autoSortScope>
        <pivotArea dataOnly="0" outline="0" fieldPosition="0">
          <references count="1">
            <reference field="4294967294" count="1" selected="0">
              <x v="1"/>
            </reference>
          </references>
        </pivotArea>
      </autoSortScope>
    </pivotField>
    <pivotField numFmtId="164" showAll="0"/>
    <pivotField numFmtId="164" showAll="0"/>
    <pivotField showAll="0"/>
    <pivotField dataField="1" numFmtId="164" showAll="0"/>
    <pivotField numFmtId="164" showAll="0"/>
    <pivotField dataField="1"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pivotField showAll="0" defaultSubtotal="0">
      <items count="5">
        <item x="0"/>
        <item x="1"/>
        <item x="2"/>
        <item x="3"/>
        <item x="4"/>
      </items>
    </pivotField>
  </pivotFields>
  <rowFields count="1">
    <field x="3"/>
  </rowFields>
  <rowItems count="6">
    <i>
      <x v="4"/>
    </i>
    <i>
      <x v="13"/>
    </i>
    <i>
      <x v="21"/>
    </i>
    <i>
      <x v="1"/>
    </i>
    <i>
      <x v="10"/>
    </i>
    <i t="grand">
      <x/>
    </i>
  </rowItems>
  <colFields count="1">
    <field x="-2"/>
  </colFields>
  <colItems count="2">
    <i>
      <x/>
    </i>
    <i i="1">
      <x v="1"/>
    </i>
  </colItems>
  <dataFields count="2">
    <dataField name="Sum of Profit" fld="9" baseField="0" baseItem="0"/>
    <dataField name="Sum of Sales" fld="7" baseField="0" baseItem="0"/>
  </dataFields>
  <formats count="3">
    <format dxfId="83">
      <pivotArea field="3" type="button" dataOnly="0" labelOnly="1" outline="0" axis="axisRow" fieldPosition="0"/>
    </format>
    <format dxfId="78">
      <pivotArea outline="0" collapsedLevelsAreSubtotals="1" fieldPosition="0"/>
    </format>
    <format dxfId="77">
      <pivotArea dataOnly="0" labelOnly="1" outline="0" fieldPosition="0">
        <references count="1">
          <reference field="4294967294" count="2">
            <x v="0"/>
            <x v="1"/>
          </reference>
        </references>
      </pivotArea>
    </format>
  </formats>
  <chartFormats count="4">
    <chartFormat chart="0" format="3"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6CBB412-6824-411E-A5FD-A4824339575D}" name="PivotTable2"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0" firstHeaderRow="1" firstDataRow="1" firstDataCol="1"/>
  <pivotFields count="16">
    <pivotField axis="axisRow"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dataField="1" numFmtId="164" showAll="0"/>
    <pivotField numFmtId="164" showAll="0"/>
    <pivotField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Row" showAll="0" defaultSubtotal="0">
      <items count="5">
        <item sd="0" x="0"/>
        <item x="1"/>
        <item x="2"/>
        <item x="3"/>
        <item sd="0" x="4"/>
      </items>
    </pivotField>
  </pivotFields>
  <rowFields count="2">
    <field x="15"/>
    <field x="0"/>
  </rowFields>
  <rowItems count="3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t="grand">
      <x/>
    </i>
  </rowItems>
  <colItems count="1">
    <i/>
  </colItems>
  <dataFields count="1">
    <dataField name="Sum of Sales" fld="7" baseField="0" baseItem="0" numFmtId="169"/>
  </dataFields>
  <formats count="2">
    <format dxfId="82">
      <pivotArea outline="0" collapsedLevelsAreSubtotals="1" fieldPosition="0"/>
    </format>
    <format dxfId="8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BA583B4-C04F-46D8-B9DD-15D43769F778}" name="PivotTable3"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0" firstHeaderRow="1" firstDataRow="1" firstDataCol="1"/>
  <pivotFields count="16">
    <pivotField axis="axisRow"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numFmtId="164" showAll="0"/>
    <pivotField numFmtId="164" showAll="0"/>
    <pivotField dataField="1"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Row" showAll="0" defaultSubtotal="0">
      <items count="5">
        <item sd="0" x="0"/>
        <item x="1"/>
        <item x="2"/>
        <item x="3"/>
        <item sd="0" x="4"/>
      </items>
    </pivotField>
  </pivotFields>
  <rowFields count="2">
    <field x="15"/>
    <field x="0"/>
  </rowFields>
  <rowItems count="3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t="grand">
      <x/>
    </i>
  </rowItems>
  <colItems count="1">
    <i/>
  </colItems>
  <dataFields count="1">
    <dataField name="Sum of Profit"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9D998C0-8C4A-4406-85F6-DF0107BB1CE0}" name="PivotTable4"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16">
    <pivotField axis="axisRow"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numFmtId="164" showAll="0"/>
    <pivotField numFmtId="164" showAll="0"/>
    <pivotField numFmtId="164" showAll="0"/>
    <pivotField dataField="1"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Row" showAll="0" defaultSubtotal="0">
      <items count="5">
        <item sd="0" x="0"/>
        <item sd="0" x="1"/>
        <item sd="0" x="2"/>
        <item sd="0" x="3"/>
        <item sd="0" x="4"/>
      </items>
    </pivotField>
  </pivotFields>
  <rowFields count="2">
    <field x="15"/>
    <field x="0"/>
  </rowFields>
  <rowItems count="4">
    <i>
      <x v="1"/>
    </i>
    <i>
      <x v="2"/>
    </i>
    <i>
      <x v="3"/>
    </i>
    <i t="grand">
      <x/>
    </i>
  </rowItems>
  <colItems count="1">
    <i/>
  </colItems>
  <dataFields count="1">
    <dataField name="Average of Profit  Margin " fld="10" subtotal="average" baseField="15"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67AC2DA-11B3-4462-BB16-ACFD6FE821E3}" name="PivotTable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6" firstHeaderRow="1" firstDataRow="1" firstDataCol="1"/>
  <pivotFields count="16">
    <pivotField axis="axisRow" numFmtId="14" showAll="0">
      <items count="15">
        <item x="0"/>
        <item x="1"/>
        <item x="2"/>
        <item x="3"/>
        <item x="4"/>
        <item x="5"/>
        <item x="6"/>
        <item x="7"/>
        <item x="8"/>
        <item x="9"/>
        <item x="10"/>
        <item x="11"/>
        <item x="12"/>
        <item x="13"/>
        <item t="default"/>
      </items>
    </pivotField>
    <pivotField numFmtId="14" showAll="0"/>
    <pivotField dataField="1"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numFmtId="164" showAll="0"/>
    <pivotField numFmtId="164" showAll="0"/>
    <pivotField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Row" showAll="0" defaultSubtotal="0">
      <items count="5">
        <item sd="0" x="0"/>
        <item sd="0" x="1"/>
        <item sd="0" x="2"/>
        <item x="3"/>
        <item sd="0" x="4"/>
      </items>
    </pivotField>
  </pivotFields>
  <rowFields count="2">
    <field x="15"/>
    <field x="0"/>
  </rowFields>
  <rowItems count="13">
    <i>
      <x v="1"/>
    </i>
    <i>
      <x v="2"/>
    </i>
    <i>
      <x v="3"/>
    </i>
    <i r="1">
      <x v="1"/>
    </i>
    <i r="1">
      <x v="2"/>
    </i>
    <i r="1">
      <x v="3"/>
    </i>
    <i r="1">
      <x v="4"/>
    </i>
    <i r="1">
      <x v="5"/>
    </i>
    <i r="1">
      <x v="6"/>
    </i>
    <i r="1">
      <x v="7"/>
    </i>
    <i r="1">
      <x v="8"/>
    </i>
    <i r="1">
      <x v="9"/>
    </i>
    <i t="grand">
      <x/>
    </i>
  </rowItems>
  <colItems count="1">
    <i/>
  </colItems>
  <dataFields count="1">
    <dataField name="Average of Delivery Duration (Days)" fld="2" subtotal="average" baseField="15" baseItem="1" numFmtId="2"/>
  </dataFields>
  <formats count="2">
    <format dxfId="80">
      <pivotArea outline="0" collapsedLevelsAreSubtotals="1" fieldPosition="0"/>
    </format>
    <format dxfId="7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96A1C62-F793-4865-930E-1569A4687538}" name="PivotTable2"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6" firstHeaderRow="1" firstDataRow="1" firstDataCol="1"/>
  <pivotFields count="16">
    <pivotField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dataField="1" numFmtId="164" showAll="0"/>
    <pivotField numFmtId="164" showAll="0"/>
    <pivotField showAll="0"/>
    <pivotField numFmtId="164" showAll="0"/>
    <pivotField numFmtId="164" showAll="0"/>
    <pivotField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axis="axisRow" showAll="0" countASubtotal="1">
      <items count="3">
        <item x="1"/>
        <item x="0"/>
        <item t="countA"/>
      </items>
    </pivotField>
    <pivotField showAll="0" defaultSubtotal="0">
      <items count="6">
        <item sd="0" x="0"/>
        <item sd="0" x="1"/>
        <item sd="0" x="2"/>
        <item sd="0" x="3"/>
        <item sd="0" x="4"/>
        <item sd="0" x="5"/>
      </items>
    </pivotField>
    <pivotField showAll="0" defaultSubtotal="0">
      <items count="5">
        <item sd="0" x="0"/>
        <item sd="0" x="1"/>
        <item sd="0" x="2"/>
        <item sd="0" x="3"/>
        <item sd="0" x="4"/>
      </items>
    </pivotField>
  </pivotFields>
  <rowFields count="1">
    <field x="13"/>
  </rowFields>
  <rowItems count="3">
    <i>
      <x/>
    </i>
    <i>
      <x v="1"/>
    </i>
    <i t="grand">
      <x/>
    </i>
  </rowItems>
  <colItems count="1">
    <i/>
  </colItems>
  <dataFields count="1">
    <dataField name="Count of Unit Price" fld="4" subtotal="count" baseField="15" baseItem="3"/>
  </dataField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3" count="1" selected="0">
            <x v="0"/>
          </reference>
        </references>
      </pivotArea>
    </chartFormat>
    <chartFormat chart="2" format="9">
      <pivotArea type="data" outline="0" fieldPosition="0">
        <references count="2">
          <reference field="4294967294" count="1" selected="0">
            <x v="0"/>
          </reference>
          <reference field="13" count="1" selected="0">
            <x v="1"/>
          </reference>
        </references>
      </pivotArea>
    </chartFormat>
    <chartFormat chart="6" format="13" series="1">
      <pivotArea type="data" outline="0" fieldPosition="0">
        <references count="1">
          <reference field="4294967294" count="1" selected="0">
            <x v="0"/>
          </reference>
        </references>
      </pivotArea>
    </chartFormat>
    <chartFormat chart="6" format="14">
      <pivotArea type="data" outline="0" fieldPosition="0">
        <references count="2">
          <reference field="4294967294" count="1" selected="0">
            <x v="0"/>
          </reference>
          <reference field="13" count="1" selected="0">
            <x v="0"/>
          </reference>
        </references>
      </pivotArea>
    </chartFormat>
    <chartFormat chart="6" format="15">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7CA8E66-E206-48F5-80CE-EF875D2476F6}" autoFormatId="16" applyNumberFormats="0" applyBorderFormats="0" applyFontFormats="0" applyPatternFormats="0" applyAlignmentFormats="0" applyWidthHeightFormats="0">
  <queryTableRefresh nextId="15">
    <queryTableFields count="14">
      <queryTableField id="1" name="Order Date" tableColumnId="1"/>
      <queryTableField id="2" name="Delivery Date" tableColumnId="2"/>
      <queryTableField id="3" name="Delivery Duration (Days)" tableColumnId="3"/>
      <queryTableField id="4" name="Product" tableColumnId="4"/>
      <queryTableField id="5" name="Unit Price" tableColumnId="5"/>
      <queryTableField id="6" name="Unit Cost" tableColumnId="6"/>
      <queryTableField id="7" name="Units Sold" tableColumnId="7"/>
      <queryTableField id="8" name="Sales" tableColumnId="8"/>
      <queryTableField id="13" dataBound="0" tableColumnId="13"/>
      <queryTableField id="9" name="Revenue" tableColumnId="9"/>
      <queryTableField id="14" dataBound="0" tableColumnId="14"/>
      <queryTableField id="10" name="Location" tableColumnId="10"/>
      <queryTableField id="11" name="Customer Acquisition" tableColumnId="11"/>
      <queryTableField id="12" name="Payment Mode"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31324BF7-C17C-4915-A476-BD29EA916A81}" sourceName="Years">
  <pivotTables>
    <pivotTable tabId="5" name="PivotTable1"/>
    <pivotTable tabId="18" name="PivotTable4"/>
    <pivotTable tabId="10" name="PivotTable1"/>
    <pivotTable tabId="19" name="PivotTable1"/>
    <pivotTable tabId="20" name="PivotTable2"/>
    <pivotTable tabId="22" name="PivotTable2"/>
    <pivotTable tabId="4" name="PivotTable1"/>
    <pivotTable tabId="9" name="PivotTable5"/>
    <pivotTable tabId="21" name="PivotTable1"/>
    <pivotTable tabId="12" name="PivotTable1"/>
    <pivotTable tabId="16" name="PivotTable3"/>
    <pivotTable tabId="15" name="PivotTable2"/>
  </pivotTables>
  <data>
    <tabular pivotCacheId="300929959">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23C55F5F-4E61-47E3-A186-85B202E69847}" sourceName="Location">
  <pivotTables>
    <pivotTable tabId="5" name="PivotTable1"/>
    <pivotTable tabId="18" name="PivotTable4"/>
    <pivotTable tabId="10" name="PivotTable1"/>
    <pivotTable tabId="19" name="PivotTable1"/>
    <pivotTable tabId="20" name="PivotTable2"/>
    <pivotTable tabId="22" name="PivotTable2"/>
    <pivotTable tabId="9" name="PivotTable5"/>
    <pivotTable tabId="21" name="PivotTable1"/>
    <pivotTable tabId="12" name="PivotTable1"/>
    <pivotTable tabId="16" name="PivotTable3"/>
    <pivotTable tabId="15" name="PivotTable2"/>
  </pivotTables>
  <data>
    <tabular pivotCacheId="300929959">
      <items count="48">
        <i x="5" s="1"/>
        <i x="30" s="1"/>
        <i x="35" s="1"/>
        <i x="22" s="1"/>
        <i x="34" s="1"/>
        <i x="11" s="1"/>
        <i x="4" s="1"/>
        <i x="10" s="1"/>
        <i x="38" s="1"/>
        <i x="39" s="1"/>
        <i x="12" s="1"/>
        <i x="32" s="1"/>
        <i x="42" s="1"/>
        <i x="18" s="1"/>
        <i x="20" s="1"/>
        <i x="37" s="1"/>
        <i x="1" s="1"/>
        <i x="40" s="1"/>
        <i x="29" s="1"/>
        <i x="15" s="1"/>
        <i x="14" s="1"/>
        <i x="0" s="1"/>
        <i x="24" s="1"/>
        <i x="46" s="1"/>
        <i x="33" s="1"/>
        <i x="25" s="1"/>
        <i x="31" s="1"/>
        <i x="13" s="1"/>
        <i x="7" s="1"/>
        <i x="2" s="1"/>
        <i x="45" s="1"/>
        <i x="47" s="1"/>
        <i x="27" s="1"/>
        <i x="16" s="1"/>
        <i x="28" s="1"/>
        <i x="3" s="1"/>
        <i x="21" s="1"/>
        <i x="8" s="1"/>
        <i x="36" s="1"/>
        <i x="19" s="1"/>
        <i x="44" s="1"/>
        <i x="9" s="1"/>
        <i x="17" s="1"/>
        <i x="6" s="1"/>
        <i x="23" s="1"/>
        <i x="26" s="1"/>
        <i x="43" s="1"/>
        <i x="4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CD6B3766-2F9C-43C0-AE70-FE8BB900BF18}" sourceName="Product">
  <pivotTables>
    <pivotTable tabId="5" name="PivotTable1"/>
    <pivotTable tabId="18" name="PivotTable4"/>
    <pivotTable tabId="10" name="PivotTable1"/>
    <pivotTable tabId="19" name="PivotTable1"/>
    <pivotTable tabId="20" name="PivotTable2"/>
    <pivotTable tabId="22" name="PivotTable2"/>
    <pivotTable tabId="4" name="PivotTable1"/>
    <pivotTable tabId="9" name="PivotTable5"/>
    <pivotTable tabId="21" name="PivotTable1"/>
    <pivotTable tabId="16" name="PivotTable3"/>
    <pivotTable tabId="15" name="PivotTable2"/>
  </pivotTables>
  <data>
    <tabular pivotCacheId="300929959">
      <items count="22">
        <i x="12" s="1"/>
        <i x="14" s="1"/>
        <i x="11" s="1"/>
        <i x="2" s="1"/>
        <i x="15" s="1"/>
        <i x="16" s="1"/>
        <i x="19" s="1"/>
        <i x="4" s="1"/>
        <i x="3" s="1"/>
        <i x="8" s="1"/>
        <i x="9" s="1"/>
        <i x="13" s="1"/>
        <i x="20" s="1"/>
        <i x="17" s="1"/>
        <i x="7" s="1"/>
        <i x="1" s="1"/>
        <i x="6" s="1"/>
        <i x="0" s="1"/>
        <i x="5" s="1"/>
        <i x="10" s="1"/>
        <i x="21" s="1"/>
        <i x="18"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cquisition" xr10:uid="{ED38FB47-73FE-47C9-8F15-5BF25B6E04ED}" sourceName="Customer Acquisition">
  <pivotTables>
    <pivotTable tabId="5" name="PivotTable1"/>
    <pivotTable tabId="18" name="PivotTable4"/>
    <pivotTable tabId="19" name="PivotTable1"/>
    <pivotTable tabId="20" name="PivotTable2"/>
    <pivotTable tabId="22" name="PivotTable2"/>
    <pivotTable tabId="4" name="PivotTable1"/>
    <pivotTable tabId="9" name="PivotTable5"/>
    <pivotTable tabId="21" name="PivotTable1"/>
    <pivotTable tabId="12" name="PivotTable1"/>
    <pivotTable tabId="16" name="PivotTable3"/>
    <pivotTable tabId="15" name="PivotTable2"/>
  </pivotTables>
  <data>
    <tabular pivotCacheId="300929959">
      <items count="5">
        <i x="4" s="1"/>
        <i x="0" s="1"/>
        <i x="1" s="1"/>
        <i x="3"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72966530-05A1-4B7A-8F17-E05835F4FB45}" sourceName="Payment Mode">
  <pivotTables>
    <pivotTable tabId="5" name="PivotTable1"/>
    <pivotTable tabId="18" name="PivotTable4"/>
    <pivotTable tabId="10" name="PivotTable1"/>
    <pivotTable tabId="19" name="PivotTable1"/>
    <pivotTable tabId="22" name="PivotTable2"/>
    <pivotTable tabId="4" name="PivotTable1"/>
    <pivotTable tabId="9" name="PivotTable5"/>
    <pivotTable tabId="21" name="PivotTable1"/>
    <pivotTable tabId="12" name="PivotTable1"/>
    <pivotTable tabId="16" name="PivotTable3"/>
    <pivotTable tabId="15" name="PivotTable2"/>
  </pivotTables>
  <data>
    <tabular pivotCacheId="300929959">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xr10:uid="{C754ABEF-5EE5-45C2-A43E-E48C1F149099}" cache="Slicer_Years" caption="Years" style="Custom 1" rowHeight="234950"/>
  <slicer name="Location" xr10:uid="{628BB01C-8422-467C-81DD-23E47F98420E}" cache="Slicer_Location" caption="Location" style="Custom 1" rowHeight="234950"/>
  <slicer name="Product" xr10:uid="{FE54D859-789D-43C0-8742-5A14FBD7E11E}" cache="Slicer_Product" caption="Product" style="Custom 1" rowHeight="234950"/>
  <slicer name="Customer Acquisition" xr10:uid="{C3B0C10B-45DA-48E7-AB79-3EF3A9EB9188}" cache="Slicer_Customer_Acquisition" caption="Customer Acquisition" style="Custom 1" rowHeight="234950"/>
  <slicer name="Payment Mode" xr10:uid="{929B9536-B52C-4BDA-A53D-77DD7097082A}" cache="Slicer_Payment_Mode" caption="Payment Mode" style="Custom 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742085-C827-458F-BF1D-198A9D902BB4}" name="SalesData" displayName="SalesData" ref="A1:J1007" totalsRowShown="0" headerRowDxfId="106">
  <autoFilter ref="A1:J1007" xr:uid="{3B742085-C827-458F-BF1D-198A9D902BB4}"/>
  <tableColumns count="10">
    <tableColumn id="1" xr3:uid="{83E9E0AC-29F5-497C-AF7F-D3F05CAD5079}" name="Order Date" dataDxfId="105"/>
    <tableColumn id="2" xr3:uid="{5B517931-3943-42C8-A68D-8C2C6F9171D9}" name="Delivery Date" dataDxfId="104"/>
    <tableColumn id="3" xr3:uid="{FAC910A3-1C6A-476B-9EF4-139599BDE02D}" name="Product"/>
    <tableColumn id="4" xr3:uid="{D35FC455-F31D-42E6-9B31-E61B31F6E735}" name="Unit Price" dataDxfId="103"/>
    <tableColumn id="5" xr3:uid="{D217E412-A0A7-4D35-877E-4B7101EF5572}" name="Unit Cost" dataDxfId="102"/>
    <tableColumn id="6" xr3:uid="{E28912B3-94E6-439A-BDB3-802904C1D366}" name="Units Sold" dataDxfId="101"/>
    <tableColumn id="7" xr3:uid="{040EF231-8DE3-4AA2-A758-BF9FC519AF8F}" name="Sales" dataDxfId="100"/>
    <tableColumn id="8" xr3:uid="{FCEE370D-5698-4F2E-8008-5F6C3FFD7A67}" name="Location"/>
    <tableColumn id="9" xr3:uid="{6876F9E5-5939-418B-8766-EC1EC5318CA7}" name="Customer Acquisition"/>
    <tableColumn id="10" xr3:uid="{FCE7AFF7-FD59-4310-B62B-E71E39C02DDE}" name="Payment Mod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2E7DDDD-66ED-4610-9696-CCC5111051E4}" name="SalesData_2" displayName="SalesData_2" ref="A1:N1007" tableType="queryTable" totalsRowShown="0">
  <autoFilter ref="A1:N1007" xr:uid="{22E7DDDD-66ED-4610-9696-CCC5111051E4}"/>
  <tableColumns count="14">
    <tableColumn id="1" xr3:uid="{0589056F-EF1E-42C4-A730-73E05EE76754}" uniqueName="1" name="Order Date" queryTableFieldId="1" dataDxfId="99"/>
    <tableColumn id="2" xr3:uid="{DABC1CC6-494A-47FE-9501-8D59DDC260DF}" uniqueName="2" name="Delivery Date" queryTableFieldId="2" dataDxfId="98"/>
    <tableColumn id="3" xr3:uid="{808106EA-A89D-4F25-B81E-0D3D0E127536}" uniqueName="3" name="Delivery Duration (Days)" queryTableFieldId="3"/>
    <tableColumn id="4" xr3:uid="{998C8215-382E-4CA5-9189-6870343AE86D}" uniqueName="4" name="Product" queryTableFieldId="4" dataDxfId="97"/>
    <tableColumn id="5" xr3:uid="{E70F3440-5CDB-4838-BE5D-747679C7581F}" uniqueName="5" name="Unit Price" queryTableFieldId="5" dataDxfId="96"/>
    <tableColumn id="6" xr3:uid="{CD693F76-8912-4635-93C2-4939F9F6E50D}" uniqueName="6" name="Unit Cost" queryTableFieldId="6" dataDxfId="95"/>
    <tableColumn id="7" xr3:uid="{C1D1EC92-BBDE-445C-B888-5FB6844CB19F}" uniqueName="7" name="Units Sold" queryTableFieldId="7"/>
    <tableColumn id="8" xr3:uid="{54EA7909-D0DF-40B2-B0B6-DF8E98FDCB58}" uniqueName="8" name="Sales" queryTableFieldId="8" dataDxfId="94"/>
    <tableColumn id="13" xr3:uid="{5B9683EC-EEC8-43EA-BA35-1E477844217D}" uniqueName="13" name="COGS" queryTableFieldId="13" dataDxfId="93">
      <calculatedColumnFormula>SalesData_2[[#This Row],[Unit Cost]]*SalesData_2[[#This Row],[Units Sold]]</calculatedColumnFormula>
    </tableColumn>
    <tableColumn id="9" xr3:uid="{0A4B8C3A-1496-4EF2-A396-B8A99B2EAB9B}" uniqueName="9" name="Profit" queryTableFieldId="9" dataDxfId="92"/>
    <tableColumn id="14" xr3:uid="{342B5F58-E5E2-4D51-B57C-B2E0A61103ED}" uniqueName="14" name="Profit  Margin " queryTableFieldId="14" dataDxfId="91" dataCellStyle="Percent">
      <calculatedColumnFormula>SalesData_2[[#This Row],[Profit]]/SalesData_2[[#This Row],[Sales]]</calculatedColumnFormula>
    </tableColumn>
    <tableColumn id="10" xr3:uid="{A8DC46BB-3DA8-412A-B4D9-06DF1D5DBEE9}" uniqueName="10" name="Location" queryTableFieldId="10" dataDxfId="90"/>
    <tableColumn id="11" xr3:uid="{48E6EFD2-526C-40A3-83DB-D60E152FD9E3}" uniqueName="11" name="Customer Acquisition" queryTableFieldId="11" dataDxfId="89"/>
    <tableColumn id="12" xr3:uid="{F8EB55C8-5C48-4E81-83D6-34B347D3FAD0}" uniqueName="12" name="Payment Mode" queryTableFieldId="12" dataDxfId="8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3.bin"/><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4.bin"/><Relationship Id="rId1" Type="http://schemas.openxmlformats.org/officeDocument/2006/relationships/pivotTable" Target="../pivotTables/pivot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2A478-13E9-4C50-BAB2-354D245D49C8}">
  <sheetPr codeName="Sheet1"/>
  <dimension ref="Q10"/>
  <sheetViews>
    <sheetView showGridLines="0" showRowColHeaders="0" tabSelected="1" workbookViewId="0">
      <selection activeCell="B6" sqref="B6"/>
    </sheetView>
  </sheetViews>
  <sheetFormatPr defaultRowHeight="14.4" x14ac:dyDescent="0.3"/>
  <sheetData>
    <row r="10" spans="17:17" x14ac:dyDescent="0.3">
      <c r="Q10" t="s">
        <v>134</v>
      </c>
    </row>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021FB-08F7-459A-B31A-2F9BA08F4221}">
  <sheetPr codeName="Sheet2"/>
  <dimension ref="A1:J1008"/>
  <sheetViews>
    <sheetView workbookViewId="0">
      <selection activeCell="G6" sqref="G6"/>
    </sheetView>
  </sheetViews>
  <sheetFormatPr defaultRowHeight="14.4" x14ac:dyDescent="0.3"/>
  <cols>
    <col min="1" max="1" width="12" style="2" customWidth="1"/>
    <col min="2" max="2" width="22.44140625" style="2" bestFit="1" customWidth="1"/>
    <col min="3" max="3" width="11.109375" bestFit="1" customWidth="1"/>
    <col min="4" max="4" width="12.109375" style="5" customWidth="1"/>
    <col min="5" max="5" width="11.6640625" style="5" customWidth="1"/>
    <col min="6" max="6" width="12.44140625" style="5" customWidth="1"/>
    <col min="7" max="7" width="10.109375" style="5" bestFit="1" customWidth="1"/>
    <col min="8" max="8" width="14" bestFit="1" customWidth="1"/>
    <col min="9" max="9" width="20.77734375" customWidth="1"/>
    <col min="10" max="10" width="15.88671875" customWidth="1"/>
  </cols>
  <sheetData>
    <row r="1" spans="1:10" s="1" customFormat="1" x14ac:dyDescent="0.3">
      <c r="A1" s="3" t="s">
        <v>0</v>
      </c>
      <c r="B1" s="3" t="s">
        <v>1</v>
      </c>
      <c r="C1" s="1" t="s">
        <v>24</v>
      </c>
      <c r="D1" s="4" t="s">
        <v>25</v>
      </c>
      <c r="E1" s="4" t="s">
        <v>26</v>
      </c>
      <c r="F1" s="4" t="s">
        <v>27</v>
      </c>
      <c r="G1" s="4" t="s">
        <v>28</v>
      </c>
      <c r="H1" s="1" t="s">
        <v>77</v>
      </c>
      <c r="I1" s="1" t="s">
        <v>78</v>
      </c>
      <c r="J1" s="1" t="s">
        <v>84</v>
      </c>
    </row>
    <row r="2" spans="1:10" x14ac:dyDescent="0.3">
      <c r="A2">
        <v>43831</v>
      </c>
      <c r="B2" s="2">
        <v>43834</v>
      </c>
      <c r="C2" t="s">
        <v>87</v>
      </c>
      <c r="D2" s="5">
        <v>99</v>
      </c>
      <c r="E2" s="5">
        <v>62.37</v>
      </c>
      <c r="F2" s="5">
        <v>7</v>
      </c>
      <c r="G2" s="5">
        <v>693</v>
      </c>
      <c r="H2" t="s">
        <v>50</v>
      </c>
      <c r="I2" t="s">
        <v>82</v>
      </c>
      <c r="J2" t="s">
        <v>86</v>
      </c>
    </row>
    <row r="3" spans="1:10" x14ac:dyDescent="0.3">
      <c r="A3" s="2">
        <v>43831</v>
      </c>
      <c r="B3" s="2">
        <v>43833</v>
      </c>
      <c r="C3" t="s">
        <v>4</v>
      </c>
      <c r="D3" s="5">
        <v>390</v>
      </c>
      <c r="E3" s="5">
        <v>288.60000000000002</v>
      </c>
      <c r="F3" s="5">
        <v>9</v>
      </c>
      <c r="G3" s="5">
        <v>3510</v>
      </c>
      <c r="H3" t="s">
        <v>45</v>
      </c>
      <c r="I3" t="s">
        <v>81</v>
      </c>
      <c r="J3" t="s">
        <v>86</v>
      </c>
    </row>
    <row r="4" spans="1:10" x14ac:dyDescent="0.3">
      <c r="A4" s="2">
        <v>43834</v>
      </c>
      <c r="B4" s="2">
        <v>43840</v>
      </c>
      <c r="C4" t="s">
        <v>13</v>
      </c>
      <c r="D4" s="5">
        <v>445</v>
      </c>
      <c r="E4" s="5">
        <v>280.35000000000002</v>
      </c>
      <c r="F4" s="5">
        <v>7</v>
      </c>
      <c r="G4" s="5">
        <v>3115</v>
      </c>
      <c r="H4" t="s">
        <v>92</v>
      </c>
      <c r="I4" t="s">
        <v>98</v>
      </c>
      <c r="J4" t="s">
        <v>101</v>
      </c>
    </row>
    <row r="5" spans="1:10" x14ac:dyDescent="0.3">
      <c r="A5" s="2">
        <v>43834</v>
      </c>
      <c r="B5" s="2">
        <v>43840</v>
      </c>
      <c r="C5" t="s">
        <v>18</v>
      </c>
      <c r="D5" s="5">
        <v>80</v>
      </c>
      <c r="E5" s="5">
        <v>48.8</v>
      </c>
      <c r="F5" s="5">
        <v>6</v>
      </c>
      <c r="G5" s="5">
        <v>480</v>
      </c>
      <c r="H5" t="s">
        <v>64</v>
      </c>
      <c r="I5" t="s">
        <v>82</v>
      </c>
      <c r="J5" t="s">
        <v>86</v>
      </c>
    </row>
    <row r="6" spans="1:10" x14ac:dyDescent="0.3">
      <c r="A6" s="2">
        <v>43835</v>
      </c>
      <c r="B6" s="6">
        <v>43841</v>
      </c>
      <c r="C6" t="s">
        <v>17</v>
      </c>
      <c r="D6" s="5">
        <v>195</v>
      </c>
      <c r="E6" s="5">
        <v>138.44999999999999</v>
      </c>
      <c r="F6" s="5">
        <v>5</v>
      </c>
      <c r="G6" s="5">
        <v>975</v>
      </c>
      <c r="H6" t="s">
        <v>35</v>
      </c>
      <c r="I6" t="s">
        <v>82</v>
      </c>
      <c r="J6" t="s">
        <v>85</v>
      </c>
    </row>
    <row r="7" spans="1:10" x14ac:dyDescent="0.3">
      <c r="A7" s="2">
        <v>43835</v>
      </c>
      <c r="B7" s="2">
        <v>43838</v>
      </c>
      <c r="C7" t="s">
        <v>6</v>
      </c>
      <c r="D7" s="5">
        <v>99</v>
      </c>
      <c r="E7" s="5">
        <v>62.37</v>
      </c>
      <c r="F7" s="5">
        <v>4</v>
      </c>
      <c r="G7" s="5">
        <v>396</v>
      </c>
      <c r="H7" t="s">
        <v>93</v>
      </c>
      <c r="I7" t="s">
        <v>81</v>
      </c>
      <c r="J7" t="s">
        <v>100</v>
      </c>
    </row>
    <row r="8" spans="1:10" x14ac:dyDescent="0.3">
      <c r="A8" s="2">
        <v>43835</v>
      </c>
      <c r="B8" s="2">
        <v>43840</v>
      </c>
      <c r="C8" t="s">
        <v>7</v>
      </c>
      <c r="D8" s="5">
        <v>250</v>
      </c>
      <c r="E8" s="5">
        <v>167.5</v>
      </c>
      <c r="F8" s="5">
        <v>4</v>
      </c>
      <c r="G8" s="5">
        <v>1000</v>
      </c>
      <c r="H8" t="s">
        <v>58</v>
      </c>
      <c r="I8" t="s">
        <v>96</v>
      </c>
      <c r="J8" t="s">
        <v>86</v>
      </c>
    </row>
    <row r="9" spans="1:10" x14ac:dyDescent="0.3">
      <c r="A9" s="2">
        <v>43836</v>
      </c>
      <c r="B9" s="2">
        <v>43837</v>
      </c>
      <c r="C9" t="s">
        <v>90</v>
      </c>
      <c r="D9" s="5">
        <v>290</v>
      </c>
      <c r="E9" s="5">
        <v>185.6</v>
      </c>
      <c r="F9" s="5">
        <v>5</v>
      </c>
      <c r="G9" s="5">
        <v>1450</v>
      </c>
      <c r="H9" t="s">
        <v>72</v>
      </c>
      <c r="I9" t="s">
        <v>82</v>
      </c>
      <c r="J9" t="s">
        <v>86</v>
      </c>
    </row>
    <row r="10" spans="1:10" x14ac:dyDescent="0.3">
      <c r="A10">
        <v>43837</v>
      </c>
      <c r="B10" s="2">
        <v>43842</v>
      </c>
      <c r="C10" t="s">
        <v>5</v>
      </c>
      <c r="D10" s="5">
        <v>290</v>
      </c>
      <c r="E10" s="5">
        <v>185.6</v>
      </c>
      <c r="F10" s="5">
        <v>9</v>
      </c>
      <c r="G10" s="5">
        <v>2610</v>
      </c>
      <c r="H10" t="s">
        <v>58</v>
      </c>
      <c r="I10" t="s">
        <v>95</v>
      </c>
      <c r="J10" t="s">
        <v>86</v>
      </c>
    </row>
    <row r="11" spans="1:10" x14ac:dyDescent="0.3">
      <c r="A11" s="2">
        <v>43839</v>
      </c>
      <c r="B11" s="2">
        <v>43840</v>
      </c>
      <c r="C11" t="s">
        <v>23</v>
      </c>
      <c r="D11" s="5">
        <v>275</v>
      </c>
      <c r="E11" s="5">
        <v>200.75</v>
      </c>
      <c r="F11" s="5">
        <v>7</v>
      </c>
      <c r="G11" s="5">
        <v>1925</v>
      </c>
      <c r="H11" t="s">
        <v>57</v>
      </c>
      <c r="I11" t="s">
        <v>80</v>
      </c>
      <c r="J11" t="s">
        <v>85</v>
      </c>
    </row>
    <row r="12" spans="1:10" x14ac:dyDescent="0.3">
      <c r="A12" s="2">
        <v>43840</v>
      </c>
      <c r="B12" s="2">
        <v>43843</v>
      </c>
      <c r="C12" t="s">
        <v>88</v>
      </c>
      <c r="D12" s="5">
        <v>445</v>
      </c>
      <c r="E12" s="5">
        <v>280.35000000000002</v>
      </c>
      <c r="F12" s="5">
        <v>5</v>
      </c>
      <c r="G12" s="5">
        <v>2225</v>
      </c>
      <c r="H12" t="s">
        <v>94</v>
      </c>
      <c r="I12" t="s">
        <v>83</v>
      </c>
      <c r="J12" t="s">
        <v>85</v>
      </c>
    </row>
    <row r="13" spans="1:10" x14ac:dyDescent="0.3">
      <c r="A13" s="2">
        <v>43841</v>
      </c>
      <c r="B13" s="2">
        <v>43848</v>
      </c>
      <c r="C13" t="s">
        <v>13</v>
      </c>
      <c r="D13" s="5">
        <v>445</v>
      </c>
      <c r="E13" s="5">
        <v>280.35000000000002</v>
      </c>
      <c r="F13" s="5">
        <v>1</v>
      </c>
      <c r="G13" s="5">
        <v>445</v>
      </c>
      <c r="H13" t="s">
        <v>70</v>
      </c>
      <c r="I13" t="s">
        <v>83</v>
      </c>
      <c r="J13" t="s">
        <v>85</v>
      </c>
    </row>
    <row r="14" spans="1:10" x14ac:dyDescent="0.3">
      <c r="A14" s="2">
        <v>43844</v>
      </c>
      <c r="B14" s="2">
        <v>43848</v>
      </c>
      <c r="C14" t="s">
        <v>19</v>
      </c>
      <c r="D14" s="5">
        <v>220</v>
      </c>
      <c r="E14" s="5">
        <v>154</v>
      </c>
      <c r="F14" s="5">
        <v>6</v>
      </c>
      <c r="G14" s="5">
        <v>1320</v>
      </c>
      <c r="H14" t="s">
        <v>36</v>
      </c>
      <c r="I14" t="s">
        <v>82</v>
      </c>
      <c r="J14" t="s">
        <v>103</v>
      </c>
    </row>
    <row r="15" spans="1:10" x14ac:dyDescent="0.3">
      <c r="A15" s="2">
        <v>43845</v>
      </c>
      <c r="B15" s="2">
        <v>43850</v>
      </c>
      <c r="C15" t="s">
        <v>20</v>
      </c>
      <c r="D15" s="5">
        <v>440</v>
      </c>
      <c r="E15" s="5">
        <v>286</v>
      </c>
      <c r="F15" s="5">
        <v>6</v>
      </c>
      <c r="G15" s="5">
        <v>2640</v>
      </c>
      <c r="H15" t="s">
        <v>34</v>
      </c>
      <c r="I15" t="s">
        <v>80</v>
      </c>
      <c r="J15" t="s">
        <v>85</v>
      </c>
    </row>
    <row r="16" spans="1:10" x14ac:dyDescent="0.3">
      <c r="A16" s="7">
        <v>43847</v>
      </c>
      <c r="B16" s="2">
        <v>43854</v>
      </c>
      <c r="C16" t="s">
        <v>8</v>
      </c>
      <c r="D16" s="5">
        <v>59</v>
      </c>
      <c r="E16" s="5">
        <v>41.3</v>
      </c>
      <c r="F16" s="5">
        <v>4</v>
      </c>
      <c r="G16" s="5">
        <v>236</v>
      </c>
      <c r="H16" t="s">
        <v>39</v>
      </c>
      <c r="I16" t="s">
        <v>79</v>
      </c>
      <c r="J16" t="s">
        <v>102</v>
      </c>
    </row>
    <row r="17" spans="1:10" x14ac:dyDescent="0.3">
      <c r="A17" s="2">
        <v>43850</v>
      </c>
      <c r="B17" s="2">
        <v>43856</v>
      </c>
      <c r="C17" t="s">
        <v>12</v>
      </c>
      <c r="D17" s="5">
        <v>320</v>
      </c>
      <c r="E17" s="5">
        <v>233.6</v>
      </c>
      <c r="F17" s="5">
        <v>1</v>
      </c>
      <c r="G17" s="5">
        <v>320</v>
      </c>
      <c r="H17" t="s">
        <v>35</v>
      </c>
      <c r="I17" t="s">
        <v>83</v>
      </c>
      <c r="J17" t="s">
        <v>85</v>
      </c>
    </row>
    <row r="18" spans="1:10" x14ac:dyDescent="0.3">
      <c r="A18" s="2">
        <v>43853</v>
      </c>
      <c r="B18" s="2">
        <v>43855</v>
      </c>
      <c r="C18" t="s">
        <v>89</v>
      </c>
      <c r="D18" s="5">
        <v>250</v>
      </c>
      <c r="E18" s="5">
        <v>187.5</v>
      </c>
      <c r="F18" s="5">
        <v>8</v>
      </c>
      <c r="G18" s="5">
        <v>2000</v>
      </c>
      <c r="H18" t="s">
        <v>64</v>
      </c>
      <c r="I18" t="s">
        <v>79</v>
      </c>
      <c r="J18" t="s">
        <v>85</v>
      </c>
    </row>
    <row r="19" spans="1:10" x14ac:dyDescent="0.3">
      <c r="A19" s="2">
        <v>43853</v>
      </c>
      <c r="B19" s="9">
        <v>43855</v>
      </c>
      <c r="C19" t="s">
        <v>5</v>
      </c>
      <c r="D19" s="5">
        <v>290</v>
      </c>
      <c r="E19" s="5">
        <v>185.6</v>
      </c>
      <c r="F19" s="5">
        <v>7</v>
      </c>
      <c r="G19" s="5">
        <v>2030</v>
      </c>
      <c r="H19" t="s">
        <v>56</v>
      </c>
      <c r="I19" t="s">
        <v>97</v>
      </c>
      <c r="J19" t="s">
        <v>85</v>
      </c>
    </row>
    <row r="20" spans="1:10" x14ac:dyDescent="0.3">
      <c r="A20" s="2">
        <v>43856</v>
      </c>
      <c r="B20" s="2">
        <v>43858</v>
      </c>
      <c r="C20" t="s">
        <v>2</v>
      </c>
      <c r="D20" s="5">
        <v>250</v>
      </c>
      <c r="E20" s="5">
        <v>187.5</v>
      </c>
      <c r="F20" s="5">
        <v>6</v>
      </c>
      <c r="G20" s="5">
        <v>1500</v>
      </c>
      <c r="H20" t="s">
        <v>49</v>
      </c>
      <c r="I20" t="s">
        <v>99</v>
      </c>
      <c r="J20" t="s">
        <v>86</v>
      </c>
    </row>
    <row r="21" spans="1:10" x14ac:dyDescent="0.3">
      <c r="A21" s="2">
        <v>43857</v>
      </c>
      <c r="B21" s="2">
        <v>43863</v>
      </c>
      <c r="C21" t="s">
        <v>5</v>
      </c>
      <c r="D21" s="5">
        <v>290</v>
      </c>
      <c r="E21" s="5">
        <v>185.6</v>
      </c>
      <c r="F21" s="5">
        <v>8</v>
      </c>
      <c r="G21" s="5">
        <v>2320</v>
      </c>
      <c r="H21" t="s">
        <v>34</v>
      </c>
      <c r="I21" t="s">
        <v>82</v>
      </c>
      <c r="J21" t="s">
        <v>86</v>
      </c>
    </row>
    <row r="22" spans="1:10" x14ac:dyDescent="0.3">
      <c r="A22" s="2">
        <v>43857</v>
      </c>
      <c r="B22" s="2">
        <v>43858</v>
      </c>
      <c r="C22" t="s">
        <v>3</v>
      </c>
      <c r="D22" s="5">
        <v>95</v>
      </c>
      <c r="E22" s="5">
        <v>60.800000000000004</v>
      </c>
      <c r="F22" s="5">
        <v>1</v>
      </c>
      <c r="G22" s="5">
        <v>95</v>
      </c>
      <c r="H22" t="s">
        <v>48</v>
      </c>
      <c r="I22" t="s">
        <v>82</v>
      </c>
      <c r="J22" t="s">
        <v>85</v>
      </c>
    </row>
    <row r="23" spans="1:10" x14ac:dyDescent="0.3">
      <c r="A23" s="2">
        <v>43857</v>
      </c>
      <c r="B23" s="2">
        <v>43861</v>
      </c>
      <c r="C23" t="s">
        <v>91</v>
      </c>
      <c r="D23" s="5">
        <v>390</v>
      </c>
      <c r="E23" s="5">
        <v>288.60000000000002</v>
      </c>
      <c r="F23" s="5">
        <v>3</v>
      </c>
      <c r="G23" s="5">
        <v>1170</v>
      </c>
      <c r="H23" t="s">
        <v>70</v>
      </c>
      <c r="I23" t="s">
        <v>81</v>
      </c>
      <c r="J23" t="s">
        <v>86</v>
      </c>
    </row>
    <row r="24" spans="1:10" x14ac:dyDescent="0.3">
      <c r="A24" s="2">
        <v>43858</v>
      </c>
      <c r="B24" s="2">
        <v>43860</v>
      </c>
      <c r="C24" t="s">
        <v>4</v>
      </c>
      <c r="D24" s="5">
        <v>390</v>
      </c>
      <c r="E24" s="5">
        <v>288.60000000000002</v>
      </c>
      <c r="F24" s="5">
        <v>5</v>
      </c>
      <c r="G24" s="5">
        <v>1950</v>
      </c>
      <c r="H24" t="s">
        <v>58</v>
      </c>
      <c r="I24" t="s">
        <v>82</v>
      </c>
      <c r="J24" t="s">
        <v>86</v>
      </c>
    </row>
    <row r="25" spans="1:10" x14ac:dyDescent="0.3">
      <c r="A25" s="2">
        <v>43858</v>
      </c>
      <c r="B25" s="2">
        <v>43864</v>
      </c>
      <c r="C25" t="s">
        <v>17</v>
      </c>
      <c r="D25" s="5">
        <v>195</v>
      </c>
      <c r="E25" s="5">
        <v>138.44999999999999</v>
      </c>
      <c r="F25" s="5">
        <v>6</v>
      </c>
      <c r="G25" s="5">
        <v>1170</v>
      </c>
      <c r="H25" t="s">
        <v>39</v>
      </c>
      <c r="I25" t="s">
        <v>80</v>
      </c>
      <c r="J25" t="s">
        <v>86</v>
      </c>
    </row>
    <row r="26" spans="1:10" x14ac:dyDescent="0.3">
      <c r="A26" s="2">
        <v>43859</v>
      </c>
      <c r="B26" s="2">
        <v>43866</v>
      </c>
      <c r="C26" t="s">
        <v>19</v>
      </c>
      <c r="D26" s="5">
        <v>220</v>
      </c>
      <c r="E26" s="5">
        <v>154</v>
      </c>
      <c r="F26" s="5">
        <v>2</v>
      </c>
      <c r="G26" s="5">
        <v>440</v>
      </c>
      <c r="H26" t="s">
        <v>62</v>
      </c>
      <c r="I26" t="s">
        <v>79</v>
      </c>
      <c r="J26" t="s">
        <v>85</v>
      </c>
    </row>
    <row r="27" spans="1:10" x14ac:dyDescent="0.3">
      <c r="A27" s="8">
        <v>43859</v>
      </c>
      <c r="B27" s="2">
        <v>43862</v>
      </c>
      <c r="C27" t="s">
        <v>3</v>
      </c>
      <c r="D27" s="5">
        <v>95</v>
      </c>
      <c r="E27" s="5">
        <v>60.800000000000004</v>
      </c>
      <c r="F27" s="5">
        <v>6</v>
      </c>
      <c r="G27" s="5">
        <v>570</v>
      </c>
      <c r="H27" t="s">
        <v>35</v>
      </c>
      <c r="I27" t="s">
        <v>79</v>
      </c>
      <c r="J27" t="s">
        <v>86</v>
      </c>
    </row>
    <row r="28" spans="1:10" x14ac:dyDescent="0.3">
      <c r="A28" s="2">
        <v>43862</v>
      </c>
      <c r="B28" s="8">
        <v>43864</v>
      </c>
      <c r="C28" t="s">
        <v>6</v>
      </c>
      <c r="D28" s="5">
        <v>99</v>
      </c>
      <c r="E28" s="5">
        <v>62.37</v>
      </c>
      <c r="F28" s="5">
        <v>7</v>
      </c>
      <c r="G28" s="5">
        <v>693</v>
      </c>
      <c r="H28" t="s">
        <v>64</v>
      </c>
      <c r="I28" t="s">
        <v>82</v>
      </c>
      <c r="J28" t="s">
        <v>85</v>
      </c>
    </row>
    <row r="29" spans="1:10" x14ac:dyDescent="0.3">
      <c r="A29" s="2">
        <v>43863</v>
      </c>
      <c r="B29">
        <v>43868</v>
      </c>
      <c r="C29" t="s">
        <v>6</v>
      </c>
      <c r="D29" s="5">
        <v>99</v>
      </c>
      <c r="E29" s="5">
        <v>62.37</v>
      </c>
      <c r="F29" s="5">
        <v>1</v>
      </c>
      <c r="G29" s="5">
        <v>99</v>
      </c>
      <c r="H29" t="s">
        <v>71</v>
      </c>
      <c r="I29" t="s">
        <v>79</v>
      </c>
      <c r="J29" t="s">
        <v>86</v>
      </c>
    </row>
    <row r="30" spans="1:10" x14ac:dyDescent="0.3">
      <c r="A30" s="2">
        <v>43864</v>
      </c>
      <c r="B30" s="2">
        <v>43865</v>
      </c>
      <c r="C30" t="s">
        <v>11</v>
      </c>
      <c r="D30" s="5">
        <v>490</v>
      </c>
      <c r="E30" s="5">
        <v>298.89999999999998</v>
      </c>
      <c r="F30" s="5">
        <v>5</v>
      </c>
      <c r="G30" s="5">
        <v>2450</v>
      </c>
      <c r="H30" t="s">
        <v>42</v>
      </c>
      <c r="I30" t="s">
        <v>83</v>
      </c>
      <c r="J30" t="s">
        <v>85</v>
      </c>
    </row>
    <row r="31" spans="1:10" x14ac:dyDescent="0.3">
      <c r="A31" s="2">
        <v>43864</v>
      </c>
      <c r="B31" s="2">
        <v>43868</v>
      </c>
      <c r="C31" t="s">
        <v>23</v>
      </c>
      <c r="D31" s="5">
        <v>275</v>
      </c>
      <c r="E31" s="5">
        <v>200.75</v>
      </c>
      <c r="F31" s="5">
        <v>6</v>
      </c>
      <c r="G31" s="5">
        <v>1650</v>
      </c>
      <c r="H31" t="s">
        <v>68</v>
      </c>
      <c r="I31" t="s">
        <v>82</v>
      </c>
      <c r="J31" t="s">
        <v>86</v>
      </c>
    </row>
    <row r="32" spans="1:10" x14ac:dyDescent="0.3">
      <c r="A32" s="2">
        <v>43866</v>
      </c>
      <c r="B32" s="2">
        <v>43868</v>
      </c>
      <c r="C32" t="s">
        <v>23</v>
      </c>
      <c r="D32" s="5">
        <v>275</v>
      </c>
      <c r="E32" s="5">
        <v>200.75</v>
      </c>
      <c r="F32" s="5">
        <v>3</v>
      </c>
      <c r="G32" s="5">
        <v>825</v>
      </c>
      <c r="H32" t="s">
        <v>64</v>
      </c>
      <c r="I32" t="s">
        <v>81</v>
      </c>
      <c r="J32" t="s">
        <v>85</v>
      </c>
    </row>
    <row r="33" spans="1:10" x14ac:dyDescent="0.3">
      <c r="A33" s="2">
        <v>43866</v>
      </c>
      <c r="B33" s="2">
        <v>43868</v>
      </c>
      <c r="C33" t="s">
        <v>14</v>
      </c>
      <c r="D33" s="5">
        <v>375</v>
      </c>
      <c r="E33" s="5">
        <v>247.5</v>
      </c>
      <c r="F33" s="5">
        <v>8</v>
      </c>
      <c r="G33" s="5">
        <v>3000</v>
      </c>
      <c r="H33" t="s">
        <v>43</v>
      </c>
      <c r="I33" t="s">
        <v>82</v>
      </c>
      <c r="J33" t="s">
        <v>85</v>
      </c>
    </row>
    <row r="34" spans="1:10" x14ac:dyDescent="0.3">
      <c r="A34" s="2">
        <v>43866</v>
      </c>
      <c r="B34" s="2">
        <v>43870</v>
      </c>
      <c r="C34" t="s">
        <v>5</v>
      </c>
      <c r="D34" s="5">
        <v>290</v>
      </c>
      <c r="E34" s="5">
        <v>185.6</v>
      </c>
      <c r="F34" s="5">
        <v>6</v>
      </c>
      <c r="G34" s="5">
        <v>1740</v>
      </c>
      <c r="H34" t="s">
        <v>36</v>
      </c>
      <c r="I34" t="s">
        <v>80</v>
      </c>
      <c r="J34" t="s">
        <v>85</v>
      </c>
    </row>
    <row r="35" spans="1:10" x14ac:dyDescent="0.3">
      <c r="A35" s="2">
        <v>43868</v>
      </c>
      <c r="B35" s="2">
        <v>43871</v>
      </c>
      <c r="C35" t="s">
        <v>20</v>
      </c>
      <c r="D35" s="5">
        <v>440</v>
      </c>
      <c r="E35" s="5">
        <v>286</v>
      </c>
      <c r="F35" s="5">
        <v>6</v>
      </c>
      <c r="G35" s="5">
        <v>2640</v>
      </c>
      <c r="H35" t="s">
        <v>65</v>
      </c>
      <c r="I35" t="s">
        <v>81</v>
      </c>
      <c r="J35" t="s">
        <v>85</v>
      </c>
    </row>
    <row r="36" spans="1:10" x14ac:dyDescent="0.3">
      <c r="A36" s="2">
        <v>43868</v>
      </c>
      <c r="B36" s="2">
        <v>43871</v>
      </c>
      <c r="C36" t="s">
        <v>7</v>
      </c>
      <c r="D36" s="5">
        <v>250</v>
      </c>
      <c r="E36" s="5">
        <v>167.5</v>
      </c>
      <c r="F36" s="5">
        <v>8</v>
      </c>
      <c r="G36" s="5">
        <v>2000</v>
      </c>
      <c r="H36" t="s">
        <v>32</v>
      </c>
      <c r="I36" t="s">
        <v>82</v>
      </c>
      <c r="J36" t="s">
        <v>85</v>
      </c>
    </row>
    <row r="37" spans="1:10" x14ac:dyDescent="0.3">
      <c r="A37" s="2">
        <v>43870</v>
      </c>
      <c r="B37" s="2">
        <v>43877</v>
      </c>
      <c r="C37" t="s">
        <v>23</v>
      </c>
      <c r="D37" s="5">
        <v>275</v>
      </c>
      <c r="E37" s="5">
        <v>200.75</v>
      </c>
      <c r="F37" s="5">
        <v>2</v>
      </c>
      <c r="G37" s="5">
        <v>550</v>
      </c>
      <c r="H37" t="s">
        <v>73</v>
      </c>
      <c r="I37" t="s">
        <v>82</v>
      </c>
      <c r="J37" t="s">
        <v>86</v>
      </c>
    </row>
    <row r="38" spans="1:10" x14ac:dyDescent="0.3">
      <c r="A38" s="2">
        <v>43873</v>
      </c>
      <c r="B38" s="2">
        <v>43876</v>
      </c>
      <c r="C38" t="s">
        <v>17</v>
      </c>
      <c r="D38" s="5">
        <v>195</v>
      </c>
      <c r="E38" s="5">
        <v>138.44999999999999</v>
      </c>
      <c r="F38" s="5">
        <v>9</v>
      </c>
      <c r="G38" s="5">
        <v>1755</v>
      </c>
      <c r="H38" t="s">
        <v>51</v>
      </c>
      <c r="I38" t="s">
        <v>79</v>
      </c>
      <c r="J38" t="s">
        <v>85</v>
      </c>
    </row>
    <row r="39" spans="1:10" x14ac:dyDescent="0.3">
      <c r="A39" s="2">
        <v>43874</v>
      </c>
      <c r="B39" s="2">
        <v>43879</v>
      </c>
      <c r="C39" t="s">
        <v>15</v>
      </c>
      <c r="D39" s="5">
        <v>110</v>
      </c>
      <c r="E39" s="5">
        <v>78.099999999999994</v>
      </c>
      <c r="F39" s="5">
        <v>5</v>
      </c>
      <c r="G39" s="5">
        <v>550</v>
      </c>
      <c r="H39" t="s">
        <v>54</v>
      </c>
      <c r="I39" t="s">
        <v>79</v>
      </c>
      <c r="J39" t="s">
        <v>86</v>
      </c>
    </row>
    <row r="40" spans="1:10" x14ac:dyDescent="0.3">
      <c r="A40" s="2">
        <v>43875</v>
      </c>
      <c r="B40" s="2">
        <v>43882</v>
      </c>
      <c r="C40" t="s">
        <v>14</v>
      </c>
      <c r="D40" s="5">
        <v>375</v>
      </c>
      <c r="E40" s="5">
        <v>247.5</v>
      </c>
      <c r="F40" s="5">
        <v>1</v>
      </c>
      <c r="G40" s="5">
        <v>375</v>
      </c>
      <c r="H40" t="s">
        <v>32</v>
      </c>
      <c r="I40" t="s">
        <v>81</v>
      </c>
      <c r="J40" t="s">
        <v>85</v>
      </c>
    </row>
    <row r="41" spans="1:10" x14ac:dyDescent="0.3">
      <c r="A41" s="2">
        <v>43875</v>
      </c>
      <c r="B41" s="2">
        <v>43880</v>
      </c>
      <c r="C41" t="s">
        <v>22</v>
      </c>
      <c r="D41" s="5">
        <v>460</v>
      </c>
      <c r="E41" s="5">
        <v>303.60000000000002</v>
      </c>
      <c r="F41" s="5">
        <v>6</v>
      </c>
      <c r="G41" s="5">
        <v>2760</v>
      </c>
      <c r="H41" t="s">
        <v>34</v>
      </c>
      <c r="I41" t="s">
        <v>82</v>
      </c>
      <c r="J41" t="s">
        <v>86</v>
      </c>
    </row>
    <row r="42" spans="1:10" x14ac:dyDescent="0.3">
      <c r="A42" s="2">
        <v>43875</v>
      </c>
      <c r="B42" s="2">
        <v>43879</v>
      </c>
      <c r="C42" t="s">
        <v>4</v>
      </c>
      <c r="D42" s="5">
        <v>390</v>
      </c>
      <c r="E42" s="5">
        <v>288.60000000000002</v>
      </c>
      <c r="F42" s="5">
        <v>7</v>
      </c>
      <c r="G42" s="5">
        <v>2730</v>
      </c>
      <c r="H42" t="s">
        <v>49</v>
      </c>
      <c r="I42" t="s">
        <v>79</v>
      </c>
      <c r="J42" t="s">
        <v>85</v>
      </c>
    </row>
    <row r="43" spans="1:10" x14ac:dyDescent="0.3">
      <c r="A43" s="2">
        <v>43875</v>
      </c>
      <c r="B43" s="2">
        <v>43876</v>
      </c>
      <c r="C43" t="s">
        <v>19</v>
      </c>
      <c r="D43" s="5">
        <v>220</v>
      </c>
      <c r="E43" s="5">
        <v>154</v>
      </c>
      <c r="F43" s="5">
        <v>8</v>
      </c>
      <c r="G43" s="5">
        <v>1760</v>
      </c>
      <c r="H43" t="s">
        <v>74</v>
      </c>
      <c r="I43" t="s">
        <v>83</v>
      </c>
      <c r="J43" t="s">
        <v>86</v>
      </c>
    </row>
    <row r="44" spans="1:10" x14ac:dyDescent="0.3">
      <c r="A44" s="2">
        <v>43879</v>
      </c>
      <c r="B44" s="2">
        <v>43884</v>
      </c>
      <c r="C44" t="s">
        <v>18</v>
      </c>
      <c r="D44" s="5">
        <v>80</v>
      </c>
      <c r="E44" s="5">
        <v>48.8</v>
      </c>
      <c r="F44" s="5">
        <v>2</v>
      </c>
      <c r="G44" s="5">
        <v>160</v>
      </c>
      <c r="H44" t="s">
        <v>61</v>
      </c>
      <c r="I44" t="s">
        <v>79</v>
      </c>
      <c r="J44" t="s">
        <v>86</v>
      </c>
    </row>
    <row r="45" spans="1:10" x14ac:dyDescent="0.3">
      <c r="A45" s="2">
        <v>43880</v>
      </c>
      <c r="B45" s="2">
        <v>43881</v>
      </c>
      <c r="C45" t="s">
        <v>10</v>
      </c>
      <c r="D45" s="5">
        <v>390</v>
      </c>
      <c r="E45" s="5">
        <v>253.5</v>
      </c>
      <c r="F45" s="5">
        <v>9</v>
      </c>
      <c r="G45" s="5">
        <v>3510</v>
      </c>
      <c r="H45" t="s">
        <v>49</v>
      </c>
      <c r="I45" t="s">
        <v>82</v>
      </c>
      <c r="J45" t="s">
        <v>86</v>
      </c>
    </row>
    <row r="46" spans="1:10" x14ac:dyDescent="0.3">
      <c r="A46" s="2">
        <v>43881</v>
      </c>
      <c r="B46" s="2">
        <v>43884</v>
      </c>
      <c r="C46" t="s">
        <v>8</v>
      </c>
      <c r="D46" s="5">
        <v>59</v>
      </c>
      <c r="E46" s="5">
        <v>41.3</v>
      </c>
      <c r="F46" s="5">
        <v>3</v>
      </c>
      <c r="G46" s="5">
        <v>177</v>
      </c>
      <c r="H46" t="s">
        <v>63</v>
      </c>
      <c r="I46" t="s">
        <v>79</v>
      </c>
      <c r="J46" t="s">
        <v>85</v>
      </c>
    </row>
    <row r="47" spans="1:10" x14ac:dyDescent="0.3">
      <c r="A47" s="2">
        <v>43882</v>
      </c>
      <c r="B47" s="2">
        <v>43884</v>
      </c>
      <c r="C47" t="s">
        <v>11</v>
      </c>
      <c r="D47" s="5">
        <v>490</v>
      </c>
      <c r="E47" s="5">
        <v>298.89999999999998</v>
      </c>
      <c r="F47" s="5">
        <v>3</v>
      </c>
      <c r="G47" s="5">
        <v>1470</v>
      </c>
      <c r="H47" t="s">
        <v>47</v>
      </c>
      <c r="I47" t="s">
        <v>79</v>
      </c>
      <c r="J47" t="s">
        <v>85</v>
      </c>
    </row>
    <row r="48" spans="1:10" x14ac:dyDescent="0.3">
      <c r="A48" s="2">
        <v>43883</v>
      </c>
      <c r="B48" s="2">
        <v>43886</v>
      </c>
      <c r="C48" t="s">
        <v>8</v>
      </c>
      <c r="D48" s="5">
        <v>59</v>
      </c>
      <c r="E48" s="5">
        <v>41.3</v>
      </c>
      <c r="F48" s="5">
        <v>9</v>
      </c>
      <c r="G48" s="5">
        <v>531</v>
      </c>
      <c r="H48" t="s">
        <v>30</v>
      </c>
      <c r="I48" t="s">
        <v>81</v>
      </c>
      <c r="J48" t="s">
        <v>85</v>
      </c>
    </row>
    <row r="49" spans="1:10" x14ac:dyDescent="0.3">
      <c r="A49" s="2">
        <v>43883</v>
      </c>
      <c r="B49" s="2">
        <v>43889</v>
      </c>
      <c r="C49" t="s">
        <v>20</v>
      </c>
      <c r="D49" s="5">
        <v>440</v>
      </c>
      <c r="E49" s="5">
        <v>286</v>
      </c>
      <c r="F49" s="5">
        <v>4</v>
      </c>
      <c r="G49" s="5">
        <v>1760</v>
      </c>
      <c r="H49" t="s">
        <v>66</v>
      </c>
      <c r="I49" t="s">
        <v>81</v>
      </c>
      <c r="J49" t="s">
        <v>86</v>
      </c>
    </row>
    <row r="50" spans="1:10" x14ac:dyDescent="0.3">
      <c r="A50" s="2">
        <v>43884</v>
      </c>
      <c r="B50" s="2">
        <v>43889</v>
      </c>
      <c r="C50" t="s">
        <v>20</v>
      </c>
      <c r="D50" s="5">
        <v>440</v>
      </c>
      <c r="E50" s="5">
        <v>286</v>
      </c>
      <c r="F50" s="5">
        <v>6</v>
      </c>
      <c r="G50" s="5">
        <v>2640</v>
      </c>
      <c r="H50" t="s">
        <v>55</v>
      </c>
      <c r="I50" t="s">
        <v>83</v>
      </c>
      <c r="J50" t="s">
        <v>85</v>
      </c>
    </row>
    <row r="51" spans="1:10" x14ac:dyDescent="0.3">
      <c r="A51" s="2">
        <v>43884</v>
      </c>
      <c r="B51" s="2">
        <v>43886</v>
      </c>
      <c r="C51" t="s">
        <v>10</v>
      </c>
      <c r="D51" s="5">
        <v>390</v>
      </c>
      <c r="E51" s="5">
        <v>253.5</v>
      </c>
      <c r="F51" s="5">
        <v>9</v>
      </c>
      <c r="G51" s="5">
        <v>3510</v>
      </c>
      <c r="H51" t="s">
        <v>40</v>
      </c>
      <c r="I51" t="s">
        <v>80</v>
      </c>
      <c r="J51" t="s">
        <v>86</v>
      </c>
    </row>
    <row r="52" spans="1:10" x14ac:dyDescent="0.3">
      <c r="A52" s="2">
        <v>43885</v>
      </c>
      <c r="B52" s="2">
        <v>43886</v>
      </c>
      <c r="C52" t="s">
        <v>22</v>
      </c>
      <c r="D52" s="5">
        <v>460</v>
      </c>
      <c r="E52" s="5">
        <v>303.60000000000002</v>
      </c>
      <c r="F52" s="5">
        <v>5</v>
      </c>
      <c r="G52" s="5">
        <v>2300</v>
      </c>
      <c r="H52" t="s">
        <v>53</v>
      </c>
      <c r="I52" t="s">
        <v>80</v>
      </c>
      <c r="J52" t="s">
        <v>86</v>
      </c>
    </row>
    <row r="53" spans="1:10" x14ac:dyDescent="0.3">
      <c r="A53" s="2">
        <v>43885</v>
      </c>
      <c r="B53" s="2">
        <v>43892</v>
      </c>
      <c r="C53" t="s">
        <v>2</v>
      </c>
      <c r="D53" s="5">
        <v>250</v>
      </c>
      <c r="E53" s="5">
        <v>187.5</v>
      </c>
      <c r="F53" s="5">
        <v>4</v>
      </c>
      <c r="G53" s="5">
        <v>1000</v>
      </c>
      <c r="H53" t="s">
        <v>33</v>
      </c>
      <c r="I53" t="s">
        <v>83</v>
      </c>
      <c r="J53" t="s">
        <v>85</v>
      </c>
    </row>
    <row r="54" spans="1:10" x14ac:dyDescent="0.3">
      <c r="A54" s="2">
        <v>43886</v>
      </c>
      <c r="B54" s="2">
        <v>43888</v>
      </c>
      <c r="C54" t="s">
        <v>4</v>
      </c>
      <c r="D54" s="5">
        <v>390</v>
      </c>
      <c r="E54" s="5">
        <v>288.60000000000002</v>
      </c>
      <c r="F54" s="5">
        <v>2</v>
      </c>
      <c r="G54" s="5">
        <v>780</v>
      </c>
      <c r="H54" t="s">
        <v>65</v>
      </c>
      <c r="I54" t="s">
        <v>79</v>
      </c>
      <c r="J54" t="s">
        <v>85</v>
      </c>
    </row>
    <row r="55" spans="1:10" x14ac:dyDescent="0.3">
      <c r="A55" s="2">
        <v>43887</v>
      </c>
      <c r="B55" s="2">
        <v>43890</v>
      </c>
      <c r="C55" t="s">
        <v>23</v>
      </c>
      <c r="D55" s="5">
        <v>275</v>
      </c>
      <c r="E55" s="5">
        <v>200.75</v>
      </c>
      <c r="F55" s="5">
        <v>8</v>
      </c>
      <c r="G55" s="5">
        <v>2200</v>
      </c>
      <c r="H55" t="s">
        <v>71</v>
      </c>
      <c r="I55" t="s">
        <v>83</v>
      </c>
      <c r="J55" t="s">
        <v>86</v>
      </c>
    </row>
    <row r="56" spans="1:10" x14ac:dyDescent="0.3">
      <c r="A56" s="2">
        <v>43889</v>
      </c>
      <c r="B56" s="2">
        <v>43894</v>
      </c>
      <c r="C56" t="s">
        <v>4</v>
      </c>
      <c r="D56" s="5">
        <v>390</v>
      </c>
      <c r="E56" s="5">
        <v>288.60000000000002</v>
      </c>
      <c r="F56" s="5">
        <v>5</v>
      </c>
      <c r="G56" s="5">
        <v>1950</v>
      </c>
      <c r="H56" t="s">
        <v>48</v>
      </c>
      <c r="I56" t="s">
        <v>80</v>
      </c>
      <c r="J56" t="s">
        <v>85</v>
      </c>
    </row>
    <row r="57" spans="1:10" x14ac:dyDescent="0.3">
      <c r="A57" s="2">
        <v>43889</v>
      </c>
      <c r="B57" s="2">
        <v>43894</v>
      </c>
      <c r="C57" t="s">
        <v>20</v>
      </c>
      <c r="D57" s="5">
        <v>440</v>
      </c>
      <c r="E57" s="5">
        <v>286</v>
      </c>
      <c r="F57" s="5">
        <v>3</v>
      </c>
      <c r="G57" s="5">
        <v>1320</v>
      </c>
      <c r="H57" t="s">
        <v>73</v>
      </c>
      <c r="I57" t="s">
        <v>79</v>
      </c>
      <c r="J57" t="s">
        <v>85</v>
      </c>
    </row>
    <row r="58" spans="1:10" x14ac:dyDescent="0.3">
      <c r="A58" s="2">
        <v>43889</v>
      </c>
      <c r="B58" s="2">
        <v>43896</v>
      </c>
      <c r="C58" t="s">
        <v>22</v>
      </c>
      <c r="D58" s="5">
        <v>460</v>
      </c>
      <c r="E58" s="5">
        <v>303.60000000000002</v>
      </c>
      <c r="F58" s="5">
        <v>2</v>
      </c>
      <c r="G58" s="5">
        <v>920</v>
      </c>
      <c r="H58" t="s">
        <v>32</v>
      </c>
      <c r="I58" t="s">
        <v>80</v>
      </c>
      <c r="J58" t="s">
        <v>85</v>
      </c>
    </row>
    <row r="59" spans="1:10" x14ac:dyDescent="0.3">
      <c r="A59" s="2">
        <v>43890</v>
      </c>
      <c r="B59" s="2">
        <v>43892</v>
      </c>
      <c r="C59" t="s">
        <v>11</v>
      </c>
      <c r="D59" s="5">
        <v>490</v>
      </c>
      <c r="E59" s="5">
        <v>298.89999999999998</v>
      </c>
      <c r="F59" s="5">
        <v>4</v>
      </c>
      <c r="G59" s="5">
        <v>1960</v>
      </c>
      <c r="H59" t="s">
        <v>53</v>
      </c>
      <c r="I59" t="s">
        <v>83</v>
      </c>
      <c r="J59" t="s">
        <v>86</v>
      </c>
    </row>
    <row r="60" spans="1:10" x14ac:dyDescent="0.3">
      <c r="A60" s="2">
        <v>43891</v>
      </c>
      <c r="B60" s="2">
        <v>43895</v>
      </c>
      <c r="C60" t="s">
        <v>12</v>
      </c>
      <c r="D60" s="5">
        <v>320</v>
      </c>
      <c r="E60" s="5">
        <v>233.6</v>
      </c>
      <c r="F60" s="5">
        <v>6</v>
      </c>
      <c r="G60" s="5">
        <v>1920</v>
      </c>
      <c r="H60" t="s">
        <v>33</v>
      </c>
      <c r="I60" t="s">
        <v>79</v>
      </c>
      <c r="J60" t="s">
        <v>86</v>
      </c>
    </row>
    <row r="61" spans="1:10" x14ac:dyDescent="0.3">
      <c r="A61" s="2">
        <v>43893</v>
      </c>
      <c r="B61" s="2">
        <v>43897</v>
      </c>
      <c r="C61" t="s">
        <v>22</v>
      </c>
      <c r="D61" s="5">
        <v>460</v>
      </c>
      <c r="E61" s="5">
        <v>303.60000000000002</v>
      </c>
      <c r="F61" s="5">
        <v>5</v>
      </c>
      <c r="G61" s="5">
        <v>2300</v>
      </c>
      <c r="H61" t="s">
        <v>70</v>
      </c>
      <c r="I61" t="s">
        <v>79</v>
      </c>
      <c r="J61" t="s">
        <v>86</v>
      </c>
    </row>
    <row r="62" spans="1:10" x14ac:dyDescent="0.3">
      <c r="A62" s="2">
        <v>43894</v>
      </c>
      <c r="B62" s="2">
        <v>43897</v>
      </c>
      <c r="C62" t="s">
        <v>18</v>
      </c>
      <c r="D62" s="5">
        <v>80</v>
      </c>
      <c r="E62" s="5">
        <v>48.8</v>
      </c>
      <c r="F62" s="5">
        <v>1</v>
      </c>
      <c r="G62" s="5">
        <v>80</v>
      </c>
      <c r="H62" t="s">
        <v>65</v>
      </c>
      <c r="I62" t="s">
        <v>79</v>
      </c>
      <c r="J62" t="s">
        <v>86</v>
      </c>
    </row>
    <row r="63" spans="1:10" x14ac:dyDescent="0.3">
      <c r="A63" s="2">
        <v>43894</v>
      </c>
      <c r="B63" s="2">
        <v>43895</v>
      </c>
      <c r="C63" t="s">
        <v>16</v>
      </c>
      <c r="D63" s="5">
        <v>145</v>
      </c>
      <c r="E63" s="5">
        <v>105.85</v>
      </c>
      <c r="F63" s="5">
        <v>6</v>
      </c>
      <c r="G63" s="5">
        <v>870</v>
      </c>
      <c r="H63" t="s">
        <v>63</v>
      </c>
      <c r="I63" t="s">
        <v>83</v>
      </c>
      <c r="J63" t="s">
        <v>86</v>
      </c>
    </row>
    <row r="64" spans="1:10" x14ac:dyDescent="0.3">
      <c r="A64" s="2">
        <v>43895</v>
      </c>
      <c r="B64" s="2">
        <v>43901</v>
      </c>
      <c r="C64" t="s">
        <v>15</v>
      </c>
      <c r="D64" s="5">
        <v>110</v>
      </c>
      <c r="E64" s="5">
        <v>78.099999999999994</v>
      </c>
      <c r="F64" s="5">
        <v>8</v>
      </c>
      <c r="G64" s="5">
        <v>880</v>
      </c>
      <c r="H64" t="s">
        <v>57</v>
      </c>
      <c r="I64" t="s">
        <v>82</v>
      </c>
      <c r="J64" t="s">
        <v>86</v>
      </c>
    </row>
    <row r="65" spans="1:10" x14ac:dyDescent="0.3">
      <c r="A65" s="2">
        <v>43896</v>
      </c>
      <c r="B65" s="2">
        <v>43901</v>
      </c>
      <c r="C65" t="s">
        <v>11</v>
      </c>
      <c r="D65" s="5">
        <v>490</v>
      </c>
      <c r="E65" s="5">
        <v>298.89999999999998</v>
      </c>
      <c r="F65" s="5">
        <v>4</v>
      </c>
      <c r="G65" s="5">
        <v>1960</v>
      </c>
      <c r="H65" t="s">
        <v>48</v>
      </c>
      <c r="I65" t="s">
        <v>82</v>
      </c>
      <c r="J65" t="s">
        <v>86</v>
      </c>
    </row>
    <row r="66" spans="1:10" x14ac:dyDescent="0.3">
      <c r="A66" s="2">
        <v>43896</v>
      </c>
      <c r="B66" s="2">
        <v>43903</v>
      </c>
      <c r="C66" t="s">
        <v>5</v>
      </c>
      <c r="D66" s="5">
        <v>290</v>
      </c>
      <c r="E66" s="5">
        <v>185.6</v>
      </c>
      <c r="F66" s="5">
        <v>7</v>
      </c>
      <c r="G66" s="5">
        <v>2030</v>
      </c>
      <c r="H66" t="s">
        <v>31</v>
      </c>
      <c r="I66" t="s">
        <v>83</v>
      </c>
      <c r="J66" t="s">
        <v>85</v>
      </c>
    </row>
    <row r="67" spans="1:10" x14ac:dyDescent="0.3">
      <c r="A67" s="2">
        <v>43897</v>
      </c>
      <c r="B67" s="2">
        <v>43904</v>
      </c>
      <c r="C67" t="s">
        <v>12</v>
      </c>
      <c r="D67" s="5">
        <v>320</v>
      </c>
      <c r="E67" s="5">
        <v>233.6</v>
      </c>
      <c r="F67" s="5">
        <v>7</v>
      </c>
      <c r="G67" s="5">
        <v>2240</v>
      </c>
      <c r="H67" t="s">
        <v>67</v>
      </c>
      <c r="I67" t="s">
        <v>83</v>
      </c>
      <c r="J67" t="s">
        <v>86</v>
      </c>
    </row>
    <row r="68" spans="1:10" x14ac:dyDescent="0.3">
      <c r="A68" s="2">
        <v>43897</v>
      </c>
      <c r="B68" s="2">
        <v>43902</v>
      </c>
      <c r="C68" t="s">
        <v>10</v>
      </c>
      <c r="D68" s="5">
        <v>390</v>
      </c>
      <c r="E68" s="5">
        <v>253.5</v>
      </c>
      <c r="F68" s="5">
        <v>1</v>
      </c>
      <c r="G68" s="5">
        <v>390</v>
      </c>
      <c r="H68" t="s">
        <v>51</v>
      </c>
      <c r="I68" t="s">
        <v>81</v>
      </c>
      <c r="J68" t="s">
        <v>85</v>
      </c>
    </row>
    <row r="69" spans="1:10" x14ac:dyDescent="0.3">
      <c r="A69" s="2">
        <v>43900</v>
      </c>
      <c r="B69" s="2">
        <v>43904</v>
      </c>
      <c r="C69" t="s">
        <v>7</v>
      </c>
      <c r="D69" s="5">
        <v>250</v>
      </c>
      <c r="E69" s="5">
        <v>167.5</v>
      </c>
      <c r="F69" s="5">
        <v>9</v>
      </c>
      <c r="G69" s="5">
        <v>2250</v>
      </c>
      <c r="H69" t="s">
        <v>64</v>
      </c>
      <c r="I69" t="s">
        <v>79</v>
      </c>
      <c r="J69" t="s">
        <v>86</v>
      </c>
    </row>
    <row r="70" spans="1:10" x14ac:dyDescent="0.3">
      <c r="A70" s="2">
        <v>43900</v>
      </c>
      <c r="B70" s="2">
        <v>43906</v>
      </c>
      <c r="C70" t="s">
        <v>20</v>
      </c>
      <c r="D70" s="5">
        <v>440</v>
      </c>
      <c r="E70" s="5">
        <v>286</v>
      </c>
      <c r="F70" s="5">
        <v>7</v>
      </c>
      <c r="G70" s="5">
        <v>3080</v>
      </c>
      <c r="H70" t="s">
        <v>29</v>
      </c>
      <c r="I70" t="s">
        <v>82</v>
      </c>
      <c r="J70" t="s">
        <v>85</v>
      </c>
    </row>
    <row r="71" spans="1:10" x14ac:dyDescent="0.3">
      <c r="A71" s="2">
        <v>43901</v>
      </c>
      <c r="B71" s="2">
        <v>43905</v>
      </c>
      <c r="C71" t="s">
        <v>11</v>
      </c>
      <c r="D71" s="5">
        <v>490</v>
      </c>
      <c r="E71" s="5">
        <v>298.89999999999998</v>
      </c>
      <c r="F71" s="5">
        <v>5</v>
      </c>
      <c r="G71" s="5">
        <v>2450</v>
      </c>
      <c r="H71" t="s">
        <v>33</v>
      </c>
      <c r="I71" t="s">
        <v>83</v>
      </c>
      <c r="J71" t="s">
        <v>86</v>
      </c>
    </row>
    <row r="72" spans="1:10" x14ac:dyDescent="0.3">
      <c r="A72" s="2">
        <v>43902</v>
      </c>
      <c r="B72" s="2">
        <v>43907</v>
      </c>
      <c r="C72" t="s">
        <v>16</v>
      </c>
      <c r="D72" s="5">
        <v>145</v>
      </c>
      <c r="E72" s="5">
        <v>105.85</v>
      </c>
      <c r="F72" s="5">
        <v>9</v>
      </c>
      <c r="G72" s="5">
        <v>1305</v>
      </c>
      <c r="H72" t="s">
        <v>54</v>
      </c>
      <c r="I72" t="s">
        <v>83</v>
      </c>
      <c r="J72" t="s">
        <v>85</v>
      </c>
    </row>
    <row r="73" spans="1:10" x14ac:dyDescent="0.3">
      <c r="A73" s="2">
        <v>43905</v>
      </c>
      <c r="B73" s="2">
        <v>43906</v>
      </c>
      <c r="C73" t="s">
        <v>19</v>
      </c>
      <c r="D73" s="5">
        <v>220</v>
      </c>
      <c r="E73" s="5">
        <v>154</v>
      </c>
      <c r="F73" s="5">
        <v>5</v>
      </c>
      <c r="G73" s="5">
        <v>1100</v>
      </c>
      <c r="H73" t="s">
        <v>45</v>
      </c>
      <c r="I73" t="s">
        <v>81</v>
      </c>
      <c r="J73" t="s">
        <v>86</v>
      </c>
    </row>
    <row r="74" spans="1:10" x14ac:dyDescent="0.3">
      <c r="A74" s="2">
        <v>43905</v>
      </c>
      <c r="B74" s="2">
        <v>43908</v>
      </c>
      <c r="C74" t="s">
        <v>21</v>
      </c>
      <c r="D74" s="5">
        <v>355</v>
      </c>
      <c r="E74" s="5">
        <v>252.04999999999998</v>
      </c>
      <c r="F74" s="5">
        <v>7</v>
      </c>
      <c r="G74" s="5">
        <v>2485</v>
      </c>
      <c r="H74" t="s">
        <v>44</v>
      </c>
      <c r="I74" t="s">
        <v>79</v>
      </c>
      <c r="J74" t="s">
        <v>86</v>
      </c>
    </row>
    <row r="75" spans="1:10" x14ac:dyDescent="0.3">
      <c r="A75" s="2">
        <v>43906</v>
      </c>
      <c r="B75" s="2">
        <v>43909</v>
      </c>
      <c r="C75" t="s">
        <v>10</v>
      </c>
      <c r="D75" s="5">
        <v>390</v>
      </c>
      <c r="E75" s="5">
        <v>253.5</v>
      </c>
      <c r="F75" s="5">
        <v>6</v>
      </c>
      <c r="G75" s="5">
        <v>2340</v>
      </c>
      <c r="H75" t="s">
        <v>37</v>
      </c>
      <c r="I75" t="s">
        <v>82</v>
      </c>
      <c r="J75" t="s">
        <v>86</v>
      </c>
    </row>
    <row r="76" spans="1:10" x14ac:dyDescent="0.3">
      <c r="A76" s="2">
        <v>43906</v>
      </c>
      <c r="B76" s="2">
        <v>43907</v>
      </c>
      <c r="C76" t="s">
        <v>23</v>
      </c>
      <c r="D76" s="5">
        <v>275</v>
      </c>
      <c r="E76" s="5">
        <v>200.75</v>
      </c>
      <c r="F76" s="5">
        <v>6</v>
      </c>
      <c r="G76" s="5">
        <v>1650</v>
      </c>
      <c r="H76" t="s">
        <v>66</v>
      </c>
      <c r="I76" t="s">
        <v>80</v>
      </c>
      <c r="J76" t="s">
        <v>85</v>
      </c>
    </row>
    <row r="77" spans="1:10" x14ac:dyDescent="0.3">
      <c r="A77" s="2">
        <v>43907</v>
      </c>
      <c r="B77" s="2">
        <v>43908</v>
      </c>
      <c r="C77" t="s">
        <v>12</v>
      </c>
      <c r="D77" s="5">
        <v>320</v>
      </c>
      <c r="E77" s="5">
        <v>233.6</v>
      </c>
      <c r="F77" s="5">
        <v>7</v>
      </c>
      <c r="G77" s="5">
        <v>2240</v>
      </c>
      <c r="H77" t="s">
        <v>55</v>
      </c>
      <c r="I77" t="s">
        <v>79</v>
      </c>
      <c r="J77" t="s">
        <v>86</v>
      </c>
    </row>
    <row r="78" spans="1:10" x14ac:dyDescent="0.3">
      <c r="A78" s="2">
        <v>43908</v>
      </c>
      <c r="B78" s="2">
        <v>43915</v>
      </c>
      <c r="C78" t="s">
        <v>17</v>
      </c>
      <c r="D78" s="5">
        <v>195</v>
      </c>
      <c r="E78" s="5">
        <v>138.44999999999999</v>
      </c>
      <c r="F78" s="5">
        <v>6</v>
      </c>
      <c r="G78" s="5">
        <v>1170</v>
      </c>
      <c r="H78" t="s">
        <v>34</v>
      </c>
      <c r="I78" t="s">
        <v>83</v>
      </c>
      <c r="J78" t="s">
        <v>85</v>
      </c>
    </row>
    <row r="79" spans="1:10" x14ac:dyDescent="0.3">
      <c r="A79" s="2">
        <v>43908</v>
      </c>
      <c r="B79" s="2">
        <v>43913</v>
      </c>
      <c r="C79" t="s">
        <v>7</v>
      </c>
      <c r="D79" s="5">
        <v>250</v>
      </c>
      <c r="E79" s="5">
        <v>167.5</v>
      </c>
      <c r="F79" s="5">
        <v>4</v>
      </c>
      <c r="G79" s="5">
        <v>1000</v>
      </c>
      <c r="H79" t="s">
        <v>51</v>
      </c>
      <c r="I79" t="s">
        <v>81</v>
      </c>
      <c r="J79" t="s">
        <v>86</v>
      </c>
    </row>
    <row r="80" spans="1:10" x14ac:dyDescent="0.3">
      <c r="A80" s="2">
        <v>43909</v>
      </c>
      <c r="B80" s="2">
        <v>43910</v>
      </c>
      <c r="C80" t="s">
        <v>12</v>
      </c>
      <c r="D80" s="5">
        <v>320</v>
      </c>
      <c r="E80" s="5">
        <v>233.6</v>
      </c>
      <c r="F80" s="5">
        <v>5</v>
      </c>
      <c r="G80" s="5">
        <v>1600</v>
      </c>
      <c r="H80" t="s">
        <v>40</v>
      </c>
      <c r="I80" t="s">
        <v>79</v>
      </c>
      <c r="J80" t="s">
        <v>86</v>
      </c>
    </row>
    <row r="81" spans="1:10" x14ac:dyDescent="0.3">
      <c r="A81" s="2">
        <v>43910</v>
      </c>
      <c r="B81" s="2">
        <v>43917</v>
      </c>
      <c r="C81" t="s">
        <v>7</v>
      </c>
      <c r="D81" s="5">
        <v>250</v>
      </c>
      <c r="E81" s="5">
        <v>167.5</v>
      </c>
      <c r="F81" s="5">
        <v>9</v>
      </c>
      <c r="G81" s="5">
        <v>2250</v>
      </c>
      <c r="H81" t="s">
        <v>47</v>
      </c>
      <c r="I81" t="s">
        <v>79</v>
      </c>
      <c r="J81" t="s">
        <v>86</v>
      </c>
    </row>
    <row r="82" spans="1:10" x14ac:dyDescent="0.3">
      <c r="A82" s="2">
        <v>43913</v>
      </c>
      <c r="B82" s="2">
        <v>43914</v>
      </c>
      <c r="C82" t="s">
        <v>15</v>
      </c>
      <c r="D82" s="5">
        <v>110</v>
      </c>
      <c r="E82" s="5">
        <v>78.099999999999994</v>
      </c>
      <c r="F82" s="5">
        <v>5</v>
      </c>
      <c r="G82" s="5">
        <v>550</v>
      </c>
      <c r="H82" t="s">
        <v>40</v>
      </c>
      <c r="I82" t="s">
        <v>81</v>
      </c>
      <c r="J82" t="s">
        <v>86</v>
      </c>
    </row>
    <row r="83" spans="1:10" x14ac:dyDescent="0.3">
      <c r="A83" s="2">
        <v>43915</v>
      </c>
      <c r="B83" s="2">
        <v>43920</v>
      </c>
      <c r="C83" t="s">
        <v>5</v>
      </c>
      <c r="D83" s="5">
        <v>290</v>
      </c>
      <c r="E83" s="5">
        <v>185.6</v>
      </c>
      <c r="F83" s="5">
        <v>9</v>
      </c>
      <c r="G83" s="5">
        <v>2610</v>
      </c>
      <c r="H83" t="s">
        <v>38</v>
      </c>
      <c r="I83" t="s">
        <v>82</v>
      </c>
      <c r="J83" t="s">
        <v>86</v>
      </c>
    </row>
    <row r="84" spans="1:10" x14ac:dyDescent="0.3">
      <c r="A84" s="2">
        <v>43916</v>
      </c>
      <c r="B84" s="2">
        <v>43923</v>
      </c>
      <c r="C84" t="s">
        <v>20</v>
      </c>
      <c r="D84" s="5">
        <v>440</v>
      </c>
      <c r="E84" s="5">
        <v>286</v>
      </c>
      <c r="F84" s="5">
        <v>6</v>
      </c>
      <c r="G84" s="5">
        <v>2640</v>
      </c>
      <c r="H84" t="s">
        <v>66</v>
      </c>
      <c r="I84" t="s">
        <v>83</v>
      </c>
      <c r="J84" t="s">
        <v>85</v>
      </c>
    </row>
    <row r="85" spans="1:10" x14ac:dyDescent="0.3">
      <c r="A85" s="2">
        <v>43918</v>
      </c>
      <c r="B85" s="2">
        <v>43921</v>
      </c>
      <c r="C85" t="s">
        <v>13</v>
      </c>
      <c r="D85" s="5">
        <v>445</v>
      </c>
      <c r="E85" s="5">
        <v>280.35000000000002</v>
      </c>
      <c r="F85" s="5">
        <v>1</v>
      </c>
      <c r="G85" s="5">
        <v>445</v>
      </c>
      <c r="H85" t="s">
        <v>66</v>
      </c>
      <c r="I85" t="s">
        <v>82</v>
      </c>
      <c r="J85" t="s">
        <v>86</v>
      </c>
    </row>
    <row r="86" spans="1:10" x14ac:dyDescent="0.3">
      <c r="A86" s="2">
        <v>43919</v>
      </c>
      <c r="B86" s="2">
        <v>43925</v>
      </c>
      <c r="C86" t="s">
        <v>18</v>
      </c>
      <c r="D86" s="5">
        <v>80</v>
      </c>
      <c r="E86" s="5">
        <v>48.8</v>
      </c>
      <c r="F86" s="5">
        <v>6</v>
      </c>
      <c r="G86" s="5">
        <v>480</v>
      </c>
      <c r="H86" t="s">
        <v>45</v>
      </c>
      <c r="I86" t="s">
        <v>79</v>
      </c>
      <c r="J86" t="s">
        <v>86</v>
      </c>
    </row>
    <row r="87" spans="1:10" x14ac:dyDescent="0.3">
      <c r="A87" s="2">
        <v>43920</v>
      </c>
      <c r="B87" s="2">
        <v>43927</v>
      </c>
      <c r="C87" t="s">
        <v>15</v>
      </c>
      <c r="D87" s="5">
        <v>110</v>
      </c>
      <c r="E87" s="5">
        <v>78.099999999999994</v>
      </c>
      <c r="F87" s="5">
        <v>9</v>
      </c>
      <c r="G87" s="5">
        <v>990</v>
      </c>
      <c r="H87" t="s">
        <v>56</v>
      </c>
      <c r="I87" t="s">
        <v>82</v>
      </c>
      <c r="J87" t="s">
        <v>86</v>
      </c>
    </row>
    <row r="88" spans="1:10" x14ac:dyDescent="0.3">
      <c r="A88" s="2">
        <v>43921</v>
      </c>
      <c r="B88" s="2">
        <v>43928</v>
      </c>
      <c r="C88" t="s">
        <v>23</v>
      </c>
      <c r="D88" s="5">
        <v>275</v>
      </c>
      <c r="E88" s="5">
        <v>200.75</v>
      </c>
      <c r="F88" s="5">
        <v>1</v>
      </c>
      <c r="G88" s="5">
        <v>275</v>
      </c>
      <c r="H88" t="s">
        <v>36</v>
      </c>
      <c r="I88" t="s">
        <v>80</v>
      </c>
      <c r="J88" t="s">
        <v>86</v>
      </c>
    </row>
    <row r="89" spans="1:10" x14ac:dyDescent="0.3">
      <c r="A89" s="2">
        <v>43921</v>
      </c>
      <c r="B89" s="2">
        <v>43922</v>
      </c>
      <c r="C89" t="s">
        <v>23</v>
      </c>
      <c r="D89" s="5">
        <v>275</v>
      </c>
      <c r="E89" s="5">
        <v>200.75</v>
      </c>
      <c r="F89" s="5">
        <v>8</v>
      </c>
      <c r="G89" s="5">
        <v>2200</v>
      </c>
      <c r="H89" t="s">
        <v>29</v>
      </c>
      <c r="I89" t="s">
        <v>79</v>
      </c>
      <c r="J89" t="s">
        <v>85</v>
      </c>
    </row>
    <row r="90" spans="1:10" x14ac:dyDescent="0.3">
      <c r="A90" s="2">
        <v>43922</v>
      </c>
      <c r="B90" s="2">
        <v>43928</v>
      </c>
      <c r="C90" t="s">
        <v>21</v>
      </c>
      <c r="D90" s="5">
        <v>355</v>
      </c>
      <c r="E90" s="5">
        <v>252.04999999999998</v>
      </c>
      <c r="F90" s="5">
        <v>3</v>
      </c>
      <c r="G90" s="5">
        <v>1065</v>
      </c>
      <c r="H90" t="s">
        <v>61</v>
      </c>
      <c r="I90" t="s">
        <v>82</v>
      </c>
      <c r="J90" t="s">
        <v>86</v>
      </c>
    </row>
    <row r="91" spans="1:10" x14ac:dyDescent="0.3">
      <c r="A91" s="2">
        <v>43925</v>
      </c>
      <c r="B91" s="2">
        <v>43930</v>
      </c>
      <c r="C91" t="s">
        <v>17</v>
      </c>
      <c r="D91" s="5">
        <v>195</v>
      </c>
      <c r="E91" s="5">
        <v>138.44999999999999</v>
      </c>
      <c r="F91" s="5">
        <v>7</v>
      </c>
      <c r="G91" s="5">
        <v>1365</v>
      </c>
      <c r="H91" t="s">
        <v>56</v>
      </c>
      <c r="I91" t="s">
        <v>83</v>
      </c>
      <c r="J91" t="s">
        <v>86</v>
      </c>
    </row>
    <row r="92" spans="1:10" x14ac:dyDescent="0.3">
      <c r="A92" s="2">
        <v>43926</v>
      </c>
      <c r="B92" s="2">
        <v>43931</v>
      </c>
      <c r="C92" t="s">
        <v>21</v>
      </c>
      <c r="D92" s="5">
        <v>355</v>
      </c>
      <c r="E92" s="5">
        <v>252.04999999999998</v>
      </c>
      <c r="F92" s="5">
        <v>7</v>
      </c>
      <c r="G92" s="5">
        <v>2485</v>
      </c>
      <c r="H92" t="s">
        <v>45</v>
      </c>
      <c r="I92" t="s">
        <v>79</v>
      </c>
      <c r="J92" t="s">
        <v>85</v>
      </c>
    </row>
    <row r="93" spans="1:10" x14ac:dyDescent="0.3">
      <c r="A93" s="2">
        <v>43926</v>
      </c>
      <c r="B93" s="2">
        <v>43928</v>
      </c>
      <c r="C93" t="s">
        <v>19</v>
      </c>
      <c r="D93" s="5">
        <v>220</v>
      </c>
      <c r="E93" s="5">
        <v>154</v>
      </c>
      <c r="F93" s="5">
        <v>1</v>
      </c>
      <c r="G93" s="5">
        <v>220</v>
      </c>
      <c r="H93" t="s">
        <v>45</v>
      </c>
      <c r="I93" t="s">
        <v>82</v>
      </c>
      <c r="J93" t="s">
        <v>86</v>
      </c>
    </row>
    <row r="94" spans="1:10" x14ac:dyDescent="0.3">
      <c r="A94" s="2">
        <v>43927</v>
      </c>
      <c r="B94" s="2">
        <v>43931</v>
      </c>
      <c r="C94" t="s">
        <v>6</v>
      </c>
      <c r="D94" s="5">
        <v>99</v>
      </c>
      <c r="E94" s="5">
        <v>62.37</v>
      </c>
      <c r="F94" s="5">
        <v>1</v>
      </c>
      <c r="G94" s="5">
        <v>99</v>
      </c>
      <c r="H94" t="s">
        <v>38</v>
      </c>
      <c r="I94" t="s">
        <v>79</v>
      </c>
      <c r="J94" t="s">
        <v>85</v>
      </c>
    </row>
    <row r="95" spans="1:10" x14ac:dyDescent="0.3">
      <c r="A95" s="2">
        <v>43928</v>
      </c>
      <c r="B95" s="2">
        <v>43934</v>
      </c>
      <c r="C95" t="s">
        <v>12</v>
      </c>
      <c r="D95" s="5">
        <v>320</v>
      </c>
      <c r="E95" s="5">
        <v>233.6</v>
      </c>
      <c r="F95" s="5">
        <v>1</v>
      </c>
      <c r="G95" s="5">
        <v>320</v>
      </c>
      <c r="H95" t="s">
        <v>68</v>
      </c>
      <c r="I95" t="s">
        <v>81</v>
      </c>
      <c r="J95" t="s">
        <v>85</v>
      </c>
    </row>
    <row r="96" spans="1:10" x14ac:dyDescent="0.3">
      <c r="A96" s="2">
        <v>43929</v>
      </c>
      <c r="B96" s="2">
        <v>43934</v>
      </c>
      <c r="C96" t="s">
        <v>19</v>
      </c>
      <c r="D96" s="5">
        <v>220</v>
      </c>
      <c r="E96" s="5">
        <v>154</v>
      </c>
      <c r="F96" s="5">
        <v>4</v>
      </c>
      <c r="G96" s="5">
        <v>880</v>
      </c>
      <c r="H96" t="s">
        <v>46</v>
      </c>
      <c r="I96" t="s">
        <v>82</v>
      </c>
      <c r="J96" t="s">
        <v>86</v>
      </c>
    </row>
    <row r="97" spans="1:10" x14ac:dyDescent="0.3">
      <c r="A97" s="2">
        <v>43929</v>
      </c>
      <c r="B97" s="2">
        <v>43935</v>
      </c>
      <c r="C97" t="s">
        <v>2</v>
      </c>
      <c r="D97" s="5">
        <v>250</v>
      </c>
      <c r="E97" s="5">
        <v>187.5</v>
      </c>
      <c r="F97" s="5">
        <v>9</v>
      </c>
      <c r="G97" s="5">
        <v>2250</v>
      </c>
      <c r="H97" t="s">
        <v>56</v>
      </c>
      <c r="I97" t="s">
        <v>82</v>
      </c>
      <c r="J97" t="s">
        <v>85</v>
      </c>
    </row>
    <row r="98" spans="1:10" x14ac:dyDescent="0.3">
      <c r="A98" s="2">
        <v>43930</v>
      </c>
      <c r="B98" s="2">
        <v>43934</v>
      </c>
      <c r="C98" t="s">
        <v>17</v>
      </c>
      <c r="D98" s="5">
        <v>195</v>
      </c>
      <c r="E98" s="5">
        <v>138.44999999999999</v>
      </c>
      <c r="F98" s="5">
        <v>7</v>
      </c>
      <c r="G98" s="5">
        <v>1365</v>
      </c>
      <c r="H98" t="s">
        <v>30</v>
      </c>
      <c r="I98" t="s">
        <v>83</v>
      </c>
      <c r="J98" t="s">
        <v>85</v>
      </c>
    </row>
    <row r="99" spans="1:10" x14ac:dyDescent="0.3">
      <c r="A99" s="2">
        <v>43932</v>
      </c>
      <c r="B99" s="2">
        <v>43933</v>
      </c>
      <c r="C99" t="s">
        <v>2</v>
      </c>
      <c r="D99" s="5">
        <v>250</v>
      </c>
      <c r="E99" s="5">
        <v>187.5</v>
      </c>
      <c r="F99" s="5">
        <v>5</v>
      </c>
      <c r="G99" s="5">
        <v>1250</v>
      </c>
      <c r="H99" t="s">
        <v>76</v>
      </c>
      <c r="I99" t="s">
        <v>81</v>
      </c>
      <c r="J99" t="s">
        <v>86</v>
      </c>
    </row>
    <row r="100" spans="1:10" x14ac:dyDescent="0.3">
      <c r="A100" s="2">
        <v>43934</v>
      </c>
      <c r="B100" s="2">
        <v>43941</v>
      </c>
      <c r="C100" t="s">
        <v>5</v>
      </c>
      <c r="D100" s="5">
        <v>290</v>
      </c>
      <c r="E100" s="5">
        <v>185.6</v>
      </c>
      <c r="F100" s="5">
        <v>5</v>
      </c>
      <c r="G100" s="5">
        <v>1450</v>
      </c>
      <c r="H100" t="s">
        <v>56</v>
      </c>
      <c r="I100" t="s">
        <v>79</v>
      </c>
      <c r="J100" t="s">
        <v>85</v>
      </c>
    </row>
    <row r="101" spans="1:10" x14ac:dyDescent="0.3">
      <c r="A101" s="2">
        <v>43934</v>
      </c>
      <c r="B101" s="2">
        <v>43940</v>
      </c>
      <c r="C101" t="s">
        <v>5</v>
      </c>
      <c r="D101" s="5">
        <v>290</v>
      </c>
      <c r="E101" s="5">
        <v>185.6</v>
      </c>
      <c r="F101" s="5">
        <v>2</v>
      </c>
      <c r="G101" s="5">
        <v>580</v>
      </c>
      <c r="H101" t="s">
        <v>31</v>
      </c>
      <c r="I101" t="s">
        <v>82</v>
      </c>
      <c r="J101" t="s">
        <v>86</v>
      </c>
    </row>
    <row r="102" spans="1:10" x14ac:dyDescent="0.3">
      <c r="A102" s="2">
        <v>43934</v>
      </c>
      <c r="B102" s="2">
        <v>43935</v>
      </c>
      <c r="C102" t="s">
        <v>22</v>
      </c>
      <c r="D102" s="5">
        <v>460</v>
      </c>
      <c r="E102" s="5">
        <v>303.60000000000002</v>
      </c>
      <c r="F102" s="5">
        <v>9</v>
      </c>
      <c r="G102" s="5">
        <v>4140</v>
      </c>
      <c r="H102" t="s">
        <v>32</v>
      </c>
      <c r="I102" t="s">
        <v>82</v>
      </c>
      <c r="J102" t="s">
        <v>85</v>
      </c>
    </row>
    <row r="103" spans="1:10" x14ac:dyDescent="0.3">
      <c r="A103" s="2">
        <v>43935</v>
      </c>
      <c r="B103" s="2">
        <v>43942</v>
      </c>
      <c r="C103" t="s">
        <v>12</v>
      </c>
      <c r="D103" s="5">
        <v>320</v>
      </c>
      <c r="E103" s="5">
        <v>233.6</v>
      </c>
      <c r="F103" s="5">
        <v>7</v>
      </c>
      <c r="G103" s="5">
        <v>2240</v>
      </c>
      <c r="H103" t="s">
        <v>40</v>
      </c>
      <c r="I103" t="s">
        <v>81</v>
      </c>
      <c r="J103" t="s">
        <v>85</v>
      </c>
    </row>
    <row r="104" spans="1:10" x14ac:dyDescent="0.3">
      <c r="A104" s="2">
        <v>43936</v>
      </c>
      <c r="B104" s="2">
        <v>43943</v>
      </c>
      <c r="C104" t="s">
        <v>2</v>
      </c>
      <c r="D104" s="5">
        <v>250</v>
      </c>
      <c r="E104" s="5">
        <v>187.5</v>
      </c>
      <c r="F104" s="5">
        <v>5</v>
      </c>
      <c r="G104" s="5">
        <v>1250</v>
      </c>
      <c r="H104" t="s">
        <v>53</v>
      </c>
      <c r="I104" t="s">
        <v>79</v>
      </c>
      <c r="J104" t="s">
        <v>86</v>
      </c>
    </row>
    <row r="105" spans="1:10" x14ac:dyDescent="0.3">
      <c r="A105" s="2">
        <v>43937</v>
      </c>
      <c r="B105" s="2">
        <v>43939</v>
      </c>
      <c r="C105" t="s">
        <v>12</v>
      </c>
      <c r="D105" s="5">
        <v>320</v>
      </c>
      <c r="E105" s="5">
        <v>233.6</v>
      </c>
      <c r="F105" s="5">
        <v>4</v>
      </c>
      <c r="G105" s="5">
        <v>1280</v>
      </c>
      <c r="H105" t="s">
        <v>41</v>
      </c>
      <c r="I105" t="s">
        <v>80</v>
      </c>
      <c r="J105" t="s">
        <v>86</v>
      </c>
    </row>
    <row r="106" spans="1:10" x14ac:dyDescent="0.3">
      <c r="A106" s="2">
        <v>43937</v>
      </c>
      <c r="B106" s="2">
        <v>43944</v>
      </c>
      <c r="C106" t="s">
        <v>8</v>
      </c>
      <c r="D106" s="5">
        <v>59</v>
      </c>
      <c r="E106" s="5">
        <v>41.3</v>
      </c>
      <c r="F106" s="5">
        <v>3</v>
      </c>
      <c r="G106" s="5">
        <v>177</v>
      </c>
      <c r="H106" t="s">
        <v>29</v>
      </c>
      <c r="I106" t="s">
        <v>82</v>
      </c>
      <c r="J106" t="s">
        <v>86</v>
      </c>
    </row>
    <row r="107" spans="1:10" x14ac:dyDescent="0.3">
      <c r="A107" s="2">
        <v>43938</v>
      </c>
      <c r="B107" s="2">
        <v>43939</v>
      </c>
      <c r="C107" t="s">
        <v>9</v>
      </c>
      <c r="D107" s="5">
        <v>215</v>
      </c>
      <c r="E107" s="5">
        <v>152.65</v>
      </c>
      <c r="F107" s="5">
        <v>3</v>
      </c>
      <c r="G107" s="5">
        <v>645</v>
      </c>
      <c r="H107" t="s">
        <v>29</v>
      </c>
      <c r="I107" t="s">
        <v>83</v>
      </c>
      <c r="J107" t="s">
        <v>85</v>
      </c>
    </row>
    <row r="108" spans="1:10" x14ac:dyDescent="0.3">
      <c r="A108" s="2">
        <v>43939</v>
      </c>
      <c r="B108" s="2">
        <v>43941</v>
      </c>
      <c r="C108" t="s">
        <v>8</v>
      </c>
      <c r="D108" s="5">
        <v>59</v>
      </c>
      <c r="E108" s="5">
        <v>41.3</v>
      </c>
      <c r="F108" s="5">
        <v>6</v>
      </c>
      <c r="G108" s="5">
        <v>354</v>
      </c>
      <c r="H108" t="s">
        <v>34</v>
      </c>
      <c r="I108" t="s">
        <v>83</v>
      </c>
      <c r="J108" t="s">
        <v>85</v>
      </c>
    </row>
    <row r="109" spans="1:10" x14ac:dyDescent="0.3">
      <c r="A109" s="2">
        <v>43939</v>
      </c>
      <c r="B109" s="2">
        <v>43943</v>
      </c>
      <c r="C109" t="s">
        <v>12</v>
      </c>
      <c r="D109" s="5">
        <v>320</v>
      </c>
      <c r="E109" s="5">
        <v>233.6</v>
      </c>
      <c r="F109" s="5">
        <v>6</v>
      </c>
      <c r="G109" s="5">
        <v>1920</v>
      </c>
      <c r="H109" t="s">
        <v>45</v>
      </c>
      <c r="I109" t="s">
        <v>81</v>
      </c>
      <c r="J109" t="s">
        <v>86</v>
      </c>
    </row>
    <row r="110" spans="1:10" x14ac:dyDescent="0.3">
      <c r="A110" s="2">
        <v>43941</v>
      </c>
      <c r="B110" s="2">
        <v>43944</v>
      </c>
      <c r="C110" t="s">
        <v>7</v>
      </c>
      <c r="D110" s="5">
        <v>250</v>
      </c>
      <c r="E110" s="5">
        <v>167.5</v>
      </c>
      <c r="F110" s="5">
        <v>2</v>
      </c>
      <c r="G110" s="5">
        <v>500</v>
      </c>
      <c r="H110" t="s">
        <v>43</v>
      </c>
      <c r="I110" t="s">
        <v>81</v>
      </c>
      <c r="J110" t="s">
        <v>86</v>
      </c>
    </row>
    <row r="111" spans="1:10" x14ac:dyDescent="0.3">
      <c r="A111" s="2">
        <v>43941</v>
      </c>
      <c r="B111" s="2">
        <v>43948</v>
      </c>
      <c r="C111" t="s">
        <v>8</v>
      </c>
      <c r="D111" s="5">
        <v>59</v>
      </c>
      <c r="E111" s="5">
        <v>41.3</v>
      </c>
      <c r="F111" s="5">
        <v>7</v>
      </c>
      <c r="G111" s="5">
        <v>413</v>
      </c>
      <c r="H111" t="s">
        <v>65</v>
      </c>
      <c r="I111" t="s">
        <v>82</v>
      </c>
      <c r="J111" t="s">
        <v>86</v>
      </c>
    </row>
    <row r="112" spans="1:10" x14ac:dyDescent="0.3">
      <c r="A112" s="2">
        <v>43943</v>
      </c>
      <c r="B112" s="2">
        <v>43944</v>
      </c>
      <c r="C112" t="s">
        <v>7</v>
      </c>
      <c r="D112" s="5">
        <v>250</v>
      </c>
      <c r="E112" s="5">
        <v>167.5</v>
      </c>
      <c r="F112" s="5">
        <v>6</v>
      </c>
      <c r="G112" s="5">
        <v>1500</v>
      </c>
      <c r="H112" t="s">
        <v>46</v>
      </c>
      <c r="I112" t="s">
        <v>80</v>
      </c>
      <c r="J112" t="s">
        <v>86</v>
      </c>
    </row>
    <row r="113" spans="1:10" x14ac:dyDescent="0.3">
      <c r="A113" s="2">
        <v>43944</v>
      </c>
      <c r="B113" s="2">
        <v>43949</v>
      </c>
      <c r="C113" t="s">
        <v>17</v>
      </c>
      <c r="D113" s="5">
        <v>195</v>
      </c>
      <c r="E113" s="5">
        <v>138.44999999999999</v>
      </c>
      <c r="F113" s="5">
        <v>4</v>
      </c>
      <c r="G113" s="5">
        <v>780</v>
      </c>
      <c r="H113" t="s">
        <v>31</v>
      </c>
      <c r="I113" t="s">
        <v>81</v>
      </c>
      <c r="J113" t="s">
        <v>85</v>
      </c>
    </row>
    <row r="114" spans="1:10" x14ac:dyDescent="0.3">
      <c r="A114" s="2">
        <v>43945</v>
      </c>
      <c r="B114" s="2">
        <v>43951</v>
      </c>
      <c r="C114" t="s">
        <v>12</v>
      </c>
      <c r="D114" s="5">
        <v>320</v>
      </c>
      <c r="E114" s="5">
        <v>233.6</v>
      </c>
      <c r="F114" s="5">
        <v>2</v>
      </c>
      <c r="G114" s="5">
        <v>640</v>
      </c>
      <c r="H114" t="s">
        <v>41</v>
      </c>
      <c r="I114" t="s">
        <v>79</v>
      </c>
      <c r="J114" t="s">
        <v>85</v>
      </c>
    </row>
    <row r="115" spans="1:10" x14ac:dyDescent="0.3">
      <c r="A115" s="2">
        <v>43945</v>
      </c>
      <c r="B115" s="2">
        <v>43946</v>
      </c>
      <c r="C115" t="s">
        <v>2</v>
      </c>
      <c r="D115" s="5">
        <v>250</v>
      </c>
      <c r="E115" s="5">
        <v>187.5</v>
      </c>
      <c r="F115" s="5">
        <v>1</v>
      </c>
      <c r="G115" s="5">
        <v>250</v>
      </c>
      <c r="H115" t="s">
        <v>33</v>
      </c>
      <c r="I115" t="s">
        <v>82</v>
      </c>
      <c r="J115" t="s">
        <v>86</v>
      </c>
    </row>
    <row r="116" spans="1:10" x14ac:dyDescent="0.3">
      <c r="A116" s="2">
        <v>43946</v>
      </c>
      <c r="B116" s="2">
        <v>43953</v>
      </c>
      <c r="C116" t="s">
        <v>5</v>
      </c>
      <c r="D116" s="5">
        <v>290</v>
      </c>
      <c r="E116" s="5">
        <v>185.6</v>
      </c>
      <c r="F116" s="5">
        <v>8</v>
      </c>
      <c r="G116" s="5">
        <v>2320</v>
      </c>
      <c r="H116" t="s">
        <v>66</v>
      </c>
      <c r="I116" t="s">
        <v>80</v>
      </c>
      <c r="J116" t="s">
        <v>86</v>
      </c>
    </row>
    <row r="117" spans="1:10" x14ac:dyDescent="0.3">
      <c r="A117" s="2">
        <v>43946</v>
      </c>
      <c r="B117" s="2">
        <v>43947</v>
      </c>
      <c r="C117" t="s">
        <v>15</v>
      </c>
      <c r="D117" s="5">
        <v>110</v>
      </c>
      <c r="E117" s="5">
        <v>78.099999999999994</v>
      </c>
      <c r="F117" s="5">
        <v>8</v>
      </c>
      <c r="G117" s="5">
        <v>880</v>
      </c>
      <c r="H117" t="s">
        <v>46</v>
      </c>
      <c r="I117" t="s">
        <v>82</v>
      </c>
      <c r="J117" t="s">
        <v>86</v>
      </c>
    </row>
    <row r="118" spans="1:10" x14ac:dyDescent="0.3">
      <c r="A118" s="2">
        <v>43948</v>
      </c>
      <c r="B118" s="2">
        <v>43953</v>
      </c>
      <c r="C118" t="s">
        <v>17</v>
      </c>
      <c r="D118" s="5">
        <v>195</v>
      </c>
      <c r="E118" s="5">
        <v>138.44999999999999</v>
      </c>
      <c r="F118" s="5">
        <v>9</v>
      </c>
      <c r="G118" s="5">
        <v>1755</v>
      </c>
      <c r="H118" t="s">
        <v>75</v>
      </c>
      <c r="I118" t="s">
        <v>83</v>
      </c>
      <c r="J118" t="s">
        <v>86</v>
      </c>
    </row>
    <row r="119" spans="1:10" x14ac:dyDescent="0.3">
      <c r="A119" s="2">
        <v>43948</v>
      </c>
      <c r="B119" s="2">
        <v>43951</v>
      </c>
      <c r="C119" t="s">
        <v>12</v>
      </c>
      <c r="D119" s="5">
        <v>320</v>
      </c>
      <c r="E119" s="5">
        <v>233.6</v>
      </c>
      <c r="F119" s="5">
        <v>3</v>
      </c>
      <c r="G119" s="5">
        <v>960</v>
      </c>
      <c r="H119" t="s">
        <v>56</v>
      </c>
      <c r="I119" t="s">
        <v>81</v>
      </c>
      <c r="J119" t="s">
        <v>86</v>
      </c>
    </row>
    <row r="120" spans="1:10" x14ac:dyDescent="0.3">
      <c r="A120" s="2">
        <v>43950</v>
      </c>
      <c r="B120" s="2">
        <v>43954</v>
      </c>
      <c r="C120" t="s">
        <v>18</v>
      </c>
      <c r="D120" s="5">
        <v>80</v>
      </c>
      <c r="E120" s="5">
        <v>48.8</v>
      </c>
      <c r="F120" s="5">
        <v>7</v>
      </c>
      <c r="G120" s="5">
        <v>560</v>
      </c>
      <c r="H120" t="s">
        <v>36</v>
      </c>
      <c r="I120" t="s">
        <v>83</v>
      </c>
      <c r="J120" t="s">
        <v>86</v>
      </c>
    </row>
    <row r="121" spans="1:10" x14ac:dyDescent="0.3">
      <c r="A121" s="2">
        <v>43950</v>
      </c>
      <c r="B121" s="2">
        <v>43956</v>
      </c>
      <c r="C121" t="s">
        <v>17</v>
      </c>
      <c r="D121" s="5">
        <v>195</v>
      </c>
      <c r="E121" s="5">
        <v>138.44999999999999</v>
      </c>
      <c r="F121" s="5">
        <v>6</v>
      </c>
      <c r="G121" s="5">
        <v>1170</v>
      </c>
      <c r="H121" t="s">
        <v>67</v>
      </c>
      <c r="I121" t="s">
        <v>83</v>
      </c>
      <c r="J121" t="s">
        <v>85</v>
      </c>
    </row>
    <row r="122" spans="1:10" x14ac:dyDescent="0.3">
      <c r="A122" s="2">
        <v>43951</v>
      </c>
      <c r="B122" s="2">
        <v>43952</v>
      </c>
      <c r="C122" t="s">
        <v>5</v>
      </c>
      <c r="D122" s="5">
        <v>290</v>
      </c>
      <c r="E122" s="5">
        <v>185.6</v>
      </c>
      <c r="F122" s="5">
        <v>6</v>
      </c>
      <c r="G122" s="5">
        <v>1740</v>
      </c>
      <c r="H122" t="s">
        <v>66</v>
      </c>
      <c r="I122" t="s">
        <v>83</v>
      </c>
      <c r="J122" t="s">
        <v>86</v>
      </c>
    </row>
    <row r="123" spans="1:10" x14ac:dyDescent="0.3">
      <c r="A123" s="2">
        <v>43955</v>
      </c>
      <c r="B123" s="2">
        <v>43961</v>
      </c>
      <c r="C123" t="s">
        <v>8</v>
      </c>
      <c r="D123" s="5">
        <v>59</v>
      </c>
      <c r="E123" s="5">
        <v>41.3</v>
      </c>
      <c r="F123" s="5">
        <v>3</v>
      </c>
      <c r="G123" s="5">
        <v>177</v>
      </c>
      <c r="H123" t="s">
        <v>41</v>
      </c>
      <c r="I123" t="s">
        <v>80</v>
      </c>
      <c r="J123" t="s">
        <v>86</v>
      </c>
    </row>
    <row r="124" spans="1:10" x14ac:dyDescent="0.3">
      <c r="A124" s="2">
        <v>43956</v>
      </c>
      <c r="B124" s="2">
        <v>43963</v>
      </c>
      <c r="C124" t="s">
        <v>12</v>
      </c>
      <c r="D124" s="5">
        <v>320</v>
      </c>
      <c r="E124" s="5">
        <v>233.6</v>
      </c>
      <c r="F124" s="5">
        <v>5</v>
      </c>
      <c r="G124" s="5">
        <v>1600</v>
      </c>
      <c r="H124" t="s">
        <v>43</v>
      </c>
      <c r="I124" t="s">
        <v>80</v>
      </c>
      <c r="J124" t="s">
        <v>86</v>
      </c>
    </row>
    <row r="125" spans="1:10" x14ac:dyDescent="0.3">
      <c r="A125" s="2">
        <v>43957</v>
      </c>
      <c r="B125" s="2">
        <v>43958</v>
      </c>
      <c r="C125" t="s">
        <v>10</v>
      </c>
      <c r="D125" s="5">
        <v>390</v>
      </c>
      <c r="E125" s="5">
        <v>253.5</v>
      </c>
      <c r="F125" s="5">
        <v>7</v>
      </c>
      <c r="G125" s="5">
        <v>2730</v>
      </c>
      <c r="H125" t="s">
        <v>55</v>
      </c>
      <c r="I125" t="s">
        <v>82</v>
      </c>
      <c r="J125" t="s">
        <v>86</v>
      </c>
    </row>
    <row r="126" spans="1:10" x14ac:dyDescent="0.3">
      <c r="A126" s="2">
        <v>43958</v>
      </c>
      <c r="B126" s="2">
        <v>43959</v>
      </c>
      <c r="C126" t="s">
        <v>14</v>
      </c>
      <c r="D126" s="5">
        <v>375</v>
      </c>
      <c r="E126" s="5">
        <v>247.5</v>
      </c>
      <c r="F126" s="5">
        <v>2</v>
      </c>
      <c r="G126" s="5">
        <v>750</v>
      </c>
      <c r="H126" t="s">
        <v>31</v>
      </c>
      <c r="I126" t="s">
        <v>83</v>
      </c>
      <c r="J126" t="s">
        <v>85</v>
      </c>
    </row>
    <row r="127" spans="1:10" x14ac:dyDescent="0.3">
      <c r="A127" s="2">
        <v>43959</v>
      </c>
      <c r="B127" s="2">
        <v>43962</v>
      </c>
      <c r="C127" t="s">
        <v>23</v>
      </c>
      <c r="D127" s="5">
        <v>275</v>
      </c>
      <c r="E127" s="5">
        <v>200.75</v>
      </c>
      <c r="F127" s="5">
        <v>8</v>
      </c>
      <c r="G127" s="5">
        <v>2200</v>
      </c>
      <c r="H127" t="s">
        <v>68</v>
      </c>
      <c r="I127" t="s">
        <v>82</v>
      </c>
      <c r="J127" t="s">
        <v>85</v>
      </c>
    </row>
    <row r="128" spans="1:10" x14ac:dyDescent="0.3">
      <c r="A128" s="2">
        <v>43960</v>
      </c>
      <c r="B128" s="2">
        <v>43962</v>
      </c>
      <c r="C128" t="s">
        <v>18</v>
      </c>
      <c r="D128" s="5">
        <v>80</v>
      </c>
      <c r="E128" s="5">
        <v>48.8</v>
      </c>
      <c r="F128" s="5">
        <v>3</v>
      </c>
      <c r="G128" s="5">
        <v>240</v>
      </c>
      <c r="H128" t="s">
        <v>49</v>
      </c>
      <c r="I128" t="s">
        <v>81</v>
      </c>
      <c r="J128" t="s">
        <v>85</v>
      </c>
    </row>
    <row r="129" spans="1:10" x14ac:dyDescent="0.3">
      <c r="A129" s="2">
        <v>43960</v>
      </c>
      <c r="B129" s="2">
        <v>43963</v>
      </c>
      <c r="C129" t="s">
        <v>23</v>
      </c>
      <c r="D129" s="5">
        <v>275</v>
      </c>
      <c r="E129" s="5">
        <v>200.75</v>
      </c>
      <c r="F129" s="5">
        <v>5</v>
      </c>
      <c r="G129" s="5">
        <v>1375</v>
      </c>
      <c r="H129" t="s">
        <v>67</v>
      </c>
      <c r="I129" t="s">
        <v>82</v>
      </c>
      <c r="J129" t="s">
        <v>85</v>
      </c>
    </row>
    <row r="130" spans="1:10" x14ac:dyDescent="0.3">
      <c r="A130" s="2">
        <v>43962</v>
      </c>
      <c r="B130" s="2">
        <v>43965</v>
      </c>
      <c r="C130" t="s">
        <v>21</v>
      </c>
      <c r="D130" s="5">
        <v>355</v>
      </c>
      <c r="E130" s="5">
        <v>252.04999999999998</v>
      </c>
      <c r="F130" s="5">
        <v>5</v>
      </c>
      <c r="G130" s="5">
        <v>1775</v>
      </c>
      <c r="H130" t="s">
        <v>65</v>
      </c>
      <c r="I130" t="s">
        <v>80</v>
      </c>
      <c r="J130" t="s">
        <v>85</v>
      </c>
    </row>
    <row r="131" spans="1:10" x14ac:dyDescent="0.3">
      <c r="A131" s="2">
        <v>43963</v>
      </c>
      <c r="B131" s="2">
        <v>43966</v>
      </c>
      <c r="C131" t="s">
        <v>9</v>
      </c>
      <c r="D131" s="5">
        <v>215</v>
      </c>
      <c r="E131" s="5">
        <v>152.65</v>
      </c>
      <c r="F131" s="5">
        <v>1</v>
      </c>
      <c r="G131" s="5">
        <v>215</v>
      </c>
      <c r="H131" t="s">
        <v>50</v>
      </c>
      <c r="I131" t="s">
        <v>83</v>
      </c>
      <c r="J131" t="s">
        <v>86</v>
      </c>
    </row>
    <row r="132" spans="1:10" x14ac:dyDescent="0.3">
      <c r="A132" s="2">
        <v>43965</v>
      </c>
      <c r="B132" s="2">
        <v>43971</v>
      </c>
      <c r="C132" t="s">
        <v>14</v>
      </c>
      <c r="D132" s="5">
        <v>375</v>
      </c>
      <c r="E132" s="5">
        <v>247.5</v>
      </c>
      <c r="F132" s="5">
        <v>9</v>
      </c>
      <c r="G132" s="5">
        <v>3375</v>
      </c>
      <c r="H132" t="s">
        <v>62</v>
      </c>
      <c r="I132" t="s">
        <v>81</v>
      </c>
      <c r="J132" t="s">
        <v>85</v>
      </c>
    </row>
    <row r="133" spans="1:10" x14ac:dyDescent="0.3">
      <c r="A133" s="2">
        <v>43967</v>
      </c>
      <c r="B133" s="2">
        <v>43971</v>
      </c>
      <c r="C133" t="s">
        <v>23</v>
      </c>
      <c r="D133" s="5">
        <v>275</v>
      </c>
      <c r="E133" s="5">
        <v>200.75</v>
      </c>
      <c r="F133" s="5">
        <v>9</v>
      </c>
      <c r="G133" s="5">
        <v>2475</v>
      </c>
      <c r="H133" t="s">
        <v>49</v>
      </c>
      <c r="I133" t="s">
        <v>82</v>
      </c>
      <c r="J133" t="s">
        <v>85</v>
      </c>
    </row>
    <row r="134" spans="1:10" x14ac:dyDescent="0.3">
      <c r="A134" s="2">
        <v>43968</v>
      </c>
      <c r="B134" s="2">
        <v>43974</v>
      </c>
      <c r="C134" t="s">
        <v>17</v>
      </c>
      <c r="D134" s="5">
        <v>195</v>
      </c>
      <c r="E134" s="5">
        <v>138.44999999999999</v>
      </c>
      <c r="F134" s="5">
        <v>2</v>
      </c>
      <c r="G134" s="5">
        <v>390</v>
      </c>
      <c r="H134" t="s">
        <v>41</v>
      </c>
      <c r="I134" t="s">
        <v>80</v>
      </c>
      <c r="J134" t="s">
        <v>85</v>
      </c>
    </row>
    <row r="135" spans="1:10" x14ac:dyDescent="0.3">
      <c r="A135" s="2">
        <v>43968</v>
      </c>
      <c r="B135" s="2">
        <v>43974</v>
      </c>
      <c r="C135" t="s">
        <v>13</v>
      </c>
      <c r="D135" s="5">
        <v>445</v>
      </c>
      <c r="E135" s="5">
        <v>280.35000000000002</v>
      </c>
      <c r="F135" s="5">
        <v>5</v>
      </c>
      <c r="G135" s="5">
        <v>2225</v>
      </c>
      <c r="H135" t="s">
        <v>69</v>
      </c>
      <c r="I135" t="s">
        <v>83</v>
      </c>
      <c r="J135" t="s">
        <v>86</v>
      </c>
    </row>
    <row r="136" spans="1:10" x14ac:dyDescent="0.3">
      <c r="A136" s="2">
        <v>43969</v>
      </c>
      <c r="B136" s="2">
        <v>43972</v>
      </c>
      <c r="C136" t="s">
        <v>12</v>
      </c>
      <c r="D136" s="5">
        <v>320</v>
      </c>
      <c r="E136" s="5">
        <v>233.6</v>
      </c>
      <c r="F136" s="5">
        <v>6</v>
      </c>
      <c r="G136" s="5">
        <v>1920</v>
      </c>
      <c r="H136" t="s">
        <v>75</v>
      </c>
      <c r="I136" t="s">
        <v>81</v>
      </c>
      <c r="J136" t="s">
        <v>86</v>
      </c>
    </row>
    <row r="137" spans="1:10" x14ac:dyDescent="0.3">
      <c r="A137" s="2">
        <v>43969</v>
      </c>
      <c r="B137" s="2">
        <v>43971</v>
      </c>
      <c r="C137" t="s">
        <v>13</v>
      </c>
      <c r="D137" s="5">
        <v>445</v>
      </c>
      <c r="E137" s="5">
        <v>280.35000000000002</v>
      </c>
      <c r="F137" s="5">
        <v>2</v>
      </c>
      <c r="G137" s="5">
        <v>890</v>
      </c>
      <c r="H137" t="s">
        <v>39</v>
      </c>
      <c r="I137" t="s">
        <v>81</v>
      </c>
      <c r="J137" t="s">
        <v>85</v>
      </c>
    </row>
    <row r="138" spans="1:10" x14ac:dyDescent="0.3">
      <c r="A138" s="2">
        <v>43970</v>
      </c>
      <c r="B138" s="2">
        <v>43975</v>
      </c>
      <c r="C138" t="s">
        <v>4</v>
      </c>
      <c r="D138" s="5">
        <v>390</v>
      </c>
      <c r="E138" s="5">
        <v>288.60000000000002</v>
      </c>
      <c r="F138" s="5">
        <v>3</v>
      </c>
      <c r="G138" s="5">
        <v>1170</v>
      </c>
      <c r="H138" t="s">
        <v>63</v>
      </c>
      <c r="I138" t="s">
        <v>80</v>
      </c>
      <c r="J138" t="s">
        <v>86</v>
      </c>
    </row>
    <row r="139" spans="1:10" x14ac:dyDescent="0.3">
      <c r="A139" s="2">
        <v>43971</v>
      </c>
      <c r="B139" s="2">
        <v>43973</v>
      </c>
      <c r="C139" t="s">
        <v>15</v>
      </c>
      <c r="D139" s="5">
        <v>110</v>
      </c>
      <c r="E139" s="5">
        <v>78.099999999999994</v>
      </c>
      <c r="F139" s="5">
        <v>8</v>
      </c>
      <c r="G139" s="5">
        <v>880</v>
      </c>
      <c r="H139" t="s">
        <v>67</v>
      </c>
      <c r="I139" t="s">
        <v>82</v>
      </c>
      <c r="J139" t="s">
        <v>85</v>
      </c>
    </row>
    <row r="140" spans="1:10" x14ac:dyDescent="0.3">
      <c r="A140" s="2">
        <v>43971</v>
      </c>
      <c r="B140" s="2">
        <v>43975</v>
      </c>
      <c r="C140" t="s">
        <v>6</v>
      </c>
      <c r="D140" s="5">
        <v>99</v>
      </c>
      <c r="E140" s="5">
        <v>62.37</v>
      </c>
      <c r="F140" s="5">
        <v>4</v>
      </c>
      <c r="G140" s="5">
        <v>396</v>
      </c>
      <c r="H140" t="s">
        <v>44</v>
      </c>
      <c r="I140" t="s">
        <v>82</v>
      </c>
      <c r="J140" t="s">
        <v>86</v>
      </c>
    </row>
    <row r="141" spans="1:10" x14ac:dyDescent="0.3">
      <c r="A141" s="2">
        <v>43971</v>
      </c>
      <c r="B141" s="2">
        <v>43972</v>
      </c>
      <c r="C141" t="s">
        <v>9</v>
      </c>
      <c r="D141" s="5">
        <v>215</v>
      </c>
      <c r="E141" s="5">
        <v>152.65</v>
      </c>
      <c r="F141" s="5">
        <v>9</v>
      </c>
      <c r="G141" s="5">
        <v>1935</v>
      </c>
      <c r="H141" t="s">
        <v>42</v>
      </c>
      <c r="I141" t="s">
        <v>83</v>
      </c>
      <c r="J141" t="s">
        <v>86</v>
      </c>
    </row>
    <row r="142" spans="1:10" x14ac:dyDescent="0.3">
      <c r="A142" s="2">
        <v>43972</v>
      </c>
      <c r="B142" s="2">
        <v>43976</v>
      </c>
      <c r="C142" t="s">
        <v>18</v>
      </c>
      <c r="D142" s="5">
        <v>80</v>
      </c>
      <c r="E142" s="5">
        <v>48.8</v>
      </c>
      <c r="F142" s="5">
        <v>3</v>
      </c>
      <c r="G142" s="5">
        <v>240</v>
      </c>
      <c r="H142" t="s">
        <v>63</v>
      </c>
      <c r="I142" t="s">
        <v>81</v>
      </c>
      <c r="J142" t="s">
        <v>86</v>
      </c>
    </row>
    <row r="143" spans="1:10" x14ac:dyDescent="0.3">
      <c r="A143" s="2">
        <v>43972</v>
      </c>
      <c r="B143" s="2">
        <v>43975</v>
      </c>
      <c r="C143" t="s">
        <v>17</v>
      </c>
      <c r="D143" s="5">
        <v>195</v>
      </c>
      <c r="E143" s="5">
        <v>138.44999999999999</v>
      </c>
      <c r="F143" s="5">
        <v>4</v>
      </c>
      <c r="G143" s="5">
        <v>780</v>
      </c>
      <c r="H143" t="s">
        <v>47</v>
      </c>
      <c r="I143" t="s">
        <v>79</v>
      </c>
      <c r="J143" t="s">
        <v>85</v>
      </c>
    </row>
    <row r="144" spans="1:10" x14ac:dyDescent="0.3">
      <c r="A144" s="2">
        <v>43974</v>
      </c>
      <c r="B144" s="2">
        <v>43977</v>
      </c>
      <c r="C144" t="s">
        <v>15</v>
      </c>
      <c r="D144" s="5">
        <v>110</v>
      </c>
      <c r="E144" s="5">
        <v>78.099999999999994</v>
      </c>
      <c r="F144" s="5">
        <v>6</v>
      </c>
      <c r="G144" s="5">
        <v>660</v>
      </c>
      <c r="H144" t="s">
        <v>37</v>
      </c>
      <c r="I144" t="s">
        <v>82</v>
      </c>
      <c r="J144" t="s">
        <v>86</v>
      </c>
    </row>
    <row r="145" spans="1:10" x14ac:dyDescent="0.3">
      <c r="A145" s="2">
        <v>43976</v>
      </c>
      <c r="B145" s="2">
        <v>43983</v>
      </c>
      <c r="C145" t="s">
        <v>5</v>
      </c>
      <c r="D145" s="5">
        <v>290</v>
      </c>
      <c r="E145" s="5">
        <v>185.6</v>
      </c>
      <c r="F145" s="5">
        <v>5</v>
      </c>
      <c r="G145" s="5">
        <v>1450</v>
      </c>
      <c r="H145" t="s">
        <v>37</v>
      </c>
      <c r="I145" t="s">
        <v>83</v>
      </c>
      <c r="J145" t="s">
        <v>86</v>
      </c>
    </row>
    <row r="146" spans="1:10" x14ac:dyDescent="0.3">
      <c r="A146" s="2">
        <v>43976</v>
      </c>
      <c r="B146" s="2">
        <v>43979</v>
      </c>
      <c r="C146" t="s">
        <v>11</v>
      </c>
      <c r="D146" s="5">
        <v>490</v>
      </c>
      <c r="E146" s="5">
        <v>298.89999999999998</v>
      </c>
      <c r="F146" s="5">
        <v>7</v>
      </c>
      <c r="G146" s="5">
        <v>3430</v>
      </c>
      <c r="H146" t="s">
        <v>62</v>
      </c>
      <c r="I146" t="s">
        <v>81</v>
      </c>
      <c r="J146" t="s">
        <v>85</v>
      </c>
    </row>
    <row r="147" spans="1:10" x14ac:dyDescent="0.3">
      <c r="A147" s="2">
        <v>43978</v>
      </c>
      <c r="B147" s="2">
        <v>43985</v>
      </c>
      <c r="C147" t="s">
        <v>23</v>
      </c>
      <c r="D147" s="5">
        <v>275</v>
      </c>
      <c r="E147" s="5">
        <v>200.75</v>
      </c>
      <c r="F147" s="5">
        <v>7</v>
      </c>
      <c r="G147" s="5">
        <v>1925</v>
      </c>
      <c r="H147" t="s">
        <v>39</v>
      </c>
      <c r="I147" t="s">
        <v>79</v>
      </c>
      <c r="J147" t="s">
        <v>86</v>
      </c>
    </row>
    <row r="148" spans="1:10" x14ac:dyDescent="0.3">
      <c r="A148" s="2">
        <v>43979</v>
      </c>
      <c r="B148" s="2">
        <v>43983</v>
      </c>
      <c r="C148" t="s">
        <v>3</v>
      </c>
      <c r="D148" s="5">
        <v>95</v>
      </c>
      <c r="E148" s="5">
        <v>60.800000000000004</v>
      </c>
      <c r="F148" s="5">
        <v>9</v>
      </c>
      <c r="G148" s="5">
        <v>855</v>
      </c>
      <c r="H148" t="s">
        <v>30</v>
      </c>
      <c r="I148" t="s">
        <v>81</v>
      </c>
      <c r="J148" t="s">
        <v>86</v>
      </c>
    </row>
    <row r="149" spans="1:10" x14ac:dyDescent="0.3">
      <c r="A149" s="2">
        <v>43980</v>
      </c>
      <c r="B149" s="2">
        <v>43983</v>
      </c>
      <c r="C149" t="s">
        <v>10</v>
      </c>
      <c r="D149" s="5">
        <v>390</v>
      </c>
      <c r="E149" s="5">
        <v>253.5</v>
      </c>
      <c r="F149" s="5">
        <v>4</v>
      </c>
      <c r="G149" s="5">
        <v>1560</v>
      </c>
      <c r="H149" t="s">
        <v>44</v>
      </c>
      <c r="I149" t="s">
        <v>79</v>
      </c>
      <c r="J149" t="s">
        <v>85</v>
      </c>
    </row>
    <row r="150" spans="1:10" x14ac:dyDescent="0.3">
      <c r="A150" s="2">
        <v>43981</v>
      </c>
      <c r="B150" s="2">
        <v>43984</v>
      </c>
      <c r="C150" t="s">
        <v>22</v>
      </c>
      <c r="D150" s="5">
        <v>460</v>
      </c>
      <c r="E150" s="5">
        <v>303.60000000000002</v>
      </c>
      <c r="F150" s="5">
        <v>3</v>
      </c>
      <c r="G150" s="5">
        <v>1380</v>
      </c>
      <c r="H150" t="s">
        <v>31</v>
      </c>
      <c r="I150" t="s">
        <v>80</v>
      </c>
      <c r="J150" t="s">
        <v>86</v>
      </c>
    </row>
    <row r="151" spans="1:10" x14ac:dyDescent="0.3">
      <c r="A151" s="2">
        <v>43981</v>
      </c>
      <c r="B151" s="2">
        <v>43982</v>
      </c>
      <c r="C151" t="s">
        <v>3</v>
      </c>
      <c r="D151" s="5">
        <v>95</v>
      </c>
      <c r="E151" s="5">
        <v>60.800000000000004</v>
      </c>
      <c r="F151" s="5">
        <v>2</v>
      </c>
      <c r="G151" s="5">
        <v>190</v>
      </c>
      <c r="H151" t="s">
        <v>37</v>
      </c>
      <c r="I151" t="s">
        <v>83</v>
      </c>
      <c r="J151" t="s">
        <v>85</v>
      </c>
    </row>
    <row r="152" spans="1:10" x14ac:dyDescent="0.3">
      <c r="A152" s="2">
        <v>43981</v>
      </c>
      <c r="B152" s="2">
        <v>43988</v>
      </c>
      <c r="C152" t="s">
        <v>10</v>
      </c>
      <c r="D152" s="5">
        <v>390</v>
      </c>
      <c r="E152" s="5">
        <v>253.5</v>
      </c>
      <c r="F152" s="5">
        <v>5</v>
      </c>
      <c r="G152" s="5">
        <v>1950</v>
      </c>
      <c r="H152" t="s">
        <v>55</v>
      </c>
      <c r="I152" t="s">
        <v>82</v>
      </c>
      <c r="J152" t="s">
        <v>85</v>
      </c>
    </row>
    <row r="153" spans="1:10" x14ac:dyDescent="0.3">
      <c r="A153" s="2">
        <v>43983</v>
      </c>
      <c r="B153" s="2">
        <v>43990</v>
      </c>
      <c r="C153" t="s">
        <v>3</v>
      </c>
      <c r="D153" s="5">
        <v>95</v>
      </c>
      <c r="E153" s="5">
        <v>60.800000000000004</v>
      </c>
      <c r="F153" s="5">
        <v>6</v>
      </c>
      <c r="G153" s="5">
        <v>570</v>
      </c>
      <c r="H153" t="s">
        <v>56</v>
      </c>
      <c r="I153" t="s">
        <v>79</v>
      </c>
      <c r="J153" t="s">
        <v>85</v>
      </c>
    </row>
    <row r="154" spans="1:10" x14ac:dyDescent="0.3">
      <c r="A154" s="2">
        <v>43985</v>
      </c>
      <c r="B154" s="2">
        <v>43992</v>
      </c>
      <c r="C154" t="s">
        <v>12</v>
      </c>
      <c r="D154" s="5">
        <v>320</v>
      </c>
      <c r="E154" s="5">
        <v>233.6</v>
      </c>
      <c r="F154" s="5">
        <v>2</v>
      </c>
      <c r="G154" s="5">
        <v>640</v>
      </c>
      <c r="H154" t="s">
        <v>62</v>
      </c>
      <c r="I154" t="s">
        <v>79</v>
      </c>
      <c r="J154" t="s">
        <v>86</v>
      </c>
    </row>
    <row r="155" spans="1:10" x14ac:dyDescent="0.3">
      <c r="A155" s="2">
        <v>43986</v>
      </c>
      <c r="B155" s="2">
        <v>43989</v>
      </c>
      <c r="C155" t="s">
        <v>21</v>
      </c>
      <c r="D155" s="5">
        <v>355</v>
      </c>
      <c r="E155" s="5">
        <v>252.04999999999998</v>
      </c>
      <c r="F155" s="5">
        <v>8</v>
      </c>
      <c r="G155" s="5">
        <v>2840</v>
      </c>
      <c r="H155" t="s">
        <v>47</v>
      </c>
      <c r="I155" t="s">
        <v>81</v>
      </c>
      <c r="J155" t="s">
        <v>85</v>
      </c>
    </row>
    <row r="156" spans="1:10" x14ac:dyDescent="0.3">
      <c r="A156" s="2">
        <v>43986</v>
      </c>
      <c r="B156" s="2">
        <v>43988</v>
      </c>
      <c r="C156" t="s">
        <v>18</v>
      </c>
      <c r="D156" s="5">
        <v>80</v>
      </c>
      <c r="E156" s="5">
        <v>48.8</v>
      </c>
      <c r="F156" s="5">
        <v>6</v>
      </c>
      <c r="G156" s="5">
        <v>480</v>
      </c>
      <c r="H156" t="s">
        <v>75</v>
      </c>
      <c r="I156" t="s">
        <v>81</v>
      </c>
      <c r="J156" t="s">
        <v>86</v>
      </c>
    </row>
    <row r="157" spans="1:10" x14ac:dyDescent="0.3">
      <c r="A157" s="2">
        <v>43986</v>
      </c>
      <c r="B157" s="2">
        <v>43987</v>
      </c>
      <c r="C157" t="s">
        <v>22</v>
      </c>
      <c r="D157" s="5">
        <v>460</v>
      </c>
      <c r="E157" s="5">
        <v>303.60000000000002</v>
      </c>
      <c r="F157" s="5">
        <v>5</v>
      </c>
      <c r="G157" s="5">
        <v>2300</v>
      </c>
      <c r="H157" t="s">
        <v>41</v>
      </c>
      <c r="I157" t="s">
        <v>81</v>
      </c>
      <c r="J157" t="s">
        <v>86</v>
      </c>
    </row>
    <row r="158" spans="1:10" x14ac:dyDescent="0.3">
      <c r="A158" s="2">
        <v>43986</v>
      </c>
      <c r="B158" s="2">
        <v>43989</v>
      </c>
      <c r="C158" t="s">
        <v>11</v>
      </c>
      <c r="D158" s="5">
        <v>490</v>
      </c>
      <c r="E158" s="5">
        <v>298.89999999999998</v>
      </c>
      <c r="F158" s="5">
        <v>4</v>
      </c>
      <c r="G158" s="5">
        <v>1960</v>
      </c>
      <c r="H158" t="s">
        <v>48</v>
      </c>
      <c r="I158" t="s">
        <v>79</v>
      </c>
      <c r="J158" t="s">
        <v>86</v>
      </c>
    </row>
    <row r="159" spans="1:10" x14ac:dyDescent="0.3">
      <c r="A159" s="2">
        <v>43989</v>
      </c>
      <c r="B159" s="2">
        <v>43993</v>
      </c>
      <c r="C159" t="s">
        <v>10</v>
      </c>
      <c r="D159" s="5">
        <v>390</v>
      </c>
      <c r="E159" s="5">
        <v>253.5</v>
      </c>
      <c r="F159" s="5">
        <v>5</v>
      </c>
      <c r="G159" s="5">
        <v>1950</v>
      </c>
      <c r="H159" t="s">
        <v>36</v>
      </c>
      <c r="I159" t="s">
        <v>79</v>
      </c>
      <c r="J159" t="s">
        <v>85</v>
      </c>
    </row>
    <row r="160" spans="1:10" x14ac:dyDescent="0.3">
      <c r="A160" s="2">
        <v>43989</v>
      </c>
      <c r="B160" s="2">
        <v>43990</v>
      </c>
      <c r="C160" t="s">
        <v>20</v>
      </c>
      <c r="D160" s="5">
        <v>440</v>
      </c>
      <c r="E160" s="5">
        <v>286</v>
      </c>
      <c r="F160" s="5">
        <v>8</v>
      </c>
      <c r="G160" s="5">
        <v>3520</v>
      </c>
      <c r="H160" t="s">
        <v>65</v>
      </c>
      <c r="I160" t="s">
        <v>79</v>
      </c>
      <c r="J160" t="s">
        <v>86</v>
      </c>
    </row>
    <row r="161" spans="1:10" x14ac:dyDescent="0.3">
      <c r="A161" s="2">
        <v>43990</v>
      </c>
      <c r="B161" s="2">
        <v>43991</v>
      </c>
      <c r="C161" t="s">
        <v>19</v>
      </c>
      <c r="D161" s="5">
        <v>220</v>
      </c>
      <c r="E161" s="5">
        <v>154</v>
      </c>
      <c r="F161" s="5">
        <v>2</v>
      </c>
      <c r="G161" s="5">
        <v>440</v>
      </c>
      <c r="H161" t="s">
        <v>70</v>
      </c>
      <c r="I161" t="s">
        <v>80</v>
      </c>
      <c r="J161" t="s">
        <v>85</v>
      </c>
    </row>
    <row r="162" spans="1:10" x14ac:dyDescent="0.3">
      <c r="A162" s="2">
        <v>43990</v>
      </c>
      <c r="B162" s="2">
        <v>43997</v>
      </c>
      <c r="C162" t="s">
        <v>17</v>
      </c>
      <c r="D162" s="5">
        <v>195</v>
      </c>
      <c r="E162" s="5">
        <v>138.44999999999999</v>
      </c>
      <c r="F162" s="5">
        <v>9</v>
      </c>
      <c r="G162" s="5">
        <v>1755</v>
      </c>
      <c r="H162" t="s">
        <v>64</v>
      </c>
      <c r="I162" t="s">
        <v>81</v>
      </c>
      <c r="J162" t="s">
        <v>85</v>
      </c>
    </row>
    <row r="163" spans="1:10" x14ac:dyDescent="0.3">
      <c r="A163" s="2">
        <v>43991</v>
      </c>
      <c r="B163" s="2">
        <v>43997</v>
      </c>
      <c r="C163" t="s">
        <v>13</v>
      </c>
      <c r="D163" s="5">
        <v>445</v>
      </c>
      <c r="E163" s="5">
        <v>280.35000000000002</v>
      </c>
      <c r="F163" s="5">
        <v>6</v>
      </c>
      <c r="G163" s="5">
        <v>2670</v>
      </c>
      <c r="H163" t="s">
        <v>49</v>
      </c>
      <c r="I163" t="s">
        <v>82</v>
      </c>
      <c r="J163" t="s">
        <v>86</v>
      </c>
    </row>
    <row r="164" spans="1:10" x14ac:dyDescent="0.3">
      <c r="A164" s="2">
        <v>43992</v>
      </c>
      <c r="B164" s="2">
        <v>43996</v>
      </c>
      <c r="C164" t="s">
        <v>4</v>
      </c>
      <c r="D164" s="5">
        <v>390</v>
      </c>
      <c r="E164" s="5">
        <v>288.60000000000002</v>
      </c>
      <c r="F164" s="5">
        <v>8</v>
      </c>
      <c r="G164" s="5">
        <v>3120</v>
      </c>
      <c r="H164" t="s">
        <v>46</v>
      </c>
      <c r="I164" t="s">
        <v>81</v>
      </c>
      <c r="J164" t="s">
        <v>86</v>
      </c>
    </row>
    <row r="165" spans="1:10" x14ac:dyDescent="0.3">
      <c r="A165" s="2">
        <v>43993</v>
      </c>
      <c r="B165" s="2">
        <v>43999</v>
      </c>
      <c r="C165" t="s">
        <v>18</v>
      </c>
      <c r="D165" s="5">
        <v>80</v>
      </c>
      <c r="E165" s="5">
        <v>48.8</v>
      </c>
      <c r="F165" s="5">
        <v>7</v>
      </c>
      <c r="G165" s="5">
        <v>560</v>
      </c>
      <c r="H165" t="s">
        <v>40</v>
      </c>
      <c r="I165" t="s">
        <v>80</v>
      </c>
      <c r="J165" t="s">
        <v>85</v>
      </c>
    </row>
    <row r="166" spans="1:10" x14ac:dyDescent="0.3">
      <c r="A166" s="2">
        <v>43994</v>
      </c>
      <c r="B166" s="2">
        <v>44001</v>
      </c>
      <c r="C166" t="s">
        <v>2</v>
      </c>
      <c r="D166" s="5">
        <v>250</v>
      </c>
      <c r="E166" s="5">
        <v>187.5</v>
      </c>
      <c r="F166" s="5">
        <v>7</v>
      </c>
      <c r="G166" s="5">
        <v>1750</v>
      </c>
      <c r="H166" t="s">
        <v>42</v>
      </c>
      <c r="I166" t="s">
        <v>82</v>
      </c>
      <c r="J166" t="s">
        <v>86</v>
      </c>
    </row>
    <row r="167" spans="1:10" x14ac:dyDescent="0.3">
      <c r="A167" s="2">
        <v>43998</v>
      </c>
      <c r="B167" s="2">
        <v>43999</v>
      </c>
      <c r="C167" t="s">
        <v>21</v>
      </c>
      <c r="D167" s="5">
        <v>355</v>
      </c>
      <c r="E167" s="5">
        <v>252.04999999999998</v>
      </c>
      <c r="F167" s="5">
        <v>9</v>
      </c>
      <c r="G167" s="5">
        <v>3195</v>
      </c>
      <c r="H167" t="s">
        <v>72</v>
      </c>
      <c r="I167" t="s">
        <v>83</v>
      </c>
      <c r="J167" t="s">
        <v>86</v>
      </c>
    </row>
    <row r="168" spans="1:10" x14ac:dyDescent="0.3">
      <c r="A168" s="2">
        <v>43998</v>
      </c>
      <c r="B168" s="2">
        <v>44002</v>
      </c>
      <c r="C168" t="s">
        <v>19</v>
      </c>
      <c r="D168" s="5">
        <v>220</v>
      </c>
      <c r="E168" s="5">
        <v>154</v>
      </c>
      <c r="F168" s="5">
        <v>8</v>
      </c>
      <c r="G168" s="5">
        <v>1760</v>
      </c>
      <c r="H168" t="s">
        <v>36</v>
      </c>
      <c r="I168" t="s">
        <v>82</v>
      </c>
      <c r="J168" t="s">
        <v>86</v>
      </c>
    </row>
    <row r="169" spans="1:10" x14ac:dyDescent="0.3">
      <c r="A169" s="2">
        <v>44001</v>
      </c>
      <c r="B169" s="2">
        <v>44007</v>
      </c>
      <c r="C169" t="s">
        <v>22</v>
      </c>
      <c r="D169" s="5">
        <v>460</v>
      </c>
      <c r="E169" s="5">
        <v>303.60000000000002</v>
      </c>
      <c r="F169" s="5">
        <v>5</v>
      </c>
      <c r="G169" s="5">
        <v>2300</v>
      </c>
      <c r="H169" t="s">
        <v>48</v>
      </c>
      <c r="I169" t="s">
        <v>83</v>
      </c>
      <c r="J169" t="s">
        <v>85</v>
      </c>
    </row>
    <row r="170" spans="1:10" x14ac:dyDescent="0.3">
      <c r="A170" s="2">
        <v>44001</v>
      </c>
      <c r="B170" s="2">
        <v>44003</v>
      </c>
      <c r="C170" t="s">
        <v>15</v>
      </c>
      <c r="D170" s="5">
        <v>110</v>
      </c>
      <c r="E170" s="5">
        <v>78.099999999999994</v>
      </c>
      <c r="F170" s="5">
        <v>2</v>
      </c>
      <c r="G170" s="5">
        <v>220</v>
      </c>
      <c r="H170" t="s">
        <v>59</v>
      </c>
      <c r="I170" t="s">
        <v>81</v>
      </c>
      <c r="J170" t="s">
        <v>85</v>
      </c>
    </row>
    <row r="171" spans="1:10" x14ac:dyDescent="0.3">
      <c r="A171" s="2">
        <v>44001</v>
      </c>
      <c r="B171" s="2">
        <v>44008</v>
      </c>
      <c r="C171" t="s">
        <v>17</v>
      </c>
      <c r="D171" s="5">
        <v>195</v>
      </c>
      <c r="E171" s="5">
        <v>138.44999999999999</v>
      </c>
      <c r="F171" s="5">
        <v>1</v>
      </c>
      <c r="G171" s="5">
        <v>195</v>
      </c>
      <c r="H171" t="s">
        <v>58</v>
      </c>
      <c r="I171" t="s">
        <v>81</v>
      </c>
      <c r="J171" t="s">
        <v>85</v>
      </c>
    </row>
    <row r="172" spans="1:10" x14ac:dyDescent="0.3">
      <c r="A172" s="2">
        <v>44002</v>
      </c>
      <c r="B172" s="2">
        <v>44009</v>
      </c>
      <c r="C172" t="s">
        <v>18</v>
      </c>
      <c r="D172" s="5">
        <v>80</v>
      </c>
      <c r="E172" s="5">
        <v>48.8</v>
      </c>
      <c r="F172" s="5">
        <v>4</v>
      </c>
      <c r="G172" s="5">
        <v>320</v>
      </c>
      <c r="H172" t="s">
        <v>40</v>
      </c>
      <c r="I172" t="s">
        <v>79</v>
      </c>
      <c r="J172" t="s">
        <v>85</v>
      </c>
    </row>
    <row r="173" spans="1:10" x14ac:dyDescent="0.3">
      <c r="A173" s="2">
        <v>44004</v>
      </c>
      <c r="B173" s="2">
        <v>44006</v>
      </c>
      <c r="C173" t="s">
        <v>18</v>
      </c>
      <c r="D173" s="5">
        <v>80</v>
      </c>
      <c r="E173" s="5">
        <v>48.8</v>
      </c>
      <c r="F173" s="5">
        <v>5</v>
      </c>
      <c r="G173" s="5">
        <v>400</v>
      </c>
      <c r="H173" t="s">
        <v>63</v>
      </c>
      <c r="I173" t="s">
        <v>82</v>
      </c>
      <c r="J173" t="s">
        <v>86</v>
      </c>
    </row>
    <row r="174" spans="1:10" x14ac:dyDescent="0.3">
      <c r="A174" s="2">
        <v>44005</v>
      </c>
      <c r="B174" s="2">
        <v>44011</v>
      </c>
      <c r="C174" t="s">
        <v>17</v>
      </c>
      <c r="D174" s="5">
        <v>195</v>
      </c>
      <c r="E174" s="5">
        <v>138.44999999999999</v>
      </c>
      <c r="F174" s="5">
        <v>3</v>
      </c>
      <c r="G174" s="5">
        <v>585</v>
      </c>
      <c r="H174" t="s">
        <v>37</v>
      </c>
      <c r="I174" t="s">
        <v>81</v>
      </c>
      <c r="J174" t="s">
        <v>86</v>
      </c>
    </row>
    <row r="175" spans="1:10" x14ac:dyDescent="0.3">
      <c r="A175" s="2">
        <v>44006</v>
      </c>
      <c r="B175" s="2">
        <v>44012</v>
      </c>
      <c r="C175" t="s">
        <v>14</v>
      </c>
      <c r="D175" s="5">
        <v>375</v>
      </c>
      <c r="E175" s="5">
        <v>247.5</v>
      </c>
      <c r="F175" s="5">
        <v>1</v>
      </c>
      <c r="G175" s="5">
        <v>375</v>
      </c>
      <c r="H175" t="s">
        <v>73</v>
      </c>
      <c r="I175" t="s">
        <v>80</v>
      </c>
      <c r="J175" t="s">
        <v>86</v>
      </c>
    </row>
    <row r="176" spans="1:10" x14ac:dyDescent="0.3">
      <c r="A176" s="2">
        <v>44008</v>
      </c>
      <c r="B176" s="2">
        <v>44009</v>
      </c>
      <c r="C176" t="s">
        <v>9</v>
      </c>
      <c r="D176" s="5">
        <v>215</v>
      </c>
      <c r="E176" s="5">
        <v>152.65</v>
      </c>
      <c r="F176" s="5">
        <v>2</v>
      </c>
      <c r="G176" s="5">
        <v>430</v>
      </c>
      <c r="H176" t="s">
        <v>66</v>
      </c>
      <c r="I176" t="s">
        <v>82</v>
      </c>
      <c r="J176" t="s">
        <v>86</v>
      </c>
    </row>
    <row r="177" spans="1:10" x14ac:dyDescent="0.3">
      <c r="A177" s="2">
        <v>44008</v>
      </c>
      <c r="B177" s="2">
        <v>44009</v>
      </c>
      <c r="C177" t="s">
        <v>6</v>
      </c>
      <c r="D177" s="5">
        <v>99</v>
      </c>
      <c r="E177" s="5">
        <v>62.37</v>
      </c>
      <c r="F177" s="5">
        <v>4</v>
      </c>
      <c r="G177" s="5">
        <v>396</v>
      </c>
      <c r="H177" t="s">
        <v>59</v>
      </c>
      <c r="I177" t="s">
        <v>82</v>
      </c>
      <c r="J177" t="s">
        <v>86</v>
      </c>
    </row>
    <row r="178" spans="1:10" x14ac:dyDescent="0.3">
      <c r="A178" s="2">
        <v>44009</v>
      </c>
      <c r="B178" s="2">
        <v>44015</v>
      </c>
      <c r="C178" t="s">
        <v>15</v>
      </c>
      <c r="D178" s="5">
        <v>110</v>
      </c>
      <c r="E178" s="5">
        <v>78.099999999999994</v>
      </c>
      <c r="F178" s="5">
        <v>8</v>
      </c>
      <c r="G178" s="5">
        <v>880</v>
      </c>
      <c r="H178" t="s">
        <v>34</v>
      </c>
      <c r="I178" t="s">
        <v>80</v>
      </c>
      <c r="J178" t="s">
        <v>86</v>
      </c>
    </row>
    <row r="179" spans="1:10" x14ac:dyDescent="0.3">
      <c r="A179" s="2">
        <v>44010</v>
      </c>
      <c r="B179" s="2">
        <v>44011</v>
      </c>
      <c r="C179" t="s">
        <v>6</v>
      </c>
      <c r="D179" s="5">
        <v>99</v>
      </c>
      <c r="E179" s="5">
        <v>62.37</v>
      </c>
      <c r="F179" s="5">
        <v>7</v>
      </c>
      <c r="G179" s="5">
        <v>693</v>
      </c>
      <c r="H179" t="s">
        <v>75</v>
      </c>
      <c r="I179" t="s">
        <v>82</v>
      </c>
      <c r="J179" t="s">
        <v>85</v>
      </c>
    </row>
    <row r="180" spans="1:10" x14ac:dyDescent="0.3">
      <c r="A180" s="2">
        <v>44010</v>
      </c>
      <c r="B180" s="2">
        <v>44015</v>
      </c>
      <c r="C180" t="s">
        <v>10</v>
      </c>
      <c r="D180" s="5">
        <v>390</v>
      </c>
      <c r="E180" s="5">
        <v>253.5</v>
      </c>
      <c r="F180" s="5">
        <v>6</v>
      </c>
      <c r="G180" s="5">
        <v>2340</v>
      </c>
      <c r="H180" t="s">
        <v>74</v>
      </c>
      <c r="I180" t="s">
        <v>80</v>
      </c>
      <c r="J180" t="s">
        <v>85</v>
      </c>
    </row>
    <row r="181" spans="1:10" x14ac:dyDescent="0.3">
      <c r="A181" s="2">
        <v>44011</v>
      </c>
      <c r="B181" s="2">
        <v>44014</v>
      </c>
      <c r="C181" t="s">
        <v>6</v>
      </c>
      <c r="D181" s="5">
        <v>99</v>
      </c>
      <c r="E181" s="5">
        <v>62.37</v>
      </c>
      <c r="F181" s="5">
        <v>6</v>
      </c>
      <c r="G181" s="5">
        <v>594</v>
      </c>
      <c r="H181" t="s">
        <v>59</v>
      </c>
      <c r="I181" t="s">
        <v>81</v>
      </c>
      <c r="J181" t="s">
        <v>85</v>
      </c>
    </row>
    <row r="182" spans="1:10" x14ac:dyDescent="0.3">
      <c r="A182" s="2">
        <v>44011</v>
      </c>
      <c r="B182" s="2">
        <v>44016</v>
      </c>
      <c r="C182" t="s">
        <v>20</v>
      </c>
      <c r="D182" s="5">
        <v>440</v>
      </c>
      <c r="E182" s="5">
        <v>286</v>
      </c>
      <c r="F182" s="5">
        <v>6</v>
      </c>
      <c r="G182" s="5">
        <v>2640</v>
      </c>
      <c r="H182" t="s">
        <v>35</v>
      </c>
      <c r="I182" t="s">
        <v>82</v>
      </c>
      <c r="J182" t="s">
        <v>86</v>
      </c>
    </row>
    <row r="183" spans="1:10" x14ac:dyDescent="0.3">
      <c r="A183" s="2">
        <v>44011</v>
      </c>
      <c r="B183" s="2">
        <v>44017</v>
      </c>
      <c r="C183" t="s">
        <v>17</v>
      </c>
      <c r="D183" s="5">
        <v>195</v>
      </c>
      <c r="E183" s="5">
        <v>138.44999999999999</v>
      </c>
      <c r="F183" s="5">
        <v>4</v>
      </c>
      <c r="G183" s="5">
        <v>780</v>
      </c>
      <c r="H183" t="s">
        <v>29</v>
      </c>
      <c r="I183" t="s">
        <v>80</v>
      </c>
      <c r="J183" t="s">
        <v>85</v>
      </c>
    </row>
    <row r="184" spans="1:10" x14ac:dyDescent="0.3">
      <c r="A184" s="2">
        <v>44013</v>
      </c>
      <c r="B184" s="2">
        <v>44019</v>
      </c>
      <c r="C184" t="s">
        <v>4</v>
      </c>
      <c r="D184" s="5">
        <v>390</v>
      </c>
      <c r="E184" s="5">
        <v>288.60000000000002</v>
      </c>
      <c r="F184" s="5">
        <v>7</v>
      </c>
      <c r="G184" s="5">
        <v>2730</v>
      </c>
      <c r="H184" t="s">
        <v>67</v>
      </c>
      <c r="I184" t="s">
        <v>79</v>
      </c>
      <c r="J184" t="s">
        <v>85</v>
      </c>
    </row>
    <row r="185" spans="1:10" x14ac:dyDescent="0.3">
      <c r="A185" s="2">
        <v>44013</v>
      </c>
      <c r="B185" s="2">
        <v>44014</v>
      </c>
      <c r="C185" t="s">
        <v>12</v>
      </c>
      <c r="D185" s="5">
        <v>320</v>
      </c>
      <c r="E185" s="5">
        <v>233.6</v>
      </c>
      <c r="F185" s="5">
        <v>9</v>
      </c>
      <c r="G185" s="5">
        <v>2880</v>
      </c>
      <c r="H185" t="s">
        <v>30</v>
      </c>
      <c r="I185" t="s">
        <v>82</v>
      </c>
      <c r="J185" t="s">
        <v>86</v>
      </c>
    </row>
    <row r="186" spans="1:10" x14ac:dyDescent="0.3">
      <c r="A186" s="2">
        <v>44016</v>
      </c>
      <c r="B186" s="2">
        <v>44023</v>
      </c>
      <c r="C186" t="s">
        <v>13</v>
      </c>
      <c r="D186" s="5">
        <v>445</v>
      </c>
      <c r="E186" s="5">
        <v>280.35000000000002</v>
      </c>
      <c r="F186" s="5">
        <v>7</v>
      </c>
      <c r="G186" s="5">
        <v>3115</v>
      </c>
      <c r="H186" t="s">
        <v>47</v>
      </c>
      <c r="I186" t="s">
        <v>81</v>
      </c>
      <c r="J186" t="s">
        <v>85</v>
      </c>
    </row>
    <row r="187" spans="1:10" x14ac:dyDescent="0.3">
      <c r="A187" s="2">
        <v>44017</v>
      </c>
      <c r="B187" s="2">
        <v>44021</v>
      </c>
      <c r="C187" t="s">
        <v>7</v>
      </c>
      <c r="D187" s="5">
        <v>250</v>
      </c>
      <c r="E187" s="5">
        <v>167.5</v>
      </c>
      <c r="F187" s="5">
        <v>3</v>
      </c>
      <c r="G187" s="5">
        <v>750</v>
      </c>
      <c r="H187" t="s">
        <v>69</v>
      </c>
      <c r="I187" t="s">
        <v>83</v>
      </c>
      <c r="J187" t="s">
        <v>85</v>
      </c>
    </row>
    <row r="188" spans="1:10" x14ac:dyDescent="0.3">
      <c r="A188" s="2">
        <v>44017</v>
      </c>
      <c r="B188" s="2">
        <v>44024</v>
      </c>
      <c r="C188" t="s">
        <v>10</v>
      </c>
      <c r="D188" s="5">
        <v>390</v>
      </c>
      <c r="E188" s="5">
        <v>253.5</v>
      </c>
      <c r="F188" s="5">
        <v>9</v>
      </c>
      <c r="G188" s="5">
        <v>3510</v>
      </c>
      <c r="H188" t="s">
        <v>56</v>
      </c>
      <c r="I188" t="s">
        <v>82</v>
      </c>
      <c r="J188" t="s">
        <v>86</v>
      </c>
    </row>
    <row r="189" spans="1:10" x14ac:dyDescent="0.3">
      <c r="A189" s="2">
        <v>44018</v>
      </c>
      <c r="B189" s="2">
        <v>44020</v>
      </c>
      <c r="C189" t="s">
        <v>4</v>
      </c>
      <c r="D189" s="5">
        <v>390</v>
      </c>
      <c r="E189" s="5">
        <v>288.60000000000002</v>
      </c>
      <c r="F189" s="5">
        <v>7</v>
      </c>
      <c r="G189" s="5">
        <v>2730</v>
      </c>
      <c r="H189" t="s">
        <v>75</v>
      </c>
      <c r="I189" t="s">
        <v>81</v>
      </c>
      <c r="J189" t="s">
        <v>85</v>
      </c>
    </row>
    <row r="190" spans="1:10" x14ac:dyDescent="0.3">
      <c r="A190" s="2">
        <v>44019</v>
      </c>
      <c r="B190" s="2">
        <v>44022</v>
      </c>
      <c r="C190" t="s">
        <v>21</v>
      </c>
      <c r="D190" s="5">
        <v>355</v>
      </c>
      <c r="E190" s="5">
        <v>252.04999999999998</v>
      </c>
      <c r="F190" s="5">
        <v>3</v>
      </c>
      <c r="G190" s="5">
        <v>1065</v>
      </c>
      <c r="H190" t="s">
        <v>74</v>
      </c>
      <c r="I190" t="s">
        <v>81</v>
      </c>
      <c r="J190" t="s">
        <v>86</v>
      </c>
    </row>
    <row r="191" spans="1:10" x14ac:dyDescent="0.3">
      <c r="A191" s="2">
        <v>44020</v>
      </c>
      <c r="B191" s="2">
        <v>44025</v>
      </c>
      <c r="C191" t="s">
        <v>13</v>
      </c>
      <c r="D191" s="5">
        <v>445</v>
      </c>
      <c r="E191" s="5">
        <v>280.35000000000002</v>
      </c>
      <c r="F191" s="5">
        <v>3</v>
      </c>
      <c r="G191" s="5">
        <v>1335</v>
      </c>
      <c r="H191" t="s">
        <v>52</v>
      </c>
      <c r="I191" t="s">
        <v>79</v>
      </c>
      <c r="J191" t="s">
        <v>85</v>
      </c>
    </row>
    <row r="192" spans="1:10" x14ac:dyDescent="0.3">
      <c r="A192" s="2">
        <v>44020</v>
      </c>
      <c r="B192" s="2">
        <v>44025</v>
      </c>
      <c r="C192" t="s">
        <v>2</v>
      </c>
      <c r="D192" s="5">
        <v>250</v>
      </c>
      <c r="E192" s="5">
        <v>187.5</v>
      </c>
      <c r="F192" s="5">
        <v>1</v>
      </c>
      <c r="G192" s="5">
        <v>250</v>
      </c>
      <c r="H192" t="s">
        <v>67</v>
      </c>
      <c r="I192" t="s">
        <v>79</v>
      </c>
      <c r="J192" t="s">
        <v>85</v>
      </c>
    </row>
    <row r="193" spans="1:10" x14ac:dyDescent="0.3">
      <c r="A193" s="2">
        <v>44021</v>
      </c>
      <c r="B193" s="2">
        <v>44023</v>
      </c>
      <c r="C193" t="s">
        <v>14</v>
      </c>
      <c r="D193" s="5">
        <v>375</v>
      </c>
      <c r="E193" s="5">
        <v>247.5</v>
      </c>
      <c r="F193" s="5">
        <v>4</v>
      </c>
      <c r="G193" s="5">
        <v>1500</v>
      </c>
      <c r="H193" t="s">
        <v>53</v>
      </c>
      <c r="I193" t="s">
        <v>83</v>
      </c>
      <c r="J193" t="s">
        <v>85</v>
      </c>
    </row>
    <row r="194" spans="1:10" x14ac:dyDescent="0.3">
      <c r="A194" s="2">
        <v>44021</v>
      </c>
      <c r="B194" s="2">
        <v>44028</v>
      </c>
      <c r="C194" t="s">
        <v>12</v>
      </c>
      <c r="D194" s="5">
        <v>320</v>
      </c>
      <c r="E194" s="5">
        <v>233.6</v>
      </c>
      <c r="F194" s="5">
        <v>7</v>
      </c>
      <c r="G194" s="5">
        <v>2240</v>
      </c>
      <c r="H194" t="s">
        <v>64</v>
      </c>
      <c r="I194" t="s">
        <v>81</v>
      </c>
      <c r="J194" t="s">
        <v>86</v>
      </c>
    </row>
    <row r="195" spans="1:10" x14ac:dyDescent="0.3">
      <c r="A195" s="2">
        <v>44023</v>
      </c>
      <c r="B195" s="2">
        <v>44028</v>
      </c>
      <c r="C195" t="s">
        <v>19</v>
      </c>
      <c r="D195" s="5">
        <v>220</v>
      </c>
      <c r="E195" s="5">
        <v>154</v>
      </c>
      <c r="F195" s="5">
        <v>6</v>
      </c>
      <c r="G195" s="5">
        <v>1320</v>
      </c>
      <c r="H195" t="s">
        <v>69</v>
      </c>
      <c r="I195" t="s">
        <v>80</v>
      </c>
      <c r="J195" t="s">
        <v>85</v>
      </c>
    </row>
    <row r="196" spans="1:10" x14ac:dyDescent="0.3">
      <c r="A196" s="2">
        <v>44023</v>
      </c>
      <c r="B196" s="2">
        <v>44025</v>
      </c>
      <c r="C196" t="s">
        <v>23</v>
      </c>
      <c r="D196" s="5">
        <v>275</v>
      </c>
      <c r="E196" s="5">
        <v>200.75</v>
      </c>
      <c r="F196" s="5">
        <v>5</v>
      </c>
      <c r="G196" s="5">
        <v>1375</v>
      </c>
      <c r="H196" t="s">
        <v>47</v>
      </c>
      <c r="I196" t="s">
        <v>82</v>
      </c>
      <c r="J196" t="s">
        <v>86</v>
      </c>
    </row>
    <row r="197" spans="1:10" x14ac:dyDescent="0.3">
      <c r="A197" s="2">
        <v>44024</v>
      </c>
      <c r="B197" s="2">
        <v>44030</v>
      </c>
      <c r="C197" t="s">
        <v>7</v>
      </c>
      <c r="D197" s="5">
        <v>250</v>
      </c>
      <c r="E197" s="5">
        <v>167.5</v>
      </c>
      <c r="F197" s="5">
        <v>5</v>
      </c>
      <c r="G197" s="5">
        <v>1250</v>
      </c>
      <c r="H197" t="s">
        <v>37</v>
      </c>
      <c r="I197" t="s">
        <v>80</v>
      </c>
      <c r="J197" t="s">
        <v>85</v>
      </c>
    </row>
    <row r="198" spans="1:10" x14ac:dyDescent="0.3">
      <c r="A198" s="2">
        <v>44025</v>
      </c>
      <c r="B198" s="2">
        <v>44031</v>
      </c>
      <c r="C198" t="s">
        <v>23</v>
      </c>
      <c r="D198" s="5">
        <v>275</v>
      </c>
      <c r="E198" s="5">
        <v>200.75</v>
      </c>
      <c r="F198" s="5">
        <v>8</v>
      </c>
      <c r="G198" s="5">
        <v>2200</v>
      </c>
      <c r="H198" t="s">
        <v>40</v>
      </c>
      <c r="I198" t="s">
        <v>83</v>
      </c>
      <c r="J198" t="s">
        <v>86</v>
      </c>
    </row>
    <row r="199" spans="1:10" x14ac:dyDescent="0.3">
      <c r="A199" s="2">
        <v>44025</v>
      </c>
      <c r="B199" s="2">
        <v>44026</v>
      </c>
      <c r="C199" t="s">
        <v>5</v>
      </c>
      <c r="D199" s="5">
        <v>290</v>
      </c>
      <c r="E199" s="5">
        <v>185.6</v>
      </c>
      <c r="F199" s="5">
        <v>6</v>
      </c>
      <c r="G199" s="5">
        <v>1740</v>
      </c>
      <c r="H199" t="s">
        <v>34</v>
      </c>
      <c r="I199" t="s">
        <v>83</v>
      </c>
      <c r="J199" t="s">
        <v>85</v>
      </c>
    </row>
    <row r="200" spans="1:10" x14ac:dyDescent="0.3">
      <c r="A200" s="2">
        <v>44027</v>
      </c>
      <c r="B200" s="2">
        <v>44031</v>
      </c>
      <c r="C200" t="s">
        <v>2</v>
      </c>
      <c r="D200" s="5">
        <v>250</v>
      </c>
      <c r="E200" s="5">
        <v>187.5</v>
      </c>
      <c r="F200" s="5">
        <v>7</v>
      </c>
      <c r="G200" s="5">
        <v>1750</v>
      </c>
      <c r="H200" t="s">
        <v>39</v>
      </c>
      <c r="I200" t="s">
        <v>79</v>
      </c>
      <c r="J200" t="s">
        <v>86</v>
      </c>
    </row>
    <row r="201" spans="1:10" x14ac:dyDescent="0.3">
      <c r="A201" s="2">
        <v>44029</v>
      </c>
      <c r="B201" s="2">
        <v>44031</v>
      </c>
      <c r="C201" t="s">
        <v>18</v>
      </c>
      <c r="D201" s="5">
        <v>80</v>
      </c>
      <c r="E201" s="5">
        <v>48.8</v>
      </c>
      <c r="F201" s="5">
        <v>2</v>
      </c>
      <c r="G201" s="5">
        <v>160</v>
      </c>
      <c r="H201" t="s">
        <v>75</v>
      </c>
      <c r="I201" t="s">
        <v>82</v>
      </c>
      <c r="J201" t="s">
        <v>85</v>
      </c>
    </row>
    <row r="202" spans="1:10" x14ac:dyDescent="0.3">
      <c r="A202" s="2">
        <v>44029</v>
      </c>
      <c r="B202" s="2">
        <v>44036</v>
      </c>
      <c r="C202" t="s">
        <v>23</v>
      </c>
      <c r="D202" s="5">
        <v>275</v>
      </c>
      <c r="E202" s="5">
        <v>200.75</v>
      </c>
      <c r="F202" s="5">
        <v>6</v>
      </c>
      <c r="G202" s="5">
        <v>1650</v>
      </c>
      <c r="H202" t="s">
        <v>70</v>
      </c>
      <c r="I202" t="s">
        <v>81</v>
      </c>
      <c r="J202" t="s">
        <v>85</v>
      </c>
    </row>
    <row r="203" spans="1:10" x14ac:dyDescent="0.3">
      <c r="A203" s="2">
        <v>44034</v>
      </c>
      <c r="B203" s="2">
        <v>44037</v>
      </c>
      <c r="C203" t="s">
        <v>16</v>
      </c>
      <c r="D203" s="5">
        <v>145</v>
      </c>
      <c r="E203" s="5">
        <v>105.85</v>
      </c>
      <c r="F203" s="5">
        <v>8</v>
      </c>
      <c r="G203" s="5">
        <v>1160</v>
      </c>
      <c r="H203" t="s">
        <v>67</v>
      </c>
      <c r="I203" t="s">
        <v>82</v>
      </c>
      <c r="J203" t="s">
        <v>86</v>
      </c>
    </row>
    <row r="204" spans="1:10" x14ac:dyDescent="0.3">
      <c r="A204" s="2">
        <v>44034</v>
      </c>
      <c r="B204" s="2">
        <v>44037</v>
      </c>
      <c r="C204" t="s">
        <v>11</v>
      </c>
      <c r="D204" s="5">
        <v>490</v>
      </c>
      <c r="E204" s="5">
        <v>298.89999999999998</v>
      </c>
      <c r="F204" s="5">
        <v>4</v>
      </c>
      <c r="G204" s="5">
        <v>1960</v>
      </c>
      <c r="H204" t="s">
        <v>71</v>
      </c>
      <c r="I204" t="s">
        <v>83</v>
      </c>
      <c r="J204" t="s">
        <v>86</v>
      </c>
    </row>
    <row r="205" spans="1:10" x14ac:dyDescent="0.3">
      <c r="A205" s="2">
        <v>44035</v>
      </c>
      <c r="B205" s="2">
        <v>44041</v>
      </c>
      <c r="C205" t="s">
        <v>19</v>
      </c>
      <c r="D205" s="5">
        <v>220</v>
      </c>
      <c r="E205" s="5">
        <v>154</v>
      </c>
      <c r="F205" s="5">
        <v>9</v>
      </c>
      <c r="G205" s="5">
        <v>1980</v>
      </c>
      <c r="H205" t="s">
        <v>75</v>
      </c>
      <c r="I205" t="s">
        <v>82</v>
      </c>
      <c r="J205" t="s">
        <v>86</v>
      </c>
    </row>
    <row r="206" spans="1:10" x14ac:dyDescent="0.3">
      <c r="A206" s="2">
        <v>44035</v>
      </c>
      <c r="B206" s="2">
        <v>44039</v>
      </c>
      <c r="C206" t="s">
        <v>22</v>
      </c>
      <c r="D206" s="5">
        <v>460</v>
      </c>
      <c r="E206" s="5">
        <v>303.60000000000002</v>
      </c>
      <c r="F206" s="5">
        <v>6</v>
      </c>
      <c r="G206" s="5">
        <v>2760</v>
      </c>
      <c r="H206" t="s">
        <v>69</v>
      </c>
      <c r="I206" t="s">
        <v>83</v>
      </c>
      <c r="J206" t="s">
        <v>85</v>
      </c>
    </row>
    <row r="207" spans="1:10" x14ac:dyDescent="0.3">
      <c r="A207" s="2">
        <v>44039</v>
      </c>
      <c r="B207" s="2">
        <v>44042</v>
      </c>
      <c r="C207" t="s">
        <v>10</v>
      </c>
      <c r="D207" s="5">
        <v>390</v>
      </c>
      <c r="E207" s="5">
        <v>253.5</v>
      </c>
      <c r="F207" s="5">
        <v>4</v>
      </c>
      <c r="G207" s="5">
        <v>1560</v>
      </c>
      <c r="H207" t="s">
        <v>60</v>
      </c>
      <c r="I207" t="s">
        <v>83</v>
      </c>
      <c r="J207" t="s">
        <v>85</v>
      </c>
    </row>
    <row r="208" spans="1:10" x14ac:dyDescent="0.3">
      <c r="A208" s="2">
        <v>44040</v>
      </c>
      <c r="B208" s="2">
        <v>44047</v>
      </c>
      <c r="C208" t="s">
        <v>21</v>
      </c>
      <c r="D208" s="5">
        <v>355</v>
      </c>
      <c r="E208" s="5">
        <v>252.04999999999998</v>
      </c>
      <c r="F208" s="5">
        <v>1</v>
      </c>
      <c r="G208" s="5">
        <v>355</v>
      </c>
      <c r="H208" t="s">
        <v>74</v>
      </c>
      <c r="I208" t="s">
        <v>83</v>
      </c>
      <c r="J208" t="s">
        <v>85</v>
      </c>
    </row>
    <row r="209" spans="1:10" x14ac:dyDescent="0.3">
      <c r="A209" s="2">
        <v>44040</v>
      </c>
      <c r="B209" s="2">
        <v>44041</v>
      </c>
      <c r="C209" t="s">
        <v>2</v>
      </c>
      <c r="D209" s="5">
        <v>250</v>
      </c>
      <c r="E209" s="5">
        <v>187.5</v>
      </c>
      <c r="F209" s="5">
        <v>7</v>
      </c>
      <c r="G209" s="5">
        <v>1750</v>
      </c>
      <c r="H209" t="s">
        <v>71</v>
      </c>
      <c r="I209" t="s">
        <v>81</v>
      </c>
      <c r="J209" t="s">
        <v>86</v>
      </c>
    </row>
    <row r="210" spans="1:10" x14ac:dyDescent="0.3">
      <c r="A210" s="2">
        <v>44040</v>
      </c>
      <c r="B210" s="2">
        <v>44042</v>
      </c>
      <c r="C210" t="s">
        <v>2</v>
      </c>
      <c r="D210" s="5">
        <v>250</v>
      </c>
      <c r="E210" s="5">
        <v>187.5</v>
      </c>
      <c r="F210" s="5">
        <v>8</v>
      </c>
      <c r="G210" s="5">
        <v>2000</v>
      </c>
      <c r="H210" t="s">
        <v>71</v>
      </c>
      <c r="I210" t="s">
        <v>83</v>
      </c>
      <c r="J210" t="s">
        <v>85</v>
      </c>
    </row>
    <row r="211" spans="1:10" x14ac:dyDescent="0.3">
      <c r="A211" s="2">
        <v>44041</v>
      </c>
      <c r="B211" s="2">
        <v>44043</v>
      </c>
      <c r="C211" t="s">
        <v>4</v>
      </c>
      <c r="D211" s="5">
        <v>390</v>
      </c>
      <c r="E211" s="5">
        <v>288.60000000000002</v>
      </c>
      <c r="F211" s="5">
        <v>8</v>
      </c>
      <c r="G211" s="5">
        <v>3120</v>
      </c>
      <c r="H211" t="s">
        <v>46</v>
      </c>
      <c r="I211" t="s">
        <v>83</v>
      </c>
      <c r="J211" t="s">
        <v>85</v>
      </c>
    </row>
    <row r="212" spans="1:10" x14ac:dyDescent="0.3">
      <c r="A212" s="2">
        <v>44041</v>
      </c>
      <c r="B212" s="2">
        <v>44046</v>
      </c>
      <c r="C212" t="s">
        <v>8</v>
      </c>
      <c r="D212" s="5">
        <v>59</v>
      </c>
      <c r="E212" s="5">
        <v>41.3</v>
      </c>
      <c r="F212" s="5">
        <v>5</v>
      </c>
      <c r="G212" s="5">
        <v>295</v>
      </c>
      <c r="H212" t="s">
        <v>40</v>
      </c>
      <c r="I212" t="s">
        <v>80</v>
      </c>
      <c r="J212" t="s">
        <v>85</v>
      </c>
    </row>
    <row r="213" spans="1:10" x14ac:dyDescent="0.3">
      <c r="A213" s="2">
        <v>44041</v>
      </c>
      <c r="B213" s="2">
        <v>44046</v>
      </c>
      <c r="C213" t="s">
        <v>5</v>
      </c>
      <c r="D213" s="5">
        <v>290</v>
      </c>
      <c r="E213" s="5">
        <v>185.6</v>
      </c>
      <c r="F213" s="5">
        <v>5</v>
      </c>
      <c r="G213" s="5">
        <v>1450</v>
      </c>
      <c r="H213" t="s">
        <v>40</v>
      </c>
      <c r="I213" t="s">
        <v>80</v>
      </c>
      <c r="J213" t="s">
        <v>85</v>
      </c>
    </row>
    <row r="214" spans="1:10" x14ac:dyDescent="0.3">
      <c r="A214" s="2">
        <v>44043</v>
      </c>
      <c r="B214" s="2">
        <v>44044</v>
      </c>
      <c r="C214" t="s">
        <v>19</v>
      </c>
      <c r="D214" s="5">
        <v>220</v>
      </c>
      <c r="E214" s="5">
        <v>154</v>
      </c>
      <c r="F214" s="5">
        <v>2</v>
      </c>
      <c r="G214" s="5">
        <v>440</v>
      </c>
      <c r="H214" t="s">
        <v>33</v>
      </c>
      <c r="I214" t="s">
        <v>80</v>
      </c>
      <c r="J214" t="s">
        <v>85</v>
      </c>
    </row>
    <row r="215" spans="1:10" x14ac:dyDescent="0.3">
      <c r="A215" s="2">
        <v>44043</v>
      </c>
      <c r="B215" s="2">
        <v>44046</v>
      </c>
      <c r="C215" t="s">
        <v>5</v>
      </c>
      <c r="D215" s="5">
        <v>290</v>
      </c>
      <c r="E215" s="5">
        <v>185.6</v>
      </c>
      <c r="F215" s="5">
        <v>7</v>
      </c>
      <c r="G215" s="5">
        <v>2030</v>
      </c>
      <c r="H215" t="s">
        <v>71</v>
      </c>
      <c r="I215" t="s">
        <v>79</v>
      </c>
      <c r="J215" t="s">
        <v>85</v>
      </c>
    </row>
    <row r="216" spans="1:10" x14ac:dyDescent="0.3">
      <c r="A216" s="2">
        <v>44044</v>
      </c>
      <c r="B216" s="2">
        <v>44050</v>
      </c>
      <c r="C216" t="s">
        <v>10</v>
      </c>
      <c r="D216" s="5">
        <v>390</v>
      </c>
      <c r="E216" s="5">
        <v>253.5</v>
      </c>
      <c r="F216" s="5">
        <v>5</v>
      </c>
      <c r="G216" s="5">
        <v>1950</v>
      </c>
      <c r="H216" t="s">
        <v>52</v>
      </c>
      <c r="I216" t="s">
        <v>82</v>
      </c>
      <c r="J216" t="s">
        <v>85</v>
      </c>
    </row>
    <row r="217" spans="1:10" x14ac:dyDescent="0.3">
      <c r="A217" s="2">
        <v>44044</v>
      </c>
      <c r="B217" s="2">
        <v>44046</v>
      </c>
      <c r="C217" t="s">
        <v>9</v>
      </c>
      <c r="D217" s="5">
        <v>215</v>
      </c>
      <c r="E217" s="5">
        <v>152.65</v>
      </c>
      <c r="F217" s="5">
        <v>6</v>
      </c>
      <c r="G217" s="5">
        <v>1290</v>
      </c>
      <c r="H217" t="s">
        <v>76</v>
      </c>
      <c r="I217" t="s">
        <v>79</v>
      </c>
      <c r="J217" t="s">
        <v>85</v>
      </c>
    </row>
    <row r="218" spans="1:10" x14ac:dyDescent="0.3">
      <c r="A218" s="2">
        <v>44046</v>
      </c>
      <c r="B218" s="2">
        <v>44050</v>
      </c>
      <c r="C218" t="s">
        <v>17</v>
      </c>
      <c r="D218" s="5">
        <v>195</v>
      </c>
      <c r="E218" s="5">
        <v>138.44999999999999</v>
      </c>
      <c r="F218" s="5">
        <v>3</v>
      </c>
      <c r="G218" s="5">
        <v>585</v>
      </c>
      <c r="H218" t="s">
        <v>37</v>
      </c>
      <c r="I218" t="s">
        <v>83</v>
      </c>
      <c r="J218" t="s">
        <v>86</v>
      </c>
    </row>
    <row r="219" spans="1:10" x14ac:dyDescent="0.3">
      <c r="A219" s="2">
        <v>44049</v>
      </c>
      <c r="B219" s="2">
        <v>44052</v>
      </c>
      <c r="C219" t="s">
        <v>6</v>
      </c>
      <c r="D219" s="5">
        <v>99</v>
      </c>
      <c r="E219" s="5">
        <v>62.37</v>
      </c>
      <c r="F219" s="5">
        <v>7</v>
      </c>
      <c r="G219" s="5">
        <v>693</v>
      </c>
      <c r="H219" t="s">
        <v>37</v>
      </c>
      <c r="I219" t="s">
        <v>81</v>
      </c>
      <c r="J219" t="s">
        <v>86</v>
      </c>
    </row>
    <row r="220" spans="1:10" x14ac:dyDescent="0.3">
      <c r="A220" s="2">
        <v>44049</v>
      </c>
      <c r="B220" s="2">
        <v>44054</v>
      </c>
      <c r="C220" t="s">
        <v>5</v>
      </c>
      <c r="D220" s="5">
        <v>290</v>
      </c>
      <c r="E220" s="5">
        <v>185.6</v>
      </c>
      <c r="F220" s="5">
        <v>1</v>
      </c>
      <c r="G220" s="5">
        <v>290</v>
      </c>
      <c r="H220" t="s">
        <v>52</v>
      </c>
      <c r="I220" t="s">
        <v>82</v>
      </c>
      <c r="J220" t="s">
        <v>86</v>
      </c>
    </row>
    <row r="221" spans="1:10" x14ac:dyDescent="0.3">
      <c r="A221" s="2">
        <v>44050</v>
      </c>
      <c r="B221" s="2">
        <v>44055</v>
      </c>
      <c r="C221" t="s">
        <v>20</v>
      </c>
      <c r="D221" s="5">
        <v>440</v>
      </c>
      <c r="E221" s="5">
        <v>286</v>
      </c>
      <c r="F221" s="5">
        <v>1</v>
      </c>
      <c r="G221" s="5">
        <v>440</v>
      </c>
      <c r="H221" t="s">
        <v>56</v>
      </c>
      <c r="I221" t="s">
        <v>81</v>
      </c>
      <c r="J221" t="s">
        <v>86</v>
      </c>
    </row>
    <row r="222" spans="1:10" x14ac:dyDescent="0.3">
      <c r="A222" s="2">
        <v>44051</v>
      </c>
      <c r="B222" s="2">
        <v>44053</v>
      </c>
      <c r="C222" t="s">
        <v>2</v>
      </c>
      <c r="D222" s="5">
        <v>250</v>
      </c>
      <c r="E222" s="5">
        <v>187.5</v>
      </c>
      <c r="F222" s="5">
        <v>3</v>
      </c>
      <c r="G222" s="5">
        <v>750</v>
      </c>
      <c r="H222" t="s">
        <v>69</v>
      </c>
      <c r="I222" t="s">
        <v>81</v>
      </c>
      <c r="J222" t="s">
        <v>86</v>
      </c>
    </row>
    <row r="223" spans="1:10" x14ac:dyDescent="0.3">
      <c r="A223" s="2">
        <v>44051</v>
      </c>
      <c r="B223" s="2">
        <v>44052</v>
      </c>
      <c r="C223" t="s">
        <v>10</v>
      </c>
      <c r="D223" s="5">
        <v>390</v>
      </c>
      <c r="E223" s="5">
        <v>253.5</v>
      </c>
      <c r="F223" s="5">
        <v>6</v>
      </c>
      <c r="G223" s="5">
        <v>2340</v>
      </c>
      <c r="H223" t="s">
        <v>59</v>
      </c>
      <c r="I223" t="s">
        <v>82</v>
      </c>
      <c r="J223" t="s">
        <v>85</v>
      </c>
    </row>
    <row r="224" spans="1:10" x14ac:dyDescent="0.3">
      <c r="A224" s="2">
        <v>44055</v>
      </c>
      <c r="B224" s="2">
        <v>44056</v>
      </c>
      <c r="C224" t="s">
        <v>11</v>
      </c>
      <c r="D224" s="5">
        <v>490</v>
      </c>
      <c r="E224" s="5">
        <v>298.89999999999998</v>
      </c>
      <c r="F224" s="5">
        <v>3</v>
      </c>
      <c r="G224" s="5">
        <v>1470</v>
      </c>
      <c r="H224" t="s">
        <v>43</v>
      </c>
      <c r="I224" t="s">
        <v>80</v>
      </c>
      <c r="J224" t="s">
        <v>85</v>
      </c>
    </row>
    <row r="225" spans="1:10" x14ac:dyDescent="0.3">
      <c r="A225" s="2">
        <v>44056</v>
      </c>
      <c r="B225" s="2">
        <v>44063</v>
      </c>
      <c r="C225" t="s">
        <v>14</v>
      </c>
      <c r="D225" s="5">
        <v>375</v>
      </c>
      <c r="E225" s="5">
        <v>247.5</v>
      </c>
      <c r="F225" s="5">
        <v>2</v>
      </c>
      <c r="G225" s="5">
        <v>750</v>
      </c>
      <c r="H225" t="s">
        <v>33</v>
      </c>
      <c r="I225" t="s">
        <v>82</v>
      </c>
      <c r="J225" t="s">
        <v>85</v>
      </c>
    </row>
    <row r="226" spans="1:10" x14ac:dyDescent="0.3">
      <c r="A226" s="2">
        <v>44057</v>
      </c>
      <c r="B226" s="2">
        <v>44059</v>
      </c>
      <c r="C226" t="s">
        <v>20</v>
      </c>
      <c r="D226" s="5">
        <v>440</v>
      </c>
      <c r="E226" s="5">
        <v>286</v>
      </c>
      <c r="F226" s="5">
        <v>3</v>
      </c>
      <c r="G226" s="5">
        <v>1320</v>
      </c>
      <c r="H226" t="s">
        <v>75</v>
      </c>
      <c r="I226" t="s">
        <v>80</v>
      </c>
      <c r="J226" t="s">
        <v>85</v>
      </c>
    </row>
    <row r="227" spans="1:10" x14ac:dyDescent="0.3">
      <c r="A227" s="2">
        <v>44057</v>
      </c>
      <c r="B227" s="2">
        <v>44060</v>
      </c>
      <c r="C227" t="s">
        <v>15</v>
      </c>
      <c r="D227" s="5">
        <v>110</v>
      </c>
      <c r="E227" s="5">
        <v>78.099999999999994</v>
      </c>
      <c r="F227" s="5">
        <v>2</v>
      </c>
      <c r="G227" s="5">
        <v>220</v>
      </c>
      <c r="H227" t="s">
        <v>37</v>
      </c>
      <c r="I227" t="s">
        <v>79</v>
      </c>
      <c r="J227" t="s">
        <v>85</v>
      </c>
    </row>
    <row r="228" spans="1:10" x14ac:dyDescent="0.3">
      <c r="A228" s="2">
        <v>44058</v>
      </c>
      <c r="B228" s="2">
        <v>44060</v>
      </c>
      <c r="C228" t="s">
        <v>11</v>
      </c>
      <c r="D228" s="5">
        <v>490</v>
      </c>
      <c r="E228" s="5">
        <v>298.89999999999998</v>
      </c>
      <c r="F228" s="5">
        <v>7</v>
      </c>
      <c r="G228" s="5">
        <v>3430</v>
      </c>
      <c r="H228" t="s">
        <v>60</v>
      </c>
      <c r="I228" t="s">
        <v>80</v>
      </c>
      <c r="J228" t="s">
        <v>85</v>
      </c>
    </row>
    <row r="229" spans="1:10" x14ac:dyDescent="0.3">
      <c r="A229" s="2">
        <v>44061</v>
      </c>
      <c r="B229" s="2">
        <v>44068</v>
      </c>
      <c r="C229" t="s">
        <v>16</v>
      </c>
      <c r="D229" s="5">
        <v>145</v>
      </c>
      <c r="E229" s="5">
        <v>105.85</v>
      </c>
      <c r="F229" s="5">
        <v>2</v>
      </c>
      <c r="G229" s="5">
        <v>290</v>
      </c>
      <c r="H229" t="s">
        <v>33</v>
      </c>
      <c r="I229" t="s">
        <v>82</v>
      </c>
      <c r="J229" t="s">
        <v>86</v>
      </c>
    </row>
    <row r="230" spans="1:10" x14ac:dyDescent="0.3">
      <c r="A230" s="2">
        <v>44063</v>
      </c>
      <c r="B230" s="2">
        <v>44069</v>
      </c>
      <c r="C230" t="s">
        <v>4</v>
      </c>
      <c r="D230" s="5">
        <v>390</v>
      </c>
      <c r="E230" s="5">
        <v>288.60000000000002</v>
      </c>
      <c r="F230" s="5">
        <v>8</v>
      </c>
      <c r="G230" s="5">
        <v>3120</v>
      </c>
      <c r="H230" t="s">
        <v>61</v>
      </c>
      <c r="I230" t="s">
        <v>79</v>
      </c>
      <c r="J230" t="s">
        <v>85</v>
      </c>
    </row>
    <row r="231" spans="1:10" x14ac:dyDescent="0.3">
      <c r="A231" s="2">
        <v>44064</v>
      </c>
      <c r="B231" s="2">
        <v>44065</v>
      </c>
      <c r="C231" t="s">
        <v>6</v>
      </c>
      <c r="D231" s="5">
        <v>99</v>
      </c>
      <c r="E231" s="5">
        <v>62.37</v>
      </c>
      <c r="F231" s="5">
        <v>1</v>
      </c>
      <c r="G231" s="5">
        <v>99</v>
      </c>
      <c r="H231" t="s">
        <v>35</v>
      </c>
      <c r="I231" t="s">
        <v>79</v>
      </c>
      <c r="J231" t="s">
        <v>86</v>
      </c>
    </row>
    <row r="232" spans="1:10" x14ac:dyDescent="0.3">
      <c r="A232" s="2">
        <v>44065</v>
      </c>
      <c r="B232" s="2">
        <v>44069</v>
      </c>
      <c r="C232" t="s">
        <v>4</v>
      </c>
      <c r="D232" s="5">
        <v>390</v>
      </c>
      <c r="E232" s="5">
        <v>288.60000000000002</v>
      </c>
      <c r="F232" s="5">
        <v>5</v>
      </c>
      <c r="G232" s="5">
        <v>1950</v>
      </c>
      <c r="H232" t="s">
        <v>54</v>
      </c>
      <c r="I232" t="s">
        <v>83</v>
      </c>
      <c r="J232" t="s">
        <v>85</v>
      </c>
    </row>
    <row r="233" spans="1:10" x14ac:dyDescent="0.3">
      <c r="A233" s="2">
        <v>44069</v>
      </c>
      <c r="B233" s="2">
        <v>44071</v>
      </c>
      <c r="C233" t="s">
        <v>3</v>
      </c>
      <c r="D233" s="5">
        <v>95</v>
      </c>
      <c r="E233" s="5">
        <v>60.800000000000004</v>
      </c>
      <c r="F233" s="5">
        <v>6</v>
      </c>
      <c r="G233" s="5">
        <v>570</v>
      </c>
      <c r="H233" t="s">
        <v>61</v>
      </c>
      <c r="I233" t="s">
        <v>81</v>
      </c>
      <c r="J233" t="s">
        <v>86</v>
      </c>
    </row>
    <row r="234" spans="1:10" x14ac:dyDescent="0.3">
      <c r="A234" s="2">
        <v>44069</v>
      </c>
      <c r="B234" s="2">
        <v>44071</v>
      </c>
      <c r="C234" t="s">
        <v>14</v>
      </c>
      <c r="D234" s="5">
        <v>375</v>
      </c>
      <c r="E234" s="5">
        <v>247.5</v>
      </c>
      <c r="F234" s="5">
        <v>9</v>
      </c>
      <c r="G234" s="5">
        <v>3375</v>
      </c>
      <c r="H234" t="s">
        <v>64</v>
      </c>
      <c r="I234" t="s">
        <v>82</v>
      </c>
      <c r="J234" t="s">
        <v>86</v>
      </c>
    </row>
    <row r="235" spans="1:10" x14ac:dyDescent="0.3">
      <c r="A235" s="2">
        <v>44072</v>
      </c>
      <c r="B235" s="2">
        <v>44078</v>
      </c>
      <c r="C235" t="s">
        <v>14</v>
      </c>
      <c r="D235" s="5">
        <v>375</v>
      </c>
      <c r="E235" s="5">
        <v>247.5</v>
      </c>
      <c r="F235" s="5">
        <v>1</v>
      </c>
      <c r="G235" s="5">
        <v>375</v>
      </c>
      <c r="H235" t="s">
        <v>52</v>
      </c>
      <c r="I235" t="s">
        <v>80</v>
      </c>
      <c r="J235" t="s">
        <v>86</v>
      </c>
    </row>
    <row r="236" spans="1:10" x14ac:dyDescent="0.3">
      <c r="A236" s="2">
        <v>44072</v>
      </c>
      <c r="B236" s="2">
        <v>44078</v>
      </c>
      <c r="C236" t="s">
        <v>11</v>
      </c>
      <c r="D236" s="5">
        <v>490</v>
      </c>
      <c r="E236" s="5">
        <v>298.89999999999998</v>
      </c>
      <c r="F236" s="5">
        <v>6</v>
      </c>
      <c r="G236" s="5">
        <v>2940</v>
      </c>
      <c r="H236" t="s">
        <v>44</v>
      </c>
      <c r="I236" t="s">
        <v>82</v>
      </c>
      <c r="J236" t="s">
        <v>85</v>
      </c>
    </row>
    <row r="237" spans="1:10" x14ac:dyDescent="0.3">
      <c r="A237" s="2">
        <v>44072</v>
      </c>
      <c r="B237" s="2">
        <v>44074</v>
      </c>
      <c r="C237" t="s">
        <v>22</v>
      </c>
      <c r="D237" s="5">
        <v>460</v>
      </c>
      <c r="E237" s="5">
        <v>303.60000000000002</v>
      </c>
      <c r="F237" s="5">
        <v>8</v>
      </c>
      <c r="G237" s="5">
        <v>3680</v>
      </c>
      <c r="H237" t="s">
        <v>54</v>
      </c>
      <c r="I237" t="s">
        <v>80</v>
      </c>
      <c r="J237" t="s">
        <v>85</v>
      </c>
    </row>
    <row r="238" spans="1:10" x14ac:dyDescent="0.3">
      <c r="A238" s="2">
        <v>44073</v>
      </c>
      <c r="B238" s="2">
        <v>44078</v>
      </c>
      <c r="C238" t="s">
        <v>8</v>
      </c>
      <c r="D238" s="5">
        <v>59</v>
      </c>
      <c r="E238" s="5">
        <v>41.3</v>
      </c>
      <c r="F238" s="5">
        <v>1</v>
      </c>
      <c r="G238" s="5">
        <v>59</v>
      </c>
      <c r="H238" t="s">
        <v>50</v>
      </c>
      <c r="I238" t="s">
        <v>80</v>
      </c>
      <c r="J238" t="s">
        <v>86</v>
      </c>
    </row>
    <row r="239" spans="1:10" x14ac:dyDescent="0.3">
      <c r="A239" s="2">
        <v>44074</v>
      </c>
      <c r="B239" s="2">
        <v>44079</v>
      </c>
      <c r="C239" t="s">
        <v>18</v>
      </c>
      <c r="D239" s="5">
        <v>80</v>
      </c>
      <c r="E239" s="5">
        <v>48.8</v>
      </c>
      <c r="F239" s="5">
        <v>5</v>
      </c>
      <c r="G239" s="5">
        <v>400</v>
      </c>
      <c r="H239" t="s">
        <v>59</v>
      </c>
      <c r="I239" t="s">
        <v>81</v>
      </c>
      <c r="J239" t="s">
        <v>86</v>
      </c>
    </row>
    <row r="240" spans="1:10" x14ac:dyDescent="0.3">
      <c r="A240" s="2">
        <v>44075</v>
      </c>
      <c r="B240" s="2">
        <v>44081</v>
      </c>
      <c r="C240" t="s">
        <v>20</v>
      </c>
      <c r="D240" s="5">
        <v>440</v>
      </c>
      <c r="E240" s="5">
        <v>286</v>
      </c>
      <c r="F240" s="5">
        <v>8</v>
      </c>
      <c r="G240" s="5">
        <v>3520</v>
      </c>
      <c r="H240" t="s">
        <v>74</v>
      </c>
      <c r="I240" t="s">
        <v>83</v>
      </c>
      <c r="J240" t="s">
        <v>86</v>
      </c>
    </row>
    <row r="241" spans="1:10" x14ac:dyDescent="0.3">
      <c r="A241" s="2">
        <v>44075</v>
      </c>
      <c r="B241" s="2">
        <v>44079</v>
      </c>
      <c r="C241" t="s">
        <v>22</v>
      </c>
      <c r="D241" s="5">
        <v>460</v>
      </c>
      <c r="E241" s="5">
        <v>303.60000000000002</v>
      </c>
      <c r="F241" s="5">
        <v>7</v>
      </c>
      <c r="G241" s="5">
        <v>3220</v>
      </c>
      <c r="H241" t="s">
        <v>29</v>
      </c>
      <c r="I241" t="s">
        <v>83</v>
      </c>
      <c r="J241" t="s">
        <v>85</v>
      </c>
    </row>
    <row r="242" spans="1:10" x14ac:dyDescent="0.3">
      <c r="A242" s="2">
        <v>44075</v>
      </c>
      <c r="B242" s="2">
        <v>44078</v>
      </c>
      <c r="C242" t="s">
        <v>19</v>
      </c>
      <c r="D242" s="5">
        <v>220</v>
      </c>
      <c r="E242" s="5">
        <v>154</v>
      </c>
      <c r="F242" s="5">
        <v>1</v>
      </c>
      <c r="G242" s="5">
        <v>220</v>
      </c>
      <c r="H242" t="s">
        <v>31</v>
      </c>
      <c r="I242" t="s">
        <v>79</v>
      </c>
      <c r="J242" t="s">
        <v>86</v>
      </c>
    </row>
    <row r="243" spans="1:10" x14ac:dyDescent="0.3">
      <c r="A243" s="2">
        <v>44076</v>
      </c>
      <c r="B243" s="2">
        <v>44080</v>
      </c>
      <c r="C243" t="s">
        <v>2</v>
      </c>
      <c r="D243" s="5">
        <v>250</v>
      </c>
      <c r="E243" s="5">
        <v>187.5</v>
      </c>
      <c r="F243" s="5">
        <v>5</v>
      </c>
      <c r="G243" s="5">
        <v>1250</v>
      </c>
      <c r="H243" t="s">
        <v>40</v>
      </c>
      <c r="I243" t="s">
        <v>79</v>
      </c>
      <c r="J243" t="s">
        <v>86</v>
      </c>
    </row>
    <row r="244" spans="1:10" x14ac:dyDescent="0.3">
      <c r="A244" s="2">
        <v>44080</v>
      </c>
      <c r="B244" s="2">
        <v>44083</v>
      </c>
      <c r="C244" t="s">
        <v>19</v>
      </c>
      <c r="D244" s="5">
        <v>220</v>
      </c>
      <c r="E244" s="5">
        <v>154</v>
      </c>
      <c r="F244" s="5">
        <v>9</v>
      </c>
      <c r="G244" s="5">
        <v>1980</v>
      </c>
      <c r="H244" t="s">
        <v>71</v>
      </c>
      <c r="I244" t="s">
        <v>82</v>
      </c>
      <c r="J244" t="s">
        <v>85</v>
      </c>
    </row>
    <row r="245" spans="1:10" x14ac:dyDescent="0.3">
      <c r="A245" s="2">
        <v>44081</v>
      </c>
      <c r="B245" s="2">
        <v>44087</v>
      </c>
      <c r="C245" t="s">
        <v>9</v>
      </c>
      <c r="D245" s="5">
        <v>215</v>
      </c>
      <c r="E245" s="5">
        <v>152.65</v>
      </c>
      <c r="F245" s="5">
        <v>8</v>
      </c>
      <c r="G245" s="5">
        <v>1720</v>
      </c>
      <c r="H245" t="s">
        <v>45</v>
      </c>
      <c r="I245" t="s">
        <v>83</v>
      </c>
      <c r="J245" t="s">
        <v>86</v>
      </c>
    </row>
    <row r="246" spans="1:10" x14ac:dyDescent="0.3">
      <c r="A246" s="2">
        <v>44081</v>
      </c>
      <c r="B246" s="2">
        <v>44087</v>
      </c>
      <c r="C246" t="s">
        <v>8</v>
      </c>
      <c r="D246" s="5">
        <v>59</v>
      </c>
      <c r="E246" s="5">
        <v>41.3</v>
      </c>
      <c r="F246" s="5">
        <v>4</v>
      </c>
      <c r="G246" s="5">
        <v>236</v>
      </c>
      <c r="H246" t="s">
        <v>38</v>
      </c>
      <c r="I246" t="s">
        <v>80</v>
      </c>
      <c r="J246" t="s">
        <v>85</v>
      </c>
    </row>
    <row r="247" spans="1:10" x14ac:dyDescent="0.3">
      <c r="A247" s="2">
        <v>44081</v>
      </c>
      <c r="B247" s="2">
        <v>44083</v>
      </c>
      <c r="C247" t="s">
        <v>23</v>
      </c>
      <c r="D247" s="5">
        <v>275</v>
      </c>
      <c r="E247" s="5">
        <v>200.75</v>
      </c>
      <c r="F247" s="5">
        <v>3</v>
      </c>
      <c r="G247" s="5">
        <v>825</v>
      </c>
      <c r="H247" t="s">
        <v>37</v>
      </c>
      <c r="I247" t="s">
        <v>79</v>
      </c>
      <c r="J247" t="s">
        <v>86</v>
      </c>
    </row>
    <row r="248" spans="1:10" x14ac:dyDescent="0.3">
      <c r="A248" s="2">
        <v>44081</v>
      </c>
      <c r="B248" s="2">
        <v>44085</v>
      </c>
      <c r="C248" t="s">
        <v>10</v>
      </c>
      <c r="D248" s="5">
        <v>390</v>
      </c>
      <c r="E248" s="5">
        <v>253.5</v>
      </c>
      <c r="F248" s="5">
        <v>6</v>
      </c>
      <c r="G248" s="5">
        <v>2340</v>
      </c>
      <c r="H248" t="s">
        <v>64</v>
      </c>
      <c r="I248" t="s">
        <v>79</v>
      </c>
      <c r="J248" t="s">
        <v>85</v>
      </c>
    </row>
    <row r="249" spans="1:10" x14ac:dyDescent="0.3">
      <c r="A249" s="2">
        <v>44081</v>
      </c>
      <c r="B249" s="2">
        <v>44088</v>
      </c>
      <c r="C249" t="s">
        <v>2</v>
      </c>
      <c r="D249" s="5">
        <v>250</v>
      </c>
      <c r="E249" s="5">
        <v>187.5</v>
      </c>
      <c r="F249" s="5">
        <v>7</v>
      </c>
      <c r="G249" s="5">
        <v>1750</v>
      </c>
      <c r="H249" t="s">
        <v>30</v>
      </c>
      <c r="I249" t="s">
        <v>80</v>
      </c>
      <c r="J249" t="s">
        <v>86</v>
      </c>
    </row>
    <row r="250" spans="1:10" x14ac:dyDescent="0.3">
      <c r="A250" s="2">
        <v>44082</v>
      </c>
      <c r="B250" s="2">
        <v>44085</v>
      </c>
      <c r="C250" t="s">
        <v>8</v>
      </c>
      <c r="D250" s="5">
        <v>59</v>
      </c>
      <c r="E250" s="5">
        <v>41.3</v>
      </c>
      <c r="F250" s="5">
        <v>8</v>
      </c>
      <c r="G250" s="5">
        <v>472</v>
      </c>
      <c r="H250" t="s">
        <v>46</v>
      </c>
      <c r="I250" t="s">
        <v>80</v>
      </c>
      <c r="J250" t="s">
        <v>85</v>
      </c>
    </row>
    <row r="251" spans="1:10" x14ac:dyDescent="0.3">
      <c r="A251" s="2">
        <v>44082</v>
      </c>
      <c r="B251" s="2">
        <v>44088</v>
      </c>
      <c r="C251" t="s">
        <v>8</v>
      </c>
      <c r="D251" s="5">
        <v>59</v>
      </c>
      <c r="E251" s="5">
        <v>41.3</v>
      </c>
      <c r="F251" s="5">
        <v>9</v>
      </c>
      <c r="G251" s="5">
        <v>531</v>
      </c>
      <c r="H251" t="s">
        <v>54</v>
      </c>
      <c r="I251" t="s">
        <v>79</v>
      </c>
      <c r="J251" t="s">
        <v>86</v>
      </c>
    </row>
    <row r="252" spans="1:10" x14ac:dyDescent="0.3">
      <c r="A252" s="2">
        <v>44082</v>
      </c>
      <c r="B252" s="2">
        <v>44088</v>
      </c>
      <c r="C252" t="s">
        <v>3</v>
      </c>
      <c r="D252" s="5">
        <v>95</v>
      </c>
      <c r="E252" s="5">
        <v>60.800000000000004</v>
      </c>
      <c r="F252" s="5">
        <v>7</v>
      </c>
      <c r="G252" s="5">
        <v>665</v>
      </c>
      <c r="H252" t="s">
        <v>64</v>
      </c>
      <c r="I252" t="s">
        <v>79</v>
      </c>
      <c r="J252" t="s">
        <v>85</v>
      </c>
    </row>
    <row r="253" spans="1:10" x14ac:dyDescent="0.3">
      <c r="A253" s="2">
        <v>44083</v>
      </c>
      <c r="B253" s="2">
        <v>44088</v>
      </c>
      <c r="C253" t="s">
        <v>8</v>
      </c>
      <c r="D253" s="5">
        <v>59</v>
      </c>
      <c r="E253" s="5">
        <v>41.3</v>
      </c>
      <c r="F253" s="5">
        <v>2</v>
      </c>
      <c r="G253" s="5">
        <v>118</v>
      </c>
      <c r="H253" t="s">
        <v>58</v>
      </c>
      <c r="I253" t="s">
        <v>80</v>
      </c>
      <c r="J253" t="s">
        <v>85</v>
      </c>
    </row>
    <row r="254" spans="1:10" x14ac:dyDescent="0.3">
      <c r="A254" s="2">
        <v>44083</v>
      </c>
      <c r="B254" s="2">
        <v>44090</v>
      </c>
      <c r="C254" t="s">
        <v>8</v>
      </c>
      <c r="D254" s="5">
        <v>59</v>
      </c>
      <c r="E254" s="5">
        <v>41.3</v>
      </c>
      <c r="F254" s="5">
        <v>5</v>
      </c>
      <c r="G254" s="5">
        <v>295</v>
      </c>
      <c r="H254" t="s">
        <v>67</v>
      </c>
      <c r="I254" t="s">
        <v>82</v>
      </c>
      <c r="J254" t="s">
        <v>85</v>
      </c>
    </row>
    <row r="255" spans="1:10" x14ac:dyDescent="0.3">
      <c r="A255" s="2">
        <v>44083</v>
      </c>
      <c r="B255" s="2">
        <v>44090</v>
      </c>
      <c r="C255" t="s">
        <v>3</v>
      </c>
      <c r="D255" s="5">
        <v>95</v>
      </c>
      <c r="E255" s="5">
        <v>60.800000000000004</v>
      </c>
      <c r="F255" s="5">
        <v>2</v>
      </c>
      <c r="G255" s="5">
        <v>190</v>
      </c>
      <c r="H255" t="s">
        <v>53</v>
      </c>
      <c r="I255" t="s">
        <v>83</v>
      </c>
      <c r="J255" t="s">
        <v>85</v>
      </c>
    </row>
    <row r="256" spans="1:10" x14ac:dyDescent="0.3">
      <c r="A256" s="2">
        <v>44084</v>
      </c>
      <c r="B256" s="2">
        <v>44088</v>
      </c>
      <c r="C256" t="s">
        <v>12</v>
      </c>
      <c r="D256" s="5">
        <v>320</v>
      </c>
      <c r="E256" s="5">
        <v>233.6</v>
      </c>
      <c r="F256" s="5">
        <v>6</v>
      </c>
      <c r="G256" s="5">
        <v>1920</v>
      </c>
      <c r="H256" t="s">
        <v>57</v>
      </c>
      <c r="I256" t="s">
        <v>80</v>
      </c>
      <c r="J256" t="s">
        <v>86</v>
      </c>
    </row>
    <row r="257" spans="1:10" x14ac:dyDescent="0.3">
      <c r="A257" s="2">
        <v>44086</v>
      </c>
      <c r="B257" s="2">
        <v>44091</v>
      </c>
      <c r="C257" t="s">
        <v>23</v>
      </c>
      <c r="D257" s="5">
        <v>275</v>
      </c>
      <c r="E257" s="5">
        <v>200.75</v>
      </c>
      <c r="F257" s="5">
        <v>5</v>
      </c>
      <c r="G257" s="5">
        <v>1375</v>
      </c>
      <c r="H257" t="s">
        <v>46</v>
      </c>
      <c r="I257" t="s">
        <v>80</v>
      </c>
      <c r="J257" t="s">
        <v>85</v>
      </c>
    </row>
    <row r="258" spans="1:10" x14ac:dyDescent="0.3">
      <c r="A258" s="2">
        <v>44087</v>
      </c>
      <c r="B258" s="2">
        <v>44093</v>
      </c>
      <c r="C258" t="s">
        <v>15</v>
      </c>
      <c r="D258" s="5">
        <v>110</v>
      </c>
      <c r="E258" s="5">
        <v>78.099999999999994</v>
      </c>
      <c r="F258" s="5">
        <v>1</v>
      </c>
      <c r="G258" s="5">
        <v>110</v>
      </c>
      <c r="H258" t="s">
        <v>47</v>
      </c>
      <c r="I258" t="s">
        <v>80</v>
      </c>
      <c r="J258" t="s">
        <v>85</v>
      </c>
    </row>
    <row r="259" spans="1:10" x14ac:dyDescent="0.3">
      <c r="A259" s="2">
        <v>44089</v>
      </c>
      <c r="B259" s="2">
        <v>44095</v>
      </c>
      <c r="C259" t="s">
        <v>11</v>
      </c>
      <c r="D259" s="5">
        <v>490</v>
      </c>
      <c r="E259" s="5">
        <v>298.89999999999998</v>
      </c>
      <c r="F259" s="5">
        <v>8</v>
      </c>
      <c r="G259" s="5">
        <v>3920</v>
      </c>
      <c r="H259" t="s">
        <v>68</v>
      </c>
      <c r="I259" t="s">
        <v>80</v>
      </c>
      <c r="J259" t="s">
        <v>85</v>
      </c>
    </row>
    <row r="260" spans="1:10" x14ac:dyDescent="0.3">
      <c r="A260" s="2">
        <v>44089</v>
      </c>
      <c r="B260" s="2">
        <v>44090</v>
      </c>
      <c r="C260" t="s">
        <v>21</v>
      </c>
      <c r="D260" s="5">
        <v>355</v>
      </c>
      <c r="E260" s="5">
        <v>252.04999999999998</v>
      </c>
      <c r="F260" s="5">
        <v>8</v>
      </c>
      <c r="G260" s="5">
        <v>2840</v>
      </c>
      <c r="H260" t="s">
        <v>37</v>
      </c>
      <c r="I260" t="s">
        <v>80</v>
      </c>
      <c r="J260" t="s">
        <v>86</v>
      </c>
    </row>
    <row r="261" spans="1:10" x14ac:dyDescent="0.3">
      <c r="A261" s="2">
        <v>44092</v>
      </c>
      <c r="B261" s="2">
        <v>44099</v>
      </c>
      <c r="C261" t="s">
        <v>19</v>
      </c>
      <c r="D261" s="5">
        <v>220</v>
      </c>
      <c r="E261" s="5">
        <v>154</v>
      </c>
      <c r="F261" s="5">
        <v>7</v>
      </c>
      <c r="G261" s="5">
        <v>1540</v>
      </c>
      <c r="H261" t="s">
        <v>57</v>
      </c>
      <c r="I261" t="s">
        <v>83</v>
      </c>
      <c r="J261" t="s">
        <v>86</v>
      </c>
    </row>
    <row r="262" spans="1:10" x14ac:dyDescent="0.3">
      <c r="A262" s="2">
        <v>44093</v>
      </c>
      <c r="B262" s="2">
        <v>44095</v>
      </c>
      <c r="C262" t="s">
        <v>20</v>
      </c>
      <c r="D262" s="5">
        <v>440</v>
      </c>
      <c r="E262" s="5">
        <v>286</v>
      </c>
      <c r="F262" s="5">
        <v>1</v>
      </c>
      <c r="G262" s="5">
        <v>440</v>
      </c>
      <c r="H262" t="s">
        <v>66</v>
      </c>
      <c r="I262" t="s">
        <v>81</v>
      </c>
      <c r="J262" t="s">
        <v>85</v>
      </c>
    </row>
    <row r="263" spans="1:10" x14ac:dyDescent="0.3">
      <c r="A263" s="2">
        <v>44093</v>
      </c>
      <c r="B263" s="2">
        <v>44098</v>
      </c>
      <c r="C263" t="s">
        <v>21</v>
      </c>
      <c r="D263" s="5">
        <v>355</v>
      </c>
      <c r="E263" s="5">
        <v>252.04999999999998</v>
      </c>
      <c r="F263" s="5">
        <v>4</v>
      </c>
      <c r="G263" s="5">
        <v>1420</v>
      </c>
      <c r="H263" t="s">
        <v>54</v>
      </c>
      <c r="I263" t="s">
        <v>79</v>
      </c>
      <c r="J263" t="s">
        <v>85</v>
      </c>
    </row>
    <row r="264" spans="1:10" x14ac:dyDescent="0.3">
      <c r="A264" s="2">
        <v>44094</v>
      </c>
      <c r="B264" s="2">
        <v>44097</v>
      </c>
      <c r="C264" t="s">
        <v>5</v>
      </c>
      <c r="D264" s="5">
        <v>290</v>
      </c>
      <c r="E264" s="5">
        <v>185.6</v>
      </c>
      <c r="F264" s="5">
        <v>8</v>
      </c>
      <c r="G264" s="5">
        <v>2320</v>
      </c>
      <c r="H264" t="s">
        <v>36</v>
      </c>
      <c r="I264" t="s">
        <v>82</v>
      </c>
      <c r="J264" t="s">
        <v>86</v>
      </c>
    </row>
    <row r="265" spans="1:10" x14ac:dyDescent="0.3">
      <c r="A265" s="2">
        <v>44094</v>
      </c>
      <c r="B265" s="2">
        <v>44096</v>
      </c>
      <c r="C265" t="s">
        <v>2</v>
      </c>
      <c r="D265" s="5">
        <v>250</v>
      </c>
      <c r="E265" s="5">
        <v>187.5</v>
      </c>
      <c r="F265" s="5">
        <v>7</v>
      </c>
      <c r="G265" s="5">
        <v>1750</v>
      </c>
      <c r="H265" t="s">
        <v>73</v>
      </c>
      <c r="I265" t="s">
        <v>83</v>
      </c>
      <c r="J265" t="s">
        <v>85</v>
      </c>
    </row>
    <row r="266" spans="1:10" x14ac:dyDescent="0.3">
      <c r="A266" s="2">
        <v>44095</v>
      </c>
      <c r="B266" s="2">
        <v>44100</v>
      </c>
      <c r="C266" t="s">
        <v>10</v>
      </c>
      <c r="D266" s="5">
        <v>390</v>
      </c>
      <c r="E266" s="5">
        <v>253.5</v>
      </c>
      <c r="F266" s="5">
        <v>5</v>
      </c>
      <c r="G266" s="5">
        <v>1950</v>
      </c>
      <c r="H266" t="s">
        <v>76</v>
      </c>
      <c r="I266" t="s">
        <v>81</v>
      </c>
      <c r="J266" t="s">
        <v>85</v>
      </c>
    </row>
    <row r="267" spans="1:10" x14ac:dyDescent="0.3">
      <c r="A267" s="2">
        <v>44098</v>
      </c>
      <c r="B267" s="2">
        <v>44102</v>
      </c>
      <c r="C267" t="s">
        <v>4</v>
      </c>
      <c r="D267" s="5">
        <v>390</v>
      </c>
      <c r="E267" s="5">
        <v>288.60000000000002</v>
      </c>
      <c r="F267" s="5">
        <v>7</v>
      </c>
      <c r="G267" s="5">
        <v>2730</v>
      </c>
      <c r="H267" t="s">
        <v>58</v>
      </c>
      <c r="I267" t="s">
        <v>82</v>
      </c>
      <c r="J267" t="s">
        <v>86</v>
      </c>
    </row>
    <row r="268" spans="1:10" x14ac:dyDescent="0.3">
      <c r="A268" s="2">
        <v>44098</v>
      </c>
      <c r="B268" s="2">
        <v>44103</v>
      </c>
      <c r="C268" t="s">
        <v>5</v>
      </c>
      <c r="D268" s="5">
        <v>290</v>
      </c>
      <c r="E268" s="5">
        <v>185.6</v>
      </c>
      <c r="F268" s="5">
        <v>3</v>
      </c>
      <c r="G268" s="5">
        <v>870</v>
      </c>
      <c r="H268" t="s">
        <v>63</v>
      </c>
      <c r="I268" t="s">
        <v>83</v>
      </c>
      <c r="J268" t="s">
        <v>85</v>
      </c>
    </row>
    <row r="269" spans="1:10" x14ac:dyDescent="0.3">
      <c r="A269" s="2">
        <v>44099</v>
      </c>
      <c r="B269" s="2">
        <v>44101</v>
      </c>
      <c r="C269" t="s">
        <v>11</v>
      </c>
      <c r="D269" s="5">
        <v>490</v>
      </c>
      <c r="E269" s="5">
        <v>298.89999999999998</v>
      </c>
      <c r="F269" s="5">
        <v>5</v>
      </c>
      <c r="G269" s="5">
        <v>2450</v>
      </c>
      <c r="H269" t="s">
        <v>30</v>
      </c>
      <c r="I269" t="s">
        <v>81</v>
      </c>
      <c r="J269" t="s">
        <v>86</v>
      </c>
    </row>
    <row r="270" spans="1:10" x14ac:dyDescent="0.3">
      <c r="A270" s="2">
        <v>44106</v>
      </c>
      <c r="B270" s="2">
        <v>44111</v>
      </c>
      <c r="C270" t="s">
        <v>14</v>
      </c>
      <c r="D270" s="5">
        <v>375</v>
      </c>
      <c r="E270" s="5">
        <v>247.5</v>
      </c>
      <c r="F270" s="5">
        <v>4</v>
      </c>
      <c r="G270" s="5">
        <v>1500</v>
      </c>
      <c r="H270" t="s">
        <v>52</v>
      </c>
      <c r="I270" t="s">
        <v>82</v>
      </c>
      <c r="J270" t="s">
        <v>86</v>
      </c>
    </row>
    <row r="271" spans="1:10" x14ac:dyDescent="0.3">
      <c r="A271" s="2">
        <v>44107</v>
      </c>
      <c r="B271" s="2">
        <v>44111</v>
      </c>
      <c r="C271" t="s">
        <v>13</v>
      </c>
      <c r="D271" s="5">
        <v>445</v>
      </c>
      <c r="E271" s="5">
        <v>280.35000000000002</v>
      </c>
      <c r="F271" s="5">
        <v>3</v>
      </c>
      <c r="G271" s="5">
        <v>1335</v>
      </c>
      <c r="H271" t="s">
        <v>76</v>
      </c>
      <c r="I271" t="s">
        <v>82</v>
      </c>
      <c r="J271" t="s">
        <v>86</v>
      </c>
    </row>
    <row r="272" spans="1:10" x14ac:dyDescent="0.3">
      <c r="A272" s="2">
        <v>44107</v>
      </c>
      <c r="B272" s="2">
        <v>44109</v>
      </c>
      <c r="C272" t="s">
        <v>9</v>
      </c>
      <c r="D272" s="5">
        <v>215</v>
      </c>
      <c r="E272" s="5">
        <v>152.65</v>
      </c>
      <c r="F272" s="5">
        <v>3</v>
      </c>
      <c r="G272" s="5">
        <v>645</v>
      </c>
      <c r="H272" t="s">
        <v>43</v>
      </c>
      <c r="I272" t="s">
        <v>80</v>
      </c>
      <c r="J272" t="s">
        <v>85</v>
      </c>
    </row>
    <row r="273" spans="1:10" x14ac:dyDescent="0.3">
      <c r="A273" s="2">
        <v>44108</v>
      </c>
      <c r="B273" s="2">
        <v>44109</v>
      </c>
      <c r="C273" t="s">
        <v>20</v>
      </c>
      <c r="D273" s="5">
        <v>440</v>
      </c>
      <c r="E273" s="5">
        <v>286</v>
      </c>
      <c r="F273" s="5">
        <v>5</v>
      </c>
      <c r="G273" s="5">
        <v>2200</v>
      </c>
      <c r="H273" t="s">
        <v>74</v>
      </c>
      <c r="I273" t="s">
        <v>79</v>
      </c>
      <c r="J273" t="s">
        <v>85</v>
      </c>
    </row>
    <row r="274" spans="1:10" x14ac:dyDescent="0.3">
      <c r="A274" s="2">
        <v>44109</v>
      </c>
      <c r="B274" s="2">
        <v>44116</v>
      </c>
      <c r="C274" t="s">
        <v>8</v>
      </c>
      <c r="D274" s="5">
        <v>59</v>
      </c>
      <c r="E274" s="5">
        <v>41.3</v>
      </c>
      <c r="F274" s="5">
        <v>8</v>
      </c>
      <c r="G274" s="5">
        <v>472</v>
      </c>
      <c r="H274" t="s">
        <v>36</v>
      </c>
      <c r="I274" t="s">
        <v>82</v>
      </c>
      <c r="J274" t="s">
        <v>86</v>
      </c>
    </row>
    <row r="275" spans="1:10" x14ac:dyDescent="0.3">
      <c r="A275" s="2">
        <v>44109</v>
      </c>
      <c r="B275" s="2">
        <v>44116</v>
      </c>
      <c r="C275" t="s">
        <v>9</v>
      </c>
      <c r="D275" s="5">
        <v>215</v>
      </c>
      <c r="E275" s="5">
        <v>152.65</v>
      </c>
      <c r="F275" s="5">
        <v>2</v>
      </c>
      <c r="G275" s="5">
        <v>430</v>
      </c>
      <c r="H275" t="s">
        <v>59</v>
      </c>
      <c r="I275" t="s">
        <v>79</v>
      </c>
      <c r="J275" t="s">
        <v>86</v>
      </c>
    </row>
    <row r="276" spans="1:10" x14ac:dyDescent="0.3">
      <c r="A276" s="2">
        <v>44111</v>
      </c>
      <c r="B276" s="2">
        <v>44114</v>
      </c>
      <c r="C276" t="s">
        <v>7</v>
      </c>
      <c r="D276" s="5">
        <v>250</v>
      </c>
      <c r="E276" s="5">
        <v>167.5</v>
      </c>
      <c r="F276" s="5">
        <v>6</v>
      </c>
      <c r="G276" s="5">
        <v>1500</v>
      </c>
      <c r="H276" t="s">
        <v>62</v>
      </c>
      <c r="I276" t="s">
        <v>79</v>
      </c>
      <c r="J276" t="s">
        <v>86</v>
      </c>
    </row>
    <row r="277" spans="1:10" x14ac:dyDescent="0.3">
      <c r="A277" s="2">
        <v>44111</v>
      </c>
      <c r="B277" s="2">
        <v>44115</v>
      </c>
      <c r="C277" t="s">
        <v>15</v>
      </c>
      <c r="D277" s="5">
        <v>110</v>
      </c>
      <c r="E277" s="5">
        <v>78.099999999999994</v>
      </c>
      <c r="F277" s="5">
        <v>7</v>
      </c>
      <c r="G277" s="5">
        <v>770</v>
      </c>
      <c r="H277" t="s">
        <v>42</v>
      </c>
      <c r="I277" t="s">
        <v>80</v>
      </c>
      <c r="J277" t="s">
        <v>85</v>
      </c>
    </row>
    <row r="278" spans="1:10" x14ac:dyDescent="0.3">
      <c r="A278" s="2">
        <v>44111</v>
      </c>
      <c r="B278" s="2">
        <v>44117</v>
      </c>
      <c r="C278" t="s">
        <v>6</v>
      </c>
      <c r="D278" s="5">
        <v>99</v>
      </c>
      <c r="E278" s="5">
        <v>62.37</v>
      </c>
      <c r="F278" s="5">
        <v>9</v>
      </c>
      <c r="G278" s="5">
        <v>891</v>
      </c>
      <c r="H278" t="s">
        <v>49</v>
      </c>
      <c r="I278" t="s">
        <v>82</v>
      </c>
      <c r="J278" t="s">
        <v>86</v>
      </c>
    </row>
    <row r="279" spans="1:10" x14ac:dyDescent="0.3">
      <c r="A279" s="2">
        <v>44111</v>
      </c>
      <c r="B279" s="2">
        <v>44112</v>
      </c>
      <c r="C279" t="s">
        <v>14</v>
      </c>
      <c r="D279" s="5">
        <v>375</v>
      </c>
      <c r="E279" s="5">
        <v>247.5</v>
      </c>
      <c r="F279" s="5">
        <v>4</v>
      </c>
      <c r="G279" s="5">
        <v>1500</v>
      </c>
      <c r="H279" t="s">
        <v>56</v>
      </c>
      <c r="I279" t="s">
        <v>80</v>
      </c>
      <c r="J279" t="s">
        <v>85</v>
      </c>
    </row>
    <row r="280" spans="1:10" x14ac:dyDescent="0.3">
      <c r="A280" s="2">
        <v>44112</v>
      </c>
      <c r="B280" s="2">
        <v>44115</v>
      </c>
      <c r="C280" t="s">
        <v>17</v>
      </c>
      <c r="D280" s="5">
        <v>195</v>
      </c>
      <c r="E280" s="5">
        <v>138.44999999999999</v>
      </c>
      <c r="F280" s="5">
        <v>1</v>
      </c>
      <c r="G280" s="5">
        <v>195</v>
      </c>
      <c r="H280" t="s">
        <v>32</v>
      </c>
      <c r="I280" t="s">
        <v>81</v>
      </c>
      <c r="J280" t="s">
        <v>85</v>
      </c>
    </row>
    <row r="281" spans="1:10" x14ac:dyDescent="0.3">
      <c r="A281" s="2">
        <v>44113</v>
      </c>
      <c r="B281" s="2">
        <v>44118</v>
      </c>
      <c r="C281" t="s">
        <v>16</v>
      </c>
      <c r="D281" s="5">
        <v>145</v>
      </c>
      <c r="E281" s="5">
        <v>105.85</v>
      </c>
      <c r="F281" s="5">
        <v>5</v>
      </c>
      <c r="G281" s="5">
        <v>725</v>
      </c>
      <c r="H281" t="s">
        <v>54</v>
      </c>
      <c r="I281" t="s">
        <v>80</v>
      </c>
      <c r="J281" t="s">
        <v>86</v>
      </c>
    </row>
    <row r="282" spans="1:10" x14ac:dyDescent="0.3">
      <c r="A282" s="2">
        <v>44114</v>
      </c>
      <c r="B282" s="2">
        <v>44117</v>
      </c>
      <c r="C282" t="s">
        <v>5</v>
      </c>
      <c r="D282" s="5">
        <v>290</v>
      </c>
      <c r="E282" s="5">
        <v>185.6</v>
      </c>
      <c r="F282" s="5">
        <v>4</v>
      </c>
      <c r="G282" s="5">
        <v>1160</v>
      </c>
      <c r="H282" t="s">
        <v>64</v>
      </c>
      <c r="I282" t="s">
        <v>79</v>
      </c>
      <c r="J282" t="s">
        <v>86</v>
      </c>
    </row>
    <row r="283" spans="1:10" x14ac:dyDescent="0.3">
      <c r="A283" s="2">
        <v>44114</v>
      </c>
      <c r="B283" s="2">
        <v>44116</v>
      </c>
      <c r="C283" t="s">
        <v>3</v>
      </c>
      <c r="D283" s="5">
        <v>95</v>
      </c>
      <c r="E283" s="5">
        <v>60.800000000000004</v>
      </c>
      <c r="F283" s="5">
        <v>2</v>
      </c>
      <c r="G283" s="5">
        <v>190</v>
      </c>
      <c r="H283" t="s">
        <v>52</v>
      </c>
      <c r="I283" t="s">
        <v>81</v>
      </c>
      <c r="J283" t="s">
        <v>86</v>
      </c>
    </row>
    <row r="284" spans="1:10" x14ac:dyDescent="0.3">
      <c r="A284" s="2">
        <v>44115</v>
      </c>
      <c r="B284" s="2">
        <v>44118</v>
      </c>
      <c r="C284" t="s">
        <v>15</v>
      </c>
      <c r="D284" s="5">
        <v>110</v>
      </c>
      <c r="E284" s="5">
        <v>78.099999999999994</v>
      </c>
      <c r="F284" s="5">
        <v>8</v>
      </c>
      <c r="G284" s="5">
        <v>880</v>
      </c>
      <c r="H284" t="s">
        <v>34</v>
      </c>
      <c r="I284" t="s">
        <v>81</v>
      </c>
      <c r="J284" t="s">
        <v>86</v>
      </c>
    </row>
    <row r="285" spans="1:10" x14ac:dyDescent="0.3">
      <c r="A285" s="2">
        <v>44116</v>
      </c>
      <c r="B285" s="2">
        <v>44123</v>
      </c>
      <c r="C285" t="s">
        <v>21</v>
      </c>
      <c r="D285" s="5">
        <v>355</v>
      </c>
      <c r="E285" s="5">
        <v>252.04999999999998</v>
      </c>
      <c r="F285" s="5">
        <v>6</v>
      </c>
      <c r="G285" s="5">
        <v>2130</v>
      </c>
      <c r="H285" t="s">
        <v>30</v>
      </c>
      <c r="I285" t="s">
        <v>81</v>
      </c>
      <c r="J285" t="s">
        <v>85</v>
      </c>
    </row>
    <row r="286" spans="1:10" x14ac:dyDescent="0.3">
      <c r="A286" s="2">
        <v>44117</v>
      </c>
      <c r="B286" s="2">
        <v>44123</v>
      </c>
      <c r="C286" t="s">
        <v>14</v>
      </c>
      <c r="D286" s="5">
        <v>375</v>
      </c>
      <c r="E286" s="5">
        <v>247.5</v>
      </c>
      <c r="F286" s="5">
        <v>3</v>
      </c>
      <c r="G286" s="5">
        <v>1125</v>
      </c>
      <c r="H286" t="s">
        <v>34</v>
      </c>
      <c r="I286" t="s">
        <v>82</v>
      </c>
      <c r="J286" t="s">
        <v>85</v>
      </c>
    </row>
    <row r="287" spans="1:10" x14ac:dyDescent="0.3">
      <c r="A287" s="2">
        <v>44117</v>
      </c>
      <c r="B287" s="2">
        <v>44124</v>
      </c>
      <c r="C287" t="s">
        <v>12</v>
      </c>
      <c r="D287" s="5">
        <v>320</v>
      </c>
      <c r="E287" s="5">
        <v>233.6</v>
      </c>
      <c r="F287" s="5">
        <v>4</v>
      </c>
      <c r="G287" s="5">
        <v>1280</v>
      </c>
      <c r="H287" t="s">
        <v>76</v>
      </c>
      <c r="I287" t="s">
        <v>81</v>
      </c>
      <c r="J287" t="s">
        <v>85</v>
      </c>
    </row>
    <row r="288" spans="1:10" x14ac:dyDescent="0.3">
      <c r="A288" s="2">
        <v>44118</v>
      </c>
      <c r="B288" s="2">
        <v>44124</v>
      </c>
      <c r="C288" t="s">
        <v>6</v>
      </c>
      <c r="D288" s="5">
        <v>99</v>
      </c>
      <c r="E288" s="5">
        <v>62.37</v>
      </c>
      <c r="F288" s="5">
        <v>5</v>
      </c>
      <c r="G288" s="5">
        <v>495</v>
      </c>
      <c r="H288" t="s">
        <v>41</v>
      </c>
      <c r="I288" t="s">
        <v>82</v>
      </c>
      <c r="J288" t="s">
        <v>85</v>
      </c>
    </row>
    <row r="289" spans="1:10" x14ac:dyDescent="0.3">
      <c r="A289" s="2">
        <v>44119</v>
      </c>
      <c r="B289" s="2">
        <v>44120</v>
      </c>
      <c r="C289" t="s">
        <v>5</v>
      </c>
      <c r="D289" s="5">
        <v>290</v>
      </c>
      <c r="E289" s="5">
        <v>185.6</v>
      </c>
      <c r="F289" s="5">
        <v>9</v>
      </c>
      <c r="G289" s="5">
        <v>2610</v>
      </c>
      <c r="H289" t="s">
        <v>41</v>
      </c>
      <c r="I289" t="s">
        <v>81</v>
      </c>
      <c r="J289" t="s">
        <v>86</v>
      </c>
    </row>
    <row r="290" spans="1:10" x14ac:dyDescent="0.3">
      <c r="A290" s="2">
        <v>44119</v>
      </c>
      <c r="B290" s="2">
        <v>44121</v>
      </c>
      <c r="C290" t="s">
        <v>10</v>
      </c>
      <c r="D290" s="5">
        <v>390</v>
      </c>
      <c r="E290" s="5">
        <v>253.5</v>
      </c>
      <c r="F290" s="5">
        <v>1</v>
      </c>
      <c r="G290" s="5">
        <v>390</v>
      </c>
      <c r="H290" t="s">
        <v>60</v>
      </c>
      <c r="I290" t="s">
        <v>83</v>
      </c>
      <c r="J290" t="s">
        <v>85</v>
      </c>
    </row>
    <row r="291" spans="1:10" x14ac:dyDescent="0.3">
      <c r="A291" s="2">
        <v>44119</v>
      </c>
      <c r="B291" s="2">
        <v>44121</v>
      </c>
      <c r="C291" t="s">
        <v>2</v>
      </c>
      <c r="D291" s="5">
        <v>250</v>
      </c>
      <c r="E291" s="5">
        <v>187.5</v>
      </c>
      <c r="F291" s="5">
        <v>4</v>
      </c>
      <c r="G291" s="5">
        <v>1000</v>
      </c>
      <c r="H291" t="s">
        <v>46</v>
      </c>
      <c r="I291" t="s">
        <v>83</v>
      </c>
      <c r="J291" t="s">
        <v>86</v>
      </c>
    </row>
    <row r="292" spans="1:10" x14ac:dyDescent="0.3">
      <c r="A292" s="2">
        <v>44120</v>
      </c>
      <c r="B292" s="2">
        <v>44123</v>
      </c>
      <c r="C292" t="s">
        <v>2</v>
      </c>
      <c r="D292" s="5">
        <v>250</v>
      </c>
      <c r="E292" s="5">
        <v>187.5</v>
      </c>
      <c r="F292" s="5">
        <v>1</v>
      </c>
      <c r="G292" s="5">
        <v>250</v>
      </c>
      <c r="H292" t="s">
        <v>51</v>
      </c>
      <c r="I292" t="s">
        <v>81</v>
      </c>
      <c r="J292" t="s">
        <v>85</v>
      </c>
    </row>
    <row r="293" spans="1:10" x14ac:dyDescent="0.3">
      <c r="A293" s="2">
        <v>44120</v>
      </c>
      <c r="B293" s="2">
        <v>44126</v>
      </c>
      <c r="C293" t="s">
        <v>12</v>
      </c>
      <c r="D293" s="5">
        <v>320</v>
      </c>
      <c r="E293" s="5">
        <v>233.6</v>
      </c>
      <c r="F293" s="5">
        <v>8</v>
      </c>
      <c r="G293" s="5">
        <v>2560</v>
      </c>
      <c r="H293" t="s">
        <v>31</v>
      </c>
      <c r="I293" t="s">
        <v>81</v>
      </c>
      <c r="J293" t="s">
        <v>85</v>
      </c>
    </row>
    <row r="294" spans="1:10" x14ac:dyDescent="0.3">
      <c r="A294" s="2">
        <v>44121</v>
      </c>
      <c r="B294" s="2">
        <v>44123</v>
      </c>
      <c r="C294" t="s">
        <v>9</v>
      </c>
      <c r="D294" s="5">
        <v>215</v>
      </c>
      <c r="E294" s="5">
        <v>152.65</v>
      </c>
      <c r="F294" s="5">
        <v>9</v>
      </c>
      <c r="G294" s="5">
        <v>1935</v>
      </c>
      <c r="H294" t="s">
        <v>46</v>
      </c>
      <c r="I294" t="s">
        <v>82</v>
      </c>
      <c r="J294" t="s">
        <v>85</v>
      </c>
    </row>
    <row r="295" spans="1:10" x14ac:dyDescent="0.3">
      <c r="A295" s="2">
        <v>44122</v>
      </c>
      <c r="B295" s="2">
        <v>44124</v>
      </c>
      <c r="C295" t="s">
        <v>7</v>
      </c>
      <c r="D295" s="5">
        <v>250</v>
      </c>
      <c r="E295" s="5">
        <v>167.5</v>
      </c>
      <c r="F295" s="5">
        <v>5</v>
      </c>
      <c r="G295" s="5">
        <v>1250</v>
      </c>
      <c r="H295" t="s">
        <v>74</v>
      </c>
      <c r="I295" t="s">
        <v>82</v>
      </c>
      <c r="J295" t="s">
        <v>86</v>
      </c>
    </row>
    <row r="296" spans="1:10" x14ac:dyDescent="0.3">
      <c r="A296" s="2">
        <v>44125</v>
      </c>
      <c r="B296" s="2">
        <v>44132</v>
      </c>
      <c r="C296" t="s">
        <v>15</v>
      </c>
      <c r="D296" s="5">
        <v>110</v>
      </c>
      <c r="E296" s="5">
        <v>78.099999999999994</v>
      </c>
      <c r="F296" s="5">
        <v>8</v>
      </c>
      <c r="G296" s="5">
        <v>880</v>
      </c>
      <c r="H296" t="s">
        <v>64</v>
      </c>
      <c r="I296" t="s">
        <v>82</v>
      </c>
      <c r="J296" t="s">
        <v>85</v>
      </c>
    </row>
    <row r="297" spans="1:10" x14ac:dyDescent="0.3">
      <c r="A297" s="2">
        <v>44127</v>
      </c>
      <c r="B297" s="2">
        <v>44133</v>
      </c>
      <c r="C297" t="s">
        <v>14</v>
      </c>
      <c r="D297" s="5">
        <v>375</v>
      </c>
      <c r="E297" s="5">
        <v>247.5</v>
      </c>
      <c r="F297" s="5">
        <v>4</v>
      </c>
      <c r="G297" s="5">
        <v>1500</v>
      </c>
      <c r="H297" t="s">
        <v>51</v>
      </c>
      <c r="I297" t="s">
        <v>81</v>
      </c>
      <c r="J297" t="s">
        <v>86</v>
      </c>
    </row>
    <row r="298" spans="1:10" x14ac:dyDescent="0.3">
      <c r="A298" s="2">
        <v>44127</v>
      </c>
      <c r="B298" s="2">
        <v>44130</v>
      </c>
      <c r="C298" t="s">
        <v>4</v>
      </c>
      <c r="D298" s="5">
        <v>390</v>
      </c>
      <c r="E298" s="5">
        <v>288.60000000000002</v>
      </c>
      <c r="F298" s="5">
        <v>9</v>
      </c>
      <c r="G298" s="5">
        <v>3510</v>
      </c>
      <c r="H298" t="s">
        <v>41</v>
      </c>
      <c r="I298" t="s">
        <v>82</v>
      </c>
      <c r="J298" t="s">
        <v>86</v>
      </c>
    </row>
    <row r="299" spans="1:10" x14ac:dyDescent="0.3">
      <c r="A299" s="2">
        <v>44128</v>
      </c>
      <c r="B299" s="2">
        <v>44130</v>
      </c>
      <c r="C299" t="s">
        <v>9</v>
      </c>
      <c r="D299" s="5">
        <v>215</v>
      </c>
      <c r="E299" s="5">
        <v>152.65</v>
      </c>
      <c r="F299" s="5">
        <v>6</v>
      </c>
      <c r="G299" s="5">
        <v>1290</v>
      </c>
      <c r="H299" t="s">
        <v>58</v>
      </c>
      <c r="I299" t="s">
        <v>83</v>
      </c>
      <c r="J299" t="s">
        <v>86</v>
      </c>
    </row>
    <row r="300" spans="1:10" x14ac:dyDescent="0.3">
      <c r="A300" s="2">
        <v>44129</v>
      </c>
      <c r="B300" s="2">
        <v>44136</v>
      </c>
      <c r="C300" t="s">
        <v>23</v>
      </c>
      <c r="D300" s="5">
        <v>275</v>
      </c>
      <c r="E300" s="5">
        <v>200.75</v>
      </c>
      <c r="F300" s="5">
        <v>6</v>
      </c>
      <c r="G300" s="5">
        <v>1650</v>
      </c>
      <c r="H300" t="s">
        <v>72</v>
      </c>
      <c r="I300" t="s">
        <v>83</v>
      </c>
      <c r="J300" t="s">
        <v>86</v>
      </c>
    </row>
    <row r="301" spans="1:10" x14ac:dyDescent="0.3">
      <c r="A301" s="2">
        <v>44131</v>
      </c>
      <c r="B301" s="2">
        <v>44135</v>
      </c>
      <c r="C301" t="s">
        <v>2</v>
      </c>
      <c r="D301" s="5">
        <v>250</v>
      </c>
      <c r="E301" s="5">
        <v>187.5</v>
      </c>
      <c r="F301" s="5">
        <v>4</v>
      </c>
      <c r="G301" s="5">
        <v>1000</v>
      </c>
      <c r="H301" t="s">
        <v>31</v>
      </c>
      <c r="I301" t="s">
        <v>79</v>
      </c>
      <c r="J301" t="s">
        <v>86</v>
      </c>
    </row>
    <row r="302" spans="1:10" x14ac:dyDescent="0.3">
      <c r="A302" s="2">
        <v>44132</v>
      </c>
      <c r="B302" s="2">
        <v>44138</v>
      </c>
      <c r="C302" t="s">
        <v>8</v>
      </c>
      <c r="D302" s="5">
        <v>59</v>
      </c>
      <c r="E302" s="5">
        <v>41.3</v>
      </c>
      <c r="F302" s="5">
        <v>1</v>
      </c>
      <c r="G302" s="5">
        <v>59</v>
      </c>
      <c r="H302" t="s">
        <v>74</v>
      </c>
      <c r="I302" t="s">
        <v>82</v>
      </c>
      <c r="J302" t="s">
        <v>86</v>
      </c>
    </row>
    <row r="303" spans="1:10" x14ac:dyDescent="0.3">
      <c r="A303" s="2">
        <v>44132</v>
      </c>
      <c r="B303" s="2">
        <v>44135</v>
      </c>
      <c r="C303" t="s">
        <v>17</v>
      </c>
      <c r="D303" s="5">
        <v>195</v>
      </c>
      <c r="E303" s="5">
        <v>138.44999999999999</v>
      </c>
      <c r="F303" s="5">
        <v>1</v>
      </c>
      <c r="G303" s="5">
        <v>195</v>
      </c>
      <c r="H303" t="s">
        <v>52</v>
      </c>
      <c r="I303" t="s">
        <v>81</v>
      </c>
      <c r="J303" t="s">
        <v>86</v>
      </c>
    </row>
    <row r="304" spans="1:10" x14ac:dyDescent="0.3">
      <c r="A304" s="2">
        <v>44132</v>
      </c>
      <c r="B304" s="2">
        <v>44138</v>
      </c>
      <c r="C304" t="s">
        <v>17</v>
      </c>
      <c r="D304" s="5">
        <v>195</v>
      </c>
      <c r="E304" s="5">
        <v>138.44999999999999</v>
      </c>
      <c r="F304" s="5">
        <v>2</v>
      </c>
      <c r="G304" s="5">
        <v>390</v>
      </c>
      <c r="H304" t="s">
        <v>40</v>
      </c>
      <c r="I304" t="s">
        <v>82</v>
      </c>
      <c r="J304" t="s">
        <v>86</v>
      </c>
    </row>
    <row r="305" spans="1:10" x14ac:dyDescent="0.3">
      <c r="A305" s="2">
        <v>44134</v>
      </c>
      <c r="B305" s="2">
        <v>44136</v>
      </c>
      <c r="C305" t="s">
        <v>23</v>
      </c>
      <c r="D305" s="5">
        <v>275</v>
      </c>
      <c r="E305" s="5">
        <v>200.75</v>
      </c>
      <c r="F305" s="5">
        <v>8</v>
      </c>
      <c r="G305" s="5">
        <v>2200</v>
      </c>
      <c r="H305" t="s">
        <v>46</v>
      </c>
      <c r="I305" t="s">
        <v>80</v>
      </c>
      <c r="J305" t="s">
        <v>86</v>
      </c>
    </row>
    <row r="306" spans="1:10" x14ac:dyDescent="0.3">
      <c r="A306" s="2">
        <v>44136</v>
      </c>
      <c r="B306" s="2">
        <v>44140</v>
      </c>
      <c r="C306" t="s">
        <v>20</v>
      </c>
      <c r="D306" s="5">
        <v>440</v>
      </c>
      <c r="E306" s="5">
        <v>286</v>
      </c>
      <c r="F306" s="5">
        <v>3</v>
      </c>
      <c r="G306" s="5">
        <v>1320</v>
      </c>
      <c r="H306" t="s">
        <v>42</v>
      </c>
      <c r="I306" t="s">
        <v>83</v>
      </c>
      <c r="J306" t="s">
        <v>86</v>
      </c>
    </row>
    <row r="307" spans="1:10" x14ac:dyDescent="0.3">
      <c r="A307" s="2">
        <v>44137</v>
      </c>
      <c r="B307" s="2">
        <v>44143</v>
      </c>
      <c r="C307" t="s">
        <v>9</v>
      </c>
      <c r="D307" s="5">
        <v>215</v>
      </c>
      <c r="E307" s="5">
        <v>152.65</v>
      </c>
      <c r="F307" s="5">
        <v>4</v>
      </c>
      <c r="G307" s="5">
        <v>860</v>
      </c>
      <c r="H307" t="s">
        <v>52</v>
      </c>
      <c r="I307" t="s">
        <v>82</v>
      </c>
      <c r="J307" t="s">
        <v>86</v>
      </c>
    </row>
    <row r="308" spans="1:10" x14ac:dyDescent="0.3">
      <c r="A308" s="2">
        <v>44138</v>
      </c>
      <c r="B308" s="2">
        <v>44140</v>
      </c>
      <c r="C308" t="s">
        <v>5</v>
      </c>
      <c r="D308" s="5">
        <v>290</v>
      </c>
      <c r="E308" s="5">
        <v>185.6</v>
      </c>
      <c r="F308" s="5">
        <v>3</v>
      </c>
      <c r="G308" s="5">
        <v>870</v>
      </c>
      <c r="H308" t="s">
        <v>35</v>
      </c>
      <c r="I308" t="s">
        <v>83</v>
      </c>
      <c r="J308" t="s">
        <v>85</v>
      </c>
    </row>
    <row r="309" spans="1:10" x14ac:dyDescent="0.3">
      <c r="A309" s="2">
        <v>44138</v>
      </c>
      <c r="B309" s="2">
        <v>44145</v>
      </c>
      <c r="C309" t="s">
        <v>22</v>
      </c>
      <c r="D309" s="5">
        <v>460</v>
      </c>
      <c r="E309" s="5">
        <v>303.60000000000002</v>
      </c>
      <c r="F309" s="5">
        <v>5</v>
      </c>
      <c r="G309" s="5">
        <v>2300</v>
      </c>
      <c r="H309" t="s">
        <v>50</v>
      </c>
      <c r="I309" t="s">
        <v>81</v>
      </c>
      <c r="J309" t="s">
        <v>86</v>
      </c>
    </row>
    <row r="310" spans="1:10" x14ac:dyDescent="0.3">
      <c r="A310" s="2">
        <v>44139</v>
      </c>
      <c r="B310" s="2">
        <v>44143</v>
      </c>
      <c r="C310" t="s">
        <v>10</v>
      </c>
      <c r="D310" s="5">
        <v>390</v>
      </c>
      <c r="E310" s="5">
        <v>253.5</v>
      </c>
      <c r="F310" s="5">
        <v>7</v>
      </c>
      <c r="G310" s="5">
        <v>2730</v>
      </c>
      <c r="H310" t="s">
        <v>46</v>
      </c>
      <c r="I310" t="s">
        <v>82</v>
      </c>
      <c r="J310" t="s">
        <v>85</v>
      </c>
    </row>
    <row r="311" spans="1:10" x14ac:dyDescent="0.3">
      <c r="A311" s="2">
        <v>44141</v>
      </c>
      <c r="B311" s="2">
        <v>44144</v>
      </c>
      <c r="C311" t="s">
        <v>15</v>
      </c>
      <c r="D311" s="5">
        <v>110</v>
      </c>
      <c r="E311" s="5">
        <v>78.099999999999994</v>
      </c>
      <c r="F311" s="5">
        <v>4</v>
      </c>
      <c r="G311" s="5">
        <v>440</v>
      </c>
      <c r="H311" t="s">
        <v>41</v>
      </c>
      <c r="I311" t="s">
        <v>82</v>
      </c>
      <c r="J311" t="s">
        <v>86</v>
      </c>
    </row>
    <row r="312" spans="1:10" x14ac:dyDescent="0.3">
      <c r="A312" s="2">
        <v>44141</v>
      </c>
      <c r="B312" s="2">
        <v>44147</v>
      </c>
      <c r="C312" t="s">
        <v>13</v>
      </c>
      <c r="D312" s="5">
        <v>445</v>
      </c>
      <c r="E312" s="5">
        <v>280.35000000000002</v>
      </c>
      <c r="F312" s="5">
        <v>8</v>
      </c>
      <c r="G312" s="5">
        <v>3560</v>
      </c>
      <c r="H312" t="s">
        <v>41</v>
      </c>
      <c r="I312" t="s">
        <v>82</v>
      </c>
      <c r="J312" t="s">
        <v>86</v>
      </c>
    </row>
    <row r="313" spans="1:10" x14ac:dyDescent="0.3">
      <c r="A313" s="2">
        <v>44142</v>
      </c>
      <c r="B313" s="2">
        <v>44145</v>
      </c>
      <c r="C313" t="s">
        <v>13</v>
      </c>
      <c r="D313" s="5">
        <v>445</v>
      </c>
      <c r="E313" s="5">
        <v>280.35000000000002</v>
      </c>
      <c r="F313" s="5">
        <v>7</v>
      </c>
      <c r="G313" s="5">
        <v>3115</v>
      </c>
      <c r="H313" t="s">
        <v>42</v>
      </c>
      <c r="I313" t="s">
        <v>82</v>
      </c>
      <c r="J313" t="s">
        <v>85</v>
      </c>
    </row>
    <row r="314" spans="1:10" x14ac:dyDescent="0.3">
      <c r="A314" s="2">
        <v>44142</v>
      </c>
      <c r="B314" s="2">
        <v>44145</v>
      </c>
      <c r="C314" t="s">
        <v>3</v>
      </c>
      <c r="D314" s="5">
        <v>95</v>
      </c>
      <c r="E314" s="5">
        <v>60.800000000000004</v>
      </c>
      <c r="F314" s="5">
        <v>3</v>
      </c>
      <c r="G314" s="5">
        <v>285</v>
      </c>
      <c r="H314" t="s">
        <v>74</v>
      </c>
      <c r="I314" t="s">
        <v>80</v>
      </c>
      <c r="J314" t="s">
        <v>85</v>
      </c>
    </row>
    <row r="315" spans="1:10" x14ac:dyDescent="0.3">
      <c r="A315" s="2">
        <v>44142</v>
      </c>
      <c r="B315" s="2">
        <v>44146</v>
      </c>
      <c r="C315" t="s">
        <v>12</v>
      </c>
      <c r="D315" s="5">
        <v>320</v>
      </c>
      <c r="E315" s="5">
        <v>233.6</v>
      </c>
      <c r="F315" s="5">
        <v>5</v>
      </c>
      <c r="G315" s="5">
        <v>1600</v>
      </c>
      <c r="H315" t="s">
        <v>45</v>
      </c>
      <c r="I315" t="s">
        <v>80</v>
      </c>
      <c r="J315" t="s">
        <v>85</v>
      </c>
    </row>
    <row r="316" spans="1:10" x14ac:dyDescent="0.3">
      <c r="A316" s="2">
        <v>44145</v>
      </c>
      <c r="B316" s="2">
        <v>44152</v>
      </c>
      <c r="C316" t="s">
        <v>13</v>
      </c>
      <c r="D316" s="5">
        <v>445</v>
      </c>
      <c r="E316" s="5">
        <v>280.35000000000002</v>
      </c>
      <c r="F316" s="5">
        <v>4</v>
      </c>
      <c r="G316" s="5">
        <v>1780</v>
      </c>
      <c r="H316" t="s">
        <v>46</v>
      </c>
      <c r="I316" t="s">
        <v>80</v>
      </c>
      <c r="J316" t="s">
        <v>86</v>
      </c>
    </row>
    <row r="317" spans="1:10" x14ac:dyDescent="0.3">
      <c r="A317" s="2">
        <v>44145</v>
      </c>
      <c r="B317" s="2">
        <v>44152</v>
      </c>
      <c r="C317" t="s">
        <v>14</v>
      </c>
      <c r="D317" s="5">
        <v>375</v>
      </c>
      <c r="E317" s="5">
        <v>247.5</v>
      </c>
      <c r="F317" s="5">
        <v>2</v>
      </c>
      <c r="G317" s="5">
        <v>750</v>
      </c>
      <c r="H317" t="s">
        <v>47</v>
      </c>
      <c r="I317" t="s">
        <v>83</v>
      </c>
      <c r="J317" t="s">
        <v>85</v>
      </c>
    </row>
    <row r="318" spans="1:10" x14ac:dyDescent="0.3">
      <c r="A318" s="2">
        <v>44147</v>
      </c>
      <c r="B318" s="2">
        <v>44148</v>
      </c>
      <c r="C318" t="s">
        <v>4</v>
      </c>
      <c r="D318" s="5">
        <v>390</v>
      </c>
      <c r="E318" s="5">
        <v>288.60000000000002</v>
      </c>
      <c r="F318" s="5">
        <v>7</v>
      </c>
      <c r="G318" s="5">
        <v>2730</v>
      </c>
      <c r="H318" t="s">
        <v>61</v>
      </c>
      <c r="I318" t="s">
        <v>82</v>
      </c>
      <c r="J318" t="s">
        <v>85</v>
      </c>
    </row>
    <row r="319" spans="1:10" x14ac:dyDescent="0.3">
      <c r="A319" s="2">
        <v>44147</v>
      </c>
      <c r="B319" s="2">
        <v>44154</v>
      </c>
      <c r="C319" t="s">
        <v>12</v>
      </c>
      <c r="D319" s="5">
        <v>320</v>
      </c>
      <c r="E319" s="5">
        <v>233.6</v>
      </c>
      <c r="F319" s="5">
        <v>3</v>
      </c>
      <c r="G319" s="5">
        <v>960</v>
      </c>
      <c r="H319" t="s">
        <v>75</v>
      </c>
      <c r="I319" t="s">
        <v>80</v>
      </c>
      <c r="J319" t="s">
        <v>86</v>
      </c>
    </row>
    <row r="320" spans="1:10" x14ac:dyDescent="0.3">
      <c r="A320" s="2">
        <v>44147</v>
      </c>
      <c r="B320" s="2">
        <v>44152</v>
      </c>
      <c r="C320" t="s">
        <v>21</v>
      </c>
      <c r="D320" s="5">
        <v>355</v>
      </c>
      <c r="E320" s="5">
        <v>252.04999999999998</v>
      </c>
      <c r="F320" s="5">
        <v>3</v>
      </c>
      <c r="G320" s="5">
        <v>1065</v>
      </c>
      <c r="H320" t="s">
        <v>43</v>
      </c>
      <c r="I320" t="s">
        <v>80</v>
      </c>
      <c r="J320" t="s">
        <v>85</v>
      </c>
    </row>
    <row r="321" spans="1:10" x14ac:dyDescent="0.3">
      <c r="A321" s="2">
        <v>44147</v>
      </c>
      <c r="B321" s="2">
        <v>44153</v>
      </c>
      <c r="C321" t="s">
        <v>13</v>
      </c>
      <c r="D321" s="5">
        <v>445</v>
      </c>
      <c r="E321" s="5">
        <v>280.35000000000002</v>
      </c>
      <c r="F321" s="5">
        <v>4</v>
      </c>
      <c r="G321" s="5">
        <v>1780</v>
      </c>
      <c r="H321" t="s">
        <v>71</v>
      </c>
      <c r="I321" t="s">
        <v>81</v>
      </c>
      <c r="J321" t="s">
        <v>85</v>
      </c>
    </row>
    <row r="322" spans="1:10" x14ac:dyDescent="0.3">
      <c r="A322" s="2">
        <v>44148</v>
      </c>
      <c r="B322" s="2">
        <v>44150</v>
      </c>
      <c r="C322" t="s">
        <v>18</v>
      </c>
      <c r="D322" s="5">
        <v>80</v>
      </c>
      <c r="E322" s="5">
        <v>48.8</v>
      </c>
      <c r="F322" s="5">
        <v>5</v>
      </c>
      <c r="G322" s="5">
        <v>400</v>
      </c>
      <c r="H322" t="s">
        <v>39</v>
      </c>
      <c r="I322" t="s">
        <v>83</v>
      </c>
      <c r="J322" t="s">
        <v>85</v>
      </c>
    </row>
    <row r="323" spans="1:10" x14ac:dyDescent="0.3">
      <c r="A323" s="2">
        <v>44149</v>
      </c>
      <c r="B323" s="2">
        <v>44151</v>
      </c>
      <c r="C323" t="s">
        <v>23</v>
      </c>
      <c r="D323" s="5">
        <v>275</v>
      </c>
      <c r="E323" s="5">
        <v>200.75</v>
      </c>
      <c r="F323" s="5">
        <v>1</v>
      </c>
      <c r="G323" s="5">
        <v>275</v>
      </c>
      <c r="H323" t="s">
        <v>66</v>
      </c>
      <c r="I323" t="s">
        <v>79</v>
      </c>
      <c r="J323" t="s">
        <v>85</v>
      </c>
    </row>
    <row r="324" spans="1:10" x14ac:dyDescent="0.3">
      <c r="A324" s="2">
        <v>44151</v>
      </c>
      <c r="B324" s="2">
        <v>44158</v>
      </c>
      <c r="C324" t="s">
        <v>4</v>
      </c>
      <c r="D324" s="5">
        <v>390</v>
      </c>
      <c r="E324" s="5">
        <v>288.60000000000002</v>
      </c>
      <c r="F324" s="5">
        <v>4</v>
      </c>
      <c r="G324" s="5">
        <v>1560</v>
      </c>
      <c r="H324" t="s">
        <v>65</v>
      </c>
      <c r="I324" t="s">
        <v>83</v>
      </c>
      <c r="J324" t="s">
        <v>86</v>
      </c>
    </row>
    <row r="325" spans="1:10" x14ac:dyDescent="0.3">
      <c r="A325" s="2">
        <v>44151</v>
      </c>
      <c r="B325" s="2">
        <v>44152</v>
      </c>
      <c r="C325" t="s">
        <v>16</v>
      </c>
      <c r="D325" s="5">
        <v>145</v>
      </c>
      <c r="E325" s="5">
        <v>105.85</v>
      </c>
      <c r="F325" s="5">
        <v>1</v>
      </c>
      <c r="G325" s="5">
        <v>145</v>
      </c>
      <c r="H325" t="s">
        <v>59</v>
      </c>
      <c r="I325" t="s">
        <v>83</v>
      </c>
      <c r="J325" t="s">
        <v>86</v>
      </c>
    </row>
    <row r="326" spans="1:10" x14ac:dyDescent="0.3">
      <c r="A326" s="2">
        <v>44152</v>
      </c>
      <c r="B326" s="2">
        <v>44155</v>
      </c>
      <c r="C326" t="s">
        <v>22</v>
      </c>
      <c r="D326" s="5">
        <v>460</v>
      </c>
      <c r="E326" s="5">
        <v>303.60000000000002</v>
      </c>
      <c r="F326" s="5">
        <v>8</v>
      </c>
      <c r="G326" s="5">
        <v>3680</v>
      </c>
      <c r="H326" t="s">
        <v>50</v>
      </c>
      <c r="I326" t="s">
        <v>80</v>
      </c>
      <c r="J326" t="s">
        <v>85</v>
      </c>
    </row>
    <row r="327" spans="1:10" x14ac:dyDescent="0.3">
      <c r="A327" s="2">
        <v>44153</v>
      </c>
      <c r="B327" s="2">
        <v>44160</v>
      </c>
      <c r="C327" t="s">
        <v>21</v>
      </c>
      <c r="D327" s="5">
        <v>355</v>
      </c>
      <c r="E327" s="5">
        <v>252.04999999999998</v>
      </c>
      <c r="F327" s="5">
        <v>7</v>
      </c>
      <c r="G327" s="5">
        <v>2485</v>
      </c>
      <c r="H327" t="s">
        <v>70</v>
      </c>
      <c r="I327" t="s">
        <v>79</v>
      </c>
      <c r="J327" t="s">
        <v>85</v>
      </c>
    </row>
    <row r="328" spans="1:10" x14ac:dyDescent="0.3">
      <c r="A328" s="2">
        <v>44153</v>
      </c>
      <c r="B328" s="2">
        <v>44158</v>
      </c>
      <c r="C328" t="s">
        <v>13</v>
      </c>
      <c r="D328" s="5">
        <v>445</v>
      </c>
      <c r="E328" s="5">
        <v>280.35000000000002</v>
      </c>
      <c r="F328" s="5">
        <v>3</v>
      </c>
      <c r="G328" s="5">
        <v>1335</v>
      </c>
      <c r="H328" t="s">
        <v>41</v>
      </c>
      <c r="I328" t="s">
        <v>82</v>
      </c>
      <c r="J328" t="s">
        <v>86</v>
      </c>
    </row>
    <row r="329" spans="1:10" x14ac:dyDescent="0.3">
      <c r="A329" s="2">
        <v>44153</v>
      </c>
      <c r="B329" s="2">
        <v>44160</v>
      </c>
      <c r="C329" t="s">
        <v>4</v>
      </c>
      <c r="D329" s="5">
        <v>390</v>
      </c>
      <c r="E329" s="5">
        <v>288.60000000000002</v>
      </c>
      <c r="F329" s="5">
        <v>9</v>
      </c>
      <c r="G329" s="5">
        <v>3510</v>
      </c>
      <c r="H329" t="s">
        <v>61</v>
      </c>
      <c r="I329" t="s">
        <v>80</v>
      </c>
      <c r="J329" t="s">
        <v>85</v>
      </c>
    </row>
    <row r="330" spans="1:10" x14ac:dyDescent="0.3">
      <c r="A330" s="2">
        <v>44155</v>
      </c>
      <c r="B330" s="2">
        <v>44162</v>
      </c>
      <c r="C330" t="s">
        <v>17</v>
      </c>
      <c r="D330" s="5">
        <v>195</v>
      </c>
      <c r="E330" s="5">
        <v>138.44999999999999</v>
      </c>
      <c r="F330" s="5">
        <v>2</v>
      </c>
      <c r="G330" s="5">
        <v>390</v>
      </c>
      <c r="H330" t="s">
        <v>74</v>
      </c>
      <c r="I330" t="s">
        <v>79</v>
      </c>
      <c r="J330" t="s">
        <v>86</v>
      </c>
    </row>
    <row r="331" spans="1:10" x14ac:dyDescent="0.3">
      <c r="A331" s="2">
        <v>44156</v>
      </c>
      <c r="B331" s="2">
        <v>44162</v>
      </c>
      <c r="C331" t="s">
        <v>16</v>
      </c>
      <c r="D331" s="5">
        <v>145</v>
      </c>
      <c r="E331" s="5">
        <v>105.85</v>
      </c>
      <c r="F331" s="5">
        <v>3</v>
      </c>
      <c r="G331" s="5">
        <v>435</v>
      </c>
      <c r="H331" t="s">
        <v>68</v>
      </c>
      <c r="I331" t="s">
        <v>80</v>
      </c>
      <c r="J331" t="s">
        <v>85</v>
      </c>
    </row>
    <row r="332" spans="1:10" x14ac:dyDescent="0.3">
      <c r="A332" s="2">
        <v>44158</v>
      </c>
      <c r="B332" s="2">
        <v>44161</v>
      </c>
      <c r="C332" t="s">
        <v>5</v>
      </c>
      <c r="D332" s="5">
        <v>290</v>
      </c>
      <c r="E332" s="5">
        <v>185.6</v>
      </c>
      <c r="F332" s="5">
        <v>5</v>
      </c>
      <c r="G332" s="5">
        <v>1450</v>
      </c>
      <c r="H332" t="s">
        <v>75</v>
      </c>
      <c r="I332" t="s">
        <v>82</v>
      </c>
      <c r="J332" t="s">
        <v>86</v>
      </c>
    </row>
    <row r="333" spans="1:10" x14ac:dyDescent="0.3">
      <c r="A333" s="2">
        <v>44158</v>
      </c>
      <c r="B333" s="2">
        <v>44159</v>
      </c>
      <c r="C333" t="s">
        <v>5</v>
      </c>
      <c r="D333" s="5">
        <v>290</v>
      </c>
      <c r="E333" s="5">
        <v>185.6</v>
      </c>
      <c r="F333" s="5">
        <v>6</v>
      </c>
      <c r="G333" s="5">
        <v>1740</v>
      </c>
      <c r="H333" t="s">
        <v>68</v>
      </c>
      <c r="I333" t="s">
        <v>79</v>
      </c>
      <c r="J333" t="s">
        <v>86</v>
      </c>
    </row>
    <row r="334" spans="1:10" x14ac:dyDescent="0.3">
      <c r="A334" s="2">
        <v>44160</v>
      </c>
      <c r="B334" s="2">
        <v>44165</v>
      </c>
      <c r="C334" t="s">
        <v>14</v>
      </c>
      <c r="D334" s="5">
        <v>375</v>
      </c>
      <c r="E334" s="5">
        <v>247.5</v>
      </c>
      <c r="F334" s="5">
        <v>4</v>
      </c>
      <c r="G334" s="5">
        <v>1500</v>
      </c>
      <c r="H334" t="s">
        <v>44</v>
      </c>
      <c r="I334" t="s">
        <v>80</v>
      </c>
      <c r="J334" t="s">
        <v>85</v>
      </c>
    </row>
    <row r="335" spans="1:10" x14ac:dyDescent="0.3">
      <c r="A335" s="2">
        <v>44160</v>
      </c>
      <c r="B335" s="2">
        <v>44163</v>
      </c>
      <c r="C335" t="s">
        <v>14</v>
      </c>
      <c r="D335" s="5">
        <v>375</v>
      </c>
      <c r="E335" s="5">
        <v>247.5</v>
      </c>
      <c r="F335" s="5">
        <v>5</v>
      </c>
      <c r="G335" s="5">
        <v>1875</v>
      </c>
      <c r="H335" t="s">
        <v>57</v>
      </c>
      <c r="I335" t="s">
        <v>80</v>
      </c>
      <c r="J335" t="s">
        <v>85</v>
      </c>
    </row>
    <row r="336" spans="1:10" x14ac:dyDescent="0.3">
      <c r="A336" s="2">
        <v>44162</v>
      </c>
      <c r="B336" s="2">
        <v>44169</v>
      </c>
      <c r="C336" t="s">
        <v>7</v>
      </c>
      <c r="D336" s="5">
        <v>250</v>
      </c>
      <c r="E336" s="5">
        <v>167.5</v>
      </c>
      <c r="F336" s="5">
        <v>4</v>
      </c>
      <c r="G336" s="5">
        <v>1000</v>
      </c>
      <c r="H336" t="s">
        <v>43</v>
      </c>
      <c r="I336" t="s">
        <v>79</v>
      </c>
      <c r="J336" t="s">
        <v>86</v>
      </c>
    </row>
    <row r="337" spans="1:10" x14ac:dyDescent="0.3">
      <c r="A337" s="2">
        <v>44165</v>
      </c>
      <c r="B337" s="2">
        <v>44170</v>
      </c>
      <c r="C337" t="s">
        <v>13</v>
      </c>
      <c r="D337" s="5">
        <v>445</v>
      </c>
      <c r="E337" s="5">
        <v>280.35000000000002</v>
      </c>
      <c r="F337" s="5">
        <v>1</v>
      </c>
      <c r="G337" s="5">
        <v>445</v>
      </c>
      <c r="H337" t="s">
        <v>70</v>
      </c>
      <c r="I337" t="s">
        <v>83</v>
      </c>
      <c r="J337" t="s">
        <v>86</v>
      </c>
    </row>
    <row r="338" spans="1:10" x14ac:dyDescent="0.3">
      <c r="A338" s="2">
        <v>44166</v>
      </c>
      <c r="B338" s="2">
        <v>44169</v>
      </c>
      <c r="C338" t="s">
        <v>5</v>
      </c>
      <c r="D338" s="5">
        <v>290</v>
      </c>
      <c r="E338" s="5">
        <v>185.6</v>
      </c>
      <c r="F338" s="5">
        <v>9</v>
      </c>
      <c r="G338" s="5">
        <v>2610</v>
      </c>
      <c r="H338" t="s">
        <v>51</v>
      </c>
      <c r="I338" t="s">
        <v>80</v>
      </c>
      <c r="J338" t="s">
        <v>86</v>
      </c>
    </row>
    <row r="339" spans="1:10" x14ac:dyDescent="0.3">
      <c r="A339" s="2">
        <v>44167</v>
      </c>
      <c r="B339" s="2">
        <v>44169</v>
      </c>
      <c r="C339" t="s">
        <v>4</v>
      </c>
      <c r="D339" s="5">
        <v>390</v>
      </c>
      <c r="E339" s="5">
        <v>288.60000000000002</v>
      </c>
      <c r="F339" s="5">
        <v>2</v>
      </c>
      <c r="G339" s="5">
        <v>780</v>
      </c>
      <c r="H339" t="s">
        <v>33</v>
      </c>
      <c r="I339" t="s">
        <v>82</v>
      </c>
      <c r="J339" t="s">
        <v>86</v>
      </c>
    </row>
    <row r="340" spans="1:10" x14ac:dyDescent="0.3">
      <c r="A340" s="2">
        <v>44169</v>
      </c>
      <c r="B340" s="2">
        <v>44171</v>
      </c>
      <c r="C340" t="s">
        <v>13</v>
      </c>
      <c r="D340" s="5">
        <v>445</v>
      </c>
      <c r="E340" s="5">
        <v>280.35000000000002</v>
      </c>
      <c r="F340" s="5">
        <v>4</v>
      </c>
      <c r="G340" s="5">
        <v>1780</v>
      </c>
      <c r="H340" t="s">
        <v>66</v>
      </c>
      <c r="I340" t="s">
        <v>79</v>
      </c>
      <c r="J340" t="s">
        <v>85</v>
      </c>
    </row>
    <row r="341" spans="1:10" x14ac:dyDescent="0.3">
      <c r="A341" s="2">
        <v>44170</v>
      </c>
      <c r="B341" s="2">
        <v>44177</v>
      </c>
      <c r="C341" t="s">
        <v>7</v>
      </c>
      <c r="D341" s="5">
        <v>250</v>
      </c>
      <c r="E341" s="5">
        <v>167.5</v>
      </c>
      <c r="F341" s="5">
        <v>8</v>
      </c>
      <c r="G341" s="5">
        <v>2000</v>
      </c>
      <c r="H341" t="s">
        <v>38</v>
      </c>
      <c r="I341" t="s">
        <v>82</v>
      </c>
      <c r="J341" t="s">
        <v>86</v>
      </c>
    </row>
    <row r="342" spans="1:10" x14ac:dyDescent="0.3">
      <c r="A342" s="2">
        <v>44175</v>
      </c>
      <c r="B342" s="2">
        <v>44179</v>
      </c>
      <c r="C342" t="s">
        <v>8</v>
      </c>
      <c r="D342" s="5">
        <v>59</v>
      </c>
      <c r="E342" s="5">
        <v>41.3</v>
      </c>
      <c r="F342" s="5">
        <v>3</v>
      </c>
      <c r="G342" s="5">
        <v>177</v>
      </c>
      <c r="H342" t="s">
        <v>34</v>
      </c>
      <c r="I342" t="s">
        <v>82</v>
      </c>
      <c r="J342" t="s">
        <v>86</v>
      </c>
    </row>
    <row r="343" spans="1:10" x14ac:dyDescent="0.3">
      <c r="A343" s="2">
        <v>44175</v>
      </c>
      <c r="B343" s="2">
        <v>44182</v>
      </c>
      <c r="C343" t="s">
        <v>23</v>
      </c>
      <c r="D343" s="5">
        <v>275</v>
      </c>
      <c r="E343" s="5">
        <v>200.75</v>
      </c>
      <c r="F343" s="5">
        <v>9</v>
      </c>
      <c r="G343" s="5">
        <v>2475</v>
      </c>
      <c r="H343" t="s">
        <v>51</v>
      </c>
      <c r="I343" t="s">
        <v>82</v>
      </c>
      <c r="J343" t="s">
        <v>85</v>
      </c>
    </row>
    <row r="344" spans="1:10" x14ac:dyDescent="0.3">
      <c r="A344" s="2">
        <v>44176</v>
      </c>
      <c r="B344" s="2">
        <v>44182</v>
      </c>
      <c r="C344" t="s">
        <v>4</v>
      </c>
      <c r="D344" s="5">
        <v>390</v>
      </c>
      <c r="E344" s="5">
        <v>288.60000000000002</v>
      </c>
      <c r="F344" s="5">
        <v>7</v>
      </c>
      <c r="G344" s="5">
        <v>2730</v>
      </c>
      <c r="H344" t="s">
        <v>75</v>
      </c>
      <c r="I344" t="s">
        <v>79</v>
      </c>
      <c r="J344" t="s">
        <v>86</v>
      </c>
    </row>
    <row r="345" spans="1:10" x14ac:dyDescent="0.3">
      <c r="A345" s="2">
        <v>44178</v>
      </c>
      <c r="B345" s="2">
        <v>44183</v>
      </c>
      <c r="C345" t="s">
        <v>5</v>
      </c>
      <c r="D345" s="5">
        <v>290</v>
      </c>
      <c r="E345" s="5">
        <v>185.6</v>
      </c>
      <c r="F345" s="5">
        <v>7</v>
      </c>
      <c r="G345" s="5">
        <v>2030</v>
      </c>
      <c r="H345" t="s">
        <v>41</v>
      </c>
      <c r="I345" t="s">
        <v>82</v>
      </c>
      <c r="J345" t="s">
        <v>86</v>
      </c>
    </row>
    <row r="346" spans="1:10" x14ac:dyDescent="0.3">
      <c r="A346" s="2">
        <v>44179</v>
      </c>
      <c r="B346" s="2">
        <v>44181</v>
      </c>
      <c r="C346" t="s">
        <v>16</v>
      </c>
      <c r="D346" s="5">
        <v>145</v>
      </c>
      <c r="E346" s="5">
        <v>105.85</v>
      </c>
      <c r="F346" s="5">
        <v>1</v>
      </c>
      <c r="G346" s="5">
        <v>145</v>
      </c>
      <c r="H346" t="s">
        <v>48</v>
      </c>
      <c r="I346" t="s">
        <v>82</v>
      </c>
      <c r="J346" t="s">
        <v>85</v>
      </c>
    </row>
    <row r="347" spans="1:10" x14ac:dyDescent="0.3">
      <c r="A347" s="2">
        <v>44182</v>
      </c>
      <c r="B347" s="2">
        <v>44185</v>
      </c>
      <c r="C347" t="s">
        <v>7</v>
      </c>
      <c r="D347" s="5">
        <v>250</v>
      </c>
      <c r="E347" s="5">
        <v>167.5</v>
      </c>
      <c r="F347" s="5">
        <v>5</v>
      </c>
      <c r="G347" s="5">
        <v>1250</v>
      </c>
      <c r="H347" t="s">
        <v>43</v>
      </c>
      <c r="I347" t="s">
        <v>79</v>
      </c>
      <c r="J347" t="s">
        <v>86</v>
      </c>
    </row>
    <row r="348" spans="1:10" x14ac:dyDescent="0.3">
      <c r="A348" s="2">
        <v>44183</v>
      </c>
      <c r="B348" s="2">
        <v>44185</v>
      </c>
      <c r="C348" t="s">
        <v>7</v>
      </c>
      <c r="D348" s="5">
        <v>250</v>
      </c>
      <c r="E348" s="5">
        <v>167.5</v>
      </c>
      <c r="F348" s="5">
        <v>9</v>
      </c>
      <c r="G348" s="5">
        <v>2250</v>
      </c>
      <c r="H348" t="s">
        <v>76</v>
      </c>
      <c r="I348" t="s">
        <v>80</v>
      </c>
      <c r="J348" t="s">
        <v>85</v>
      </c>
    </row>
    <row r="349" spans="1:10" x14ac:dyDescent="0.3">
      <c r="A349" s="2">
        <v>44185</v>
      </c>
      <c r="B349" s="2">
        <v>44191</v>
      </c>
      <c r="C349" t="s">
        <v>7</v>
      </c>
      <c r="D349" s="5">
        <v>250</v>
      </c>
      <c r="E349" s="5">
        <v>167.5</v>
      </c>
      <c r="F349" s="5">
        <v>5</v>
      </c>
      <c r="G349" s="5">
        <v>1250</v>
      </c>
      <c r="H349" t="s">
        <v>69</v>
      </c>
      <c r="I349" t="s">
        <v>83</v>
      </c>
      <c r="J349" t="s">
        <v>86</v>
      </c>
    </row>
    <row r="350" spans="1:10" x14ac:dyDescent="0.3">
      <c r="A350" s="2">
        <v>44186</v>
      </c>
      <c r="B350" s="2">
        <v>44187</v>
      </c>
      <c r="C350" t="s">
        <v>15</v>
      </c>
      <c r="D350" s="5">
        <v>110</v>
      </c>
      <c r="E350" s="5">
        <v>78.099999999999994</v>
      </c>
      <c r="F350" s="5">
        <v>1</v>
      </c>
      <c r="G350" s="5">
        <v>110</v>
      </c>
      <c r="H350" t="s">
        <v>33</v>
      </c>
      <c r="I350" t="s">
        <v>82</v>
      </c>
      <c r="J350" t="s">
        <v>86</v>
      </c>
    </row>
    <row r="351" spans="1:10" x14ac:dyDescent="0.3">
      <c r="A351" s="2">
        <v>44188</v>
      </c>
      <c r="B351" s="2">
        <v>44195</v>
      </c>
      <c r="C351" t="s">
        <v>20</v>
      </c>
      <c r="D351" s="5">
        <v>440</v>
      </c>
      <c r="E351" s="5">
        <v>286</v>
      </c>
      <c r="F351" s="5">
        <v>9</v>
      </c>
      <c r="G351" s="5">
        <v>3960</v>
      </c>
      <c r="H351" t="s">
        <v>67</v>
      </c>
      <c r="I351" t="s">
        <v>79</v>
      </c>
      <c r="J351" t="s">
        <v>86</v>
      </c>
    </row>
    <row r="352" spans="1:10" x14ac:dyDescent="0.3">
      <c r="A352" s="2">
        <v>44189</v>
      </c>
      <c r="B352" s="2">
        <v>44196</v>
      </c>
      <c r="C352" t="s">
        <v>19</v>
      </c>
      <c r="D352" s="5">
        <v>220</v>
      </c>
      <c r="E352" s="5">
        <v>154</v>
      </c>
      <c r="F352" s="5">
        <v>3</v>
      </c>
      <c r="G352" s="5">
        <v>660</v>
      </c>
      <c r="H352" t="s">
        <v>51</v>
      </c>
      <c r="I352" t="s">
        <v>79</v>
      </c>
      <c r="J352" t="s">
        <v>85</v>
      </c>
    </row>
    <row r="353" spans="1:10" x14ac:dyDescent="0.3">
      <c r="A353" s="2">
        <v>44190</v>
      </c>
      <c r="B353" s="2">
        <v>44196</v>
      </c>
      <c r="C353" t="s">
        <v>8</v>
      </c>
      <c r="D353" s="5">
        <v>59</v>
      </c>
      <c r="E353" s="5">
        <v>41.3</v>
      </c>
      <c r="F353" s="5">
        <v>2</v>
      </c>
      <c r="G353" s="5">
        <v>118</v>
      </c>
      <c r="H353" t="s">
        <v>42</v>
      </c>
      <c r="I353" t="s">
        <v>83</v>
      </c>
      <c r="J353" t="s">
        <v>86</v>
      </c>
    </row>
    <row r="354" spans="1:10" x14ac:dyDescent="0.3">
      <c r="A354" s="2">
        <v>44192</v>
      </c>
      <c r="B354" s="2">
        <v>44196</v>
      </c>
      <c r="C354" t="s">
        <v>7</v>
      </c>
      <c r="D354" s="5">
        <v>250</v>
      </c>
      <c r="E354" s="5">
        <v>167.5</v>
      </c>
      <c r="F354" s="5">
        <v>3</v>
      </c>
      <c r="G354" s="5">
        <v>750</v>
      </c>
      <c r="H354" t="s">
        <v>76</v>
      </c>
      <c r="I354" t="s">
        <v>80</v>
      </c>
      <c r="J354" t="s">
        <v>86</v>
      </c>
    </row>
    <row r="355" spans="1:10" x14ac:dyDescent="0.3">
      <c r="A355" s="2">
        <v>44195</v>
      </c>
      <c r="B355" s="2">
        <v>44202</v>
      </c>
      <c r="C355" t="s">
        <v>8</v>
      </c>
      <c r="D355" s="5">
        <v>59</v>
      </c>
      <c r="E355" s="5">
        <v>41.3</v>
      </c>
      <c r="F355" s="5">
        <v>6</v>
      </c>
      <c r="G355" s="5">
        <v>354</v>
      </c>
      <c r="H355" t="s">
        <v>59</v>
      </c>
      <c r="I355" t="s">
        <v>79</v>
      </c>
      <c r="J355" t="s">
        <v>86</v>
      </c>
    </row>
    <row r="356" spans="1:10" x14ac:dyDescent="0.3">
      <c r="A356" s="2">
        <v>44200</v>
      </c>
      <c r="B356" s="2">
        <v>44206</v>
      </c>
      <c r="C356" t="s">
        <v>18</v>
      </c>
      <c r="D356" s="5">
        <v>80</v>
      </c>
      <c r="E356" s="5">
        <v>48.8</v>
      </c>
      <c r="F356" s="5">
        <v>3</v>
      </c>
      <c r="G356" s="5">
        <v>240</v>
      </c>
      <c r="H356" t="s">
        <v>58</v>
      </c>
      <c r="I356" t="s">
        <v>83</v>
      </c>
      <c r="J356" t="s">
        <v>85</v>
      </c>
    </row>
    <row r="357" spans="1:10" x14ac:dyDescent="0.3">
      <c r="A357" s="2">
        <v>44200</v>
      </c>
      <c r="B357" s="2">
        <v>44202</v>
      </c>
      <c r="C357" t="s">
        <v>2</v>
      </c>
      <c r="D357" s="5">
        <v>250</v>
      </c>
      <c r="E357" s="5">
        <v>187.5</v>
      </c>
      <c r="F357" s="5">
        <v>7</v>
      </c>
      <c r="G357" s="5">
        <v>1750</v>
      </c>
      <c r="H357" t="s">
        <v>39</v>
      </c>
      <c r="I357" t="s">
        <v>80</v>
      </c>
      <c r="J357" t="s">
        <v>85</v>
      </c>
    </row>
    <row r="358" spans="1:10" x14ac:dyDescent="0.3">
      <c r="A358" s="2">
        <v>44201</v>
      </c>
      <c r="B358" s="2">
        <v>44206</v>
      </c>
      <c r="C358" t="s">
        <v>9</v>
      </c>
      <c r="D358" s="5">
        <v>215</v>
      </c>
      <c r="E358" s="5">
        <v>152.65</v>
      </c>
      <c r="F358" s="5">
        <v>3</v>
      </c>
      <c r="G358" s="5">
        <v>645</v>
      </c>
      <c r="H358" t="s">
        <v>65</v>
      </c>
      <c r="I358" t="s">
        <v>83</v>
      </c>
      <c r="J358" t="s">
        <v>86</v>
      </c>
    </row>
    <row r="359" spans="1:10" x14ac:dyDescent="0.3">
      <c r="A359" s="2">
        <v>44201</v>
      </c>
      <c r="B359" s="2">
        <v>44203</v>
      </c>
      <c r="C359" t="s">
        <v>2</v>
      </c>
      <c r="D359" s="5">
        <v>250</v>
      </c>
      <c r="E359" s="5">
        <v>187.5</v>
      </c>
      <c r="F359" s="5">
        <v>9</v>
      </c>
      <c r="G359" s="5">
        <v>2250</v>
      </c>
      <c r="H359" t="s">
        <v>30</v>
      </c>
      <c r="I359" t="s">
        <v>79</v>
      </c>
      <c r="J359" t="s">
        <v>86</v>
      </c>
    </row>
    <row r="360" spans="1:10" x14ac:dyDescent="0.3">
      <c r="A360" s="2">
        <v>44201</v>
      </c>
      <c r="B360" s="2">
        <v>44208</v>
      </c>
      <c r="C360" t="s">
        <v>8</v>
      </c>
      <c r="D360" s="5">
        <v>59</v>
      </c>
      <c r="E360" s="5">
        <v>41.3</v>
      </c>
      <c r="F360" s="5">
        <v>6</v>
      </c>
      <c r="G360" s="5">
        <v>354</v>
      </c>
      <c r="H360" t="s">
        <v>64</v>
      </c>
      <c r="I360" t="s">
        <v>81</v>
      </c>
      <c r="J360" t="s">
        <v>86</v>
      </c>
    </row>
    <row r="361" spans="1:10" x14ac:dyDescent="0.3">
      <c r="A361" s="2">
        <v>44201</v>
      </c>
      <c r="B361" s="2">
        <v>44203</v>
      </c>
      <c r="C361" t="s">
        <v>22</v>
      </c>
      <c r="D361" s="5">
        <v>460</v>
      </c>
      <c r="E361" s="5">
        <v>303.60000000000002</v>
      </c>
      <c r="F361" s="5">
        <v>8</v>
      </c>
      <c r="G361" s="5">
        <v>3680</v>
      </c>
      <c r="H361" t="s">
        <v>36</v>
      </c>
      <c r="I361" t="s">
        <v>82</v>
      </c>
      <c r="J361" t="s">
        <v>86</v>
      </c>
    </row>
    <row r="362" spans="1:10" x14ac:dyDescent="0.3">
      <c r="A362" s="2">
        <v>44201</v>
      </c>
      <c r="B362" s="2">
        <v>44205</v>
      </c>
      <c r="C362" t="s">
        <v>21</v>
      </c>
      <c r="D362" s="5">
        <v>355</v>
      </c>
      <c r="E362" s="5">
        <v>252.04999999999998</v>
      </c>
      <c r="F362" s="5">
        <v>1</v>
      </c>
      <c r="G362" s="5">
        <v>355</v>
      </c>
      <c r="H362" t="s">
        <v>64</v>
      </c>
      <c r="I362" t="s">
        <v>80</v>
      </c>
      <c r="J362" t="s">
        <v>86</v>
      </c>
    </row>
    <row r="363" spans="1:10" x14ac:dyDescent="0.3">
      <c r="A363" s="2">
        <v>44201</v>
      </c>
      <c r="B363" s="2">
        <v>44207</v>
      </c>
      <c r="C363" t="s">
        <v>6</v>
      </c>
      <c r="D363" s="5">
        <v>99</v>
      </c>
      <c r="E363" s="5">
        <v>62.37</v>
      </c>
      <c r="F363" s="5">
        <v>2</v>
      </c>
      <c r="G363" s="5">
        <v>198</v>
      </c>
      <c r="H363" t="s">
        <v>34</v>
      </c>
      <c r="I363" t="s">
        <v>80</v>
      </c>
      <c r="J363" t="s">
        <v>86</v>
      </c>
    </row>
    <row r="364" spans="1:10" x14ac:dyDescent="0.3">
      <c r="A364" s="2">
        <v>44202</v>
      </c>
      <c r="B364" s="2">
        <v>44203</v>
      </c>
      <c r="C364" t="s">
        <v>15</v>
      </c>
      <c r="D364" s="5">
        <v>110</v>
      </c>
      <c r="E364" s="5">
        <v>78.099999999999994</v>
      </c>
      <c r="F364" s="5">
        <v>4</v>
      </c>
      <c r="G364" s="5">
        <v>440</v>
      </c>
      <c r="H364" t="s">
        <v>58</v>
      </c>
      <c r="I364" t="s">
        <v>82</v>
      </c>
      <c r="J364" t="s">
        <v>85</v>
      </c>
    </row>
    <row r="365" spans="1:10" x14ac:dyDescent="0.3">
      <c r="A365" s="2">
        <v>44202</v>
      </c>
      <c r="B365" s="2">
        <v>44209</v>
      </c>
      <c r="C365" t="s">
        <v>3</v>
      </c>
      <c r="D365" s="5">
        <v>95</v>
      </c>
      <c r="E365" s="5">
        <v>60.800000000000004</v>
      </c>
      <c r="F365" s="5">
        <v>8</v>
      </c>
      <c r="G365" s="5">
        <v>760</v>
      </c>
      <c r="H365" t="s">
        <v>54</v>
      </c>
      <c r="I365" t="s">
        <v>79</v>
      </c>
      <c r="J365" t="s">
        <v>85</v>
      </c>
    </row>
    <row r="366" spans="1:10" x14ac:dyDescent="0.3">
      <c r="A366" s="2">
        <v>44203</v>
      </c>
      <c r="B366" s="2">
        <v>44210</v>
      </c>
      <c r="C366" t="s">
        <v>15</v>
      </c>
      <c r="D366" s="5">
        <v>110</v>
      </c>
      <c r="E366" s="5">
        <v>78.099999999999994</v>
      </c>
      <c r="F366" s="5">
        <v>3</v>
      </c>
      <c r="G366" s="5">
        <v>330</v>
      </c>
      <c r="H366" t="s">
        <v>59</v>
      </c>
      <c r="I366" t="s">
        <v>81</v>
      </c>
      <c r="J366" t="s">
        <v>86</v>
      </c>
    </row>
    <row r="367" spans="1:10" x14ac:dyDescent="0.3">
      <c r="A367" s="2">
        <v>44205</v>
      </c>
      <c r="B367" s="2">
        <v>44211</v>
      </c>
      <c r="C367" t="s">
        <v>19</v>
      </c>
      <c r="D367" s="5">
        <v>220</v>
      </c>
      <c r="E367" s="5">
        <v>154</v>
      </c>
      <c r="F367" s="5">
        <v>8</v>
      </c>
      <c r="G367" s="5">
        <v>1760</v>
      </c>
      <c r="H367" t="s">
        <v>30</v>
      </c>
      <c r="I367" t="s">
        <v>83</v>
      </c>
      <c r="J367" t="s">
        <v>85</v>
      </c>
    </row>
    <row r="368" spans="1:10" x14ac:dyDescent="0.3">
      <c r="A368" s="2">
        <v>44206</v>
      </c>
      <c r="B368" s="2">
        <v>44213</v>
      </c>
      <c r="C368" t="s">
        <v>20</v>
      </c>
      <c r="D368" s="5">
        <v>440</v>
      </c>
      <c r="E368" s="5">
        <v>286</v>
      </c>
      <c r="F368" s="5">
        <v>1</v>
      </c>
      <c r="G368" s="5">
        <v>440</v>
      </c>
      <c r="H368" t="s">
        <v>54</v>
      </c>
      <c r="I368" t="s">
        <v>81</v>
      </c>
      <c r="J368" t="s">
        <v>86</v>
      </c>
    </row>
    <row r="369" spans="1:10" x14ac:dyDescent="0.3">
      <c r="A369" s="2">
        <v>44207</v>
      </c>
      <c r="B369" s="2">
        <v>44212</v>
      </c>
      <c r="C369" t="s">
        <v>15</v>
      </c>
      <c r="D369" s="5">
        <v>110</v>
      </c>
      <c r="E369" s="5">
        <v>78.099999999999994</v>
      </c>
      <c r="F369" s="5">
        <v>1</v>
      </c>
      <c r="G369" s="5">
        <v>110</v>
      </c>
      <c r="H369" t="s">
        <v>46</v>
      </c>
      <c r="I369" t="s">
        <v>83</v>
      </c>
      <c r="J369" t="s">
        <v>86</v>
      </c>
    </row>
    <row r="370" spans="1:10" x14ac:dyDescent="0.3">
      <c r="A370" s="2">
        <v>44208</v>
      </c>
      <c r="B370" s="2">
        <v>44209</v>
      </c>
      <c r="C370" t="s">
        <v>7</v>
      </c>
      <c r="D370" s="5">
        <v>250</v>
      </c>
      <c r="E370" s="5">
        <v>167.5</v>
      </c>
      <c r="F370" s="5">
        <v>7</v>
      </c>
      <c r="G370" s="5">
        <v>1750</v>
      </c>
      <c r="H370" t="s">
        <v>75</v>
      </c>
      <c r="I370" t="s">
        <v>83</v>
      </c>
      <c r="J370" t="s">
        <v>86</v>
      </c>
    </row>
    <row r="371" spans="1:10" x14ac:dyDescent="0.3">
      <c r="A371" s="2">
        <v>44209</v>
      </c>
      <c r="B371" s="2">
        <v>44216</v>
      </c>
      <c r="C371" t="s">
        <v>21</v>
      </c>
      <c r="D371" s="5">
        <v>355</v>
      </c>
      <c r="E371" s="5">
        <v>252.04999999999998</v>
      </c>
      <c r="F371" s="5">
        <v>9</v>
      </c>
      <c r="G371" s="5">
        <v>3195</v>
      </c>
      <c r="H371" t="s">
        <v>68</v>
      </c>
      <c r="I371" t="s">
        <v>82</v>
      </c>
      <c r="J371" t="s">
        <v>85</v>
      </c>
    </row>
    <row r="372" spans="1:10" x14ac:dyDescent="0.3">
      <c r="A372" s="2">
        <v>44210</v>
      </c>
      <c r="B372" s="2">
        <v>44213</v>
      </c>
      <c r="C372" t="s">
        <v>19</v>
      </c>
      <c r="D372" s="5">
        <v>220</v>
      </c>
      <c r="E372" s="5">
        <v>154</v>
      </c>
      <c r="F372" s="5">
        <v>9</v>
      </c>
      <c r="G372" s="5">
        <v>1980</v>
      </c>
      <c r="H372" t="s">
        <v>66</v>
      </c>
      <c r="I372" t="s">
        <v>79</v>
      </c>
      <c r="J372" t="s">
        <v>86</v>
      </c>
    </row>
    <row r="373" spans="1:10" x14ac:dyDescent="0.3">
      <c r="A373" s="2">
        <v>44210</v>
      </c>
      <c r="B373" s="2">
        <v>44215</v>
      </c>
      <c r="C373" t="s">
        <v>3</v>
      </c>
      <c r="D373" s="5">
        <v>95</v>
      </c>
      <c r="E373" s="5">
        <v>60.800000000000004</v>
      </c>
      <c r="F373" s="5">
        <v>5</v>
      </c>
      <c r="G373" s="5">
        <v>475</v>
      </c>
      <c r="H373" t="s">
        <v>66</v>
      </c>
      <c r="I373" t="s">
        <v>83</v>
      </c>
      <c r="J373" t="s">
        <v>86</v>
      </c>
    </row>
    <row r="374" spans="1:10" x14ac:dyDescent="0.3">
      <c r="A374" s="2">
        <v>44213</v>
      </c>
      <c r="B374" s="2">
        <v>44219</v>
      </c>
      <c r="C374" t="s">
        <v>6</v>
      </c>
      <c r="D374" s="5">
        <v>99</v>
      </c>
      <c r="E374" s="5">
        <v>62.37</v>
      </c>
      <c r="F374" s="5">
        <v>5</v>
      </c>
      <c r="G374" s="5">
        <v>495</v>
      </c>
      <c r="H374" t="s">
        <v>45</v>
      </c>
      <c r="I374" t="s">
        <v>82</v>
      </c>
      <c r="J374" t="s">
        <v>86</v>
      </c>
    </row>
    <row r="375" spans="1:10" x14ac:dyDescent="0.3">
      <c r="A375" s="2">
        <v>44214</v>
      </c>
      <c r="B375" s="2">
        <v>44217</v>
      </c>
      <c r="C375" t="s">
        <v>20</v>
      </c>
      <c r="D375" s="5">
        <v>440</v>
      </c>
      <c r="E375" s="5">
        <v>286</v>
      </c>
      <c r="F375" s="5">
        <v>1</v>
      </c>
      <c r="G375" s="5">
        <v>440</v>
      </c>
      <c r="H375" t="s">
        <v>56</v>
      </c>
      <c r="I375" t="s">
        <v>81</v>
      </c>
      <c r="J375" t="s">
        <v>86</v>
      </c>
    </row>
    <row r="376" spans="1:10" x14ac:dyDescent="0.3">
      <c r="A376" s="2">
        <v>44214</v>
      </c>
      <c r="B376" s="2">
        <v>44219</v>
      </c>
      <c r="C376" t="s">
        <v>2</v>
      </c>
      <c r="D376" s="5">
        <v>250</v>
      </c>
      <c r="E376" s="5">
        <v>187.5</v>
      </c>
      <c r="F376" s="5">
        <v>2</v>
      </c>
      <c r="G376" s="5">
        <v>500</v>
      </c>
      <c r="H376" t="s">
        <v>45</v>
      </c>
      <c r="I376" t="s">
        <v>83</v>
      </c>
      <c r="J376" t="s">
        <v>86</v>
      </c>
    </row>
    <row r="377" spans="1:10" x14ac:dyDescent="0.3">
      <c r="A377" s="2">
        <v>44214</v>
      </c>
      <c r="B377" s="2">
        <v>44220</v>
      </c>
      <c r="C377" t="s">
        <v>22</v>
      </c>
      <c r="D377" s="5">
        <v>460</v>
      </c>
      <c r="E377" s="5">
        <v>303.60000000000002</v>
      </c>
      <c r="F377" s="5">
        <v>2</v>
      </c>
      <c r="G377" s="5">
        <v>920</v>
      </c>
      <c r="H377" t="s">
        <v>32</v>
      </c>
      <c r="I377" t="s">
        <v>83</v>
      </c>
      <c r="J377" t="s">
        <v>86</v>
      </c>
    </row>
    <row r="378" spans="1:10" x14ac:dyDescent="0.3">
      <c r="A378" s="2">
        <v>44214</v>
      </c>
      <c r="B378" s="2">
        <v>44215</v>
      </c>
      <c r="C378" t="s">
        <v>21</v>
      </c>
      <c r="D378" s="5">
        <v>355</v>
      </c>
      <c r="E378" s="5">
        <v>252.04999999999998</v>
      </c>
      <c r="F378" s="5">
        <v>8</v>
      </c>
      <c r="G378" s="5">
        <v>2840</v>
      </c>
      <c r="H378" t="s">
        <v>52</v>
      </c>
      <c r="I378" t="s">
        <v>83</v>
      </c>
      <c r="J378" t="s">
        <v>85</v>
      </c>
    </row>
    <row r="379" spans="1:10" x14ac:dyDescent="0.3">
      <c r="A379" s="2">
        <v>44217</v>
      </c>
      <c r="B379" s="2">
        <v>44224</v>
      </c>
      <c r="C379" t="s">
        <v>16</v>
      </c>
      <c r="D379" s="5">
        <v>145</v>
      </c>
      <c r="E379" s="5">
        <v>105.85</v>
      </c>
      <c r="F379" s="5">
        <v>3</v>
      </c>
      <c r="G379" s="5">
        <v>435</v>
      </c>
      <c r="H379" t="s">
        <v>42</v>
      </c>
      <c r="I379" t="s">
        <v>80</v>
      </c>
      <c r="J379" t="s">
        <v>85</v>
      </c>
    </row>
    <row r="380" spans="1:10" x14ac:dyDescent="0.3">
      <c r="A380" s="2">
        <v>44217</v>
      </c>
      <c r="B380" s="2">
        <v>44221</v>
      </c>
      <c r="C380" t="s">
        <v>5</v>
      </c>
      <c r="D380" s="5">
        <v>290</v>
      </c>
      <c r="E380" s="5">
        <v>185.6</v>
      </c>
      <c r="F380" s="5">
        <v>2</v>
      </c>
      <c r="G380" s="5">
        <v>580</v>
      </c>
      <c r="H380" t="s">
        <v>30</v>
      </c>
      <c r="I380" t="s">
        <v>83</v>
      </c>
      <c r="J380" t="s">
        <v>85</v>
      </c>
    </row>
    <row r="381" spans="1:10" x14ac:dyDescent="0.3">
      <c r="A381" s="2">
        <v>44217</v>
      </c>
      <c r="B381" s="2">
        <v>44218</v>
      </c>
      <c r="C381" t="s">
        <v>9</v>
      </c>
      <c r="D381" s="5">
        <v>215</v>
      </c>
      <c r="E381" s="5">
        <v>152.65</v>
      </c>
      <c r="F381" s="5">
        <v>5</v>
      </c>
      <c r="G381" s="5">
        <v>1075</v>
      </c>
      <c r="H381" t="s">
        <v>42</v>
      </c>
      <c r="I381" t="s">
        <v>83</v>
      </c>
      <c r="J381" t="s">
        <v>86</v>
      </c>
    </row>
    <row r="382" spans="1:10" x14ac:dyDescent="0.3">
      <c r="A382" s="2">
        <v>44218</v>
      </c>
      <c r="B382" s="2">
        <v>44223</v>
      </c>
      <c r="C382" t="s">
        <v>6</v>
      </c>
      <c r="D382" s="5">
        <v>99</v>
      </c>
      <c r="E382" s="5">
        <v>62.37</v>
      </c>
      <c r="F382" s="5">
        <v>6</v>
      </c>
      <c r="G382" s="5">
        <v>594</v>
      </c>
      <c r="H382" t="s">
        <v>57</v>
      </c>
      <c r="I382" t="s">
        <v>80</v>
      </c>
      <c r="J382" t="s">
        <v>85</v>
      </c>
    </row>
    <row r="383" spans="1:10" x14ac:dyDescent="0.3">
      <c r="A383" s="2">
        <v>44220</v>
      </c>
      <c r="B383" s="2">
        <v>44221</v>
      </c>
      <c r="C383" t="s">
        <v>6</v>
      </c>
      <c r="D383" s="5">
        <v>99</v>
      </c>
      <c r="E383" s="5">
        <v>62.37</v>
      </c>
      <c r="F383" s="5">
        <v>7</v>
      </c>
      <c r="G383" s="5">
        <v>693</v>
      </c>
      <c r="H383" t="s">
        <v>66</v>
      </c>
      <c r="I383" t="s">
        <v>79</v>
      </c>
      <c r="J383" t="s">
        <v>86</v>
      </c>
    </row>
    <row r="384" spans="1:10" x14ac:dyDescent="0.3">
      <c r="A384" s="2">
        <v>44221</v>
      </c>
      <c r="B384" s="2">
        <v>44227</v>
      </c>
      <c r="C384" t="s">
        <v>9</v>
      </c>
      <c r="D384" s="5">
        <v>215</v>
      </c>
      <c r="E384" s="5">
        <v>152.65</v>
      </c>
      <c r="F384" s="5">
        <v>1</v>
      </c>
      <c r="G384" s="5">
        <v>215</v>
      </c>
      <c r="H384" t="s">
        <v>67</v>
      </c>
      <c r="I384" t="s">
        <v>82</v>
      </c>
      <c r="J384" t="s">
        <v>86</v>
      </c>
    </row>
    <row r="385" spans="1:10" x14ac:dyDescent="0.3">
      <c r="A385" s="2">
        <v>44222</v>
      </c>
      <c r="B385" s="2">
        <v>44224</v>
      </c>
      <c r="C385" t="s">
        <v>10</v>
      </c>
      <c r="D385" s="5">
        <v>390</v>
      </c>
      <c r="E385" s="5">
        <v>253.5</v>
      </c>
      <c r="F385" s="5">
        <v>1</v>
      </c>
      <c r="G385" s="5">
        <v>390</v>
      </c>
      <c r="H385" t="s">
        <v>62</v>
      </c>
      <c r="I385" t="s">
        <v>83</v>
      </c>
      <c r="J385" t="s">
        <v>86</v>
      </c>
    </row>
    <row r="386" spans="1:10" x14ac:dyDescent="0.3">
      <c r="A386" s="2">
        <v>44223</v>
      </c>
      <c r="B386" s="2">
        <v>44225</v>
      </c>
      <c r="C386" t="s">
        <v>17</v>
      </c>
      <c r="D386" s="5">
        <v>195</v>
      </c>
      <c r="E386" s="5">
        <v>138.44999999999999</v>
      </c>
      <c r="F386" s="5">
        <v>5</v>
      </c>
      <c r="G386" s="5">
        <v>975</v>
      </c>
      <c r="H386" t="s">
        <v>33</v>
      </c>
      <c r="I386" t="s">
        <v>83</v>
      </c>
      <c r="J386" t="s">
        <v>85</v>
      </c>
    </row>
    <row r="387" spans="1:10" x14ac:dyDescent="0.3">
      <c r="A387" s="2">
        <v>44224</v>
      </c>
      <c r="B387" s="2">
        <v>44230</v>
      </c>
      <c r="C387" t="s">
        <v>5</v>
      </c>
      <c r="D387" s="5">
        <v>290</v>
      </c>
      <c r="E387" s="5">
        <v>185.6</v>
      </c>
      <c r="F387" s="5">
        <v>2</v>
      </c>
      <c r="G387" s="5">
        <v>580</v>
      </c>
      <c r="H387" t="s">
        <v>44</v>
      </c>
      <c r="I387" t="s">
        <v>81</v>
      </c>
      <c r="J387" t="s">
        <v>86</v>
      </c>
    </row>
    <row r="388" spans="1:10" x14ac:dyDescent="0.3">
      <c r="A388" s="2">
        <v>44225</v>
      </c>
      <c r="B388" s="2">
        <v>44231</v>
      </c>
      <c r="C388" t="s">
        <v>6</v>
      </c>
      <c r="D388" s="5">
        <v>99</v>
      </c>
      <c r="E388" s="5">
        <v>62.37</v>
      </c>
      <c r="F388" s="5">
        <v>3</v>
      </c>
      <c r="G388" s="5">
        <v>297</v>
      </c>
      <c r="H388" t="s">
        <v>67</v>
      </c>
      <c r="I388" t="s">
        <v>81</v>
      </c>
      <c r="J388" t="s">
        <v>86</v>
      </c>
    </row>
    <row r="389" spans="1:10" x14ac:dyDescent="0.3">
      <c r="A389" s="2">
        <v>44225</v>
      </c>
      <c r="B389" s="2">
        <v>44229</v>
      </c>
      <c r="C389" t="s">
        <v>23</v>
      </c>
      <c r="D389" s="5">
        <v>275</v>
      </c>
      <c r="E389" s="5">
        <v>200.75</v>
      </c>
      <c r="F389" s="5">
        <v>7</v>
      </c>
      <c r="G389" s="5">
        <v>1925</v>
      </c>
      <c r="H389" t="s">
        <v>55</v>
      </c>
      <c r="I389" t="s">
        <v>83</v>
      </c>
      <c r="J389" t="s">
        <v>85</v>
      </c>
    </row>
    <row r="390" spans="1:10" x14ac:dyDescent="0.3">
      <c r="A390" s="2">
        <v>44228</v>
      </c>
      <c r="B390" s="2">
        <v>44229</v>
      </c>
      <c r="C390" t="s">
        <v>14</v>
      </c>
      <c r="D390" s="5">
        <v>375</v>
      </c>
      <c r="E390" s="5">
        <v>247.5</v>
      </c>
      <c r="F390" s="5">
        <v>4</v>
      </c>
      <c r="G390" s="5">
        <v>1500</v>
      </c>
      <c r="H390" t="s">
        <v>64</v>
      </c>
      <c r="I390" t="s">
        <v>81</v>
      </c>
      <c r="J390" t="s">
        <v>86</v>
      </c>
    </row>
    <row r="391" spans="1:10" x14ac:dyDescent="0.3">
      <c r="A391" s="2">
        <v>44230</v>
      </c>
      <c r="B391" s="2">
        <v>44231</v>
      </c>
      <c r="C391" t="s">
        <v>23</v>
      </c>
      <c r="D391" s="5">
        <v>275</v>
      </c>
      <c r="E391" s="5">
        <v>200.75</v>
      </c>
      <c r="F391" s="5">
        <v>2</v>
      </c>
      <c r="G391" s="5">
        <v>550</v>
      </c>
      <c r="H391" t="s">
        <v>40</v>
      </c>
      <c r="I391" t="s">
        <v>80</v>
      </c>
      <c r="J391" t="s">
        <v>86</v>
      </c>
    </row>
    <row r="392" spans="1:10" x14ac:dyDescent="0.3">
      <c r="A392" s="2">
        <v>44232</v>
      </c>
      <c r="B392" s="2">
        <v>44239</v>
      </c>
      <c r="C392" t="s">
        <v>22</v>
      </c>
      <c r="D392" s="5">
        <v>460</v>
      </c>
      <c r="E392" s="5">
        <v>303.60000000000002</v>
      </c>
      <c r="F392" s="5">
        <v>8</v>
      </c>
      <c r="G392" s="5">
        <v>3680</v>
      </c>
      <c r="H392" t="s">
        <v>50</v>
      </c>
      <c r="I392" t="s">
        <v>79</v>
      </c>
      <c r="J392" t="s">
        <v>86</v>
      </c>
    </row>
    <row r="393" spans="1:10" x14ac:dyDescent="0.3">
      <c r="A393" s="2">
        <v>44235</v>
      </c>
      <c r="B393" s="2">
        <v>44239</v>
      </c>
      <c r="C393" t="s">
        <v>23</v>
      </c>
      <c r="D393" s="5">
        <v>275</v>
      </c>
      <c r="E393" s="5">
        <v>200.75</v>
      </c>
      <c r="F393" s="5">
        <v>5</v>
      </c>
      <c r="G393" s="5">
        <v>1375</v>
      </c>
      <c r="H393" t="s">
        <v>34</v>
      </c>
      <c r="I393" t="s">
        <v>80</v>
      </c>
      <c r="J393" t="s">
        <v>86</v>
      </c>
    </row>
    <row r="394" spans="1:10" x14ac:dyDescent="0.3">
      <c r="A394" s="2">
        <v>44236</v>
      </c>
      <c r="B394" s="2">
        <v>44238</v>
      </c>
      <c r="C394" t="s">
        <v>5</v>
      </c>
      <c r="D394" s="5">
        <v>290</v>
      </c>
      <c r="E394" s="5">
        <v>185.6</v>
      </c>
      <c r="F394" s="5">
        <v>4</v>
      </c>
      <c r="G394" s="5">
        <v>1160</v>
      </c>
      <c r="H394" t="s">
        <v>31</v>
      </c>
      <c r="I394" t="s">
        <v>82</v>
      </c>
      <c r="J394" t="s">
        <v>86</v>
      </c>
    </row>
    <row r="395" spans="1:10" x14ac:dyDescent="0.3">
      <c r="A395" s="2">
        <v>44236</v>
      </c>
      <c r="B395" s="2">
        <v>44241</v>
      </c>
      <c r="C395" t="s">
        <v>2</v>
      </c>
      <c r="D395" s="5">
        <v>250</v>
      </c>
      <c r="E395" s="5">
        <v>187.5</v>
      </c>
      <c r="F395" s="5">
        <v>7</v>
      </c>
      <c r="G395" s="5">
        <v>1750</v>
      </c>
      <c r="H395" t="s">
        <v>37</v>
      </c>
      <c r="I395" t="s">
        <v>83</v>
      </c>
      <c r="J395" t="s">
        <v>86</v>
      </c>
    </row>
    <row r="396" spans="1:10" x14ac:dyDescent="0.3">
      <c r="A396" s="2">
        <v>44237</v>
      </c>
      <c r="B396" s="2">
        <v>44240</v>
      </c>
      <c r="C396" t="s">
        <v>20</v>
      </c>
      <c r="D396" s="5">
        <v>440</v>
      </c>
      <c r="E396" s="5">
        <v>286</v>
      </c>
      <c r="F396" s="5">
        <v>4</v>
      </c>
      <c r="G396" s="5">
        <v>1760</v>
      </c>
      <c r="H396" t="s">
        <v>57</v>
      </c>
      <c r="I396" t="s">
        <v>83</v>
      </c>
      <c r="J396" t="s">
        <v>86</v>
      </c>
    </row>
    <row r="397" spans="1:10" x14ac:dyDescent="0.3">
      <c r="A397" s="2">
        <v>44239</v>
      </c>
      <c r="B397" s="2">
        <v>44240</v>
      </c>
      <c r="C397" t="s">
        <v>3</v>
      </c>
      <c r="D397" s="5">
        <v>95</v>
      </c>
      <c r="E397" s="5">
        <v>60.800000000000004</v>
      </c>
      <c r="F397" s="5">
        <v>6</v>
      </c>
      <c r="G397" s="5">
        <v>570</v>
      </c>
      <c r="H397" t="s">
        <v>42</v>
      </c>
      <c r="I397" t="s">
        <v>81</v>
      </c>
      <c r="J397" t="s">
        <v>85</v>
      </c>
    </row>
    <row r="398" spans="1:10" x14ac:dyDescent="0.3">
      <c r="A398" s="2">
        <v>44239</v>
      </c>
      <c r="B398" s="2">
        <v>44241</v>
      </c>
      <c r="C398" t="s">
        <v>9</v>
      </c>
      <c r="D398" s="5">
        <v>215</v>
      </c>
      <c r="E398" s="5">
        <v>152.65</v>
      </c>
      <c r="F398" s="5">
        <v>6</v>
      </c>
      <c r="G398" s="5">
        <v>1290</v>
      </c>
      <c r="H398" t="s">
        <v>54</v>
      </c>
      <c r="I398" t="s">
        <v>79</v>
      </c>
      <c r="J398" t="s">
        <v>85</v>
      </c>
    </row>
    <row r="399" spans="1:10" x14ac:dyDescent="0.3">
      <c r="A399" s="2">
        <v>44240</v>
      </c>
      <c r="B399" s="2">
        <v>44243</v>
      </c>
      <c r="C399" t="s">
        <v>13</v>
      </c>
      <c r="D399" s="5">
        <v>445</v>
      </c>
      <c r="E399" s="5">
        <v>280.35000000000002</v>
      </c>
      <c r="F399" s="5">
        <v>6</v>
      </c>
      <c r="G399" s="5">
        <v>2670</v>
      </c>
      <c r="H399" t="s">
        <v>63</v>
      </c>
      <c r="I399" t="s">
        <v>80</v>
      </c>
      <c r="J399" t="s">
        <v>86</v>
      </c>
    </row>
    <row r="400" spans="1:10" x14ac:dyDescent="0.3">
      <c r="A400" s="2">
        <v>44241</v>
      </c>
      <c r="B400" s="2">
        <v>44242</v>
      </c>
      <c r="C400" t="s">
        <v>14</v>
      </c>
      <c r="D400" s="5">
        <v>375</v>
      </c>
      <c r="E400" s="5">
        <v>247.5</v>
      </c>
      <c r="F400" s="5">
        <v>1</v>
      </c>
      <c r="G400" s="5">
        <v>375</v>
      </c>
      <c r="H400" t="s">
        <v>50</v>
      </c>
      <c r="I400" t="s">
        <v>79</v>
      </c>
      <c r="J400" t="s">
        <v>86</v>
      </c>
    </row>
    <row r="401" spans="1:10" x14ac:dyDescent="0.3">
      <c r="A401" s="2">
        <v>44245</v>
      </c>
      <c r="B401" s="2">
        <v>44248</v>
      </c>
      <c r="C401" t="s">
        <v>17</v>
      </c>
      <c r="D401" s="5">
        <v>195</v>
      </c>
      <c r="E401" s="5">
        <v>138.44999999999999</v>
      </c>
      <c r="F401" s="5">
        <v>3</v>
      </c>
      <c r="G401" s="5">
        <v>585</v>
      </c>
      <c r="H401" t="s">
        <v>46</v>
      </c>
      <c r="I401" t="s">
        <v>81</v>
      </c>
      <c r="J401" t="s">
        <v>86</v>
      </c>
    </row>
    <row r="402" spans="1:10" x14ac:dyDescent="0.3">
      <c r="A402" s="2">
        <v>44246</v>
      </c>
      <c r="B402" s="2">
        <v>44247</v>
      </c>
      <c r="C402" t="s">
        <v>5</v>
      </c>
      <c r="D402" s="5">
        <v>290</v>
      </c>
      <c r="E402" s="5">
        <v>185.6</v>
      </c>
      <c r="F402" s="5">
        <v>3</v>
      </c>
      <c r="G402" s="5">
        <v>870</v>
      </c>
      <c r="H402" t="s">
        <v>31</v>
      </c>
      <c r="I402" t="s">
        <v>82</v>
      </c>
      <c r="J402" t="s">
        <v>85</v>
      </c>
    </row>
    <row r="403" spans="1:10" x14ac:dyDescent="0.3">
      <c r="A403" s="2">
        <v>44247</v>
      </c>
      <c r="B403" s="2">
        <v>44252</v>
      </c>
      <c r="C403" t="s">
        <v>17</v>
      </c>
      <c r="D403" s="5">
        <v>195</v>
      </c>
      <c r="E403" s="5">
        <v>138.44999999999999</v>
      </c>
      <c r="F403" s="5">
        <v>3</v>
      </c>
      <c r="G403" s="5">
        <v>585</v>
      </c>
      <c r="H403" t="s">
        <v>67</v>
      </c>
      <c r="I403" t="s">
        <v>79</v>
      </c>
      <c r="J403" t="s">
        <v>86</v>
      </c>
    </row>
    <row r="404" spans="1:10" x14ac:dyDescent="0.3">
      <c r="A404" s="2">
        <v>44247</v>
      </c>
      <c r="B404" s="2">
        <v>44253</v>
      </c>
      <c r="C404" t="s">
        <v>21</v>
      </c>
      <c r="D404" s="5">
        <v>355</v>
      </c>
      <c r="E404" s="5">
        <v>252.04999999999998</v>
      </c>
      <c r="F404" s="5">
        <v>7</v>
      </c>
      <c r="G404" s="5">
        <v>2485</v>
      </c>
      <c r="H404" t="s">
        <v>45</v>
      </c>
      <c r="I404" t="s">
        <v>79</v>
      </c>
      <c r="J404" t="s">
        <v>86</v>
      </c>
    </row>
    <row r="405" spans="1:10" x14ac:dyDescent="0.3">
      <c r="A405" s="2">
        <v>44249</v>
      </c>
      <c r="B405" s="2">
        <v>44254</v>
      </c>
      <c r="C405" t="s">
        <v>8</v>
      </c>
      <c r="D405" s="5">
        <v>59</v>
      </c>
      <c r="E405" s="5">
        <v>41.3</v>
      </c>
      <c r="F405" s="5">
        <v>1</v>
      </c>
      <c r="G405" s="5">
        <v>59</v>
      </c>
      <c r="H405" t="s">
        <v>42</v>
      </c>
      <c r="I405" t="s">
        <v>82</v>
      </c>
      <c r="J405" t="s">
        <v>86</v>
      </c>
    </row>
    <row r="406" spans="1:10" x14ac:dyDescent="0.3">
      <c r="A406" s="2">
        <v>44249</v>
      </c>
      <c r="B406" s="2">
        <v>44252</v>
      </c>
      <c r="C406" t="s">
        <v>12</v>
      </c>
      <c r="D406" s="5">
        <v>320</v>
      </c>
      <c r="E406" s="5">
        <v>233.6</v>
      </c>
      <c r="F406" s="5">
        <v>8</v>
      </c>
      <c r="G406" s="5">
        <v>2560</v>
      </c>
      <c r="H406" t="s">
        <v>70</v>
      </c>
      <c r="I406" t="s">
        <v>83</v>
      </c>
      <c r="J406" t="s">
        <v>86</v>
      </c>
    </row>
    <row r="407" spans="1:10" x14ac:dyDescent="0.3">
      <c r="A407" s="2">
        <v>44249</v>
      </c>
      <c r="B407" s="2">
        <v>44250</v>
      </c>
      <c r="C407" t="s">
        <v>11</v>
      </c>
      <c r="D407" s="5">
        <v>490</v>
      </c>
      <c r="E407" s="5">
        <v>298.89999999999998</v>
      </c>
      <c r="F407" s="5">
        <v>5</v>
      </c>
      <c r="G407" s="5">
        <v>2450</v>
      </c>
      <c r="H407" t="s">
        <v>42</v>
      </c>
      <c r="I407" t="s">
        <v>79</v>
      </c>
      <c r="J407" t="s">
        <v>86</v>
      </c>
    </row>
    <row r="408" spans="1:10" x14ac:dyDescent="0.3">
      <c r="A408" s="2">
        <v>44250</v>
      </c>
      <c r="B408" s="2">
        <v>44256</v>
      </c>
      <c r="C408" t="s">
        <v>5</v>
      </c>
      <c r="D408" s="5">
        <v>290</v>
      </c>
      <c r="E408" s="5">
        <v>185.6</v>
      </c>
      <c r="F408" s="5">
        <v>2</v>
      </c>
      <c r="G408" s="5">
        <v>580</v>
      </c>
      <c r="H408" t="s">
        <v>61</v>
      </c>
      <c r="I408" t="s">
        <v>81</v>
      </c>
      <c r="J408" t="s">
        <v>85</v>
      </c>
    </row>
    <row r="409" spans="1:10" x14ac:dyDescent="0.3">
      <c r="A409" s="2">
        <v>44251</v>
      </c>
      <c r="B409" s="2">
        <v>44258</v>
      </c>
      <c r="C409" t="s">
        <v>2</v>
      </c>
      <c r="D409" s="5">
        <v>250</v>
      </c>
      <c r="E409" s="5">
        <v>187.5</v>
      </c>
      <c r="F409" s="5">
        <v>7</v>
      </c>
      <c r="G409" s="5">
        <v>1750</v>
      </c>
      <c r="H409" t="s">
        <v>49</v>
      </c>
      <c r="I409" t="s">
        <v>83</v>
      </c>
      <c r="J409" t="s">
        <v>85</v>
      </c>
    </row>
    <row r="410" spans="1:10" x14ac:dyDescent="0.3">
      <c r="A410" s="2">
        <v>44251</v>
      </c>
      <c r="B410" s="2">
        <v>44255</v>
      </c>
      <c r="C410" t="s">
        <v>21</v>
      </c>
      <c r="D410" s="5">
        <v>355</v>
      </c>
      <c r="E410" s="5">
        <v>252.04999999999998</v>
      </c>
      <c r="F410" s="5">
        <v>4</v>
      </c>
      <c r="G410" s="5">
        <v>1420</v>
      </c>
      <c r="H410" t="s">
        <v>30</v>
      </c>
      <c r="I410" t="s">
        <v>79</v>
      </c>
      <c r="J410" t="s">
        <v>86</v>
      </c>
    </row>
    <row r="411" spans="1:10" x14ac:dyDescent="0.3">
      <c r="A411" s="2">
        <v>44251</v>
      </c>
      <c r="B411" s="2">
        <v>44256</v>
      </c>
      <c r="C411" t="s">
        <v>11</v>
      </c>
      <c r="D411" s="5">
        <v>490</v>
      </c>
      <c r="E411" s="5">
        <v>298.89999999999998</v>
      </c>
      <c r="F411" s="5">
        <v>1</v>
      </c>
      <c r="G411" s="5">
        <v>490</v>
      </c>
      <c r="H411" t="s">
        <v>39</v>
      </c>
      <c r="I411" t="s">
        <v>80</v>
      </c>
      <c r="J411" t="s">
        <v>85</v>
      </c>
    </row>
    <row r="412" spans="1:10" x14ac:dyDescent="0.3">
      <c r="A412" s="2">
        <v>44253</v>
      </c>
      <c r="B412" s="2">
        <v>44257</v>
      </c>
      <c r="C412" t="s">
        <v>5</v>
      </c>
      <c r="D412" s="5">
        <v>290</v>
      </c>
      <c r="E412" s="5">
        <v>185.6</v>
      </c>
      <c r="F412" s="5">
        <v>7</v>
      </c>
      <c r="G412" s="5">
        <v>2030</v>
      </c>
      <c r="H412" t="s">
        <v>39</v>
      </c>
      <c r="I412" t="s">
        <v>80</v>
      </c>
      <c r="J412" t="s">
        <v>85</v>
      </c>
    </row>
    <row r="413" spans="1:10" x14ac:dyDescent="0.3">
      <c r="A413" s="2">
        <v>44254</v>
      </c>
      <c r="B413" s="2">
        <v>44260</v>
      </c>
      <c r="C413" t="s">
        <v>22</v>
      </c>
      <c r="D413" s="5">
        <v>460</v>
      </c>
      <c r="E413" s="5">
        <v>303.60000000000002</v>
      </c>
      <c r="F413" s="5">
        <v>4</v>
      </c>
      <c r="G413" s="5">
        <v>1840</v>
      </c>
      <c r="H413" t="s">
        <v>54</v>
      </c>
      <c r="I413" t="s">
        <v>80</v>
      </c>
      <c r="J413" t="s">
        <v>85</v>
      </c>
    </row>
    <row r="414" spans="1:10" x14ac:dyDescent="0.3">
      <c r="A414" s="2">
        <v>44254</v>
      </c>
      <c r="B414" s="2">
        <v>44259</v>
      </c>
      <c r="C414" t="s">
        <v>19</v>
      </c>
      <c r="D414" s="5">
        <v>220</v>
      </c>
      <c r="E414" s="5">
        <v>154</v>
      </c>
      <c r="F414" s="5">
        <v>1</v>
      </c>
      <c r="G414" s="5">
        <v>220</v>
      </c>
      <c r="H414" t="s">
        <v>62</v>
      </c>
      <c r="I414" t="s">
        <v>81</v>
      </c>
      <c r="J414" t="s">
        <v>85</v>
      </c>
    </row>
    <row r="415" spans="1:10" x14ac:dyDescent="0.3">
      <c r="A415" s="2">
        <v>44255</v>
      </c>
      <c r="B415" s="2">
        <v>44258</v>
      </c>
      <c r="C415" t="s">
        <v>7</v>
      </c>
      <c r="D415" s="5">
        <v>250</v>
      </c>
      <c r="E415" s="5">
        <v>167.5</v>
      </c>
      <c r="F415" s="5">
        <v>5</v>
      </c>
      <c r="G415" s="5">
        <v>1250</v>
      </c>
      <c r="H415" t="s">
        <v>32</v>
      </c>
      <c r="I415" t="s">
        <v>81</v>
      </c>
      <c r="J415" t="s">
        <v>85</v>
      </c>
    </row>
    <row r="416" spans="1:10" x14ac:dyDescent="0.3">
      <c r="A416" s="2">
        <v>44255</v>
      </c>
      <c r="B416" s="2">
        <v>44260</v>
      </c>
      <c r="C416" t="s">
        <v>13</v>
      </c>
      <c r="D416" s="5">
        <v>445</v>
      </c>
      <c r="E416" s="5">
        <v>280.35000000000002</v>
      </c>
      <c r="F416" s="5">
        <v>1</v>
      </c>
      <c r="G416" s="5">
        <v>445</v>
      </c>
      <c r="H416" t="s">
        <v>56</v>
      </c>
      <c r="I416" t="s">
        <v>81</v>
      </c>
      <c r="J416" t="s">
        <v>85</v>
      </c>
    </row>
    <row r="417" spans="1:10" x14ac:dyDescent="0.3">
      <c r="A417" s="2">
        <v>44255</v>
      </c>
      <c r="B417" s="2">
        <v>44256</v>
      </c>
      <c r="C417" t="s">
        <v>4</v>
      </c>
      <c r="D417" s="5">
        <v>390</v>
      </c>
      <c r="E417" s="5">
        <v>288.60000000000002</v>
      </c>
      <c r="F417" s="5">
        <v>1</v>
      </c>
      <c r="G417" s="5">
        <v>390</v>
      </c>
      <c r="H417" t="s">
        <v>37</v>
      </c>
      <c r="I417" t="s">
        <v>83</v>
      </c>
      <c r="J417" t="s">
        <v>86</v>
      </c>
    </row>
    <row r="418" spans="1:10" x14ac:dyDescent="0.3">
      <c r="A418" s="2">
        <v>44258</v>
      </c>
      <c r="B418" s="2">
        <v>44261</v>
      </c>
      <c r="C418" t="s">
        <v>9</v>
      </c>
      <c r="D418" s="5">
        <v>215</v>
      </c>
      <c r="E418" s="5">
        <v>152.65</v>
      </c>
      <c r="F418" s="5">
        <v>4</v>
      </c>
      <c r="G418" s="5">
        <v>860</v>
      </c>
      <c r="H418" t="s">
        <v>62</v>
      </c>
      <c r="I418" t="s">
        <v>79</v>
      </c>
      <c r="J418" t="s">
        <v>85</v>
      </c>
    </row>
    <row r="419" spans="1:10" x14ac:dyDescent="0.3">
      <c r="A419" s="2">
        <v>44259</v>
      </c>
      <c r="B419" s="2">
        <v>44263</v>
      </c>
      <c r="C419" t="s">
        <v>20</v>
      </c>
      <c r="D419" s="5">
        <v>440</v>
      </c>
      <c r="E419" s="5">
        <v>286</v>
      </c>
      <c r="F419" s="5">
        <v>2</v>
      </c>
      <c r="G419" s="5">
        <v>880</v>
      </c>
      <c r="H419" t="s">
        <v>43</v>
      </c>
      <c r="I419" t="s">
        <v>83</v>
      </c>
      <c r="J419" t="s">
        <v>85</v>
      </c>
    </row>
    <row r="420" spans="1:10" x14ac:dyDescent="0.3">
      <c r="A420" s="2">
        <v>44265</v>
      </c>
      <c r="B420" s="2">
        <v>44269</v>
      </c>
      <c r="C420" t="s">
        <v>23</v>
      </c>
      <c r="D420" s="5">
        <v>275</v>
      </c>
      <c r="E420" s="5">
        <v>200.75</v>
      </c>
      <c r="F420" s="5">
        <v>8</v>
      </c>
      <c r="G420" s="5">
        <v>2200</v>
      </c>
      <c r="H420" t="s">
        <v>54</v>
      </c>
      <c r="I420" t="s">
        <v>80</v>
      </c>
      <c r="J420" t="s">
        <v>85</v>
      </c>
    </row>
    <row r="421" spans="1:10" x14ac:dyDescent="0.3">
      <c r="A421" s="2">
        <v>44266</v>
      </c>
      <c r="B421" s="2">
        <v>44267</v>
      </c>
      <c r="C421" t="s">
        <v>16</v>
      </c>
      <c r="D421" s="5">
        <v>145</v>
      </c>
      <c r="E421" s="5">
        <v>105.85</v>
      </c>
      <c r="F421" s="5">
        <v>5</v>
      </c>
      <c r="G421" s="5">
        <v>725</v>
      </c>
      <c r="H421" t="s">
        <v>50</v>
      </c>
      <c r="I421" t="s">
        <v>79</v>
      </c>
      <c r="J421" t="s">
        <v>85</v>
      </c>
    </row>
    <row r="422" spans="1:10" x14ac:dyDescent="0.3">
      <c r="A422" s="2">
        <v>44266</v>
      </c>
      <c r="B422" s="2">
        <v>44270</v>
      </c>
      <c r="C422" t="s">
        <v>18</v>
      </c>
      <c r="D422" s="5">
        <v>80</v>
      </c>
      <c r="E422" s="5">
        <v>48.8</v>
      </c>
      <c r="F422" s="5">
        <v>3</v>
      </c>
      <c r="G422" s="5">
        <v>240</v>
      </c>
      <c r="H422" t="s">
        <v>34</v>
      </c>
      <c r="I422" t="s">
        <v>82</v>
      </c>
      <c r="J422" t="s">
        <v>86</v>
      </c>
    </row>
    <row r="423" spans="1:10" x14ac:dyDescent="0.3">
      <c r="A423" s="2">
        <v>44266</v>
      </c>
      <c r="B423" s="2">
        <v>44270</v>
      </c>
      <c r="C423" t="s">
        <v>15</v>
      </c>
      <c r="D423" s="5">
        <v>110</v>
      </c>
      <c r="E423" s="5">
        <v>78.099999999999994</v>
      </c>
      <c r="F423" s="5">
        <v>5</v>
      </c>
      <c r="G423" s="5">
        <v>550</v>
      </c>
      <c r="H423" t="s">
        <v>38</v>
      </c>
      <c r="I423" t="s">
        <v>83</v>
      </c>
      <c r="J423" t="s">
        <v>85</v>
      </c>
    </row>
    <row r="424" spans="1:10" x14ac:dyDescent="0.3">
      <c r="A424" s="2">
        <v>44267</v>
      </c>
      <c r="B424" s="2">
        <v>44268</v>
      </c>
      <c r="C424" t="s">
        <v>20</v>
      </c>
      <c r="D424" s="5">
        <v>440</v>
      </c>
      <c r="E424" s="5">
        <v>286</v>
      </c>
      <c r="F424" s="5">
        <v>3</v>
      </c>
      <c r="G424" s="5">
        <v>1320</v>
      </c>
      <c r="H424" t="s">
        <v>60</v>
      </c>
      <c r="I424" t="s">
        <v>82</v>
      </c>
      <c r="J424" t="s">
        <v>85</v>
      </c>
    </row>
    <row r="425" spans="1:10" x14ac:dyDescent="0.3">
      <c r="A425" s="2">
        <v>44268</v>
      </c>
      <c r="B425" s="2">
        <v>44272</v>
      </c>
      <c r="C425" t="s">
        <v>15</v>
      </c>
      <c r="D425" s="5">
        <v>110</v>
      </c>
      <c r="E425" s="5">
        <v>78.099999999999994</v>
      </c>
      <c r="F425" s="5">
        <v>7</v>
      </c>
      <c r="G425" s="5">
        <v>770</v>
      </c>
      <c r="H425" t="s">
        <v>39</v>
      </c>
      <c r="I425" t="s">
        <v>83</v>
      </c>
      <c r="J425" t="s">
        <v>85</v>
      </c>
    </row>
    <row r="426" spans="1:10" x14ac:dyDescent="0.3">
      <c r="A426" s="2">
        <v>44268</v>
      </c>
      <c r="B426" s="2">
        <v>44271</v>
      </c>
      <c r="C426" t="s">
        <v>3</v>
      </c>
      <c r="D426" s="5">
        <v>95</v>
      </c>
      <c r="E426" s="5">
        <v>60.800000000000004</v>
      </c>
      <c r="F426" s="5">
        <v>4</v>
      </c>
      <c r="G426" s="5">
        <v>380</v>
      </c>
      <c r="H426" t="s">
        <v>70</v>
      </c>
      <c r="I426" t="s">
        <v>79</v>
      </c>
      <c r="J426" t="s">
        <v>86</v>
      </c>
    </row>
    <row r="427" spans="1:10" x14ac:dyDescent="0.3">
      <c r="A427" s="2">
        <v>44268</v>
      </c>
      <c r="B427" s="2">
        <v>44269</v>
      </c>
      <c r="C427" t="s">
        <v>11</v>
      </c>
      <c r="D427" s="5">
        <v>490</v>
      </c>
      <c r="E427" s="5">
        <v>298.89999999999998</v>
      </c>
      <c r="F427" s="5">
        <v>1</v>
      </c>
      <c r="G427" s="5">
        <v>490</v>
      </c>
      <c r="H427" t="s">
        <v>53</v>
      </c>
      <c r="I427" t="s">
        <v>81</v>
      </c>
      <c r="J427" t="s">
        <v>85</v>
      </c>
    </row>
    <row r="428" spans="1:10" x14ac:dyDescent="0.3">
      <c r="A428" s="2">
        <v>44270</v>
      </c>
      <c r="B428" s="2">
        <v>44271</v>
      </c>
      <c r="C428" t="s">
        <v>16</v>
      </c>
      <c r="D428" s="5">
        <v>145</v>
      </c>
      <c r="E428" s="5">
        <v>105.85</v>
      </c>
      <c r="F428" s="5">
        <v>3</v>
      </c>
      <c r="G428" s="5">
        <v>435</v>
      </c>
      <c r="H428" t="s">
        <v>68</v>
      </c>
      <c r="I428" t="s">
        <v>80</v>
      </c>
      <c r="J428" t="s">
        <v>85</v>
      </c>
    </row>
    <row r="429" spans="1:10" x14ac:dyDescent="0.3">
      <c r="A429" s="2">
        <v>44271</v>
      </c>
      <c r="B429" s="2">
        <v>44274</v>
      </c>
      <c r="C429" t="s">
        <v>20</v>
      </c>
      <c r="D429" s="5">
        <v>440</v>
      </c>
      <c r="E429" s="5">
        <v>286</v>
      </c>
      <c r="F429" s="5">
        <v>9</v>
      </c>
      <c r="G429" s="5">
        <v>3960</v>
      </c>
      <c r="H429" t="s">
        <v>72</v>
      </c>
      <c r="I429" t="s">
        <v>83</v>
      </c>
      <c r="J429" t="s">
        <v>86</v>
      </c>
    </row>
    <row r="430" spans="1:10" x14ac:dyDescent="0.3">
      <c r="A430" s="2">
        <v>44271</v>
      </c>
      <c r="B430" s="2">
        <v>44278</v>
      </c>
      <c r="C430" t="s">
        <v>19</v>
      </c>
      <c r="D430" s="5">
        <v>220</v>
      </c>
      <c r="E430" s="5">
        <v>154</v>
      </c>
      <c r="F430" s="5">
        <v>9</v>
      </c>
      <c r="G430" s="5">
        <v>1980</v>
      </c>
      <c r="H430" t="s">
        <v>53</v>
      </c>
      <c r="I430" t="s">
        <v>79</v>
      </c>
      <c r="J430" t="s">
        <v>86</v>
      </c>
    </row>
    <row r="431" spans="1:10" x14ac:dyDescent="0.3">
      <c r="A431" s="2">
        <v>44273</v>
      </c>
      <c r="B431" s="2">
        <v>44280</v>
      </c>
      <c r="C431" t="s">
        <v>7</v>
      </c>
      <c r="D431" s="5">
        <v>250</v>
      </c>
      <c r="E431" s="5">
        <v>167.5</v>
      </c>
      <c r="F431" s="5">
        <v>7</v>
      </c>
      <c r="G431" s="5">
        <v>1750</v>
      </c>
      <c r="H431" t="s">
        <v>71</v>
      </c>
      <c r="I431" t="s">
        <v>80</v>
      </c>
      <c r="J431" t="s">
        <v>85</v>
      </c>
    </row>
    <row r="432" spans="1:10" x14ac:dyDescent="0.3">
      <c r="A432" s="2">
        <v>44274</v>
      </c>
      <c r="B432" s="2">
        <v>44277</v>
      </c>
      <c r="C432" t="s">
        <v>3</v>
      </c>
      <c r="D432" s="5">
        <v>95</v>
      </c>
      <c r="E432" s="5">
        <v>60.800000000000004</v>
      </c>
      <c r="F432" s="5">
        <v>3</v>
      </c>
      <c r="G432" s="5">
        <v>285</v>
      </c>
      <c r="H432" t="s">
        <v>31</v>
      </c>
      <c r="I432" t="s">
        <v>82</v>
      </c>
      <c r="J432" t="s">
        <v>85</v>
      </c>
    </row>
    <row r="433" spans="1:10" x14ac:dyDescent="0.3">
      <c r="A433" s="2">
        <v>44275</v>
      </c>
      <c r="B433" s="2">
        <v>44280</v>
      </c>
      <c r="C433" t="s">
        <v>19</v>
      </c>
      <c r="D433" s="5">
        <v>220</v>
      </c>
      <c r="E433" s="5">
        <v>154</v>
      </c>
      <c r="F433" s="5">
        <v>3</v>
      </c>
      <c r="G433" s="5">
        <v>660</v>
      </c>
      <c r="H433" t="s">
        <v>66</v>
      </c>
      <c r="I433" t="s">
        <v>83</v>
      </c>
      <c r="J433" t="s">
        <v>85</v>
      </c>
    </row>
    <row r="434" spans="1:10" x14ac:dyDescent="0.3">
      <c r="A434" s="2">
        <v>44276</v>
      </c>
      <c r="B434" s="2">
        <v>44278</v>
      </c>
      <c r="C434" t="s">
        <v>10</v>
      </c>
      <c r="D434" s="5">
        <v>390</v>
      </c>
      <c r="E434" s="5">
        <v>253.5</v>
      </c>
      <c r="F434" s="5">
        <v>1</v>
      </c>
      <c r="G434" s="5">
        <v>390</v>
      </c>
      <c r="H434" t="s">
        <v>58</v>
      </c>
      <c r="I434" t="s">
        <v>82</v>
      </c>
      <c r="J434" t="s">
        <v>86</v>
      </c>
    </row>
    <row r="435" spans="1:10" x14ac:dyDescent="0.3">
      <c r="A435" s="2">
        <v>44277</v>
      </c>
      <c r="B435" s="2">
        <v>44281</v>
      </c>
      <c r="C435" t="s">
        <v>23</v>
      </c>
      <c r="D435" s="5">
        <v>275</v>
      </c>
      <c r="E435" s="5">
        <v>200.75</v>
      </c>
      <c r="F435" s="5">
        <v>8</v>
      </c>
      <c r="G435" s="5">
        <v>2200</v>
      </c>
      <c r="H435" t="s">
        <v>40</v>
      </c>
      <c r="I435" t="s">
        <v>82</v>
      </c>
      <c r="J435" t="s">
        <v>85</v>
      </c>
    </row>
    <row r="436" spans="1:10" x14ac:dyDescent="0.3">
      <c r="A436" s="2">
        <v>44279</v>
      </c>
      <c r="B436" s="2">
        <v>44284</v>
      </c>
      <c r="C436" t="s">
        <v>15</v>
      </c>
      <c r="D436" s="5">
        <v>110</v>
      </c>
      <c r="E436" s="5">
        <v>78.099999999999994</v>
      </c>
      <c r="F436" s="5">
        <v>8</v>
      </c>
      <c r="G436" s="5">
        <v>880</v>
      </c>
      <c r="H436" t="s">
        <v>66</v>
      </c>
      <c r="I436" t="s">
        <v>80</v>
      </c>
      <c r="J436" t="s">
        <v>86</v>
      </c>
    </row>
    <row r="437" spans="1:10" x14ac:dyDescent="0.3">
      <c r="A437" s="2">
        <v>44281</v>
      </c>
      <c r="B437" s="2">
        <v>44288</v>
      </c>
      <c r="C437" t="s">
        <v>21</v>
      </c>
      <c r="D437" s="5">
        <v>355</v>
      </c>
      <c r="E437" s="5">
        <v>252.04999999999998</v>
      </c>
      <c r="F437" s="5">
        <v>7</v>
      </c>
      <c r="G437" s="5">
        <v>2485</v>
      </c>
      <c r="H437" t="s">
        <v>63</v>
      </c>
      <c r="I437" t="s">
        <v>82</v>
      </c>
      <c r="J437" t="s">
        <v>85</v>
      </c>
    </row>
    <row r="438" spans="1:10" x14ac:dyDescent="0.3">
      <c r="A438" s="2">
        <v>44281</v>
      </c>
      <c r="B438" s="2">
        <v>44284</v>
      </c>
      <c r="C438" t="s">
        <v>3</v>
      </c>
      <c r="D438" s="5">
        <v>95</v>
      </c>
      <c r="E438" s="5">
        <v>60.800000000000004</v>
      </c>
      <c r="F438" s="5">
        <v>4</v>
      </c>
      <c r="G438" s="5">
        <v>380</v>
      </c>
      <c r="H438" t="s">
        <v>64</v>
      </c>
      <c r="I438" t="s">
        <v>80</v>
      </c>
      <c r="J438" t="s">
        <v>86</v>
      </c>
    </row>
    <row r="439" spans="1:10" x14ac:dyDescent="0.3">
      <c r="A439" s="2">
        <v>44282</v>
      </c>
      <c r="B439" s="2">
        <v>44284</v>
      </c>
      <c r="C439" t="s">
        <v>16</v>
      </c>
      <c r="D439" s="5">
        <v>145</v>
      </c>
      <c r="E439" s="5">
        <v>105.85</v>
      </c>
      <c r="F439" s="5">
        <v>5</v>
      </c>
      <c r="G439" s="5">
        <v>725</v>
      </c>
      <c r="H439" t="s">
        <v>63</v>
      </c>
      <c r="I439" t="s">
        <v>82</v>
      </c>
      <c r="J439" t="s">
        <v>86</v>
      </c>
    </row>
    <row r="440" spans="1:10" x14ac:dyDescent="0.3">
      <c r="A440" s="2">
        <v>44282</v>
      </c>
      <c r="B440" s="2">
        <v>44289</v>
      </c>
      <c r="C440" t="s">
        <v>3</v>
      </c>
      <c r="D440" s="5">
        <v>95</v>
      </c>
      <c r="E440" s="5">
        <v>60.800000000000004</v>
      </c>
      <c r="F440" s="5">
        <v>5</v>
      </c>
      <c r="G440" s="5">
        <v>475</v>
      </c>
      <c r="H440" t="s">
        <v>71</v>
      </c>
      <c r="I440" t="s">
        <v>80</v>
      </c>
      <c r="J440" t="s">
        <v>86</v>
      </c>
    </row>
    <row r="441" spans="1:10" x14ac:dyDescent="0.3">
      <c r="A441" s="2">
        <v>44282</v>
      </c>
      <c r="B441" s="2">
        <v>44286</v>
      </c>
      <c r="C441" t="s">
        <v>18</v>
      </c>
      <c r="D441" s="5">
        <v>80</v>
      </c>
      <c r="E441" s="5">
        <v>48.8</v>
      </c>
      <c r="F441" s="5">
        <v>2</v>
      </c>
      <c r="G441" s="5">
        <v>160</v>
      </c>
      <c r="H441" t="s">
        <v>34</v>
      </c>
      <c r="I441" t="s">
        <v>79</v>
      </c>
      <c r="J441" t="s">
        <v>85</v>
      </c>
    </row>
    <row r="442" spans="1:10" x14ac:dyDescent="0.3">
      <c r="A442" s="2">
        <v>44284</v>
      </c>
      <c r="B442" s="2">
        <v>44289</v>
      </c>
      <c r="C442" t="s">
        <v>18</v>
      </c>
      <c r="D442" s="5">
        <v>80</v>
      </c>
      <c r="E442" s="5">
        <v>48.8</v>
      </c>
      <c r="F442" s="5">
        <v>6</v>
      </c>
      <c r="G442" s="5">
        <v>480</v>
      </c>
      <c r="H442" t="s">
        <v>64</v>
      </c>
      <c r="I442" t="s">
        <v>83</v>
      </c>
      <c r="J442" t="s">
        <v>85</v>
      </c>
    </row>
    <row r="443" spans="1:10" x14ac:dyDescent="0.3">
      <c r="A443" s="2">
        <v>44284</v>
      </c>
      <c r="B443" s="2">
        <v>44287</v>
      </c>
      <c r="C443" t="s">
        <v>2</v>
      </c>
      <c r="D443" s="5">
        <v>250</v>
      </c>
      <c r="E443" s="5">
        <v>187.5</v>
      </c>
      <c r="F443" s="5">
        <v>3</v>
      </c>
      <c r="G443" s="5">
        <v>750</v>
      </c>
      <c r="H443" t="s">
        <v>62</v>
      </c>
      <c r="I443" t="s">
        <v>80</v>
      </c>
      <c r="J443" t="s">
        <v>86</v>
      </c>
    </row>
    <row r="444" spans="1:10" x14ac:dyDescent="0.3">
      <c r="A444" s="2">
        <v>44285</v>
      </c>
      <c r="B444" s="2">
        <v>44287</v>
      </c>
      <c r="C444" t="s">
        <v>7</v>
      </c>
      <c r="D444" s="5">
        <v>250</v>
      </c>
      <c r="E444" s="5">
        <v>167.5</v>
      </c>
      <c r="F444" s="5">
        <v>8</v>
      </c>
      <c r="G444" s="5">
        <v>2000</v>
      </c>
      <c r="H444" t="s">
        <v>68</v>
      </c>
      <c r="I444" t="s">
        <v>81</v>
      </c>
      <c r="J444" t="s">
        <v>86</v>
      </c>
    </row>
    <row r="445" spans="1:10" x14ac:dyDescent="0.3">
      <c r="A445" s="2">
        <v>44285</v>
      </c>
      <c r="B445" s="2">
        <v>44292</v>
      </c>
      <c r="C445" t="s">
        <v>6</v>
      </c>
      <c r="D445" s="5">
        <v>99</v>
      </c>
      <c r="E445" s="5">
        <v>62.37</v>
      </c>
      <c r="F445" s="5">
        <v>8</v>
      </c>
      <c r="G445" s="5">
        <v>792</v>
      </c>
      <c r="H445" t="s">
        <v>36</v>
      </c>
      <c r="I445" t="s">
        <v>81</v>
      </c>
      <c r="J445" t="s">
        <v>85</v>
      </c>
    </row>
    <row r="446" spans="1:10" x14ac:dyDescent="0.3">
      <c r="A446" s="2">
        <v>44286</v>
      </c>
      <c r="B446" s="2">
        <v>44287</v>
      </c>
      <c r="C446" t="s">
        <v>22</v>
      </c>
      <c r="D446" s="5">
        <v>460</v>
      </c>
      <c r="E446" s="5">
        <v>303.60000000000002</v>
      </c>
      <c r="F446" s="5">
        <v>3</v>
      </c>
      <c r="G446" s="5">
        <v>1380</v>
      </c>
      <c r="H446" t="s">
        <v>44</v>
      </c>
      <c r="I446" t="s">
        <v>80</v>
      </c>
      <c r="J446" t="s">
        <v>86</v>
      </c>
    </row>
    <row r="447" spans="1:10" x14ac:dyDescent="0.3">
      <c r="A447" s="2">
        <v>44286</v>
      </c>
      <c r="B447" s="2">
        <v>44291</v>
      </c>
      <c r="C447" t="s">
        <v>5</v>
      </c>
      <c r="D447" s="5">
        <v>290</v>
      </c>
      <c r="E447" s="5">
        <v>185.6</v>
      </c>
      <c r="F447" s="5">
        <v>1</v>
      </c>
      <c r="G447" s="5">
        <v>290</v>
      </c>
      <c r="H447" t="s">
        <v>59</v>
      </c>
      <c r="I447" t="s">
        <v>82</v>
      </c>
      <c r="J447" t="s">
        <v>85</v>
      </c>
    </row>
    <row r="448" spans="1:10" x14ac:dyDescent="0.3">
      <c r="A448" s="2">
        <v>44286</v>
      </c>
      <c r="B448" s="2">
        <v>44290</v>
      </c>
      <c r="C448" t="s">
        <v>15</v>
      </c>
      <c r="D448" s="5">
        <v>110</v>
      </c>
      <c r="E448" s="5">
        <v>78.099999999999994</v>
      </c>
      <c r="F448" s="5">
        <v>4</v>
      </c>
      <c r="G448" s="5">
        <v>440</v>
      </c>
      <c r="H448" t="s">
        <v>42</v>
      </c>
      <c r="I448" t="s">
        <v>82</v>
      </c>
      <c r="J448" t="s">
        <v>86</v>
      </c>
    </row>
    <row r="449" spans="1:10" x14ac:dyDescent="0.3">
      <c r="A449" s="2">
        <v>44287</v>
      </c>
      <c r="B449" s="2">
        <v>44290</v>
      </c>
      <c r="C449" t="s">
        <v>15</v>
      </c>
      <c r="D449" s="5">
        <v>110</v>
      </c>
      <c r="E449" s="5">
        <v>78.099999999999994</v>
      </c>
      <c r="F449" s="5">
        <v>8</v>
      </c>
      <c r="G449" s="5">
        <v>880</v>
      </c>
      <c r="H449" t="s">
        <v>33</v>
      </c>
      <c r="I449" t="s">
        <v>81</v>
      </c>
      <c r="J449" t="s">
        <v>85</v>
      </c>
    </row>
    <row r="450" spans="1:10" x14ac:dyDescent="0.3">
      <c r="A450" s="2">
        <v>44288</v>
      </c>
      <c r="B450" s="2">
        <v>44292</v>
      </c>
      <c r="C450" t="s">
        <v>15</v>
      </c>
      <c r="D450" s="5">
        <v>110</v>
      </c>
      <c r="E450" s="5">
        <v>78.099999999999994</v>
      </c>
      <c r="F450" s="5">
        <v>7</v>
      </c>
      <c r="G450" s="5">
        <v>770</v>
      </c>
      <c r="H450" t="s">
        <v>61</v>
      </c>
      <c r="I450" t="s">
        <v>82</v>
      </c>
      <c r="J450" t="s">
        <v>86</v>
      </c>
    </row>
    <row r="451" spans="1:10" x14ac:dyDescent="0.3">
      <c r="A451" s="2">
        <v>44288</v>
      </c>
      <c r="B451" s="2">
        <v>44290</v>
      </c>
      <c r="C451" t="s">
        <v>2</v>
      </c>
      <c r="D451" s="5">
        <v>250</v>
      </c>
      <c r="E451" s="5">
        <v>187.5</v>
      </c>
      <c r="F451" s="5">
        <v>8</v>
      </c>
      <c r="G451" s="5">
        <v>2000</v>
      </c>
      <c r="H451" t="s">
        <v>54</v>
      </c>
      <c r="I451" t="s">
        <v>83</v>
      </c>
      <c r="J451" t="s">
        <v>85</v>
      </c>
    </row>
    <row r="452" spans="1:10" x14ac:dyDescent="0.3">
      <c r="A452" s="2">
        <v>44288</v>
      </c>
      <c r="B452" s="2">
        <v>44295</v>
      </c>
      <c r="C452" t="s">
        <v>18</v>
      </c>
      <c r="D452" s="5">
        <v>80</v>
      </c>
      <c r="E452" s="5">
        <v>48.8</v>
      </c>
      <c r="F452" s="5">
        <v>5</v>
      </c>
      <c r="G452" s="5">
        <v>400</v>
      </c>
      <c r="H452" t="s">
        <v>59</v>
      </c>
      <c r="I452" t="s">
        <v>82</v>
      </c>
      <c r="J452" t="s">
        <v>86</v>
      </c>
    </row>
    <row r="453" spans="1:10" x14ac:dyDescent="0.3">
      <c r="A453" s="2">
        <v>44291</v>
      </c>
      <c r="B453" s="2">
        <v>44295</v>
      </c>
      <c r="C453" t="s">
        <v>3</v>
      </c>
      <c r="D453" s="5">
        <v>95</v>
      </c>
      <c r="E453" s="5">
        <v>60.800000000000004</v>
      </c>
      <c r="F453" s="5">
        <v>1</v>
      </c>
      <c r="G453" s="5">
        <v>95</v>
      </c>
      <c r="H453" t="s">
        <v>30</v>
      </c>
      <c r="I453" t="s">
        <v>79</v>
      </c>
      <c r="J453" t="s">
        <v>85</v>
      </c>
    </row>
    <row r="454" spans="1:10" x14ac:dyDescent="0.3">
      <c r="A454" s="2">
        <v>44292</v>
      </c>
      <c r="B454" s="2">
        <v>44293</v>
      </c>
      <c r="C454" t="s">
        <v>21</v>
      </c>
      <c r="D454" s="5">
        <v>355</v>
      </c>
      <c r="E454" s="5">
        <v>252.04999999999998</v>
      </c>
      <c r="F454" s="5">
        <v>1</v>
      </c>
      <c r="G454" s="5">
        <v>355</v>
      </c>
      <c r="H454" t="s">
        <v>39</v>
      </c>
      <c r="I454" t="s">
        <v>79</v>
      </c>
      <c r="J454" t="s">
        <v>85</v>
      </c>
    </row>
    <row r="455" spans="1:10" x14ac:dyDescent="0.3">
      <c r="A455" s="2">
        <v>44293</v>
      </c>
      <c r="B455" s="2">
        <v>44297</v>
      </c>
      <c r="C455" t="s">
        <v>21</v>
      </c>
      <c r="D455" s="5">
        <v>355</v>
      </c>
      <c r="E455" s="5">
        <v>252.04999999999998</v>
      </c>
      <c r="F455" s="5">
        <v>9</v>
      </c>
      <c r="G455" s="5">
        <v>3195</v>
      </c>
      <c r="H455" t="s">
        <v>44</v>
      </c>
      <c r="I455" t="s">
        <v>83</v>
      </c>
      <c r="J455" t="s">
        <v>85</v>
      </c>
    </row>
    <row r="456" spans="1:10" x14ac:dyDescent="0.3">
      <c r="A456" s="2">
        <v>44293</v>
      </c>
      <c r="B456" s="2">
        <v>44297</v>
      </c>
      <c r="C456" t="s">
        <v>9</v>
      </c>
      <c r="D456" s="5">
        <v>215</v>
      </c>
      <c r="E456" s="5">
        <v>152.65</v>
      </c>
      <c r="F456" s="5">
        <v>5</v>
      </c>
      <c r="G456" s="5">
        <v>1075</v>
      </c>
      <c r="H456" t="s">
        <v>42</v>
      </c>
      <c r="I456" t="s">
        <v>83</v>
      </c>
      <c r="J456" t="s">
        <v>86</v>
      </c>
    </row>
    <row r="457" spans="1:10" x14ac:dyDescent="0.3">
      <c r="A457" s="2">
        <v>44294</v>
      </c>
      <c r="B457" s="2">
        <v>44296</v>
      </c>
      <c r="C457" t="s">
        <v>17</v>
      </c>
      <c r="D457" s="5">
        <v>195</v>
      </c>
      <c r="E457" s="5">
        <v>138.44999999999999</v>
      </c>
      <c r="F457" s="5">
        <v>9</v>
      </c>
      <c r="G457" s="5">
        <v>1755</v>
      </c>
      <c r="H457" t="s">
        <v>51</v>
      </c>
      <c r="I457" t="s">
        <v>81</v>
      </c>
      <c r="J457" t="s">
        <v>86</v>
      </c>
    </row>
    <row r="458" spans="1:10" x14ac:dyDescent="0.3">
      <c r="A458" s="2">
        <v>44297</v>
      </c>
      <c r="B458" s="2">
        <v>44301</v>
      </c>
      <c r="C458" t="s">
        <v>7</v>
      </c>
      <c r="D458" s="5">
        <v>250</v>
      </c>
      <c r="E458" s="5">
        <v>167.5</v>
      </c>
      <c r="F458" s="5">
        <v>3</v>
      </c>
      <c r="G458" s="5">
        <v>750</v>
      </c>
      <c r="H458" t="s">
        <v>57</v>
      </c>
      <c r="I458" t="s">
        <v>79</v>
      </c>
      <c r="J458" t="s">
        <v>85</v>
      </c>
    </row>
    <row r="459" spans="1:10" x14ac:dyDescent="0.3">
      <c r="A459" s="2">
        <v>44297</v>
      </c>
      <c r="B459" s="2">
        <v>44302</v>
      </c>
      <c r="C459" t="s">
        <v>21</v>
      </c>
      <c r="D459" s="5">
        <v>355</v>
      </c>
      <c r="E459" s="5">
        <v>252.04999999999998</v>
      </c>
      <c r="F459" s="5">
        <v>1</v>
      </c>
      <c r="G459" s="5">
        <v>355</v>
      </c>
      <c r="H459" t="s">
        <v>59</v>
      </c>
      <c r="I459" t="s">
        <v>79</v>
      </c>
      <c r="J459" t="s">
        <v>85</v>
      </c>
    </row>
    <row r="460" spans="1:10" x14ac:dyDescent="0.3">
      <c r="A460" s="2">
        <v>44298</v>
      </c>
      <c r="B460" s="2">
        <v>44304</v>
      </c>
      <c r="C460" t="s">
        <v>9</v>
      </c>
      <c r="D460" s="5">
        <v>215</v>
      </c>
      <c r="E460" s="5">
        <v>152.65</v>
      </c>
      <c r="F460" s="5">
        <v>8</v>
      </c>
      <c r="G460" s="5">
        <v>1720</v>
      </c>
      <c r="H460" t="s">
        <v>30</v>
      </c>
      <c r="I460" t="s">
        <v>79</v>
      </c>
      <c r="J460" t="s">
        <v>86</v>
      </c>
    </row>
    <row r="461" spans="1:10" x14ac:dyDescent="0.3">
      <c r="A461" s="2">
        <v>44298</v>
      </c>
      <c r="B461" s="2">
        <v>44303</v>
      </c>
      <c r="C461" t="s">
        <v>20</v>
      </c>
      <c r="D461" s="5">
        <v>440</v>
      </c>
      <c r="E461" s="5">
        <v>286</v>
      </c>
      <c r="F461" s="5">
        <v>5</v>
      </c>
      <c r="G461" s="5">
        <v>2200</v>
      </c>
      <c r="H461" t="s">
        <v>47</v>
      </c>
      <c r="I461" t="s">
        <v>82</v>
      </c>
      <c r="J461" t="s">
        <v>85</v>
      </c>
    </row>
    <row r="462" spans="1:10" x14ac:dyDescent="0.3">
      <c r="A462" s="2">
        <v>44301</v>
      </c>
      <c r="B462" s="2">
        <v>44303</v>
      </c>
      <c r="C462" t="s">
        <v>8</v>
      </c>
      <c r="D462" s="5">
        <v>59</v>
      </c>
      <c r="E462" s="5">
        <v>41.3</v>
      </c>
      <c r="F462" s="5">
        <v>9</v>
      </c>
      <c r="G462" s="5">
        <v>531</v>
      </c>
      <c r="H462" t="s">
        <v>51</v>
      </c>
      <c r="I462" t="s">
        <v>81</v>
      </c>
      <c r="J462" t="s">
        <v>85</v>
      </c>
    </row>
    <row r="463" spans="1:10" x14ac:dyDescent="0.3">
      <c r="A463" s="2">
        <v>44301</v>
      </c>
      <c r="B463" s="2">
        <v>44302</v>
      </c>
      <c r="C463" t="s">
        <v>9</v>
      </c>
      <c r="D463" s="5">
        <v>215</v>
      </c>
      <c r="E463" s="5">
        <v>152.65</v>
      </c>
      <c r="F463" s="5">
        <v>1</v>
      </c>
      <c r="G463" s="5">
        <v>215</v>
      </c>
      <c r="H463" t="s">
        <v>40</v>
      </c>
      <c r="I463" t="s">
        <v>83</v>
      </c>
      <c r="J463" t="s">
        <v>86</v>
      </c>
    </row>
    <row r="464" spans="1:10" x14ac:dyDescent="0.3">
      <c r="A464" s="2">
        <v>44303</v>
      </c>
      <c r="B464" s="2">
        <v>44309</v>
      </c>
      <c r="C464" t="s">
        <v>14</v>
      </c>
      <c r="D464" s="5">
        <v>375</v>
      </c>
      <c r="E464" s="5">
        <v>247.5</v>
      </c>
      <c r="F464" s="5">
        <v>7</v>
      </c>
      <c r="G464" s="5">
        <v>2625</v>
      </c>
      <c r="H464" t="s">
        <v>76</v>
      </c>
      <c r="I464" t="s">
        <v>79</v>
      </c>
      <c r="J464" t="s">
        <v>85</v>
      </c>
    </row>
    <row r="465" spans="1:10" x14ac:dyDescent="0.3">
      <c r="A465" s="2">
        <v>44303</v>
      </c>
      <c r="B465" s="2">
        <v>44309</v>
      </c>
      <c r="C465" t="s">
        <v>15</v>
      </c>
      <c r="D465" s="5">
        <v>110</v>
      </c>
      <c r="E465" s="5">
        <v>78.099999999999994</v>
      </c>
      <c r="F465" s="5">
        <v>3</v>
      </c>
      <c r="G465" s="5">
        <v>330</v>
      </c>
      <c r="H465" t="s">
        <v>42</v>
      </c>
      <c r="I465" t="s">
        <v>82</v>
      </c>
      <c r="J465" t="s">
        <v>86</v>
      </c>
    </row>
    <row r="466" spans="1:10" x14ac:dyDescent="0.3">
      <c r="A466" s="2">
        <v>44303</v>
      </c>
      <c r="B466" s="2">
        <v>44308</v>
      </c>
      <c r="C466" t="s">
        <v>11</v>
      </c>
      <c r="D466" s="5">
        <v>490</v>
      </c>
      <c r="E466" s="5">
        <v>298.89999999999998</v>
      </c>
      <c r="F466" s="5">
        <v>9</v>
      </c>
      <c r="G466" s="5">
        <v>4410</v>
      </c>
      <c r="H466" t="s">
        <v>60</v>
      </c>
      <c r="I466" t="s">
        <v>83</v>
      </c>
      <c r="J466" t="s">
        <v>85</v>
      </c>
    </row>
    <row r="467" spans="1:10" x14ac:dyDescent="0.3">
      <c r="A467" s="2">
        <v>44306</v>
      </c>
      <c r="B467" s="2">
        <v>44313</v>
      </c>
      <c r="C467" t="s">
        <v>18</v>
      </c>
      <c r="D467" s="5">
        <v>80</v>
      </c>
      <c r="E467" s="5">
        <v>48.8</v>
      </c>
      <c r="F467" s="5">
        <v>8</v>
      </c>
      <c r="G467" s="5">
        <v>640</v>
      </c>
      <c r="H467" t="s">
        <v>43</v>
      </c>
      <c r="I467" t="s">
        <v>82</v>
      </c>
      <c r="J467" t="s">
        <v>85</v>
      </c>
    </row>
    <row r="468" spans="1:10" x14ac:dyDescent="0.3">
      <c r="A468" s="2">
        <v>44306</v>
      </c>
      <c r="B468" s="2">
        <v>44308</v>
      </c>
      <c r="C468" t="s">
        <v>11</v>
      </c>
      <c r="D468" s="5">
        <v>490</v>
      </c>
      <c r="E468" s="5">
        <v>298.89999999999998</v>
      </c>
      <c r="F468" s="5">
        <v>2</v>
      </c>
      <c r="G468" s="5">
        <v>980</v>
      </c>
      <c r="H468" t="s">
        <v>50</v>
      </c>
      <c r="I468" t="s">
        <v>79</v>
      </c>
      <c r="J468" t="s">
        <v>86</v>
      </c>
    </row>
    <row r="469" spans="1:10" x14ac:dyDescent="0.3">
      <c r="A469" s="2">
        <v>44307</v>
      </c>
      <c r="B469" s="2">
        <v>44311</v>
      </c>
      <c r="C469" t="s">
        <v>4</v>
      </c>
      <c r="D469" s="5">
        <v>390</v>
      </c>
      <c r="E469" s="5">
        <v>288.60000000000002</v>
      </c>
      <c r="F469" s="5">
        <v>6</v>
      </c>
      <c r="G469" s="5">
        <v>2340</v>
      </c>
      <c r="H469" t="s">
        <v>56</v>
      </c>
      <c r="I469" t="s">
        <v>79</v>
      </c>
      <c r="J469" t="s">
        <v>85</v>
      </c>
    </row>
    <row r="470" spans="1:10" x14ac:dyDescent="0.3">
      <c r="A470" s="2">
        <v>44307</v>
      </c>
      <c r="B470" s="2">
        <v>44309</v>
      </c>
      <c r="C470" t="s">
        <v>20</v>
      </c>
      <c r="D470" s="5">
        <v>440</v>
      </c>
      <c r="E470" s="5">
        <v>286</v>
      </c>
      <c r="F470" s="5">
        <v>4</v>
      </c>
      <c r="G470" s="5">
        <v>1760</v>
      </c>
      <c r="H470" t="s">
        <v>29</v>
      </c>
      <c r="I470" t="s">
        <v>82</v>
      </c>
      <c r="J470" t="s">
        <v>86</v>
      </c>
    </row>
    <row r="471" spans="1:10" x14ac:dyDescent="0.3">
      <c r="A471" s="2">
        <v>44308</v>
      </c>
      <c r="B471" s="2">
        <v>44315</v>
      </c>
      <c r="C471" t="s">
        <v>7</v>
      </c>
      <c r="D471" s="5">
        <v>250</v>
      </c>
      <c r="E471" s="5">
        <v>167.5</v>
      </c>
      <c r="F471" s="5">
        <v>4</v>
      </c>
      <c r="G471" s="5">
        <v>1000</v>
      </c>
      <c r="H471" t="s">
        <v>67</v>
      </c>
      <c r="I471" t="s">
        <v>83</v>
      </c>
      <c r="J471" t="s">
        <v>85</v>
      </c>
    </row>
    <row r="472" spans="1:10" x14ac:dyDescent="0.3">
      <c r="A472" s="2">
        <v>44309</v>
      </c>
      <c r="B472" s="2">
        <v>44312</v>
      </c>
      <c r="C472" t="s">
        <v>6</v>
      </c>
      <c r="D472" s="5">
        <v>99</v>
      </c>
      <c r="E472" s="5">
        <v>62.37</v>
      </c>
      <c r="F472" s="5">
        <v>4</v>
      </c>
      <c r="G472" s="5">
        <v>396</v>
      </c>
      <c r="H472" t="s">
        <v>48</v>
      </c>
      <c r="I472" t="s">
        <v>80</v>
      </c>
      <c r="J472" t="s">
        <v>85</v>
      </c>
    </row>
    <row r="473" spans="1:10" x14ac:dyDescent="0.3">
      <c r="A473" s="2">
        <v>44309</v>
      </c>
      <c r="B473" s="2">
        <v>44314</v>
      </c>
      <c r="C473" t="s">
        <v>5</v>
      </c>
      <c r="D473" s="5">
        <v>290</v>
      </c>
      <c r="E473" s="5">
        <v>185.6</v>
      </c>
      <c r="F473" s="5">
        <v>9</v>
      </c>
      <c r="G473" s="5">
        <v>2610</v>
      </c>
      <c r="H473" t="s">
        <v>33</v>
      </c>
      <c r="I473" t="s">
        <v>79</v>
      </c>
      <c r="J473" t="s">
        <v>85</v>
      </c>
    </row>
    <row r="474" spans="1:10" x14ac:dyDescent="0.3">
      <c r="A474" s="2">
        <v>44310</v>
      </c>
      <c r="B474" s="2">
        <v>44312</v>
      </c>
      <c r="C474" t="s">
        <v>20</v>
      </c>
      <c r="D474" s="5">
        <v>440</v>
      </c>
      <c r="E474" s="5">
        <v>286</v>
      </c>
      <c r="F474" s="5">
        <v>7</v>
      </c>
      <c r="G474" s="5">
        <v>3080</v>
      </c>
      <c r="H474" t="s">
        <v>66</v>
      </c>
      <c r="I474" t="s">
        <v>79</v>
      </c>
      <c r="J474" t="s">
        <v>86</v>
      </c>
    </row>
    <row r="475" spans="1:10" x14ac:dyDescent="0.3">
      <c r="A475" s="2">
        <v>44312</v>
      </c>
      <c r="B475" s="2">
        <v>44318</v>
      </c>
      <c r="C475" t="s">
        <v>6</v>
      </c>
      <c r="D475" s="5">
        <v>99</v>
      </c>
      <c r="E475" s="5">
        <v>62.37</v>
      </c>
      <c r="F475" s="5">
        <v>2</v>
      </c>
      <c r="G475" s="5">
        <v>198</v>
      </c>
      <c r="H475" t="s">
        <v>67</v>
      </c>
      <c r="I475" t="s">
        <v>79</v>
      </c>
      <c r="J475" t="s">
        <v>86</v>
      </c>
    </row>
    <row r="476" spans="1:10" x14ac:dyDescent="0.3">
      <c r="A476" s="2">
        <v>44312</v>
      </c>
      <c r="B476" s="2">
        <v>44318</v>
      </c>
      <c r="C476" t="s">
        <v>2</v>
      </c>
      <c r="D476" s="5">
        <v>250</v>
      </c>
      <c r="E476" s="5">
        <v>187.5</v>
      </c>
      <c r="F476" s="5">
        <v>5</v>
      </c>
      <c r="G476" s="5">
        <v>1250</v>
      </c>
      <c r="H476" t="s">
        <v>74</v>
      </c>
      <c r="I476" t="s">
        <v>79</v>
      </c>
      <c r="J476" t="s">
        <v>85</v>
      </c>
    </row>
    <row r="477" spans="1:10" x14ac:dyDescent="0.3">
      <c r="A477" s="2">
        <v>44314</v>
      </c>
      <c r="B477" s="2">
        <v>44315</v>
      </c>
      <c r="C477" t="s">
        <v>21</v>
      </c>
      <c r="D477" s="5">
        <v>355</v>
      </c>
      <c r="E477" s="5">
        <v>252.04999999999998</v>
      </c>
      <c r="F477" s="5">
        <v>8</v>
      </c>
      <c r="G477" s="5">
        <v>2840</v>
      </c>
      <c r="H477" t="s">
        <v>59</v>
      </c>
      <c r="I477" t="s">
        <v>83</v>
      </c>
      <c r="J477" t="s">
        <v>86</v>
      </c>
    </row>
    <row r="478" spans="1:10" x14ac:dyDescent="0.3">
      <c r="A478" s="2">
        <v>44315</v>
      </c>
      <c r="B478" s="2">
        <v>44319</v>
      </c>
      <c r="C478" t="s">
        <v>4</v>
      </c>
      <c r="D478" s="5">
        <v>390</v>
      </c>
      <c r="E478" s="5">
        <v>288.60000000000002</v>
      </c>
      <c r="F478" s="5">
        <v>4</v>
      </c>
      <c r="G478" s="5">
        <v>1560</v>
      </c>
      <c r="H478" t="s">
        <v>43</v>
      </c>
      <c r="I478" t="s">
        <v>83</v>
      </c>
      <c r="J478" t="s">
        <v>86</v>
      </c>
    </row>
    <row r="479" spans="1:10" x14ac:dyDescent="0.3">
      <c r="A479" s="2">
        <v>44316</v>
      </c>
      <c r="B479" s="2">
        <v>44318</v>
      </c>
      <c r="C479" t="s">
        <v>11</v>
      </c>
      <c r="D479" s="5">
        <v>490</v>
      </c>
      <c r="E479" s="5">
        <v>298.89999999999998</v>
      </c>
      <c r="F479" s="5">
        <v>5</v>
      </c>
      <c r="G479" s="5">
        <v>2450</v>
      </c>
      <c r="H479" t="s">
        <v>62</v>
      </c>
      <c r="I479" t="s">
        <v>79</v>
      </c>
      <c r="J479" t="s">
        <v>85</v>
      </c>
    </row>
    <row r="480" spans="1:10" x14ac:dyDescent="0.3">
      <c r="A480" s="2">
        <v>44318</v>
      </c>
      <c r="B480" s="2">
        <v>44325</v>
      </c>
      <c r="C480" t="s">
        <v>8</v>
      </c>
      <c r="D480" s="5">
        <v>59</v>
      </c>
      <c r="E480" s="5">
        <v>41.3</v>
      </c>
      <c r="F480" s="5">
        <v>1</v>
      </c>
      <c r="G480" s="5">
        <v>59</v>
      </c>
      <c r="H480" t="s">
        <v>46</v>
      </c>
      <c r="I480" t="s">
        <v>81</v>
      </c>
      <c r="J480" t="s">
        <v>86</v>
      </c>
    </row>
    <row r="481" spans="1:10" x14ac:dyDescent="0.3">
      <c r="A481" s="2">
        <v>44319</v>
      </c>
      <c r="B481" s="2">
        <v>44324</v>
      </c>
      <c r="C481" t="s">
        <v>10</v>
      </c>
      <c r="D481" s="5">
        <v>390</v>
      </c>
      <c r="E481" s="5">
        <v>253.5</v>
      </c>
      <c r="F481" s="5">
        <v>4</v>
      </c>
      <c r="G481" s="5">
        <v>1560</v>
      </c>
      <c r="H481" t="s">
        <v>49</v>
      </c>
      <c r="I481" t="s">
        <v>83</v>
      </c>
      <c r="J481" t="s">
        <v>86</v>
      </c>
    </row>
    <row r="482" spans="1:10" x14ac:dyDescent="0.3">
      <c r="A482" s="2">
        <v>44321</v>
      </c>
      <c r="B482" s="2">
        <v>44328</v>
      </c>
      <c r="C482" t="s">
        <v>9</v>
      </c>
      <c r="D482" s="5">
        <v>215</v>
      </c>
      <c r="E482" s="5">
        <v>152.65</v>
      </c>
      <c r="F482" s="5">
        <v>1</v>
      </c>
      <c r="G482" s="5">
        <v>215</v>
      </c>
      <c r="H482" t="s">
        <v>71</v>
      </c>
      <c r="I482" t="s">
        <v>80</v>
      </c>
      <c r="J482" t="s">
        <v>85</v>
      </c>
    </row>
    <row r="483" spans="1:10" x14ac:dyDescent="0.3">
      <c r="A483" s="2">
        <v>44322</v>
      </c>
      <c r="B483" s="2">
        <v>44326</v>
      </c>
      <c r="C483" t="s">
        <v>8</v>
      </c>
      <c r="D483" s="5">
        <v>59</v>
      </c>
      <c r="E483" s="5">
        <v>41.3</v>
      </c>
      <c r="F483" s="5">
        <v>5</v>
      </c>
      <c r="G483" s="5">
        <v>295</v>
      </c>
      <c r="H483" t="s">
        <v>31</v>
      </c>
      <c r="I483" t="s">
        <v>83</v>
      </c>
      <c r="J483" t="s">
        <v>86</v>
      </c>
    </row>
    <row r="484" spans="1:10" x14ac:dyDescent="0.3">
      <c r="A484" s="2">
        <v>44324</v>
      </c>
      <c r="B484" s="2">
        <v>44330</v>
      </c>
      <c r="C484" t="s">
        <v>9</v>
      </c>
      <c r="D484" s="5">
        <v>215</v>
      </c>
      <c r="E484" s="5">
        <v>152.65</v>
      </c>
      <c r="F484" s="5">
        <v>3</v>
      </c>
      <c r="G484" s="5">
        <v>645</v>
      </c>
      <c r="H484" t="s">
        <v>43</v>
      </c>
      <c r="I484" t="s">
        <v>83</v>
      </c>
      <c r="J484" t="s">
        <v>86</v>
      </c>
    </row>
    <row r="485" spans="1:10" x14ac:dyDescent="0.3">
      <c r="A485" s="2">
        <v>44326</v>
      </c>
      <c r="B485" s="2">
        <v>44333</v>
      </c>
      <c r="C485" t="s">
        <v>2</v>
      </c>
      <c r="D485" s="5">
        <v>250</v>
      </c>
      <c r="E485" s="5">
        <v>187.5</v>
      </c>
      <c r="F485" s="5">
        <v>3</v>
      </c>
      <c r="G485" s="5">
        <v>750</v>
      </c>
      <c r="H485" t="s">
        <v>33</v>
      </c>
      <c r="I485" t="s">
        <v>80</v>
      </c>
      <c r="J485" t="s">
        <v>85</v>
      </c>
    </row>
    <row r="486" spans="1:10" x14ac:dyDescent="0.3">
      <c r="A486" s="2">
        <v>44328</v>
      </c>
      <c r="B486" s="2">
        <v>44335</v>
      </c>
      <c r="C486" t="s">
        <v>5</v>
      </c>
      <c r="D486" s="5">
        <v>290</v>
      </c>
      <c r="E486" s="5">
        <v>185.6</v>
      </c>
      <c r="F486" s="5">
        <v>2</v>
      </c>
      <c r="G486" s="5">
        <v>580</v>
      </c>
      <c r="H486" t="s">
        <v>31</v>
      </c>
      <c r="I486" t="s">
        <v>80</v>
      </c>
      <c r="J486" t="s">
        <v>85</v>
      </c>
    </row>
    <row r="487" spans="1:10" x14ac:dyDescent="0.3">
      <c r="A487" s="2">
        <v>44329</v>
      </c>
      <c r="B487" s="2">
        <v>44331</v>
      </c>
      <c r="C487" t="s">
        <v>15</v>
      </c>
      <c r="D487" s="5">
        <v>110</v>
      </c>
      <c r="E487" s="5">
        <v>78.099999999999994</v>
      </c>
      <c r="F487" s="5">
        <v>1</v>
      </c>
      <c r="G487" s="5">
        <v>110</v>
      </c>
      <c r="H487" t="s">
        <v>55</v>
      </c>
      <c r="I487" t="s">
        <v>79</v>
      </c>
      <c r="J487" t="s">
        <v>85</v>
      </c>
    </row>
    <row r="488" spans="1:10" x14ac:dyDescent="0.3">
      <c r="A488" s="2">
        <v>44330</v>
      </c>
      <c r="B488" s="2">
        <v>44333</v>
      </c>
      <c r="C488" t="s">
        <v>15</v>
      </c>
      <c r="D488" s="5">
        <v>110</v>
      </c>
      <c r="E488" s="5">
        <v>78.099999999999994</v>
      </c>
      <c r="F488" s="5">
        <v>4</v>
      </c>
      <c r="G488" s="5">
        <v>440</v>
      </c>
      <c r="H488" t="s">
        <v>75</v>
      </c>
      <c r="I488" t="s">
        <v>83</v>
      </c>
      <c r="J488" t="s">
        <v>86</v>
      </c>
    </row>
    <row r="489" spans="1:10" x14ac:dyDescent="0.3">
      <c r="A489" s="2">
        <v>44332</v>
      </c>
      <c r="B489" s="2">
        <v>44339</v>
      </c>
      <c r="C489" t="s">
        <v>18</v>
      </c>
      <c r="D489" s="5">
        <v>80</v>
      </c>
      <c r="E489" s="5">
        <v>48.8</v>
      </c>
      <c r="F489" s="5">
        <v>9</v>
      </c>
      <c r="G489" s="5">
        <v>720</v>
      </c>
      <c r="H489" t="s">
        <v>74</v>
      </c>
      <c r="I489" t="s">
        <v>81</v>
      </c>
      <c r="J489" t="s">
        <v>85</v>
      </c>
    </row>
    <row r="490" spans="1:10" x14ac:dyDescent="0.3">
      <c r="A490" s="2">
        <v>44332</v>
      </c>
      <c r="B490" s="2">
        <v>44338</v>
      </c>
      <c r="C490" t="s">
        <v>9</v>
      </c>
      <c r="D490" s="5">
        <v>215</v>
      </c>
      <c r="E490" s="5">
        <v>152.65</v>
      </c>
      <c r="F490" s="5">
        <v>1</v>
      </c>
      <c r="G490" s="5">
        <v>215</v>
      </c>
      <c r="H490" t="s">
        <v>45</v>
      </c>
      <c r="I490" t="s">
        <v>83</v>
      </c>
      <c r="J490" t="s">
        <v>86</v>
      </c>
    </row>
    <row r="491" spans="1:10" x14ac:dyDescent="0.3">
      <c r="A491" s="2">
        <v>44332</v>
      </c>
      <c r="B491" s="2">
        <v>44338</v>
      </c>
      <c r="C491" t="s">
        <v>3</v>
      </c>
      <c r="D491" s="5">
        <v>95</v>
      </c>
      <c r="E491" s="5">
        <v>60.800000000000004</v>
      </c>
      <c r="F491" s="5">
        <v>4</v>
      </c>
      <c r="G491" s="5">
        <v>380</v>
      </c>
      <c r="H491" t="s">
        <v>58</v>
      </c>
      <c r="I491" t="s">
        <v>83</v>
      </c>
      <c r="J491" t="s">
        <v>85</v>
      </c>
    </row>
    <row r="492" spans="1:10" x14ac:dyDescent="0.3">
      <c r="A492" s="2">
        <v>44332</v>
      </c>
      <c r="B492" s="2">
        <v>44339</v>
      </c>
      <c r="C492" t="s">
        <v>16</v>
      </c>
      <c r="D492" s="5">
        <v>145</v>
      </c>
      <c r="E492" s="5">
        <v>105.85</v>
      </c>
      <c r="F492" s="5">
        <v>8</v>
      </c>
      <c r="G492" s="5">
        <v>1160</v>
      </c>
      <c r="H492" t="s">
        <v>38</v>
      </c>
      <c r="I492" t="s">
        <v>80</v>
      </c>
      <c r="J492" t="s">
        <v>85</v>
      </c>
    </row>
    <row r="493" spans="1:10" x14ac:dyDescent="0.3">
      <c r="A493" s="2">
        <v>44332</v>
      </c>
      <c r="B493" s="2">
        <v>44335</v>
      </c>
      <c r="C493" t="s">
        <v>17</v>
      </c>
      <c r="D493" s="5">
        <v>195</v>
      </c>
      <c r="E493" s="5">
        <v>138.44999999999999</v>
      </c>
      <c r="F493" s="5">
        <v>1</v>
      </c>
      <c r="G493" s="5">
        <v>195</v>
      </c>
      <c r="H493" t="s">
        <v>51</v>
      </c>
      <c r="I493" t="s">
        <v>83</v>
      </c>
      <c r="J493" t="s">
        <v>85</v>
      </c>
    </row>
    <row r="494" spans="1:10" x14ac:dyDescent="0.3">
      <c r="A494" s="2">
        <v>44333</v>
      </c>
      <c r="B494" s="2">
        <v>44339</v>
      </c>
      <c r="C494" t="s">
        <v>6</v>
      </c>
      <c r="D494" s="5">
        <v>99</v>
      </c>
      <c r="E494" s="5">
        <v>62.37</v>
      </c>
      <c r="F494" s="5">
        <v>5</v>
      </c>
      <c r="G494" s="5">
        <v>495</v>
      </c>
      <c r="H494" t="s">
        <v>66</v>
      </c>
      <c r="I494" t="s">
        <v>79</v>
      </c>
      <c r="J494" t="s">
        <v>85</v>
      </c>
    </row>
    <row r="495" spans="1:10" x14ac:dyDescent="0.3">
      <c r="A495" s="2">
        <v>44335</v>
      </c>
      <c r="B495" s="2">
        <v>44337</v>
      </c>
      <c r="C495" t="s">
        <v>5</v>
      </c>
      <c r="D495" s="5">
        <v>290</v>
      </c>
      <c r="E495" s="5">
        <v>185.6</v>
      </c>
      <c r="F495" s="5">
        <v>1</v>
      </c>
      <c r="G495" s="5">
        <v>290</v>
      </c>
      <c r="H495" t="s">
        <v>73</v>
      </c>
      <c r="I495" t="s">
        <v>81</v>
      </c>
      <c r="J495" t="s">
        <v>86</v>
      </c>
    </row>
    <row r="496" spans="1:10" x14ac:dyDescent="0.3">
      <c r="A496" s="2">
        <v>44338</v>
      </c>
      <c r="B496" s="2">
        <v>44343</v>
      </c>
      <c r="C496" t="s">
        <v>15</v>
      </c>
      <c r="D496" s="5">
        <v>110</v>
      </c>
      <c r="E496" s="5">
        <v>78.099999999999994</v>
      </c>
      <c r="F496" s="5">
        <v>4</v>
      </c>
      <c r="G496" s="5">
        <v>440</v>
      </c>
      <c r="H496" t="s">
        <v>75</v>
      </c>
      <c r="I496" t="s">
        <v>83</v>
      </c>
      <c r="J496" t="s">
        <v>85</v>
      </c>
    </row>
    <row r="497" spans="1:10" x14ac:dyDescent="0.3">
      <c r="A497" s="2">
        <v>44338</v>
      </c>
      <c r="B497" s="2">
        <v>44345</v>
      </c>
      <c r="C497" t="s">
        <v>18</v>
      </c>
      <c r="D497" s="5">
        <v>80</v>
      </c>
      <c r="E497" s="5">
        <v>48.8</v>
      </c>
      <c r="F497" s="5">
        <v>3</v>
      </c>
      <c r="G497" s="5">
        <v>240</v>
      </c>
      <c r="H497" t="s">
        <v>59</v>
      </c>
      <c r="I497" t="s">
        <v>82</v>
      </c>
      <c r="J497" t="s">
        <v>85</v>
      </c>
    </row>
    <row r="498" spans="1:10" x14ac:dyDescent="0.3">
      <c r="A498" s="2">
        <v>44340</v>
      </c>
      <c r="B498" s="2">
        <v>44346</v>
      </c>
      <c r="C498" t="s">
        <v>8</v>
      </c>
      <c r="D498" s="5">
        <v>59</v>
      </c>
      <c r="E498" s="5">
        <v>41.3</v>
      </c>
      <c r="F498" s="5">
        <v>7</v>
      </c>
      <c r="G498" s="5">
        <v>413</v>
      </c>
      <c r="H498" t="s">
        <v>43</v>
      </c>
      <c r="I498" t="s">
        <v>83</v>
      </c>
      <c r="J498" t="s">
        <v>85</v>
      </c>
    </row>
    <row r="499" spans="1:10" x14ac:dyDescent="0.3">
      <c r="A499" s="2">
        <v>44341</v>
      </c>
      <c r="B499" s="2">
        <v>44348</v>
      </c>
      <c r="C499" t="s">
        <v>19</v>
      </c>
      <c r="D499" s="5">
        <v>220</v>
      </c>
      <c r="E499" s="5">
        <v>154</v>
      </c>
      <c r="F499" s="5">
        <v>9</v>
      </c>
      <c r="G499" s="5">
        <v>1980</v>
      </c>
      <c r="H499" t="s">
        <v>65</v>
      </c>
      <c r="I499" t="s">
        <v>83</v>
      </c>
      <c r="J499" t="s">
        <v>85</v>
      </c>
    </row>
    <row r="500" spans="1:10" x14ac:dyDescent="0.3">
      <c r="A500" s="2">
        <v>44342</v>
      </c>
      <c r="B500" s="2">
        <v>44348</v>
      </c>
      <c r="C500" t="s">
        <v>12</v>
      </c>
      <c r="D500" s="5">
        <v>320</v>
      </c>
      <c r="E500" s="5">
        <v>233.6</v>
      </c>
      <c r="F500" s="5">
        <v>4</v>
      </c>
      <c r="G500" s="5">
        <v>1280</v>
      </c>
      <c r="H500" t="s">
        <v>40</v>
      </c>
      <c r="I500" t="s">
        <v>80</v>
      </c>
      <c r="J500" t="s">
        <v>85</v>
      </c>
    </row>
    <row r="501" spans="1:10" x14ac:dyDescent="0.3">
      <c r="A501" s="2">
        <v>44344</v>
      </c>
      <c r="B501" s="2">
        <v>44349</v>
      </c>
      <c r="C501" t="s">
        <v>20</v>
      </c>
      <c r="D501" s="5">
        <v>440</v>
      </c>
      <c r="E501" s="5">
        <v>286</v>
      </c>
      <c r="F501" s="5">
        <v>6</v>
      </c>
      <c r="G501" s="5">
        <v>2640</v>
      </c>
      <c r="H501" t="s">
        <v>73</v>
      </c>
      <c r="I501" t="s">
        <v>79</v>
      </c>
      <c r="J501" t="s">
        <v>85</v>
      </c>
    </row>
    <row r="502" spans="1:10" x14ac:dyDescent="0.3">
      <c r="A502" s="2">
        <v>44344</v>
      </c>
      <c r="B502" s="2">
        <v>44349</v>
      </c>
      <c r="C502" t="s">
        <v>14</v>
      </c>
      <c r="D502" s="5">
        <v>375</v>
      </c>
      <c r="E502" s="5">
        <v>247.5</v>
      </c>
      <c r="F502" s="5">
        <v>5</v>
      </c>
      <c r="G502" s="5">
        <v>1875</v>
      </c>
      <c r="H502" t="s">
        <v>45</v>
      </c>
      <c r="I502" t="s">
        <v>82</v>
      </c>
      <c r="J502" t="s">
        <v>85</v>
      </c>
    </row>
    <row r="503" spans="1:10" x14ac:dyDescent="0.3">
      <c r="A503" s="2">
        <v>44344</v>
      </c>
      <c r="B503" s="2">
        <v>44345</v>
      </c>
      <c r="C503" t="s">
        <v>18</v>
      </c>
      <c r="D503" s="5">
        <v>80</v>
      </c>
      <c r="E503" s="5">
        <v>48.8</v>
      </c>
      <c r="F503" s="5">
        <v>9</v>
      </c>
      <c r="G503" s="5">
        <v>720</v>
      </c>
      <c r="H503" t="s">
        <v>71</v>
      </c>
      <c r="I503" t="s">
        <v>79</v>
      </c>
      <c r="J503" t="s">
        <v>85</v>
      </c>
    </row>
    <row r="504" spans="1:10" x14ac:dyDescent="0.3">
      <c r="A504" s="2">
        <v>44344</v>
      </c>
      <c r="B504" s="2">
        <v>44347</v>
      </c>
      <c r="C504" t="s">
        <v>16</v>
      </c>
      <c r="D504" s="5">
        <v>145</v>
      </c>
      <c r="E504" s="5">
        <v>105.85</v>
      </c>
      <c r="F504" s="5">
        <v>8</v>
      </c>
      <c r="G504" s="5">
        <v>1160</v>
      </c>
      <c r="H504" t="s">
        <v>55</v>
      </c>
      <c r="I504" t="s">
        <v>79</v>
      </c>
      <c r="J504" t="s">
        <v>86</v>
      </c>
    </row>
    <row r="505" spans="1:10" x14ac:dyDescent="0.3">
      <c r="A505" s="2">
        <v>44345</v>
      </c>
      <c r="B505" s="2">
        <v>44351</v>
      </c>
      <c r="C505" t="s">
        <v>11</v>
      </c>
      <c r="D505" s="5">
        <v>490</v>
      </c>
      <c r="E505" s="5">
        <v>298.89999999999998</v>
      </c>
      <c r="F505" s="5">
        <v>2</v>
      </c>
      <c r="G505" s="5">
        <v>980</v>
      </c>
      <c r="H505" t="s">
        <v>53</v>
      </c>
      <c r="I505" t="s">
        <v>82</v>
      </c>
      <c r="J505" t="s">
        <v>85</v>
      </c>
    </row>
    <row r="506" spans="1:10" x14ac:dyDescent="0.3">
      <c r="A506" s="2">
        <v>44345</v>
      </c>
      <c r="B506" s="2">
        <v>44346</v>
      </c>
      <c r="C506" t="s">
        <v>10</v>
      </c>
      <c r="D506" s="5">
        <v>390</v>
      </c>
      <c r="E506" s="5">
        <v>253.5</v>
      </c>
      <c r="F506" s="5">
        <v>6</v>
      </c>
      <c r="G506" s="5">
        <v>2340</v>
      </c>
      <c r="H506" t="s">
        <v>32</v>
      </c>
      <c r="I506" t="s">
        <v>79</v>
      </c>
      <c r="J506" t="s">
        <v>86</v>
      </c>
    </row>
    <row r="507" spans="1:10" x14ac:dyDescent="0.3">
      <c r="A507" s="2">
        <v>44347</v>
      </c>
      <c r="B507" s="2">
        <v>44349</v>
      </c>
      <c r="C507" t="s">
        <v>21</v>
      </c>
      <c r="D507" s="5">
        <v>355</v>
      </c>
      <c r="E507" s="5">
        <v>252.04999999999998</v>
      </c>
      <c r="F507" s="5">
        <v>3</v>
      </c>
      <c r="G507" s="5">
        <v>1065</v>
      </c>
      <c r="H507" t="s">
        <v>74</v>
      </c>
      <c r="I507" t="s">
        <v>82</v>
      </c>
      <c r="J507" t="s">
        <v>85</v>
      </c>
    </row>
    <row r="508" spans="1:10" x14ac:dyDescent="0.3">
      <c r="A508" s="2">
        <v>44348</v>
      </c>
      <c r="B508" s="2">
        <v>44350</v>
      </c>
      <c r="C508" t="s">
        <v>5</v>
      </c>
      <c r="D508" s="5">
        <v>290</v>
      </c>
      <c r="E508" s="5">
        <v>185.6</v>
      </c>
      <c r="F508" s="5">
        <v>7</v>
      </c>
      <c r="G508" s="5">
        <v>2030</v>
      </c>
      <c r="H508" t="s">
        <v>57</v>
      </c>
      <c r="I508" t="s">
        <v>82</v>
      </c>
      <c r="J508" t="s">
        <v>86</v>
      </c>
    </row>
    <row r="509" spans="1:10" x14ac:dyDescent="0.3">
      <c r="A509" s="2">
        <v>44352</v>
      </c>
      <c r="B509" s="2">
        <v>44355</v>
      </c>
      <c r="C509" t="s">
        <v>15</v>
      </c>
      <c r="D509" s="5">
        <v>110</v>
      </c>
      <c r="E509" s="5">
        <v>78.099999999999994</v>
      </c>
      <c r="F509" s="5">
        <v>5</v>
      </c>
      <c r="G509" s="5">
        <v>550</v>
      </c>
      <c r="H509" t="s">
        <v>74</v>
      </c>
      <c r="I509" t="s">
        <v>79</v>
      </c>
      <c r="J509" t="s">
        <v>86</v>
      </c>
    </row>
    <row r="510" spans="1:10" x14ac:dyDescent="0.3">
      <c r="A510" s="2">
        <v>44353</v>
      </c>
      <c r="B510" s="2">
        <v>44358</v>
      </c>
      <c r="C510" t="s">
        <v>13</v>
      </c>
      <c r="D510" s="5">
        <v>445</v>
      </c>
      <c r="E510" s="5">
        <v>280.35000000000002</v>
      </c>
      <c r="F510" s="5">
        <v>1</v>
      </c>
      <c r="G510" s="5">
        <v>445</v>
      </c>
      <c r="H510" t="s">
        <v>39</v>
      </c>
      <c r="I510" t="s">
        <v>83</v>
      </c>
      <c r="J510" t="s">
        <v>85</v>
      </c>
    </row>
    <row r="511" spans="1:10" x14ac:dyDescent="0.3">
      <c r="A511" s="2">
        <v>44353</v>
      </c>
      <c r="B511" s="2">
        <v>44355</v>
      </c>
      <c r="C511" t="s">
        <v>4</v>
      </c>
      <c r="D511" s="5">
        <v>390</v>
      </c>
      <c r="E511" s="5">
        <v>288.60000000000002</v>
      </c>
      <c r="F511" s="5">
        <v>1</v>
      </c>
      <c r="G511" s="5">
        <v>390</v>
      </c>
      <c r="H511" t="s">
        <v>50</v>
      </c>
      <c r="I511" t="s">
        <v>83</v>
      </c>
      <c r="J511" t="s">
        <v>85</v>
      </c>
    </row>
    <row r="512" spans="1:10" x14ac:dyDescent="0.3">
      <c r="A512" s="2">
        <v>44354</v>
      </c>
      <c r="B512" s="2">
        <v>44355</v>
      </c>
      <c r="C512" t="s">
        <v>8</v>
      </c>
      <c r="D512" s="5">
        <v>59</v>
      </c>
      <c r="E512" s="5">
        <v>41.3</v>
      </c>
      <c r="F512" s="5">
        <v>8</v>
      </c>
      <c r="G512" s="5">
        <v>472</v>
      </c>
      <c r="H512" t="s">
        <v>50</v>
      </c>
      <c r="I512" t="s">
        <v>82</v>
      </c>
      <c r="J512" t="s">
        <v>85</v>
      </c>
    </row>
    <row r="513" spans="1:10" x14ac:dyDescent="0.3">
      <c r="A513" s="2">
        <v>44354</v>
      </c>
      <c r="B513" s="2">
        <v>44359</v>
      </c>
      <c r="C513" t="s">
        <v>11</v>
      </c>
      <c r="D513" s="5">
        <v>490</v>
      </c>
      <c r="E513" s="5">
        <v>298.89999999999998</v>
      </c>
      <c r="F513" s="5">
        <v>1</v>
      </c>
      <c r="G513" s="5">
        <v>490</v>
      </c>
      <c r="H513" t="s">
        <v>43</v>
      </c>
      <c r="I513" t="s">
        <v>80</v>
      </c>
      <c r="J513" t="s">
        <v>85</v>
      </c>
    </row>
    <row r="514" spans="1:10" x14ac:dyDescent="0.3">
      <c r="A514" s="2">
        <v>44356</v>
      </c>
      <c r="B514" s="2">
        <v>44361</v>
      </c>
      <c r="C514" t="s">
        <v>2</v>
      </c>
      <c r="D514" s="5">
        <v>250</v>
      </c>
      <c r="E514" s="5">
        <v>187.5</v>
      </c>
      <c r="F514" s="5">
        <v>1</v>
      </c>
      <c r="G514" s="5">
        <v>250</v>
      </c>
      <c r="H514" t="s">
        <v>50</v>
      </c>
      <c r="I514" t="s">
        <v>81</v>
      </c>
      <c r="J514" t="s">
        <v>86</v>
      </c>
    </row>
    <row r="515" spans="1:10" x14ac:dyDescent="0.3">
      <c r="A515" s="2">
        <v>44357</v>
      </c>
      <c r="B515" s="2">
        <v>44364</v>
      </c>
      <c r="C515" t="s">
        <v>6</v>
      </c>
      <c r="D515" s="5">
        <v>99</v>
      </c>
      <c r="E515" s="5">
        <v>62.37</v>
      </c>
      <c r="F515" s="5">
        <v>6</v>
      </c>
      <c r="G515" s="5">
        <v>594</v>
      </c>
      <c r="H515" t="s">
        <v>40</v>
      </c>
      <c r="I515" t="s">
        <v>83</v>
      </c>
      <c r="J515" t="s">
        <v>86</v>
      </c>
    </row>
    <row r="516" spans="1:10" x14ac:dyDescent="0.3">
      <c r="A516" s="2">
        <v>44357</v>
      </c>
      <c r="B516" s="2">
        <v>44362</v>
      </c>
      <c r="C516" t="s">
        <v>14</v>
      </c>
      <c r="D516" s="5">
        <v>375</v>
      </c>
      <c r="E516" s="5">
        <v>247.5</v>
      </c>
      <c r="F516" s="5">
        <v>7</v>
      </c>
      <c r="G516" s="5">
        <v>2625</v>
      </c>
      <c r="H516" t="s">
        <v>64</v>
      </c>
      <c r="I516" t="s">
        <v>81</v>
      </c>
      <c r="J516" t="s">
        <v>86</v>
      </c>
    </row>
    <row r="517" spans="1:10" x14ac:dyDescent="0.3">
      <c r="A517" s="2">
        <v>44357</v>
      </c>
      <c r="B517" s="2">
        <v>44364</v>
      </c>
      <c r="C517" t="s">
        <v>21</v>
      </c>
      <c r="D517" s="5">
        <v>355</v>
      </c>
      <c r="E517" s="5">
        <v>252.04999999999998</v>
      </c>
      <c r="F517" s="5">
        <v>7</v>
      </c>
      <c r="G517" s="5">
        <v>2485</v>
      </c>
      <c r="H517" t="s">
        <v>56</v>
      </c>
      <c r="I517" t="s">
        <v>83</v>
      </c>
      <c r="J517" t="s">
        <v>86</v>
      </c>
    </row>
    <row r="518" spans="1:10" x14ac:dyDescent="0.3">
      <c r="A518" s="2">
        <v>44357</v>
      </c>
      <c r="B518" s="2">
        <v>44361</v>
      </c>
      <c r="C518" t="s">
        <v>2</v>
      </c>
      <c r="D518" s="5">
        <v>250</v>
      </c>
      <c r="E518" s="5">
        <v>187.5</v>
      </c>
      <c r="F518" s="5">
        <v>4</v>
      </c>
      <c r="G518" s="5">
        <v>1000</v>
      </c>
      <c r="H518" t="s">
        <v>46</v>
      </c>
      <c r="I518" t="s">
        <v>79</v>
      </c>
      <c r="J518" t="s">
        <v>85</v>
      </c>
    </row>
    <row r="519" spans="1:10" x14ac:dyDescent="0.3">
      <c r="A519" s="2">
        <v>44359</v>
      </c>
      <c r="B519" s="2">
        <v>44361</v>
      </c>
      <c r="C519" t="s">
        <v>10</v>
      </c>
      <c r="D519" s="5">
        <v>390</v>
      </c>
      <c r="E519" s="5">
        <v>253.5</v>
      </c>
      <c r="F519" s="5">
        <v>8</v>
      </c>
      <c r="G519" s="5">
        <v>3120</v>
      </c>
      <c r="H519" t="s">
        <v>52</v>
      </c>
      <c r="I519" t="s">
        <v>82</v>
      </c>
      <c r="J519" t="s">
        <v>85</v>
      </c>
    </row>
    <row r="520" spans="1:10" x14ac:dyDescent="0.3">
      <c r="A520" s="2">
        <v>44360</v>
      </c>
      <c r="B520" s="2">
        <v>44366</v>
      </c>
      <c r="C520" t="s">
        <v>19</v>
      </c>
      <c r="D520" s="5">
        <v>220</v>
      </c>
      <c r="E520" s="5">
        <v>154</v>
      </c>
      <c r="F520" s="5">
        <v>1</v>
      </c>
      <c r="G520" s="5">
        <v>220</v>
      </c>
      <c r="H520" t="s">
        <v>58</v>
      </c>
      <c r="I520" t="s">
        <v>79</v>
      </c>
      <c r="J520" t="s">
        <v>86</v>
      </c>
    </row>
    <row r="521" spans="1:10" x14ac:dyDescent="0.3">
      <c r="A521" s="2">
        <v>44364</v>
      </c>
      <c r="B521" s="2">
        <v>44367</v>
      </c>
      <c r="C521" t="s">
        <v>4</v>
      </c>
      <c r="D521" s="5">
        <v>390</v>
      </c>
      <c r="E521" s="5">
        <v>288.60000000000002</v>
      </c>
      <c r="F521" s="5">
        <v>2</v>
      </c>
      <c r="G521" s="5">
        <v>780</v>
      </c>
      <c r="H521" t="s">
        <v>39</v>
      </c>
      <c r="I521" t="s">
        <v>83</v>
      </c>
      <c r="J521" t="s">
        <v>86</v>
      </c>
    </row>
    <row r="522" spans="1:10" x14ac:dyDescent="0.3">
      <c r="A522" s="2">
        <v>44364</v>
      </c>
      <c r="B522" s="2">
        <v>44371</v>
      </c>
      <c r="C522" t="s">
        <v>16</v>
      </c>
      <c r="D522" s="5">
        <v>145</v>
      </c>
      <c r="E522" s="5">
        <v>105.85</v>
      </c>
      <c r="F522" s="5">
        <v>2</v>
      </c>
      <c r="G522" s="5">
        <v>290</v>
      </c>
      <c r="H522" t="s">
        <v>68</v>
      </c>
      <c r="I522" t="s">
        <v>79</v>
      </c>
      <c r="J522" t="s">
        <v>86</v>
      </c>
    </row>
    <row r="523" spans="1:10" x14ac:dyDescent="0.3">
      <c r="A523" s="2">
        <v>44365</v>
      </c>
      <c r="B523" s="2">
        <v>44367</v>
      </c>
      <c r="C523" t="s">
        <v>8</v>
      </c>
      <c r="D523" s="5">
        <v>59</v>
      </c>
      <c r="E523" s="5">
        <v>41.3</v>
      </c>
      <c r="F523" s="5">
        <v>1</v>
      </c>
      <c r="G523" s="5">
        <v>59</v>
      </c>
      <c r="H523" t="s">
        <v>32</v>
      </c>
      <c r="I523" t="s">
        <v>82</v>
      </c>
      <c r="J523" t="s">
        <v>86</v>
      </c>
    </row>
    <row r="524" spans="1:10" x14ac:dyDescent="0.3">
      <c r="A524" s="2">
        <v>44366</v>
      </c>
      <c r="B524" s="2">
        <v>44367</v>
      </c>
      <c r="C524" t="s">
        <v>18</v>
      </c>
      <c r="D524" s="5">
        <v>80</v>
      </c>
      <c r="E524" s="5">
        <v>48.8</v>
      </c>
      <c r="F524" s="5">
        <v>3</v>
      </c>
      <c r="G524" s="5">
        <v>240</v>
      </c>
      <c r="H524" t="s">
        <v>42</v>
      </c>
      <c r="I524" t="s">
        <v>79</v>
      </c>
      <c r="J524" t="s">
        <v>86</v>
      </c>
    </row>
    <row r="525" spans="1:10" x14ac:dyDescent="0.3">
      <c r="A525" s="2">
        <v>44366</v>
      </c>
      <c r="B525" s="2">
        <v>44367</v>
      </c>
      <c r="C525" t="s">
        <v>17</v>
      </c>
      <c r="D525" s="5">
        <v>195</v>
      </c>
      <c r="E525" s="5">
        <v>138.44999999999999</v>
      </c>
      <c r="F525" s="5">
        <v>1</v>
      </c>
      <c r="G525" s="5">
        <v>195</v>
      </c>
      <c r="H525" t="s">
        <v>57</v>
      </c>
      <c r="I525" t="s">
        <v>81</v>
      </c>
      <c r="J525" t="s">
        <v>85</v>
      </c>
    </row>
    <row r="526" spans="1:10" x14ac:dyDescent="0.3">
      <c r="A526" s="2">
        <v>44367</v>
      </c>
      <c r="B526" s="2">
        <v>44372</v>
      </c>
      <c r="C526" t="s">
        <v>8</v>
      </c>
      <c r="D526" s="5">
        <v>59</v>
      </c>
      <c r="E526" s="5">
        <v>41.3</v>
      </c>
      <c r="F526" s="5">
        <v>4</v>
      </c>
      <c r="G526" s="5">
        <v>236</v>
      </c>
      <c r="H526" t="s">
        <v>75</v>
      </c>
      <c r="I526" t="s">
        <v>83</v>
      </c>
      <c r="J526" t="s">
        <v>85</v>
      </c>
    </row>
    <row r="527" spans="1:10" x14ac:dyDescent="0.3">
      <c r="A527" s="2">
        <v>44369</v>
      </c>
      <c r="B527" s="2">
        <v>44375</v>
      </c>
      <c r="C527" t="s">
        <v>6</v>
      </c>
      <c r="D527" s="5">
        <v>99</v>
      </c>
      <c r="E527" s="5">
        <v>62.37</v>
      </c>
      <c r="F527" s="5">
        <v>8</v>
      </c>
      <c r="G527" s="5">
        <v>792</v>
      </c>
      <c r="H527" t="s">
        <v>67</v>
      </c>
      <c r="I527" t="s">
        <v>81</v>
      </c>
      <c r="J527" t="s">
        <v>85</v>
      </c>
    </row>
    <row r="528" spans="1:10" x14ac:dyDescent="0.3">
      <c r="A528" s="2">
        <v>44369</v>
      </c>
      <c r="B528" s="2">
        <v>44371</v>
      </c>
      <c r="C528" t="s">
        <v>20</v>
      </c>
      <c r="D528" s="5">
        <v>440</v>
      </c>
      <c r="E528" s="5">
        <v>286</v>
      </c>
      <c r="F528" s="5">
        <v>4</v>
      </c>
      <c r="G528" s="5">
        <v>1760</v>
      </c>
      <c r="H528" t="s">
        <v>37</v>
      </c>
      <c r="I528" t="s">
        <v>81</v>
      </c>
      <c r="J528" t="s">
        <v>86</v>
      </c>
    </row>
    <row r="529" spans="1:10" x14ac:dyDescent="0.3">
      <c r="A529" s="2">
        <v>44369</v>
      </c>
      <c r="B529" s="2">
        <v>44372</v>
      </c>
      <c r="C529" t="s">
        <v>10</v>
      </c>
      <c r="D529" s="5">
        <v>390</v>
      </c>
      <c r="E529" s="5">
        <v>253.5</v>
      </c>
      <c r="F529" s="5">
        <v>4</v>
      </c>
      <c r="G529" s="5">
        <v>1560</v>
      </c>
      <c r="H529" t="s">
        <v>47</v>
      </c>
      <c r="I529" t="s">
        <v>82</v>
      </c>
      <c r="J529" t="s">
        <v>85</v>
      </c>
    </row>
    <row r="530" spans="1:10" x14ac:dyDescent="0.3">
      <c r="A530" s="2">
        <v>44370</v>
      </c>
      <c r="B530" s="2">
        <v>44375</v>
      </c>
      <c r="C530" t="s">
        <v>4</v>
      </c>
      <c r="D530" s="5">
        <v>390</v>
      </c>
      <c r="E530" s="5">
        <v>288.60000000000002</v>
      </c>
      <c r="F530" s="5">
        <v>2</v>
      </c>
      <c r="G530" s="5">
        <v>780</v>
      </c>
      <c r="H530" t="s">
        <v>58</v>
      </c>
      <c r="I530" t="s">
        <v>81</v>
      </c>
      <c r="J530" t="s">
        <v>85</v>
      </c>
    </row>
    <row r="531" spans="1:10" x14ac:dyDescent="0.3">
      <c r="A531" s="2">
        <v>44371</v>
      </c>
      <c r="B531" s="2">
        <v>44375</v>
      </c>
      <c r="C531" t="s">
        <v>6</v>
      </c>
      <c r="D531" s="5">
        <v>99</v>
      </c>
      <c r="E531" s="5">
        <v>62.37</v>
      </c>
      <c r="F531" s="5">
        <v>9</v>
      </c>
      <c r="G531" s="5">
        <v>891</v>
      </c>
      <c r="H531" t="s">
        <v>55</v>
      </c>
      <c r="I531" t="s">
        <v>82</v>
      </c>
      <c r="J531" t="s">
        <v>86</v>
      </c>
    </row>
    <row r="532" spans="1:10" x14ac:dyDescent="0.3">
      <c r="A532" s="2">
        <v>44372</v>
      </c>
      <c r="B532" s="2">
        <v>44378</v>
      </c>
      <c r="C532" t="s">
        <v>4</v>
      </c>
      <c r="D532" s="5">
        <v>390</v>
      </c>
      <c r="E532" s="5">
        <v>288.60000000000002</v>
      </c>
      <c r="F532" s="5">
        <v>3</v>
      </c>
      <c r="G532" s="5">
        <v>1170</v>
      </c>
      <c r="H532" t="s">
        <v>61</v>
      </c>
      <c r="I532" t="s">
        <v>81</v>
      </c>
      <c r="J532" t="s">
        <v>86</v>
      </c>
    </row>
    <row r="533" spans="1:10" x14ac:dyDescent="0.3">
      <c r="A533" s="2">
        <v>44372</v>
      </c>
      <c r="B533" s="2">
        <v>44376</v>
      </c>
      <c r="C533" t="s">
        <v>16</v>
      </c>
      <c r="D533" s="5">
        <v>145</v>
      </c>
      <c r="E533" s="5">
        <v>105.85</v>
      </c>
      <c r="F533" s="5">
        <v>2</v>
      </c>
      <c r="G533" s="5">
        <v>290</v>
      </c>
      <c r="H533" t="s">
        <v>29</v>
      </c>
      <c r="I533" t="s">
        <v>83</v>
      </c>
      <c r="J533" t="s">
        <v>86</v>
      </c>
    </row>
    <row r="534" spans="1:10" x14ac:dyDescent="0.3">
      <c r="A534" s="2">
        <v>44373</v>
      </c>
      <c r="B534" s="2">
        <v>44377</v>
      </c>
      <c r="C534" t="s">
        <v>10</v>
      </c>
      <c r="D534" s="5">
        <v>390</v>
      </c>
      <c r="E534" s="5">
        <v>253.5</v>
      </c>
      <c r="F534" s="5">
        <v>9</v>
      </c>
      <c r="G534" s="5">
        <v>3510</v>
      </c>
      <c r="H534" t="s">
        <v>44</v>
      </c>
      <c r="I534" t="s">
        <v>80</v>
      </c>
      <c r="J534" t="s">
        <v>85</v>
      </c>
    </row>
    <row r="535" spans="1:10" x14ac:dyDescent="0.3">
      <c r="A535" s="2">
        <v>44375</v>
      </c>
      <c r="B535" s="2">
        <v>44377</v>
      </c>
      <c r="C535" t="s">
        <v>10</v>
      </c>
      <c r="D535" s="5">
        <v>390</v>
      </c>
      <c r="E535" s="5">
        <v>253.5</v>
      </c>
      <c r="F535" s="5">
        <v>9</v>
      </c>
      <c r="G535" s="5">
        <v>3510</v>
      </c>
      <c r="H535" t="s">
        <v>39</v>
      </c>
      <c r="I535" t="s">
        <v>83</v>
      </c>
      <c r="J535" t="s">
        <v>86</v>
      </c>
    </row>
    <row r="536" spans="1:10" x14ac:dyDescent="0.3">
      <c r="A536" s="2">
        <v>44376</v>
      </c>
      <c r="B536" s="2">
        <v>44378</v>
      </c>
      <c r="C536" t="s">
        <v>20</v>
      </c>
      <c r="D536" s="5">
        <v>440</v>
      </c>
      <c r="E536" s="5">
        <v>286</v>
      </c>
      <c r="F536" s="5">
        <v>1</v>
      </c>
      <c r="G536" s="5">
        <v>440</v>
      </c>
      <c r="H536" t="s">
        <v>31</v>
      </c>
      <c r="I536" t="s">
        <v>80</v>
      </c>
      <c r="J536" t="s">
        <v>86</v>
      </c>
    </row>
    <row r="537" spans="1:10" x14ac:dyDescent="0.3">
      <c r="A537" s="2">
        <v>44377</v>
      </c>
      <c r="B537" s="2">
        <v>44380</v>
      </c>
      <c r="C537" t="s">
        <v>22</v>
      </c>
      <c r="D537" s="5">
        <v>460</v>
      </c>
      <c r="E537" s="5">
        <v>303.60000000000002</v>
      </c>
      <c r="F537" s="5">
        <v>6</v>
      </c>
      <c r="G537" s="5">
        <v>2760</v>
      </c>
      <c r="H537" t="s">
        <v>53</v>
      </c>
      <c r="I537" t="s">
        <v>82</v>
      </c>
      <c r="J537" t="s">
        <v>85</v>
      </c>
    </row>
    <row r="538" spans="1:10" x14ac:dyDescent="0.3">
      <c r="A538" s="2">
        <v>44377</v>
      </c>
      <c r="B538" s="2">
        <v>44380</v>
      </c>
      <c r="C538" t="s">
        <v>11</v>
      </c>
      <c r="D538" s="5">
        <v>490</v>
      </c>
      <c r="E538" s="5">
        <v>298.89999999999998</v>
      </c>
      <c r="F538" s="5">
        <v>8</v>
      </c>
      <c r="G538" s="5">
        <v>3920</v>
      </c>
      <c r="H538" t="s">
        <v>43</v>
      </c>
      <c r="I538" t="s">
        <v>79</v>
      </c>
      <c r="J538" t="s">
        <v>85</v>
      </c>
    </row>
    <row r="539" spans="1:10" x14ac:dyDescent="0.3">
      <c r="A539" s="2">
        <v>44384</v>
      </c>
      <c r="B539" s="2">
        <v>44386</v>
      </c>
      <c r="C539" t="s">
        <v>17</v>
      </c>
      <c r="D539" s="5">
        <v>195</v>
      </c>
      <c r="E539" s="5">
        <v>138.44999999999999</v>
      </c>
      <c r="F539" s="5">
        <v>8</v>
      </c>
      <c r="G539" s="5">
        <v>1560</v>
      </c>
      <c r="H539" t="s">
        <v>63</v>
      </c>
      <c r="I539" t="s">
        <v>81</v>
      </c>
      <c r="J539" t="s">
        <v>85</v>
      </c>
    </row>
    <row r="540" spans="1:10" x14ac:dyDescent="0.3">
      <c r="A540" s="2">
        <v>44386</v>
      </c>
      <c r="B540" s="2">
        <v>44389</v>
      </c>
      <c r="C540" t="s">
        <v>13</v>
      </c>
      <c r="D540" s="5">
        <v>445</v>
      </c>
      <c r="E540" s="5">
        <v>280.35000000000002</v>
      </c>
      <c r="F540" s="5">
        <v>7</v>
      </c>
      <c r="G540" s="5">
        <v>3115</v>
      </c>
      <c r="H540" t="s">
        <v>55</v>
      </c>
      <c r="I540" t="s">
        <v>80</v>
      </c>
      <c r="J540" t="s">
        <v>86</v>
      </c>
    </row>
    <row r="541" spans="1:10" x14ac:dyDescent="0.3">
      <c r="A541" s="2">
        <v>44387</v>
      </c>
      <c r="B541" s="2">
        <v>44393</v>
      </c>
      <c r="C541" t="s">
        <v>4</v>
      </c>
      <c r="D541" s="5">
        <v>390</v>
      </c>
      <c r="E541" s="5">
        <v>288.60000000000002</v>
      </c>
      <c r="F541" s="5">
        <v>8</v>
      </c>
      <c r="G541" s="5">
        <v>3120</v>
      </c>
      <c r="H541" t="s">
        <v>75</v>
      </c>
      <c r="I541" t="s">
        <v>79</v>
      </c>
      <c r="J541" t="s">
        <v>86</v>
      </c>
    </row>
    <row r="542" spans="1:10" x14ac:dyDescent="0.3">
      <c r="A542" s="2">
        <v>44388</v>
      </c>
      <c r="B542" s="2">
        <v>44393</v>
      </c>
      <c r="C542" t="s">
        <v>23</v>
      </c>
      <c r="D542" s="5">
        <v>275</v>
      </c>
      <c r="E542" s="5">
        <v>200.75</v>
      </c>
      <c r="F542" s="5">
        <v>3</v>
      </c>
      <c r="G542" s="5">
        <v>825</v>
      </c>
      <c r="H542" t="s">
        <v>42</v>
      </c>
      <c r="I542" t="s">
        <v>83</v>
      </c>
      <c r="J542" t="s">
        <v>85</v>
      </c>
    </row>
    <row r="543" spans="1:10" x14ac:dyDescent="0.3">
      <c r="A543" s="2">
        <v>44391</v>
      </c>
      <c r="B543" s="2">
        <v>44395</v>
      </c>
      <c r="C543" t="s">
        <v>13</v>
      </c>
      <c r="D543" s="5">
        <v>445</v>
      </c>
      <c r="E543" s="5">
        <v>280.35000000000002</v>
      </c>
      <c r="F543" s="5">
        <v>2</v>
      </c>
      <c r="G543" s="5">
        <v>890</v>
      </c>
      <c r="H543" t="s">
        <v>70</v>
      </c>
      <c r="I543" t="s">
        <v>83</v>
      </c>
      <c r="J543" t="s">
        <v>85</v>
      </c>
    </row>
    <row r="544" spans="1:10" x14ac:dyDescent="0.3">
      <c r="A544" s="2">
        <v>44392</v>
      </c>
      <c r="B544" s="2">
        <v>44397</v>
      </c>
      <c r="C544" t="s">
        <v>11</v>
      </c>
      <c r="D544" s="5">
        <v>490</v>
      </c>
      <c r="E544" s="5">
        <v>298.89999999999998</v>
      </c>
      <c r="F544" s="5">
        <v>1</v>
      </c>
      <c r="G544" s="5">
        <v>490</v>
      </c>
      <c r="H544" t="s">
        <v>66</v>
      </c>
      <c r="I544" t="s">
        <v>81</v>
      </c>
      <c r="J544" t="s">
        <v>86</v>
      </c>
    </row>
    <row r="545" spans="1:10" x14ac:dyDescent="0.3">
      <c r="A545" s="2">
        <v>44394</v>
      </c>
      <c r="B545" s="2">
        <v>44400</v>
      </c>
      <c r="C545" t="s">
        <v>12</v>
      </c>
      <c r="D545" s="5">
        <v>320</v>
      </c>
      <c r="E545" s="5">
        <v>233.6</v>
      </c>
      <c r="F545" s="5">
        <v>8</v>
      </c>
      <c r="G545" s="5">
        <v>2560</v>
      </c>
      <c r="H545" t="s">
        <v>52</v>
      </c>
      <c r="I545" t="s">
        <v>79</v>
      </c>
      <c r="J545" t="s">
        <v>86</v>
      </c>
    </row>
    <row r="546" spans="1:10" x14ac:dyDescent="0.3">
      <c r="A546" s="2">
        <v>44394</v>
      </c>
      <c r="B546" s="2">
        <v>44400</v>
      </c>
      <c r="C546" t="s">
        <v>9</v>
      </c>
      <c r="D546" s="5">
        <v>215</v>
      </c>
      <c r="E546" s="5">
        <v>152.65</v>
      </c>
      <c r="F546" s="5">
        <v>4</v>
      </c>
      <c r="G546" s="5">
        <v>860</v>
      </c>
      <c r="H546" t="s">
        <v>46</v>
      </c>
      <c r="I546" t="s">
        <v>80</v>
      </c>
      <c r="J546" t="s">
        <v>86</v>
      </c>
    </row>
    <row r="547" spans="1:10" x14ac:dyDescent="0.3">
      <c r="A547" s="2">
        <v>44395</v>
      </c>
      <c r="B547" s="2">
        <v>44399</v>
      </c>
      <c r="C547" t="s">
        <v>14</v>
      </c>
      <c r="D547" s="5">
        <v>375</v>
      </c>
      <c r="E547" s="5">
        <v>247.5</v>
      </c>
      <c r="F547" s="5">
        <v>2</v>
      </c>
      <c r="G547" s="5">
        <v>750</v>
      </c>
      <c r="H547" t="s">
        <v>54</v>
      </c>
      <c r="I547" t="s">
        <v>82</v>
      </c>
      <c r="J547" t="s">
        <v>86</v>
      </c>
    </row>
    <row r="548" spans="1:10" x14ac:dyDescent="0.3">
      <c r="A548" s="2">
        <v>44398</v>
      </c>
      <c r="B548" s="2">
        <v>44402</v>
      </c>
      <c r="C548" t="s">
        <v>8</v>
      </c>
      <c r="D548" s="5">
        <v>59</v>
      </c>
      <c r="E548" s="5">
        <v>41.3</v>
      </c>
      <c r="F548" s="5">
        <v>7</v>
      </c>
      <c r="G548" s="5">
        <v>413</v>
      </c>
      <c r="H548" t="s">
        <v>64</v>
      </c>
      <c r="I548" t="s">
        <v>83</v>
      </c>
      <c r="J548" t="s">
        <v>85</v>
      </c>
    </row>
    <row r="549" spans="1:10" x14ac:dyDescent="0.3">
      <c r="A549" s="2">
        <v>44401</v>
      </c>
      <c r="B549" s="2">
        <v>44407</v>
      </c>
      <c r="C549" t="s">
        <v>6</v>
      </c>
      <c r="D549" s="5">
        <v>99</v>
      </c>
      <c r="E549" s="5">
        <v>62.37</v>
      </c>
      <c r="F549" s="5">
        <v>6</v>
      </c>
      <c r="G549" s="5">
        <v>594</v>
      </c>
      <c r="H549" t="s">
        <v>53</v>
      </c>
      <c r="I549" t="s">
        <v>79</v>
      </c>
      <c r="J549" t="s">
        <v>86</v>
      </c>
    </row>
    <row r="550" spans="1:10" x14ac:dyDescent="0.3">
      <c r="A550" s="2">
        <v>44403</v>
      </c>
      <c r="B550" s="2">
        <v>44407</v>
      </c>
      <c r="C550" t="s">
        <v>11</v>
      </c>
      <c r="D550" s="5">
        <v>490</v>
      </c>
      <c r="E550" s="5">
        <v>298.89999999999998</v>
      </c>
      <c r="F550" s="5">
        <v>1</v>
      </c>
      <c r="G550" s="5">
        <v>490</v>
      </c>
      <c r="H550" t="s">
        <v>55</v>
      </c>
      <c r="I550" t="s">
        <v>82</v>
      </c>
      <c r="J550" t="s">
        <v>86</v>
      </c>
    </row>
    <row r="551" spans="1:10" x14ac:dyDescent="0.3">
      <c r="A551" s="2">
        <v>44403</v>
      </c>
      <c r="B551" s="2">
        <v>44406</v>
      </c>
      <c r="C551" t="s">
        <v>5</v>
      </c>
      <c r="D551" s="5">
        <v>290</v>
      </c>
      <c r="E551" s="5">
        <v>185.6</v>
      </c>
      <c r="F551" s="5">
        <v>3</v>
      </c>
      <c r="G551" s="5">
        <v>870</v>
      </c>
      <c r="H551" t="s">
        <v>31</v>
      </c>
      <c r="I551" t="s">
        <v>82</v>
      </c>
      <c r="J551" t="s">
        <v>85</v>
      </c>
    </row>
    <row r="552" spans="1:10" x14ac:dyDescent="0.3">
      <c r="A552" s="2">
        <v>44403</v>
      </c>
      <c r="B552" s="2">
        <v>44409</v>
      </c>
      <c r="C552" t="s">
        <v>7</v>
      </c>
      <c r="D552" s="5">
        <v>250</v>
      </c>
      <c r="E552" s="5">
        <v>167.5</v>
      </c>
      <c r="F552" s="5">
        <v>5</v>
      </c>
      <c r="G552" s="5">
        <v>1250</v>
      </c>
      <c r="H552" t="s">
        <v>59</v>
      </c>
      <c r="I552" t="s">
        <v>83</v>
      </c>
      <c r="J552" t="s">
        <v>86</v>
      </c>
    </row>
    <row r="553" spans="1:10" x14ac:dyDescent="0.3">
      <c r="A553" s="2">
        <v>44403</v>
      </c>
      <c r="B553" s="2">
        <v>44410</v>
      </c>
      <c r="C553" t="s">
        <v>4</v>
      </c>
      <c r="D553" s="5">
        <v>390</v>
      </c>
      <c r="E553" s="5">
        <v>288.60000000000002</v>
      </c>
      <c r="F553" s="5">
        <v>6</v>
      </c>
      <c r="G553" s="5">
        <v>2340</v>
      </c>
      <c r="H553" t="s">
        <v>32</v>
      </c>
      <c r="I553" t="s">
        <v>81</v>
      </c>
      <c r="J553" t="s">
        <v>86</v>
      </c>
    </row>
    <row r="554" spans="1:10" x14ac:dyDescent="0.3">
      <c r="A554" s="2">
        <v>44406</v>
      </c>
      <c r="B554" s="2">
        <v>44409</v>
      </c>
      <c r="C554" t="s">
        <v>22</v>
      </c>
      <c r="D554" s="5">
        <v>460</v>
      </c>
      <c r="E554" s="5">
        <v>303.60000000000002</v>
      </c>
      <c r="F554" s="5">
        <v>8</v>
      </c>
      <c r="G554" s="5">
        <v>3680</v>
      </c>
      <c r="H554" t="s">
        <v>54</v>
      </c>
      <c r="I554" t="s">
        <v>81</v>
      </c>
      <c r="J554" t="s">
        <v>86</v>
      </c>
    </row>
    <row r="555" spans="1:10" x14ac:dyDescent="0.3">
      <c r="A555" s="2">
        <v>44407</v>
      </c>
      <c r="B555" s="2">
        <v>44411</v>
      </c>
      <c r="C555" t="s">
        <v>13</v>
      </c>
      <c r="D555" s="5">
        <v>445</v>
      </c>
      <c r="E555" s="5">
        <v>280.35000000000002</v>
      </c>
      <c r="F555" s="5">
        <v>3</v>
      </c>
      <c r="G555" s="5">
        <v>1335</v>
      </c>
      <c r="H555" t="s">
        <v>37</v>
      </c>
      <c r="I555" t="s">
        <v>83</v>
      </c>
      <c r="J555" t="s">
        <v>85</v>
      </c>
    </row>
    <row r="556" spans="1:10" x14ac:dyDescent="0.3">
      <c r="A556" s="2">
        <v>44407</v>
      </c>
      <c r="B556" s="2">
        <v>44412</v>
      </c>
      <c r="C556" t="s">
        <v>16</v>
      </c>
      <c r="D556" s="5">
        <v>145</v>
      </c>
      <c r="E556" s="5">
        <v>105.85</v>
      </c>
      <c r="F556" s="5">
        <v>6</v>
      </c>
      <c r="G556" s="5">
        <v>870</v>
      </c>
      <c r="H556" t="s">
        <v>57</v>
      </c>
      <c r="I556" t="s">
        <v>80</v>
      </c>
      <c r="J556" t="s">
        <v>85</v>
      </c>
    </row>
    <row r="557" spans="1:10" x14ac:dyDescent="0.3">
      <c r="A557" s="2">
        <v>44408</v>
      </c>
      <c r="B557" s="2">
        <v>44412</v>
      </c>
      <c r="C557" t="s">
        <v>14</v>
      </c>
      <c r="D557" s="5">
        <v>375</v>
      </c>
      <c r="E557" s="5">
        <v>247.5</v>
      </c>
      <c r="F557" s="5">
        <v>2</v>
      </c>
      <c r="G557" s="5">
        <v>750</v>
      </c>
      <c r="H557" t="s">
        <v>31</v>
      </c>
      <c r="I557" t="s">
        <v>79</v>
      </c>
      <c r="J557" t="s">
        <v>86</v>
      </c>
    </row>
    <row r="558" spans="1:10" x14ac:dyDescent="0.3">
      <c r="A558" s="2">
        <v>44408</v>
      </c>
      <c r="B558" s="2">
        <v>44409</v>
      </c>
      <c r="C558" t="s">
        <v>18</v>
      </c>
      <c r="D558" s="5">
        <v>80</v>
      </c>
      <c r="E558" s="5">
        <v>48.8</v>
      </c>
      <c r="F558" s="5">
        <v>6</v>
      </c>
      <c r="G558" s="5">
        <v>480</v>
      </c>
      <c r="H558" t="s">
        <v>55</v>
      </c>
      <c r="I558" t="s">
        <v>79</v>
      </c>
      <c r="J558" t="s">
        <v>86</v>
      </c>
    </row>
    <row r="559" spans="1:10" x14ac:dyDescent="0.3">
      <c r="A559" s="2">
        <v>44409</v>
      </c>
      <c r="B559" s="2">
        <v>44416</v>
      </c>
      <c r="C559" t="s">
        <v>7</v>
      </c>
      <c r="D559" s="5">
        <v>250</v>
      </c>
      <c r="E559" s="5">
        <v>167.5</v>
      </c>
      <c r="F559" s="5">
        <v>8</v>
      </c>
      <c r="G559" s="5">
        <v>2000</v>
      </c>
      <c r="H559" t="s">
        <v>70</v>
      </c>
      <c r="I559" t="s">
        <v>82</v>
      </c>
      <c r="J559" t="s">
        <v>86</v>
      </c>
    </row>
    <row r="560" spans="1:10" x14ac:dyDescent="0.3">
      <c r="A560" s="2">
        <v>44409</v>
      </c>
      <c r="B560" s="2">
        <v>44415</v>
      </c>
      <c r="C560" t="s">
        <v>20</v>
      </c>
      <c r="D560" s="5">
        <v>440</v>
      </c>
      <c r="E560" s="5">
        <v>286</v>
      </c>
      <c r="F560" s="5">
        <v>3</v>
      </c>
      <c r="G560" s="5">
        <v>1320</v>
      </c>
      <c r="H560" t="s">
        <v>58</v>
      </c>
      <c r="I560" t="s">
        <v>80</v>
      </c>
      <c r="J560" t="s">
        <v>86</v>
      </c>
    </row>
    <row r="561" spans="1:10" x14ac:dyDescent="0.3">
      <c r="A561" s="2">
        <v>44410</v>
      </c>
      <c r="B561" s="2">
        <v>44416</v>
      </c>
      <c r="C561" t="s">
        <v>14</v>
      </c>
      <c r="D561" s="5">
        <v>375</v>
      </c>
      <c r="E561" s="5">
        <v>247.5</v>
      </c>
      <c r="F561" s="5">
        <v>1</v>
      </c>
      <c r="G561" s="5">
        <v>375</v>
      </c>
      <c r="H561" t="s">
        <v>55</v>
      </c>
      <c r="I561" t="s">
        <v>79</v>
      </c>
      <c r="J561" t="s">
        <v>86</v>
      </c>
    </row>
    <row r="562" spans="1:10" x14ac:dyDescent="0.3">
      <c r="A562" s="2">
        <v>44410</v>
      </c>
      <c r="B562" s="2">
        <v>44413</v>
      </c>
      <c r="C562" t="s">
        <v>6</v>
      </c>
      <c r="D562" s="5">
        <v>99</v>
      </c>
      <c r="E562" s="5">
        <v>62.37</v>
      </c>
      <c r="F562" s="5">
        <v>2</v>
      </c>
      <c r="G562" s="5">
        <v>198</v>
      </c>
      <c r="H562" t="s">
        <v>41</v>
      </c>
      <c r="I562" t="s">
        <v>80</v>
      </c>
      <c r="J562" t="s">
        <v>85</v>
      </c>
    </row>
    <row r="563" spans="1:10" x14ac:dyDescent="0.3">
      <c r="A563" s="2">
        <v>44414</v>
      </c>
      <c r="B563" s="2">
        <v>44420</v>
      </c>
      <c r="C563" t="s">
        <v>2</v>
      </c>
      <c r="D563" s="5">
        <v>250</v>
      </c>
      <c r="E563" s="5">
        <v>187.5</v>
      </c>
      <c r="F563" s="5">
        <v>9</v>
      </c>
      <c r="G563" s="5">
        <v>2250</v>
      </c>
      <c r="H563" t="s">
        <v>50</v>
      </c>
      <c r="I563" t="s">
        <v>82</v>
      </c>
      <c r="J563" t="s">
        <v>85</v>
      </c>
    </row>
    <row r="564" spans="1:10" x14ac:dyDescent="0.3">
      <c r="A564" s="2">
        <v>44414</v>
      </c>
      <c r="B564" s="2">
        <v>44419</v>
      </c>
      <c r="C564" t="s">
        <v>22</v>
      </c>
      <c r="D564" s="5">
        <v>460</v>
      </c>
      <c r="E564" s="5">
        <v>303.60000000000002</v>
      </c>
      <c r="F564" s="5">
        <v>4</v>
      </c>
      <c r="G564" s="5">
        <v>1840</v>
      </c>
      <c r="H564" t="s">
        <v>60</v>
      </c>
      <c r="I564" t="s">
        <v>81</v>
      </c>
      <c r="J564" t="s">
        <v>85</v>
      </c>
    </row>
    <row r="565" spans="1:10" x14ac:dyDescent="0.3">
      <c r="A565" s="2">
        <v>44415</v>
      </c>
      <c r="B565" s="2">
        <v>44422</v>
      </c>
      <c r="C565" t="s">
        <v>10</v>
      </c>
      <c r="D565" s="5">
        <v>390</v>
      </c>
      <c r="E565" s="5">
        <v>253.5</v>
      </c>
      <c r="F565" s="5">
        <v>7</v>
      </c>
      <c r="G565" s="5">
        <v>2730</v>
      </c>
      <c r="H565" t="s">
        <v>33</v>
      </c>
      <c r="I565" t="s">
        <v>80</v>
      </c>
      <c r="J565" t="s">
        <v>86</v>
      </c>
    </row>
    <row r="566" spans="1:10" x14ac:dyDescent="0.3">
      <c r="A566" s="2">
        <v>44416</v>
      </c>
      <c r="B566" s="2">
        <v>44420</v>
      </c>
      <c r="C566" t="s">
        <v>3</v>
      </c>
      <c r="D566" s="5">
        <v>95</v>
      </c>
      <c r="E566" s="5">
        <v>60.800000000000004</v>
      </c>
      <c r="F566" s="5">
        <v>3</v>
      </c>
      <c r="G566" s="5">
        <v>285</v>
      </c>
      <c r="H566" t="s">
        <v>48</v>
      </c>
      <c r="I566" t="s">
        <v>82</v>
      </c>
      <c r="J566" t="s">
        <v>86</v>
      </c>
    </row>
    <row r="567" spans="1:10" x14ac:dyDescent="0.3">
      <c r="A567" s="2">
        <v>44416</v>
      </c>
      <c r="B567" s="2">
        <v>44419</v>
      </c>
      <c r="C567" t="s">
        <v>14</v>
      </c>
      <c r="D567" s="5">
        <v>375</v>
      </c>
      <c r="E567" s="5">
        <v>247.5</v>
      </c>
      <c r="F567" s="5">
        <v>5</v>
      </c>
      <c r="G567" s="5">
        <v>1875</v>
      </c>
      <c r="H567" t="s">
        <v>65</v>
      </c>
      <c r="I567" t="s">
        <v>80</v>
      </c>
      <c r="J567" t="s">
        <v>85</v>
      </c>
    </row>
    <row r="568" spans="1:10" x14ac:dyDescent="0.3">
      <c r="A568" s="2">
        <v>44416</v>
      </c>
      <c r="B568" s="2">
        <v>44420</v>
      </c>
      <c r="C568" t="s">
        <v>4</v>
      </c>
      <c r="D568" s="5">
        <v>390</v>
      </c>
      <c r="E568" s="5">
        <v>288.60000000000002</v>
      </c>
      <c r="F568" s="5">
        <v>3</v>
      </c>
      <c r="G568" s="5">
        <v>1170</v>
      </c>
      <c r="H568" t="s">
        <v>55</v>
      </c>
      <c r="I568" t="s">
        <v>79</v>
      </c>
      <c r="J568" t="s">
        <v>85</v>
      </c>
    </row>
    <row r="569" spans="1:10" x14ac:dyDescent="0.3">
      <c r="A569" s="2">
        <v>44417</v>
      </c>
      <c r="B569" s="2">
        <v>44424</v>
      </c>
      <c r="C569" t="s">
        <v>8</v>
      </c>
      <c r="D569" s="5">
        <v>59</v>
      </c>
      <c r="E569" s="5">
        <v>41.3</v>
      </c>
      <c r="F569" s="5">
        <v>3</v>
      </c>
      <c r="G569" s="5">
        <v>177</v>
      </c>
      <c r="H569" t="s">
        <v>33</v>
      </c>
      <c r="I569" t="s">
        <v>79</v>
      </c>
      <c r="J569" t="s">
        <v>86</v>
      </c>
    </row>
    <row r="570" spans="1:10" x14ac:dyDescent="0.3">
      <c r="A570" s="2">
        <v>44423</v>
      </c>
      <c r="B570" s="2">
        <v>44427</v>
      </c>
      <c r="C570" t="s">
        <v>5</v>
      </c>
      <c r="D570" s="5">
        <v>290</v>
      </c>
      <c r="E570" s="5">
        <v>185.6</v>
      </c>
      <c r="F570" s="5">
        <v>6</v>
      </c>
      <c r="G570" s="5">
        <v>1740</v>
      </c>
      <c r="H570" t="s">
        <v>37</v>
      </c>
      <c r="I570" t="s">
        <v>82</v>
      </c>
      <c r="J570" t="s">
        <v>85</v>
      </c>
    </row>
    <row r="571" spans="1:10" x14ac:dyDescent="0.3">
      <c r="A571" s="2">
        <v>44423</v>
      </c>
      <c r="B571" s="2">
        <v>44426</v>
      </c>
      <c r="C571" t="s">
        <v>2</v>
      </c>
      <c r="D571" s="5">
        <v>250</v>
      </c>
      <c r="E571" s="5">
        <v>187.5</v>
      </c>
      <c r="F571" s="5">
        <v>4</v>
      </c>
      <c r="G571" s="5">
        <v>1000</v>
      </c>
      <c r="H571" t="s">
        <v>29</v>
      </c>
      <c r="I571" t="s">
        <v>81</v>
      </c>
      <c r="J571" t="s">
        <v>85</v>
      </c>
    </row>
    <row r="572" spans="1:10" x14ac:dyDescent="0.3">
      <c r="A572" s="2">
        <v>44423</v>
      </c>
      <c r="B572" s="2">
        <v>44427</v>
      </c>
      <c r="C572" t="s">
        <v>9</v>
      </c>
      <c r="D572" s="5">
        <v>215</v>
      </c>
      <c r="E572" s="5">
        <v>152.65</v>
      </c>
      <c r="F572" s="5">
        <v>7</v>
      </c>
      <c r="G572" s="5">
        <v>1505</v>
      </c>
      <c r="H572" t="s">
        <v>55</v>
      </c>
      <c r="I572" t="s">
        <v>80</v>
      </c>
      <c r="J572" t="s">
        <v>86</v>
      </c>
    </row>
    <row r="573" spans="1:10" x14ac:dyDescent="0.3">
      <c r="A573" s="2">
        <v>44424</v>
      </c>
      <c r="B573" s="2">
        <v>44429</v>
      </c>
      <c r="C573" t="s">
        <v>11</v>
      </c>
      <c r="D573" s="5">
        <v>490</v>
      </c>
      <c r="E573" s="5">
        <v>298.89999999999998</v>
      </c>
      <c r="F573" s="5">
        <v>3</v>
      </c>
      <c r="G573" s="5">
        <v>1470</v>
      </c>
      <c r="H573" t="s">
        <v>52</v>
      </c>
      <c r="I573" t="s">
        <v>82</v>
      </c>
      <c r="J573" t="s">
        <v>86</v>
      </c>
    </row>
    <row r="574" spans="1:10" x14ac:dyDescent="0.3">
      <c r="A574" s="2">
        <v>44424</v>
      </c>
      <c r="B574" s="2">
        <v>44429</v>
      </c>
      <c r="C574" t="s">
        <v>11</v>
      </c>
      <c r="D574" s="5">
        <v>490</v>
      </c>
      <c r="E574" s="5">
        <v>298.89999999999998</v>
      </c>
      <c r="F574" s="5">
        <v>9</v>
      </c>
      <c r="G574" s="5">
        <v>4410</v>
      </c>
      <c r="H574" t="s">
        <v>62</v>
      </c>
      <c r="I574" t="s">
        <v>83</v>
      </c>
      <c r="J574" t="s">
        <v>85</v>
      </c>
    </row>
    <row r="575" spans="1:10" x14ac:dyDescent="0.3">
      <c r="A575" s="2">
        <v>44425</v>
      </c>
      <c r="B575" s="2">
        <v>44427</v>
      </c>
      <c r="C575" t="s">
        <v>16</v>
      </c>
      <c r="D575" s="5">
        <v>145</v>
      </c>
      <c r="E575" s="5">
        <v>105.85</v>
      </c>
      <c r="F575" s="5">
        <v>8</v>
      </c>
      <c r="G575" s="5">
        <v>1160</v>
      </c>
      <c r="H575" t="s">
        <v>70</v>
      </c>
      <c r="I575" t="s">
        <v>80</v>
      </c>
      <c r="J575" t="s">
        <v>86</v>
      </c>
    </row>
    <row r="576" spans="1:10" x14ac:dyDescent="0.3">
      <c r="A576" s="2">
        <v>44426</v>
      </c>
      <c r="B576" s="2">
        <v>44430</v>
      </c>
      <c r="C576" t="s">
        <v>3</v>
      </c>
      <c r="D576" s="5">
        <v>95</v>
      </c>
      <c r="E576" s="5">
        <v>60.800000000000004</v>
      </c>
      <c r="F576" s="5">
        <v>3</v>
      </c>
      <c r="G576" s="5">
        <v>285</v>
      </c>
      <c r="H576" t="s">
        <v>40</v>
      </c>
      <c r="I576" t="s">
        <v>79</v>
      </c>
      <c r="J576" t="s">
        <v>86</v>
      </c>
    </row>
    <row r="577" spans="1:10" x14ac:dyDescent="0.3">
      <c r="A577" s="2">
        <v>44430</v>
      </c>
      <c r="B577" s="2">
        <v>44433</v>
      </c>
      <c r="C577" t="s">
        <v>23</v>
      </c>
      <c r="D577" s="5">
        <v>275</v>
      </c>
      <c r="E577" s="5">
        <v>200.75</v>
      </c>
      <c r="F577" s="5">
        <v>9</v>
      </c>
      <c r="G577" s="5">
        <v>2475</v>
      </c>
      <c r="H577" t="s">
        <v>74</v>
      </c>
      <c r="I577" t="s">
        <v>83</v>
      </c>
      <c r="J577" t="s">
        <v>86</v>
      </c>
    </row>
    <row r="578" spans="1:10" x14ac:dyDescent="0.3">
      <c r="A578" s="2">
        <v>44430</v>
      </c>
      <c r="B578" s="2">
        <v>44436</v>
      </c>
      <c r="C578" t="s">
        <v>18</v>
      </c>
      <c r="D578" s="5">
        <v>80</v>
      </c>
      <c r="E578" s="5">
        <v>48.8</v>
      </c>
      <c r="F578" s="5">
        <v>9</v>
      </c>
      <c r="G578" s="5">
        <v>720</v>
      </c>
      <c r="H578" t="s">
        <v>73</v>
      </c>
      <c r="I578" t="s">
        <v>79</v>
      </c>
      <c r="J578" t="s">
        <v>85</v>
      </c>
    </row>
    <row r="579" spans="1:10" x14ac:dyDescent="0.3">
      <c r="A579" s="2">
        <v>44430</v>
      </c>
      <c r="B579" s="2">
        <v>44437</v>
      </c>
      <c r="C579" t="s">
        <v>23</v>
      </c>
      <c r="D579" s="5">
        <v>275</v>
      </c>
      <c r="E579" s="5">
        <v>200.75</v>
      </c>
      <c r="F579" s="5">
        <v>4</v>
      </c>
      <c r="G579" s="5">
        <v>1100</v>
      </c>
      <c r="H579" t="s">
        <v>53</v>
      </c>
      <c r="I579" t="s">
        <v>82</v>
      </c>
      <c r="J579" t="s">
        <v>86</v>
      </c>
    </row>
    <row r="580" spans="1:10" x14ac:dyDescent="0.3">
      <c r="A580" s="2">
        <v>44432</v>
      </c>
      <c r="B580" s="2">
        <v>44433</v>
      </c>
      <c r="C580" t="s">
        <v>11</v>
      </c>
      <c r="D580" s="5">
        <v>490</v>
      </c>
      <c r="E580" s="5">
        <v>298.89999999999998</v>
      </c>
      <c r="F580" s="5">
        <v>7</v>
      </c>
      <c r="G580" s="5">
        <v>3430</v>
      </c>
      <c r="H580" t="s">
        <v>39</v>
      </c>
      <c r="I580" t="s">
        <v>83</v>
      </c>
      <c r="J580" t="s">
        <v>85</v>
      </c>
    </row>
    <row r="581" spans="1:10" x14ac:dyDescent="0.3">
      <c r="A581" s="2">
        <v>44432</v>
      </c>
      <c r="B581" s="2">
        <v>44437</v>
      </c>
      <c r="C581" t="s">
        <v>3</v>
      </c>
      <c r="D581" s="5">
        <v>95</v>
      </c>
      <c r="E581" s="5">
        <v>60.800000000000004</v>
      </c>
      <c r="F581" s="5">
        <v>5</v>
      </c>
      <c r="G581" s="5">
        <v>475</v>
      </c>
      <c r="H581" t="s">
        <v>45</v>
      </c>
      <c r="I581" t="s">
        <v>80</v>
      </c>
      <c r="J581" t="s">
        <v>85</v>
      </c>
    </row>
    <row r="582" spans="1:10" x14ac:dyDescent="0.3">
      <c r="A582" s="2">
        <v>44433</v>
      </c>
      <c r="B582" s="2">
        <v>44440</v>
      </c>
      <c r="C582" t="s">
        <v>20</v>
      </c>
      <c r="D582" s="5">
        <v>440</v>
      </c>
      <c r="E582" s="5">
        <v>286</v>
      </c>
      <c r="F582" s="5">
        <v>8</v>
      </c>
      <c r="G582" s="5">
        <v>3520</v>
      </c>
      <c r="H582" t="s">
        <v>58</v>
      </c>
      <c r="I582" t="s">
        <v>80</v>
      </c>
      <c r="J582" t="s">
        <v>86</v>
      </c>
    </row>
    <row r="583" spans="1:10" x14ac:dyDescent="0.3">
      <c r="A583" s="2">
        <v>44434</v>
      </c>
      <c r="B583" s="2">
        <v>44436</v>
      </c>
      <c r="C583" t="s">
        <v>19</v>
      </c>
      <c r="D583" s="5">
        <v>220</v>
      </c>
      <c r="E583" s="5">
        <v>154</v>
      </c>
      <c r="F583" s="5">
        <v>8</v>
      </c>
      <c r="G583" s="5">
        <v>1760</v>
      </c>
      <c r="H583" t="s">
        <v>75</v>
      </c>
      <c r="I583" t="s">
        <v>82</v>
      </c>
      <c r="J583" t="s">
        <v>86</v>
      </c>
    </row>
    <row r="584" spans="1:10" x14ac:dyDescent="0.3">
      <c r="A584" s="2">
        <v>44435</v>
      </c>
      <c r="B584" s="2">
        <v>44442</v>
      </c>
      <c r="C584" t="s">
        <v>2</v>
      </c>
      <c r="D584" s="5">
        <v>250</v>
      </c>
      <c r="E584" s="5">
        <v>187.5</v>
      </c>
      <c r="F584" s="5">
        <v>3</v>
      </c>
      <c r="G584" s="5">
        <v>750</v>
      </c>
      <c r="H584" t="s">
        <v>59</v>
      </c>
      <c r="I584" t="s">
        <v>81</v>
      </c>
      <c r="J584" t="s">
        <v>85</v>
      </c>
    </row>
    <row r="585" spans="1:10" x14ac:dyDescent="0.3">
      <c r="A585" s="2">
        <v>44435</v>
      </c>
      <c r="B585" s="2">
        <v>44440</v>
      </c>
      <c r="C585" t="s">
        <v>9</v>
      </c>
      <c r="D585" s="5">
        <v>215</v>
      </c>
      <c r="E585" s="5">
        <v>152.65</v>
      </c>
      <c r="F585" s="5">
        <v>4</v>
      </c>
      <c r="G585" s="5">
        <v>860</v>
      </c>
      <c r="H585" t="s">
        <v>47</v>
      </c>
      <c r="I585" t="s">
        <v>83</v>
      </c>
      <c r="J585" t="s">
        <v>85</v>
      </c>
    </row>
    <row r="586" spans="1:10" x14ac:dyDescent="0.3">
      <c r="A586" s="2">
        <v>44436</v>
      </c>
      <c r="B586" s="2">
        <v>44441</v>
      </c>
      <c r="C586" t="s">
        <v>12</v>
      </c>
      <c r="D586" s="5">
        <v>320</v>
      </c>
      <c r="E586" s="5">
        <v>233.6</v>
      </c>
      <c r="F586" s="5">
        <v>2</v>
      </c>
      <c r="G586" s="5">
        <v>640</v>
      </c>
      <c r="H586" t="s">
        <v>37</v>
      </c>
      <c r="I586" t="s">
        <v>79</v>
      </c>
      <c r="J586" t="s">
        <v>86</v>
      </c>
    </row>
    <row r="587" spans="1:10" x14ac:dyDescent="0.3">
      <c r="A587" s="2">
        <v>44436</v>
      </c>
      <c r="B587" s="2">
        <v>44440</v>
      </c>
      <c r="C587" t="s">
        <v>17</v>
      </c>
      <c r="D587" s="5">
        <v>195</v>
      </c>
      <c r="E587" s="5">
        <v>138.44999999999999</v>
      </c>
      <c r="F587" s="5">
        <v>6</v>
      </c>
      <c r="G587" s="5">
        <v>1170</v>
      </c>
      <c r="H587" t="s">
        <v>70</v>
      </c>
      <c r="I587" t="s">
        <v>82</v>
      </c>
      <c r="J587" t="s">
        <v>85</v>
      </c>
    </row>
    <row r="588" spans="1:10" x14ac:dyDescent="0.3">
      <c r="A588" s="2">
        <v>44437</v>
      </c>
      <c r="B588" s="2">
        <v>44438</v>
      </c>
      <c r="C588" t="s">
        <v>10</v>
      </c>
      <c r="D588" s="5">
        <v>390</v>
      </c>
      <c r="E588" s="5">
        <v>253.5</v>
      </c>
      <c r="F588" s="5">
        <v>3</v>
      </c>
      <c r="G588" s="5">
        <v>1170</v>
      </c>
      <c r="H588" t="s">
        <v>34</v>
      </c>
      <c r="I588" t="s">
        <v>80</v>
      </c>
      <c r="J588" t="s">
        <v>86</v>
      </c>
    </row>
    <row r="589" spans="1:10" x14ac:dyDescent="0.3">
      <c r="A589" s="2">
        <v>44437</v>
      </c>
      <c r="B589" s="2">
        <v>44444</v>
      </c>
      <c r="C589" t="s">
        <v>7</v>
      </c>
      <c r="D589" s="5">
        <v>250</v>
      </c>
      <c r="E589" s="5">
        <v>167.5</v>
      </c>
      <c r="F589" s="5">
        <v>8</v>
      </c>
      <c r="G589" s="5">
        <v>2000</v>
      </c>
      <c r="H589" t="s">
        <v>73</v>
      </c>
      <c r="I589" t="s">
        <v>80</v>
      </c>
      <c r="J589" t="s">
        <v>85</v>
      </c>
    </row>
    <row r="590" spans="1:10" x14ac:dyDescent="0.3">
      <c r="A590" s="2">
        <v>44439</v>
      </c>
      <c r="B590" s="2">
        <v>44444</v>
      </c>
      <c r="C590" t="s">
        <v>19</v>
      </c>
      <c r="D590" s="5">
        <v>220</v>
      </c>
      <c r="E590" s="5">
        <v>154</v>
      </c>
      <c r="F590" s="5">
        <v>1</v>
      </c>
      <c r="G590" s="5">
        <v>220</v>
      </c>
      <c r="H590" t="s">
        <v>35</v>
      </c>
      <c r="I590" t="s">
        <v>83</v>
      </c>
      <c r="J590" t="s">
        <v>85</v>
      </c>
    </row>
    <row r="591" spans="1:10" x14ac:dyDescent="0.3">
      <c r="A591" s="2">
        <v>44440</v>
      </c>
      <c r="B591" s="2">
        <v>44447</v>
      </c>
      <c r="C591" t="s">
        <v>20</v>
      </c>
      <c r="D591" s="5">
        <v>440</v>
      </c>
      <c r="E591" s="5">
        <v>286</v>
      </c>
      <c r="F591" s="5">
        <v>7</v>
      </c>
      <c r="G591" s="5">
        <v>3080</v>
      </c>
      <c r="H591" t="s">
        <v>49</v>
      </c>
      <c r="I591" t="s">
        <v>83</v>
      </c>
      <c r="J591" t="s">
        <v>85</v>
      </c>
    </row>
    <row r="592" spans="1:10" x14ac:dyDescent="0.3">
      <c r="A592" s="2">
        <v>44440</v>
      </c>
      <c r="B592" s="2">
        <v>44445</v>
      </c>
      <c r="C592" t="s">
        <v>7</v>
      </c>
      <c r="D592" s="5">
        <v>250</v>
      </c>
      <c r="E592" s="5">
        <v>167.5</v>
      </c>
      <c r="F592" s="5">
        <v>8</v>
      </c>
      <c r="G592" s="5">
        <v>2000</v>
      </c>
      <c r="H592" t="s">
        <v>67</v>
      </c>
      <c r="I592" t="s">
        <v>82</v>
      </c>
      <c r="J592" t="s">
        <v>85</v>
      </c>
    </row>
    <row r="593" spans="1:10" x14ac:dyDescent="0.3">
      <c r="A593" s="2">
        <v>44442</v>
      </c>
      <c r="B593" s="2">
        <v>44448</v>
      </c>
      <c r="C593" t="s">
        <v>16</v>
      </c>
      <c r="D593" s="5">
        <v>145</v>
      </c>
      <c r="E593" s="5">
        <v>105.85</v>
      </c>
      <c r="F593" s="5">
        <v>5</v>
      </c>
      <c r="G593" s="5">
        <v>725</v>
      </c>
      <c r="H593" t="s">
        <v>65</v>
      </c>
      <c r="I593" t="s">
        <v>79</v>
      </c>
      <c r="J593" t="s">
        <v>86</v>
      </c>
    </row>
    <row r="594" spans="1:10" x14ac:dyDescent="0.3">
      <c r="A594" s="2">
        <v>44444</v>
      </c>
      <c r="B594" s="2">
        <v>44447</v>
      </c>
      <c r="C594" t="s">
        <v>4</v>
      </c>
      <c r="D594" s="5">
        <v>390</v>
      </c>
      <c r="E594" s="5">
        <v>288.60000000000002</v>
      </c>
      <c r="F594" s="5">
        <v>8</v>
      </c>
      <c r="G594" s="5">
        <v>3120</v>
      </c>
      <c r="H594" t="s">
        <v>71</v>
      </c>
      <c r="I594" t="s">
        <v>81</v>
      </c>
      <c r="J594" t="s">
        <v>85</v>
      </c>
    </row>
    <row r="595" spans="1:10" x14ac:dyDescent="0.3">
      <c r="A595" s="2">
        <v>44447</v>
      </c>
      <c r="B595" s="2">
        <v>44450</v>
      </c>
      <c r="C595" t="s">
        <v>12</v>
      </c>
      <c r="D595" s="5">
        <v>320</v>
      </c>
      <c r="E595" s="5">
        <v>233.6</v>
      </c>
      <c r="F595" s="5">
        <v>1</v>
      </c>
      <c r="G595" s="5">
        <v>320</v>
      </c>
      <c r="H595" t="s">
        <v>32</v>
      </c>
      <c r="I595" t="s">
        <v>80</v>
      </c>
      <c r="J595" t="s">
        <v>85</v>
      </c>
    </row>
    <row r="596" spans="1:10" x14ac:dyDescent="0.3">
      <c r="A596" s="2">
        <v>44447</v>
      </c>
      <c r="B596" s="2">
        <v>44454</v>
      </c>
      <c r="C596" t="s">
        <v>11</v>
      </c>
      <c r="D596" s="5">
        <v>490</v>
      </c>
      <c r="E596" s="5">
        <v>298.89999999999998</v>
      </c>
      <c r="F596" s="5">
        <v>8</v>
      </c>
      <c r="G596" s="5">
        <v>3920</v>
      </c>
      <c r="H596" t="s">
        <v>75</v>
      </c>
      <c r="I596" t="s">
        <v>79</v>
      </c>
      <c r="J596" t="s">
        <v>86</v>
      </c>
    </row>
    <row r="597" spans="1:10" x14ac:dyDescent="0.3">
      <c r="A597" s="2">
        <v>44447</v>
      </c>
      <c r="B597" s="2">
        <v>44450</v>
      </c>
      <c r="C597" t="s">
        <v>15</v>
      </c>
      <c r="D597" s="5">
        <v>110</v>
      </c>
      <c r="E597" s="5">
        <v>78.099999999999994</v>
      </c>
      <c r="F597" s="5">
        <v>4</v>
      </c>
      <c r="G597" s="5">
        <v>440</v>
      </c>
      <c r="H597" t="s">
        <v>67</v>
      </c>
      <c r="I597" t="s">
        <v>83</v>
      </c>
      <c r="J597" t="s">
        <v>86</v>
      </c>
    </row>
    <row r="598" spans="1:10" x14ac:dyDescent="0.3">
      <c r="A598" s="2">
        <v>44449</v>
      </c>
      <c r="B598" s="2">
        <v>44452</v>
      </c>
      <c r="C598" t="s">
        <v>19</v>
      </c>
      <c r="D598" s="5">
        <v>220</v>
      </c>
      <c r="E598" s="5">
        <v>154</v>
      </c>
      <c r="F598" s="5">
        <v>2</v>
      </c>
      <c r="G598" s="5">
        <v>440</v>
      </c>
      <c r="H598" t="s">
        <v>73</v>
      </c>
      <c r="I598" t="s">
        <v>79</v>
      </c>
      <c r="J598" t="s">
        <v>85</v>
      </c>
    </row>
    <row r="599" spans="1:10" x14ac:dyDescent="0.3">
      <c r="A599" s="2">
        <v>44450</v>
      </c>
      <c r="B599" s="2">
        <v>44457</v>
      </c>
      <c r="C599" t="s">
        <v>21</v>
      </c>
      <c r="D599" s="5">
        <v>355</v>
      </c>
      <c r="E599" s="5">
        <v>252.04999999999998</v>
      </c>
      <c r="F599" s="5">
        <v>4</v>
      </c>
      <c r="G599" s="5">
        <v>1420</v>
      </c>
      <c r="H599" t="s">
        <v>41</v>
      </c>
      <c r="I599" t="s">
        <v>83</v>
      </c>
      <c r="J599" t="s">
        <v>85</v>
      </c>
    </row>
    <row r="600" spans="1:10" x14ac:dyDescent="0.3">
      <c r="A600" s="2">
        <v>44450</v>
      </c>
      <c r="B600" s="2">
        <v>44452</v>
      </c>
      <c r="C600" t="s">
        <v>3</v>
      </c>
      <c r="D600" s="5">
        <v>95</v>
      </c>
      <c r="E600" s="5">
        <v>60.800000000000004</v>
      </c>
      <c r="F600" s="5">
        <v>4</v>
      </c>
      <c r="G600" s="5">
        <v>380</v>
      </c>
      <c r="H600" t="s">
        <v>38</v>
      </c>
      <c r="I600" t="s">
        <v>80</v>
      </c>
      <c r="J600" t="s">
        <v>85</v>
      </c>
    </row>
    <row r="601" spans="1:10" x14ac:dyDescent="0.3">
      <c r="A601" s="2">
        <v>44453</v>
      </c>
      <c r="B601" s="2">
        <v>44455</v>
      </c>
      <c r="C601" t="s">
        <v>20</v>
      </c>
      <c r="D601" s="5">
        <v>440</v>
      </c>
      <c r="E601" s="5">
        <v>286</v>
      </c>
      <c r="F601" s="5">
        <v>6</v>
      </c>
      <c r="G601" s="5">
        <v>2640</v>
      </c>
      <c r="H601" t="s">
        <v>66</v>
      </c>
      <c r="I601" t="s">
        <v>79</v>
      </c>
      <c r="J601" t="s">
        <v>85</v>
      </c>
    </row>
    <row r="602" spans="1:10" x14ac:dyDescent="0.3">
      <c r="A602" s="2">
        <v>44453</v>
      </c>
      <c r="B602" s="2">
        <v>44456</v>
      </c>
      <c r="C602" t="s">
        <v>23</v>
      </c>
      <c r="D602" s="5">
        <v>275</v>
      </c>
      <c r="E602" s="5">
        <v>200.75</v>
      </c>
      <c r="F602" s="5">
        <v>4</v>
      </c>
      <c r="G602" s="5">
        <v>1100</v>
      </c>
      <c r="H602" t="s">
        <v>30</v>
      </c>
      <c r="I602" t="s">
        <v>81</v>
      </c>
      <c r="J602" t="s">
        <v>86</v>
      </c>
    </row>
    <row r="603" spans="1:10" x14ac:dyDescent="0.3">
      <c r="A603" s="2">
        <v>44455</v>
      </c>
      <c r="B603" s="2">
        <v>44462</v>
      </c>
      <c r="C603" t="s">
        <v>23</v>
      </c>
      <c r="D603" s="5">
        <v>275</v>
      </c>
      <c r="E603" s="5">
        <v>200.75</v>
      </c>
      <c r="F603" s="5">
        <v>5</v>
      </c>
      <c r="G603" s="5">
        <v>1375</v>
      </c>
      <c r="H603" t="s">
        <v>66</v>
      </c>
      <c r="I603" t="s">
        <v>81</v>
      </c>
      <c r="J603" t="s">
        <v>85</v>
      </c>
    </row>
    <row r="604" spans="1:10" x14ac:dyDescent="0.3">
      <c r="A604" s="2">
        <v>44456</v>
      </c>
      <c r="B604" s="2">
        <v>44463</v>
      </c>
      <c r="C604" t="s">
        <v>23</v>
      </c>
      <c r="D604" s="5">
        <v>275</v>
      </c>
      <c r="E604" s="5">
        <v>200.75</v>
      </c>
      <c r="F604" s="5">
        <v>1</v>
      </c>
      <c r="G604" s="5">
        <v>275</v>
      </c>
      <c r="H604" t="s">
        <v>41</v>
      </c>
      <c r="I604" t="s">
        <v>80</v>
      </c>
      <c r="J604" t="s">
        <v>85</v>
      </c>
    </row>
    <row r="605" spans="1:10" x14ac:dyDescent="0.3">
      <c r="A605" s="2">
        <v>44456</v>
      </c>
      <c r="B605" s="2">
        <v>44459</v>
      </c>
      <c r="C605" t="s">
        <v>18</v>
      </c>
      <c r="D605" s="5">
        <v>80</v>
      </c>
      <c r="E605" s="5">
        <v>48.8</v>
      </c>
      <c r="F605" s="5">
        <v>2</v>
      </c>
      <c r="G605" s="5">
        <v>160</v>
      </c>
      <c r="H605" t="s">
        <v>31</v>
      </c>
      <c r="I605" t="s">
        <v>82</v>
      </c>
      <c r="J605" t="s">
        <v>86</v>
      </c>
    </row>
    <row r="606" spans="1:10" x14ac:dyDescent="0.3">
      <c r="A606" s="2">
        <v>44456</v>
      </c>
      <c r="B606" s="2">
        <v>44463</v>
      </c>
      <c r="C606" t="s">
        <v>15</v>
      </c>
      <c r="D606" s="5">
        <v>110</v>
      </c>
      <c r="E606" s="5">
        <v>78.099999999999994</v>
      </c>
      <c r="F606" s="5">
        <v>4</v>
      </c>
      <c r="G606" s="5">
        <v>440</v>
      </c>
      <c r="H606" t="s">
        <v>34</v>
      </c>
      <c r="I606" t="s">
        <v>79</v>
      </c>
      <c r="J606" t="s">
        <v>85</v>
      </c>
    </row>
    <row r="607" spans="1:10" x14ac:dyDescent="0.3">
      <c r="A607" s="2">
        <v>44456</v>
      </c>
      <c r="B607" s="2">
        <v>44462</v>
      </c>
      <c r="C607" t="s">
        <v>21</v>
      </c>
      <c r="D607" s="5">
        <v>355</v>
      </c>
      <c r="E607" s="5">
        <v>252.04999999999998</v>
      </c>
      <c r="F607" s="5">
        <v>7</v>
      </c>
      <c r="G607" s="5">
        <v>2485</v>
      </c>
      <c r="H607" t="s">
        <v>64</v>
      </c>
      <c r="I607" t="s">
        <v>82</v>
      </c>
      <c r="J607" t="s">
        <v>85</v>
      </c>
    </row>
    <row r="608" spans="1:10" x14ac:dyDescent="0.3">
      <c r="A608" s="2">
        <v>44459</v>
      </c>
      <c r="B608" s="2">
        <v>44461</v>
      </c>
      <c r="C608" t="s">
        <v>12</v>
      </c>
      <c r="D608" s="5">
        <v>320</v>
      </c>
      <c r="E608" s="5">
        <v>233.6</v>
      </c>
      <c r="F608" s="5">
        <v>7</v>
      </c>
      <c r="G608" s="5">
        <v>2240</v>
      </c>
      <c r="H608" t="s">
        <v>53</v>
      </c>
      <c r="I608" t="s">
        <v>79</v>
      </c>
      <c r="J608" t="s">
        <v>85</v>
      </c>
    </row>
    <row r="609" spans="1:10" x14ac:dyDescent="0.3">
      <c r="A609" s="2">
        <v>44460</v>
      </c>
      <c r="B609" s="2">
        <v>44462</v>
      </c>
      <c r="C609" t="s">
        <v>19</v>
      </c>
      <c r="D609" s="5">
        <v>220</v>
      </c>
      <c r="E609" s="5">
        <v>154</v>
      </c>
      <c r="F609" s="5">
        <v>4</v>
      </c>
      <c r="G609" s="5">
        <v>880</v>
      </c>
      <c r="H609" t="s">
        <v>65</v>
      </c>
      <c r="I609" t="s">
        <v>83</v>
      </c>
      <c r="J609" t="s">
        <v>86</v>
      </c>
    </row>
    <row r="610" spans="1:10" x14ac:dyDescent="0.3">
      <c r="A610" s="2">
        <v>44461</v>
      </c>
      <c r="B610" s="2">
        <v>44462</v>
      </c>
      <c r="C610" t="s">
        <v>5</v>
      </c>
      <c r="D610" s="5">
        <v>290</v>
      </c>
      <c r="E610" s="5">
        <v>185.6</v>
      </c>
      <c r="F610" s="5">
        <v>2</v>
      </c>
      <c r="G610" s="5">
        <v>580</v>
      </c>
      <c r="H610" t="s">
        <v>76</v>
      </c>
      <c r="I610" t="s">
        <v>79</v>
      </c>
      <c r="J610" t="s">
        <v>85</v>
      </c>
    </row>
    <row r="611" spans="1:10" x14ac:dyDescent="0.3">
      <c r="A611" s="2">
        <v>44462</v>
      </c>
      <c r="B611" s="2">
        <v>44467</v>
      </c>
      <c r="C611" t="s">
        <v>7</v>
      </c>
      <c r="D611" s="5">
        <v>250</v>
      </c>
      <c r="E611" s="5">
        <v>167.5</v>
      </c>
      <c r="F611" s="5">
        <v>1</v>
      </c>
      <c r="G611" s="5">
        <v>250</v>
      </c>
      <c r="H611" t="s">
        <v>62</v>
      </c>
      <c r="I611" t="s">
        <v>83</v>
      </c>
      <c r="J611" t="s">
        <v>86</v>
      </c>
    </row>
    <row r="612" spans="1:10" x14ac:dyDescent="0.3">
      <c r="A612" s="2">
        <v>44463</v>
      </c>
      <c r="B612" s="2">
        <v>44465</v>
      </c>
      <c r="C612" t="s">
        <v>14</v>
      </c>
      <c r="D612" s="5">
        <v>375</v>
      </c>
      <c r="E612" s="5">
        <v>247.5</v>
      </c>
      <c r="F612" s="5">
        <v>4</v>
      </c>
      <c r="G612" s="5">
        <v>1500</v>
      </c>
      <c r="H612" t="s">
        <v>35</v>
      </c>
      <c r="I612" t="s">
        <v>80</v>
      </c>
      <c r="J612" t="s">
        <v>85</v>
      </c>
    </row>
    <row r="613" spans="1:10" x14ac:dyDescent="0.3">
      <c r="A613" s="2">
        <v>44464</v>
      </c>
      <c r="B613" s="2">
        <v>44468</v>
      </c>
      <c r="C613" t="s">
        <v>2</v>
      </c>
      <c r="D613" s="5">
        <v>250</v>
      </c>
      <c r="E613" s="5">
        <v>187.5</v>
      </c>
      <c r="F613" s="5">
        <v>3</v>
      </c>
      <c r="G613" s="5">
        <v>750</v>
      </c>
      <c r="H613" t="s">
        <v>71</v>
      </c>
      <c r="I613" t="s">
        <v>83</v>
      </c>
      <c r="J613" t="s">
        <v>86</v>
      </c>
    </row>
    <row r="614" spans="1:10" x14ac:dyDescent="0.3">
      <c r="A614" s="2">
        <v>44464</v>
      </c>
      <c r="B614" s="2">
        <v>44471</v>
      </c>
      <c r="C614" t="s">
        <v>17</v>
      </c>
      <c r="D614" s="5">
        <v>195</v>
      </c>
      <c r="E614" s="5">
        <v>138.44999999999999</v>
      </c>
      <c r="F614" s="5">
        <v>8</v>
      </c>
      <c r="G614" s="5">
        <v>1560</v>
      </c>
      <c r="H614" t="s">
        <v>67</v>
      </c>
      <c r="I614" t="s">
        <v>82</v>
      </c>
      <c r="J614" t="s">
        <v>85</v>
      </c>
    </row>
    <row r="615" spans="1:10" x14ac:dyDescent="0.3">
      <c r="A615" s="2">
        <v>44465</v>
      </c>
      <c r="B615" s="2">
        <v>44466</v>
      </c>
      <c r="C615" t="s">
        <v>5</v>
      </c>
      <c r="D615" s="5">
        <v>290</v>
      </c>
      <c r="E615" s="5">
        <v>185.6</v>
      </c>
      <c r="F615" s="5">
        <v>3</v>
      </c>
      <c r="G615" s="5">
        <v>870</v>
      </c>
      <c r="H615" t="s">
        <v>51</v>
      </c>
      <c r="I615" t="s">
        <v>82</v>
      </c>
      <c r="J615" t="s">
        <v>86</v>
      </c>
    </row>
    <row r="616" spans="1:10" x14ac:dyDescent="0.3">
      <c r="A616" s="2">
        <v>44466</v>
      </c>
      <c r="B616" s="2">
        <v>44469</v>
      </c>
      <c r="C616" t="s">
        <v>21</v>
      </c>
      <c r="D616" s="5">
        <v>355</v>
      </c>
      <c r="E616" s="5">
        <v>252.04999999999998</v>
      </c>
      <c r="F616" s="5">
        <v>1</v>
      </c>
      <c r="G616" s="5">
        <v>355</v>
      </c>
      <c r="H616" t="s">
        <v>68</v>
      </c>
      <c r="I616" t="s">
        <v>81</v>
      </c>
      <c r="J616" t="s">
        <v>85</v>
      </c>
    </row>
    <row r="617" spans="1:10" x14ac:dyDescent="0.3">
      <c r="A617" s="2">
        <v>44466</v>
      </c>
      <c r="B617" s="2">
        <v>44468</v>
      </c>
      <c r="C617" t="s">
        <v>11</v>
      </c>
      <c r="D617" s="5">
        <v>490</v>
      </c>
      <c r="E617" s="5">
        <v>298.89999999999998</v>
      </c>
      <c r="F617" s="5">
        <v>6</v>
      </c>
      <c r="G617" s="5">
        <v>2940</v>
      </c>
      <c r="H617" t="s">
        <v>75</v>
      </c>
      <c r="I617" t="s">
        <v>81</v>
      </c>
      <c r="J617" t="s">
        <v>86</v>
      </c>
    </row>
    <row r="618" spans="1:10" x14ac:dyDescent="0.3">
      <c r="A618" s="2">
        <v>44467</v>
      </c>
      <c r="B618" s="2">
        <v>44468</v>
      </c>
      <c r="C618" t="s">
        <v>21</v>
      </c>
      <c r="D618" s="5">
        <v>355</v>
      </c>
      <c r="E618" s="5">
        <v>252.04999999999998</v>
      </c>
      <c r="F618" s="5">
        <v>4</v>
      </c>
      <c r="G618" s="5">
        <v>1420</v>
      </c>
      <c r="H618" t="s">
        <v>76</v>
      </c>
      <c r="I618" t="s">
        <v>79</v>
      </c>
      <c r="J618" t="s">
        <v>86</v>
      </c>
    </row>
    <row r="619" spans="1:10" x14ac:dyDescent="0.3">
      <c r="A619" s="2">
        <v>44471</v>
      </c>
      <c r="B619" s="2">
        <v>44475</v>
      </c>
      <c r="C619" t="s">
        <v>14</v>
      </c>
      <c r="D619" s="5">
        <v>375</v>
      </c>
      <c r="E619" s="5">
        <v>247.5</v>
      </c>
      <c r="F619" s="5">
        <v>3</v>
      </c>
      <c r="G619" s="5">
        <v>1125</v>
      </c>
      <c r="H619" t="s">
        <v>71</v>
      </c>
      <c r="I619" t="s">
        <v>81</v>
      </c>
      <c r="J619" t="s">
        <v>86</v>
      </c>
    </row>
    <row r="620" spans="1:10" x14ac:dyDescent="0.3">
      <c r="A620" s="2">
        <v>44472</v>
      </c>
      <c r="B620" s="2">
        <v>44478</v>
      </c>
      <c r="C620" t="s">
        <v>16</v>
      </c>
      <c r="D620" s="5">
        <v>145</v>
      </c>
      <c r="E620" s="5">
        <v>105.85</v>
      </c>
      <c r="F620" s="5">
        <v>6</v>
      </c>
      <c r="G620" s="5">
        <v>870</v>
      </c>
      <c r="H620" t="s">
        <v>52</v>
      </c>
      <c r="I620" t="s">
        <v>80</v>
      </c>
      <c r="J620" t="s">
        <v>86</v>
      </c>
    </row>
    <row r="621" spans="1:10" x14ac:dyDescent="0.3">
      <c r="A621" s="2">
        <v>44472</v>
      </c>
      <c r="B621" s="2">
        <v>44476</v>
      </c>
      <c r="C621" t="s">
        <v>11</v>
      </c>
      <c r="D621" s="5">
        <v>490</v>
      </c>
      <c r="E621" s="5">
        <v>298.89999999999998</v>
      </c>
      <c r="F621" s="5">
        <v>9</v>
      </c>
      <c r="G621" s="5">
        <v>4410</v>
      </c>
      <c r="H621" t="s">
        <v>35</v>
      </c>
      <c r="I621" t="s">
        <v>80</v>
      </c>
      <c r="J621" t="s">
        <v>85</v>
      </c>
    </row>
    <row r="622" spans="1:10" x14ac:dyDescent="0.3">
      <c r="A622" s="2">
        <v>44477</v>
      </c>
      <c r="B622" s="2">
        <v>44481</v>
      </c>
      <c r="C622" t="s">
        <v>21</v>
      </c>
      <c r="D622" s="5">
        <v>355</v>
      </c>
      <c r="E622" s="5">
        <v>252.04999999999998</v>
      </c>
      <c r="F622" s="5">
        <v>4</v>
      </c>
      <c r="G622" s="5">
        <v>1420</v>
      </c>
      <c r="H622" t="s">
        <v>64</v>
      </c>
      <c r="I622" t="s">
        <v>81</v>
      </c>
      <c r="J622" t="s">
        <v>86</v>
      </c>
    </row>
    <row r="623" spans="1:10" x14ac:dyDescent="0.3">
      <c r="A623" s="2">
        <v>44478</v>
      </c>
      <c r="B623" s="2">
        <v>44484</v>
      </c>
      <c r="C623" t="s">
        <v>5</v>
      </c>
      <c r="D623" s="5">
        <v>290</v>
      </c>
      <c r="E623" s="5">
        <v>185.6</v>
      </c>
      <c r="F623" s="5">
        <v>1</v>
      </c>
      <c r="G623" s="5">
        <v>290</v>
      </c>
      <c r="H623" t="s">
        <v>58</v>
      </c>
      <c r="I623" t="s">
        <v>81</v>
      </c>
      <c r="J623" t="s">
        <v>85</v>
      </c>
    </row>
    <row r="624" spans="1:10" x14ac:dyDescent="0.3">
      <c r="A624" s="2">
        <v>44479</v>
      </c>
      <c r="B624" s="2">
        <v>44484</v>
      </c>
      <c r="C624" t="s">
        <v>10</v>
      </c>
      <c r="D624" s="5">
        <v>390</v>
      </c>
      <c r="E624" s="5">
        <v>253.5</v>
      </c>
      <c r="F624" s="5">
        <v>1</v>
      </c>
      <c r="G624" s="5">
        <v>390</v>
      </c>
      <c r="H624" t="s">
        <v>52</v>
      </c>
      <c r="I624" t="s">
        <v>79</v>
      </c>
      <c r="J624" t="s">
        <v>85</v>
      </c>
    </row>
    <row r="625" spans="1:10" x14ac:dyDescent="0.3">
      <c r="A625" s="2">
        <v>44480</v>
      </c>
      <c r="B625" s="2">
        <v>44485</v>
      </c>
      <c r="C625" t="s">
        <v>18</v>
      </c>
      <c r="D625" s="5">
        <v>80</v>
      </c>
      <c r="E625" s="5">
        <v>48.8</v>
      </c>
      <c r="F625" s="5">
        <v>5</v>
      </c>
      <c r="G625" s="5">
        <v>400</v>
      </c>
      <c r="H625" t="s">
        <v>65</v>
      </c>
      <c r="I625" t="s">
        <v>82</v>
      </c>
      <c r="J625" t="s">
        <v>86</v>
      </c>
    </row>
    <row r="626" spans="1:10" x14ac:dyDescent="0.3">
      <c r="A626" s="2">
        <v>44480</v>
      </c>
      <c r="B626" s="2">
        <v>44482</v>
      </c>
      <c r="C626" t="s">
        <v>15</v>
      </c>
      <c r="D626" s="5">
        <v>110</v>
      </c>
      <c r="E626" s="5">
        <v>78.099999999999994</v>
      </c>
      <c r="F626" s="5">
        <v>6</v>
      </c>
      <c r="G626" s="5">
        <v>660</v>
      </c>
      <c r="H626" t="s">
        <v>36</v>
      </c>
      <c r="I626" t="s">
        <v>80</v>
      </c>
      <c r="J626" t="s">
        <v>86</v>
      </c>
    </row>
    <row r="627" spans="1:10" x14ac:dyDescent="0.3">
      <c r="A627" s="2">
        <v>44481</v>
      </c>
      <c r="B627" s="2">
        <v>44484</v>
      </c>
      <c r="C627" t="s">
        <v>10</v>
      </c>
      <c r="D627" s="5">
        <v>390</v>
      </c>
      <c r="E627" s="5">
        <v>253.5</v>
      </c>
      <c r="F627" s="5">
        <v>8</v>
      </c>
      <c r="G627" s="5">
        <v>3120</v>
      </c>
      <c r="H627" t="s">
        <v>54</v>
      </c>
      <c r="I627" t="s">
        <v>79</v>
      </c>
      <c r="J627" t="s">
        <v>85</v>
      </c>
    </row>
    <row r="628" spans="1:10" x14ac:dyDescent="0.3">
      <c r="A628" s="2">
        <v>44481</v>
      </c>
      <c r="B628" s="2">
        <v>44486</v>
      </c>
      <c r="C628" t="s">
        <v>11</v>
      </c>
      <c r="D628" s="5">
        <v>490</v>
      </c>
      <c r="E628" s="5">
        <v>298.89999999999998</v>
      </c>
      <c r="F628" s="5">
        <v>5</v>
      </c>
      <c r="G628" s="5">
        <v>2450</v>
      </c>
      <c r="H628" t="s">
        <v>44</v>
      </c>
      <c r="I628" t="s">
        <v>80</v>
      </c>
      <c r="J628" t="s">
        <v>85</v>
      </c>
    </row>
    <row r="629" spans="1:10" x14ac:dyDescent="0.3">
      <c r="A629" s="2">
        <v>44481</v>
      </c>
      <c r="B629" s="2">
        <v>44485</v>
      </c>
      <c r="C629" t="s">
        <v>4</v>
      </c>
      <c r="D629" s="5">
        <v>390</v>
      </c>
      <c r="E629" s="5">
        <v>288.60000000000002</v>
      </c>
      <c r="F629" s="5">
        <v>3</v>
      </c>
      <c r="G629" s="5">
        <v>1170</v>
      </c>
      <c r="H629" t="s">
        <v>50</v>
      </c>
      <c r="I629" t="s">
        <v>81</v>
      </c>
      <c r="J629" t="s">
        <v>86</v>
      </c>
    </row>
    <row r="630" spans="1:10" x14ac:dyDescent="0.3">
      <c r="A630" s="2">
        <v>44482</v>
      </c>
      <c r="B630" s="2">
        <v>44489</v>
      </c>
      <c r="C630" t="s">
        <v>7</v>
      </c>
      <c r="D630" s="5">
        <v>250</v>
      </c>
      <c r="E630" s="5">
        <v>167.5</v>
      </c>
      <c r="F630" s="5">
        <v>7</v>
      </c>
      <c r="G630" s="5">
        <v>1750</v>
      </c>
      <c r="H630" t="s">
        <v>36</v>
      </c>
      <c r="I630" t="s">
        <v>79</v>
      </c>
      <c r="J630" t="s">
        <v>86</v>
      </c>
    </row>
    <row r="631" spans="1:10" x14ac:dyDescent="0.3">
      <c r="A631" s="2">
        <v>44483</v>
      </c>
      <c r="B631" s="2">
        <v>44490</v>
      </c>
      <c r="C631" t="s">
        <v>15</v>
      </c>
      <c r="D631" s="5">
        <v>110</v>
      </c>
      <c r="E631" s="5">
        <v>78.099999999999994</v>
      </c>
      <c r="F631" s="5">
        <v>2</v>
      </c>
      <c r="G631" s="5">
        <v>220</v>
      </c>
      <c r="H631" t="s">
        <v>72</v>
      </c>
      <c r="I631" t="s">
        <v>83</v>
      </c>
      <c r="J631" t="s">
        <v>85</v>
      </c>
    </row>
    <row r="632" spans="1:10" x14ac:dyDescent="0.3">
      <c r="A632" s="2">
        <v>44483</v>
      </c>
      <c r="B632" s="2">
        <v>44484</v>
      </c>
      <c r="C632" t="s">
        <v>2</v>
      </c>
      <c r="D632" s="5">
        <v>250</v>
      </c>
      <c r="E632" s="5">
        <v>187.5</v>
      </c>
      <c r="F632" s="5">
        <v>7</v>
      </c>
      <c r="G632" s="5">
        <v>1750</v>
      </c>
      <c r="H632" t="s">
        <v>38</v>
      </c>
      <c r="I632" t="s">
        <v>80</v>
      </c>
      <c r="J632" t="s">
        <v>85</v>
      </c>
    </row>
    <row r="633" spans="1:10" x14ac:dyDescent="0.3">
      <c r="A633" s="2">
        <v>44486</v>
      </c>
      <c r="B633" s="2">
        <v>44491</v>
      </c>
      <c r="C633" t="s">
        <v>21</v>
      </c>
      <c r="D633" s="5">
        <v>355</v>
      </c>
      <c r="E633" s="5">
        <v>252.04999999999998</v>
      </c>
      <c r="F633" s="5">
        <v>3</v>
      </c>
      <c r="G633" s="5">
        <v>1065</v>
      </c>
      <c r="H633" t="s">
        <v>51</v>
      </c>
      <c r="I633" t="s">
        <v>82</v>
      </c>
      <c r="J633" t="s">
        <v>86</v>
      </c>
    </row>
    <row r="634" spans="1:10" x14ac:dyDescent="0.3">
      <c r="A634" s="2">
        <v>44486</v>
      </c>
      <c r="B634" s="2">
        <v>44492</v>
      </c>
      <c r="C634" t="s">
        <v>15</v>
      </c>
      <c r="D634" s="5">
        <v>110</v>
      </c>
      <c r="E634" s="5">
        <v>78.099999999999994</v>
      </c>
      <c r="F634" s="5">
        <v>5</v>
      </c>
      <c r="G634" s="5">
        <v>550</v>
      </c>
      <c r="H634" t="s">
        <v>65</v>
      </c>
      <c r="I634" t="s">
        <v>83</v>
      </c>
      <c r="J634" t="s">
        <v>85</v>
      </c>
    </row>
    <row r="635" spans="1:10" x14ac:dyDescent="0.3">
      <c r="A635" s="2">
        <v>44487</v>
      </c>
      <c r="B635" s="2">
        <v>44490</v>
      </c>
      <c r="C635" t="s">
        <v>11</v>
      </c>
      <c r="D635" s="5">
        <v>490</v>
      </c>
      <c r="E635" s="5">
        <v>298.89999999999998</v>
      </c>
      <c r="F635" s="5">
        <v>3</v>
      </c>
      <c r="G635" s="5">
        <v>1470</v>
      </c>
      <c r="H635" t="s">
        <v>29</v>
      </c>
      <c r="I635" t="s">
        <v>81</v>
      </c>
      <c r="J635" t="s">
        <v>85</v>
      </c>
    </row>
    <row r="636" spans="1:10" x14ac:dyDescent="0.3">
      <c r="A636" s="2">
        <v>44488</v>
      </c>
      <c r="B636" s="2">
        <v>44495</v>
      </c>
      <c r="C636" t="s">
        <v>15</v>
      </c>
      <c r="D636" s="5">
        <v>110</v>
      </c>
      <c r="E636" s="5">
        <v>78.099999999999994</v>
      </c>
      <c r="F636" s="5">
        <v>3</v>
      </c>
      <c r="G636" s="5">
        <v>330</v>
      </c>
      <c r="H636" t="s">
        <v>69</v>
      </c>
      <c r="I636" t="s">
        <v>82</v>
      </c>
      <c r="J636" t="s">
        <v>85</v>
      </c>
    </row>
    <row r="637" spans="1:10" x14ac:dyDescent="0.3">
      <c r="A637" s="2">
        <v>44493</v>
      </c>
      <c r="B637" s="2">
        <v>44494</v>
      </c>
      <c r="C637" t="s">
        <v>12</v>
      </c>
      <c r="D637" s="5">
        <v>320</v>
      </c>
      <c r="E637" s="5">
        <v>233.6</v>
      </c>
      <c r="F637" s="5">
        <v>9</v>
      </c>
      <c r="G637" s="5">
        <v>2880</v>
      </c>
      <c r="H637" t="s">
        <v>73</v>
      </c>
      <c r="I637" t="s">
        <v>82</v>
      </c>
      <c r="J637" t="s">
        <v>85</v>
      </c>
    </row>
    <row r="638" spans="1:10" x14ac:dyDescent="0.3">
      <c r="A638" s="2">
        <v>44497</v>
      </c>
      <c r="B638" s="2">
        <v>44499</v>
      </c>
      <c r="C638" t="s">
        <v>14</v>
      </c>
      <c r="D638" s="5">
        <v>375</v>
      </c>
      <c r="E638" s="5">
        <v>247.5</v>
      </c>
      <c r="F638" s="5">
        <v>5</v>
      </c>
      <c r="G638" s="5">
        <v>1875</v>
      </c>
      <c r="H638" t="s">
        <v>48</v>
      </c>
      <c r="I638" t="s">
        <v>79</v>
      </c>
      <c r="J638" t="s">
        <v>86</v>
      </c>
    </row>
    <row r="639" spans="1:10" x14ac:dyDescent="0.3">
      <c r="A639" s="2">
        <v>44498</v>
      </c>
      <c r="B639" s="2">
        <v>44505</v>
      </c>
      <c r="C639" t="s">
        <v>6</v>
      </c>
      <c r="D639" s="5">
        <v>99</v>
      </c>
      <c r="E639" s="5">
        <v>62.37</v>
      </c>
      <c r="F639" s="5">
        <v>9</v>
      </c>
      <c r="G639" s="5">
        <v>891</v>
      </c>
      <c r="H639" t="s">
        <v>60</v>
      </c>
      <c r="I639" t="s">
        <v>79</v>
      </c>
      <c r="J639" t="s">
        <v>86</v>
      </c>
    </row>
    <row r="640" spans="1:10" x14ac:dyDescent="0.3">
      <c r="A640" s="2">
        <v>44498</v>
      </c>
      <c r="B640" s="2">
        <v>44503</v>
      </c>
      <c r="C640" t="s">
        <v>23</v>
      </c>
      <c r="D640" s="5">
        <v>275</v>
      </c>
      <c r="E640" s="5">
        <v>200.75</v>
      </c>
      <c r="F640" s="5">
        <v>1</v>
      </c>
      <c r="G640" s="5">
        <v>275</v>
      </c>
      <c r="H640" t="s">
        <v>65</v>
      </c>
      <c r="I640" t="s">
        <v>81</v>
      </c>
      <c r="J640" t="s">
        <v>85</v>
      </c>
    </row>
    <row r="641" spans="1:10" x14ac:dyDescent="0.3">
      <c r="A641" s="2">
        <v>44501</v>
      </c>
      <c r="B641" s="2">
        <v>44505</v>
      </c>
      <c r="C641" t="s">
        <v>8</v>
      </c>
      <c r="D641" s="5">
        <v>59</v>
      </c>
      <c r="E641" s="5">
        <v>41.3</v>
      </c>
      <c r="F641" s="5">
        <v>4</v>
      </c>
      <c r="G641" s="5">
        <v>236</v>
      </c>
      <c r="H641" t="s">
        <v>58</v>
      </c>
      <c r="I641" t="s">
        <v>82</v>
      </c>
      <c r="J641" t="s">
        <v>85</v>
      </c>
    </row>
    <row r="642" spans="1:10" x14ac:dyDescent="0.3">
      <c r="A642" s="2">
        <v>44501</v>
      </c>
      <c r="B642" s="2">
        <v>44505</v>
      </c>
      <c r="C642" t="s">
        <v>2</v>
      </c>
      <c r="D642" s="5">
        <v>250</v>
      </c>
      <c r="E642" s="5">
        <v>187.5</v>
      </c>
      <c r="F642" s="5">
        <v>5</v>
      </c>
      <c r="G642" s="5">
        <v>1250</v>
      </c>
      <c r="H642" t="s">
        <v>48</v>
      </c>
      <c r="I642" t="s">
        <v>79</v>
      </c>
      <c r="J642" t="s">
        <v>85</v>
      </c>
    </row>
    <row r="643" spans="1:10" x14ac:dyDescent="0.3">
      <c r="A643" s="2">
        <v>44501</v>
      </c>
      <c r="B643" s="2">
        <v>44507</v>
      </c>
      <c r="C643" t="s">
        <v>9</v>
      </c>
      <c r="D643" s="5">
        <v>215</v>
      </c>
      <c r="E643" s="5">
        <v>152.65</v>
      </c>
      <c r="F643" s="5">
        <v>8</v>
      </c>
      <c r="G643" s="5">
        <v>1720</v>
      </c>
      <c r="H643" t="s">
        <v>72</v>
      </c>
      <c r="I643" t="s">
        <v>80</v>
      </c>
      <c r="J643" t="s">
        <v>86</v>
      </c>
    </row>
    <row r="644" spans="1:10" x14ac:dyDescent="0.3">
      <c r="A644" s="2">
        <v>44501</v>
      </c>
      <c r="B644" s="2">
        <v>44505</v>
      </c>
      <c r="C644" t="s">
        <v>22</v>
      </c>
      <c r="D644" s="5">
        <v>460</v>
      </c>
      <c r="E644" s="5">
        <v>303.60000000000002</v>
      </c>
      <c r="F644" s="5">
        <v>1</v>
      </c>
      <c r="G644" s="5">
        <v>460</v>
      </c>
      <c r="H644" t="s">
        <v>61</v>
      </c>
      <c r="I644" t="s">
        <v>81</v>
      </c>
      <c r="J644" t="s">
        <v>85</v>
      </c>
    </row>
    <row r="645" spans="1:10" x14ac:dyDescent="0.3">
      <c r="A645" s="2">
        <v>44506</v>
      </c>
      <c r="B645" s="2">
        <v>44510</v>
      </c>
      <c r="C645" t="s">
        <v>21</v>
      </c>
      <c r="D645" s="5">
        <v>355</v>
      </c>
      <c r="E645" s="5">
        <v>252.04999999999998</v>
      </c>
      <c r="F645" s="5">
        <v>8</v>
      </c>
      <c r="G645" s="5">
        <v>2840</v>
      </c>
      <c r="H645" t="s">
        <v>35</v>
      </c>
      <c r="I645" t="s">
        <v>82</v>
      </c>
      <c r="J645" t="s">
        <v>85</v>
      </c>
    </row>
    <row r="646" spans="1:10" x14ac:dyDescent="0.3">
      <c r="A646" s="2">
        <v>44509</v>
      </c>
      <c r="B646" s="2">
        <v>44514</v>
      </c>
      <c r="C646" t="s">
        <v>20</v>
      </c>
      <c r="D646" s="5">
        <v>440</v>
      </c>
      <c r="E646" s="5">
        <v>286</v>
      </c>
      <c r="F646" s="5">
        <v>8</v>
      </c>
      <c r="G646" s="5">
        <v>3520</v>
      </c>
      <c r="H646" t="s">
        <v>68</v>
      </c>
      <c r="I646" t="s">
        <v>79</v>
      </c>
      <c r="J646" t="s">
        <v>86</v>
      </c>
    </row>
    <row r="647" spans="1:10" x14ac:dyDescent="0.3">
      <c r="A647" s="2">
        <v>44510</v>
      </c>
      <c r="B647" s="2">
        <v>44516</v>
      </c>
      <c r="C647" t="s">
        <v>18</v>
      </c>
      <c r="D647" s="5">
        <v>80</v>
      </c>
      <c r="E647" s="5">
        <v>48.8</v>
      </c>
      <c r="F647" s="5">
        <v>4</v>
      </c>
      <c r="G647" s="5">
        <v>320</v>
      </c>
      <c r="H647" t="s">
        <v>60</v>
      </c>
      <c r="I647" t="s">
        <v>82</v>
      </c>
      <c r="J647" t="s">
        <v>86</v>
      </c>
    </row>
    <row r="648" spans="1:10" x14ac:dyDescent="0.3">
      <c r="A648" s="2">
        <v>44511</v>
      </c>
      <c r="B648" s="2">
        <v>44515</v>
      </c>
      <c r="C648" t="s">
        <v>22</v>
      </c>
      <c r="D648" s="5">
        <v>460</v>
      </c>
      <c r="E648" s="5">
        <v>303.60000000000002</v>
      </c>
      <c r="F648" s="5">
        <v>5</v>
      </c>
      <c r="G648" s="5">
        <v>2300</v>
      </c>
      <c r="H648" t="s">
        <v>52</v>
      </c>
      <c r="I648" t="s">
        <v>81</v>
      </c>
      <c r="J648" t="s">
        <v>85</v>
      </c>
    </row>
    <row r="649" spans="1:10" x14ac:dyDescent="0.3">
      <c r="A649" s="2">
        <v>44512</v>
      </c>
      <c r="B649" s="2">
        <v>44519</v>
      </c>
      <c r="C649" t="s">
        <v>16</v>
      </c>
      <c r="D649" s="5">
        <v>145</v>
      </c>
      <c r="E649" s="5">
        <v>105.85</v>
      </c>
      <c r="F649" s="5">
        <v>4</v>
      </c>
      <c r="G649" s="5">
        <v>580</v>
      </c>
      <c r="H649" t="s">
        <v>36</v>
      </c>
      <c r="I649" t="s">
        <v>79</v>
      </c>
      <c r="J649" t="s">
        <v>85</v>
      </c>
    </row>
    <row r="650" spans="1:10" x14ac:dyDescent="0.3">
      <c r="A650" s="2">
        <v>44512</v>
      </c>
      <c r="B650" s="2">
        <v>44516</v>
      </c>
      <c r="C650" t="s">
        <v>12</v>
      </c>
      <c r="D650" s="5">
        <v>320</v>
      </c>
      <c r="E650" s="5">
        <v>233.6</v>
      </c>
      <c r="F650" s="5">
        <v>5</v>
      </c>
      <c r="G650" s="5">
        <v>1600</v>
      </c>
      <c r="H650" t="s">
        <v>72</v>
      </c>
      <c r="I650" t="s">
        <v>82</v>
      </c>
      <c r="J650" t="s">
        <v>86</v>
      </c>
    </row>
    <row r="651" spans="1:10" x14ac:dyDescent="0.3">
      <c r="A651" s="2">
        <v>44514</v>
      </c>
      <c r="B651" s="2">
        <v>44516</v>
      </c>
      <c r="C651" t="s">
        <v>20</v>
      </c>
      <c r="D651" s="5">
        <v>440</v>
      </c>
      <c r="E651" s="5">
        <v>286</v>
      </c>
      <c r="F651" s="5">
        <v>6</v>
      </c>
      <c r="G651" s="5">
        <v>2640</v>
      </c>
      <c r="H651" t="s">
        <v>31</v>
      </c>
      <c r="I651" t="s">
        <v>81</v>
      </c>
      <c r="J651" t="s">
        <v>85</v>
      </c>
    </row>
    <row r="652" spans="1:10" x14ac:dyDescent="0.3">
      <c r="A652" s="2">
        <v>44514</v>
      </c>
      <c r="B652" s="2">
        <v>44521</v>
      </c>
      <c r="C652" t="s">
        <v>17</v>
      </c>
      <c r="D652" s="5">
        <v>195</v>
      </c>
      <c r="E652" s="5">
        <v>138.44999999999999</v>
      </c>
      <c r="F652" s="5">
        <v>3</v>
      </c>
      <c r="G652" s="5">
        <v>585</v>
      </c>
      <c r="H652" t="s">
        <v>64</v>
      </c>
      <c r="I652" t="s">
        <v>79</v>
      </c>
      <c r="J652" t="s">
        <v>85</v>
      </c>
    </row>
    <row r="653" spans="1:10" x14ac:dyDescent="0.3">
      <c r="A653" s="2">
        <v>44517</v>
      </c>
      <c r="B653" s="2">
        <v>44519</v>
      </c>
      <c r="C653" t="s">
        <v>2</v>
      </c>
      <c r="D653" s="5">
        <v>250</v>
      </c>
      <c r="E653" s="5">
        <v>187.5</v>
      </c>
      <c r="F653" s="5">
        <v>6</v>
      </c>
      <c r="G653" s="5">
        <v>1500</v>
      </c>
      <c r="H653" t="s">
        <v>37</v>
      </c>
      <c r="I653" t="s">
        <v>81</v>
      </c>
      <c r="J653" t="s">
        <v>85</v>
      </c>
    </row>
    <row r="654" spans="1:10" x14ac:dyDescent="0.3">
      <c r="A654" s="2">
        <v>44518</v>
      </c>
      <c r="B654" s="2">
        <v>44522</v>
      </c>
      <c r="C654" t="s">
        <v>17</v>
      </c>
      <c r="D654" s="5">
        <v>195</v>
      </c>
      <c r="E654" s="5">
        <v>138.44999999999999</v>
      </c>
      <c r="F654" s="5">
        <v>2</v>
      </c>
      <c r="G654" s="5">
        <v>390</v>
      </c>
      <c r="H654" t="s">
        <v>57</v>
      </c>
      <c r="I654" t="s">
        <v>79</v>
      </c>
      <c r="J654" t="s">
        <v>86</v>
      </c>
    </row>
    <row r="655" spans="1:10" x14ac:dyDescent="0.3">
      <c r="A655" s="2">
        <v>44519</v>
      </c>
      <c r="B655" s="2">
        <v>44523</v>
      </c>
      <c r="C655" t="s">
        <v>9</v>
      </c>
      <c r="D655" s="5">
        <v>215</v>
      </c>
      <c r="E655" s="5">
        <v>152.65</v>
      </c>
      <c r="F655" s="5">
        <v>7</v>
      </c>
      <c r="G655" s="5">
        <v>1505</v>
      </c>
      <c r="H655" t="s">
        <v>42</v>
      </c>
      <c r="I655" t="s">
        <v>82</v>
      </c>
      <c r="J655" t="s">
        <v>85</v>
      </c>
    </row>
    <row r="656" spans="1:10" x14ac:dyDescent="0.3">
      <c r="A656" s="2">
        <v>44519</v>
      </c>
      <c r="B656" s="2">
        <v>44524</v>
      </c>
      <c r="C656" t="s">
        <v>21</v>
      </c>
      <c r="D656" s="5">
        <v>355</v>
      </c>
      <c r="E656" s="5">
        <v>252.04999999999998</v>
      </c>
      <c r="F656" s="5">
        <v>2</v>
      </c>
      <c r="G656" s="5">
        <v>710</v>
      </c>
      <c r="H656" t="s">
        <v>48</v>
      </c>
      <c r="I656" t="s">
        <v>80</v>
      </c>
      <c r="J656" t="s">
        <v>86</v>
      </c>
    </row>
    <row r="657" spans="1:10" x14ac:dyDescent="0.3">
      <c r="A657" s="2">
        <v>44522</v>
      </c>
      <c r="B657" s="2">
        <v>44529</v>
      </c>
      <c r="C657" t="s">
        <v>12</v>
      </c>
      <c r="D657" s="5">
        <v>320</v>
      </c>
      <c r="E657" s="5">
        <v>233.6</v>
      </c>
      <c r="F657" s="5">
        <v>9</v>
      </c>
      <c r="G657" s="5">
        <v>2880</v>
      </c>
      <c r="H657" t="s">
        <v>70</v>
      </c>
      <c r="I657" t="s">
        <v>80</v>
      </c>
      <c r="J657" t="s">
        <v>86</v>
      </c>
    </row>
    <row r="658" spans="1:10" x14ac:dyDescent="0.3">
      <c r="A658" s="2">
        <v>44522</v>
      </c>
      <c r="B658" s="2">
        <v>44525</v>
      </c>
      <c r="C658" t="s">
        <v>11</v>
      </c>
      <c r="D658" s="5">
        <v>490</v>
      </c>
      <c r="E658" s="5">
        <v>298.89999999999998</v>
      </c>
      <c r="F658" s="5">
        <v>1</v>
      </c>
      <c r="G658" s="5">
        <v>490</v>
      </c>
      <c r="H658" t="s">
        <v>73</v>
      </c>
      <c r="I658" t="s">
        <v>80</v>
      </c>
      <c r="J658" t="s">
        <v>85</v>
      </c>
    </row>
    <row r="659" spans="1:10" x14ac:dyDescent="0.3">
      <c r="A659" s="2">
        <v>44523</v>
      </c>
      <c r="B659" s="2">
        <v>44527</v>
      </c>
      <c r="C659" t="s">
        <v>13</v>
      </c>
      <c r="D659" s="5">
        <v>445</v>
      </c>
      <c r="E659" s="5">
        <v>280.35000000000002</v>
      </c>
      <c r="F659" s="5">
        <v>3</v>
      </c>
      <c r="G659" s="5">
        <v>1335</v>
      </c>
      <c r="H659" t="s">
        <v>38</v>
      </c>
      <c r="I659" t="s">
        <v>82</v>
      </c>
      <c r="J659" t="s">
        <v>86</v>
      </c>
    </row>
    <row r="660" spans="1:10" x14ac:dyDescent="0.3">
      <c r="A660" s="2">
        <v>44523</v>
      </c>
      <c r="B660" s="2">
        <v>44529</v>
      </c>
      <c r="C660" t="s">
        <v>18</v>
      </c>
      <c r="D660" s="5">
        <v>80</v>
      </c>
      <c r="E660" s="5">
        <v>48.8</v>
      </c>
      <c r="F660" s="5">
        <v>4</v>
      </c>
      <c r="G660" s="5">
        <v>320</v>
      </c>
      <c r="H660" t="s">
        <v>60</v>
      </c>
      <c r="I660" t="s">
        <v>79</v>
      </c>
      <c r="J660" t="s">
        <v>86</v>
      </c>
    </row>
    <row r="661" spans="1:10" x14ac:dyDescent="0.3">
      <c r="A661" s="2">
        <v>44524</v>
      </c>
      <c r="B661" s="2">
        <v>44526</v>
      </c>
      <c r="C661" t="s">
        <v>23</v>
      </c>
      <c r="D661" s="5">
        <v>275</v>
      </c>
      <c r="E661" s="5">
        <v>200.75</v>
      </c>
      <c r="F661" s="5">
        <v>6</v>
      </c>
      <c r="G661" s="5">
        <v>1650</v>
      </c>
      <c r="H661" t="s">
        <v>59</v>
      </c>
      <c r="I661" t="s">
        <v>82</v>
      </c>
      <c r="J661" t="s">
        <v>86</v>
      </c>
    </row>
    <row r="662" spans="1:10" x14ac:dyDescent="0.3">
      <c r="A662" s="2">
        <v>44526</v>
      </c>
      <c r="B662" s="2">
        <v>44527</v>
      </c>
      <c r="C662" t="s">
        <v>15</v>
      </c>
      <c r="D662" s="5">
        <v>110</v>
      </c>
      <c r="E662" s="5">
        <v>78.099999999999994</v>
      </c>
      <c r="F662" s="5">
        <v>1</v>
      </c>
      <c r="G662" s="5">
        <v>110</v>
      </c>
      <c r="H662" t="s">
        <v>57</v>
      </c>
      <c r="I662" t="s">
        <v>81</v>
      </c>
      <c r="J662" t="s">
        <v>86</v>
      </c>
    </row>
    <row r="663" spans="1:10" x14ac:dyDescent="0.3">
      <c r="A663" s="2">
        <v>44527</v>
      </c>
      <c r="B663" s="2">
        <v>44530</v>
      </c>
      <c r="C663" t="s">
        <v>9</v>
      </c>
      <c r="D663" s="5">
        <v>215</v>
      </c>
      <c r="E663" s="5">
        <v>152.65</v>
      </c>
      <c r="F663" s="5">
        <v>8</v>
      </c>
      <c r="G663" s="5">
        <v>1720</v>
      </c>
      <c r="H663" t="s">
        <v>53</v>
      </c>
      <c r="I663" t="s">
        <v>83</v>
      </c>
      <c r="J663" t="s">
        <v>85</v>
      </c>
    </row>
    <row r="664" spans="1:10" x14ac:dyDescent="0.3">
      <c r="A664" s="2">
        <v>44527</v>
      </c>
      <c r="B664" s="2">
        <v>44533</v>
      </c>
      <c r="C664" t="s">
        <v>22</v>
      </c>
      <c r="D664" s="5">
        <v>460</v>
      </c>
      <c r="E664" s="5">
        <v>303.60000000000002</v>
      </c>
      <c r="F664" s="5">
        <v>6</v>
      </c>
      <c r="G664" s="5">
        <v>2760</v>
      </c>
      <c r="H664" t="s">
        <v>51</v>
      </c>
      <c r="I664" t="s">
        <v>79</v>
      </c>
      <c r="J664" t="s">
        <v>86</v>
      </c>
    </row>
    <row r="665" spans="1:10" x14ac:dyDescent="0.3">
      <c r="A665" s="2">
        <v>44527</v>
      </c>
      <c r="B665" s="2">
        <v>44529</v>
      </c>
      <c r="C665" t="s">
        <v>19</v>
      </c>
      <c r="D665" s="5">
        <v>220</v>
      </c>
      <c r="E665" s="5">
        <v>154</v>
      </c>
      <c r="F665" s="5">
        <v>3</v>
      </c>
      <c r="G665" s="5">
        <v>660</v>
      </c>
      <c r="H665" t="s">
        <v>72</v>
      </c>
      <c r="I665" t="s">
        <v>79</v>
      </c>
      <c r="J665" t="s">
        <v>86</v>
      </c>
    </row>
    <row r="666" spans="1:10" x14ac:dyDescent="0.3">
      <c r="A666" s="2">
        <v>44529</v>
      </c>
      <c r="B666" s="2">
        <v>44535</v>
      </c>
      <c r="C666" t="s">
        <v>23</v>
      </c>
      <c r="D666" s="5">
        <v>275</v>
      </c>
      <c r="E666" s="5">
        <v>200.75</v>
      </c>
      <c r="F666" s="5">
        <v>3</v>
      </c>
      <c r="G666" s="5">
        <v>825</v>
      </c>
      <c r="H666" t="s">
        <v>35</v>
      </c>
      <c r="I666" t="s">
        <v>83</v>
      </c>
      <c r="J666" t="s">
        <v>85</v>
      </c>
    </row>
    <row r="667" spans="1:10" x14ac:dyDescent="0.3">
      <c r="A667" s="2">
        <v>44529</v>
      </c>
      <c r="B667" s="2">
        <v>44532</v>
      </c>
      <c r="C667" t="s">
        <v>9</v>
      </c>
      <c r="D667" s="5">
        <v>215</v>
      </c>
      <c r="E667" s="5">
        <v>152.65</v>
      </c>
      <c r="F667" s="5">
        <v>6</v>
      </c>
      <c r="G667" s="5">
        <v>1290</v>
      </c>
      <c r="H667" t="s">
        <v>57</v>
      </c>
      <c r="I667" t="s">
        <v>83</v>
      </c>
      <c r="J667" t="s">
        <v>85</v>
      </c>
    </row>
    <row r="668" spans="1:10" x14ac:dyDescent="0.3">
      <c r="A668" s="2">
        <v>44529</v>
      </c>
      <c r="B668" s="2">
        <v>44535</v>
      </c>
      <c r="C668" t="s">
        <v>20</v>
      </c>
      <c r="D668" s="5">
        <v>440</v>
      </c>
      <c r="E668" s="5">
        <v>286</v>
      </c>
      <c r="F668" s="5">
        <v>3</v>
      </c>
      <c r="G668" s="5">
        <v>1320</v>
      </c>
      <c r="H668" t="s">
        <v>49</v>
      </c>
      <c r="I668" t="s">
        <v>79</v>
      </c>
      <c r="J668" t="s">
        <v>86</v>
      </c>
    </row>
    <row r="669" spans="1:10" x14ac:dyDescent="0.3">
      <c r="A669" s="2">
        <v>44530</v>
      </c>
      <c r="B669" s="2">
        <v>44531</v>
      </c>
      <c r="C669" t="s">
        <v>7</v>
      </c>
      <c r="D669" s="5">
        <v>250</v>
      </c>
      <c r="E669" s="5">
        <v>167.5</v>
      </c>
      <c r="F669" s="5">
        <v>4</v>
      </c>
      <c r="G669" s="5">
        <v>1000</v>
      </c>
      <c r="H669" t="s">
        <v>61</v>
      </c>
      <c r="I669" t="s">
        <v>83</v>
      </c>
      <c r="J669" t="s">
        <v>85</v>
      </c>
    </row>
    <row r="670" spans="1:10" x14ac:dyDescent="0.3">
      <c r="A670" s="2">
        <v>44530</v>
      </c>
      <c r="B670" s="2">
        <v>44537</v>
      </c>
      <c r="C670" t="s">
        <v>12</v>
      </c>
      <c r="D670" s="5">
        <v>320</v>
      </c>
      <c r="E670" s="5">
        <v>233.6</v>
      </c>
      <c r="F670" s="5">
        <v>4</v>
      </c>
      <c r="G670" s="5">
        <v>1280</v>
      </c>
      <c r="H670" t="s">
        <v>40</v>
      </c>
      <c r="I670" t="s">
        <v>83</v>
      </c>
      <c r="J670" t="s">
        <v>86</v>
      </c>
    </row>
    <row r="671" spans="1:10" x14ac:dyDescent="0.3">
      <c r="A671" s="2">
        <v>44531</v>
      </c>
      <c r="B671" s="2">
        <v>44534</v>
      </c>
      <c r="C671" t="s">
        <v>23</v>
      </c>
      <c r="D671" s="5">
        <v>275</v>
      </c>
      <c r="E671" s="5">
        <v>200.75</v>
      </c>
      <c r="F671" s="5">
        <v>3</v>
      </c>
      <c r="G671" s="5">
        <v>825</v>
      </c>
      <c r="H671" t="s">
        <v>55</v>
      </c>
      <c r="I671" t="s">
        <v>83</v>
      </c>
      <c r="J671" t="s">
        <v>86</v>
      </c>
    </row>
    <row r="672" spans="1:10" x14ac:dyDescent="0.3">
      <c r="A672" s="2">
        <v>44531</v>
      </c>
      <c r="B672" s="2">
        <v>44537</v>
      </c>
      <c r="C672" t="s">
        <v>6</v>
      </c>
      <c r="D672" s="5">
        <v>99</v>
      </c>
      <c r="E672" s="5">
        <v>62.37</v>
      </c>
      <c r="F672" s="5">
        <v>5</v>
      </c>
      <c r="G672" s="5">
        <v>495</v>
      </c>
      <c r="H672" t="s">
        <v>48</v>
      </c>
      <c r="I672" t="s">
        <v>80</v>
      </c>
      <c r="J672" t="s">
        <v>85</v>
      </c>
    </row>
    <row r="673" spans="1:10" x14ac:dyDescent="0.3">
      <c r="A673" s="2">
        <v>44532</v>
      </c>
      <c r="B673" s="2">
        <v>44536</v>
      </c>
      <c r="C673" t="s">
        <v>23</v>
      </c>
      <c r="D673" s="5">
        <v>275</v>
      </c>
      <c r="E673" s="5">
        <v>200.75</v>
      </c>
      <c r="F673" s="5">
        <v>7</v>
      </c>
      <c r="G673" s="5">
        <v>1925</v>
      </c>
      <c r="H673" t="s">
        <v>53</v>
      </c>
      <c r="I673" t="s">
        <v>81</v>
      </c>
      <c r="J673" t="s">
        <v>86</v>
      </c>
    </row>
    <row r="674" spans="1:10" x14ac:dyDescent="0.3">
      <c r="A674" s="2">
        <v>44533</v>
      </c>
      <c r="B674" s="2">
        <v>44536</v>
      </c>
      <c r="C674" t="s">
        <v>9</v>
      </c>
      <c r="D674" s="5">
        <v>215</v>
      </c>
      <c r="E674" s="5">
        <v>152.65</v>
      </c>
      <c r="F674" s="5">
        <v>2</v>
      </c>
      <c r="G674" s="5">
        <v>430</v>
      </c>
      <c r="H674" t="s">
        <v>35</v>
      </c>
      <c r="I674" t="s">
        <v>81</v>
      </c>
      <c r="J674" t="s">
        <v>85</v>
      </c>
    </row>
    <row r="675" spans="1:10" x14ac:dyDescent="0.3">
      <c r="A675" s="2">
        <v>44533</v>
      </c>
      <c r="B675" s="2">
        <v>44539</v>
      </c>
      <c r="C675" t="s">
        <v>17</v>
      </c>
      <c r="D675" s="5">
        <v>195</v>
      </c>
      <c r="E675" s="5">
        <v>138.44999999999999</v>
      </c>
      <c r="F675" s="5">
        <v>2</v>
      </c>
      <c r="G675" s="5">
        <v>390</v>
      </c>
      <c r="H675" t="s">
        <v>63</v>
      </c>
      <c r="I675" t="s">
        <v>82</v>
      </c>
      <c r="J675" t="s">
        <v>85</v>
      </c>
    </row>
    <row r="676" spans="1:10" x14ac:dyDescent="0.3">
      <c r="A676" s="2">
        <v>44534</v>
      </c>
      <c r="B676" s="2">
        <v>44538</v>
      </c>
      <c r="C676" t="s">
        <v>14</v>
      </c>
      <c r="D676" s="5">
        <v>375</v>
      </c>
      <c r="E676" s="5">
        <v>247.5</v>
      </c>
      <c r="F676" s="5">
        <v>5</v>
      </c>
      <c r="G676" s="5">
        <v>1875</v>
      </c>
      <c r="H676" t="s">
        <v>42</v>
      </c>
      <c r="I676" t="s">
        <v>82</v>
      </c>
      <c r="J676" t="s">
        <v>86</v>
      </c>
    </row>
    <row r="677" spans="1:10" x14ac:dyDescent="0.3">
      <c r="A677" s="2">
        <v>44534</v>
      </c>
      <c r="B677" s="2">
        <v>44535</v>
      </c>
      <c r="C677" t="s">
        <v>2</v>
      </c>
      <c r="D677" s="5">
        <v>250</v>
      </c>
      <c r="E677" s="5">
        <v>187.5</v>
      </c>
      <c r="F677" s="5">
        <v>6</v>
      </c>
      <c r="G677" s="5">
        <v>1500</v>
      </c>
      <c r="H677" t="s">
        <v>41</v>
      </c>
      <c r="I677" t="s">
        <v>80</v>
      </c>
      <c r="J677" t="s">
        <v>85</v>
      </c>
    </row>
    <row r="678" spans="1:10" x14ac:dyDescent="0.3">
      <c r="A678" s="2">
        <v>44535</v>
      </c>
      <c r="B678" s="2">
        <v>44541</v>
      </c>
      <c r="C678" t="s">
        <v>16</v>
      </c>
      <c r="D678" s="5">
        <v>145</v>
      </c>
      <c r="E678" s="5">
        <v>105.85</v>
      </c>
      <c r="F678" s="5">
        <v>7</v>
      </c>
      <c r="G678" s="5">
        <v>1015</v>
      </c>
      <c r="H678" t="s">
        <v>46</v>
      </c>
      <c r="I678" t="s">
        <v>82</v>
      </c>
      <c r="J678" t="s">
        <v>86</v>
      </c>
    </row>
    <row r="679" spans="1:10" x14ac:dyDescent="0.3">
      <c r="A679" s="2">
        <v>44536</v>
      </c>
      <c r="B679" s="2">
        <v>44543</v>
      </c>
      <c r="C679" t="s">
        <v>13</v>
      </c>
      <c r="D679" s="5">
        <v>445</v>
      </c>
      <c r="E679" s="5">
        <v>280.35000000000002</v>
      </c>
      <c r="F679" s="5">
        <v>9</v>
      </c>
      <c r="G679" s="5">
        <v>4005</v>
      </c>
      <c r="H679" t="s">
        <v>50</v>
      </c>
      <c r="I679" t="s">
        <v>82</v>
      </c>
      <c r="J679" t="s">
        <v>86</v>
      </c>
    </row>
    <row r="680" spans="1:10" x14ac:dyDescent="0.3">
      <c r="A680" s="2">
        <v>44538</v>
      </c>
      <c r="B680" s="2">
        <v>44544</v>
      </c>
      <c r="C680" t="s">
        <v>11</v>
      </c>
      <c r="D680" s="5">
        <v>490</v>
      </c>
      <c r="E680" s="5">
        <v>298.89999999999998</v>
      </c>
      <c r="F680" s="5">
        <v>2</v>
      </c>
      <c r="G680" s="5">
        <v>980</v>
      </c>
      <c r="H680" t="s">
        <v>47</v>
      </c>
      <c r="I680" t="s">
        <v>81</v>
      </c>
      <c r="J680" t="s">
        <v>85</v>
      </c>
    </row>
    <row r="681" spans="1:10" x14ac:dyDescent="0.3">
      <c r="A681" s="2">
        <v>44540</v>
      </c>
      <c r="B681" s="2">
        <v>44542</v>
      </c>
      <c r="C681" t="s">
        <v>20</v>
      </c>
      <c r="D681" s="5">
        <v>440</v>
      </c>
      <c r="E681" s="5">
        <v>286</v>
      </c>
      <c r="F681" s="5">
        <v>6</v>
      </c>
      <c r="G681" s="5">
        <v>2640</v>
      </c>
      <c r="H681" t="s">
        <v>65</v>
      </c>
      <c r="I681" t="s">
        <v>83</v>
      </c>
      <c r="J681" t="s">
        <v>85</v>
      </c>
    </row>
    <row r="682" spans="1:10" x14ac:dyDescent="0.3">
      <c r="A682" s="2">
        <v>44541</v>
      </c>
      <c r="B682" s="2">
        <v>44544</v>
      </c>
      <c r="C682" t="s">
        <v>14</v>
      </c>
      <c r="D682" s="5">
        <v>375</v>
      </c>
      <c r="E682" s="5">
        <v>247.5</v>
      </c>
      <c r="F682" s="5">
        <v>1</v>
      </c>
      <c r="G682" s="5">
        <v>375</v>
      </c>
      <c r="H682" t="s">
        <v>62</v>
      </c>
      <c r="I682" t="s">
        <v>83</v>
      </c>
      <c r="J682" t="s">
        <v>85</v>
      </c>
    </row>
    <row r="683" spans="1:10" x14ac:dyDescent="0.3">
      <c r="A683" s="2">
        <v>44541</v>
      </c>
      <c r="B683" s="2">
        <v>44548</v>
      </c>
      <c r="C683" t="s">
        <v>21</v>
      </c>
      <c r="D683" s="5">
        <v>355</v>
      </c>
      <c r="E683" s="5">
        <v>252.04999999999998</v>
      </c>
      <c r="F683" s="5">
        <v>7</v>
      </c>
      <c r="G683" s="5">
        <v>2485</v>
      </c>
      <c r="H683" t="s">
        <v>43</v>
      </c>
      <c r="I683" t="s">
        <v>79</v>
      </c>
      <c r="J683" t="s">
        <v>85</v>
      </c>
    </row>
    <row r="684" spans="1:10" x14ac:dyDescent="0.3">
      <c r="A684" s="2">
        <v>44543</v>
      </c>
      <c r="B684" s="2">
        <v>44545</v>
      </c>
      <c r="C684" t="s">
        <v>7</v>
      </c>
      <c r="D684" s="5">
        <v>250</v>
      </c>
      <c r="E684" s="5">
        <v>167.5</v>
      </c>
      <c r="F684" s="5">
        <v>3</v>
      </c>
      <c r="G684" s="5">
        <v>750</v>
      </c>
      <c r="H684" t="s">
        <v>33</v>
      </c>
      <c r="I684" t="s">
        <v>81</v>
      </c>
      <c r="J684" t="s">
        <v>86</v>
      </c>
    </row>
    <row r="685" spans="1:10" x14ac:dyDescent="0.3">
      <c r="A685" s="2">
        <v>44543</v>
      </c>
      <c r="B685" s="2">
        <v>44548</v>
      </c>
      <c r="C685" t="s">
        <v>15</v>
      </c>
      <c r="D685" s="5">
        <v>110</v>
      </c>
      <c r="E685" s="5">
        <v>78.099999999999994</v>
      </c>
      <c r="F685" s="5">
        <v>5</v>
      </c>
      <c r="G685" s="5">
        <v>550</v>
      </c>
      <c r="H685" t="s">
        <v>37</v>
      </c>
      <c r="I685" t="s">
        <v>82</v>
      </c>
      <c r="J685" t="s">
        <v>85</v>
      </c>
    </row>
    <row r="686" spans="1:10" x14ac:dyDescent="0.3">
      <c r="A686" s="2">
        <v>44543</v>
      </c>
      <c r="B686" s="2">
        <v>44547</v>
      </c>
      <c r="C686" t="s">
        <v>12</v>
      </c>
      <c r="D686" s="5">
        <v>320</v>
      </c>
      <c r="E686" s="5">
        <v>233.6</v>
      </c>
      <c r="F686" s="5">
        <v>6</v>
      </c>
      <c r="G686" s="5">
        <v>1920</v>
      </c>
      <c r="H686" t="s">
        <v>36</v>
      </c>
      <c r="I686" t="s">
        <v>83</v>
      </c>
      <c r="J686" t="s">
        <v>86</v>
      </c>
    </row>
    <row r="687" spans="1:10" x14ac:dyDescent="0.3">
      <c r="A687" s="2">
        <v>44544</v>
      </c>
      <c r="B687" s="2">
        <v>44549</v>
      </c>
      <c r="C687" t="s">
        <v>10</v>
      </c>
      <c r="D687" s="5">
        <v>390</v>
      </c>
      <c r="E687" s="5">
        <v>253.5</v>
      </c>
      <c r="F687" s="5">
        <v>9</v>
      </c>
      <c r="G687" s="5">
        <v>3510</v>
      </c>
      <c r="H687" t="s">
        <v>51</v>
      </c>
      <c r="I687" t="s">
        <v>80</v>
      </c>
      <c r="J687" t="s">
        <v>86</v>
      </c>
    </row>
    <row r="688" spans="1:10" x14ac:dyDescent="0.3">
      <c r="A688" s="2">
        <v>44544</v>
      </c>
      <c r="B688" s="2">
        <v>44551</v>
      </c>
      <c r="C688" t="s">
        <v>7</v>
      </c>
      <c r="D688" s="5">
        <v>250</v>
      </c>
      <c r="E688" s="5">
        <v>167.5</v>
      </c>
      <c r="F688" s="5">
        <v>8</v>
      </c>
      <c r="G688" s="5">
        <v>2000</v>
      </c>
      <c r="H688" t="s">
        <v>61</v>
      </c>
      <c r="I688" t="s">
        <v>81</v>
      </c>
      <c r="J688" t="s">
        <v>86</v>
      </c>
    </row>
    <row r="689" spans="1:10" x14ac:dyDescent="0.3">
      <c r="A689" s="2">
        <v>44546</v>
      </c>
      <c r="B689" s="2">
        <v>44550</v>
      </c>
      <c r="C689" t="s">
        <v>11</v>
      </c>
      <c r="D689" s="5">
        <v>490</v>
      </c>
      <c r="E689" s="5">
        <v>298.89999999999998</v>
      </c>
      <c r="F689" s="5">
        <v>4</v>
      </c>
      <c r="G689" s="5">
        <v>1960</v>
      </c>
      <c r="H689" t="s">
        <v>69</v>
      </c>
      <c r="I689" t="s">
        <v>83</v>
      </c>
      <c r="J689" t="s">
        <v>85</v>
      </c>
    </row>
    <row r="690" spans="1:10" x14ac:dyDescent="0.3">
      <c r="A690" s="2">
        <v>44546</v>
      </c>
      <c r="B690" s="2">
        <v>44548</v>
      </c>
      <c r="C690" t="s">
        <v>21</v>
      </c>
      <c r="D690" s="5">
        <v>355</v>
      </c>
      <c r="E690" s="5">
        <v>252.04999999999998</v>
      </c>
      <c r="F690" s="5">
        <v>7</v>
      </c>
      <c r="G690" s="5">
        <v>2485</v>
      </c>
      <c r="H690" t="s">
        <v>52</v>
      </c>
      <c r="I690" t="s">
        <v>80</v>
      </c>
      <c r="J690" t="s">
        <v>86</v>
      </c>
    </row>
    <row r="691" spans="1:10" x14ac:dyDescent="0.3">
      <c r="A691" s="2">
        <v>44547</v>
      </c>
      <c r="B691" s="2">
        <v>44548</v>
      </c>
      <c r="C691" t="s">
        <v>22</v>
      </c>
      <c r="D691" s="5">
        <v>460</v>
      </c>
      <c r="E691" s="5">
        <v>303.60000000000002</v>
      </c>
      <c r="F691" s="5">
        <v>5</v>
      </c>
      <c r="G691" s="5">
        <v>2300</v>
      </c>
      <c r="H691" t="s">
        <v>51</v>
      </c>
      <c r="I691" t="s">
        <v>79</v>
      </c>
      <c r="J691" t="s">
        <v>86</v>
      </c>
    </row>
    <row r="692" spans="1:10" x14ac:dyDescent="0.3">
      <c r="A692" s="2">
        <v>44551</v>
      </c>
      <c r="B692" s="2">
        <v>44555</v>
      </c>
      <c r="C692" t="s">
        <v>14</v>
      </c>
      <c r="D692" s="5">
        <v>375</v>
      </c>
      <c r="E692" s="5">
        <v>247.5</v>
      </c>
      <c r="F692" s="5">
        <v>7</v>
      </c>
      <c r="G692" s="5">
        <v>2625</v>
      </c>
      <c r="H692" t="s">
        <v>45</v>
      </c>
      <c r="I692" t="s">
        <v>83</v>
      </c>
      <c r="J692" t="s">
        <v>85</v>
      </c>
    </row>
    <row r="693" spans="1:10" x14ac:dyDescent="0.3">
      <c r="A693" s="2">
        <v>44554</v>
      </c>
      <c r="B693" s="2">
        <v>44558</v>
      </c>
      <c r="C693" t="s">
        <v>20</v>
      </c>
      <c r="D693" s="5">
        <v>440</v>
      </c>
      <c r="E693" s="5">
        <v>286</v>
      </c>
      <c r="F693" s="5">
        <v>7</v>
      </c>
      <c r="G693" s="5">
        <v>3080</v>
      </c>
      <c r="H693" t="s">
        <v>45</v>
      </c>
      <c r="I693" t="s">
        <v>82</v>
      </c>
      <c r="J693" t="s">
        <v>86</v>
      </c>
    </row>
    <row r="694" spans="1:10" x14ac:dyDescent="0.3">
      <c r="A694" s="2">
        <v>44555</v>
      </c>
      <c r="B694" s="2">
        <v>44560</v>
      </c>
      <c r="C694" t="s">
        <v>6</v>
      </c>
      <c r="D694" s="5">
        <v>99</v>
      </c>
      <c r="E694" s="5">
        <v>62.37</v>
      </c>
      <c r="F694" s="5">
        <v>5</v>
      </c>
      <c r="G694" s="5">
        <v>495</v>
      </c>
      <c r="H694" t="s">
        <v>60</v>
      </c>
      <c r="I694" t="s">
        <v>79</v>
      </c>
      <c r="J694" t="s">
        <v>85</v>
      </c>
    </row>
    <row r="695" spans="1:10" x14ac:dyDescent="0.3">
      <c r="A695" s="2">
        <v>44555</v>
      </c>
      <c r="B695" s="2">
        <v>44560</v>
      </c>
      <c r="C695" t="s">
        <v>16</v>
      </c>
      <c r="D695" s="5">
        <v>145</v>
      </c>
      <c r="E695" s="5">
        <v>105.85</v>
      </c>
      <c r="F695" s="5">
        <v>3</v>
      </c>
      <c r="G695" s="5">
        <v>435</v>
      </c>
      <c r="H695" t="s">
        <v>66</v>
      </c>
      <c r="I695" t="s">
        <v>79</v>
      </c>
      <c r="J695" t="s">
        <v>86</v>
      </c>
    </row>
    <row r="696" spans="1:10" x14ac:dyDescent="0.3">
      <c r="A696" s="2">
        <v>44555</v>
      </c>
      <c r="B696" s="2">
        <v>44560</v>
      </c>
      <c r="C696" t="s">
        <v>8</v>
      </c>
      <c r="D696" s="5">
        <v>59</v>
      </c>
      <c r="E696" s="5">
        <v>41.3</v>
      </c>
      <c r="F696" s="5">
        <v>3</v>
      </c>
      <c r="G696" s="5">
        <v>177</v>
      </c>
      <c r="H696" t="s">
        <v>52</v>
      </c>
      <c r="I696" t="s">
        <v>82</v>
      </c>
      <c r="J696" t="s">
        <v>86</v>
      </c>
    </row>
    <row r="697" spans="1:10" x14ac:dyDescent="0.3">
      <c r="A697" s="2">
        <v>44556</v>
      </c>
      <c r="B697" s="2">
        <v>44563</v>
      </c>
      <c r="C697" t="s">
        <v>11</v>
      </c>
      <c r="D697" s="5">
        <v>490</v>
      </c>
      <c r="E697" s="5">
        <v>298.89999999999998</v>
      </c>
      <c r="F697" s="5">
        <v>1</v>
      </c>
      <c r="G697" s="5">
        <v>490</v>
      </c>
      <c r="H697" t="s">
        <v>52</v>
      </c>
      <c r="I697" t="s">
        <v>82</v>
      </c>
      <c r="J697" t="s">
        <v>86</v>
      </c>
    </row>
    <row r="698" spans="1:10" x14ac:dyDescent="0.3">
      <c r="A698" s="2">
        <v>44556</v>
      </c>
      <c r="B698" s="2">
        <v>44561</v>
      </c>
      <c r="C698" t="s">
        <v>12</v>
      </c>
      <c r="D698" s="5">
        <v>320</v>
      </c>
      <c r="E698" s="5">
        <v>233.6</v>
      </c>
      <c r="F698" s="5">
        <v>7</v>
      </c>
      <c r="G698" s="5">
        <v>2240</v>
      </c>
      <c r="H698" t="s">
        <v>53</v>
      </c>
      <c r="I698" t="s">
        <v>82</v>
      </c>
      <c r="J698" t="s">
        <v>85</v>
      </c>
    </row>
    <row r="699" spans="1:10" x14ac:dyDescent="0.3">
      <c r="A699" s="2">
        <v>44556</v>
      </c>
      <c r="B699" s="2">
        <v>44563</v>
      </c>
      <c r="C699" t="s">
        <v>4</v>
      </c>
      <c r="D699" s="5">
        <v>390</v>
      </c>
      <c r="E699" s="5">
        <v>288.60000000000002</v>
      </c>
      <c r="F699" s="5">
        <v>3</v>
      </c>
      <c r="G699" s="5">
        <v>1170</v>
      </c>
      <c r="H699" t="s">
        <v>67</v>
      </c>
      <c r="I699" t="s">
        <v>81</v>
      </c>
      <c r="J699" t="s">
        <v>85</v>
      </c>
    </row>
    <row r="700" spans="1:10" x14ac:dyDescent="0.3">
      <c r="A700" s="2">
        <v>44557</v>
      </c>
      <c r="B700" s="2">
        <v>44560</v>
      </c>
      <c r="C700" t="s">
        <v>15</v>
      </c>
      <c r="D700" s="5">
        <v>110</v>
      </c>
      <c r="E700" s="5">
        <v>78.099999999999994</v>
      </c>
      <c r="F700" s="5">
        <v>8</v>
      </c>
      <c r="G700" s="5">
        <v>880</v>
      </c>
      <c r="H700" t="s">
        <v>71</v>
      </c>
      <c r="I700" t="s">
        <v>81</v>
      </c>
      <c r="J700" t="s">
        <v>85</v>
      </c>
    </row>
    <row r="701" spans="1:10" x14ac:dyDescent="0.3">
      <c r="A701" s="2">
        <v>44557</v>
      </c>
      <c r="B701" s="2">
        <v>44559</v>
      </c>
      <c r="C701" t="s">
        <v>4</v>
      </c>
      <c r="D701" s="5">
        <v>390</v>
      </c>
      <c r="E701" s="5">
        <v>288.60000000000002</v>
      </c>
      <c r="F701" s="5">
        <v>1</v>
      </c>
      <c r="G701" s="5">
        <v>390</v>
      </c>
      <c r="H701" t="s">
        <v>53</v>
      </c>
      <c r="I701" t="s">
        <v>83</v>
      </c>
      <c r="J701" t="s">
        <v>85</v>
      </c>
    </row>
    <row r="702" spans="1:10" x14ac:dyDescent="0.3">
      <c r="A702" s="2">
        <v>44558</v>
      </c>
      <c r="B702" s="2">
        <v>44563</v>
      </c>
      <c r="C702" t="s">
        <v>13</v>
      </c>
      <c r="D702" s="5">
        <v>445</v>
      </c>
      <c r="E702" s="5">
        <v>280.35000000000002</v>
      </c>
      <c r="F702" s="5">
        <v>2</v>
      </c>
      <c r="G702" s="5">
        <v>890</v>
      </c>
      <c r="H702" t="s">
        <v>42</v>
      </c>
      <c r="I702" t="s">
        <v>79</v>
      </c>
      <c r="J702" t="s">
        <v>85</v>
      </c>
    </row>
    <row r="703" spans="1:10" x14ac:dyDescent="0.3">
      <c r="A703" s="2">
        <v>44559</v>
      </c>
      <c r="B703" s="2">
        <v>44564</v>
      </c>
      <c r="C703" t="s">
        <v>3</v>
      </c>
      <c r="D703" s="5">
        <v>95</v>
      </c>
      <c r="E703" s="5">
        <v>60.800000000000004</v>
      </c>
      <c r="F703" s="5">
        <v>1</v>
      </c>
      <c r="G703" s="5">
        <v>95</v>
      </c>
      <c r="H703" t="s">
        <v>40</v>
      </c>
      <c r="I703" t="s">
        <v>80</v>
      </c>
      <c r="J703" t="s">
        <v>85</v>
      </c>
    </row>
    <row r="704" spans="1:10" x14ac:dyDescent="0.3">
      <c r="A704" s="2">
        <v>44560</v>
      </c>
      <c r="B704" s="2">
        <v>44563</v>
      </c>
      <c r="C704" t="s">
        <v>20</v>
      </c>
      <c r="D704" s="5">
        <v>440</v>
      </c>
      <c r="E704" s="5">
        <v>286</v>
      </c>
      <c r="F704" s="5">
        <v>4</v>
      </c>
      <c r="G704" s="5">
        <v>1760</v>
      </c>
      <c r="H704" t="s">
        <v>57</v>
      </c>
      <c r="I704" t="s">
        <v>81</v>
      </c>
      <c r="J704" t="s">
        <v>85</v>
      </c>
    </row>
    <row r="705" spans="1:10" x14ac:dyDescent="0.3">
      <c r="A705" s="2">
        <v>44561</v>
      </c>
      <c r="B705" s="2">
        <v>44562</v>
      </c>
      <c r="C705" t="s">
        <v>14</v>
      </c>
      <c r="D705" s="5">
        <v>375</v>
      </c>
      <c r="E705" s="5">
        <v>247.5</v>
      </c>
      <c r="F705" s="5">
        <v>6</v>
      </c>
      <c r="G705" s="5">
        <v>2250</v>
      </c>
      <c r="H705" t="s">
        <v>67</v>
      </c>
      <c r="I705" t="s">
        <v>83</v>
      </c>
      <c r="J705" t="s">
        <v>86</v>
      </c>
    </row>
    <row r="706" spans="1:10" x14ac:dyDescent="0.3">
      <c r="A706" s="2">
        <v>44562</v>
      </c>
      <c r="B706" s="2">
        <v>44565</v>
      </c>
      <c r="C706" t="s">
        <v>7</v>
      </c>
      <c r="D706" s="5">
        <v>250</v>
      </c>
      <c r="E706" s="5">
        <v>167.5</v>
      </c>
      <c r="F706" s="5">
        <v>3</v>
      </c>
      <c r="G706" s="5">
        <v>750</v>
      </c>
      <c r="H706" t="s">
        <v>72</v>
      </c>
      <c r="I706" t="s">
        <v>81</v>
      </c>
      <c r="J706" t="s">
        <v>85</v>
      </c>
    </row>
    <row r="707" spans="1:10" x14ac:dyDescent="0.3">
      <c r="A707" s="2">
        <v>44564</v>
      </c>
      <c r="B707" s="2">
        <v>44566</v>
      </c>
      <c r="C707" t="s">
        <v>6</v>
      </c>
      <c r="D707" s="5">
        <v>99</v>
      </c>
      <c r="E707" s="5">
        <v>62.37</v>
      </c>
      <c r="F707" s="5">
        <v>9</v>
      </c>
      <c r="G707" s="5">
        <v>891</v>
      </c>
      <c r="H707" t="s">
        <v>30</v>
      </c>
      <c r="I707" t="s">
        <v>83</v>
      </c>
      <c r="J707" t="s">
        <v>86</v>
      </c>
    </row>
    <row r="708" spans="1:10" x14ac:dyDescent="0.3">
      <c r="A708" s="2">
        <v>44564</v>
      </c>
      <c r="B708" s="2">
        <v>44565</v>
      </c>
      <c r="C708" t="s">
        <v>15</v>
      </c>
      <c r="D708" s="5">
        <v>110</v>
      </c>
      <c r="E708" s="5">
        <v>78.099999999999994</v>
      </c>
      <c r="F708" s="5">
        <v>7</v>
      </c>
      <c r="G708" s="5">
        <v>770</v>
      </c>
      <c r="H708" t="s">
        <v>71</v>
      </c>
      <c r="I708" t="s">
        <v>79</v>
      </c>
      <c r="J708" t="s">
        <v>85</v>
      </c>
    </row>
    <row r="709" spans="1:10" x14ac:dyDescent="0.3">
      <c r="A709" s="2">
        <v>44564</v>
      </c>
      <c r="B709" s="2">
        <v>44565</v>
      </c>
      <c r="C709" t="s">
        <v>13</v>
      </c>
      <c r="D709" s="5">
        <v>445</v>
      </c>
      <c r="E709" s="5">
        <v>280.35000000000002</v>
      </c>
      <c r="F709" s="5">
        <v>7</v>
      </c>
      <c r="G709" s="5">
        <v>3115</v>
      </c>
      <c r="H709" t="s">
        <v>35</v>
      </c>
      <c r="I709" t="s">
        <v>81</v>
      </c>
      <c r="J709" t="s">
        <v>85</v>
      </c>
    </row>
    <row r="710" spans="1:10" x14ac:dyDescent="0.3">
      <c r="A710" s="2">
        <v>44565</v>
      </c>
      <c r="B710" s="2">
        <v>44571</v>
      </c>
      <c r="C710" t="s">
        <v>15</v>
      </c>
      <c r="D710" s="5">
        <v>110</v>
      </c>
      <c r="E710" s="5">
        <v>78.099999999999994</v>
      </c>
      <c r="F710" s="5">
        <v>9</v>
      </c>
      <c r="G710" s="5">
        <v>990</v>
      </c>
      <c r="H710" t="s">
        <v>36</v>
      </c>
      <c r="I710" t="s">
        <v>82</v>
      </c>
      <c r="J710" t="s">
        <v>86</v>
      </c>
    </row>
    <row r="711" spans="1:10" x14ac:dyDescent="0.3">
      <c r="A711" s="2">
        <v>44568</v>
      </c>
      <c r="B711" s="2">
        <v>44571</v>
      </c>
      <c r="C711" t="s">
        <v>10</v>
      </c>
      <c r="D711" s="5">
        <v>390</v>
      </c>
      <c r="E711" s="5">
        <v>253.5</v>
      </c>
      <c r="F711" s="5">
        <v>8</v>
      </c>
      <c r="G711" s="5">
        <v>3120</v>
      </c>
      <c r="H711" t="s">
        <v>36</v>
      </c>
      <c r="I711" t="s">
        <v>82</v>
      </c>
      <c r="J711" t="s">
        <v>85</v>
      </c>
    </row>
    <row r="712" spans="1:10" x14ac:dyDescent="0.3">
      <c r="A712" s="2">
        <v>44569</v>
      </c>
      <c r="B712" s="2">
        <v>44576</v>
      </c>
      <c r="C712" t="s">
        <v>17</v>
      </c>
      <c r="D712" s="5">
        <v>195</v>
      </c>
      <c r="E712" s="5">
        <v>138.44999999999999</v>
      </c>
      <c r="F712" s="5">
        <v>2</v>
      </c>
      <c r="G712" s="5">
        <v>390</v>
      </c>
      <c r="H712" t="s">
        <v>34</v>
      </c>
      <c r="I712" t="s">
        <v>83</v>
      </c>
      <c r="J712" t="s">
        <v>85</v>
      </c>
    </row>
    <row r="713" spans="1:10" x14ac:dyDescent="0.3">
      <c r="A713" s="2">
        <v>44570</v>
      </c>
      <c r="B713" s="2">
        <v>44572</v>
      </c>
      <c r="C713" t="s">
        <v>6</v>
      </c>
      <c r="D713" s="5">
        <v>99</v>
      </c>
      <c r="E713" s="5">
        <v>62.37</v>
      </c>
      <c r="F713" s="5">
        <v>2</v>
      </c>
      <c r="G713" s="5">
        <v>198</v>
      </c>
      <c r="H713" t="s">
        <v>73</v>
      </c>
      <c r="I713" t="s">
        <v>79</v>
      </c>
      <c r="J713" t="s">
        <v>85</v>
      </c>
    </row>
    <row r="714" spans="1:10" x14ac:dyDescent="0.3">
      <c r="A714" s="2">
        <v>44572</v>
      </c>
      <c r="B714" s="2">
        <v>44574</v>
      </c>
      <c r="C714" t="s">
        <v>14</v>
      </c>
      <c r="D714" s="5">
        <v>375</v>
      </c>
      <c r="E714" s="5">
        <v>247.5</v>
      </c>
      <c r="F714" s="5">
        <v>9</v>
      </c>
      <c r="G714" s="5">
        <v>3375</v>
      </c>
      <c r="H714" t="s">
        <v>63</v>
      </c>
      <c r="I714" t="s">
        <v>80</v>
      </c>
      <c r="J714" t="s">
        <v>85</v>
      </c>
    </row>
    <row r="715" spans="1:10" x14ac:dyDescent="0.3">
      <c r="A715" s="2">
        <v>44572</v>
      </c>
      <c r="B715" s="2">
        <v>44576</v>
      </c>
      <c r="C715" t="s">
        <v>18</v>
      </c>
      <c r="D715" s="5">
        <v>80</v>
      </c>
      <c r="E715" s="5">
        <v>48.8</v>
      </c>
      <c r="F715" s="5">
        <v>2</v>
      </c>
      <c r="G715" s="5">
        <v>160</v>
      </c>
      <c r="H715" t="s">
        <v>35</v>
      </c>
      <c r="I715" t="s">
        <v>83</v>
      </c>
      <c r="J715" t="s">
        <v>86</v>
      </c>
    </row>
    <row r="716" spans="1:10" x14ac:dyDescent="0.3">
      <c r="A716" s="2">
        <v>44573</v>
      </c>
      <c r="B716" s="2">
        <v>44578</v>
      </c>
      <c r="C716" t="s">
        <v>8</v>
      </c>
      <c r="D716" s="5">
        <v>59</v>
      </c>
      <c r="E716" s="5">
        <v>41.3</v>
      </c>
      <c r="F716" s="5">
        <v>6</v>
      </c>
      <c r="G716" s="5">
        <v>354</v>
      </c>
      <c r="H716" t="s">
        <v>38</v>
      </c>
      <c r="I716" t="s">
        <v>80</v>
      </c>
      <c r="J716" t="s">
        <v>86</v>
      </c>
    </row>
    <row r="717" spans="1:10" x14ac:dyDescent="0.3">
      <c r="A717" s="2">
        <v>44574</v>
      </c>
      <c r="B717" s="2">
        <v>44580</v>
      </c>
      <c r="C717" t="s">
        <v>20</v>
      </c>
      <c r="D717" s="5">
        <v>440</v>
      </c>
      <c r="E717" s="5">
        <v>286</v>
      </c>
      <c r="F717" s="5">
        <v>8</v>
      </c>
      <c r="G717" s="5">
        <v>3520</v>
      </c>
      <c r="H717" t="s">
        <v>39</v>
      </c>
      <c r="I717" t="s">
        <v>80</v>
      </c>
      <c r="J717" t="s">
        <v>85</v>
      </c>
    </row>
    <row r="718" spans="1:10" x14ac:dyDescent="0.3">
      <c r="A718" s="2">
        <v>44575</v>
      </c>
      <c r="B718" s="2">
        <v>44579</v>
      </c>
      <c r="C718" t="s">
        <v>4</v>
      </c>
      <c r="D718" s="5">
        <v>390</v>
      </c>
      <c r="E718" s="5">
        <v>288.60000000000002</v>
      </c>
      <c r="F718" s="5">
        <v>3</v>
      </c>
      <c r="G718" s="5">
        <v>1170</v>
      </c>
      <c r="H718" t="s">
        <v>73</v>
      </c>
      <c r="I718" t="s">
        <v>82</v>
      </c>
      <c r="J718" t="s">
        <v>85</v>
      </c>
    </row>
    <row r="719" spans="1:10" x14ac:dyDescent="0.3">
      <c r="A719" s="2">
        <v>44575</v>
      </c>
      <c r="B719" s="2">
        <v>44578</v>
      </c>
      <c r="C719" t="s">
        <v>15</v>
      </c>
      <c r="D719" s="5">
        <v>110</v>
      </c>
      <c r="E719" s="5">
        <v>78.099999999999994</v>
      </c>
      <c r="F719" s="5">
        <v>5</v>
      </c>
      <c r="G719" s="5">
        <v>550</v>
      </c>
      <c r="H719" t="s">
        <v>64</v>
      </c>
      <c r="I719" t="s">
        <v>79</v>
      </c>
      <c r="J719" t="s">
        <v>85</v>
      </c>
    </row>
    <row r="720" spans="1:10" x14ac:dyDescent="0.3">
      <c r="A720" s="2">
        <v>44578</v>
      </c>
      <c r="B720" s="2">
        <v>44582</v>
      </c>
      <c r="C720" t="s">
        <v>17</v>
      </c>
      <c r="D720" s="5">
        <v>195</v>
      </c>
      <c r="E720" s="5">
        <v>138.44999999999999</v>
      </c>
      <c r="F720" s="5">
        <v>2</v>
      </c>
      <c r="G720" s="5">
        <v>390</v>
      </c>
      <c r="H720" t="s">
        <v>53</v>
      </c>
      <c r="I720" t="s">
        <v>82</v>
      </c>
      <c r="J720" t="s">
        <v>85</v>
      </c>
    </row>
    <row r="721" spans="1:10" x14ac:dyDescent="0.3">
      <c r="A721" s="2">
        <v>44580</v>
      </c>
      <c r="B721" s="2">
        <v>44584</v>
      </c>
      <c r="C721" t="s">
        <v>8</v>
      </c>
      <c r="D721" s="5">
        <v>59</v>
      </c>
      <c r="E721" s="5">
        <v>41.3</v>
      </c>
      <c r="F721" s="5">
        <v>8</v>
      </c>
      <c r="G721" s="5">
        <v>472</v>
      </c>
      <c r="H721" t="s">
        <v>67</v>
      </c>
      <c r="I721" t="s">
        <v>79</v>
      </c>
      <c r="J721" t="s">
        <v>85</v>
      </c>
    </row>
    <row r="722" spans="1:10" x14ac:dyDescent="0.3">
      <c r="A722" s="2">
        <v>44582</v>
      </c>
      <c r="B722" s="2">
        <v>44584</v>
      </c>
      <c r="C722" t="s">
        <v>12</v>
      </c>
      <c r="D722" s="5">
        <v>320</v>
      </c>
      <c r="E722" s="5">
        <v>233.6</v>
      </c>
      <c r="F722" s="5">
        <v>6</v>
      </c>
      <c r="G722" s="5">
        <v>1920</v>
      </c>
      <c r="H722" t="s">
        <v>39</v>
      </c>
      <c r="I722" t="s">
        <v>79</v>
      </c>
      <c r="J722" t="s">
        <v>85</v>
      </c>
    </row>
    <row r="723" spans="1:10" x14ac:dyDescent="0.3">
      <c r="A723" s="2">
        <v>44582</v>
      </c>
      <c r="B723" s="2">
        <v>44587</v>
      </c>
      <c r="C723" t="s">
        <v>7</v>
      </c>
      <c r="D723" s="5">
        <v>250</v>
      </c>
      <c r="E723" s="5">
        <v>167.5</v>
      </c>
      <c r="F723" s="5">
        <v>2</v>
      </c>
      <c r="G723" s="5">
        <v>500</v>
      </c>
      <c r="H723" t="s">
        <v>44</v>
      </c>
      <c r="I723" t="s">
        <v>81</v>
      </c>
      <c r="J723" t="s">
        <v>86</v>
      </c>
    </row>
    <row r="724" spans="1:10" x14ac:dyDescent="0.3">
      <c r="A724" s="2">
        <v>44583</v>
      </c>
      <c r="B724" s="2">
        <v>44589</v>
      </c>
      <c r="C724" t="s">
        <v>12</v>
      </c>
      <c r="D724" s="5">
        <v>320</v>
      </c>
      <c r="E724" s="5">
        <v>233.6</v>
      </c>
      <c r="F724" s="5">
        <v>7</v>
      </c>
      <c r="G724" s="5">
        <v>2240</v>
      </c>
      <c r="H724" t="s">
        <v>29</v>
      </c>
      <c r="I724" t="s">
        <v>82</v>
      </c>
      <c r="J724" t="s">
        <v>85</v>
      </c>
    </row>
    <row r="725" spans="1:10" x14ac:dyDescent="0.3">
      <c r="A725" s="2">
        <v>44583</v>
      </c>
      <c r="B725" s="2">
        <v>44589</v>
      </c>
      <c r="C725" t="s">
        <v>3</v>
      </c>
      <c r="D725" s="5">
        <v>95</v>
      </c>
      <c r="E725" s="5">
        <v>60.800000000000004</v>
      </c>
      <c r="F725" s="5">
        <v>4</v>
      </c>
      <c r="G725" s="5">
        <v>380</v>
      </c>
      <c r="H725" t="s">
        <v>52</v>
      </c>
      <c r="I725" t="s">
        <v>83</v>
      </c>
      <c r="J725" t="s">
        <v>85</v>
      </c>
    </row>
    <row r="726" spans="1:10" x14ac:dyDescent="0.3">
      <c r="A726" s="2">
        <v>44583</v>
      </c>
      <c r="B726" s="2">
        <v>44590</v>
      </c>
      <c r="C726" t="s">
        <v>14</v>
      </c>
      <c r="D726" s="5">
        <v>375</v>
      </c>
      <c r="E726" s="5">
        <v>247.5</v>
      </c>
      <c r="F726" s="5">
        <v>3</v>
      </c>
      <c r="G726" s="5">
        <v>1125</v>
      </c>
      <c r="H726" t="s">
        <v>43</v>
      </c>
      <c r="I726" t="s">
        <v>79</v>
      </c>
      <c r="J726" t="s">
        <v>86</v>
      </c>
    </row>
    <row r="727" spans="1:10" x14ac:dyDescent="0.3">
      <c r="A727" s="2">
        <v>44584</v>
      </c>
      <c r="B727" s="2">
        <v>44587</v>
      </c>
      <c r="C727" t="s">
        <v>18</v>
      </c>
      <c r="D727" s="5">
        <v>80</v>
      </c>
      <c r="E727" s="5">
        <v>48.8</v>
      </c>
      <c r="F727" s="5">
        <v>4</v>
      </c>
      <c r="G727" s="5">
        <v>320</v>
      </c>
      <c r="H727" t="s">
        <v>41</v>
      </c>
      <c r="I727" t="s">
        <v>79</v>
      </c>
      <c r="J727" t="s">
        <v>85</v>
      </c>
    </row>
    <row r="728" spans="1:10" x14ac:dyDescent="0.3">
      <c r="A728" s="2">
        <v>44585</v>
      </c>
      <c r="B728" s="2">
        <v>44591</v>
      </c>
      <c r="C728" t="s">
        <v>5</v>
      </c>
      <c r="D728" s="5">
        <v>290</v>
      </c>
      <c r="E728" s="5">
        <v>185.6</v>
      </c>
      <c r="F728" s="5">
        <v>4</v>
      </c>
      <c r="G728" s="5">
        <v>1160</v>
      </c>
      <c r="H728" t="s">
        <v>53</v>
      </c>
      <c r="I728" t="s">
        <v>81</v>
      </c>
      <c r="J728" t="s">
        <v>85</v>
      </c>
    </row>
    <row r="729" spans="1:10" x14ac:dyDescent="0.3">
      <c r="A729" s="2">
        <v>44586</v>
      </c>
      <c r="B729" s="2">
        <v>44590</v>
      </c>
      <c r="C729" t="s">
        <v>10</v>
      </c>
      <c r="D729" s="5">
        <v>390</v>
      </c>
      <c r="E729" s="5">
        <v>253.5</v>
      </c>
      <c r="F729" s="5">
        <v>1</v>
      </c>
      <c r="G729" s="5">
        <v>390</v>
      </c>
      <c r="H729" t="s">
        <v>47</v>
      </c>
      <c r="I729" t="s">
        <v>79</v>
      </c>
      <c r="J729" t="s">
        <v>86</v>
      </c>
    </row>
    <row r="730" spans="1:10" x14ac:dyDescent="0.3">
      <c r="A730" s="2">
        <v>44587</v>
      </c>
      <c r="B730" s="2">
        <v>44588</v>
      </c>
      <c r="C730" t="s">
        <v>2</v>
      </c>
      <c r="D730" s="5">
        <v>250</v>
      </c>
      <c r="E730" s="5">
        <v>187.5</v>
      </c>
      <c r="F730" s="5">
        <v>3</v>
      </c>
      <c r="G730" s="5">
        <v>750</v>
      </c>
      <c r="H730" t="s">
        <v>76</v>
      </c>
      <c r="I730" t="s">
        <v>80</v>
      </c>
      <c r="J730" t="s">
        <v>86</v>
      </c>
    </row>
    <row r="731" spans="1:10" x14ac:dyDescent="0.3">
      <c r="A731" s="2">
        <v>44587</v>
      </c>
      <c r="B731" s="2">
        <v>44592</v>
      </c>
      <c r="C731" t="s">
        <v>2</v>
      </c>
      <c r="D731" s="5">
        <v>250</v>
      </c>
      <c r="E731" s="5">
        <v>187.5</v>
      </c>
      <c r="F731" s="5">
        <v>5</v>
      </c>
      <c r="G731" s="5">
        <v>1250</v>
      </c>
      <c r="H731" t="s">
        <v>41</v>
      </c>
      <c r="I731" t="s">
        <v>80</v>
      </c>
      <c r="J731" t="s">
        <v>86</v>
      </c>
    </row>
    <row r="732" spans="1:10" x14ac:dyDescent="0.3">
      <c r="A732" s="2">
        <v>44587</v>
      </c>
      <c r="B732" s="2">
        <v>44593</v>
      </c>
      <c r="C732" t="s">
        <v>15</v>
      </c>
      <c r="D732" s="5">
        <v>110</v>
      </c>
      <c r="E732" s="5">
        <v>78.099999999999994</v>
      </c>
      <c r="F732" s="5">
        <v>5</v>
      </c>
      <c r="G732" s="5">
        <v>550</v>
      </c>
      <c r="H732" t="s">
        <v>68</v>
      </c>
      <c r="I732" t="s">
        <v>80</v>
      </c>
      <c r="J732" t="s">
        <v>85</v>
      </c>
    </row>
    <row r="733" spans="1:10" x14ac:dyDescent="0.3">
      <c r="A733" s="2">
        <v>44587</v>
      </c>
      <c r="B733" s="2">
        <v>44590</v>
      </c>
      <c r="C733" t="s">
        <v>7</v>
      </c>
      <c r="D733" s="5">
        <v>250</v>
      </c>
      <c r="E733" s="5">
        <v>167.5</v>
      </c>
      <c r="F733" s="5">
        <v>2</v>
      </c>
      <c r="G733" s="5">
        <v>500</v>
      </c>
      <c r="H733" t="s">
        <v>35</v>
      </c>
      <c r="I733" t="s">
        <v>81</v>
      </c>
      <c r="J733" t="s">
        <v>85</v>
      </c>
    </row>
    <row r="734" spans="1:10" x14ac:dyDescent="0.3">
      <c r="A734" s="2">
        <v>44588</v>
      </c>
      <c r="B734" s="2">
        <v>44589</v>
      </c>
      <c r="C734" t="s">
        <v>11</v>
      </c>
      <c r="D734" s="5">
        <v>490</v>
      </c>
      <c r="E734" s="5">
        <v>298.89999999999998</v>
      </c>
      <c r="F734" s="5">
        <v>9</v>
      </c>
      <c r="G734" s="5">
        <v>4410</v>
      </c>
      <c r="H734" t="s">
        <v>69</v>
      </c>
      <c r="I734" t="s">
        <v>83</v>
      </c>
      <c r="J734" t="s">
        <v>85</v>
      </c>
    </row>
    <row r="735" spans="1:10" x14ac:dyDescent="0.3">
      <c r="A735" s="2">
        <v>44588</v>
      </c>
      <c r="B735" s="2">
        <v>44593</v>
      </c>
      <c r="C735" t="s">
        <v>9</v>
      </c>
      <c r="D735" s="5">
        <v>215</v>
      </c>
      <c r="E735" s="5">
        <v>152.65</v>
      </c>
      <c r="F735" s="5">
        <v>4</v>
      </c>
      <c r="G735" s="5">
        <v>860</v>
      </c>
      <c r="H735" t="s">
        <v>31</v>
      </c>
      <c r="I735" t="s">
        <v>81</v>
      </c>
      <c r="J735" t="s">
        <v>85</v>
      </c>
    </row>
    <row r="736" spans="1:10" x14ac:dyDescent="0.3">
      <c r="A736" s="2">
        <v>44588</v>
      </c>
      <c r="B736" s="2">
        <v>44589</v>
      </c>
      <c r="C736" t="s">
        <v>15</v>
      </c>
      <c r="D736" s="5">
        <v>110</v>
      </c>
      <c r="E736" s="5">
        <v>78.099999999999994</v>
      </c>
      <c r="F736" s="5">
        <v>7</v>
      </c>
      <c r="G736" s="5">
        <v>770</v>
      </c>
      <c r="H736" t="s">
        <v>49</v>
      </c>
      <c r="I736" t="s">
        <v>80</v>
      </c>
      <c r="J736" t="s">
        <v>86</v>
      </c>
    </row>
    <row r="737" spans="1:10" x14ac:dyDescent="0.3">
      <c r="A737" s="2">
        <v>44588</v>
      </c>
      <c r="B737" s="2">
        <v>44593</v>
      </c>
      <c r="C737" t="s">
        <v>18</v>
      </c>
      <c r="D737" s="5">
        <v>80</v>
      </c>
      <c r="E737" s="5">
        <v>48.8</v>
      </c>
      <c r="F737" s="5">
        <v>9</v>
      </c>
      <c r="G737" s="5">
        <v>720</v>
      </c>
      <c r="H737" t="s">
        <v>49</v>
      </c>
      <c r="I737" t="s">
        <v>82</v>
      </c>
      <c r="J737" t="s">
        <v>85</v>
      </c>
    </row>
    <row r="738" spans="1:10" x14ac:dyDescent="0.3">
      <c r="A738" s="2">
        <v>44589</v>
      </c>
      <c r="B738" s="2">
        <v>44594</v>
      </c>
      <c r="C738" t="s">
        <v>20</v>
      </c>
      <c r="D738" s="5">
        <v>440</v>
      </c>
      <c r="E738" s="5">
        <v>286</v>
      </c>
      <c r="F738" s="5">
        <v>5</v>
      </c>
      <c r="G738" s="5">
        <v>2200</v>
      </c>
      <c r="H738" t="s">
        <v>55</v>
      </c>
      <c r="I738" t="s">
        <v>82</v>
      </c>
      <c r="J738" t="s">
        <v>86</v>
      </c>
    </row>
    <row r="739" spans="1:10" x14ac:dyDescent="0.3">
      <c r="A739" s="2">
        <v>44593</v>
      </c>
      <c r="B739" s="2">
        <v>44599</v>
      </c>
      <c r="C739" t="s">
        <v>20</v>
      </c>
      <c r="D739" s="5">
        <v>440</v>
      </c>
      <c r="E739" s="5">
        <v>286</v>
      </c>
      <c r="F739" s="5">
        <v>8</v>
      </c>
      <c r="G739" s="5">
        <v>3520</v>
      </c>
      <c r="H739" t="s">
        <v>76</v>
      </c>
      <c r="I739" t="s">
        <v>82</v>
      </c>
      <c r="J739" t="s">
        <v>85</v>
      </c>
    </row>
    <row r="740" spans="1:10" x14ac:dyDescent="0.3">
      <c r="A740" s="2">
        <v>44596</v>
      </c>
      <c r="B740" s="2">
        <v>44597</v>
      </c>
      <c r="C740" t="s">
        <v>23</v>
      </c>
      <c r="D740" s="5">
        <v>275</v>
      </c>
      <c r="E740" s="5">
        <v>200.75</v>
      </c>
      <c r="F740" s="5">
        <v>7</v>
      </c>
      <c r="G740" s="5">
        <v>1925</v>
      </c>
      <c r="H740" t="s">
        <v>57</v>
      </c>
      <c r="I740" t="s">
        <v>80</v>
      </c>
      <c r="J740" t="s">
        <v>85</v>
      </c>
    </row>
    <row r="741" spans="1:10" x14ac:dyDescent="0.3">
      <c r="A741" s="2">
        <v>44597</v>
      </c>
      <c r="B741" s="2">
        <v>44604</v>
      </c>
      <c r="C741" t="s">
        <v>18</v>
      </c>
      <c r="D741" s="5">
        <v>80</v>
      </c>
      <c r="E741" s="5">
        <v>48.8</v>
      </c>
      <c r="F741" s="5">
        <v>1</v>
      </c>
      <c r="G741" s="5">
        <v>80</v>
      </c>
      <c r="H741" t="s">
        <v>72</v>
      </c>
      <c r="I741" t="s">
        <v>81</v>
      </c>
      <c r="J741" t="s">
        <v>86</v>
      </c>
    </row>
    <row r="742" spans="1:10" x14ac:dyDescent="0.3">
      <c r="A742" s="2">
        <v>44597</v>
      </c>
      <c r="B742" s="2">
        <v>44603</v>
      </c>
      <c r="C742" t="s">
        <v>16</v>
      </c>
      <c r="D742" s="5">
        <v>145</v>
      </c>
      <c r="E742" s="5">
        <v>105.85</v>
      </c>
      <c r="F742" s="5">
        <v>6</v>
      </c>
      <c r="G742" s="5">
        <v>870</v>
      </c>
      <c r="H742" t="s">
        <v>46</v>
      </c>
      <c r="I742" t="s">
        <v>79</v>
      </c>
      <c r="J742" t="s">
        <v>86</v>
      </c>
    </row>
    <row r="743" spans="1:10" x14ac:dyDescent="0.3">
      <c r="A743" s="2">
        <v>44598</v>
      </c>
      <c r="B743" s="2">
        <v>44602</v>
      </c>
      <c r="C743" t="s">
        <v>19</v>
      </c>
      <c r="D743" s="5">
        <v>220</v>
      </c>
      <c r="E743" s="5">
        <v>154</v>
      </c>
      <c r="F743" s="5">
        <v>8</v>
      </c>
      <c r="G743" s="5">
        <v>1760</v>
      </c>
      <c r="H743" t="s">
        <v>67</v>
      </c>
      <c r="I743" t="s">
        <v>80</v>
      </c>
      <c r="J743" t="s">
        <v>85</v>
      </c>
    </row>
    <row r="744" spans="1:10" x14ac:dyDescent="0.3">
      <c r="A744" s="2">
        <v>44598</v>
      </c>
      <c r="B744" s="2">
        <v>44604</v>
      </c>
      <c r="C744" t="s">
        <v>11</v>
      </c>
      <c r="D744" s="5">
        <v>490</v>
      </c>
      <c r="E744" s="5">
        <v>298.89999999999998</v>
      </c>
      <c r="F744" s="5">
        <v>4</v>
      </c>
      <c r="G744" s="5">
        <v>1960</v>
      </c>
      <c r="H744" t="s">
        <v>34</v>
      </c>
      <c r="I744" t="s">
        <v>80</v>
      </c>
      <c r="J744" t="s">
        <v>86</v>
      </c>
    </row>
    <row r="745" spans="1:10" x14ac:dyDescent="0.3">
      <c r="A745" s="2">
        <v>44599</v>
      </c>
      <c r="B745" s="2">
        <v>44604</v>
      </c>
      <c r="C745" t="s">
        <v>19</v>
      </c>
      <c r="D745" s="5">
        <v>220</v>
      </c>
      <c r="E745" s="5">
        <v>154</v>
      </c>
      <c r="F745" s="5">
        <v>2</v>
      </c>
      <c r="G745" s="5">
        <v>440</v>
      </c>
      <c r="H745" t="s">
        <v>56</v>
      </c>
      <c r="I745" t="s">
        <v>80</v>
      </c>
      <c r="J745" t="s">
        <v>86</v>
      </c>
    </row>
    <row r="746" spans="1:10" x14ac:dyDescent="0.3">
      <c r="A746" s="2">
        <v>44599</v>
      </c>
      <c r="B746" s="2">
        <v>44601</v>
      </c>
      <c r="C746" t="s">
        <v>11</v>
      </c>
      <c r="D746" s="5">
        <v>490</v>
      </c>
      <c r="E746" s="5">
        <v>298.89999999999998</v>
      </c>
      <c r="F746" s="5">
        <v>5</v>
      </c>
      <c r="G746" s="5">
        <v>2450</v>
      </c>
      <c r="H746" t="s">
        <v>52</v>
      </c>
      <c r="I746" t="s">
        <v>81</v>
      </c>
      <c r="J746" t="s">
        <v>86</v>
      </c>
    </row>
    <row r="747" spans="1:10" x14ac:dyDescent="0.3">
      <c r="A747" s="2">
        <v>44599</v>
      </c>
      <c r="B747" s="2">
        <v>44604</v>
      </c>
      <c r="C747" t="s">
        <v>14</v>
      </c>
      <c r="D747" s="5">
        <v>375</v>
      </c>
      <c r="E747" s="5">
        <v>247.5</v>
      </c>
      <c r="F747" s="5">
        <v>3</v>
      </c>
      <c r="G747" s="5">
        <v>1125</v>
      </c>
      <c r="H747" t="s">
        <v>56</v>
      </c>
      <c r="I747" t="s">
        <v>81</v>
      </c>
      <c r="J747" t="s">
        <v>86</v>
      </c>
    </row>
    <row r="748" spans="1:10" x14ac:dyDescent="0.3">
      <c r="A748" s="2">
        <v>44600</v>
      </c>
      <c r="B748" s="2">
        <v>44601</v>
      </c>
      <c r="C748" t="s">
        <v>11</v>
      </c>
      <c r="D748" s="5">
        <v>490</v>
      </c>
      <c r="E748" s="5">
        <v>298.89999999999998</v>
      </c>
      <c r="F748" s="5">
        <v>3</v>
      </c>
      <c r="G748" s="5">
        <v>1470</v>
      </c>
      <c r="H748" t="s">
        <v>63</v>
      </c>
      <c r="I748" t="s">
        <v>83</v>
      </c>
      <c r="J748" t="s">
        <v>85</v>
      </c>
    </row>
    <row r="749" spans="1:10" x14ac:dyDescent="0.3">
      <c r="A749" s="2">
        <v>44600</v>
      </c>
      <c r="B749" s="2">
        <v>44603</v>
      </c>
      <c r="C749" t="s">
        <v>13</v>
      </c>
      <c r="D749" s="5">
        <v>445</v>
      </c>
      <c r="E749" s="5">
        <v>280.35000000000002</v>
      </c>
      <c r="F749" s="5">
        <v>9</v>
      </c>
      <c r="G749" s="5">
        <v>4005</v>
      </c>
      <c r="H749" t="s">
        <v>41</v>
      </c>
      <c r="I749" t="s">
        <v>79</v>
      </c>
      <c r="J749" t="s">
        <v>85</v>
      </c>
    </row>
    <row r="750" spans="1:10" x14ac:dyDescent="0.3">
      <c r="A750" s="2">
        <v>44604</v>
      </c>
      <c r="B750" s="2">
        <v>44607</v>
      </c>
      <c r="C750" t="s">
        <v>23</v>
      </c>
      <c r="D750" s="5">
        <v>275</v>
      </c>
      <c r="E750" s="5">
        <v>200.75</v>
      </c>
      <c r="F750" s="5">
        <v>5</v>
      </c>
      <c r="G750" s="5">
        <v>1375</v>
      </c>
      <c r="H750" t="s">
        <v>59</v>
      </c>
      <c r="I750" t="s">
        <v>80</v>
      </c>
      <c r="J750" t="s">
        <v>86</v>
      </c>
    </row>
    <row r="751" spans="1:10" x14ac:dyDescent="0.3">
      <c r="A751" s="2">
        <v>44604</v>
      </c>
      <c r="B751" s="2">
        <v>44606</v>
      </c>
      <c r="C751" t="s">
        <v>16</v>
      </c>
      <c r="D751" s="5">
        <v>145</v>
      </c>
      <c r="E751" s="5">
        <v>105.85</v>
      </c>
      <c r="F751" s="5">
        <v>1</v>
      </c>
      <c r="G751" s="5">
        <v>145</v>
      </c>
      <c r="H751" t="s">
        <v>49</v>
      </c>
      <c r="I751" t="s">
        <v>83</v>
      </c>
      <c r="J751" t="s">
        <v>85</v>
      </c>
    </row>
    <row r="752" spans="1:10" x14ac:dyDescent="0.3">
      <c r="A752" s="2">
        <v>44604</v>
      </c>
      <c r="B752" s="2">
        <v>44607</v>
      </c>
      <c r="C752" t="s">
        <v>8</v>
      </c>
      <c r="D752" s="5">
        <v>59</v>
      </c>
      <c r="E752" s="5">
        <v>41.3</v>
      </c>
      <c r="F752" s="5">
        <v>5</v>
      </c>
      <c r="G752" s="5">
        <v>295</v>
      </c>
      <c r="H752" t="s">
        <v>70</v>
      </c>
      <c r="I752" t="s">
        <v>81</v>
      </c>
      <c r="J752" t="s">
        <v>85</v>
      </c>
    </row>
    <row r="753" spans="1:10" x14ac:dyDescent="0.3">
      <c r="A753" s="2">
        <v>44605</v>
      </c>
      <c r="B753" s="2">
        <v>44612</v>
      </c>
      <c r="C753" t="s">
        <v>15</v>
      </c>
      <c r="D753" s="5">
        <v>110</v>
      </c>
      <c r="E753" s="5">
        <v>78.099999999999994</v>
      </c>
      <c r="F753" s="5">
        <v>1</v>
      </c>
      <c r="G753" s="5">
        <v>110</v>
      </c>
      <c r="H753" t="s">
        <v>40</v>
      </c>
      <c r="I753" t="s">
        <v>80</v>
      </c>
      <c r="J753" t="s">
        <v>86</v>
      </c>
    </row>
    <row r="754" spans="1:10" x14ac:dyDescent="0.3">
      <c r="A754" s="2">
        <v>44606</v>
      </c>
      <c r="B754" s="2">
        <v>44610</v>
      </c>
      <c r="C754" t="s">
        <v>14</v>
      </c>
      <c r="D754" s="5">
        <v>375</v>
      </c>
      <c r="E754" s="5">
        <v>247.5</v>
      </c>
      <c r="F754" s="5">
        <v>8</v>
      </c>
      <c r="G754" s="5">
        <v>3000</v>
      </c>
      <c r="H754" t="s">
        <v>51</v>
      </c>
      <c r="I754" t="s">
        <v>83</v>
      </c>
      <c r="J754" t="s">
        <v>86</v>
      </c>
    </row>
    <row r="755" spans="1:10" x14ac:dyDescent="0.3">
      <c r="A755" s="2">
        <v>44606</v>
      </c>
      <c r="B755" s="2">
        <v>44610</v>
      </c>
      <c r="C755" t="s">
        <v>14</v>
      </c>
      <c r="D755" s="5">
        <v>375</v>
      </c>
      <c r="E755" s="5">
        <v>247.5</v>
      </c>
      <c r="F755" s="5">
        <v>4</v>
      </c>
      <c r="G755" s="5">
        <v>1500</v>
      </c>
      <c r="H755" t="s">
        <v>32</v>
      </c>
      <c r="I755" t="s">
        <v>81</v>
      </c>
      <c r="J755" t="s">
        <v>86</v>
      </c>
    </row>
    <row r="756" spans="1:10" x14ac:dyDescent="0.3">
      <c r="A756" s="2">
        <v>44607</v>
      </c>
      <c r="B756" s="2">
        <v>44614</v>
      </c>
      <c r="C756" t="s">
        <v>9</v>
      </c>
      <c r="D756" s="5">
        <v>215</v>
      </c>
      <c r="E756" s="5">
        <v>152.65</v>
      </c>
      <c r="F756" s="5">
        <v>3</v>
      </c>
      <c r="G756" s="5">
        <v>645</v>
      </c>
      <c r="H756" t="s">
        <v>61</v>
      </c>
      <c r="I756" t="s">
        <v>82</v>
      </c>
      <c r="J756" t="s">
        <v>85</v>
      </c>
    </row>
    <row r="757" spans="1:10" x14ac:dyDescent="0.3">
      <c r="A757" s="2">
        <v>44608</v>
      </c>
      <c r="B757" s="2">
        <v>44611</v>
      </c>
      <c r="C757" t="s">
        <v>6</v>
      </c>
      <c r="D757" s="5">
        <v>99</v>
      </c>
      <c r="E757" s="5">
        <v>62.37</v>
      </c>
      <c r="F757" s="5">
        <v>9</v>
      </c>
      <c r="G757" s="5">
        <v>891</v>
      </c>
      <c r="H757" t="s">
        <v>64</v>
      </c>
      <c r="I757" t="s">
        <v>79</v>
      </c>
      <c r="J757" t="s">
        <v>86</v>
      </c>
    </row>
    <row r="758" spans="1:10" x14ac:dyDescent="0.3">
      <c r="A758" s="2">
        <v>44610</v>
      </c>
      <c r="B758" s="2">
        <v>44616</v>
      </c>
      <c r="C758" t="s">
        <v>17</v>
      </c>
      <c r="D758" s="5">
        <v>195</v>
      </c>
      <c r="E758" s="5">
        <v>138.44999999999999</v>
      </c>
      <c r="F758" s="5">
        <v>8</v>
      </c>
      <c r="G758" s="5">
        <v>1560</v>
      </c>
      <c r="H758" t="s">
        <v>70</v>
      </c>
      <c r="I758" t="s">
        <v>80</v>
      </c>
      <c r="J758" t="s">
        <v>86</v>
      </c>
    </row>
    <row r="759" spans="1:10" x14ac:dyDescent="0.3">
      <c r="A759" s="2">
        <v>44611</v>
      </c>
      <c r="B759" s="2">
        <v>44615</v>
      </c>
      <c r="C759" t="s">
        <v>23</v>
      </c>
      <c r="D759" s="5">
        <v>275</v>
      </c>
      <c r="E759" s="5">
        <v>200.75</v>
      </c>
      <c r="F759" s="5">
        <v>7</v>
      </c>
      <c r="G759" s="5">
        <v>1925</v>
      </c>
      <c r="H759" t="s">
        <v>57</v>
      </c>
      <c r="I759" t="s">
        <v>81</v>
      </c>
      <c r="J759" t="s">
        <v>85</v>
      </c>
    </row>
    <row r="760" spans="1:10" x14ac:dyDescent="0.3">
      <c r="A760" s="2">
        <v>44611</v>
      </c>
      <c r="B760" s="2">
        <v>44612</v>
      </c>
      <c r="C760" t="s">
        <v>23</v>
      </c>
      <c r="D760" s="5">
        <v>275</v>
      </c>
      <c r="E760" s="5">
        <v>200.75</v>
      </c>
      <c r="F760" s="5">
        <v>2</v>
      </c>
      <c r="G760" s="5">
        <v>550</v>
      </c>
      <c r="H760" t="s">
        <v>34</v>
      </c>
      <c r="I760" t="s">
        <v>82</v>
      </c>
      <c r="J760" t="s">
        <v>86</v>
      </c>
    </row>
    <row r="761" spans="1:10" x14ac:dyDescent="0.3">
      <c r="A761" s="2">
        <v>44612</v>
      </c>
      <c r="B761" s="2">
        <v>44616</v>
      </c>
      <c r="C761" t="s">
        <v>11</v>
      </c>
      <c r="D761" s="5">
        <v>490</v>
      </c>
      <c r="E761" s="5">
        <v>298.89999999999998</v>
      </c>
      <c r="F761" s="5">
        <v>7</v>
      </c>
      <c r="G761" s="5">
        <v>3430</v>
      </c>
      <c r="H761" t="s">
        <v>49</v>
      </c>
      <c r="I761" t="s">
        <v>79</v>
      </c>
      <c r="J761" t="s">
        <v>85</v>
      </c>
    </row>
    <row r="762" spans="1:10" x14ac:dyDescent="0.3">
      <c r="A762" s="2">
        <v>44612</v>
      </c>
      <c r="B762" s="2">
        <v>44613</v>
      </c>
      <c r="C762" t="s">
        <v>7</v>
      </c>
      <c r="D762" s="5">
        <v>250</v>
      </c>
      <c r="E762" s="5">
        <v>167.5</v>
      </c>
      <c r="F762" s="5">
        <v>4</v>
      </c>
      <c r="G762" s="5">
        <v>1000</v>
      </c>
      <c r="H762" t="s">
        <v>72</v>
      </c>
      <c r="I762" t="s">
        <v>81</v>
      </c>
      <c r="J762" t="s">
        <v>86</v>
      </c>
    </row>
    <row r="763" spans="1:10" x14ac:dyDescent="0.3">
      <c r="A763" s="2">
        <v>44614</v>
      </c>
      <c r="B763" s="2">
        <v>44618</v>
      </c>
      <c r="C763" t="s">
        <v>15</v>
      </c>
      <c r="D763" s="5">
        <v>110</v>
      </c>
      <c r="E763" s="5">
        <v>78.099999999999994</v>
      </c>
      <c r="F763" s="5">
        <v>3</v>
      </c>
      <c r="G763" s="5">
        <v>330</v>
      </c>
      <c r="H763" t="s">
        <v>60</v>
      </c>
      <c r="I763" t="s">
        <v>80</v>
      </c>
      <c r="J763" t="s">
        <v>85</v>
      </c>
    </row>
    <row r="764" spans="1:10" x14ac:dyDescent="0.3">
      <c r="A764" s="2">
        <v>44615</v>
      </c>
      <c r="B764" s="2">
        <v>44620</v>
      </c>
      <c r="C764" t="s">
        <v>20</v>
      </c>
      <c r="D764" s="5">
        <v>440</v>
      </c>
      <c r="E764" s="5">
        <v>286</v>
      </c>
      <c r="F764" s="5">
        <v>5</v>
      </c>
      <c r="G764" s="5">
        <v>2200</v>
      </c>
      <c r="H764" t="s">
        <v>29</v>
      </c>
      <c r="I764" t="s">
        <v>82</v>
      </c>
      <c r="J764" t="s">
        <v>85</v>
      </c>
    </row>
    <row r="765" spans="1:10" x14ac:dyDescent="0.3">
      <c r="A765" s="2">
        <v>44616</v>
      </c>
      <c r="B765" s="2">
        <v>44620</v>
      </c>
      <c r="C765" t="s">
        <v>3</v>
      </c>
      <c r="D765" s="5">
        <v>95</v>
      </c>
      <c r="E765" s="5">
        <v>60.800000000000004</v>
      </c>
      <c r="F765" s="5">
        <v>9</v>
      </c>
      <c r="G765" s="5">
        <v>855</v>
      </c>
      <c r="H765" t="s">
        <v>29</v>
      </c>
      <c r="I765" t="s">
        <v>83</v>
      </c>
      <c r="J765" t="s">
        <v>86</v>
      </c>
    </row>
    <row r="766" spans="1:10" x14ac:dyDescent="0.3">
      <c r="A766" s="2">
        <v>44617</v>
      </c>
      <c r="B766" s="2">
        <v>44620</v>
      </c>
      <c r="C766" t="s">
        <v>16</v>
      </c>
      <c r="D766" s="5">
        <v>145</v>
      </c>
      <c r="E766" s="5">
        <v>105.85</v>
      </c>
      <c r="F766" s="5">
        <v>9</v>
      </c>
      <c r="G766" s="5">
        <v>1305</v>
      </c>
      <c r="H766" t="s">
        <v>55</v>
      </c>
      <c r="I766" t="s">
        <v>82</v>
      </c>
      <c r="J766" t="s">
        <v>85</v>
      </c>
    </row>
    <row r="767" spans="1:10" x14ac:dyDescent="0.3">
      <c r="A767" s="2">
        <v>44617</v>
      </c>
      <c r="B767" s="2">
        <v>44618</v>
      </c>
      <c r="C767" t="s">
        <v>20</v>
      </c>
      <c r="D767" s="5">
        <v>440</v>
      </c>
      <c r="E767" s="5">
        <v>286</v>
      </c>
      <c r="F767" s="5">
        <v>7</v>
      </c>
      <c r="G767" s="5">
        <v>3080</v>
      </c>
      <c r="H767" t="s">
        <v>45</v>
      </c>
      <c r="I767" t="s">
        <v>82</v>
      </c>
      <c r="J767" t="s">
        <v>86</v>
      </c>
    </row>
    <row r="768" spans="1:10" x14ac:dyDescent="0.3">
      <c r="A768" s="2">
        <v>44618</v>
      </c>
      <c r="B768" s="2">
        <v>44619</v>
      </c>
      <c r="C768" t="s">
        <v>9</v>
      </c>
      <c r="D768" s="5">
        <v>215</v>
      </c>
      <c r="E768" s="5">
        <v>152.65</v>
      </c>
      <c r="F768" s="5">
        <v>8</v>
      </c>
      <c r="G768" s="5">
        <v>1720</v>
      </c>
      <c r="H768" t="s">
        <v>41</v>
      </c>
      <c r="I768" t="s">
        <v>83</v>
      </c>
      <c r="J768" t="s">
        <v>85</v>
      </c>
    </row>
    <row r="769" spans="1:10" x14ac:dyDescent="0.3">
      <c r="A769" s="2">
        <v>44619</v>
      </c>
      <c r="B769" s="2">
        <v>44621</v>
      </c>
      <c r="C769" t="s">
        <v>14</v>
      </c>
      <c r="D769" s="5">
        <v>375</v>
      </c>
      <c r="E769" s="5">
        <v>247.5</v>
      </c>
      <c r="F769" s="5">
        <v>9</v>
      </c>
      <c r="G769" s="5">
        <v>3375</v>
      </c>
      <c r="H769" t="s">
        <v>55</v>
      </c>
      <c r="I769" t="s">
        <v>79</v>
      </c>
      <c r="J769" t="s">
        <v>85</v>
      </c>
    </row>
    <row r="770" spans="1:10" x14ac:dyDescent="0.3">
      <c r="A770" s="2">
        <v>44619</v>
      </c>
      <c r="B770" s="2">
        <v>44624</v>
      </c>
      <c r="C770" t="s">
        <v>5</v>
      </c>
      <c r="D770" s="5">
        <v>290</v>
      </c>
      <c r="E770" s="5">
        <v>185.6</v>
      </c>
      <c r="F770" s="5">
        <v>8</v>
      </c>
      <c r="G770" s="5">
        <v>2320</v>
      </c>
      <c r="H770" t="s">
        <v>55</v>
      </c>
      <c r="I770" t="s">
        <v>79</v>
      </c>
      <c r="J770" t="s">
        <v>85</v>
      </c>
    </row>
    <row r="771" spans="1:10" x14ac:dyDescent="0.3">
      <c r="A771" s="2">
        <v>44619</v>
      </c>
      <c r="B771" s="2">
        <v>44622</v>
      </c>
      <c r="C771" t="s">
        <v>6</v>
      </c>
      <c r="D771" s="5">
        <v>99</v>
      </c>
      <c r="E771" s="5">
        <v>62.37</v>
      </c>
      <c r="F771" s="5">
        <v>2</v>
      </c>
      <c r="G771" s="5">
        <v>198</v>
      </c>
      <c r="H771" t="s">
        <v>69</v>
      </c>
      <c r="I771" t="s">
        <v>83</v>
      </c>
      <c r="J771" t="s">
        <v>86</v>
      </c>
    </row>
    <row r="772" spans="1:10" x14ac:dyDescent="0.3">
      <c r="A772" s="2">
        <v>44620</v>
      </c>
      <c r="B772" s="2">
        <v>44626</v>
      </c>
      <c r="C772" t="s">
        <v>3</v>
      </c>
      <c r="D772" s="5">
        <v>95</v>
      </c>
      <c r="E772" s="5">
        <v>60.800000000000004</v>
      </c>
      <c r="F772" s="5">
        <v>6</v>
      </c>
      <c r="G772" s="5">
        <v>570</v>
      </c>
      <c r="H772" t="s">
        <v>67</v>
      </c>
      <c r="I772" t="s">
        <v>83</v>
      </c>
      <c r="J772" t="s">
        <v>86</v>
      </c>
    </row>
    <row r="773" spans="1:10" x14ac:dyDescent="0.3">
      <c r="A773" s="2">
        <v>44621</v>
      </c>
      <c r="B773" s="2">
        <v>44626</v>
      </c>
      <c r="C773" t="s">
        <v>7</v>
      </c>
      <c r="D773" s="5">
        <v>250</v>
      </c>
      <c r="E773" s="5">
        <v>167.5</v>
      </c>
      <c r="F773" s="5">
        <v>7</v>
      </c>
      <c r="G773" s="5">
        <v>1750</v>
      </c>
      <c r="H773" t="s">
        <v>47</v>
      </c>
      <c r="I773" t="s">
        <v>82</v>
      </c>
      <c r="J773" t="s">
        <v>86</v>
      </c>
    </row>
    <row r="774" spans="1:10" x14ac:dyDescent="0.3">
      <c r="A774" s="2">
        <v>44621</v>
      </c>
      <c r="B774" s="2">
        <v>44623</v>
      </c>
      <c r="C774" t="s">
        <v>20</v>
      </c>
      <c r="D774" s="5">
        <v>440</v>
      </c>
      <c r="E774" s="5">
        <v>286</v>
      </c>
      <c r="F774" s="5">
        <v>1</v>
      </c>
      <c r="G774" s="5">
        <v>440</v>
      </c>
      <c r="H774" t="s">
        <v>53</v>
      </c>
      <c r="I774" t="s">
        <v>83</v>
      </c>
      <c r="J774" t="s">
        <v>85</v>
      </c>
    </row>
    <row r="775" spans="1:10" x14ac:dyDescent="0.3">
      <c r="A775" s="2">
        <v>44622</v>
      </c>
      <c r="B775" s="2">
        <v>44629</v>
      </c>
      <c r="C775" t="s">
        <v>23</v>
      </c>
      <c r="D775" s="5">
        <v>275</v>
      </c>
      <c r="E775" s="5">
        <v>200.75</v>
      </c>
      <c r="F775" s="5">
        <v>9</v>
      </c>
      <c r="G775" s="5">
        <v>2475</v>
      </c>
      <c r="H775" t="s">
        <v>39</v>
      </c>
      <c r="I775" t="s">
        <v>79</v>
      </c>
      <c r="J775" t="s">
        <v>86</v>
      </c>
    </row>
    <row r="776" spans="1:10" x14ac:dyDescent="0.3">
      <c r="A776" s="2">
        <v>44622</v>
      </c>
      <c r="B776" s="2">
        <v>44627</v>
      </c>
      <c r="C776" t="s">
        <v>23</v>
      </c>
      <c r="D776" s="5">
        <v>275</v>
      </c>
      <c r="E776" s="5">
        <v>200.75</v>
      </c>
      <c r="F776" s="5">
        <v>1</v>
      </c>
      <c r="G776" s="5">
        <v>275</v>
      </c>
      <c r="H776" t="s">
        <v>48</v>
      </c>
      <c r="I776" t="s">
        <v>80</v>
      </c>
      <c r="J776" t="s">
        <v>86</v>
      </c>
    </row>
    <row r="777" spans="1:10" x14ac:dyDescent="0.3">
      <c r="A777" s="2">
        <v>44623</v>
      </c>
      <c r="B777" s="2">
        <v>44629</v>
      </c>
      <c r="C777" t="s">
        <v>22</v>
      </c>
      <c r="D777" s="5">
        <v>460</v>
      </c>
      <c r="E777" s="5">
        <v>303.60000000000002</v>
      </c>
      <c r="F777" s="5">
        <v>7</v>
      </c>
      <c r="G777" s="5">
        <v>3220</v>
      </c>
      <c r="H777" t="s">
        <v>63</v>
      </c>
      <c r="I777" t="s">
        <v>80</v>
      </c>
      <c r="J777" t="s">
        <v>86</v>
      </c>
    </row>
    <row r="778" spans="1:10" x14ac:dyDescent="0.3">
      <c r="A778" s="2">
        <v>44624</v>
      </c>
      <c r="B778" s="2">
        <v>44627</v>
      </c>
      <c r="C778" t="s">
        <v>16</v>
      </c>
      <c r="D778" s="5">
        <v>145</v>
      </c>
      <c r="E778" s="5">
        <v>105.85</v>
      </c>
      <c r="F778" s="5">
        <v>5</v>
      </c>
      <c r="G778" s="5">
        <v>725</v>
      </c>
      <c r="H778" t="s">
        <v>39</v>
      </c>
      <c r="I778" t="s">
        <v>81</v>
      </c>
      <c r="J778" t="s">
        <v>86</v>
      </c>
    </row>
    <row r="779" spans="1:10" x14ac:dyDescent="0.3">
      <c r="A779" s="2">
        <v>44624</v>
      </c>
      <c r="B779" s="2">
        <v>44625</v>
      </c>
      <c r="C779" t="s">
        <v>19</v>
      </c>
      <c r="D779" s="5">
        <v>220</v>
      </c>
      <c r="E779" s="5">
        <v>154</v>
      </c>
      <c r="F779" s="5">
        <v>3</v>
      </c>
      <c r="G779" s="5">
        <v>660</v>
      </c>
      <c r="H779" t="s">
        <v>68</v>
      </c>
      <c r="I779" t="s">
        <v>81</v>
      </c>
      <c r="J779" t="s">
        <v>85</v>
      </c>
    </row>
    <row r="780" spans="1:10" x14ac:dyDescent="0.3">
      <c r="A780" s="2">
        <v>44625</v>
      </c>
      <c r="B780" s="2">
        <v>44626</v>
      </c>
      <c r="C780" t="s">
        <v>5</v>
      </c>
      <c r="D780" s="5">
        <v>290</v>
      </c>
      <c r="E780" s="5">
        <v>185.6</v>
      </c>
      <c r="F780" s="5">
        <v>4</v>
      </c>
      <c r="G780" s="5">
        <v>1160</v>
      </c>
      <c r="H780" t="s">
        <v>42</v>
      </c>
      <c r="I780" t="s">
        <v>83</v>
      </c>
      <c r="J780" t="s">
        <v>85</v>
      </c>
    </row>
    <row r="781" spans="1:10" x14ac:dyDescent="0.3">
      <c r="A781" s="2">
        <v>44626</v>
      </c>
      <c r="B781" s="2">
        <v>44632</v>
      </c>
      <c r="C781" t="s">
        <v>11</v>
      </c>
      <c r="D781" s="5">
        <v>490</v>
      </c>
      <c r="E781" s="5">
        <v>298.89999999999998</v>
      </c>
      <c r="F781" s="5">
        <v>4</v>
      </c>
      <c r="G781" s="5">
        <v>1960</v>
      </c>
      <c r="H781" t="s">
        <v>54</v>
      </c>
      <c r="I781" t="s">
        <v>83</v>
      </c>
      <c r="J781" t="s">
        <v>86</v>
      </c>
    </row>
    <row r="782" spans="1:10" x14ac:dyDescent="0.3">
      <c r="A782" s="2">
        <v>44628</v>
      </c>
      <c r="B782" s="2">
        <v>44633</v>
      </c>
      <c r="C782" t="s">
        <v>17</v>
      </c>
      <c r="D782" s="5">
        <v>195</v>
      </c>
      <c r="E782" s="5">
        <v>138.44999999999999</v>
      </c>
      <c r="F782" s="5">
        <v>7</v>
      </c>
      <c r="G782" s="5">
        <v>1365</v>
      </c>
      <c r="H782" t="s">
        <v>40</v>
      </c>
      <c r="I782" t="s">
        <v>81</v>
      </c>
      <c r="J782" t="s">
        <v>86</v>
      </c>
    </row>
    <row r="783" spans="1:10" x14ac:dyDescent="0.3">
      <c r="A783" s="2">
        <v>44632</v>
      </c>
      <c r="B783" s="2">
        <v>44634</v>
      </c>
      <c r="C783" t="s">
        <v>20</v>
      </c>
      <c r="D783" s="5">
        <v>440</v>
      </c>
      <c r="E783" s="5">
        <v>286</v>
      </c>
      <c r="F783" s="5">
        <v>5</v>
      </c>
      <c r="G783" s="5">
        <v>2200</v>
      </c>
      <c r="H783" t="s">
        <v>39</v>
      </c>
      <c r="I783" t="s">
        <v>83</v>
      </c>
      <c r="J783" t="s">
        <v>85</v>
      </c>
    </row>
    <row r="784" spans="1:10" x14ac:dyDescent="0.3">
      <c r="A784" s="2">
        <v>44632</v>
      </c>
      <c r="B784" s="2">
        <v>44637</v>
      </c>
      <c r="C784" t="s">
        <v>22</v>
      </c>
      <c r="D784" s="5">
        <v>460</v>
      </c>
      <c r="E784" s="5">
        <v>303.60000000000002</v>
      </c>
      <c r="F784" s="5">
        <v>8</v>
      </c>
      <c r="G784" s="5">
        <v>3680</v>
      </c>
      <c r="H784" t="s">
        <v>71</v>
      </c>
      <c r="I784" t="s">
        <v>81</v>
      </c>
      <c r="J784" t="s">
        <v>85</v>
      </c>
    </row>
    <row r="785" spans="1:10" x14ac:dyDescent="0.3">
      <c r="A785" s="2">
        <v>44633</v>
      </c>
      <c r="B785" s="2">
        <v>44640</v>
      </c>
      <c r="C785" t="s">
        <v>16</v>
      </c>
      <c r="D785" s="5">
        <v>145</v>
      </c>
      <c r="E785" s="5">
        <v>105.85</v>
      </c>
      <c r="F785" s="5">
        <v>6</v>
      </c>
      <c r="G785" s="5">
        <v>870</v>
      </c>
      <c r="H785" t="s">
        <v>67</v>
      </c>
      <c r="I785" t="s">
        <v>82</v>
      </c>
      <c r="J785" t="s">
        <v>85</v>
      </c>
    </row>
    <row r="786" spans="1:10" x14ac:dyDescent="0.3">
      <c r="A786" s="2">
        <v>44634</v>
      </c>
      <c r="B786" s="2">
        <v>44638</v>
      </c>
      <c r="C786" t="s">
        <v>2</v>
      </c>
      <c r="D786" s="5">
        <v>250</v>
      </c>
      <c r="E786" s="5">
        <v>187.5</v>
      </c>
      <c r="F786" s="5">
        <v>8</v>
      </c>
      <c r="G786" s="5">
        <v>2000</v>
      </c>
      <c r="H786" t="s">
        <v>66</v>
      </c>
      <c r="I786" t="s">
        <v>80</v>
      </c>
      <c r="J786" t="s">
        <v>85</v>
      </c>
    </row>
    <row r="787" spans="1:10" x14ac:dyDescent="0.3">
      <c r="A787" s="2">
        <v>44634</v>
      </c>
      <c r="B787" s="2">
        <v>44639</v>
      </c>
      <c r="C787" t="s">
        <v>10</v>
      </c>
      <c r="D787" s="5">
        <v>390</v>
      </c>
      <c r="E787" s="5">
        <v>253.5</v>
      </c>
      <c r="F787" s="5">
        <v>5</v>
      </c>
      <c r="G787" s="5">
        <v>1950</v>
      </c>
      <c r="H787" t="s">
        <v>71</v>
      </c>
      <c r="I787" t="s">
        <v>80</v>
      </c>
      <c r="J787" t="s">
        <v>86</v>
      </c>
    </row>
    <row r="788" spans="1:10" x14ac:dyDescent="0.3">
      <c r="A788" s="2">
        <v>44635</v>
      </c>
      <c r="B788" s="2">
        <v>44641</v>
      </c>
      <c r="C788" t="s">
        <v>2</v>
      </c>
      <c r="D788" s="5">
        <v>250</v>
      </c>
      <c r="E788" s="5">
        <v>187.5</v>
      </c>
      <c r="F788" s="5">
        <v>4</v>
      </c>
      <c r="G788" s="5">
        <v>1000</v>
      </c>
      <c r="H788" t="s">
        <v>60</v>
      </c>
      <c r="I788" t="s">
        <v>79</v>
      </c>
      <c r="J788" t="s">
        <v>85</v>
      </c>
    </row>
    <row r="789" spans="1:10" x14ac:dyDescent="0.3">
      <c r="A789" s="2">
        <v>44635</v>
      </c>
      <c r="B789" s="2">
        <v>44641</v>
      </c>
      <c r="C789" t="s">
        <v>3</v>
      </c>
      <c r="D789" s="5">
        <v>95</v>
      </c>
      <c r="E789" s="5">
        <v>60.800000000000004</v>
      </c>
      <c r="F789" s="5">
        <v>5</v>
      </c>
      <c r="G789" s="5">
        <v>475</v>
      </c>
      <c r="H789" t="s">
        <v>42</v>
      </c>
      <c r="I789" t="s">
        <v>79</v>
      </c>
      <c r="J789" t="s">
        <v>86</v>
      </c>
    </row>
    <row r="790" spans="1:10" x14ac:dyDescent="0.3">
      <c r="A790" s="2">
        <v>44636</v>
      </c>
      <c r="B790" s="2">
        <v>44643</v>
      </c>
      <c r="C790" t="s">
        <v>21</v>
      </c>
      <c r="D790" s="5">
        <v>355</v>
      </c>
      <c r="E790" s="5">
        <v>252.04999999999998</v>
      </c>
      <c r="F790" s="5">
        <v>3</v>
      </c>
      <c r="G790" s="5">
        <v>1065</v>
      </c>
      <c r="H790" t="s">
        <v>51</v>
      </c>
      <c r="I790" t="s">
        <v>80</v>
      </c>
      <c r="J790" t="s">
        <v>85</v>
      </c>
    </row>
    <row r="791" spans="1:10" x14ac:dyDescent="0.3">
      <c r="A791" s="2">
        <v>44638</v>
      </c>
      <c r="B791" s="2">
        <v>44643</v>
      </c>
      <c r="C791" t="s">
        <v>2</v>
      </c>
      <c r="D791" s="5">
        <v>250</v>
      </c>
      <c r="E791" s="5">
        <v>187.5</v>
      </c>
      <c r="F791" s="5">
        <v>9</v>
      </c>
      <c r="G791" s="5">
        <v>2250</v>
      </c>
      <c r="H791" t="s">
        <v>74</v>
      </c>
      <c r="I791" t="s">
        <v>82</v>
      </c>
      <c r="J791" t="s">
        <v>85</v>
      </c>
    </row>
    <row r="792" spans="1:10" x14ac:dyDescent="0.3">
      <c r="A792" s="2">
        <v>44638</v>
      </c>
      <c r="B792" s="2">
        <v>44642</v>
      </c>
      <c r="C792" t="s">
        <v>10</v>
      </c>
      <c r="D792" s="5">
        <v>390</v>
      </c>
      <c r="E792" s="5">
        <v>253.5</v>
      </c>
      <c r="F792" s="5">
        <v>5</v>
      </c>
      <c r="G792" s="5">
        <v>1950</v>
      </c>
      <c r="H792" t="s">
        <v>45</v>
      </c>
      <c r="I792" t="s">
        <v>79</v>
      </c>
      <c r="J792" t="s">
        <v>86</v>
      </c>
    </row>
    <row r="793" spans="1:10" x14ac:dyDescent="0.3">
      <c r="A793" s="2">
        <v>44640</v>
      </c>
      <c r="B793" s="2">
        <v>44646</v>
      </c>
      <c r="C793" t="s">
        <v>11</v>
      </c>
      <c r="D793" s="5">
        <v>490</v>
      </c>
      <c r="E793" s="5">
        <v>298.89999999999998</v>
      </c>
      <c r="F793" s="5">
        <v>3</v>
      </c>
      <c r="G793" s="5">
        <v>1470</v>
      </c>
      <c r="H793" t="s">
        <v>72</v>
      </c>
      <c r="I793" t="s">
        <v>81</v>
      </c>
      <c r="J793" t="s">
        <v>86</v>
      </c>
    </row>
    <row r="794" spans="1:10" x14ac:dyDescent="0.3">
      <c r="A794" s="2">
        <v>44641</v>
      </c>
      <c r="B794" s="2">
        <v>44647</v>
      </c>
      <c r="C794" t="s">
        <v>4</v>
      </c>
      <c r="D794" s="5">
        <v>390</v>
      </c>
      <c r="E794" s="5">
        <v>288.60000000000002</v>
      </c>
      <c r="F794" s="5">
        <v>6</v>
      </c>
      <c r="G794" s="5">
        <v>2340</v>
      </c>
      <c r="H794" t="s">
        <v>32</v>
      </c>
      <c r="I794" t="s">
        <v>80</v>
      </c>
      <c r="J794" t="s">
        <v>86</v>
      </c>
    </row>
    <row r="795" spans="1:10" x14ac:dyDescent="0.3">
      <c r="A795" s="2">
        <v>44643</v>
      </c>
      <c r="B795" s="2">
        <v>44647</v>
      </c>
      <c r="C795" t="s">
        <v>20</v>
      </c>
      <c r="D795" s="5">
        <v>440</v>
      </c>
      <c r="E795" s="5">
        <v>286</v>
      </c>
      <c r="F795" s="5">
        <v>4</v>
      </c>
      <c r="G795" s="5">
        <v>1760</v>
      </c>
      <c r="H795" t="s">
        <v>43</v>
      </c>
      <c r="I795" t="s">
        <v>81</v>
      </c>
      <c r="J795" t="s">
        <v>85</v>
      </c>
    </row>
    <row r="796" spans="1:10" x14ac:dyDescent="0.3">
      <c r="A796" s="2">
        <v>44644</v>
      </c>
      <c r="B796" s="2">
        <v>44651</v>
      </c>
      <c r="C796" t="s">
        <v>21</v>
      </c>
      <c r="D796" s="5">
        <v>355</v>
      </c>
      <c r="E796" s="5">
        <v>252.04999999999998</v>
      </c>
      <c r="F796" s="5">
        <v>3</v>
      </c>
      <c r="G796" s="5">
        <v>1065</v>
      </c>
      <c r="H796" t="s">
        <v>44</v>
      </c>
      <c r="I796" t="s">
        <v>83</v>
      </c>
      <c r="J796" t="s">
        <v>85</v>
      </c>
    </row>
    <row r="797" spans="1:10" x14ac:dyDescent="0.3">
      <c r="A797" s="2">
        <v>44645</v>
      </c>
      <c r="B797" s="2">
        <v>44651</v>
      </c>
      <c r="C797" t="s">
        <v>9</v>
      </c>
      <c r="D797" s="5">
        <v>215</v>
      </c>
      <c r="E797" s="5">
        <v>152.65</v>
      </c>
      <c r="F797" s="5">
        <v>7</v>
      </c>
      <c r="G797" s="5">
        <v>1505</v>
      </c>
      <c r="H797" t="s">
        <v>33</v>
      </c>
      <c r="I797" t="s">
        <v>82</v>
      </c>
      <c r="J797" t="s">
        <v>85</v>
      </c>
    </row>
    <row r="798" spans="1:10" x14ac:dyDescent="0.3">
      <c r="A798" s="2">
        <v>44645</v>
      </c>
      <c r="B798" s="2">
        <v>44651</v>
      </c>
      <c r="C798" t="s">
        <v>6</v>
      </c>
      <c r="D798" s="5">
        <v>99</v>
      </c>
      <c r="E798" s="5">
        <v>62.37</v>
      </c>
      <c r="F798" s="5">
        <v>7</v>
      </c>
      <c r="G798" s="5">
        <v>693</v>
      </c>
      <c r="H798" t="s">
        <v>75</v>
      </c>
      <c r="I798" t="s">
        <v>79</v>
      </c>
      <c r="J798" t="s">
        <v>86</v>
      </c>
    </row>
    <row r="799" spans="1:10" x14ac:dyDescent="0.3">
      <c r="A799" s="2">
        <v>44646</v>
      </c>
      <c r="B799" s="2">
        <v>44653</v>
      </c>
      <c r="C799" t="s">
        <v>12</v>
      </c>
      <c r="D799" s="5">
        <v>320</v>
      </c>
      <c r="E799" s="5">
        <v>233.6</v>
      </c>
      <c r="F799" s="5">
        <v>7</v>
      </c>
      <c r="G799" s="5">
        <v>2240</v>
      </c>
      <c r="H799" t="s">
        <v>30</v>
      </c>
      <c r="I799" t="s">
        <v>79</v>
      </c>
      <c r="J799" t="s">
        <v>86</v>
      </c>
    </row>
    <row r="800" spans="1:10" x14ac:dyDescent="0.3">
      <c r="A800" s="2">
        <v>44647</v>
      </c>
      <c r="B800" s="2">
        <v>44653</v>
      </c>
      <c r="C800" t="s">
        <v>20</v>
      </c>
      <c r="D800" s="5">
        <v>440</v>
      </c>
      <c r="E800" s="5">
        <v>286</v>
      </c>
      <c r="F800" s="5">
        <v>6</v>
      </c>
      <c r="G800" s="5">
        <v>2640</v>
      </c>
      <c r="H800" t="s">
        <v>71</v>
      </c>
      <c r="I800" t="s">
        <v>81</v>
      </c>
      <c r="J800" t="s">
        <v>86</v>
      </c>
    </row>
    <row r="801" spans="1:10" x14ac:dyDescent="0.3">
      <c r="A801" s="2">
        <v>44647</v>
      </c>
      <c r="B801" s="2">
        <v>44652</v>
      </c>
      <c r="C801" t="s">
        <v>7</v>
      </c>
      <c r="D801" s="5">
        <v>250</v>
      </c>
      <c r="E801" s="5">
        <v>167.5</v>
      </c>
      <c r="F801" s="5">
        <v>8</v>
      </c>
      <c r="G801" s="5">
        <v>2000</v>
      </c>
      <c r="H801" t="s">
        <v>32</v>
      </c>
      <c r="I801" t="s">
        <v>82</v>
      </c>
      <c r="J801" t="s">
        <v>85</v>
      </c>
    </row>
    <row r="802" spans="1:10" x14ac:dyDescent="0.3">
      <c r="A802" s="2">
        <v>44647</v>
      </c>
      <c r="B802" s="2">
        <v>44654</v>
      </c>
      <c r="C802" t="s">
        <v>21</v>
      </c>
      <c r="D802" s="5">
        <v>355</v>
      </c>
      <c r="E802" s="5">
        <v>252.04999999999998</v>
      </c>
      <c r="F802" s="5">
        <v>8</v>
      </c>
      <c r="G802" s="5">
        <v>2840</v>
      </c>
      <c r="H802" t="s">
        <v>61</v>
      </c>
      <c r="I802" t="s">
        <v>80</v>
      </c>
      <c r="J802" t="s">
        <v>86</v>
      </c>
    </row>
    <row r="803" spans="1:10" x14ac:dyDescent="0.3">
      <c r="A803" s="2">
        <v>44648</v>
      </c>
      <c r="B803" s="2">
        <v>44652</v>
      </c>
      <c r="C803" t="s">
        <v>17</v>
      </c>
      <c r="D803" s="5">
        <v>195</v>
      </c>
      <c r="E803" s="5">
        <v>138.44999999999999</v>
      </c>
      <c r="F803" s="5">
        <v>6</v>
      </c>
      <c r="G803" s="5">
        <v>1170</v>
      </c>
      <c r="H803" t="s">
        <v>57</v>
      </c>
      <c r="I803" t="s">
        <v>82</v>
      </c>
      <c r="J803" t="s">
        <v>85</v>
      </c>
    </row>
    <row r="804" spans="1:10" x14ac:dyDescent="0.3">
      <c r="A804" s="2">
        <v>44651</v>
      </c>
      <c r="B804" s="2">
        <v>44652</v>
      </c>
      <c r="C804" t="s">
        <v>18</v>
      </c>
      <c r="D804" s="5">
        <v>80</v>
      </c>
      <c r="E804" s="5">
        <v>48.8</v>
      </c>
      <c r="F804" s="5">
        <v>6</v>
      </c>
      <c r="G804" s="5">
        <v>480</v>
      </c>
      <c r="H804" t="s">
        <v>67</v>
      </c>
      <c r="I804" t="s">
        <v>81</v>
      </c>
      <c r="J804" t="s">
        <v>86</v>
      </c>
    </row>
    <row r="805" spans="1:10" x14ac:dyDescent="0.3">
      <c r="A805" s="2">
        <v>44651</v>
      </c>
      <c r="B805" s="2">
        <v>44655</v>
      </c>
      <c r="C805" t="s">
        <v>3</v>
      </c>
      <c r="D805" s="5">
        <v>95</v>
      </c>
      <c r="E805" s="5">
        <v>60.800000000000004</v>
      </c>
      <c r="F805" s="5">
        <v>9</v>
      </c>
      <c r="G805" s="5">
        <v>855</v>
      </c>
      <c r="H805" t="s">
        <v>49</v>
      </c>
      <c r="I805" t="s">
        <v>83</v>
      </c>
      <c r="J805" t="s">
        <v>86</v>
      </c>
    </row>
    <row r="806" spans="1:10" x14ac:dyDescent="0.3">
      <c r="A806" s="2">
        <v>44652</v>
      </c>
      <c r="B806" s="2">
        <v>44657</v>
      </c>
      <c r="C806" t="s">
        <v>10</v>
      </c>
      <c r="D806" s="5">
        <v>390</v>
      </c>
      <c r="E806" s="5">
        <v>253.5</v>
      </c>
      <c r="F806" s="5">
        <v>8</v>
      </c>
      <c r="G806" s="5">
        <v>3120</v>
      </c>
      <c r="H806" t="s">
        <v>43</v>
      </c>
      <c r="I806" t="s">
        <v>80</v>
      </c>
      <c r="J806" t="s">
        <v>86</v>
      </c>
    </row>
    <row r="807" spans="1:10" x14ac:dyDescent="0.3">
      <c r="A807" s="2">
        <v>44652</v>
      </c>
      <c r="B807" s="2">
        <v>44655</v>
      </c>
      <c r="C807" t="s">
        <v>22</v>
      </c>
      <c r="D807" s="5">
        <v>460</v>
      </c>
      <c r="E807" s="5">
        <v>303.60000000000002</v>
      </c>
      <c r="F807" s="5">
        <v>4</v>
      </c>
      <c r="G807" s="5">
        <v>1840</v>
      </c>
      <c r="H807" t="s">
        <v>62</v>
      </c>
      <c r="I807" t="s">
        <v>81</v>
      </c>
      <c r="J807" t="s">
        <v>85</v>
      </c>
    </row>
    <row r="808" spans="1:10" x14ac:dyDescent="0.3">
      <c r="A808" s="2">
        <v>44652</v>
      </c>
      <c r="B808" s="2">
        <v>44655</v>
      </c>
      <c r="C808" t="s">
        <v>4</v>
      </c>
      <c r="D808" s="5">
        <v>390</v>
      </c>
      <c r="E808" s="5">
        <v>288.60000000000002</v>
      </c>
      <c r="F808" s="5">
        <v>1</v>
      </c>
      <c r="G808" s="5">
        <v>390</v>
      </c>
      <c r="H808" t="s">
        <v>32</v>
      </c>
      <c r="I808" t="s">
        <v>80</v>
      </c>
      <c r="J808" t="s">
        <v>86</v>
      </c>
    </row>
    <row r="809" spans="1:10" x14ac:dyDescent="0.3">
      <c r="A809" s="2">
        <v>44653</v>
      </c>
      <c r="B809" s="2">
        <v>44656</v>
      </c>
      <c r="C809" t="s">
        <v>14</v>
      </c>
      <c r="D809" s="5">
        <v>375</v>
      </c>
      <c r="E809" s="5">
        <v>247.5</v>
      </c>
      <c r="F809" s="5">
        <v>4</v>
      </c>
      <c r="G809" s="5">
        <v>1500</v>
      </c>
      <c r="H809" t="s">
        <v>74</v>
      </c>
      <c r="I809" t="s">
        <v>80</v>
      </c>
      <c r="J809" t="s">
        <v>86</v>
      </c>
    </row>
    <row r="810" spans="1:10" x14ac:dyDescent="0.3">
      <c r="A810" s="2">
        <v>44653</v>
      </c>
      <c r="B810" s="2">
        <v>44656</v>
      </c>
      <c r="C810" t="s">
        <v>20</v>
      </c>
      <c r="D810" s="5">
        <v>440</v>
      </c>
      <c r="E810" s="5">
        <v>286</v>
      </c>
      <c r="F810" s="5">
        <v>6</v>
      </c>
      <c r="G810" s="5">
        <v>2640</v>
      </c>
      <c r="H810" t="s">
        <v>53</v>
      </c>
      <c r="I810" t="s">
        <v>79</v>
      </c>
      <c r="J810" t="s">
        <v>86</v>
      </c>
    </row>
    <row r="811" spans="1:10" x14ac:dyDescent="0.3">
      <c r="A811" s="2">
        <v>44657</v>
      </c>
      <c r="B811" s="2">
        <v>44659</v>
      </c>
      <c r="C811" t="s">
        <v>10</v>
      </c>
      <c r="D811" s="5">
        <v>390</v>
      </c>
      <c r="E811" s="5">
        <v>253.5</v>
      </c>
      <c r="F811" s="5">
        <v>9</v>
      </c>
      <c r="G811" s="5">
        <v>3510</v>
      </c>
      <c r="H811" t="s">
        <v>74</v>
      </c>
      <c r="I811" t="s">
        <v>83</v>
      </c>
      <c r="J811" t="s">
        <v>86</v>
      </c>
    </row>
    <row r="812" spans="1:10" x14ac:dyDescent="0.3">
      <c r="A812" s="2">
        <v>44657</v>
      </c>
      <c r="B812" s="2">
        <v>44664</v>
      </c>
      <c r="C812" t="s">
        <v>20</v>
      </c>
      <c r="D812" s="5">
        <v>440</v>
      </c>
      <c r="E812" s="5">
        <v>286</v>
      </c>
      <c r="F812" s="5">
        <v>6</v>
      </c>
      <c r="G812" s="5">
        <v>2640</v>
      </c>
      <c r="H812" t="s">
        <v>34</v>
      </c>
      <c r="I812" t="s">
        <v>79</v>
      </c>
      <c r="J812" t="s">
        <v>85</v>
      </c>
    </row>
    <row r="813" spans="1:10" x14ac:dyDescent="0.3">
      <c r="A813" s="2">
        <v>44658</v>
      </c>
      <c r="B813" s="2">
        <v>44662</v>
      </c>
      <c r="C813" t="s">
        <v>6</v>
      </c>
      <c r="D813" s="5">
        <v>99</v>
      </c>
      <c r="E813" s="5">
        <v>62.37</v>
      </c>
      <c r="F813" s="5">
        <v>8</v>
      </c>
      <c r="G813" s="5">
        <v>792</v>
      </c>
      <c r="H813" t="s">
        <v>55</v>
      </c>
      <c r="I813" t="s">
        <v>80</v>
      </c>
      <c r="J813" t="s">
        <v>85</v>
      </c>
    </row>
    <row r="814" spans="1:10" x14ac:dyDescent="0.3">
      <c r="A814" s="2">
        <v>44658</v>
      </c>
      <c r="B814" s="2">
        <v>44659</v>
      </c>
      <c r="C814" t="s">
        <v>2</v>
      </c>
      <c r="D814" s="5">
        <v>250</v>
      </c>
      <c r="E814" s="5">
        <v>187.5</v>
      </c>
      <c r="F814" s="5">
        <v>7</v>
      </c>
      <c r="G814" s="5">
        <v>1750</v>
      </c>
      <c r="H814" t="s">
        <v>44</v>
      </c>
      <c r="I814" t="s">
        <v>79</v>
      </c>
      <c r="J814" t="s">
        <v>85</v>
      </c>
    </row>
    <row r="815" spans="1:10" x14ac:dyDescent="0.3">
      <c r="A815" s="2">
        <v>44662</v>
      </c>
      <c r="B815" s="2">
        <v>44665</v>
      </c>
      <c r="C815" t="s">
        <v>10</v>
      </c>
      <c r="D815" s="5">
        <v>390</v>
      </c>
      <c r="E815" s="5">
        <v>253.5</v>
      </c>
      <c r="F815" s="5">
        <v>3</v>
      </c>
      <c r="G815" s="5">
        <v>1170</v>
      </c>
      <c r="H815" t="s">
        <v>64</v>
      </c>
      <c r="I815" t="s">
        <v>80</v>
      </c>
      <c r="J815" t="s">
        <v>85</v>
      </c>
    </row>
    <row r="816" spans="1:10" x14ac:dyDescent="0.3">
      <c r="A816" s="2">
        <v>44662</v>
      </c>
      <c r="B816" s="2">
        <v>44666</v>
      </c>
      <c r="C816" t="s">
        <v>12</v>
      </c>
      <c r="D816" s="5">
        <v>320</v>
      </c>
      <c r="E816" s="5">
        <v>233.6</v>
      </c>
      <c r="F816" s="5">
        <v>9</v>
      </c>
      <c r="G816" s="5">
        <v>2880</v>
      </c>
      <c r="H816" t="s">
        <v>71</v>
      </c>
      <c r="I816" t="s">
        <v>83</v>
      </c>
      <c r="J816" t="s">
        <v>86</v>
      </c>
    </row>
    <row r="817" spans="1:10" x14ac:dyDescent="0.3">
      <c r="A817" s="2">
        <v>44664</v>
      </c>
      <c r="B817" s="2">
        <v>44666</v>
      </c>
      <c r="C817" t="s">
        <v>17</v>
      </c>
      <c r="D817" s="5">
        <v>195</v>
      </c>
      <c r="E817" s="5">
        <v>138.44999999999999</v>
      </c>
      <c r="F817" s="5">
        <v>4</v>
      </c>
      <c r="G817" s="5">
        <v>780</v>
      </c>
      <c r="H817" t="s">
        <v>36</v>
      </c>
      <c r="I817" t="s">
        <v>82</v>
      </c>
      <c r="J817" t="s">
        <v>85</v>
      </c>
    </row>
    <row r="818" spans="1:10" x14ac:dyDescent="0.3">
      <c r="A818" s="2">
        <v>44664</v>
      </c>
      <c r="B818" s="2">
        <v>44671</v>
      </c>
      <c r="C818" t="s">
        <v>17</v>
      </c>
      <c r="D818" s="5">
        <v>195</v>
      </c>
      <c r="E818" s="5">
        <v>138.44999999999999</v>
      </c>
      <c r="F818" s="5">
        <v>9</v>
      </c>
      <c r="G818" s="5">
        <v>1755</v>
      </c>
      <c r="H818" t="s">
        <v>37</v>
      </c>
      <c r="I818" t="s">
        <v>81</v>
      </c>
      <c r="J818" t="s">
        <v>85</v>
      </c>
    </row>
    <row r="819" spans="1:10" x14ac:dyDescent="0.3">
      <c r="A819" s="2">
        <v>44667</v>
      </c>
      <c r="B819" s="2">
        <v>44668</v>
      </c>
      <c r="C819" t="s">
        <v>6</v>
      </c>
      <c r="D819" s="5">
        <v>99</v>
      </c>
      <c r="E819" s="5">
        <v>62.37</v>
      </c>
      <c r="F819" s="5">
        <v>7</v>
      </c>
      <c r="G819" s="5">
        <v>693</v>
      </c>
      <c r="H819" t="s">
        <v>47</v>
      </c>
      <c r="I819" t="s">
        <v>83</v>
      </c>
      <c r="J819" t="s">
        <v>86</v>
      </c>
    </row>
    <row r="820" spans="1:10" x14ac:dyDescent="0.3">
      <c r="A820" s="2">
        <v>44668</v>
      </c>
      <c r="B820" s="2">
        <v>44675</v>
      </c>
      <c r="C820" t="s">
        <v>18</v>
      </c>
      <c r="D820" s="5">
        <v>80</v>
      </c>
      <c r="E820" s="5">
        <v>48.8</v>
      </c>
      <c r="F820" s="5">
        <v>9</v>
      </c>
      <c r="G820" s="5">
        <v>720</v>
      </c>
      <c r="H820" t="s">
        <v>74</v>
      </c>
      <c r="I820" t="s">
        <v>79</v>
      </c>
      <c r="J820" t="s">
        <v>85</v>
      </c>
    </row>
    <row r="821" spans="1:10" x14ac:dyDescent="0.3">
      <c r="A821" s="2">
        <v>44668</v>
      </c>
      <c r="B821" s="2">
        <v>44673</v>
      </c>
      <c r="C821" t="s">
        <v>5</v>
      </c>
      <c r="D821" s="5">
        <v>290</v>
      </c>
      <c r="E821" s="5">
        <v>185.6</v>
      </c>
      <c r="F821" s="5">
        <v>1</v>
      </c>
      <c r="G821" s="5">
        <v>290</v>
      </c>
      <c r="H821" t="s">
        <v>41</v>
      </c>
      <c r="I821" t="s">
        <v>83</v>
      </c>
      <c r="J821" t="s">
        <v>86</v>
      </c>
    </row>
    <row r="822" spans="1:10" x14ac:dyDescent="0.3">
      <c r="A822" s="2">
        <v>44669</v>
      </c>
      <c r="B822" s="2">
        <v>44675</v>
      </c>
      <c r="C822" t="s">
        <v>3</v>
      </c>
      <c r="D822" s="5">
        <v>95</v>
      </c>
      <c r="E822" s="5">
        <v>60.800000000000004</v>
      </c>
      <c r="F822" s="5">
        <v>3</v>
      </c>
      <c r="G822" s="5">
        <v>285</v>
      </c>
      <c r="H822" t="s">
        <v>74</v>
      </c>
      <c r="I822" t="s">
        <v>81</v>
      </c>
      <c r="J822" t="s">
        <v>85</v>
      </c>
    </row>
    <row r="823" spans="1:10" x14ac:dyDescent="0.3">
      <c r="A823" s="2">
        <v>44669</v>
      </c>
      <c r="B823" s="2">
        <v>44673</v>
      </c>
      <c r="C823" t="s">
        <v>15</v>
      </c>
      <c r="D823" s="5">
        <v>110</v>
      </c>
      <c r="E823" s="5">
        <v>78.099999999999994</v>
      </c>
      <c r="F823" s="5">
        <v>8</v>
      </c>
      <c r="G823" s="5">
        <v>880</v>
      </c>
      <c r="H823" t="s">
        <v>52</v>
      </c>
      <c r="I823" t="s">
        <v>82</v>
      </c>
      <c r="J823" t="s">
        <v>86</v>
      </c>
    </row>
    <row r="824" spans="1:10" x14ac:dyDescent="0.3">
      <c r="A824" s="2">
        <v>44675</v>
      </c>
      <c r="B824" s="2">
        <v>44676</v>
      </c>
      <c r="C824" t="s">
        <v>7</v>
      </c>
      <c r="D824" s="5">
        <v>250</v>
      </c>
      <c r="E824" s="5">
        <v>167.5</v>
      </c>
      <c r="F824" s="5">
        <v>1</v>
      </c>
      <c r="G824" s="5">
        <v>250</v>
      </c>
      <c r="H824" t="s">
        <v>29</v>
      </c>
      <c r="I824" t="s">
        <v>82</v>
      </c>
      <c r="J824" t="s">
        <v>86</v>
      </c>
    </row>
    <row r="825" spans="1:10" x14ac:dyDescent="0.3">
      <c r="A825" s="2">
        <v>44676</v>
      </c>
      <c r="B825" s="2">
        <v>44677</v>
      </c>
      <c r="C825" t="s">
        <v>21</v>
      </c>
      <c r="D825" s="5">
        <v>355</v>
      </c>
      <c r="E825" s="5">
        <v>252.04999999999998</v>
      </c>
      <c r="F825" s="5">
        <v>9</v>
      </c>
      <c r="G825" s="5">
        <v>3195</v>
      </c>
      <c r="H825" t="s">
        <v>54</v>
      </c>
      <c r="I825" t="s">
        <v>82</v>
      </c>
      <c r="J825" t="s">
        <v>85</v>
      </c>
    </row>
    <row r="826" spans="1:10" x14ac:dyDescent="0.3">
      <c r="A826" s="2">
        <v>44678</v>
      </c>
      <c r="B826" s="2">
        <v>44683</v>
      </c>
      <c r="C826" t="s">
        <v>14</v>
      </c>
      <c r="D826" s="5">
        <v>375</v>
      </c>
      <c r="E826" s="5">
        <v>247.5</v>
      </c>
      <c r="F826" s="5">
        <v>1</v>
      </c>
      <c r="G826" s="5">
        <v>375</v>
      </c>
      <c r="H826" t="s">
        <v>68</v>
      </c>
      <c r="I826" t="s">
        <v>80</v>
      </c>
      <c r="J826" t="s">
        <v>85</v>
      </c>
    </row>
    <row r="827" spans="1:10" x14ac:dyDescent="0.3">
      <c r="A827" s="2">
        <v>44678</v>
      </c>
      <c r="B827" s="2">
        <v>44681</v>
      </c>
      <c r="C827" t="s">
        <v>9</v>
      </c>
      <c r="D827" s="5">
        <v>215</v>
      </c>
      <c r="E827" s="5">
        <v>152.65</v>
      </c>
      <c r="F827" s="5">
        <v>4</v>
      </c>
      <c r="G827" s="5">
        <v>860</v>
      </c>
      <c r="H827" t="s">
        <v>33</v>
      </c>
      <c r="I827" t="s">
        <v>83</v>
      </c>
      <c r="J827" t="s">
        <v>86</v>
      </c>
    </row>
    <row r="828" spans="1:10" x14ac:dyDescent="0.3">
      <c r="A828" s="2">
        <v>44678</v>
      </c>
      <c r="B828" s="2">
        <v>44684</v>
      </c>
      <c r="C828" t="s">
        <v>6</v>
      </c>
      <c r="D828" s="5">
        <v>99</v>
      </c>
      <c r="E828" s="5">
        <v>62.37</v>
      </c>
      <c r="F828" s="5">
        <v>7</v>
      </c>
      <c r="G828" s="5">
        <v>693</v>
      </c>
      <c r="H828" t="s">
        <v>59</v>
      </c>
      <c r="I828" t="s">
        <v>83</v>
      </c>
      <c r="J828" t="s">
        <v>86</v>
      </c>
    </row>
    <row r="829" spans="1:10" x14ac:dyDescent="0.3">
      <c r="A829" s="2">
        <v>44681</v>
      </c>
      <c r="B829" s="2">
        <v>44682</v>
      </c>
      <c r="C829" t="s">
        <v>6</v>
      </c>
      <c r="D829" s="5">
        <v>99</v>
      </c>
      <c r="E829" s="5">
        <v>62.37</v>
      </c>
      <c r="F829" s="5">
        <v>3</v>
      </c>
      <c r="G829" s="5">
        <v>297</v>
      </c>
      <c r="H829" t="s">
        <v>36</v>
      </c>
      <c r="I829" t="s">
        <v>82</v>
      </c>
      <c r="J829" t="s">
        <v>85</v>
      </c>
    </row>
    <row r="830" spans="1:10" x14ac:dyDescent="0.3">
      <c r="A830" s="2">
        <v>44682</v>
      </c>
      <c r="B830" s="2">
        <v>44686</v>
      </c>
      <c r="C830" t="s">
        <v>22</v>
      </c>
      <c r="D830" s="5">
        <v>460</v>
      </c>
      <c r="E830" s="5">
        <v>303.60000000000002</v>
      </c>
      <c r="F830" s="5">
        <v>3</v>
      </c>
      <c r="G830" s="5">
        <v>1380</v>
      </c>
      <c r="H830" t="s">
        <v>46</v>
      </c>
      <c r="I830" t="s">
        <v>79</v>
      </c>
      <c r="J830" t="s">
        <v>85</v>
      </c>
    </row>
    <row r="831" spans="1:10" x14ac:dyDescent="0.3">
      <c r="A831" s="2">
        <v>44682</v>
      </c>
      <c r="B831" s="2">
        <v>44683</v>
      </c>
      <c r="C831" t="s">
        <v>17</v>
      </c>
      <c r="D831" s="5">
        <v>195</v>
      </c>
      <c r="E831" s="5">
        <v>138.44999999999999</v>
      </c>
      <c r="F831" s="5">
        <v>1</v>
      </c>
      <c r="G831" s="5">
        <v>195</v>
      </c>
      <c r="H831" t="s">
        <v>71</v>
      </c>
      <c r="I831" t="s">
        <v>79</v>
      </c>
      <c r="J831" t="s">
        <v>86</v>
      </c>
    </row>
    <row r="832" spans="1:10" x14ac:dyDescent="0.3">
      <c r="A832" s="2">
        <v>44685</v>
      </c>
      <c r="B832" s="2">
        <v>44688</v>
      </c>
      <c r="C832" t="s">
        <v>4</v>
      </c>
      <c r="D832" s="5">
        <v>390</v>
      </c>
      <c r="E832" s="5">
        <v>288.60000000000002</v>
      </c>
      <c r="F832" s="5">
        <v>7</v>
      </c>
      <c r="G832" s="5">
        <v>2730</v>
      </c>
      <c r="H832" t="s">
        <v>69</v>
      </c>
      <c r="I832" t="s">
        <v>80</v>
      </c>
      <c r="J832" t="s">
        <v>85</v>
      </c>
    </row>
    <row r="833" spans="1:10" x14ac:dyDescent="0.3">
      <c r="A833" s="2">
        <v>44686</v>
      </c>
      <c r="B833" s="2">
        <v>44687</v>
      </c>
      <c r="C833" t="s">
        <v>4</v>
      </c>
      <c r="D833" s="5">
        <v>390</v>
      </c>
      <c r="E833" s="5">
        <v>288.60000000000002</v>
      </c>
      <c r="F833" s="5">
        <v>2</v>
      </c>
      <c r="G833" s="5">
        <v>780</v>
      </c>
      <c r="H833" t="s">
        <v>71</v>
      </c>
      <c r="I833" t="s">
        <v>79</v>
      </c>
      <c r="J833" t="s">
        <v>85</v>
      </c>
    </row>
    <row r="834" spans="1:10" x14ac:dyDescent="0.3">
      <c r="A834" s="2">
        <v>44686</v>
      </c>
      <c r="B834" s="2">
        <v>44688</v>
      </c>
      <c r="C834" t="s">
        <v>22</v>
      </c>
      <c r="D834" s="5">
        <v>460</v>
      </c>
      <c r="E834" s="5">
        <v>303.60000000000002</v>
      </c>
      <c r="F834" s="5">
        <v>7</v>
      </c>
      <c r="G834" s="5">
        <v>3220</v>
      </c>
      <c r="H834" t="s">
        <v>56</v>
      </c>
      <c r="I834" t="s">
        <v>80</v>
      </c>
      <c r="J834" t="s">
        <v>86</v>
      </c>
    </row>
    <row r="835" spans="1:10" x14ac:dyDescent="0.3">
      <c r="A835" s="2">
        <v>44687</v>
      </c>
      <c r="B835" s="2">
        <v>44688</v>
      </c>
      <c r="C835" t="s">
        <v>7</v>
      </c>
      <c r="D835" s="5">
        <v>250</v>
      </c>
      <c r="E835" s="5">
        <v>167.5</v>
      </c>
      <c r="F835" s="5">
        <v>1</v>
      </c>
      <c r="G835" s="5">
        <v>250</v>
      </c>
      <c r="H835" t="s">
        <v>32</v>
      </c>
      <c r="I835" t="s">
        <v>81</v>
      </c>
      <c r="J835" t="s">
        <v>86</v>
      </c>
    </row>
    <row r="836" spans="1:10" x14ac:dyDescent="0.3">
      <c r="A836" s="2">
        <v>44687</v>
      </c>
      <c r="B836" s="2">
        <v>44691</v>
      </c>
      <c r="C836" t="s">
        <v>7</v>
      </c>
      <c r="D836" s="5">
        <v>250</v>
      </c>
      <c r="E836" s="5">
        <v>167.5</v>
      </c>
      <c r="F836" s="5">
        <v>2</v>
      </c>
      <c r="G836" s="5">
        <v>500</v>
      </c>
      <c r="H836" t="s">
        <v>64</v>
      </c>
      <c r="I836" t="s">
        <v>82</v>
      </c>
      <c r="J836" t="s">
        <v>86</v>
      </c>
    </row>
    <row r="837" spans="1:10" x14ac:dyDescent="0.3">
      <c r="A837" s="2">
        <v>44689</v>
      </c>
      <c r="B837" s="2">
        <v>44692</v>
      </c>
      <c r="C837" t="s">
        <v>10</v>
      </c>
      <c r="D837" s="5">
        <v>390</v>
      </c>
      <c r="E837" s="5">
        <v>253.5</v>
      </c>
      <c r="F837" s="5">
        <v>5</v>
      </c>
      <c r="G837" s="5">
        <v>1950</v>
      </c>
      <c r="H837" t="s">
        <v>73</v>
      </c>
      <c r="I837" t="s">
        <v>82</v>
      </c>
      <c r="J837" t="s">
        <v>85</v>
      </c>
    </row>
    <row r="838" spans="1:10" x14ac:dyDescent="0.3">
      <c r="A838" s="2">
        <v>44690</v>
      </c>
      <c r="B838" s="2">
        <v>44693</v>
      </c>
      <c r="C838" t="s">
        <v>2</v>
      </c>
      <c r="D838" s="5">
        <v>250</v>
      </c>
      <c r="E838" s="5">
        <v>187.5</v>
      </c>
      <c r="F838" s="5">
        <v>6</v>
      </c>
      <c r="G838" s="5">
        <v>1500</v>
      </c>
      <c r="H838" t="s">
        <v>49</v>
      </c>
      <c r="I838" t="s">
        <v>82</v>
      </c>
      <c r="J838" t="s">
        <v>86</v>
      </c>
    </row>
    <row r="839" spans="1:10" x14ac:dyDescent="0.3">
      <c r="A839" s="2">
        <v>44691</v>
      </c>
      <c r="B839" s="2">
        <v>44697</v>
      </c>
      <c r="C839" t="s">
        <v>18</v>
      </c>
      <c r="D839" s="5">
        <v>80</v>
      </c>
      <c r="E839" s="5">
        <v>48.8</v>
      </c>
      <c r="F839" s="5">
        <v>4</v>
      </c>
      <c r="G839" s="5">
        <v>320</v>
      </c>
      <c r="H839" t="s">
        <v>47</v>
      </c>
      <c r="I839" t="s">
        <v>80</v>
      </c>
      <c r="J839" t="s">
        <v>86</v>
      </c>
    </row>
    <row r="840" spans="1:10" x14ac:dyDescent="0.3">
      <c r="A840" s="2">
        <v>44693</v>
      </c>
      <c r="B840" s="2">
        <v>44699</v>
      </c>
      <c r="C840" t="s">
        <v>23</v>
      </c>
      <c r="D840" s="5">
        <v>275</v>
      </c>
      <c r="E840" s="5">
        <v>200.75</v>
      </c>
      <c r="F840" s="5">
        <v>4</v>
      </c>
      <c r="G840" s="5">
        <v>1100</v>
      </c>
      <c r="H840" t="s">
        <v>63</v>
      </c>
      <c r="I840" t="s">
        <v>81</v>
      </c>
      <c r="J840" t="s">
        <v>85</v>
      </c>
    </row>
    <row r="841" spans="1:10" x14ac:dyDescent="0.3">
      <c r="A841" s="2">
        <v>44696</v>
      </c>
      <c r="B841" s="2">
        <v>44701</v>
      </c>
      <c r="C841" t="s">
        <v>5</v>
      </c>
      <c r="D841" s="5">
        <v>290</v>
      </c>
      <c r="E841" s="5">
        <v>185.6</v>
      </c>
      <c r="F841" s="5">
        <v>5</v>
      </c>
      <c r="G841" s="5">
        <v>1450</v>
      </c>
      <c r="H841" t="s">
        <v>49</v>
      </c>
      <c r="I841" t="s">
        <v>79</v>
      </c>
      <c r="J841" t="s">
        <v>85</v>
      </c>
    </row>
    <row r="842" spans="1:10" x14ac:dyDescent="0.3">
      <c r="A842" s="2">
        <v>44696</v>
      </c>
      <c r="B842" s="2">
        <v>44702</v>
      </c>
      <c r="C842" t="s">
        <v>9</v>
      </c>
      <c r="D842" s="5">
        <v>215</v>
      </c>
      <c r="E842" s="5">
        <v>152.65</v>
      </c>
      <c r="F842" s="5">
        <v>9</v>
      </c>
      <c r="G842" s="5">
        <v>1935</v>
      </c>
      <c r="H842" t="s">
        <v>44</v>
      </c>
      <c r="I842" t="s">
        <v>80</v>
      </c>
      <c r="J842" t="s">
        <v>85</v>
      </c>
    </row>
    <row r="843" spans="1:10" x14ac:dyDescent="0.3">
      <c r="A843" s="2">
        <v>44697</v>
      </c>
      <c r="B843" s="2">
        <v>44701</v>
      </c>
      <c r="C843" t="s">
        <v>22</v>
      </c>
      <c r="D843" s="5">
        <v>460</v>
      </c>
      <c r="E843" s="5">
        <v>303.60000000000002</v>
      </c>
      <c r="F843" s="5">
        <v>4</v>
      </c>
      <c r="G843" s="5">
        <v>1840</v>
      </c>
      <c r="H843" t="s">
        <v>33</v>
      </c>
      <c r="I843" t="s">
        <v>83</v>
      </c>
      <c r="J843" t="s">
        <v>85</v>
      </c>
    </row>
    <row r="844" spans="1:10" x14ac:dyDescent="0.3">
      <c r="A844" s="2">
        <v>44698</v>
      </c>
      <c r="B844" s="2">
        <v>44701</v>
      </c>
      <c r="C844" t="s">
        <v>20</v>
      </c>
      <c r="D844" s="5">
        <v>440</v>
      </c>
      <c r="E844" s="5">
        <v>286</v>
      </c>
      <c r="F844" s="5">
        <v>3</v>
      </c>
      <c r="G844" s="5">
        <v>1320</v>
      </c>
      <c r="H844" t="s">
        <v>33</v>
      </c>
      <c r="I844" t="s">
        <v>81</v>
      </c>
      <c r="J844" t="s">
        <v>86</v>
      </c>
    </row>
    <row r="845" spans="1:10" x14ac:dyDescent="0.3">
      <c r="A845" s="2">
        <v>44699</v>
      </c>
      <c r="B845" s="2">
        <v>44705</v>
      </c>
      <c r="C845" t="s">
        <v>19</v>
      </c>
      <c r="D845" s="5">
        <v>220</v>
      </c>
      <c r="E845" s="5">
        <v>154</v>
      </c>
      <c r="F845" s="5">
        <v>3</v>
      </c>
      <c r="G845" s="5">
        <v>660</v>
      </c>
      <c r="H845" t="s">
        <v>75</v>
      </c>
      <c r="I845" t="s">
        <v>80</v>
      </c>
      <c r="J845" t="s">
        <v>86</v>
      </c>
    </row>
    <row r="846" spans="1:10" x14ac:dyDescent="0.3">
      <c r="A846" s="2">
        <v>44700</v>
      </c>
      <c r="B846" s="2">
        <v>44705</v>
      </c>
      <c r="C846" t="s">
        <v>7</v>
      </c>
      <c r="D846" s="5">
        <v>250</v>
      </c>
      <c r="E846" s="5">
        <v>167.5</v>
      </c>
      <c r="F846" s="5">
        <v>4</v>
      </c>
      <c r="G846" s="5">
        <v>1000</v>
      </c>
      <c r="H846" t="s">
        <v>42</v>
      </c>
      <c r="I846" t="s">
        <v>80</v>
      </c>
      <c r="J846" t="s">
        <v>86</v>
      </c>
    </row>
    <row r="847" spans="1:10" x14ac:dyDescent="0.3">
      <c r="A847" s="2">
        <v>44702</v>
      </c>
      <c r="B847" s="2">
        <v>44704</v>
      </c>
      <c r="C847" t="s">
        <v>21</v>
      </c>
      <c r="D847" s="5">
        <v>355</v>
      </c>
      <c r="E847" s="5">
        <v>252.04999999999998</v>
      </c>
      <c r="F847" s="5">
        <v>5</v>
      </c>
      <c r="G847" s="5">
        <v>1775</v>
      </c>
      <c r="H847" t="s">
        <v>68</v>
      </c>
      <c r="I847" t="s">
        <v>83</v>
      </c>
      <c r="J847" t="s">
        <v>86</v>
      </c>
    </row>
    <row r="848" spans="1:10" x14ac:dyDescent="0.3">
      <c r="A848" s="2">
        <v>44702</v>
      </c>
      <c r="B848" s="2">
        <v>44706</v>
      </c>
      <c r="C848" t="s">
        <v>15</v>
      </c>
      <c r="D848" s="5">
        <v>110</v>
      </c>
      <c r="E848" s="5">
        <v>78.099999999999994</v>
      </c>
      <c r="F848" s="5">
        <v>1</v>
      </c>
      <c r="G848" s="5">
        <v>110</v>
      </c>
      <c r="H848" t="s">
        <v>39</v>
      </c>
      <c r="I848" t="s">
        <v>79</v>
      </c>
      <c r="J848" t="s">
        <v>86</v>
      </c>
    </row>
    <row r="849" spans="1:10" x14ac:dyDescent="0.3">
      <c r="A849" s="2">
        <v>44703</v>
      </c>
      <c r="B849" s="2">
        <v>44706</v>
      </c>
      <c r="C849" t="s">
        <v>14</v>
      </c>
      <c r="D849" s="5">
        <v>375</v>
      </c>
      <c r="E849" s="5">
        <v>247.5</v>
      </c>
      <c r="F849" s="5">
        <v>5</v>
      </c>
      <c r="G849" s="5">
        <v>1875</v>
      </c>
      <c r="H849" t="s">
        <v>49</v>
      </c>
      <c r="I849" t="s">
        <v>82</v>
      </c>
      <c r="J849" t="s">
        <v>85</v>
      </c>
    </row>
    <row r="850" spans="1:10" x14ac:dyDescent="0.3">
      <c r="A850" s="2">
        <v>44703</v>
      </c>
      <c r="B850" s="2">
        <v>44708</v>
      </c>
      <c r="C850" t="s">
        <v>7</v>
      </c>
      <c r="D850" s="5">
        <v>250</v>
      </c>
      <c r="E850" s="5">
        <v>167.5</v>
      </c>
      <c r="F850" s="5">
        <v>1</v>
      </c>
      <c r="G850" s="5">
        <v>250</v>
      </c>
      <c r="H850" t="s">
        <v>51</v>
      </c>
      <c r="I850" t="s">
        <v>82</v>
      </c>
      <c r="J850" t="s">
        <v>86</v>
      </c>
    </row>
    <row r="851" spans="1:10" x14ac:dyDescent="0.3">
      <c r="A851" s="2">
        <v>44703</v>
      </c>
      <c r="B851" s="2">
        <v>44706</v>
      </c>
      <c r="C851" t="s">
        <v>19</v>
      </c>
      <c r="D851" s="5">
        <v>220</v>
      </c>
      <c r="E851" s="5">
        <v>154</v>
      </c>
      <c r="F851" s="5">
        <v>7</v>
      </c>
      <c r="G851" s="5">
        <v>1540</v>
      </c>
      <c r="H851" t="s">
        <v>74</v>
      </c>
      <c r="I851" t="s">
        <v>83</v>
      </c>
      <c r="J851" t="s">
        <v>86</v>
      </c>
    </row>
    <row r="852" spans="1:10" x14ac:dyDescent="0.3">
      <c r="A852" s="2">
        <v>44704</v>
      </c>
      <c r="B852" s="2">
        <v>44706</v>
      </c>
      <c r="C852" t="s">
        <v>8</v>
      </c>
      <c r="D852" s="5">
        <v>59</v>
      </c>
      <c r="E852" s="5">
        <v>41.3</v>
      </c>
      <c r="F852" s="5">
        <v>7</v>
      </c>
      <c r="G852" s="5">
        <v>413</v>
      </c>
      <c r="H852" t="s">
        <v>73</v>
      </c>
      <c r="I852" t="s">
        <v>83</v>
      </c>
      <c r="J852" t="s">
        <v>86</v>
      </c>
    </row>
    <row r="853" spans="1:10" x14ac:dyDescent="0.3">
      <c r="A853" s="2">
        <v>44705</v>
      </c>
      <c r="B853" s="2">
        <v>44711</v>
      </c>
      <c r="C853" t="s">
        <v>14</v>
      </c>
      <c r="D853" s="5">
        <v>375</v>
      </c>
      <c r="E853" s="5">
        <v>247.5</v>
      </c>
      <c r="F853" s="5">
        <v>3</v>
      </c>
      <c r="G853" s="5">
        <v>1125</v>
      </c>
      <c r="H853" t="s">
        <v>34</v>
      </c>
      <c r="I853" t="s">
        <v>81</v>
      </c>
      <c r="J853" t="s">
        <v>86</v>
      </c>
    </row>
    <row r="854" spans="1:10" x14ac:dyDescent="0.3">
      <c r="A854" s="2">
        <v>44705</v>
      </c>
      <c r="B854" s="2">
        <v>44706</v>
      </c>
      <c r="C854" t="s">
        <v>20</v>
      </c>
      <c r="D854" s="5">
        <v>440</v>
      </c>
      <c r="E854" s="5">
        <v>286</v>
      </c>
      <c r="F854" s="5">
        <v>8</v>
      </c>
      <c r="G854" s="5">
        <v>3520</v>
      </c>
      <c r="H854" t="s">
        <v>56</v>
      </c>
      <c r="I854" t="s">
        <v>80</v>
      </c>
      <c r="J854" t="s">
        <v>86</v>
      </c>
    </row>
    <row r="855" spans="1:10" x14ac:dyDescent="0.3">
      <c r="A855" s="2">
        <v>44707</v>
      </c>
      <c r="B855" s="2">
        <v>44710</v>
      </c>
      <c r="C855" t="s">
        <v>18</v>
      </c>
      <c r="D855" s="5">
        <v>80</v>
      </c>
      <c r="E855" s="5">
        <v>48.8</v>
      </c>
      <c r="F855" s="5">
        <v>4</v>
      </c>
      <c r="G855" s="5">
        <v>320</v>
      </c>
      <c r="H855" t="s">
        <v>60</v>
      </c>
      <c r="I855" t="s">
        <v>82</v>
      </c>
      <c r="J855" t="s">
        <v>86</v>
      </c>
    </row>
    <row r="856" spans="1:10" x14ac:dyDescent="0.3">
      <c r="A856" s="2">
        <v>44708</v>
      </c>
      <c r="B856" s="2">
        <v>44713</v>
      </c>
      <c r="C856" t="s">
        <v>15</v>
      </c>
      <c r="D856" s="5">
        <v>110</v>
      </c>
      <c r="E856" s="5">
        <v>78.099999999999994</v>
      </c>
      <c r="F856" s="5">
        <v>1</v>
      </c>
      <c r="G856" s="5">
        <v>110</v>
      </c>
      <c r="H856" t="s">
        <v>32</v>
      </c>
      <c r="I856" t="s">
        <v>83</v>
      </c>
      <c r="J856" t="s">
        <v>85</v>
      </c>
    </row>
    <row r="857" spans="1:10" x14ac:dyDescent="0.3">
      <c r="A857" s="2">
        <v>44708</v>
      </c>
      <c r="B857" s="2">
        <v>44710</v>
      </c>
      <c r="C857" t="s">
        <v>9</v>
      </c>
      <c r="D857" s="5">
        <v>215</v>
      </c>
      <c r="E857" s="5">
        <v>152.65</v>
      </c>
      <c r="F857" s="5">
        <v>5</v>
      </c>
      <c r="G857" s="5">
        <v>1075</v>
      </c>
      <c r="H857" t="s">
        <v>70</v>
      </c>
      <c r="I857" t="s">
        <v>79</v>
      </c>
      <c r="J857" t="s">
        <v>86</v>
      </c>
    </row>
    <row r="858" spans="1:10" x14ac:dyDescent="0.3">
      <c r="A858" s="2">
        <v>44708</v>
      </c>
      <c r="B858" s="2">
        <v>44715</v>
      </c>
      <c r="C858" t="s">
        <v>20</v>
      </c>
      <c r="D858" s="5">
        <v>440</v>
      </c>
      <c r="E858" s="5">
        <v>286</v>
      </c>
      <c r="F858" s="5">
        <v>9</v>
      </c>
      <c r="G858" s="5">
        <v>3960</v>
      </c>
      <c r="H858" t="s">
        <v>71</v>
      </c>
      <c r="I858" t="s">
        <v>81</v>
      </c>
      <c r="J858" t="s">
        <v>85</v>
      </c>
    </row>
    <row r="859" spans="1:10" x14ac:dyDescent="0.3">
      <c r="A859" s="2">
        <v>44709</v>
      </c>
      <c r="B859" s="2">
        <v>44715</v>
      </c>
      <c r="C859" t="s">
        <v>17</v>
      </c>
      <c r="D859" s="5">
        <v>195</v>
      </c>
      <c r="E859" s="5">
        <v>138.44999999999999</v>
      </c>
      <c r="F859" s="5">
        <v>8</v>
      </c>
      <c r="G859" s="5">
        <v>1560</v>
      </c>
      <c r="H859" t="s">
        <v>58</v>
      </c>
      <c r="I859" t="s">
        <v>80</v>
      </c>
      <c r="J859" t="s">
        <v>85</v>
      </c>
    </row>
    <row r="860" spans="1:10" x14ac:dyDescent="0.3">
      <c r="A860" s="2">
        <v>44710</v>
      </c>
      <c r="B860" s="2">
        <v>44716</v>
      </c>
      <c r="C860" t="s">
        <v>6</v>
      </c>
      <c r="D860" s="5">
        <v>99</v>
      </c>
      <c r="E860" s="5">
        <v>62.37</v>
      </c>
      <c r="F860" s="5">
        <v>7</v>
      </c>
      <c r="G860" s="5">
        <v>693</v>
      </c>
      <c r="H860" t="s">
        <v>55</v>
      </c>
      <c r="I860" t="s">
        <v>83</v>
      </c>
      <c r="J860" t="s">
        <v>85</v>
      </c>
    </row>
    <row r="861" spans="1:10" x14ac:dyDescent="0.3">
      <c r="A861" s="2">
        <v>44710</v>
      </c>
      <c r="B861" s="2">
        <v>44716</v>
      </c>
      <c r="C861" t="s">
        <v>22</v>
      </c>
      <c r="D861" s="5">
        <v>460</v>
      </c>
      <c r="E861" s="5">
        <v>303.60000000000002</v>
      </c>
      <c r="F861" s="5">
        <v>8</v>
      </c>
      <c r="G861" s="5">
        <v>3680</v>
      </c>
      <c r="H861" t="s">
        <v>40</v>
      </c>
      <c r="I861" t="s">
        <v>82</v>
      </c>
      <c r="J861" t="s">
        <v>85</v>
      </c>
    </row>
    <row r="862" spans="1:10" x14ac:dyDescent="0.3">
      <c r="A862" s="2">
        <v>44711</v>
      </c>
      <c r="B862" s="2">
        <v>44717</v>
      </c>
      <c r="C862" t="s">
        <v>6</v>
      </c>
      <c r="D862" s="5">
        <v>99</v>
      </c>
      <c r="E862" s="5">
        <v>62.37</v>
      </c>
      <c r="F862" s="5">
        <v>8</v>
      </c>
      <c r="G862" s="5">
        <v>792</v>
      </c>
      <c r="H862" t="s">
        <v>74</v>
      </c>
      <c r="I862" t="s">
        <v>79</v>
      </c>
      <c r="J862" t="s">
        <v>85</v>
      </c>
    </row>
    <row r="863" spans="1:10" x14ac:dyDescent="0.3">
      <c r="A863" s="2">
        <v>44711</v>
      </c>
      <c r="B863" s="2">
        <v>44712</v>
      </c>
      <c r="C863" t="s">
        <v>23</v>
      </c>
      <c r="D863" s="5">
        <v>275</v>
      </c>
      <c r="E863" s="5">
        <v>200.75</v>
      </c>
      <c r="F863" s="5">
        <v>6</v>
      </c>
      <c r="G863" s="5">
        <v>1650</v>
      </c>
      <c r="H863" t="s">
        <v>63</v>
      </c>
      <c r="I863" t="s">
        <v>80</v>
      </c>
      <c r="J863" t="s">
        <v>86</v>
      </c>
    </row>
    <row r="864" spans="1:10" x14ac:dyDescent="0.3">
      <c r="A864" s="2">
        <v>44711</v>
      </c>
      <c r="B864" s="2">
        <v>44718</v>
      </c>
      <c r="C864" t="s">
        <v>3</v>
      </c>
      <c r="D864" s="5">
        <v>95</v>
      </c>
      <c r="E864" s="5">
        <v>60.800000000000004</v>
      </c>
      <c r="F864" s="5">
        <v>2</v>
      </c>
      <c r="G864" s="5">
        <v>190</v>
      </c>
      <c r="H864" t="s">
        <v>49</v>
      </c>
      <c r="I864" t="s">
        <v>83</v>
      </c>
      <c r="J864" t="s">
        <v>86</v>
      </c>
    </row>
    <row r="865" spans="1:10" x14ac:dyDescent="0.3">
      <c r="A865" s="2">
        <v>44713</v>
      </c>
      <c r="B865" s="2">
        <v>44715</v>
      </c>
      <c r="C865" t="s">
        <v>10</v>
      </c>
      <c r="D865" s="5">
        <v>390</v>
      </c>
      <c r="E865" s="5">
        <v>253.5</v>
      </c>
      <c r="F865" s="5">
        <v>8</v>
      </c>
      <c r="G865" s="5">
        <v>3120</v>
      </c>
      <c r="H865" t="s">
        <v>76</v>
      </c>
      <c r="I865" t="s">
        <v>79</v>
      </c>
      <c r="J865" t="s">
        <v>86</v>
      </c>
    </row>
    <row r="866" spans="1:10" x14ac:dyDescent="0.3">
      <c r="A866" s="2">
        <v>44714</v>
      </c>
      <c r="B866" s="2">
        <v>44720</v>
      </c>
      <c r="C866" t="s">
        <v>14</v>
      </c>
      <c r="D866" s="5">
        <v>375</v>
      </c>
      <c r="E866" s="5">
        <v>247.5</v>
      </c>
      <c r="F866" s="5">
        <v>2</v>
      </c>
      <c r="G866" s="5">
        <v>750</v>
      </c>
      <c r="H866" t="s">
        <v>32</v>
      </c>
      <c r="I866" t="s">
        <v>79</v>
      </c>
      <c r="J866" t="s">
        <v>85</v>
      </c>
    </row>
    <row r="867" spans="1:10" x14ac:dyDescent="0.3">
      <c r="A867" s="2">
        <v>44715</v>
      </c>
      <c r="B867" s="2">
        <v>44719</v>
      </c>
      <c r="C867" t="s">
        <v>16</v>
      </c>
      <c r="D867" s="5">
        <v>145</v>
      </c>
      <c r="E867" s="5">
        <v>105.85</v>
      </c>
      <c r="F867" s="5">
        <v>1</v>
      </c>
      <c r="G867" s="5">
        <v>145</v>
      </c>
      <c r="H867" t="s">
        <v>55</v>
      </c>
      <c r="I867" t="s">
        <v>81</v>
      </c>
      <c r="J867" t="s">
        <v>86</v>
      </c>
    </row>
    <row r="868" spans="1:10" x14ac:dyDescent="0.3">
      <c r="A868" s="2">
        <v>44717</v>
      </c>
      <c r="B868" s="2">
        <v>44723</v>
      </c>
      <c r="C868" t="s">
        <v>10</v>
      </c>
      <c r="D868" s="5">
        <v>390</v>
      </c>
      <c r="E868" s="5">
        <v>253.5</v>
      </c>
      <c r="F868" s="5">
        <v>8</v>
      </c>
      <c r="G868" s="5">
        <v>3120</v>
      </c>
      <c r="H868" t="s">
        <v>46</v>
      </c>
      <c r="I868" t="s">
        <v>79</v>
      </c>
      <c r="J868" t="s">
        <v>86</v>
      </c>
    </row>
    <row r="869" spans="1:10" x14ac:dyDescent="0.3">
      <c r="A869" s="2">
        <v>44718</v>
      </c>
      <c r="B869" s="2">
        <v>44721</v>
      </c>
      <c r="C869" t="s">
        <v>7</v>
      </c>
      <c r="D869" s="5">
        <v>250</v>
      </c>
      <c r="E869" s="5">
        <v>167.5</v>
      </c>
      <c r="F869" s="5">
        <v>9</v>
      </c>
      <c r="G869" s="5">
        <v>2250</v>
      </c>
      <c r="H869" t="s">
        <v>35</v>
      </c>
      <c r="I869" t="s">
        <v>82</v>
      </c>
      <c r="J869" t="s">
        <v>86</v>
      </c>
    </row>
    <row r="870" spans="1:10" x14ac:dyDescent="0.3">
      <c r="A870" s="2">
        <v>44718</v>
      </c>
      <c r="B870" s="2">
        <v>44719</v>
      </c>
      <c r="C870" t="s">
        <v>21</v>
      </c>
      <c r="D870" s="5">
        <v>355</v>
      </c>
      <c r="E870" s="5">
        <v>252.04999999999998</v>
      </c>
      <c r="F870" s="5">
        <v>8</v>
      </c>
      <c r="G870" s="5">
        <v>2840</v>
      </c>
      <c r="H870" t="s">
        <v>47</v>
      </c>
      <c r="I870" t="s">
        <v>79</v>
      </c>
      <c r="J870" t="s">
        <v>86</v>
      </c>
    </row>
    <row r="871" spans="1:10" x14ac:dyDescent="0.3">
      <c r="A871" s="2">
        <v>44719</v>
      </c>
      <c r="B871" s="2">
        <v>44724</v>
      </c>
      <c r="C871" t="s">
        <v>23</v>
      </c>
      <c r="D871" s="5">
        <v>275</v>
      </c>
      <c r="E871" s="5">
        <v>200.75</v>
      </c>
      <c r="F871" s="5">
        <v>4</v>
      </c>
      <c r="G871" s="5">
        <v>1100</v>
      </c>
      <c r="H871" t="s">
        <v>73</v>
      </c>
      <c r="I871" t="s">
        <v>82</v>
      </c>
      <c r="J871" t="s">
        <v>85</v>
      </c>
    </row>
    <row r="872" spans="1:10" x14ac:dyDescent="0.3">
      <c r="A872" s="2">
        <v>44720</v>
      </c>
      <c r="B872" s="2">
        <v>44722</v>
      </c>
      <c r="C872" t="s">
        <v>7</v>
      </c>
      <c r="D872" s="5">
        <v>250</v>
      </c>
      <c r="E872" s="5">
        <v>167.5</v>
      </c>
      <c r="F872" s="5">
        <v>2</v>
      </c>
      <c r="G872" s="5">
        <v>500</v>
      </c>
      <c r="H872" t="s">
        <v>39</v>
      </c>
      <c r="I872" t="s">
        <v>82</v>
      </c>
      <c r="J872" t="s">
        <v>85</v>
      </c>
    </row>
    <row r="873" spans="1:10" x14ac:dyDescent="0.3">
      <c r="A873" s="2">
        <v>44720</v>
      </c>
      <c r="B873" s="2">
        <v>44726</v>
      </c>
      <c r="C873" t="s">
        <v>23</v>
      </c>
      <c r="D873" s="5">
        <v>275</v>
      </c>
      <c r="E873" s="5">
        <v>200.75</v>
      </c>
      <c r="F873" s="5">
        <v>2</v>
      </c>
      <c r="G873" s="5">
        <v>550</v>
      </c>
      <c r="H873" t="s">
        <v>51</v>
      </c>
      <c r="I873" t="s">
        <v>81</v>
      </c>
      <c r="J873" t="s">
        <v>86</v>
      </c>
    </row>
    <row r="874" spans="1:10" x14ac:dyDescent="0.3">
      <c r="A874" s="2">
        <v>44721</v>
      </c>
      <c r="B874" s="2">
        <v>44723</v>
      </c>
      <c r="C874" t="s">
        <v>7</v>
      </c>
      <c r="D874" s="5">
        <v>250</v>
      </c>
      <c r="E874" s="5">
        <v>167.5</v>
      </c>
      <c r="F874" s="5">
        <v>9</v>
      </c>
      <c r="G874" s="5">
        <v>2250</v>
      </c>
      <c r="H874" t="s">
        <v>38</v>
      </c>
      <c r="I874" t="s">
        <v>80</v>
      </c>
      <c r="J874" t="s">
        <v>85</v>
      </c>
    </row>
    <row r="875" spans="1:10" x14ac:dyDescent="0.3">
      <c r="A875" s="2">
        <v>44722</v>
      </c>
      <c r="B875" s="2">
        <v>44726</v>
      </c>
      <c r="C875" t="s">
        <v>6</v>
      </c>
      <c r="D875" s="5">
        <v>99</v>
      </c>
      <c r="E875" s="5">
        <v>62.37</v>
      </c>
      <c r="F875" s="5">
        <v>8</v>
      </c>
      <c r="G875" s="5">
        <v>792</v>
      </c>
      <c r="H875" t="s">
        <v>64</v>
      </c>
      <c r="I875" t="s">
        <v>79</v>
      </c>
      <c r="J875" t="s">
        <v>86</v>
      </c>
    </row>
    <row r="876" spans="1:10" x14ac:dyDescent="0.3">
      <c r="A876" s="2">
        <v>44723</v>
      </c>
      <c r="B876" s="2">
        <v>44726</v>
      </c>
      <c r="C876" t="s">
        <v>18</v>
      </c>
      <c r="D876" s="5">
        <v>80</v>
      </c>
      <c r="E876" s="5">
        <v>48.8</v>
      </c>
      <c r="F876" s="5">
        <v>1</v>
      </c>
      <c r="G876" s="5">
        <v>80</v>
      </c>
      <c r="H876" t="s">
        <v>44</v>
      </c>
      <c r="I876" t="s">
        <v>82</v>
      </c>
      <c r="J876" t="s">
        <v>86</v>
      </c>
    </row>
    <row r="877" spans="1:10" x14ac:dyDescent="0.3">
      <c r="A877" s="2">
        <v>44725</v>
      </c>
      <c r="B877" s="2">
        <v>44731</v>
      </c>
      <c r="C877" t="s">
        <v>15</v>
      </c>
      <c r="D877" s="5">
        <v>110</v>
      </c>
      <c r="E877" s="5">
        <v>78.099999999999994</v>
      </c>
      <c r="F877" s="5">
        <v>8</v>
      </c>
      <c r="G877" s="5">
        <v>880</v>
      </c>
      <c r="H877" t="s">
        <v>57</v>
      </c>
      <c r="I877" t="s">
        <v>83</v>
      </c>
      <c r="J877" t="s">
        <v>85</v>
      </c>
    </row>
    <row r="878" spans="1:10" x14ac:dyDescent="0.3">
      <c r="A878" s="2">
        <v>44726</v>
      </c>
      <c r="B878" s="2">
        <v>44727</v>
      </c>
      <c r="C878" t="s">
        <v>15</v>
      </c>
      <c r="D878" s="5">
        <v>110</v>
      </c>
      <c r="E878" s="5">
        <v>78.099999999999994</v>
      </c>
      <c r="F878" s="5">
        <v>8</v>
      </c>
      <c r="G878" s="5">
        <v>880</v>
      </c>
      <c r="H878" t="s">
        <v>35</v>
      </c>
      <c r="I878" t="s">
        <v>79</v>
      </c>
      <c r="J878" t="s">
        <v>85</v>
      </c>
    </row>
    <row r="879" spans="1:10" x14ac:dyDescent="0.3">
      <c r="A879" s="2">
        <v>44727</v>
      </c>
      <c r="B879" s="2">
        <v>44729</v>
      </c>
      <c r="C879" t="s">
        <v>9</v>
      </c>
      <c r="D879" s="5">
        <v>215</v>
      </c>
      <c r="E879" s="5">
        <v>152.65</v>
      </c>
      <c r="F879" s="5">
        <v>3</v>
      </c>
      <c r="G879" s="5">
        <v>645</v>
      </c>
      <c r="H879" t="s">
        <v>54</v>
      </c>
      <c r="I879" t="s">
        <v>80</v>
      </c>
      <c r="J879" t="s">
        <v>86</v>
      </c>
    </row>
    <row r="880" spans="1:10" x14ac:dyDescent="0.3">
      <c r="A880" s="2">
        <v>44727</v>
      </c>
      <c r="B880" s="2">
        <v>44729</v>
      </c>
      <c r="C880" t="s">
        <v>18</v>
      </c>
      <c r="D880" s="5">
        <v>80</v>
      </c>
      <c r="E880" s="5">
        <v>48.8</v>
      </c>
      <c r="F880" s="5">
        <v>4</v>
      </c>
      <c r="G880" s="5">
        <v>320</v>
      </c>
      <c r="H880" t="s">
        <v>71</v>
      </c>
      <c r="I880" t="s">
        <v>80</v>
      </c>
      <c r="J880" t="s">
        <v>85</v>
      </c>
    </row>
    <row r="881" spans="1:10" x14ac:dyDescent="0.3">
      <c r="A881" s="2">
        <v>44730</v>
      </c>
      <c r="B881" s="2">
        <v>44731</v>
      </c>
      <c r="C881" t="s">
        <v>10</v>
      </c>
      <c r="D881" s="5">
        <v>390</v>
      </c>
      <c r="E881" s="5">
        <v>253.5</v>
      </c>
      <c r="F881" s="5">
        <v>3</v>
      </c>
      <c r="G881" s="5">
        <v>1170</v>
      </c>
      <c r="H881" t="s">
        <v>45</v>
      </c>
      <c r="I881" t="s">
        <v>79</v>
      </c>
      <c r="J881" t="s">
        <v>85</v>
      </c>
    </row>
    <row r="882" spans="1:10" x14ac:dyDescent="0.3">
      <c r="A882" s="2">
        <v>44734</v>
      </c>
      <c r="B882" s="2">
        <v>44738</v>
      </c>
      <c r="C882" t="s">
        <v>12</v>
      </c>
      <c r="D882" s="5">
        <v>320</v>
      </c>
      <c r="E882" s="5">
        <v>233.6</v>
      </c>
      <c r="F882" s="5">
        <v>9</v>
      </c>
      <c r="G882" s="5">
        <v>2880</v>
      </c>
      <c r="H882" t="s">
        <v>44</v>
      </c>
      <c r="I882" t="s">
        <v>80</v>
      </c>
      <c r="J882" t="s">
        <v>85</v>
      </c>
    </row>
    <row r="883" spans="1:10" x14ac:dyDescent="0.3">
      <c r="A883" s="2">
        <v>44737</v>
      </c>
      <c r="B883" s="2">
        <v>44741</v>
      </c>
      <c r="C883" t="s">
        <v>16</v>
      </c>
      <c r="D883" s="5">
        <v>145</v>
      </c>
      <c r="E883" s="5">
        <v>105.85</v>
      </c>
      <c r="F883" s="5">
        <v>7</v>
      </c>
      <c r="G883" s="5">
        <v>1015</v>
      </c>
      <c r="H883" t="s">
        <v>41</v>
      </c>
      <c r="I883" t="s">
        <v>83</v>
      </c>
      <c r="J883" t="s">
        <v>86</v>
      </c>
    </row>
    <row r="884" spans="1:10" x14ac:dyDescent="0.3">
      <c r="A884" s="2">
        <v>44737</v>
      </c>
      <c r="B884" s="2">
        <v>44740</v>
      </c>
      <c r="C884" t="s">
        <v>7</v>
      </c>
      <c r="D884" s="5">
        <v>250</v>
      </c>
      <c r="E884" s="5">
        <v>167.5</v>
      </c>
      <c r="F884" s="5">
        <v>2</v>
      </c>
      <c r="G884" s="5">
        <v>500</v>
      </c>
      <c r="H884" t="s">
        <v>57</v>
      </c>
      <c r="I884" t="s">
        <v>83</v>
      </c>
      <c r="J884" t="s">
        <v>86</v>
      </c>
    </row>
    <row r="885" spans="1:10" x14ac:dyDescent="0.3">
      <c r="A885" s="2">
        <v>44737</v>
      </c>
      <c r="B885" s="2">
        <v>44742</v>
      </c>
      <c r="C885" t="s">
        <v>11</v>
      </c>
      <c r="D885" s="5">
        <v>490</v>
      </c>
      <c r="E885" s="5">
        <v>298.89999999999998</v>
      </c>
      <c r="F885" s="5">
        <v>3</v>
      </c>
      <c r="G885" s="5">
        <v>1470</v>
      </c>
      <c r="H885" t="s">
        <v>51</v>
      </c>
      <c r="I885" t="s">
        <v>82</v>
      </c>
      <c r="J885" t="s">
        <v>85</v>
      </c>
    </row>
    <row r="886" spans="1:10" x14ac:dyDescent="0.3">
      <c r="A886" s="2">
        <v>44739</v>
      </c>
      <c r="B886" s="2">
        <v>44741</v>
      </c>
      <c r="C886" t="s">
        <v>12</v>
      </c>
      <c r="D886" s="5">
        <v>320</v>
      </c>
      <c r="E886" s="5">
        <v>233.6</v>
      </c>
      <c r="F886" s="5">
        <v>7</v>
      </c>
      <c r="G886" s="5">
        <v>2240</v>
      </c>
      <c r="H886" t="s">
        <v>72</v>
      </c>
      <c r="I886" t="s">
        <v>79</v>
      </c>
      <c r="J886" t="s">
        <v>85</v>
      </c>
    </row>
    <row r="887" spans="1:10" x14ac:dyDescent="0.3">
      <c r="A887" s="2">
        <v>44739</v>
      </c>
      <c r="B887" s="2">
        <v>44742</v>
      </c>
      <c r="C887" t="s">
        <v>13</v>
      </c>
      <c r="D887" s="5">
        <v>445</v>
      </c>
      <c r="E887" s="5">
        <v>280.35000000000002</v>
      </c>
      <c r="F887" s="5">
        <v>9</v>
      </c>
      <c r="G887" s="5">
        <v>4005</v>
      </c>
      <c r="H887" t="s">
        <v>55</v>
      </c>
      <c r="I887" t="s">
        <v>82</v>
      </c>
      <c r="J887" t="s">
        <v>85</v>
      </c>
    </row>
    <row r="888" spans="1:10" x14ac:dyDescent="0.3">
      <c r="A888" s="2">
        <v>44739</v>
      </c>
      <c r="B888" s="2">
        <v>44742</v>
      </c>
      <c r="C888" t="s">
        <v>14</v>
      </c>
      <c r="D888" s="5">
        <v>375</v>
      </c>
      <c r="E888" s="5">
        <v>247.5</v>
      </c>
      <c r="F888" s="5">
        <v>2</v>
      </c>
      <c r="G888" s="5">
        <v>750</v>
      </c>
      <c r="H888" t="s">
        <v>33</v>
      </c>
      <c r="I888" t="s">
        <v>80</v>
      </c>
      <c r="J888" t="s">
        <v>86</v>
      </c>
    </row>
    <row r="889" spans="1:10" x14ac:dyDescent="0.3">
      <c r="A889" s="2">
        <v>44740</v>
      </c>
      <c r="B889" s="2">
        <v>44746</v>
      </c>
      <c r="C889" t="s">
        <v>15</v>
      </c>
      <c r="D889" s="5">
        <v>110</v>
      </c>
      <c r="E889" s="5">
        <v>78.099999999999994</v>
      </c>
      <c r="F889" s="5">
        <v>8</v>
      </c>
      <c r="G889" s="5">
        <v>880</v>
      </c>
      <c r="H889" t="s">
        <v>39</v>
      </c>
      <c r="I889" t="s">
        <v>79</v>
      </c>
      <c r="J889" t="s">
        <v>85</v>
      </c>
    </row>
    <row r="890" spans="1:10" x14ac:dyDescent="0.3">
      <c r="A890" s="2">
        <v>44743</v>
      </c>
      <c r="B890" s="2">
        <v>44748</v>
      </c>
      <c r="C890" t="s">
        <v>23</v>
      </c>
      <c r="D890" s="5">
        <v>275</v>
      </c>
      <c r="E890" s="5">
        <v>200.75</v>
      </c>
      <c r="F890" s="5">
        <v>8</v>
      </c>
      <c r="G890" s="5">
        <v>2200</v>
      </c>
      <c r="H890" t="s">
        <v>42</v>
      </c>
      <c r="I890" t="s">
        <v>82</v>
      </c>
      <c r="J890" t="s">
        <v>85</v>
      </c>
    </row>
    <row r="891" spans="1:10" x14ac:dyDescent="0.3">
      <c r="A891" s="2">
        <v>44743</v>
      </c>
      <c r="B891" s="2">
        <v>44748</v>
      </c>
      <c r="C891" t="s">
        <v>15</v>
      </c>
      <c r="D891" s="5">
        <v>110</v>
      </c>
      <c r="E891" s="5">
        <v>78.099999999999994</v>
      </c>
      <c r="F891" s="5">
        <v>9</v>
      </c>
      <c r="G891" s="5">
        <v>990</v>
      </c>
      <c r="H891" t="s">
        <v>30</v>
      </c>
      <c r="I891" t="s">
        <v>80</v>
      </c>
      <c r="J891" t="s">
        <v>85</v>
      </c>
    </row>
    <row r="892" spans="1:10" x14ac:dyDescent="0.3">
      <c r="A892" s="2">
        <v>44745</v>
      </c>
      <c r="B892" s="2">
        <v>44746</v>
      </c>
      <c r="C892" t="s">
        <v>14</v>
      </c>
      <c r="D892" s="5">
        <v>375</v>
      </c>
      <c r="E892" s="5">
        <v>247.5</v>
      </c>
      <c r="F892" s="5">
        <v>9</v>
      </c>
      <c r="G892" s="5">
        <v>3375</v>
      </c>
      <c r="H892" t="s">
        <v>43</v>
      </c>
      <c r="I892" t="s">
        <v>82</v>
      </c>
      <c r="J892" t="s">
        <v>85</v>
      </c>
    </row>
    <row r="893" spans="1:10" x14ac:dyDescent="0.3">
      <c r="A893" s="2">
        <v>44746</v>
      </c>
      <c r="B893" s="2">
        <v>44749</v>
      </c>
      <c r="C893" t="s">
        <v>11</v>
      </c>
      <c r="D893" s="5">
        <v>490</v>
      </c>
      <c r="E893" s="5">
        <v>298.89999999999998</v>
      </c>
      <c r="F893" s="5">
        <v>4</v>
      </c>
      <c r="G893" s="5">
        <v>1960</v>
      </c>
      <c r="H893" t="s">
        <v>38</v>
      </c>
      <c r="I893" t="s">
        <v>81</v>
      </c>
      <c r="J893" t="s">
        <v>85</v>
      </c>
    </row>
    <row r="894" spans="1:10" x14ac:dyDescent="0.3">
      <c r="A894" s="2">
        <v>44746</v>
      </c>
      <c r="B894" s="2">
        <v>44747</v>
      </c>
      <c r="C894" t="s">
        <v>4</v>
      </c>
      <c r="D894" s="5">
        <v>390</v>
      </c>
      <c r="E894" s="5">
        <v>288.60000000000002</v>
      </c>
      <c r="F894" s="5">
        <v>9</v>
      </c>
      <c r="G894" s="5">
        <v>3510</v>
      </c>
      <c r="H894" t="s">
        <v>76</v>
      </c>
      <c r="I894" t="s">
        <v>80</v>
      </c>
      <c r="J894" t="s">
        <v>86</v>
      </c>
    </row>
    <row r="895" spans="1:10" x14ac:dyDescent="0.3">
      <c r="A895" s="2">
        <v>44747</v>
      </c>
      <c r="B895" s="2">
        <v>44750</v>
      </c>
      <c r="C895" t="s">
        <v>20</v>
      </c>
      <c r="D895" s="5">
        <v>440</v>
      </c>
      <c r="E895" s="5">
        <v>286</v>
      </c>
      <c r="F895" s="5">
        <v>9</v>
      </c>
      <c r="G895" s="5">
        <v>3960</v>
      </c>
      <c r="H895" t="s">
        <v>33</v>
      </c>
      <c r="I895" t="s">
        <v>80</v>
      </c>
      <c r="J895" t="s">
        <v>86</v>
      </c>
    </row>
    <row r="896" spans="1:10" x14ac:dyDescent="0.3">
      <c r="A896" s="2">
        <v>44747</v>
      </c>
      <c r="B896" s="2">
        <v>44750</v>
      </c>
      <c r="C896" t="s">
        <v>6</v>
      </c>
      <c r="D896" s="5">
        <v>99</v>
      </c>
      <c r="E896" s="5">
        <v>62.37</v>
      </c>
      <c r="F896" s="5">
        <v>3</v>
      </c>
      <c r="G896" s="5">
        <v>297</v>
      </c>
      <c r="H896" t="s">
        <v>52</v>
      </c>
      <c r="I896" t="s">
        <v>82</v>
      </c>
      <c r="J896" t="s">
        <v>85</v>
      </c>
    </row>
    <row r="897" spans="1:10" x14ac:dyDescent="0.3">
      <c r="A897" s="2">
        <v>44751</v>
      </c>
      <c r="B897" s="2">
        <v>44756</v>
      </c>
      <c r="C897" t="s">
        <v>20</v>
      </c>
      <c r="D897" s="5">
        <v>440</v>
      </c>
      <c r="E897" s="5">
        <v>286</v>
      </c>
      <c r="F897" s="5">
        <v>2</v>
      </c>
      <c r="G897" s="5">
        <v>880</v>
      </c>
      <c r="H897" t="s">
        <v>37</v>
      </c>
      <c r="I897" t="s">
        <v>80</v>
      </c>
      <c r="J897" t="s">
        <v>85</v>
      </c>
    </row>
    <row r="898" spans="1:10" x14ac:dyDescent="0.3">
      <c r="A898" s="2">
        <v>44753</v>
      </c>
      <c r="B898" s="2">
        <v>44760</v>
      </c>
      <c r="C898" t="s">
        <v>8</v>
      </c>
      <c r="D898" s="5">
        <v>59</v>
      </c>
      <c r="E898" s="5">
        <v>41.3</v>
      </c>
      <c r="F898" s="5">
        <v>9</v>
      </c>
      <c r="G898" s="5">
        <v>531</v>
      </c>
      <c r="H898" t="s">
        <v>73</v>
      </c>
      <c r="I898" t="s">
        <v>83</v>
      </c>
      <c r="J898" t="s">
        <v>85</v>
      </c>
    </row>
    <row r="899" spans="1:10" x14ac:dyDescent="0.3">
      <c r="A899" s="2">
        <v>44753</v>
      </c>
      <c r="B899" s="2">
        <v>44755</v>
      </c>
      <c r="C899" t="s">
        <v>17</v>
      </c>
      <c r="D899" s="5">
        <v>195</v>
      </c>
      <c r="E899" s="5">
        <v>138.44999999999999</v>
      </c>
      <c r="F899" s="5">
        <v>4</v>
      </c>
      <c r="G899" s="5">
        <v>780</v>
      </c>
      <c r="H899" t="s">
        <v>68</v>
      </c>
      <c r="I899" t="s">
        <v>80</v>
      </c>
      <c r="J899" t="s">
        <v>86</v>
      </c>
    </row>
    <row r="900" spans="1:10" x14ac:dyDescent="0.3">
      <c r="A900" s="2">
        <v>44754</v>
      </c>
      <c r="B900" s="2">
        <v>44756</v>
      </c>
      <c r="C900" t="s">
        <v>13</v>
      </c>
      <c r="D900" s="5">
        <v>445</v>
      </c>
      <c r="E900" s="5">
        <v>280.35000000000002</v>
      </c>
      <c r="F900" s="5">
        <v>9</v>
      </c>
      <c r="G900" s="5">
        <v>4005</v>
      </c>
      <c r="H900" t="s">
        <v>46</v>
      </c>
      <c r="I900" t="s">
        <v>79</v>
      </c>
      <c r="J900" t="s">
        <v>85</v>
      </c>
    </row>
    <row r="901" spans="1:10" x14ac:dyDescent="0.3">
      <c r="A901" s="2">
        <v>44755</v>
      </c>
      <c r="B901" s="2">
        <v>44757</v>
      </c>
      <c r="C901" t="s">
        <v>20</v>
      </c>
      <c r="D901" s="5">
        <v>440</v>
      </c>
      <c r="E901" s="5">
        <v>286</v>
      </c>
      <c r="F901" s="5">
        <v>9</v>
      </c>
      <c r="G901" s="5">
        <v>3960</v>
      </c>
      <c r="H901" t="s">
        <v>53</v>
      </c>
      <c r="I901" t="s">
        <v>82</v>
      </c>
      <c r="J901" t="s">
        <v>86</v>
      </c>
    </row>
    <row r="902" spans="1:10" x14ac:dyDescent="0.3">
      <c r="A902" s="2">
        <v>44755</v>
      </c>
      <c r="B902" s="2">
        <v>44760</v>
      </c>
      <c r="C902" t="s">
        <v>15</v>
      </c>
      <c r="D902" s="5">
        <v>110</v>
      </c>
      <c r="E902" s="5">
        <v>78.099999999999994</v>
      </c>
      <c r="F902" s="5">
        <v>9</v>
      </c>
      <c r="G902" s="5">
        <v>990</v>
      </c>
      <c r="H902" t="s">
        <v>54</v>
      </c>
      <c r="I902" t="s">
        <v>82</v>
      </c>
      <c r="J902" t="s">
        <v>85</v>
      </c>
    </row>
    <row r="903" spans="1:10" x14ac:dyDescent="0.3">
      <c r="A903" s="2">
        <v>44755</v>
      </c>
      <c r="B903" s="2">
        <v>44760</v>
      </c>
      <c r="C903" t="s">
        <v>18</v>
      </c>
      <c r="D903" s="5">
        <v>80</v>
      </c>
      <c r="E903" s="5">
        <v>48.8</v>
      </c>
      <c r="F903" s="5">
        <v>7</v>
      </c>
      <c r="G903" s="5">
        <v>560</v>
      </c>
      <c r="H903" t="s">
        <v>60</v>
      </c>
      <c r="I903" t="s">
        <v>82</v>
      </c>
      <c r="J903" t="s">
        <v>86</v>
      </c>
    </row>
    <row r="904" spans="1:10" x14ac:dyDescent="0.3">
      <c r="A904" s="2">
        <v>44756</v>
      </c>
      <c r="B904" s="2">
        <v>44757</v>
      </c>
      <c r="C904" t="s">
        <v>5</v>
      </c>
      <c r="D904" s="5">
        <v>290</v>
      </c>
      <c r="E904" s="5">
        <v>185.6</v>
      </c>
      <c r="F904" s="5">
        <v>2</v>
      </c>
      <c r="G904" s="5">
        <v>580</v>
      </c>
      <c r="H904" t="s">
        <v>33</v>
      </c>
      <c r="I904" t="s">
        <v>79</v>
      </c>
      <c r="J904" t="s">
        <v>86</v>
      </c>
    </row>
    <row r="905" spans="1:10" x14ac:dyDescent="0.3">
      <c r="A905" s="2">
        <v>44757</v>
      </c>
      <c r="B905" s="2">
        <v>44762</v>
      </c>
      <c r="C905" t="s">
        <v>4</v>
      </c>
      <c r="D905" s="5">
        <v>390</v>
      </c>
      <c r="E905" s="5">
        <v>288.60000000000002</v>
      </c>
      <c r="F905" s="5">
        <v>5</v>
      </c>
      <c r="G905" s="5">
        <v>1950</v>
      </c>
      <c r="H905" t="s">
        <v>58</v>
      </c>
      <c r="I905" t="s">
        <v>79</v>
      </c>
      <c r="J905" t="s">
        <v>86</v>
      </c>
    </row>
    <row r="906" spans="1:10" x14ac:dyDescent="0.3">
      <c r="A906" s="2">
        <v>44758</v>
      </c>
      <c r="B906" s="2">
        <v>44760</v>
      </c>
      <c r="C906" t="s">
        <v>15</v>
      </c>
      <c r="D906" s="5">
        <v>110</v>
      </c>
      <c r="E906" s="5">
        <v>78.099999999999994</v>
      </c>
      <c r="F906" s="5">
        <v>8</v>
      </c>
      <c r="G906" s="5">
        <v>880</v>
      </c>
      <c r="H906" t="s">
        <v>44</v>
      </c>
      <c r="I906" t="s">
        <v>79</v>
      </c>
      <c r="J906" t="s">
        <v>85</v>
      </c>
    </row>
    <row r="907" spans="1:10" x14ac:dyDescent="0.3">
      <c r="A907" s="2">
        <v>44759</v>
      </c>
      <c r="B907" s="2">
        <v>44763</v>
      </c>
      <c r="C907" t="s">
        <v>21</v>
      </c>
      <c r="D907" s="5">
        <v>355</v>
      </c>
      <c r="E907" s="5">
        <v>252.04999999999998</v>
      </c>
      <c r="F907" s="5">
        <v>8</v>
      </c>
      <c r="G907" s="5">
        <v>2840</v>
      </c>
      <c r="H907" t="s">
        <v>41</v>
      </c>
      <c r="I907" t="s">
        <v>83</v>
      </c>
      <c r="J907" t="s">
        <v>86</v>
      </c>
    </row>
    <row r="908" spans="1:10" x14ac:dyDescent="0.3">
      <c r="A908" s="2">
        <v>44759</v>
      </c>
      <c r="B908" s="2">
        <v>44765</v>
      </c>
      <c r="C908" t="s">
        <v>23</v>
      </c>
      <c r="D908" s="5">
        <v>275</v>
      </c>
      <c r="E908" s="5">
        <v>200.75</v>
      </c>
      <c r="F908" s="5">
        <v>2</v>
      </c>
      <c r="G908" s="5">
        <v>550</v>
      </c>
      <c r="H908" t="s">
        <v>70</v>
      </c>
      <c r="I908" t="s">
        <v>82</v>
      </c>
      <c r="J908" t="s">
        <v>86</v>
      </c>
    </row>
    <row r="909" spans="1:10" x14ac:dyDescent="0.3">
      <c r="A909" s="2">
        <v>44760</v>
      </c>
      <c r="B909" s="2">
        <v>44762</v>
      </c>
      <c r="C909" t="s">
        <v>20</v>
      </c>
      <c r="D909" s="5">
        <v>440</v>
      </c>
      <c r="E909" s="5">
        <v>286</v>
      </c>
      <c r="F909" s="5">
        <v>8</v>
      </c>
      <c r="G909" s="5">
        <v>3520</v>
      </c>
      <c r="H909" t="s">
        <v>32</v>
      </c>
      <c r="I909" t="s">
        <v>83</v>
      </c>
      <c r="J909" t="s">
        <v>86</v>
      </c>
    </row>
    <row r="910" spans="1:10" x14ac:dyDescent="0.3">
      <c r="A910" s="2">
        <v>44761</v>
      </c>
      <c r="B910" s="2">
        <v>44765</v>
      </c>
      <c r="C910" t="s">
        <v>15</v>
      </c>
      <c r="D910" s="5">
        <v>110</v>
      </c>
      <c r="E910" s="5">
        <v>78.099999999999994</v>
      </c>
      <c r="F910" s="5">
        <v>4</v>
      </c>
      <c r="G910" s="5">
        <v>440</v>
      </c>
      <c r="H910" t="s">
        <v>74</v>
      </c>
      <c r="I910" t="s">
        <v>83</v>
      </c>
      <c r="J910" t="s">
        <v>86</v>
      </c>
    </row>
    <row r="911" spans="1:10" x14ac:dyDescent="0.3">
      <c r="A911" s="2">
        <v>44761</v>
      </c>
      <c r="B911" s="2">
        <v>44764</v>
      </c>
      <c r="C911" t="s">
        <v>4</v>
      </c>
      <c r="D911" s="5">
        <v>390</v>
      </c>
      <c r="E911" s="5">
        <v>288.60000000000002</v>
      </c>
      <c r="F911" s="5">
        <v>8</v>
      </c>
      <c r="G911" s="5">
        <v>3120</v>
      </c>
      <c r="H911" t="s">
        <v>68</v>
      </c>
      <c r="I911" t="s">
        <v>81</v>
      </c>
      <c r="J911" t="s">
        <v>86</v>
      </c>
    </row>
    <row r="912" spans="1:10" x14ac:dyDescent="0.3">
      <c r="A912" s="2">
        <v>44762</v>
      </c>
      <c r="B912" s="2">
        <v>44766</v>
      </c>
      <c r="C912" t="s">
        <v>10</v>
      </c>
      <c r="D912" s="5">
        <v>390</v>
      </c>
      <c r="E912" s="5">
        <v>253.5</v>
      </c>
      <c r="F912" s="5">
        <v>8</v>
      </c>
      <c r="G912" s="5">
        <v>3120</v>
      </c>
      <c r="H912" t="s">
        <v>41</v>
      </c>
      <c r="I912" t="s">
        <v>81</v>
      </c>
      <c r="J912" t="s">
        <v>86</v>
      </c>
    </row>
    <row r="913" spans="1:10" x14ac:dyDescent="0.3">
      <c r="A913" s="2">
        <v>44762</v>
      </c>
      <c r="B913" s="2">
        <v>44764</v>
      </c>
      <c r="C913" t="s">
        <v>8</v>
      </c>
      <c r="D913" s="5">
        <v>59</v>
      </c>
      <c r="E913" s="5">
        <v>41.3</v>
      </c>
      <c r="F913" s="5">
        <v>1</v>
      </c>
      <c r="G913" s="5">
        <v>59</v>
      </c>
      <c r="H913" t="s">
        <v>42</v>
      </c>
      <c r="I913" t="s">
        <v>80</v>
      </c>
      <c r="J913" t="s">
        <v>86</v>
      </c>
    </row>
    <row r="914" spans="1:10" x14ac:dyDescent="0.3">
      <c r="A914" s="2">
        <v>44763</v>
      </c>
      <c r="B914" s="2">
        <v>44767</v>
      </c>
      <c r="C914" t="s">
        <v>17</v>
      </c>
      <c r="D914" s="5">
        <v>195</v>
      </c>
      <c r="E914" s="5">
        <v>138.44999999999999</v>
      </c>
      <c r="F914" s="5">
        <v>5</v>
      </c>
      <c r="G914" s="5">
        <v>975</v>
      </c>
      <c r="H914" t="s">
        <v>70</v>
      </c>
      <c r="I914" t="s">
        <v>82</v>
      </c>
      <c r="J914" t="s">
        <v>85</v>
      </c>
    </row>
    <row r="915" spans="1:10" x14ac:dyDescent="0.3">
      <c r="A915" s="2">
        <v>44765</v>
      </c>
      <c r="B915" s="2">
        <v>44768</v>
      </c>
      <c r="C915" t="s">
        <v>22</v>
      </c>
      <c r="D915" s="5">
        <v>460</v>
      </c>
      <c r="E915" s="5">
        <v>303.60000000000002</v>
      </c>
      <c r="F915" s="5">
        <v>4</v>
      </c>
      <c r="G915" s="5">
        <v>1840</v>
      </c>
      <c r="H915" t="s">
        <v>70</v>
      </c>
      <c r="I915" t="s">
        <v>79</v>
      </c>
      <c r="J915" t="s">
        <v>85</v>
      </c>
    </row>
    <row r="916" spans="1:10" x14ac:dyDescent="0.3">
      <c r="A916" s="2">
        <v>44765</v>
      </c>
      <c r="B916" s="2">
        <v>44768</v>
      </c>
      <c r="C916" t="s">
        <v>19</v>
      </c>
      <c r="D916" s="5">
        <v>220</v>
      </c>
      <c r="E916" s="5">
        <v>154</v>
      </c>
      <c r="F916" s="5">
        <v>9</v>
      </c>
      <c r="G916" s="5">
        <v>1980</v>
      </c>
      <c r="H916" t="s">
        <v>41</v>
      </c>
      <c r="I916" t="s">
        <v>79</v>
      </c>
      <c r="J916" t="s">
        <v>85</v>
      </c>
    </row>
    <row r="917" spans="1:10" x14ac:dyDescent="0.3">
      <c r="A917" s="2">
        <v>44766</v>
      </c>
      <c r="B917" s="2">
        <v>44773</v>
      </c>
      <c r="C917" t="s">
        <v>6</v>
      </c>
      <c r="D917" s="5">
        <v>99</v>
      </c>
      <c r="E917" s="5">
        <v>62.37</v>
      </c>
      <c r="F917" s="5">
        <v>5</v>
      </c>
      <c r="G917" s="5">
        <v>495</v>
      </c>
      <c r="H917" t="s">
        <v>47</v>
      </c>
      <c r="I917" t="s">
        <v>79</v>
      </c>
      <c r="J917" t="s">
        <v>86</v>
      </c>
    </row>
    <row r="918" spans="1:10" x14ac:dyDescent="0.3">
      <c r="A918" s="2">
        <v>44766</v>
      </c>
      <c r="B918" s="2">
        <v>44767</v>
      </c>
      <c r="C918" t="s">
        <v>15</v>
      </c>
      <c r="D918" s="5">
        <v>110</v>
      </c>
      <c r="E918" s="5">
        <v>78.099999999999994</v>
      </c>
      <c r="F918" s="5">
        <v>3</v>
      </c>
      <c r="G918" s="5">
        <v>330</v>
      </c>
      <c r="H918" t="s">
        <v>37</v>
      </c>
      <c r="I918" t="s">
        <v>82</v>
      </c>
      <c r="J918" t="s">
        <v>86</v>
      </c>
    </row>
    <row r="919" spans="1:10" x14ac:dyDescent="0.3">
      <c r="A919" s="2">
        <v>44768</v>
      </c>
      <c r="B919" s="2">
        <v>44772</v>
      </c>
      <c r="C919" t="s">
        <v>22</v>
      </c>
      <c r="D919" s="5">
        <v>460</v>
      </c>
      <c r="E919" s="5">
        <v>303.60000000000002</v>
      </c>
      <c r="F919" s="5">
        <v>3</v>
      </c>
      <c r="G919" s="5">
        <v>1380</v>
      </c>
      <c r="H919" t="s">
        <v>44</v>
      </c>
      <c r="I919" t="s">
        <v>83</v>
      </c>
      <c r="J919" t="s">
        <v>85</v>
      </c>
    </row>
    <row r="920" spans="1:10" x14ac:dyDescent="0.3">
      <c r="A920" s="2">
        <v>44768</v>
      </c>
      <c r="B920" s="2">
        <v>44770</v>
      </c>
      <c r="C920" t="s">
        <v>11</v>
      </c>
      <c r="D920" s="5">
        <v>490</v>
      </c>
      <c r="E920" s="5">
        <v>298.89999999999998</v>
      </c>
      <c r="F920" s="5">
        <v>4</v>
      </c>
      <c r="G920" s="5">
        <v>1960</v>
      </c>
      <c r="H920" t="s">
        <v>33</v>
      </c>
      <c r="I920" t="s">
        <v>79</v>
      </c>
      <c r="J920" t="s">
        <v>85</v>
      </c>
    </row>
    <row r="921" spans="1:10" x14ac:dyDescent="0.3">
      <c r="A921" s="2">
        <v>44770</v>
      </c>
      <c r="B921" s="2">
        <v>44773</v>
      </c>
      <c r="C921" t="s">
        <v>11</v>
      </c>
      <c r="D921" s="5">
        <v>490</v>
      </c>
      <c r="E921" s="5">
        <v>298.89999999999998</v>
      </c>
      <c r="F921" s="5">
        <v>9</v>
      </c>
      <c r="G921" s="5">
        <v>4410</v>
      </c>
      <c r="H921" t="s">
        <v>64</v>
      </c>
      <c r="I921" t="s">
        <v>79</v>
      </c>
      <c r="J921" t="s">
        <v>86</v>
      </c>
    </row>
    <row r="922" spans="1:10" x14ac:dyDescent="0.3">
      <c r="A922" s="2">
        <v>44770</v>
      </c>
      <c r="B922" s="2">
        <v>44776</v>
      </c>
      <c r="C922" t="s">
        <v>16</v>
      </c>
      <c r="D922" s="5">
        <v>145</v>
      </c>
      <c r="E922" s="5">
        <v>105.85</v>
      </c>
      <c r="F922" s="5">
        <v>2</v>
      </c>
      <c r="G922" s="5">
        <v>290</v>
      </c>
      <c r="H922" t="s">
        <v>31</v>
      </c>
      <c r="I922" t="s">
        <v>82</v>
      </c>
      <c r="J922" t="s">
        <v>85</v>
      </c>
    </row>
    <row r="923" spans="1:10" x14ac:dyDescent="0.3">
      <c r="A923" s="2">
        <v>44772</v>
      </c>
      <c r="B923" s="2">
        <v>44779</v>
      </c>
      <c r="C923" t="s">
        <v>2</v>
      </c>
      <c r="D923" s="5">
        <v>250</v>
      </c>
      <c r="E923" s="5">
        <v>187.5</v>
      </c>
      <c r="F923" s="5">
        <v>6</v>
      </c>
      <c r="G923" s="5">
        <v>1500</v>
      </c>
      <c r="H923" t="s">
        <v>73</v>
      </c>
      <c r="I923" t="s">
        <v>80</v>
      </c>
      <c r="J923" t="s">
        <v>85</v>
      </c>
    </row>
    <row r="924" spans="1:10" x14ac:dyDescent="0.3">
      <c r="A924" s="2">
        <v>44773</v>
      </c>
      <c r="B924" s="2">
        <v>44777</v>
      </c>
      <c r="C924" t="s">
        <v>13</v>
      </c>
      <c r="D924" s="5">
        <v>445</v>
      </c>
      <c r="E924" s="5">
        <v>280.35000000000002</v>
      </c>
      <c r="F924" s="5">
        <v>5</v>
      </c>
      <c r="G924" s="5">
        <v>2225</v>
      </c>
      <c r="H924" t="s">
        <v>60</v>
      </c>
      <c r="I924" t="s">
        <v>83</v>
      </c>
      <c r="J924" t="s">
        <v>86</v>
      </c>
    </row>
    <row r="925" spans="1:10" x14ac:dyDescent="0.3">
      <c r="A925" s="2">
        <v>44774</v>
      </c>
      <c r="B925" s="2">
        <v>44777</v>
      </c>
      <c r="C925" t="s">
        <v>5</v>
      </c>
      <c r="D925" s="5">
        <v>290</v>
      </c>
      <c r="E925" s="5">
        <v>185.6</v>
      </c>
      <c r="F925" s="5">
        <v>2</v>
      </c>
      <c r="G925" s="5">
        <v>580</v>
      </c>
      <c r="H925" t="s">
        <v>58</v>
      </c>
      <c r="I925" t="s">
        <v>79</v>
      </c>
      <c r="J925" t="s">
        <v>85</v>
      </c>
    </row>
    <row r="926" spans="1:10" x14ac:dyDescent="0.3">
      <c r="A926" s="2">
        <v>44774</v>
      </c>
      <c r="B926" s="2">
        <v>44779</v>
      </c>
      <c r="C926" t="s">
        <v>2</v>
      </c>
      <c r="D926" s="5">
        <v>250</v>
      </c>
      <c r="E926" s="5">
        <v>187.5</v>
      </c>
      <c r="F926" s="5">
        <v>2</v>
      </c>
      <c r="G926" s="5">
        <v>500</v>
      </c>
      <c r="H926" t="s">
        <v>59</v>
      </c>
      <c r="I926" t="s">
        <v>82</v>
      </c>
      <c r="J926" t="s">
        <v>86</v>
      </c>
    </row>
    <row r="927" spans="1:10" x14ac:dyDescent="0.3">
      <c r="A927" s="2">
        <v>44775</v>
      </c>
      <c r="B927" s="2">
        <v>44779</v>
      </c>
      <c r="C927" t="s">
        <v>6</v>
      </c>
      <c r="D927" s="5">
        <v>99</v>
      </c>
      <c r="E927" s="5">
        <v>62.37</v>
      </c>
      <c r="F927" s="5">
        <v>7</v>
      </c>
      <c r="G927" s="5">
        <v>693</v>
      </c>
      <c r="H927" t="s">
        <v>41</v>
      </c>
      <c r="I927" t="s">
        <v>83</v>
      </c>
      <c r="J927" t="s">
        <v>85</v>
      </c>
    </row>
    <row r="928" spans="1:10" x14ac:dyDescent="0.3">
      <c r="A928" s="2">
        <v>44777</v>
      </c>
      <c r="B928" s="2">
        <v>44778</v>
      </c>
      <c r="C928" t="s">
        <v>7</v>
      </c>
      <c r="D928" s="5">
        <v>250</v>
      </c>
      <c r="E928" s="5">
        <v>167.5</v>
      </c>
      <c r="F928" s="5">
        <v>8</v>
      </c>
      <c r="G928" s="5">
        <v>2000</v>
      </c>
      <c r="H928" t="s">
        <v>70</v>
      </c>
      <c r="I928" t="s">
        <v>81</v>
      </c>
      <c r="J928" t="s">
        <v>85</v>
      </c>
    </row>
    <row r="929" spans="1:10" x14ac:dyDescent="0.3">
      <c r="A929" s="2">
        <v>44779</v>
      </c>
      <c r="B929" s="2">
        <v>44784</v>
      </c>
      <c r="C929" t="s">
        <v>22</v>
      </c>
      <c r="D929" s="5">
        <v>460</v>
      </c>
      <c r="E929" s="5">
        <v>303.60000000000002</v>
      </c>
      <c r="F929" s="5">
        <v>4</v>
      </c>
      <c r="G929" s="5">
        <v>1840</v>
      </c>
      <c r="H929" t="s">
        <v>64</v>
      </c>
      <c r="I929" t="s">
        <v>79</v>
      </c>
      <c r="J929" t="s">
        <v>85</v>
      </c>
    </row>
    <row r="930" spans="1:10" x14ac:dyDescent="0.3">
      <c r="A930" s="2">
        <v>44780</v>
      </c>
      <c r="B930" s="2">
        <v>44784</v>
      </c>
      <c r="C930" t="s">
        <v>8</v>
      </c>
      <c r="D930" s="5">
        <v>59</v>
      </c>
      <c r="E930" s="5">
        <v>41.3</v>
      </c>
      <c r="F930" s="5">
        <v>3</v>
      </c>
      <c r="G930" s="5">
        <v>177</v>
      </c>
      <c r="H930" t="s">
        <v>71</v>
      </c>
      <c r="I930" t="s">
        <v>81</v>
      </c>
      <c r="J930" t="s">
        <v>86</v>
      </c>
    </row>
    <row r="931" spans="1:10" x14ac:dyDescent="0.3">
      <c r="A931" s="2">
        <v>44781</v>
      </c>
      <c r="B931" s="2">
        <v>44785</v>
      </c>
      <c r="C931" t="s">
        <v>12</v>
      </c>
      <c r="D931" s="5">
        <v>320</v>
      </c>
      <c r="E931" s="5">
        <v>233.6</v>
      </c>
      <c r="F931" s="5">
        <v>7</v>
      </c>
      <c r="G931" s="5">
        <v>2240</v>
      </c>
      <c r="H931" t="s">
        <v>53</v>
      </c>
      <c r="I931" t="s">
        <v>80</v>
      </c>
      <c r="J931" t="s">
        <v>86</v>
      </c>
    </row>
    <row r="932" spans="1:10" x14ac:dyDescent="0.3">
      <c r="A932" s="2">
        <v>44781</v>
      </c>
      <c r="B932" s="2">
        <v>44783</v>
      </c>
      <c r="C932" t="s">
        <v>17</v>
      </c>
      <c r="D932" s="5">
        <v>195</v>
      </c>
      <c r="E932" s="5">
        <v>138.44999999999999</v>
      </c>
      <c r="F932" s="5">
        <v>8</v>
      </c>
      <c r="G932" s="5">
        <v>1560</v>
      </c>
      <c r="H932" t="s">
        <v>70</v>
      </c>
      <c r="I932" t="s">
        <v>83</v>
      </c>
      <c r="J932" t="s">
        <v>85</v>
      </c>
    </row>
    <row r="933" spans="1:10" x14ac:dyDescent="0.3">
      <c r="A933" s="2">
        <v>44781</v>
      </c>
      <c r="B933" s="2">
        <v>44783</v>
      </c>
      <c r="C933" t="s">
        <v>8</v>
      </c>
      <c r="D933" s="5">
        <v>59</v>
      </c>
      <c r="E933" s="5">
        <v>41.3</v>
      </c>
      <c r="F933" s="5">
        <v>7</v>
      </c>
      <c r="G933" s="5">
        <v>413</v>
      </c>
      <c r="H933" t="s">
        <v>72</v>
      </c>
      <c r="I933" t="s">
        <v>82</v>
      </c>
      <c r="J933" t="s">
        <v>86</v>
      </c>
    </row>
    <row r="934" spans="1:10" x14ac:dyDescent="0.3">
      <c r="A934" s="2">
        <v>44784</v>
      </c>
      <c r="B934" s="2">
        <v>44785</v>
      </c>
      <c r="C934" t="s">
        <v>17</v>
      </c>
      <c r="D934" s="5">
        <v>195</v>
      </c>
      <c r="E934" s="5">
        <v>138.44999999999999</v>
      </c>
      <c r="F934" s="5">
        <v>6</v>
      </c>
      <c r="G934" s="5">
        <v>1170</v>
      </c>
      <c r="H934" t="s">
        <v>50</v>
      </c>
      <c r="I934" t="s">
        <v>81</v>
      </c>
      <c r="J934" t="s">
        <v>85</v>
      </c>
    </row>
    <row r="935" spans="1:10" x14ac:dyDescent="0.3">
      <c r="A935" s="2">
        <v>44784</v>
      </c>
      <c r="B935" s="2">
        <v>44788</v>
      </c>
      <c r="C935" t="s">
        <v>14</v>
      </c>
      <c r="D935" s="5">
        <v>375</v>
      </c>
      <c r="E935" s="5">
        <v>247.5</v>
      </c>
      <c r="F935" s="5">
        <v>8</v>
      </c>
      <c r="G935" s="5">
        <v>3000</v>
      </c>
      <c r="H935" t="s">
        <v>53</v>
      </c>
      <c r="I935" t="s">
        <v>81</v>
      </c>
      <c r="J935" t="s">
        <v>85</v>
      </c>
    </row>
    <row r="936" spans="1:10" x14ac:dyDescent="0.3">
      <c r="A936" s="2">
        <v>44784</v>
      </c>
      <c r="B936" s="2">
        <v>44788</v>
      </c>
      <c r="C936" t="s">
        <v>15</v>
      </c>
      <c r="D936" s="5">
        <v>110</v>
      </c>
      <c r="E936" s="5">
        <v>78.099999999999994</v>
      </c>
      <c r="F936" s="5">
        <v>9</v>
      </c>
      <c r="G936" s="5">
        <v>990</v>
      </c>
      <c r="H936" t="s">
        <v>41</v>
      </c>
      <c r="I936" t="s">
        <v>83</v>
      </c>
      <c r="J936" t="s">
        <v>85</v>
      </c>
    </row>
    <row r="937" spans="1:10" x14ac:dyDescent="0.3">
      <c r="A937" s="2">
        <v>44786</v>
      </c>
      <c r="B937" s="2">
        <v>44791</v>
      </c>
      <c r="C937" t="s">
        <v>10</v>
      </c>
      <c r="D937" s="5">
        <v>390</v>
      </c>
      <c r="E937" s="5">
        <v>253.5</v>
      </c>
      <c r="F937" s="5">
        <v>7</v>
      </c>
      <c r="G937" s="5">
        <v>2730</v>
      </c>
      <c r="H937" t="s">
        <v>74</v>
      </c>
      <c r="I937" t="s">
        <v>83</v>
      </c>
      <c r="J937" t="s">
        <v>85</v>
      </c>
    </row>
    <row r="938" spans="1:10" x14ac:dyDescent="0.3">
      <c r="A938" s="2">
        <v>44787</v>
      </c>
      <c r="B938" s="2">
        <v>44790</v>
      </c>
      <c r="C938" t="s">
        <v>4</v>
      </c>
      <c r="D938" s="5">
        <v>390</v>
      </c>
      <c r="E938" s="5">
        <v>288.60000000000002</v>
      </c>
      <c r="F938" s="5">
        <v>9</v>
      </c>
      <c r="G938" s="5">
        <v>3510</v>
      </c>
      <c r="H938" t="s">
        <v>54</v>
      </c>
      <c r="I938" t="s">
        <v>82</v>
      </c>
      <c r="J938" t="s">
        <v>85</v>
      </c>
    </row>
    <row r="939" spans="1:10" x14ac:dyDescent="0.3">
      <c r="A939" s="2">
        <v>44787</v>
      </c>
      <c r="B939" s="2">
        <v>44788</v>
      </c>
      <c r="C939" t="s">
        <v>2</v>
      </c>
      <c r="D939" s="5">
        <v>250</v>
      </c>
      <c r="E939" s="5">
        <v>187.5</v>
      </c>
      <c r="F939" s="5">
        <v>4</v>
      </c>
      <c r="G939" s="5">
        <v>1000</v>
      </c>
      <c r="H939" t="s">
        <v>43</v>
      </c>
      <c r="I939" t="s">
        <v>81</v>
      </c>
      <c r="J939" t="s">
        <v>86</v>
      </c>
    </row>
    <row r="940" spans="1:10" x14ac:dyDescent="0.3">
      <c r="A940" s="2">
        <v>44787</v>
      </c>
      <c r="B940" s="2">
        <v>44791</v>
      </c>
      <c r="C940" t="s">
        <v>19</v>
      </c>
      <c r="D940" s="5">
        <v>220</v>
      </c>
      <c r="E940" s="5">
        <v>154</v>
      </c>
      <c r="F940" s="5">
        <v>6</v>
      </c>
      <c r="G940" s="5">
        <v>1320</v>
      </c>
      <c r="H940" t="s">
        <v>68</v>
      </c>
      <c r="I940" t="s">
        <v>82</v>
      </c>
      <c r="J940" t="s">
        <v>86</v>
      </c>
    </row>
    <row r="941" spans="1:10" x14ac:dyDescent="0.3">
      <c r="A941" s="2">
        <v>44789</v>
      </c>
      <c r="B941" s="2">
        <v>44791</v>
      </c>
      <c r="C941" t="s">
        <v>5</v>
      </c>
      <c r="D941" s="5">
        <v>290</v>
      </c>
      <c r="E941" s="5">
        <v>185.6</v>
      </c>
      <c r="F941" s="5">
        <v>4</v>
      </c>
      <c r="G941" s="5">
        <v>1160</v>
      </c>
      <c r="H941" t="s">
        <v>44</v>
      </c>
      <c r="I941" t="s">
        <v>82</v>
      </c>
      <c r="J941" t="s">
        <v>86</v>
      </c>
    </row>
    <row r="942" spans="1:10" x14ac:dyDescent="0.3">
      <c r="A942" s="2">
        <v>44789</v>
      </c>
      <c r="B942" s="2">
        <v>44794</v>
      </c>
      <c r="C942" t="s">
        <v>17</v>
      </c>
      <c r="D942" s="5">
        <v>195</v>
      </c>
      <c r="E942" s="5">
        <v>138.44999999999999</v>
      </c>
      <c r="F942" s="5">
        <v>6</v>
      </c>
      <c r="G942" s="5">
        <v>1170</v>
      </c>
      <c r="H942" t="s">
        <v>61</v>
      </c>
      <c r="I942" t="s">
        <v>83</v>
      </c>
      <c r="J942" t="s">
        <v>86</v>
      </c>
    </row>
    <row r="943" spans="1:10" x14ac:dyDescent="0.3">
      <c r="A943" s="2">
        <v>44791</v>
      </c>
      <c r="B943" s="2">
        <v>44797</v>
      </c>
      <c r="C943" t="s">
        <v>12</v>
      </c>
      <c r="D943" s="5">
        <v>320</v>
      </c>
      <c r="E943" s="5">
        <v>233.6</v>
      </c>
      <c r="F943" s="5">
        <v>2</v>
      </c>
      <c r="G943" s="5">
        <v>640</v>
      </c>
      <c r="H943" t="s">
        <v>33</v>
      </c>
      <c r="I943" t="s">
        <v>79</v>
      </c>
      <c r="J943" t="s">
        <v>86</v>
      </c>
    </row>
    <row r="944" spans="1:10" x14ac:dyDescent="0.3">
      <c r="A944" s="2">
        <v>44791</v>
      </c>
      <c r="B944" s="2">
        <v>44798</v>
      </c>
      <c r="C944" t="s">
        <v>12</v>
      </c>
      <c r="D944" s="5">
        <v>320</v>
      </c>
      <c r="E944" s="5">
        <v>233.6</v>
      </c>
      <c r="F944" s="5">
        <v>6</v>
      </c>
      <c r="G944" s="5">
        <v>1920</v>
      </c>
      <c r="H944" t="s">
        <v>75</v>
      </c>
      <c r="I944" t="s">
        <v>80</v>
      </c>
      <c r="J944" t="s">
        <v>86</v>
      </c>
    </row>
    <row r="945" spans="1:10" x14ac:dyDescent="0.3">
      <c r="A945" s="2">
        <v>44792</v>
      </c>
      <c r="B945" s="2">
        <v>44793</v>
      </c>
      <c r="C945" t="s">
        <v>11</v>
      </c>
      <c r="D945" s="5">
        <v>490</v>
      </c>
      <c r="E945" s="5">
        <v>298.89999999999998</v>
      </c>
      <c r="F945" s="5">
        <v>4</v>
      </c>
      <c r="G945" s="5">
        <v>1960</v>
      </c>
      <c r="H945" t="s">
        <v>43</v>
      </c>
      <c r="I945" t="s">
        <v>83</v>
      </c>
      <c r="J945" t="s">
        <v>86</v>
      </c>
    </row>
    <row r="946" spans="1:10" x14ac:dyDescent="0.3">
      <c r="A946" s="2">
        <v>44792</v>
      </c>
      <c r="B946" s="2">
        <v>44798</v>
      </c>
      <c r="C946" t="s">
        <v>4</v>
      </c>
      <c r="D946" s="5">
        <v>390</v>
      </c>
      <c r="E946" s="5">
        <v>288.60000000000002</v>
      </c>
      <c r="F946" s="5">
        <v>1</v>
      </c>
      <c r="G946" s="5">
        <v>390</v>
      </c>
      <c r="H946" t="s">
        <v>37</v>
      </c>
      <c r="I946" t="s">
        <v>83</v>
      </c>
      <c r="J946" t="s">
        <v>86</v>
      </c>
    </row>
    <row r="947" spans="1:10" x14ac:dyDescent="0.3">
      <c r="A947" s="2">
        <v>44793</v>
      </c>
      <c r="B947" s="2">
        <v>44796</v>
      </c>
      <c r="C947" t="s">
        <v>22</v>
      </c>
      <c r="D947" s="5">
        <v>460</v>
      </c>
      <c r="E947" s="5">
        <v>303.60000000000002</v>
      </c>
      <c r="F947" s="5">
        <v>8</v>
      </c>
      <c r="G947" s="5">
        <v>3680</v>
      </c>
      <c r="H947" t="s">
        <v>54</v>
      </c>
      <c r="I947" t="s">
        <v>81</v>
      </c>
      <c r="J947" t="s">
        <v>85</v>
      </c>
    </row>
    <row r="948" spans="1:10" x14ac:dyDescent="0.3">
      <c r="A948" s="2">
        <v>44794</v>
      </c>
      <c r="B948" s="2">
        <v>44796</v>
      </c>
      <c r="C948" t="s">
        <v>14</v>
      </c>
      <c r="D948" s="5">
        <v>375</v>
      </c>
      <c r="E948" s="5">
        <v>247.5</v>
      </c>
      <c r="F948" s="5">
        <v>3</v>
      </c>
      <c r="G948" s="5">
        <v>1125</v>
      </c>
      <c r="H948" t="s">
        <v>62</v>
      </c>
      <c r="I948" t="s">
        <v>82</v>
      </c>
      <c r="J948" t="s">
        <v>85</v>
      </c>
    </row>
    <row r="949" spans="1:10" x14ac:dyDescent="0.3">
      <c r="A949" s="2">
        <v>44794</v>
      </c>
      <c r="B949" s="2">
        <v>44799</v>
      </c>
      <c r="C949" t="s">
        <v>3</v>
      </c>
      <c r="D949" s="5">
        <v>95</v>
      </c>
      <c r="E949" s="5">
        <v>60.800000000000004</v>
      </c>
      <c r="F949" s="5">
        <v>5</v>
      </c>
      <c r="G949" s="5">
        <v>475</v>
      </c>
      <c r="H949" t="s">
        <v>53</v>
      </c>
      <c r="I949" t="s">
        <v>80</v>
      </c>
      <c r="J949" t="s">
        <v>86</v>
      </c>
    </row>
    <row r="950" spans="1:10" x14ac:dyDescent="0.3">
      <c r="A950" s="2">
        <v>44794</v>
      </c>
      <c r="B950" s="2">
        <v>44801</v>
      </c>
      <c r="C950" t="s">
        <v>13</v>
      </c>
      <c r="D950" s="5">
        <v>445</v>
      </c>
      <c r="E950" s="5">
        <v>280.35000000000002</v>
      </c>
      <c r="F950" s="5">
        <v>6</v>
      </c>
      <c r="G950" s="5">
        <v>2670</v>
      </c>
      <c r="H950" t="s">
        <v>46</v>
      </c>
      <c r="I950" t="s">
        <v>80</v>
      </c>
      <c r="J950" t="s">
        <v>85</v>
      </c>
    </row>
    <row r="951" spans="1:10" x14ac:dyDescent="0.3">
      <c r="A951" s="2">
        <v>44795</v>
      </c>
      <c r="B951" s="2">
        <v>44802</v>
      </c>
      <c r="C951" t="s">
        <v>22</v>
      </c>
      <c r="D951" s="5">
        <v>460</v>
      </c>
      <c r="E951" s="5">
        <v>303.60000000000002</v>
      </c>
      <c r="F951" s="5">
        <v>7</v>
      </c>
      <c r="G951" s="5">
        <v>3220</v>
      </c>
      <c r="H951" t="s">
        <v>76</v>
      </c>
      <c r="I951" t="s">
        <v>80</v>
      </c>
      <c r="J951" t="s">
        <v>86</v>
      </c>
    </row>
    <row r="952" spans="1:10" x14ac:dyDescent="0.3">
      <c r="A952" s="2">
        <v>44795</v>
      </c>
      <c r="B952" s="2">
        <v>44802</v>
      </c>
      <c r="C952" t="s">
        <v>6</v>
      </c>
      <c r="D952" s="5">
        <v>99</v>
      </c>
      <c r="E952" s="5">
        <v>62.37</v>
      </c>
      <c r="F952" s="5">
        <v>8</v>
      </c>
      <c r="G952" s="5">
        <v>792</v>
      </c>
      <c r="H952" t="s">
        <v>38</v>
      </c>
      <c r="I952" t="s">
        <v>80</v>
      </c>
      <c r="J952" t="s">
        <v>85</v>
      </c>
    </row>
    <row r="953" spans="1:10" x14ac:dyDescent="0.3">
      <c r="A953" s="2">
        <v>44795</v>
      </c>
      <c r="B953" s="2">
        <v>44797</v>
      </c>
      <c r="C953" t="s">
        <v>20</v>
      </c>
      <c r="D953" s="5">
        <v>440</v>
      </c>
      <c r="E953" s="5">
        <v>286</v>
      </c>
      <c r="F953" s="5">
        <v>7</v>
      </c>
      <c r="G953" s="5">
        <v>3080</v>
      </c>
      <c r="H953" t="s">
        <v>56</v>
      </c>
      <c r="I953" t="s">
        <v>83</v>
      </c>
      <c r="J953" t="s">
        <v>86</v>
      </c>
    </row>
    <row r="954" spans="1:10" x14ac:dyDescent="0.3">
      <c r="A954" s="2">
        <v>44795</v>
      </c>
      <c r="B954" s="2">
        <v>44801</v>
      </c>
      <c r="C954" t="s">
        <v>12</v>
      </c>
      <c r="D954" s="5">
        <v>320</v>
      </c>
      <c r="E954" s="5">
        <v>233.6</v>
      </c>
      <c r="F954" s="5">
        <v>2</v>
      </c>
      <c r="G954" s="5">
        <v>640</v>
      </c>
      <c r="H954" t="s">
        <v>39</v>
      </c>
      <c r="I954" t="s">
        <v>82</v>
      </c>
      <c r="J954" t="s">
        <v>86</v>
      </c>
    </row>
    <row r="955" spans="1:10" x14ac:dyDescent="0.3">
      <c r="A955" s="2">
        <v>44796</v>
      </c>
      <c r="B955" s="2">
        <v>44802</v>
      </c>
      <c r="C955" t="s">
        <v>7</v>
      </c>
      <c r="D955" s="5">
        <v>250</v>
      </c>
      <c r="E955" s="5">
        <v>167.5</v>
      </c>
      <c r="F955" s="5">
        <v>9</v>
      </c>
      <c r="G955" s="5">
        <v>2250</v>
      </c>
      <c r="H955" t="s">
        <v>54</v>
      </c>
      <c r="I955" t="s">
        <v>83</v>
      </c>
      <c r="J955" t="s">
        <v>85</v>
      </c>
    </row>
    <row r="956" spans="1:10" x14ac:dyDescent="0.3">
      <c r="A956" s="2">
        <v>44796</v>
      </c>
      <c r="B956" s="2">
        <v>44800</v>
      </c>
      <c r="C956" t="s">
        <v>20</v>
      </c>
      <c r="D956" s="5">
        <v>440</v>
      </c>
      <c r="E956" s="5">
        <v>286</v>
      </c>
      <c r="F956" s="5">
        <v>9</v>
      </c>
      <c r="G956" s="5">
        <v>3960</v>
      </c>
      <c r="H956" t="s">
        <v>60</v>
      </c>
      <c r="I956" t="s">
        <v>81</v>
      </c>
      <c r="J956" t="s">
        <v>85</v>
      </c>
    </row>
    <row r="957" spans="1:10" x14ac:dyDescent="0.3">
      <c r="A957" s="2">
        <v>44796</v>
      </c>
      <c r="B957" s="2">
        <v>44799</v>
      </c>
      <c r="C957" t="s">
        <v>18</v>
      </c>
      <c r="D957" s="5">
        <v>80</v>
      </c>
      <c r="E957" s="5">
        <v>48.8</v>
      </c>
      <c r="F957" s="5">
        <v>8</v>
      </c>
      <c r="G957" s="5">
        <v>640</v>
      </c>
      <c r="H957" t="s">
        <v>46</v>
      </c>
      <c r="I957" t="s">
        <v>80</v>
      </c>
      <c r="J957" t="s">
        <v>86</v>
      </c>
    </row>
    <row r="958" spans="1:10" x14ac:dyDescent="0.3">
      <c r="A958" s="2">
        <v>44797</v>
      </c>
      <c r="B958" s="2">
        <v>44803</v>
      </c>
      <c r="C958" t="s">
        <v>19</v>
      </c>
      <c r="D958" s="5">
        <v>220</v>
      </c>
      <c r="E958" s="5">
        <v>154</v>
      </c>
      <c r="F958" s="5">
        <v>7</v>
      </c>
      <c r="G958" s="5">
        <v>1540</v>
      </c>
      <c r="H958" t="s">
        <v>61</v>
      </c>
      <c r="I958" t="s">
        <v>81</v>
      </c>
      <c r="J958" t="s">
        <v>85</v>
      </c>
    </row>
    <row r="959" spans="1:10" x14ac:dyDescent="0.3">
      <c r="A959" s="2">
        <v>44798</v>
      </c>
      <c r="B959" s="2">
        <v>44800</v>
      </c>
      <c r="C959" t="s">
        <v>10</v>
      </c>
      <c r="D959" s="5">
        <v>390</v>
      </c>
      <c r="E959" s="5">
        <v>253.5</v>
      </c>
      <c r="F959" s="5">
        <v>7</v>
      </c>
      <c r="G959" s="5">
        <v>2730</v>
      </c>
      <c r="H959" t="s">
        <v>65</v>
      </c>
      <c r="I959" t="s">
        <v>79</v>
      </c>
      <c r="J959" t="s">
        <v>86</v>
      </c>
    </row>
    <row r="960" spans="1:10" x14ac:dyDescent="0.3">
      <c r="A960" s="2">
        <v>44798</v>
      </c>
      <c r="B960" s="2">
        <v>44804</v>
      </c>
      <c r="C960" t="s">
        <v>4</v>
      </c>
      <c r="D960" s="5">
        <v>390</v>
      </c>
      <c r="E960" s="5">
        <v>288.60000000000002</v>
      </c>
      <c r="F960" s="5">
        <v>1</v>
      </c>
      <c r="G960" s="5">
        <v>390</v>
      </c>
      <c r="H960" t="s">
        <v>42</v>
      </c>
      <c r="I960" t="s">
        <v>79</v>
      </c>
      <c r="J960" t="s">
        <v>86</v>
      </c>
    </row>
    <row r="961" spans="1:10" x14ac:dyDescent="0.3">
      <c r="A961" s="2">
        <v>44799</v>
      </c>
      <c r="B961" s="2">
        <v>44803</v>
      </c>
      <c r="C961" t="s">
        <v>16</v>
      </c>
      <c r="D961" s="5">
        <v>145</v>
      </c>
      <c r="E961" s="5">
        <v>105.85</v>
      </c>
      <c r="F961" s="5">
        <v>1</v>
      </c>
      <c r="G961" s="5">
        <v>145</v>
      </c>
      <c r="H961" t="s">
        <v>32</v>
      </c>
      <c r="I961" t="s">
        <v>82</v>
      </c>
      <c r="J961" t="s">
        <v>86</v>
      </c>
    </row>
    <row r="962" spans="1:10" x14ac:dyDescent="0.3">
      <c r="A962" s="2">
        <v>44799</v>
      </c>
      <c r="B962" s="2">
        <v>44801</v>
      </c>
      <c r="C962" t="s">
        <v>22</v>
      </c>
      <c r="D962" s="5">
        <v>460</v>
      </c>
      <c r="E962" s="5">
        <v>303.60000000000002</v>
      </c>
      <c r="F962" s="5">
        <v>9</v>
      </c>
      <c r="G962" s="5">
        <v>4140</v>
      </c>
      <c r="H962" t="s">
        <v>64</v>
      </c>
      <c r="I962" t="s">
        <v>83</v>
      </c>
      <c r="J962" t="s">
        <v>85</v>
      </c>
    </row>
    <row r="963" spans="1:10" x14ac:dyDescent="0.3">
      <c r="A963" s="2">
        <v>44800</v>
      </c>
      <c r="B963" s="2">
        <v>44801</v>
      </c>
      <c r="C963" t="s">
        <v>6</v>
      </c>
      <c r="D963" s="5">
        <v>99</v>
      </c>
      <c r="E963" s="5">
        <v>62.37</v>
      </c>
      <c r="F963" s="5">
        <v>7</v>
      </c>
      <c r="G963" s="5">
        <v>693</v>
      </c>
      <c r="H963" t="s">
        <v>38</v>
      </c>
      <c r="I963" t="s">
        <v>82</v>
      </c>
      <c r="J963" t="s">
        <v>86</v>
      </c>
    </row>
    <row r="964" spans="1:10" x14ac:dyDescent="0.3">
      <c r="A964" s="2">
        <v>44800</v>
      </c>
      <c r="B964" s="2">
        <v>44802</v>
      </c>
      <c r="C964" t="s">
        <v>12</v>
      </c>
      <c r="D964" s="5">
        <v>320</v>
      </c>
      <c r="E964" s="5">
        <v>233.6</v>
      </c>
      <c r="F964" s="5">
        <v>1</v>
      </c>
      <c r="G964" s="5">
        <v>320</v>
      </c>
      <c r="H964" t="s">
        <v>70</v>
      </c>
      <c r="I964" t="s">
        <v>80</v>
      </c>
      <c r="J964" t="s">
        <v>85</v>
      </c>
    </row>
    <row r="965" spans="1:10" x14ac:dyDescent="0.3">
      <c r="A965" s="2">
        <v>44801</v>
      </c>
      <c r="B965" s="2">
        <v>44807</v>
      </c>
      <c r="C965" t="s">
        <v>8</v>
      </c>
      <c r="D965" s="5">
        <v>59</v>
      </c>
      <c r="E965" s="5">
        <v>41.3</v>
      </c>
      <c r="F965" s="5">
        <v>4</v>
      </c>
      <c r="G965" s="5">
        <v>236</v>
      </c>
      <c r="H965" t="s">
        <v>42</v>
      </c>
      <c r="I965" t="s">
        <v>83</v>
      </c>
      <c r="J965" t="s">
        <v>85</v>
      </c>
    </row>
    <row r="966" spans="1:10" x14ac:dyDescent="0.3">
      <c r="A966" s="2">
        <v>44801</v>
      </c>
      <c r="B966" s="2">
        <v>44803</v>
      </c>
      <c r="C966" t="s">
        <v>16</v>
      </c>
      <c r="D966" s="5">
        <v>145</v>
      </c>
      <c r="E966" s="5">
        <v>105.85</v>
      </c>
      <c r="F966" s="5">
        <v>7</v>
      </c>
      <c r="G966" s="5">
        <v>1015</v>
      </c>
      <c r="H966" t="s">
        <v>48</v>
      </c>
      <c r="I966" t="s">
        <v>81</v>
      </c>
      <c r="J966" t="s">
        <v>86</v>
      </c>
    </row>
    <row r="967" spans="1:10" x14ac:dyDescent="0.3">
      <c r="A967" s="2">
        <v>44802</v>
      </c>
      <c r="B967" s="2">
        <v>44803</v>
      </c>
      <c r="C967" t="s">
        <v>21</v>
      </c>
      <c r="D967" s="5">
        <v>355</v>
      </c>
      <c r="E967" s="5">
        <v>252.04999999999998</v>
      </c>
      <c r="F967" s="5">
        <v>9</v>
      </c>
      <c r="G967" s="5">
        <v>3195</v>
      </c>
      <c r="H967" t="s">
        <v>70</v>
      </c>
      <c r="I967" t="s">
        <v>79</v>
      </c>
      <c r="J967" t="s">
        <v>85</v>
      </c>
    </row>
    <row r="968" spans="1:10" x14ac:dyDescent="0.3">
      <c r="A968" s="2">
        <v>44802</v>
      </c>
      <c r="B968" s="2">
        <v>44804</v>
      </c>
      <c r="C968" t="s">
        <v>13</v>
      </c>
      <c r="D968" s="5">
        <v>445</v>
      </c>
      <c r="E968" s="5">
        <v>280.35000000000002</v>
      </c>
      <c r="F968" s="5">
        <v>1</v>
      </c>
      <c r="G968" s="5">
        <v>445</v>
      </c>
      <c r="H968" t="s">
        <v>37</v>
      </c>
      <c r="I968" t="s">
        <v>80</v>
      </c>
      <c r="J968" t="s">
        <v>85</v>
      </c>
    </row>
    <row r="969" spans="1:10" x14ac:dyDescent="0.3">
      <c r="A969" s="2">
        <v>44802</v>
      </c>
      <c r="B969" s="2">
        <v>44803</v>
      </c>
      <c r="C969" t="s">
        <v>21</v>
      </c>
      <c r="D969" s="5">
        <v>355</v>
      </c>
      <c r="E969" s="5">
        <v>252.04999999999998</v>
      </c>
      <c r="F969" s="5">
        <v>7</v>
      </c>
      <c r="G969" s="5">
        <v>2485</v>
      </c>
      <c r="H969" t="s">
        <v>60</v>
      </c>
      <c r="I969" t="s">
        <v>80</v>
      </c>
      <c r="J969" t="s">
        <v>86</v>
      </c>
    </row>
    <row r="970" spans="1:10" x14ac:dyDescent="0.3">
      <c r="A970" s="2">
        <v>44802</v>
      </c>
      <c r="B970" s="2">
        <v>44803</v>
      </c>
      <c r="C970" t="s">
        <v>4</v>
      </c>
      <c r="D970" s="5">
        <v>390</v>
      </c>
      <c r="E970" s="5">
        <v>288.60000000000002</v>
      </c>
      <c r="F970" s="5">
        <v>7</v>
      </c>
      <c r="G970" s="5">
        <v>2730</v>
      </c>
      <c r="H970" t="s">
        <v>60</v>
      </c>
      <c r="I970" t="s">
        <v>81</v>
      </c>
      <c r="J970" t="s">
        <v>86</v>
      </c>
    </row>
    <row r="971" spans="1:10" x14ac:dyDescent="0.3">
      <c r="A971" s="2">
        <v>44804</v>
      </c>
      <c r="B971" s="2">
        <v>44809</v>
      </c>
      <c r="C971" t="s">
        <v>12</v>
      </c>
      <c r="D971" s="5">
        <v>320</v>
      </c>
      <c r="E971" s="5">
        <v>233.6</v>
      </c>
      <c r="F971" s="5">
        <v>8</v>
      </c>
      <c r="G971" s="5">
        <v>2560</v>
      </c>
      <c r="H971" t="s">
        <v>38</v>
      </c>
      <c r="I971" t="s">
        <v>82</v>
      </c>
      <c r="J971" t="s">
        <v>85</v>
      </c>
    </row>
    <row r="972" spans="1:10" x14ac:dyDescent="0.3">
      <c r="A972" s="2">
        <v>44805</v>
      </c>
      <c r="B972" s="2">
        <v>44812</v>
      </c>
      <c r="C972" t="s">
        <v>19</v>
      </c>
      <c r="D972" s="5">
        <v>220</v>
      </c>
      <c r="E972" s="5">
        <v>154</v>
      </c>
      <c r="F972" s="5">
        <v>1</v>
      </c>
      <c r="G972" s="5">
        <v>220</v>
      </c>
      <c r="H972" t="s">
        <v>47</v>
      </c>
      <c r="I972" t="s">
        <v>82</v>
      </c>
      <c r="J972" t="s">
        <v>85</v>
      </c>
    </row>
    <row r="973" spans="1:10" x14ac:dyDescent="0.3">
      <c r="A973" s="2">
        <v>44805</v>
      </c>
      <c r="B973" s="2">
        <v>44811</v>
      </c>
      <c r="C973" t="s">
        <v>12</v>
      </c>
      <c r="D973" s="5">
        <v>320</v>
      </c>
      <c r="E973" s="5">
        <v>233.6</v>
      </c>
      <c r="F973" s="5">
        <v>8</v>
      </c>
      <c r="G973" s="5">
        <v>2560</v>
      </c>
      <c r="H973" t="s">
        <v>65</v>
      </c>
      <c r="I973" t="s">
        <v>81</v>
      </c>
      <c r="J973" t="s">
        <v>86</v>
      </c>
    </row>
    <row r="974" spans="1:10" x14ac:dyDescent="0.3">
      <c r="A974" s="2">
        <v>44806</v>
      </c>
      <c r="B974" s="2">
        <v>44811</v>
      </c>
      <c r="C974" t="s">
        <v>7</v>
      </c>
      <c r="D974" s="5">
        <v>250</v>
      </c>
      <c r="E974" s="5">
        <v>167.5</v>
      </c>
      <c r="F974" s="5">
        <v>3</v>
      </c>
      <c r="G974" s="5">
        <v>750</v>
      </c>
      <c r="H974" t="s">
        <v>33</v>
      </c>
      <c r="I974" t="s">
        <v>83</v>
      </c>
      <c r="J974" t="s">
        <v>85</v>
      </c>
    </row>
    <row r="975" spans="1:10" x14ac:dyDescent="0.3">
      <c r="A975" s="2">
        <v>44808</v>
      </c>
      <c r="B975" s="2">
        <v>44813</v>
      </c>
      <c r="C975" t="s">
        <v>17</v>
      </c>
      <c r="D975" s="5">
        <v>195</v>
      </c>
      <c r="E975" s="5">
        <v>138.44999999999999</v>
      </c>
      <c r="F975" s="5">
        <v>8</v>
      </c>
      <c r="G975" s="5">
        <v>1560</v>
      </c>
      <c r="H975" t="s">
        <v>36</v>
      </c>
      <c r="I975" t="s">
        <v>83</v>
      </c>
      <c r="J975" t="s">
        <v>85</v>
      </c>
    </row>
    <row r="976" spans="1:10" x14ac:dyDescent="0.3">
      <c r="A976" s="2">
        <v>44810</v>
      </c>
      <c r="B976" s="2">
        <v>44816</v>
      </c>
      <c r="C976" t="s">
        <v>2</v>
      </c>
      <c r="D976" s="5">
        <v>250</v>
      </c>
      <c r="E976" s="5">
        <v>187.5</v>
      </c>
      <c r="F976" s="5">
        <v>8</v>
      </c>
      <c r="G976" s="5">
        <v>2000</v>
      </c>
      <c r="H976" t="s">
        <v>71</v>
      </c>
      <c r="I976" t="s">
        <v>79</v>
      </c>
      <c r="J976" t="s">
        <v>85</v>
      </c>
    </row>
    <row r="977" spans="1:10" x14ac:dyDescent="0.3">
      <c r="A977" s="2">
        <v>44810</v>
      </c>
      <c r="B977" s="2">
        <v>44813</v>
      </c>
      <c r="C977" t="s">
        <v>14</v>
      </c>
      <c r="D977" s="5">
        <v>375</v>
      </c>
      <c r="E977" s="5">
        <v>247.5</v>
      </c>
      <c r="F977" s="5">
        <v>6</v>
      </c>
      <c r="G977" s="5">
        <v>2250</v>
      </c>
      <c r="H977" t="s">
        <v>33</v>
      </c>
      <c r="I977" t="s">
        <v>83</v>
      </c>
      <c r="J977" t="s">
        <v>85</v>
      </c>
    </row>
    <row r="978" spans="1:10" x14ac:dyDescent="0.3">
      <c r="A978" s="2">
        <v>44810</v>
      </c>
      <c r="B978" s="2">
        <v>44814</v>
      </c>
      <c r="C978" t="s">
        <v>19</v>
      </c>
      <c r="D978" s="5">
        <v>220</v>
      </c>
      <c r="E978" s="5">
        <v>154</v>
      </c>
      <c r="F978" s="5">
        <v>9</v>
      </c>
      <c r="G978" s="5">
        <v>1980</v>
      </c>
      <c r="H978" t="s">
        <v>56</v>
      </c>
      <c r="I978" t="s">
        <v>81</v>
      </c>
      <c r="J978" t="s">
        <v>86</v>
      </c>
    </row>
    <row r="979" spans="1:10" x14ac:dyDescent="0.3">
      <c r="A979" s="2">
        <v>44810</v>
      </c>
      <c r="B979" s="2">
        <v>44814</v>
      </c>
      <c r="C979" t="s">
        <v>23</v>
      </c>
      <c r="D979" s="5">
        <v>275</v>
      </c>
      <c r="E979" s="5">
        <v>200.75</v>
      </c>
      <c r="F979" s="5">
        <v>8</v>
      </c>
      <c r="G979" s="5">
        <v>2200</v>
      </c>
      <c r="H979" t="s">
        <v>62</v>
      </c>
      <c r="I979" t="s">
        <v>80</v>
      </c>
      <c r="J979" t="s">
        <v>85</v>
      </c>
    </row>
    <row r="980" spans="1:10" x14ac:dyDescent="0.3">
      <c r="A980" s="2">
        <v>44810</v>
      </c>
      <c r="B980" s="2">
        <v>44816</v>
      </c>
      <c r="C980" t="s">
        <v>15</v>
      </c>
      <c r="D980" s="5">
        <v>110</v>
      </c>
      <c r="E980" s="5">
        <v>78.099999999999994</v>
      </c>
      <c r="F980" s="5">
        <v>9</v>
      </c>
      <c r="G980" s="5">
        <v>990</v>
      </c>
      <c r="H980" t="s">
        <v>60</v>
      </c>
      <c r="I980" t="s">
        <v>81</v>
      </c>
      <c r="J980" t="s">
        <v>85</v>
      </c>
    </row>
    <row r="981" spans="1:10" x14ac:dyDescent="0.3">
      <c r="A981" s="2">
        <v>44811</v>
      </c>
      <c r="B981" s="2">
        <v>44814</v>
      </c>
      <c r="C981" t="s">
        <v>9</v>
      </c>
      <c r="D981" s="5">
        <v>215</v>
      </c>
      <c r="E981" s="5">
        <v>152.65</v>
      </c>
      <c r="F981" s="5">
        <v>4</v>
      </c>
      <c r="G981" s="5">
        <v>860</v>
      </c>
      <c r="H981" t="s">
        <v>37</v>
      </c>
      <c r="I981" t="s">
        <v>80</v>
      </c>
      <c r="J981" t="s">
        <v>86</v>
      </c>
    </row>
    <row r="982" spans="1:10" x14ac:dyDescent="0.3">
      <c r="A982" s="2">
        <v>44811</v>
      </c>
      <c r="B982" s="2">
        <v>44818</v>
      </c>
      <c r="C982" t="s">
        <v>22</v>
      </c>
      <c r="D982" s="5">
        <v>460</v>
      </c>
      <c r="E982" s="5">
        <v>303.60000000000002</v>
      </c>
      <c r="F982" s="5">
        <v>7</v>
      </c>
      <c r="G982" s="5">
        <v>3220</v>
      </c>
      <c r="H982" t="s">
        <v>44</v>
      </c>
      <c r="I982" t="s">
        <v>79</v>
      </c>
      <c r="J982" t="s">
        <v>86</v>
      </c>
    </row>
    <row r="983" spans="1:10" x14ac:dyDescent="0.3">
      <c r="A983" s="2">
        <v>44814</v>
      </c>
      <c r="B983" s="2">
        <v>44820</v>
      </c>
      <c r="C983" t="s">
        <v>7</v>
      </c>
      <c r="D983" s="5">
        <v>250</v>
      </c>
      <c r="E983" s="5">
        <v>167.5</v>
      </c>
      <c r="F983" s="5">
        <v>3</v>
      </c>
      <c r="G983" s="5">
        <v>750</v>
      </c>
      <c r="H983" t="s">
        <v>44</v>
      </c>
      <c r="I983" t="s">
        <v>79</v>
      </c>
      <c r="J983" t="s">
        <v>85</v>
      </c>
    </row>
    <row r="984" spans="1:10" x14ac:dyDescent="0.3">
      <c r="A984" s="2">
        <v>44815</v>
      </c>
      <c r="B984" s="2">
        <v>44820</v>
      </c>
      <c r="C984" t="s">
        <v>19</v>
      </c>
      <c r="D984" s="5">
        <v>220</v>
      </c>
      <c r="E984" s="5">
        <v>154</v>
      </c>
      <c r="F984" s="5">
        <v>3</v>
      </c>
      <c r="G984" s="5">
        <v>660</v>
      </c>
      <c r="H984" t="s">
        <v>53</v>
      </c>
      <c r="I984" t="s">
        <v>81</v>
      </c>
      <c r="J984" t="s">
        <v>85</v>
      </c>
    </row>
    <row r="985" spans="1:10" x14ac:dyDescent="0.3">
      <c r="A985" s="2">
        <v>44815</v>
      </c>
      <c r="B985" s="2">
        <v>44818</v>
      </c>
      <c r="C985" t="s">
        <v>20</v>
      </c>
      <c r="D985" s="5">
        <v>440</v>
      </c>
      <c r="E985" s="5">
        <v>286</v>
      </c>
      <c r="F985" s="5">
        <v>8</v>
      </c>
      <c r="G985" s="5">
        <v>3520</v>
      </c>
      <c r="H985" t="s">
        <v>71</v>
      </c>
      <c r="I985" t="s">
        <v>81</v>
      </c>
      <c r="J985" t="s">
        <v>85</v>
      </c>
    </row>
    <row r="986" spans="1:10" x14ac:dyDescent="0.3">
      <c r="A986" s="2">
        <v>44816</v>
      </c>
      <c r="B986" s="2">
        <v>44819</v>
      </c>
      <c r="C986" t="s">
        <v>21</v>
      </c>
      <c r="D986" s="5">
        <v>355</v>
      </c>
      <c r="E986" s="5">
        <v>252.04999999999998</v>
      </c>
      <c r="F986" s="5">
        <v>2</v>
      </c>
      <c r="G986" s="5">
        <v>710</v>
      </c>
      <c r="H986" t="s">
        <v>66</v>
      </c>
      <c r="I986" t="s">
        <v>83</v>
      </c>
      <c r="J986" t="s">
        <v>86</v>
      </c>
    </row>
    <row r="987" spans="1:10" x14ac:dyDescent="0.3">
      <c r="A987" s="2">
        <v>44817</v>
      </c>
      <c r="B987" s="2">
        <v>44820</v>
      </c>
      <c r="C987" t="s">
        <v>15</v>
      </c>
      <c r="D987" s="5">
        <v>110</v>
      </c>
      <c r="E987" s="5">
        <v>78.099999999999994</v>
      </c>
      <c r="F987" s="5">
        <v>1</v>
      </c>
      <c r="G987" s="5">
        <v>110</v>
      </c>
      <c r="H987" t="s">
        <v>56</v>
      </c>
      <c r="I987" t="s">
        <v>79</v>
      </c>
      <c r="J987" t="s">
        <v>86</v>
      </c>
    </row>
    <row r="988" spans="1:10" x14ac:dyDescent="0.3">
      <c r="A988" s="2">
        <v>44818</v>
      </c>
      <c r="B988" s="2">
        <v>44825</v>
      </c>
      <c r="C988" t="s">
        <v>19</v>
      </c>
      <c r="D988" s="5">
        <v>220</v>
      </c>
      <c r="E988" s="5">
        <v>154</v>
      </c>
      <c r="F988" s="5">
        <v>3</v>
      </c>
      <c r="G988" s="5">
        <v>660</v>
      </c>
      <c r="H988" t="s">
        <v>33</v>
      </c>
      <c r="I988" t="s">
        <v>83</v>
      </c>
      <c r="J988" t="s">
        <v>85</v>
      </c>
    </row>
    <row r="989" spans="1:10" x14ac:dyDescent="0.3">
      <c r="A989" s="2">
        <v>44818</v>
      </c>
      <c r="B989" s="2">
        <v>44825</v>
      </c>
      <c r="C989" t="s">
        <v>14</v>
      </c>
      <c r="D989" s="5">
        <v>375</v>
      </c>
      <c r="E989" s="5">
        <v>247.5</v>
      </c>
      <c r="F989" s="5">
        <v>1</v>
      </c>
      <c r="G989" s="5">
        <v>375</v>
      </c>
      <c r="H989" t="s">
        <v>39</v>
      </c>
      <c r="I989" t="s">
        <v>83</v>
      </c>
      <c r="J989" t="s">
        <v>86</v>
      </c>
    </row>
    <row r="990" spans="1:10" x14ac:dyDescent="0.3">
      <c r="A990" s="2">
        <v>44818</v>
      </c>
      <c r="B990" s="2">
        <v>44822</v>
      </c>
      <c r="C990" t="s">
        <v>6</v>
      </c>
      <c r="D990" s="5">
        <v>99</v>
      </c>
      <c r="E990" s="5">
        <v>62.37</v>
      </c>
      <c r="F990" s="5">
        <v>8</v>
      </c>
      <c r="G990" s="5">
        <v>792</v>
      </c>
      <c r="H990" t="s">
        <v>69</v>
      </c>
      <c r="I990" t="s">
        <v>82</v>
      </c>
      <c r="J990" t="s">
        <v>86</v>
      </c>
    </row>
    <row r="991" spans="1:10" x14ac:dyDescent="0.3">
      <c r="A991" s="2">
        <v>44818</v>
      </c>
      <c r="B991" s="2">
        <v>44824</v>
      </c>
      <c r="C991" t="s">
        <v>7</v>
      </c>
      <c r="D991" s="5">
        <v>250</v>
      </c>
      <c r="E991" s="5">
        <v>167.5</v>
      </c>
      <c r="F991" s="5">
        <v>7</v>
      </c>
      <c r="G991" s="5">
        <v>1750</v>
      </c>
      <c r="H991" t="s">
        <v>74</v>
      </c>
      <c r="I991" t="s">
        <v>81</v>
      </c>
      <c r="J991" t="s">
        <v>85</v>
      </c>
    </row>
    <row r="992" spans="1:10" x14ac:dyDescent="0.3">
      <c r="A992" s="2">
        <v>44819</v>
      </c>
      <c r="B992" s="2">
        <v>44823</v>
      </c>
      <c r="C992" t="s">
        <v>12</v>
      </c>
      <c r="D992" s="5">
        <v>320</v>
      </c>
      <c r="E992" s="5">
        <v>233.6</v>
      </c>
      <c r="F992" s="5">
        <v>8</v>
      </c>
      <c r="G992" s="5">
        <v>2560</v>
      </c>
      <c r="H992" t="s">
        <v>31</v>
      </c>
      <c r="I992" t="s">
        <v>80</v>
      </c>
      <c r="J992" t="s">
        <v>85</v>
      </c>
    </row>
    <row r="993" spans="1:10" x14ac:dyDescent="0.3">
      <c r="A993" s="2">
        <v>44820</v>
      </c>
      <c r="B993" s="2">
        <v>44827</v>
      </c>
      <c r="C993" t="s">
        <v>8</v>
      </c>
      <c r="D993" s="5">
        <v>59</v>
      </c>
      <c r="E993" s="5">
        <v>41.3</v>
      </c>
      <c r="F993" s="5">
        <v>1</v>
      </c>
      <c r="G993" s="5">
        <v>59</v>
      </c>
      <c r="H993" t="s">
        <v>50</v>
      </c>
      <c r="I993" t="s">
        <v>82</v>
      </c>
      <c r="J993" t="s">
        <v>86</v>
      </c>
    </row>
    <row r="994" spans="1:10" x14ac:dyDescent="0.3">
      <c r="A994" s="2">
        <v>44823</v>
      </c>
      <c r="B994" s="2">
        <v>44826</v>
      </c>
      <c r="C994" t="s">
        <v>10</v>
      </c>
      <c r="D994" s="5">
        <v>390</v>
      </c>
      <c r="E994" s="5">
        <v>253.5</v>
      </c>
      <c r="F994" s="5">
        <v>8</v>
      </c>
      <c r="G994" s="5">
        <v>3120</v>
      </c>
      <c r="H994" t="s">
        <v>57</v>
      </c>
      <c r="I994" t="s">
        <v>82</v>
      </c>
      <c r="J994" t="s">
        <v>86</v>
      </c>
    </row>
    <row r="995" spans="1:10" x14ac:dyDescent="0.3">
      <c r="A995" s="2">
        <v>44823</v>
      </c>
      <c r="B995" s="2">
        <v>44829</v>
      </c>
      <c r="C995" t="s">
        <v>20</v>
      </c>
      <c r="D995" s="5">
        <v>440</v>
      </c>
      <c r="E995" s="5">
        <v>286</v>
      </c>
      <c r="F995" s="5">
        <v>7</v>
      </c>
      <c r="G995" s="5">
        <v>3080</v>
      </c>
      <c r="H995" t="s">
        <v>63</v>
      </c>
      <c r="I995" t="s">
        <v>81</v>
      </c>
      <c r="J995" t="s">
        <v>85</v>
      </c>
    </row>
    <row r="996" spans="1:10" x14ac:dyDescent="0.3">
      <c r="A996" s="2">
        <v>44824</v>
      </c>
      <c r="B996" s="2">
        <v>44830</v>
      </c>
      <c r="C996" t="s">
        <v>15</v>
      </c>
      <c r="D996" s="5">
        <v>110</v>
      </c>
      <c r="E996" s="5">
        <v>78.099999999999994</v>
      </c>
      <c r="F996" s="5">
        <v>3</v>
      </c>
      <c r="G996" s="5">
        <v>330</v>
      </c>
      <c r="H996" t="s">
        <v>43</v>
      </c>
      <c r="I996" t="s">
        <v>79</v>
      </c>
      <c r="J996" t="s">
        <v>85</v>
      </c>
    </row>
    <row r="997" spans="1:10" x14ac:dyDescent="0.3">
      <c r="A997" s="2">
        <v>44825</v>
      </c>
      <c r="B997" s="2">
        <v>44827</v>
      </c>
      <c r="C997" t="s">
        <v>12</v>
      </c>
      <c r="D997" s="5">
        <v>320</v>
      </c>
      <c r="E997" s="5">
        <v>233.6</v>
      </c>
      <c r="F997" s="5">
        <v>7</v>
      </c>
      <c r="G997" s="5">
        <v>2240</v>
      </c>
      <c r="H997" t="s">
        <v>53</v>
      </c>
      <c r="I997" t="s">
        <v>79</v>
      </c>
      <c r="J997" t="s">
        <v>85</v>
      </c>
    </row>
    <row r="998" spans="1:10" x14ac:dyDescent="0.3">
      <c r="A998" s="2">
        <v>44825</v>
      </c>
      <c r="B998" s="2">
        <v>44831</v>
      </c>
      <c r="C998" t="s">
        <v>5</v>
      </c>
      <c r="D998" s="5">
        <v>290</v>
      </c>
      <c r="E998" s="5">
        <v>185.6</v>
      </c>
      <c r="F998" s="5">
        <v>2</v>
      </c>
      <c r="G998" s="5">
        <v>580</v>
      </c>
      <c r="H998" t="s">
        <v>41</v>
      </c>
      <c r="I998" t="s">
        <v>81</v>
      </c>
      <c r="J998" t="s">
        <v>86</v>
      </c>
    </row>
    <row r="999" spans="1:10" x14ac:dyDescent="0.3">
      <c r="A999" s="2">
        <v>44826</v>
      </c>
      <c r="B999" s="2">
        <v>44828</v>
      </c>
      <c r="C999" t="s">
        <v>16</v>
      </c>
      <c r="D999" s="5">
        <v>145</v>
      </c>
      <c r="E999" s="5">
        <v>105.85</v>
      </c>
      <c r="F999" s="5">
        <v>5</v>
      </c>
      <c r="G999" s="5">
        <v>725</v>
      </c>
      <c r="H999" t="s">
        <v>48</v>
      </c>
      <c r="I999" t="s">
        <v>80</v>
      </c>
      <c r="J999" t="s">
        <v>85</v>
      </c>
    </row>
    <row r="1000" spans="1:10" x14ac:dyDescent="0.3">
      <c r="A1000" s="2">
        <v>44827</v>
      </c>
      <c r="B1000" s="2">
        <v>44833</v>
      </c>
      <c r="C1000" t="s">
        <v>6</v>
      </c>
      <c r="D1000" s="5">
        <v>99</v>
      </c>
      <c r="E1000" s="5">
        <v>62.37</v>
      </c>
      <c r="F1000" s="5">
        <v>2</v>
      </c>
      <c r="G1000" s="5">
        <v>198</v>
      </c>
      <c r="H1000" t="s">
        <v>35</v>
      </c>
      <c r="I1000" t="s">
        <v>79</v>
      </c>
      <c r="J1000" t="s">
        <v>86</v>
      </c>
    </row>
    <row r="1001" spans="1:10" x14ac:dyDescent="0.3">
      <c r="A1001" s="2">
        <v>44827</v>
      </c>
      <c r="B1001" s="2">
        <v>44831</v>
      </c>
      <c r="C1001" t="s">
        <v>23</v>
      </c>
      <c r="D1001" s="5">
        <v>275</v>
      </c>
      <c r="E1001" s="5">
        <v>200.75</v>
      </c>
      <c r="F1001" s="5">
        <v>7</v>
      </c>
      <c r="G1001" s="5">
        <v>1925</v>
      </c>
      <c r="H1001" t="s">
        <v>29</v>
      </c>
      <c r="I1001" t="s">
        <v>81</v>
      </c>
      <c r="J1001" t="s">
        <v>86</v>
      </c>
    </row>
    <row r="1002" spans="1:10" x14ac:dyDescent="0.3">
      <c r="A1002" s="2">
        <v>44827</v>
      </c>
      <c r="B1002" s="2">
        <v>44831</v>
      </c>
      <c r="C1002" t="s">
        <v>15</v>
      </c>
      <c r="D1002" s="5">
        <v>110</v>
      </c>
      <c r="E1002" s="5">
        <v>78.099999999999994</v>
      </c>
      <c r="F1002" s="5">
        <v>5</v>
      </c>
      <c r="G1002" s="5">
        <v>550</v>
      </c>
      <c r="H1002" t="s">
        <v>49</v>
      </c>
      <c r="I1002" t="s">
        <v>81</v>
      </c>
      <c r="J1002" t="s">
        <v>85</v>
      </c>
    </row>
    <row r="1003" spans="1:10" x14ac:dyDescent="0.3">
      <c r="A1003" s="2">
        <v>44828</v>
      </c>
      <c r="B1003" s="2">
        <v>44831</v>
      </c>
      <c r="C1003" t="s">
        <v>15</v>
      </c>
      <c r="D1003" s="5">
        <v>110</v>
      </c>
      <c r="E1003" s="5">
        <v>78.099999999999994</v>
      </c>
      <c r="F1003" s="5">
        <v>9</v>
      </c>
      <c r="G1003" s="5">
        <v>990</v>
      </c>
      <c r="H1003" t="s">
        <v>49</v>
      </c>
      <c r="I1003" t="s">
        <v>81</v>
      </c>
      <c r="J1003" t="s">
        <v>85</v>
      </c>
    </row>
    <row r="1004" spans="1:10" x14ac:dyDescent="0.3">
      <c r="A1004" s="2">
        <v>44829</v>
      </c>
      <c r="B1004" s="2">
        <v>44836</v>
      </c>
      <c r="C1004" t="s">
        <v>13</v>
      </c>
      <c r="D1004" s="5">
        <v>445</v>
      </c>
      <c r="E1004" s="5">
        <v>280.35000000000002</v>
      </c>
      <c r="F1004" s="5">
        <v>1</v>
      </c>
      <c r="G1004" s="5">
        <v>445</v>
      </c>
      <c r="H1004" t="s">
        <v>61</v>
      </c>
      <c r="I1004" t="s">
        <v>82</v>
      </c>
      <c r="J1004" t="s">
        <v>85</v>
      </c>
    </row>
    <row r="1005" spans="1:10" x14ac:dyDescent="0.3">
      <c r="A1005" s="2">
        <v>44831</v>
      </c>
      <c r="B1005" s="2">
        <v>44838</v>
      </c>
      <c r="C1005" t="s">
        <v>11</v>
      </c>
      <c r="D1005" s="5">
        <v>490</v>
      </c>
      <c r="E1005" s="5">
        <v>298.89999999999998</v>
      </c>
      <c r="F1005" s="5">
        <v>8</v>
      </c>
      <c r="G1005" s="5">
        <v>3920</v>
      </c>
      <c r="H1005" t="s">
        <v>68</v>
      </c>
      <c r="I1005" t="s">
        <v>82</v>
      </c>
      <c r="J1005" t="s">
        <v>85</v>
      </c>
    </row>
    <row r="1006" spans="1:10" x14ac:dyDescent="0.3">
      <c r="A1006" s="2">
        <v>44832</v>
      </c>
      <c r="B1006" s="2">
        <v>44834</v>
      </c>
      <c r="C1006" t="s">
        <v>15</v>
      </c>
      <c r="D1006" s="5">
        <v>110</v>
      </c>
      <c r="E1006" s="5">
        <v>78.099999999999994</v>
      </c>
      <c r="F1006" s="5">
        <v>3</v>
      </c>
      <c r="G1006" s="5">
        <v>330</v>
      </c>
      <c r="H1006" t="s">
        <v>68</v>
      </c>
      <c r="I1006" t="s">
        <v>82</v>
      </c>
      <c r="J1006" t="s">
        <v>85</v>
      </c>
    </row>
    <row r="1007" spans="1:10" x14ac:dyDescent="0.3">
      <c r="A1007" s="2">
        <v>44834</v>
      </c>
      <c r="B1007" s="2">
        <v>44835</v>
      </c>
      <c r="C1007" t="s">
        <v>16</v>
      </c>
      <c r="D1007" s="5">
        <v>145</v>
      </c>
      <c r="E1007" s="5">
        <v>105.85</v>
      </c>
      <c r="F1007" s="5">
        <v>3</v>
      </c>
      <c r="G1007" s="5">
        <v>435</v>
      </c>
      <c r="H1007" t="s">
        <v>50</v>
      </c>
      <c r="I1007" t="s">
        <v>80</v>
      </c>
      <c r="J1007" t="s">
        <v>85</v>
      </c>
    </row>
    <row r="1008" spans="1:10" x14ac:dyDescent="0.3">
      <c r="A1008" s="3"/>
    </row>
  </sheetData>
  <sortState xmlns:xlrd2="http://schemas.microsoft.com/office/spreadsheetml/2017/richdata2" ref="A2:A1008">
    <sortCondition ref="A2:A1008"/>
  </sortState>
  <phoneticPr fontId="2"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1B01F-DA14-4707-875C-C26D459E225D}">
  <sheetPr codeName="Sheet4"/>
  <dimension ref="A1:N1007"/>
  <sheetViews>
    <sheetView workbookViewId="0">
      <selection activeCell="P4" sqref="P4"/>
    </sheetView>
  </sheetViews>
  <sheetFormatPr defaultRowHeight="14.4" x14ac:dyDescent="0.3"/>
  <cols>
    <col min="1" max="1" width="12.33203125" style="2" bestFit="1" customWidth="1"/>
    <col min="2" max="2" width="14.33203125" style="2" bestFit="1" customWidth="1"/>
    <col min="3" max="3" width="23.88671875" bestFit="1" customWidth="1"/>
    <col min="4" max="4" width="9.88671875" bestFit="1" customWidth="1"/>
    <col min="5" max="5" width="12.44140625" style="5" bestFit="1" customWidth="1"/>
    <col min="6" max="6" width="10.88671875" bestFit="1" customWidth="1"/>
    <col min="7" max="7" width="11.6640625" bestFit="1" customWidth="1"/>
    <col min="8" max="8" width="10.109375" style="5" bestFit="1" customWidth="1"/>
    <col min="9" max="9" width="10.109375" style="5" customWidth="1"/>
    <col min="10" max="10" width="11.6640625" style="5" bestFit="1" customWidth="1"/>
    <col min="11" max="11" width="15.33203125" style="19" bestFit="1" customWidth="1"/>
    <col min="12" max="12" width="14" bestFit="1" customWidth="1"/>
    <col min="13" max="13" width="21.33203125" bestFit="1" customWidth="1"/>
    <col min="14" max="14" width="16.33203125" bestFit="1" customWidth="1"/>
  </cols>
  <sheetData>
    <row r="1" spans="1:14" x14ac:dyDescent="0.3">
      <c r="A1" s="2" t="s">
        <v>0</v>
      </c>
      <c r="B1" s="2" t="s">
        <v>1</v>
      </c>
      <c r="C1" t="s">
        <v>104</v>
      </c>
      <c r="D1" t="s">
        <v>24</v>
      </c>
      <c r="E1" s="5" t="s">
        <v>25</v>
      </c>
      <c r="F1" t="s">
        <v>26</v>
      </c>
      <c r="G1" t="s">
        <v>27</v>
      </c>
      <c r="H1" s="5" t="s">
        <v>28</v>
      </c>
      <c r="I1" s="5" t="s">
        <v>123</v>
      </c>
      <c r="J1" s="5" t="s">
        <v>135</v>
      </c>
      <c r="K1" s="19" t="s">
        <v>129</v>
      </c>
      <c r="L1" t="s">
        <v>77</v>
      </c>
      <c r="M1" t="s">
        <v>78</v>
      </c>
      <c r="N1" t="s">
        <v>84</v>
      </c>
    </row>
    <row r="2" spans="1:14" x14ac:dyDescent="0.3">
      <c r="A2" s="2">
        <v>43831</v>
      </c>
      <c r="B2" s="2">
        <v>43834</v>
      </c>
      <c r="C2">
        <v>3</v>
      </c>
      <c r="D2" t="s">
        <v>6</v>
      </c>
      <c r="E2" s="5">
        <v>99</v>
      </c>
      <c r="F2" s="5">
        <v>62.37</v>
      </c>
      <c r="G2">
        <v>7</v>
      </c>
      <c r="H2" s="5">
        <f>SalesData_2[[#This Row],[Unit Price]]*SalesData_2[[#This Row],[Units Sold]]</f>
        <v>693</v>
      </c>
      <c r="I2" s="5">
        <f>SalesData_2[[#This Row],[Unit Cost]]*SalesData_2[[#This Row],[Units Sold]]</f>
        <v>436.59</v>
      </c>
      <c r="J2" s="5">
        <f>SalesData_2[[#This Row],[Sales]]-SalesData_2[[#This Row],[COGS]]</f>
        <v>256.41000000000003</v>
      </c>
      <c r="K2" s="19">
        <f>SalesData_2[[#This Row],[Profit]]/SalesData_2[[#This Row],[Sales]]</f>
        <v>0.37000000000000005</v>
      </c>
      <c r="L2" t="s">
        <v>50</v>
      </c>
      <c r="M2" t="s">
        <v>82</v>
      </c>
      <c r="N2" t="s">
        <v>86</v>
      </c>
    </row>
    <row r="3" spans="1:14" x14ac:dyDescent="0.3">
      <c r="A3" s="2">
        <v>43831</v>
      </c>
      <c r="B3" s="2">
        <v>43833</v>
      </c>
      <c r="C3">
        <v>2</v>
      </c>
      <c r="D3" t="s">
        <v>4</v>
      </c>
      <c r="E3" s="5">
        <v>390</v>
      </c>
      <c r="F3" s="5">
        <v>288.60000000000002</v>
      </c>
      <c r="G3">
        <v>9</v>
      </c>
      <c r="H3" s="5">
        <f>SalesData_2[[#This Row],[Unit Price]]*SalesData_2[[#This Row],[Units Sold]]</f>
        <v>3510</v>
      </c>
      <c r="I3" s="5">
        <f>SalesData_2[[#This Row],[Unit Cost]]*SalesData_2[[#This Row],[Units Sold]]</f>
        <v>2597.4</v>
      </c>
      <c r="J3" s="5">
        <f>SalesData_2[[#This Row],[Sales]]-SalesData_2[[#This Row],[COGS]]</f>
        <v>912.59999999999991</v>
      </c>
      <c r="K3" s="19">
        <f>SalesData_2[[#This Row],[Profit]]/SalesData_2[[#This Row],[Sales]]</f>
        <v>0.25999999999999995</v>
      </c>
      <c r="L3" t="s">
        <v>45</v>
      </c>
      <c r="M3" t="s">
        <v>81</v>
      </c>
      <c r="N3" t="s">
        <v>86</v>
      </c>
    </row>
    <row r="4" spans="1:14" x14ac:dyDescent="0.3">
      <c r="A4" s="2">
        <v>43834</v>
      </c>
      <c r="B4" s="2">
        <v>43840</v>
      </c>
      <c r="C4">
        <v>6</v>
      </c>
      <c r="D4" t="s">
        <v>13</v>
      </c>
      <c r="E4" s="5">
        <v>445</v>
      </c>
      <c r="F4" s="5">
        <v>280.35000000000002</v>
      </c>
      <c r="G4">
        <v>7</v>
      </c>
      <c r="H4" s="5">
        <f>SalesData_2[[#This Row],[Unit Price]]*SalesData_2[[#This Row],[Units Sold]]</f>
        <v>3115</v>
      </c>
      <c r="I4" s="5">
        <f>SalesData_2[[#This Row],[Unit Cost]]*SalesData_2[[#This Row],[Units Sold]]</f>
        <v>1962.4500000000003</v>
      </c>
      <c r="J4" s="5">
        <f>SalesData_2[[#This Row],[Sales]]-SalesData_2[[#This Row],[COGS]]</f>
        <v>1152.5499999999997</v>
      </c>
      <c r="K4" s="19">
        <f>SalesData_2[[#This Row],[Profit]]/SalesData_2[[#This Row],[Sales]]</f>
        <v>0.36999999999999994</v>
      </c>
      <c r="L4" t="s">
        <v>58</v>
      </c>
      <c r="M4" t="s">
        <v>81</v>
      </c>
      <c r="N4" t="s">
        <v>85</v>
      </c>
    </row>
    <row r="5" spans="1:14" x14ac:dyDescent="0.3">
      <c r="A5" s="2">
        <v>43834</v>
      </c>
      <c r="B5" s="2">
        <v>43840</v>
      </c>
      <c r="C5">
        <v>6</v>
      </c>
      <c r="D5" t="s">
        <v>18</v>
      </c>
      <c r="E5" s="5">
        <v>80</v>
      </c>
      <c r="F5" s="5">
        <v>48.8</v>
      </c>
      <c r="G5">
        <v>6</v>
      </c>
      <c r="H5" s="5">
        <f>SalesData_2[[#This Row],[Unit Price]]*SalesData_2[[#This Row],[Units Sold]]</f>
        <v>480</v>
      </c>
      <c r="I5" s="5">
        <f>SalesData_2[[#This Row],[Unit Cost]]*SalesData_2[[#This Row],[Units Sold]]</f>
        <v>292.79999999999995</v>
      </c>
      <c r="J5" s="5">
        <f>SalesData_2[[#This Row],[Sales]]-SalesData_2[[#This Row],[COGS]]</f>
        <v>187.20000000000005</v>
      </c>
      <c r="K5" s="19">
        <f>SalesData_2[[#This Row],[Profit]]/SalesData_2[[#This Row],[Sales]]</f>
        <v>0.39000000000000007</v>
      </c>
      <c r="L5" t="s">
        <v>64</v>
      </c>
      <c r="M5" t="s">
        <v>82</v>
      </c>
      <c r="N5" t="s">
        <v>86</v>
      </c>
    </row>
    <row r="6" spans="1:14" x14ac:dyDescent="0.3">
      <c r="A6" s="2">
        <v>43835</v>
      </c>
      <c r="B6" s="2">
        <v>43841</v>
      </c>
      <c r="C6">
        <v>6</v>
      </c>
      <c r="D6" t="s">
        <v>17</v>
      </c>
      <c r="E6" s="5">
        <v>195</v>
      </c>
      <c r="F6" s="5">
        <v>138.44999999999999</v>
      </c>
      <c r="G6">
        <v>5</v>
      </c>
      <c r="H6" s="5">
        <f>SalesData_2[[#This Row],[Unit Price]]*SalesData_2[[#This Row],[Units Sold]]</f>
        <v>975</v>
      </c>
      <c r="I6" s="5">
        <f>SalesData_2[[#This Row],[Unit Cost]]*SalesData_2[[#This Row],[Units Sold]]</f>
        <v>692.25</v>
      </c>
      <c r="J6" s="5">
        <f>SalesData_2[[#This Row],[Sales]]-SalesData_2[[#This Row],[COGS]]</f>
        <v>282.75</v>
      </c>
      <c r="K6" s="19">
        <f>SalesData_2[[#This Row],[Profit]]/SalesData_2[[#This Row],[Sales]]</f>
        <v>0.28999999999999998</v>
      </c>
      <c r="L6" t="s">
        <v>35</v>
      </c>
      <c r="M6" t="s">
        <v>82</v>
      </c>
      <c r="N6" t="s">
        <v>85</v>
      </c>
    </row>
    <row r="7" spans="1:14" x14ac:dyDescent="0.3">
      <c r="A7" s="2">
        <v>43835</v>
      </c>
      <c r="B7" s="2">
        <v>43838</v>
      </c>
      <c r="C7">
        <v>3</v>
      </c>
      <c r="D7" t="s">
        <v>6</v>
      </c>
      <c r="E7" s="5">
        <v>99</v>
      </c>
      <c r="F7" s="5">
        <v>62.37</v>
      </c>
      <c r="G7">
        <v>4</v>
      </c>
      <c r="H7" s="5">
        <f>SalesData_2[[#This Row],[Unit Price]]*SalesData_2[[#This Row],[Units Sold]]</f>
        <v>396</v>
      </c>
      <c r="I7" s="5">
        <f>SalesData_2[[#This Row],[Unit Cost]]*SalesData_2[[#This Row],[Units Sold]]</f>
        <v>249.48</v>
      </c>
      <c r="J7" s="5">
        <f>SalesData_2[[#This Row],[Sales]]-SalesData_2[[#This Row],[COGS]]</f>
        <v>146.52000000000001</v>
      </c>
      <c r="K7" s="19">
        <f>SalesData_2[[#This Row],[Profit]]/SalesData_2[[#This Row],[Sales]]</f>
        <v>0.37000000000000005</v>
      </c>
      <c r="L7" t="s">
        <v>29</v>
      </c>
      <c r="M7" t="s">
        <v>81</v>
      </c>
      <c r="N7" t="s">
        <v>86</v>
      </c>
    </row>
    <row r="8" spans="1:14" x14ac:dyDescent="0.3">
      <c r="A8" s="2">
        <v>43835</v>
      </c>
      <c r="B8" s="2">
        <v>43840</v>
      </c>
      <c r="C8">
        <v>5</v>
      </c>
      <c r="D8" t="s">
        <v>7</v>
      </c>
      <c r="E8" s="5">
        <v>250</v>
      </c>
      <c r="F8" s="5">
        <v>167.5</v>
      </c>
      <c r="G8">
        <v>4</v>
      </c>
      <c r="H8" s="5">
        <f>SalesData_2[[#This Row],[Unit Price]]*SalesData_2[[#This Row],[Units Sold]]</f>
        <v>1000</v>
      </c>
      <c r="I8" s="5">
        <f>SalesData_2[[#This Row],[Unit Cost]]*SalesData_2[[#This Row],[Units Sold]]</f>
        <v>670</v>
      </c>
      <c r="J8" s="5">
        <f>SalesData_2[[#This Row],[Sales]]-SalesData_2[[#This Row],[COGS]]</f>
        <v>330</v>
      </c>
      <c r="K8" s="19">
        <f>SalesData_2[[#This Row],[Profit]]/SalesData_2[[#This Row],[Sales]]</f>
        <v>0.33</v>
      </c>
      <c r="L8" t="s">
        <v>58</v>
      </c>
      <c r="M8" t="s">
        <v>80</v>
      </c>
      <c r="N8" t="s">
        <v>86</v>
      </c>
    </row>
    <row r="9" spans="1:14" x14ac:dyDescent="0.3">
      <c r="A9" s="2">
        <v>43836</v>
      </c>
      <c r="B9" s="2">
        <v>43837</v>
      </c>
      <c r="C9">
        <v>1</v>
      </c>
      <c r="D9" t="s">
        <v>5</v>
      </c>
      <c r="E9" s="5">
        <v>290</v>
      </c>
      <c r="F9" s="5">
        <v>185.6</v>
      </c>
      <c r="G9">
        <v>5</v>
      </c>
      <c r="H9" s="5">
        <f>SalesData_2[[#This Row],[Unit Price]]*SalesData_2[[#This Row],[Units Sold]]</f>
        <v>1450</v>
      </c>
      <c r="I9" s="5">
        <f>SalesData_2[[#This Row],[Unit Cost]]*SalesData_2[[#This Row],[Units Sold]]</f>
        <v>928</v>
      </c>
      <c r="J9" s="5">
        <f>SalesData_2[[#This Row],[Sales]]-SalesData_2[[#This Row],[COGS]]</f>
        <v>522</v>
      </c>
      <c r="K9" s="19">
        <f>SalesData_2[[#This Row],[Profit]]/SalesData_2[[#This Row],[Sales]]</f>
        <v>0.36</v>
      </c>
      <c r="L9" t="s">
        <v>72</v>
      </c>
      <c r="M9" t="s">
        <v>82</v>
      </c>
      <c r="N9" t="s">
        <v>86</v>
      </c>
    </row>
    <row r="10" spans="1:14" x14ac:dyDescent="0.3">
      <c r="A10" s="2">
        <v>43837</v>
      </c>
      <c r="B10" s="2">
        <v>43842</v>
      </c>
      <c r="C10">
        <v>5</v>
      </c>
      <c r="D10" t="s">
        <v>5</v>
      </c>
      <c r="E10" s="5">
        <v>290</v>
      </c>
      <c r="F10" s="5">
        <v>185.6</v>
      </c>
      <c r="G10">
        <v>9</v>
      </c>
      <c r="H10" s="5">
        <f>SalesData_2[[#This Row],[Unit Price]]*SalesData_2[[#This Row],[Units Sold]]</f>
        <v>2610</v>
      </c>
      <c r="I10" s="5">
        <f>SalesData_2[[#This Row],[Unit Cost]]*SalesData_2[[#This Row],[Units Sold]]</f>
        <v>1670.3999999999999</v>
      </c>
      <c r="J10" s="5">
        <f>SalesData_2[[#This Row],[Sales]]-SalesData_2[[#This Row],[COGS]]</f>
        <v>939.60000000000014</v>
      </c>
      <c r="K10" s="19">
        <f>SalesData_2[[#This Row],[Profit]]/SalesData_2[[#This Row],[Sales]]</f>
        <v>0.36000000000000004</v>
      </c>
      <c r="L10" t="s">
        <v>58</v>
      </c>
      <c r="M10" t="s">
        <v>80</v>
      </c>
      <c r="N10" t="s">
        <v>86</v>
      </c>
    </row>
    <row r="11" spans="1:14" x14ac:dyDescent="0.3">
      <c r="A11" s="2">
        <v>43839</v>
      </c>
      <c r="B11" s="2">
        <v>43840</v>
      </c>
      <c r="C11">
        <v>1</v>
      </c>
      <c r="D11" t="s">
        <v>23</v>
      </c>
      <c r="E11" s="5">
        <v>275</v>
      </c>
      <c r="F11" s="5">
        <v>200.75</v>
      </c>
      <c r="G11">
        <v>7</v>
      </c>
      <c r="H11" s="5">
        <f>SalesData_2[[#This Row],[Unit Price]]*SalesData_2[[#This Row],[Units Sold]]</f>
        <v>1925</v>
      </c>
      <c r="I11" s="5">
        <f>SalesData_2[[#This Row],[Unit Cost]]*SalesData_2[[#This Row],[Units Sold]]</f>
        <v>1405.25</v>
      </c>
      <c r="J11" s="5">
        <f>SalesData_2[[#This Row],[Sales]]-SalesData_2[[#This Row],[COGS]]</f>
        <v>519.75</v>
      </c>
      <c r="K11" s="19">
        <f>SalesData_2[[#This Row],[Profit]]/SalesData_2[[#This Row],[Sales]]</f>
        <v>0.27</v>
      </c>
      <c r="L11" t="s">
        <v>57</v>
      </c>
      <c r="M11" t="s">
        <v>80</v>
      </c>
      <c r="N11" t="s">
        <v>85</v>
      </c>
    </row>
    <row r="12" spans="1:14" x14ac:dyDescent="0.3">
      <c r="A12" s="2">
        <v>43840</v>
      </c>
      <c r="B12" s="2">
        <v>43843</v>
      </c>
      <c r="C12">
        <v>3</v>
      </c>
      <c r="D12" t="s">
        <v>13</v>
      </c>
      <c r="E12" s="5">
        <v>445</v>
      </c>
      <c r="F12" s="5">
        <v>280.35000000000002</v>
      </c>
      <c r="G12">
        <v>5</v>
      </c>
      <c r="H12" s="5">
        <f>SalesData_2[[#This Row],[Unit Price]]*SalesData_2[[#This Row],[Units Sold]]</f>
        <v>2225</v>
      </c>
      <c r="I12" s="5">
        <f>SalesData_2[[#This Row],[Unit Cost]]*SalesData_2[[#This Row],[Units Sold]]</f>
        <v>1401.75</v>
      </c>
      <c r="J12" s="5">
        <f>SalesData_2[[#This Row],[Sales]]-SalesData_2[[#This Row],[COGS]]</f>
        <v>823.25</v>
      </c>
      <c r="K12" s="19">
        <f>SalesData_2[[#This Row],[Profit]]/SalesData_2[[#This Row],[Sales]]</f>
        <v>0.37</v>
      </c>
      <c r="L12" t="s">
        <v>66</v>
      </c>
      <c r="M12" t="s">
        <v>83</v>
      </c>
      <c r="N12" t="s">
        <v>85</v>
      </c>
    </row>
    <row r="13" spans="1:14" x14ac:dyDescent="0.3">
      <c r="A13" s="2">
        <v>43841</v>
      </c>
      <c r="B13" s="2">
        <v>43848</v>
      </c>
      <c r="C13">
        <v>7</v>
      </c>
      <c r="D13" t="s">
        <v>13</v>
      </c>
      <c r="E13" s="5">
        <v>445</v>
      </c>
      <c r="F13" s="5">
        <v>280.35000000000002</v>
      </c>
      <c r="G13">
        <v>1</v>
      </c>
      <c r="H13" s="5">
        <f>SalesData_2[[#This Row],[Unit Price]]*SalesData_2[[#This Row],[Units Sold]]</f>
        <v>445</v>
      </c>
      <c r="I13" s="5">
        <f>SalesData_2[[#This Row],[Unit Cost]]*SalesData_2[[#This Row],[Units Sold]]</f>
        <v>280.35000000000002</v>
      </c>
      <c r="J13" s="5">
        <f>SalesData_2[[#This Row],[Sales]]-SalesData_2[[#This Row],[COGS]]</f>
        <v>164.64999999999998</v>
      </c>
      <c r="K13" s="19">
        <f>SalesData_2[[#This Row],[Profit]]/SalesData_2[[#This Row],[Sales]]</f>
        <v>0.36999999999999994</v>
      </c>
      <c r="L13" t="s">
        <v>70</v>
      </c>
      <c r="M13" t="s">
        <v>83</v>
      </c>
      <c r="N13" t="s">
        <v>85</v>
      </c>
    </row>
    <row r="14" spans="1:14" x14ac:dyDescent="0.3">
      <c r="A14" s="2">
        <v>43844</v>
      </c>
      <c r="B14" s="2">
        <v>43848</v>
      </c>
      <c r="C14">
        <v>4</v>
      </c>
      <c r="D14" t="s">
        <v>19</v>
      </c>
      <c r="E14" s="5">
        <v>220</v>
      </c>
      <c r="F14" s="5">
        <v>154</v>
      </c>
      <c r="G14">
        <v>6</v>
      </c>
      <c r="H14" s="5">
        <f>SalesData_2[[#This Row],[Unit Price]]*SalesData_2[[#This Row],[Units Sold]]</f>
        <v>1320</v>
      </c>
      <c r="I14" s="5">
        <f>SalesData_2[[#This Row],[Unit Cost]]*SalesData_2[[#This Row],[Units Sold]]</f>
        <v>924</v>
      </c>
      <c r="J14" s="5">
        <f>SalesData_2[[#This Row],[Sales]]-SalesData_2[[#This Row],[COGS]]</f>
        <v>396</v>
      </c>
      <c r="K14" s="19">
        <f>SalesData_2[[#This Row],[Profit]]/SalesData_2[[#This Row],[Sales]]</f>
        <v>0.3</v>
      </c>
      <c r="L14" t="s">
        <v>36</v>
      </c>
      <c r="M14" t="s">
        <v>82</v>
      </c>
      <c r="N14" t="s">
        <v>85</v>
      </c>
    </row>
    <row r="15" spans="1:14" x14ac:dyDescent="0.3">
      <c r="A15" s="2">
        <v>43845</v>
      </c>
      <c r="B15" s="2">
        <v>43850</v>
      </c>
      <c r="C15">
        <v>5</v>
      </c>
      <c r="D15" t="s">
        <v>20</v>
      </c>
      <c r="E15" s="5">
        <v>440</v>
      </c>
      <c r="F15" s="5">
        <v>286</v>
      </c>
      <c r="G15">
        <v>6</v>
      </c>
      <c r="H15" s="5">
        <f>SalesData_2[[#This Row],[Unit Price]]*SalesData_2[[#This Row],[Units Sold]]</f>
        <v>2640</v>
      </c>
      <c r="I15" s="5">
        <f>SalesData_2[[#This Row],[Unit Cost]]*SalesData_2[[#This Row],[Units Sold]]</f>
        <v>1716</v>
      </c>
      <c r="J15" s="5">
        <f>SalesData_2[[#This Row],[Sales]]-SalesData_2[[#This Row],[COGS]]</f>
        <v>924</v>
      </c>
      <c r="K15" s="19">
        <f>SalesData_2[[#This Row],[Profit]]/SalesData_2[[#This Row],[Sales]]</f>
        <v>0.35</v>
      </c>
      <c r="L15" t="s">
        <v>34</v>
      </c>
      <c r="M15" t="s">
        <v>80</v>
      </c>
      <c r="N15" t="s">
        <v>85</v>
      </c>
    </row>
    <row r="16" spans="1:14" x14ac:dyDescent="0.3">
      <c r="A16" s="2">
        <v>43847</v>
      </c>
      <c r="B16" s="2">
        <v>43854</v>
      </c>
      <c r="C16">
        <v>7</v>
      </c>
      <c r="D16" t="s">
        <v>8</v>
      </c>
      <c r="E16" s="5">
        <v>59</v>
      </c>
      <c r="F16" s="5">
        <v>41.3</v>
      </c>
      <c r="G16">
        <v>4</v>
      </c>
      <c r="H16" s="5">
        <f>SalesData_2[[#This Row],[Unit Price]]*SalesData_2[[#This Row],[Units Sold]]</f>
        <v>236</v>
      </c>
      <c r="I16" s="5">
        <f>SalesData_2[[#This Row],[Unit Cost]]*SalesData_2[[#This Row],[Units Sold]]</f>
        <v>165.2</v>
      </c>
      <c r="J16" s="5">
        <f>SalesData_2[[#This Row],[Sales]]-SalesData_2[[#This Row],[COGS]]</f>
        <v>70.800000000000011</v>
      </c>
      <c r="K16" s="19">
        <f>SalesData_2[[#This Row],[Profit]]/SalesData_2[[#This Row],[Sales]]</f>
        <v>0.30000000000000004</v>
      </c>
      <c r="L16" t="s">
        <v>39</v>
      </c>
      <c r="M16" t="s">
        <v>79</v>
      </c>
      <c r="N16" t="s">
        <v>85</v>
      </c>
    </row>
    <row r="17" spans="1:14" x14ac:dyDescent="0.3">
      <c r="A17" s="2">
        <v>43850</v>
      </c>
      <c r="B17" s="2">
        <v>43856</v>
      </c>
      <c r="C17">
        <v>6</v>
      </c>
      <c r="D17" t="s">
        <v>12</v>
      </c>
      <c r="E17" s="5">
        <v>320</v>
      </c>
      <c r="F17" s="5">
        <v>233.6</v>
      </c>
      <c r="G17">
        <v>1</v>
      </c>
      <c r="H17" s="5">
        <f>SalesData_2[[#This Row],[Unit Price]]*SalesData_2[[#This Row],[Units Sold]]</f>
        <v>320</v>
      </c>
      <c r="I17" s="5">
        <f>SalesData_2[[#This Row],[Unit Cost]]*SalesData_2[[#This Row],[Units Sold]]</f>
        <v>233.6</v>
      </c>
      <c r="J17" s="5">
        <f>SalesData_2[[#This Row],[Sales]]-SalesData_2[[#This Row],[COGS]]</f>
        <v>86.4</v>
      </c>
      <c r="K17" s="19">
        <f>SalesData_2[[#This Row],[Profit]]/SalesData_2[[#This Row],[Sales]]</f>
        <v>0.27</v>
      </c>
      <c r="L17" t="s">
        <v>35</v>
      </c>
      <c r="M17" t="s">
        <v>83</v>
      </c>
      <c r="N17" t="s">
        <v>85</v>
      </c>
    </row>
    <row r="18" spans="1:14" x14ac:dyDescent="0.3">
      <c r="A18" s="2">
        <v>43853</v>
      </c>
      <c r="B18" s="2">
        <v>43855</v>
      </c>
      <c r="C18">
        <v>2</v>
      </c>
      <c r="D18" t="s">
        <v>2</v>
      </c>
      <c r="E18" s="5">
        <v>250</v>
      </c>
      <c r="F18" s="5">
        <v>187.5</v>
      </c>
      <c r="G18">
        <v>8</v>
      </c>
      <c r="H18" s="5">
        <f>SalesData_2[[#This Row],[Unit Price]]*SalesData_2[[#This Row],[Units Sold]]</f>
        <v>2000</v>
      </c>
      <c r="I18" s="5">
        <f>SalesData_2[[#This Row],[Unit Cost]]*SalesData_2[[#This Row],[Units Sold]]</f>
        <v>1500</v>
      </c>
      <c r="J18" s="5">
        <f>SalesData_2[[#This Row],[Sales]]-SalesData_2[[#This Row],[COGS]]</f>
        <v>500</v>
      </c>
      <c r="K18" s="19">
        <f>SalesData_2[[#This Row],[Profit]]/SalesData_2[[#This Row],[Sales]]</f>
        <v>0.25</v>
      </c>
      <c r="L18" t="s">
        <v>64</v>
      </c>
      <c r="M18" t="s">
        <v>79</v>
      </c>
      <c r="N18" t="s">
        <v>85</v>
      </c>
    </row>
    <row r="19" spans="1:14" x14ac:dyDescent="0.3">
      <c r="A19" s="2">
        <v>43853</v>
      </c>
      <c r="B19" s="2">
        <v>43855</v>
      </c>
      <c r="C19">
        <v>2</v>
      </c>
      <c r="D19" t="s">
        <v>5</v>
      </c>
      <c r="E19" s="5">
        <v>290</v>
      </c>
      <c r="F19" s="5">
        <v>185.6</v>
      </c>
      <c r="G19">
        <v>7</v>
      </c>
      <c r="H19" s="5">
        <f>SalesData_2[[#This Row],[Unit Price]]*SalesData_2[[#This Row],[Units Sold]]</f>
        <v>2030</v>
      </c>
      <c r="I19" s="5">
        <f>SalesData_2[[#This Row],[Unit Cost]]*SalesData_2[[#This Row],[Units Sold]]</f>
        <v>1299.2</v>
      </c>
      <c r="J19" s="5">
        <f>SalesData_2[[#This Row],[Sales]]-SalesData_2[[#This Row],[COGS]]</f>
        <v>730.8</v>
      </c>
      <c r="K19" s="19">
        <f>SalesData_2[[#This Row],[Profit]]/SalesData_2[[#This Row],[Sales]]</f>
        <v>0.36</v>
      </c>
      <c r="L19" t="s">
        <v>56</v>
      </c>
      <c r="M19" t="s">
        <v>81</v>
      </c>
      <c r="N19" t="s">
        <v>85</v>
      </c>
    </row>
    <row r="20" spans="1:14" x14ac:dyDescent="0.3">
      <c r="A20" s="2">
        <v>43856</v>
      </c>
      <c r="B20" s="2">
        <v>43858</v>
      </c>
      <c r="C20">
        <v>2</v>
      </c>
      <c r="D20" t="s">
        <v>2</v>
      </c>
      <c r="E20" s="5">
        <v>250</v>
      </c>
      <c r="F20" s="5">
        <v>187.5</v>
      </c>
      <c r="G20">
        <v>6</v>
      </c>
      <c r="H20" s="5">
        <f>SalesData_2[[#This Row],[Unit Price]]*SalesData_2[[#This Row],[Units Sold]]</f>
        <v>1500</v>
      </c>
      <c r="I20" s="5">
        <f>SalesData_2[[#This Row],[Unit Cost]]*SalesData_2[[#This Row],[Units Sold]]</f>
        <v>1125</v>
      </c>
      <c r="J20" s="5">
        <f>SalesData_2[[#This Row],[Sales]]-SalesData_2[[#This Row],[COGS]]</f>
        <v>375</v>
      </c>
      <c r="K20" s="19">
        <f>SalesData_2[[#This Row],[Profit]]/SalesData_2[[#This Row],[Sales]]</f>
        <v>0.25</v>
      </c>
      <c r="L20" t="s">
        <v>49</v>
      </c>
      <c r="M20" t="s">
        <v>83</v>
      </c>
      <c r="N20" t="s">
        <v>86</v>
      </c>
    </row>
    <row r="21" spans="1:14" x14ac:dyDescent="0.3">
      <c r="A21" s="2">
        <v>43857</v>
      </c>
      <c r="B21" s="2">
        <v>43863</v>
      </c>
      <c r="C21">
        <v>6</v>
      </c>
      <c r="D21" t="s">
        <v>5</v>
      </c>
      <c r="E21" s="5">
        <v>290</v>
      </c>
      <c r="F21" s="5">
        <v>185.6</v>
      </c>
      <c r="G21">
        <v>8</v>
      </c>
      <c r="H21" s="5">
        <f>SalesData_2[[#This Row],[Unit Price]]*SalesData_2[[#This Row],[Units Sold]]</f>
        <v>2320</v>
      </c>
      <c r="I21" s="5">
        <f>SalesData_2[[#This Row],[Unit Cost]]*SalesData_2[[#This Row],[Units Sold]]</f>
        <v>1484.8</v>
      </c>
      <c r="J21" s="5">
        <f>SalesData_2[[#This Row],[Sales]]-SalesData_2[[#This Row],[COGS]]</f>
        <v>835.2</v>
      </c>
      <c r="K21" s="19">
        <f>SalesData_2[[#This Row],[Profit]]/SalesData_2[[#This Row],[Sales]]</f>
        <v>0.36000000000000004</v>
      </c>
      <c r="L21" t="s">
        <v>34</v>
      </c>
      <c r="M21" t="s">
        <v>82</v>
      </c>
      <c r="N21" t="s">
        <v>86</v>
      </c>
    </row>
    <row r="22" spans="1:14" x14ac:dyDescent="0.3">
      <c r="A22" s="2">
        <v>43857</v>
      </c>
      <c r="B22" s="2">
        <v>43858</v>
      </c>
      <c r="C22">
        <v>1</v>
      </c>
      <c r="D22" t="s">
        <v>3</v>
      </c>
      <c r="E22" s="5">
        <v>95</v>
      </c>
      <c r="F22" s="5">
        <v>60.8</v>
      </c>
      <c r="G22">
        <v>1</v>
      </c>
      <c r="H22" s="5">
        <f>SalesData_2[[#This Row],[Unit Price]]*SalesData_2[[#This Row],[Units Sold]]</f>
        <v>95</v>
      </c>
      <c r="I22" s="5">
        <f>SalesData_2[[#This Row],[Unit Cost]]*SalesData_2[[#This Row],[Units Sold]]</f>
        <v>60.8</v>
      </c>
      <c r="J22" s="5">
        <f>SalesData_2[[#This Row],[Sales]]-SalesData_2[[#This Row],[COGS]]</f>
        <v>34.200000000000003</v>
      </c>
      <c r="K22" s="19">
        <f>SalesData_2[[#This Row],[Profit]]/SalesData_2[[#This Row],[Sales]]</f>
        <v>0.36000000000000004</v>
      </c>
      <c r="L22" t="s">
        <v>48</v>
      </c>
      <c r="M22" t="s">
        <v>82</v>
      </c>
      <c r="N22" t="s">
        <v>85</v>
      </c>
    </row>
    <row r="23" spans="1:14" x14ac:dyDescent="0.3">
      <c r="A23" s="2">
        <v>43857</v>
      </c>
      <c r="B23" s="2">
        <v>43861</v>
      </c>
      <c r="C23">
        <v>4</v>
      </c>
      <c r="D23" t="s">
        <v>4</v>
      </c>
      <c r="E23" s="5">
        <v>390</v>
      </c>
      <c r="F23" s="5">
        <v>288.60000000000002</v>
      </c>
      <c r="G23">
        <v>3</v>
      </c>
      <c r="H23" s="5">
        <f>SalesData_2[[#This Row],[Unit Price]]*SalesData_2[[#This Row],[Units Sold]]</f>
        <v>1170</v>
      </c>
      <c r="I23" s="5">
        <f>SalesData_2[[#This Row],[Unit Cost]]*SalesData_2[[#This Row],[Units Sold]]</f>
        <v>865.80000000000007</v>
      </c>
      <c r="J23" s="5">
        <f>SalesData_2[[#This Row],[Sales]]-SalesData_2[[#This Row],[COGS]]</f>
        <v>304.19999999999993</v>
      </c>
      <c r="K23" s="19">
        <f>SalesData_2[[#This Row],[Profit]]/SalesData_2[[#This Row],[Sales]]</f>
        <v>0.25999999999999995</v>
      </c>
      <c r="L23" t="s">
        <v>70</v>
      </c>
      <c r="M23" t="s">
        <v>81</v>
      </c>
      <c r="N23" t="s">
        <v>86</v>
      </c>
    </row>
    <row r="24" spans="1:14" x14ac:dyDescent="0.3">
      <c r="A24" s="2">
        <v>43858</v>
      </c>
      <c r="B24" s="2">
        <v>43860</v>
      </c>
      <c r="C24">
        <v>2</v>
      </c>
      <c r="D24" t="s">
        <v>4</v>
      </c>
      <c r="E24" s="5">
        <v>390</v>
      </c>
      <c r="F24" s="5">
        <v>288.60000000000002</v>
      </c>
      <c r="G24">
        <v>5</v>
      </c>
      <c r="H24" s="5">
        <f>SalesData_2[[#This Row],[Unit Price]]*SalesData_2[[#This Row],[Units Sold]]</f>
        <v>1950</v>
      </c>
      <c r="I24" s="5">
        <f>SalesData_2[[#This Row],[Unit Cost]]*SalesData_2[[#This Row],[Units Sold]]</f>
        <v>1443</v>
      </c>
      <c r="J24" s="5">
        <f>SalesData_2[[#This Row],[Sales]]-SalesData_2[[#This Row],[COGS]]</f>
        <v>507</v>
      </c>
      <c r="K24" s="19">
        <f>SalesData_2[[#This Row],[Profit]]/SalesData_2[[#This Row],[Sales]]</f>
        <v>0.26</v>
      </c>
      <c r="L24" t="s">
        <v>58</v>
      </c>
      <c r="M24" t="s">
        <v>82</v>
      </c>
      <c r="N24" t="s">
        <v>86</v>
      </c>
    </row>
    <row r="25" spans="1:14" x14ac:dyDescent="0.3">
      <c r="A25" s="2">
        <v>43858</v>
      </c>
      <c r="B25" s="2">
        <v>43864</v>
      </c>
      <c r="C25">
        <v>6</v>
      </c>
      <c r="D25" t="s">
        <v>17</v>
      </c>
      <c r="E25" s="5">
        <v>195</v>
      </c>
      <c r="F25" s="5">
        <v>138.44999999999999</v>
      </c>
      <c r="G25">
        <v>6</v>
      </c>
      <c r="H25" s="5">
        <f>SalesData_2[[#This Row],[Unit Price]]*SalesData_2[[#This Row],[Units Sold]]</f>
        <v>1170</v>
      </c>
      <c r="I25" s="5">
        <f>SalesData_2[[#This Row],[Unit Cost]]*SalesData_2[[#This Row],[Units Sold]]</f>
        <v>830.69999999999993</v>
      </c>
      <c r="J25" s="5">
        <f>SalesData_2[[#This Row],[Sales]]-SalesData_2[[#This Row],[COGS]]</f>
        <v>339.30000000000007</v>
      </c>
      <c r="K25" s="19">
        <f>SalesData_2[[#This Row],[Profit]]/SalesData_2[[#This Row],[Sales]]</f>
        <v>0.29000000000000004</v>
      </c>
      <c r="L25" t="s">
        <v>39</v>
      </c>
      <c r="M25" t="s">
        <v>80</v>
      </c>
      <c r="N25" t="s">
        <v>86</v>
      </c>
    </row>
    <row r="26" spans="1:14" x14ac:dyDescent="0.3">
      <c r="A26" s="2">
        <v>43859</v>
      </c>
      <c r="B26" s="2">
        <v>43866</v>
      </c>
      <c r="C26">
        <v>7</v>
      </c>
      <c r="D26" t="s">
        <v>19</v>
      </c>
      <c r="E26" s="5">
        <v>220</v>
      </c>
      <c r="F26" s="5">
        <v>154</v>
      </c>
      <c r="G26">
        <v>2</v>
      </c>
      <c r="H26" s="5">
        <f>SalesData_2[[#This Row],[Unit Price]]*SalesData_2[[#This Row],[Units Sold]]</f>
        <v>440</v>
      </c>
      <c r="I26" s="5">
        <f>SalesData_2[[#This Row],[Unit Cost]]*SalesData_2[[#This Row],[Units Sold]]</f>
        <v>308</v>
      </c>
      <c r="J26" s="5">
        <f>SalesData_2[[#This Row],[Sales]]-SalesData_2[[#This Row],[COGS]]</f>
        <v>132</v>
      </c>
      <c r="K26" s="19">
        <f>SalesData_2[[#This Row],[Profit]]/SalesData_2[[#This Row],[Sales]]</f>
        <v>0.3</v>
      </c>
      <c r="L26" t="s">
        <v>62</v>
      </c>
      <c r="M26" t="s">
        <v>79</v>
      </c>
      <c r="N26" t="s">
        <v>85</v>
      </c>
    </row>
    <row r="27" spans="1:14" x14ac:dyDescent="0.3">
      <c r="A27" s="2">
        <v>43859</v>
      </c>
      <c r="B27" s="2">
        <v>43862</v>
      </c>
      <c r="C27">
        <v>3</v>
      </c>
      <c r="D27" t="s">
        <v>3</v>
      </c>
      <c r="E27" s="5">
        <v>95</v>
      </c>
      <c r="F27" s="5">
        <v>60.8</v>
      </c>
      <c r="G27">
        <v>6</v>
      </c>
      <c r="H27" s="5">
        <f>SalesData_2[[#This Row],[Unit Price]]*SalesData_2[[#This Row],[Units Sold]]</f>
        <v>570</v>
      </c>
      <c r="I27" s="5">
        <f>SalesData_2[[#This Row],[Unit Cost]]*SalesData_2[[#This Row],[Units Sold]]</f>
        <v>364.79999999999995</v>
      </c>
      <c r="J27" s="5">
        <f>SalesData_2[[#This Row],[Sales]]-SalesData_2[[#This Row],[COGS]]</f>
        <v>205.20000000000005</v>
      </c>
      <c r="K27" s="19">
        <f>SalesData_2[[#This Row],[Profit]]/SalesData_2[[#This Row],[Sales]]</f>
        <v>0.3600000000000001</v>
      </c>
      <c r="L27" t="s">
        <v>35</v>
      </c>
      <c r="M27" t="s">
        <v>79</v>
      </c>
      <c r="N27" t="s">
        <v>86</v>
      </c>
    </row>
    <row r="28" spans="1:14" x14ac:dyDescent="0.3">
      <c r="A28" s="2">
        <v>43862</v>
      </c>
      <c r="B28" s="2">
        <v>43864</v>
      </c>
      <c r="C28">
        <v>2</v>
      </c>
      <c r="D28" t="s">
        <v>6</v>
      </c>
      <c r="E28" s="5">
        <v>99</v>
      </c>
      <c r="F28" s="5">
        <v>62.37</v>
      </c>
      <c r="G28">
        <v>7</v>
      </c>
      <c r="H28" s="5">
        <f>SalesData_2[[#This Row],[Unit Price]]*SalesData_2[[#This Row],[Units Sold]]</f>
        <v>693</v>
      </c>
      <c r="I28" s="5">
        <f>SalesData_2[[#This Row],[Unit Cost]]*SalesData_2[[#This Row],[Units Sold]]</f>
        <v>436.59</v>
      </c>
      <c r="J28" s="5">
        <f>SalesData_2[[#This Row],[Sales]]-SalesData_2[[#This Row],[COGS]]</f>
        <v>256.41000000000003</v>
      </c>
      <c r="K28" s="19">
        <f>SalesData_2[[#This Row],[Profit]]/SalesData_2[[#This Row],[Sales]]</f>
        <v>0.37000000000000005</v>
      </c>
      <c r="L28" t="s">
        <v>64</v>
      </c>
      <c r="M28" t="s">
        <v>82</v>
      </c>
      <c r="N28" t="s">
        <v>85</v>
      </c>
    </row>
    <row r="29" spans="1:14" x14ac:dyDescent="0.3">
      <c r="A29" s="2">
        <v>43863</v>
      </c>
      <c r="B29" s="2">
        <v>43868</v>
      </c>
      <c r="C29">
        <v>5</v>
      </c>
      <c r="D29" t="s">
        <v>6</v>
      </c>
      <c r="E29" s="5">
        <v>99</v>
      </c>
      <c r="F29" s="5">
        <v>62.37</v>
      </c>
      <c r="G29">
        <v>1</v>
      </c>
      <c r="H29" s="5">
        <f>SalesData_2[[#This Row],[Unit Price]]*SalesData_2[[#This Row],[Units Sold]]</f>
        <v>99</v>
      </c>
      <c r="I29" s="5">
        <f>SalesData_2[[#This Row],[Unit Cost]]*SalesData_2[[#This Row],[Units Sold]]</f>
        <v>62.37</v>
      </c>
      <c r="J29" s="5">
        <f>SalesData_2[[#This Row],[Sales]]-SalesData_2[[#This Row],[COGS]]</f>
        <v>36.630000000000003</v>
      </c>
      <c r="K29" s="19">
        <f>SalesData_2[[#This Row],[Profit]]/SalesData_2[[#This Row],[Sales]]</f>
        <v>0.37000000000000005</v>
      </c>
      <c r="L29" t="s">
        <v>71</v>
      </c>
      <c r="M29" t="s">
        <v>79</v>
      </c>
      <c r="N29" t="s">
        <v>86</v>
      </c>
    </row>
    <row r="30" spans="1:14" x14ac:dyDescent="0.3">
      <c r="A30" s="2">
        <v>43864</v>
      </c>
      <c r="B30" s="2">
        <v>43865</v>
      </c>
      <c r="C30">
        <v>1</v>
      </c>
      <c r="D30" t="s">
        <v>11</v>
      </c>
      <c r="E30" s="5">
        <v>490</v>
      </c>
      <c r="F30" s="5">
        <v>298.89999999999998</v>
      </c>
      <c r="G30">
        <v>5</v>
      </c>
      <c r="H30" s="5">
        <f>SalesData_2[[#This Row],[Unit Price]]*SalesData_2[[#This Row],[Units Sold]]</f>
        <v>2450</v>
      </c>
      <c r="I30" s="5">
        <f>SalesData_2[[#This Row],[Unit Cost]]*SalesData_2[[#This Row],[Units Sold]]</f>
        <v>1494.5</v>
      </c>
      <c r="J30" s="5">
        <f>SalesData_2[[#This Row],[Sales]]-SalesData_2[[#This Row],[COGS]]</f>
        <v>955.5</v>
      </c>
      <c r="K30" s="19">
        <f>SalesData_2[[#This Row],[Profit]]/SalesData_2[[#This Row],[Sales]]</f>
        <v>0.39</v>
      </c>
      <c r="L30" t="s">
        <v>42</v>
      </c>
      <c r="M30" t="s">
        <v>83</v>
      </c>
      <c r="N30" t="s">
        <v>85</v>
      </c>
    </row>
    <row r="31" spans="1:14" x14ac:dyDescent="0.3">
      <c r="A31" s="2">
        <v>43864</v>
      </c>
      <c r="B31" s="2">
        <v>43868</v>
      </c>
      <c r="C31">
        <v>4</v>
      </c>
      <c r="D31" t="s">
        <v>23</v>
      </c>
      <c r="E31" s="5">
        <v>275</v>
      </c>
      <c r="F31" s="5">
        <v>200.75</v>
      </c>
      <c r="G31">
        <v>6</v>
      </c>
      <c r="H31" s="5">
        <f>SalesData_2[[#This Row],[Unit Price]]*SalesData_2[[#This Row],[Units Sold]]</f>
        <v>1650</v>
      </c>
      <c r="I31" s="5">
        <f>SalesData_2[[#This Row],[Unit Cost]]*SalesData_2[[#This Row],[Units Sold]]</f>
        <v>1204.5</v>
      </c>
      <c r="J31" s="5">
        <f>SalesData_2[[#This Row],[Sales]]-SalesData_2[[#This Row],[COGS]]</f>
        <v>445.5</v>
      </c>
      <c r="K31" s="19">
        <f>SalesData_2[[#This Row],[Profit]]/SalesData_2[[#This Row],[Sales]]</f>
        <v>0.27</v>
      </c>
      <c r="L31" t="s">
        <v>68</v>
      </c>
      <c r="M31" t="s">
        <v>82</v>
      </c>
      <c r="N31" t="s">
        <v>86</v>
      </c>
    </row>
    <row r="32" spans="1:14" x14ac:dyDescent="0.3">
      <c r="A32" s="2">
        <v>43866</v>
      </c>
      <c r="B32" s="2">
        <v>43868</v>
      </c>
      <c r="C32">
        <v>2</v>
      </c>
      <c r="D32" t="s">
        <v>23</v>
      </c>
      <c r="E32" s="5">
        <v>275</v>
      </c>
      <c r="F32" s="5">
        <v>200.75</v>
      </c>
      <c r="G32">
        <v>3</v>
      </c>
      <c r="H32" s="5">
        <f>SalesData_2[[#This Row],[Unit Price]]*SalesData_2[[#This Row],[Units Sold]]</f>
        <v>825</v>
      </c>
      <c r="I32" s="5">
        <f>SalesData_2[[#This Row],[Unit Cost]]*SalesData_2[[#This Row],[Units Sold]]</f>
        <v>602.25</v>
      </c>
      <c r="J32" s="5">
        <f>SalesData_2[[#This Row],[Sales]]-SalesData_2[[#This Row],[COGS]]</f>
        <v>222.75</v>
      </c>
      <c r="K32" s="19">
        <f>SalesData_2[[#This Row],[Profit]]/SalesData_2[[#This Row],[Sales]]</f>
        <v>0.27</v>
      </c>
      <c r="L32" t="s">
        <v>64</v>
      </c>
      <c r="M32" t="s">
        <v>81</v>
      </c>
      <c r="N32" t="s">
        <v>85</v>
      </c>
    </row>
    <row r="33" spans="1:14" x14ac:dyDescent="0.3">
      <c r="A33" s="2">
        <v>43866</v>
      </c>
      <c r="B33" s="2">
        <v>43868</v>
      </c>
      <c r="C33">
        <v>2</v>
      </c>
      <c r="D33" t="s">
        <v>14</v>
      </c>
      <c r="E33" s="5">
        <v>375</v>
      </c>
      <c r="F33" s="5">
        <v>247.5</v>
      </c>
      <c r="G33">
        <v>8</v>
      </c>
      <c r="H33" s="5">
        <f>SalesData_2[[#This Row],[Unit Price]]*SalesData_2[[#This Row],[Units Sold]]</f>
        <v>3000</v>
      </c>
      <c r="I33" s="5">
        <f>SalesData_2[[#This Row],[Unit Cost]]*SalesData_2[[#This Row],[Units Sold]]</f>
        <v>1980</v>
      </c>
      <c r="J33" s="5">
        <f>SalesData_2[[#This Row],[Sales]]-SalesData_2[[#This Row],[COGS]]</f>
        <v>1020</v>
      </c>
      <c r="K33" s="19">
        <f>SalesData_2[[#This Row],[Profit]]/SalesData_2[[#This Row],[Sales]]</f>
        <v>0.34</v>
      </c>
      <c r="L33" t="s">
        <v>43</v>
      </c>
      <c r="M33" t="s">
        <v>82</v>
      </c>
      <c r="N33" t="s">
        <v>85</v>
      </c>
    </row>
    <row r="34" spans="1:14" x14ac:dyDescent="0.3">
      <c r="A34" s="2">
        <v>43866</v>
      </c>
      <c r="B34" s="2">
        <v>43870</v>
      </c>
      <c r="C34">
        <v>4</v>
      </c>
      <c r="D34" t="s">
        <v>5</v>
      </c>
      <c r="E34" s="5">
        <v>290</v>
      </c>
      <c r="F34" s="5">
        <v>185.6</v>
      </c>
      <c r="G34">
        <v>6</v>
      </c>
      <c r="H34" s="5">
        <f>SalesData_2[[#This Row],[Unit Price]]*SalesData_2[[#This Row],[Units Sold]]</f>
        <v>1740</v>
      </c>
      <c r="I34" s="5">
        <f>SalesData_2[[#This Row],[Unit Cost]]*SalesData_2[[#This Row],[Units Sold]]</f>
        <v>1113.5999999999999</v>
      </c>
      <c r="J34" s="5">
        <f>SalesData_2[[#This Row],[Sales]]-SalesData_2[[#This Row],[COGS]]</f>
        <v>626.40000000000009</v>
      </c>
      <c r="K34" s="19">
        <f>SalesData_2[[#This Row],[Profit]]/SalesData_2[[#This Row],[Sales]]</f>
        <v>0.36000000000000004</v>
      </c>
      <c r="L34" t="s">
        <v>36</v>
      </c>
      <c r="M34" t="s">
        <v>80</v>
      </c>
      <c r="N34" t="s">
        <v>85</v>
      </c>
    </row>
    <row r="35" spans="1:14" x14ac:dyDescent="0.3">
      <c r="A35" s="2">
        <v>43868</v>
      </c>
      <c r="B35" s="2">
        <v>43871</v>
      </c>
      <c r="C35">
        <v>3</v>
      </c>
      <c r="D35" t="s">
        <v>20</v>
      </c>
      <c r="E35" s="5">
        <v>440</v>
      </c>
      <c r="F35" s="5">
        <v>286</v>
      </c>
      <c r="G35">
        <v>6</v>
      </c>
      <c r="H35" s="5">
        <f>SalesData_2[[#This Row],[Unit Price]]*SalesData_2[[#This Row],[Units Sold]]</f>
        <v>2640</v>
      </c>
      <c r="I35" s="5">
        <f>SalesData_2[[#This Row],[Unit Cost]]*SalesData_2[[#This Row],[Units Sold]]</f>
        <v>1716</v>
      </c>
      <c r="J35" s="5">
        <f>SalesData_2[[#This Row],[Sales]]-SalesData_2[[#This Row],[COGS]]</f>
        <v>924</v>
      </c>
      <c r="K35" s="19">
        <f>SalesData_2[[#This Row],[Profit]]/SalesData_2[[#This Row],[Sales]]</f>
        <v>0.35</v>
      </c>
      <c r="L35" t="s">
        <v>65</v>
      </c>
      <c r="M35" t="s">
        <v>81</v>
      </c>
      <c r="N35" t="s">
        <v>85</v>
      </c>
    </row>
    <row r="36" spans="1:14" x14ac:dyDescent="0.3">
      <c r="A36" s="2">
        <v>43868</v>
      </c>
      <c r="B36" s="2">
        <v>43871</v>
      </c>
      <c r="C36">
        <v>3</v>
      </c>
      <c r="D36" t="s">
        <v>7</v>
      </c>
      <c r="E36" s="5">
        <v>250</v>
      </c>
      <c r="F36" s="5">
        <v>167.5</v>
      </c>
      <c r="G36">
        <v>8</v>
      </c>
      <c r="H36" s="5">
        <f>SalesData_2[[#This Row],[Unit Price]]*SalesData_2[[#This Row],[Units Sold]]</f>
        <v>2000</v>
      </c>
      <c r="I36" s="5">
        <f>SalesData_2[[#This Row],[Unit Cost]]*SalesData_2[[#This Row],[Units Sold]]</f>
        <v>1340</v>
      </c>
      <c r="J36" s="5">
        <f>SalesData_2[[#This Row],[Sales]]-SalesData_2[[#This Row],[COGS]]</f>
        <v>660</v>
      </c>
      <c r="K36" s="19">
        <f>SalesData_2[[#This Row],[Profit]]/SalesData_2[[#This Row],[Sales]]</f>
        <v>0.33</v>
      </c>
      <c r="L36" t="s">
        <v>32</v>
      </c>
      <c r="M36" t="s">
        <v>82</v>
      </c>
      <c r="N36" t="s">
        <v>85</v>
      </c>
    </row>
    <row r="37" spans="1:14" x14ac:dyDescent="0.3">
      <c r="A37" s="2">
        <v>43870</v>
      </c>
      <c r="B37" s="2">
        <v>43877</v>
      </c>
      <c r="C37">
        <v>7</v>
      </c>
      <c r="D37" t="s">
        <v>23</v>
      </c>
      <c r="E37" s="5">
        <v>275</v>
      </c>
      <c r="F37" s="5">
        <v>200.75</v>
      </c>
      <c r="G37">
        <v>2</v>
      </c>
      <c r="H37" s="5">
        <f>SalesData_2[[#This Row],[Unit Price]]*SalesData_2[[#This Row],[Units Sold]]</f>
        <v>550</v>
      </c>
      <c r="I37" s="5">
        <f>SalesData_2[[#This Row],[Unit Cost]]*SalesData_2[[#This Row],[Units Sold]]</f>
        <v>401.5</v>
      </c>
      <c r="J37" s="5">
        <f>SalesData_2[[#This Row],[Sales]]-SalesData_2[[#This Row],[COGS]]</f>
        <v>148.5</v>
      </c>
      <c r="K37" s="19">
        <f>SalesData_2[[#This Row],[Profit]]/SalesData_2[[#This Row],[Sales]]</f>
        <v>0.27</v>
      </c>
      <c r="L37" t="s">
        <v>73</v>
      </c>
      <c r="M37" t="s">
        <v>82</v>
      </c>
      <c r="N37" t="s">
        <v>86</v>
      </c>
    </row>
    <row r="38" spans="1:14" x14ac:dyDescent="0.3">
      <c r="A38" s="2">
        <v>43873</v>
      </c>
      <c r="B38" s="2">
        <v>43876</v>
      </c>
      <c r="C38">
        <v>3</v>
      </c>
      <c r="D38" t="s">
        <v>17</v>
      </c>
      <c r="E38" s="5">
        <v>195</v>
      </c>
      <c r="F38" s="5">
        <v>138.44999999999999</v>
      </c>
      <c r="G38">
        <v>9</v>
      </c>
      <c r="H38" s="5">
        <f>SalesData_2[[#This Row],[Unit Price]]*SalesData_2[[#This Row],[Units Sold]]</f>
        <v>1755</v>
      </c>
      <c r="I38" s="5">
        <f>SalesData_2[[#This Row],[Unit Cost]]*SalesData_2[[#This Row],[Units Sold]]</f>
        <v>1246.05</v>
      </c>
      <c r="J38" s="5">
        <f>SalesData_2[[#This Row],[Sales]]-SalesData_2[[#This Row],[COGS]]</f>
        <v>508.95000000000005</v>
      </c>
      <c r="K38" s="19">
        <f>SalesData_2[[#This Row],[Profit]]/SalesData_2[[#This Row],[Sales]]</f>
        <v>0.29000000000000004</v>
      </c>
      <c r="L38" t="s">
        <v>51</v>
      </c>
      <c r="M38" t="s">
        <v>79</v>
      </c>
      <c r="N38" t="s">
        <v>85</v>
      </c>
    </row>
    <row r="39" spans="1:14" x14ac:dyDescent="0.3">
      <c r="A39" s="2">
        <v>43874</v>
      </c>
      <c r="B39" s="2">
        <v>43879</v>
      </c>
      <c r="C39">
        <v>5</v>
      </c>
      <c r="D39" t="s">
        <v>15</v>
      </c>
      <c r="E39" s="5">
        <v>110</v>
      </c>
      <c r="F39" s="5">
        <v>78.099999999999994</v>
      </c>
      <c r="G39">
        <v>5</v>
      </c>
      <c r="H39" s="5">
        <f>SalesData_2[[#This Row],[Unit Price]]*SalesData_2[[#This Row],[Units Sold]]</f>
        <v>550</v>
      </c>
      <c r="I39" s="5">
        <f>SalesData_2[[#This Row],[Unit Cost]]*SalesData_2[[#This Row],[Units Sold]]</f>
        <v>390.5</v>
      </c>
      <c r="J39" s="5">
        <f>SalesData_2[[#This Row],[Sales]]-SalesData_2[[#This Row],[COGS]]</f>
        <v>159.5</v>
      </c>
      <c r="K39" s="19">
        <f>SalesData_2[[#This Row],[Profit]]/SalesData_2[[#This Row],[Sales]]</f>
        <v>0.28999999999999998</v>
      </c>
      <c r="L39" t="s">
        <v>54</v>
      </c>
      <c r="M39" t="s">
        <v>79</v>
      </c>
      <c r="N39" t="s">
        <v>86</v>
      </c>
    </row>
    <row r="40" spans="1:14" x14ac:dyDescent="0.3">
      <c r="A40" s="2">
        <v>43875</v>
      </c>
      <c r="B40" s="2">
        <v>43882</v>
      </c>
      <c r="C40">
        <v>7</v>
      </c>
      <c r="D40" t="s">
        <v>14</v>
      </c>
      <c r="E40" s="5">
        <v>375</v>
      </c>
      <c r="F40" s="5">
        <v>247.5</v>
      </c>
      <c r="G40">
        <v>1</v>
      </c>
      <c r="H40" s="5">
        <f>SalesData_2[[#This Row],[Unit Price]]*SalesData_2[[#This Row],[Units Sold]]</f>
        <v>375</v>
      </c>
      <c r="I40" s="5">
        <f>SalesData_2[[#This Row],[Unit Cost]]*SalesData_2[[#This Row],[Units Sold]]</f>
        <v>247.5</v>
      </c>
      <c r="J40" s="5">
        <f>SalesData_2[[#This Row],[Sales]]-SalesData_2[[#This Row],[COGS]]</f>
        <v>127.5</v>
      </c>
      <c r="K40" s="19">
        <f>SalesData_2[[#This Row],[Profit]]/SalesData_2[[#This Row],[Sales]]</f>
        <v>0.34</v>
      </c>
      <c r="L40" t="s">
        <v>32</v>
      </c>
      <c r="M40" t="s">
        <v>81</v>
      </c>
      <c r="N40" t="s">
        <v>85</v>
      </c>
    </row>
    <row r="41" spans="1:14" x14ac:dyDescent="0.3">
      <c r="A41" s="2">
        <v>43875</v>
      </c>
      <c r="B41" s="2">
        <v>43880</v>
      </c>
      <c r="C41">
        <v>5</v>
      </c>
      <c r="D41" t="s">
        <v>22</v>
      </c>
      <c r="E41" s="5">
        <v>460</v>
      </c>
      <c r="F41" s="5">
        <v>303.60000000000002</v>
      </c>
      <c r="G41">
        <v>6</v>
      </c>
      <c r="H41" s="5">
        <f>SalesData_2[[#This Row],[Unit Price]]*SalesData_2[[#This Row],[Units Sold]]</f>
        <v>2760</v>
      </c>
      <c r="I41" s="5">
        <f>SalesData_2[[#This Row],[Unit Cost]]*SalesData_2[[#This Row],[Units Sold]]</f>
        <v>1821.6000000000001</v>
      </c>
      <c r="J41" s="5">
        <f>SalesData_2[[#This Row],[Sales]]-SalesData_2[[#This Row],[COGS]]</f>
        <v>938.39999999999986</v>
      </c>
      <c r="K41" s="19">
        <f>SalesData_2[[#This Row],[Profit]]/SalesData_2[[#This Row],[Sales]]</f>
        <v>0.33999999999999997</v>
      </c>
      <c r="L41" t="s">
        <v>34</v>
      </c>
      <c r="M41" t="s">
        <v>82</v>
      </c>
      <c r="N41" t="s">
        <v>86</v>
      </c>
    </row>
    <row r="42" spans="1:14" x14ac:dyDescent="0.3">
      <c r="A42" s="2">
        <v>43875</v>
      </c>
      <c r="B42" s="2">
        <v>43879</v>
      </c>
      <c r="C42">
        <v>4</v>
      </c>
      <c r="D42" t="s">
        <v>4</v>
      </c>
      <c r="E42" s="5">
        <v>390</v>
      </c>
      <c r="F42" s="5">
        <v>288.60000000000002</v>
      </c>
      <c r="G42">
        <v>7</v>
      </c>
      <c r="H42" s="5">
        <f>SalesData_2[[#This Row],[Unit Price]]*SalesData_2[[#This Row],[Units Sold]]</f>
        <v>2730</v>
      </c>
      <c r="I42" s="5">
        <f>SalesData_2[[#This Row],[Unit Cost]]*SalesData_2[[#This Row],[Units Sold]]</f>
        <v>2020.2000000000003</v>
      </c>
      <c r="J42" s="5">
        <f>SalesData_2[[#This Row],[Sales]]-SalesData_2[[#This Row],[COGS]]</f>
        <v>709.79999999999973</v>
      </c>
      <c r="K42" s="19">
        <f>SalesData_2[[#This Row],[Profit]]/SalesData_2[[#This Row],[Sales]]</f>
        <v>0.2599999999999999</v>
      </c>
      <c r="L42" t="s">
        <v>49</v>
      </c>
      <c r="M42" t="s">
        <v>79</v>
      </c>
      <c r="N42" t="s">
        <v>85</v>
      </c>
    </row>
    <row r="43" spans="1:14" x14ac:dyDescent="0.3">
      <c r="A43" s="2">
        <v>43875</v>
      </c>
      <c r="B43" s="2">
        <v>43876</v>
      </c>
      <c r="C43">
        <v>1</v>
      </c>
      <c r="D43" t="s">
        <v>19</v>
      </c>
      <c r="E43" s="5">
        <v>220</v>
      </c>
      <c r="F43" s="5">
        <v>154</v>
      </c>
      <c r="G43">
        <v>8</v>
      </c>
      <c r="H43" s="5">
        <f>SalesData_2[[#This Row],[Unit Price]]*SalesData_2[[#This Row],[Units Sold]]</f>
        <v>1760</v>
      </c>
      <c r="I43" s="5">
        <f>SalesData_2[[#This Row],[Unit Cost]]*SalesData_2[[#This Row],[Units Sold]]</f>
        <v>1232</v>
      </c>
      <c r="J43" s="5">
        <f>SalesData_2[[#This Row],[Sales]]-SalesData_2[[#This Row],[COGS]]</f>
        <v>528</v>
      </c>
      <c r="K43" s="19">
        <f>SalesData_2[[#This Row],[Profit]]/SalesData_2[[#This Row],[Sales]]</f>
        <v>0.3</v>
      </c>
      <c r="L43" t="s">
        <v>74</v>
      </c>
      <c r="M43" t="s">
        <v>83</v>
      </c>
      <c r="N43" t="s">
        <v>86</v>
      </c>
    </row>
    <row r="44" spans="1:14" x14ac:dyDescent="0.3">
      <c r="A44" s="2">
        <v>43879</v>
      </c>
      <c r="B44" s="2">
        <v>43884</v>
      </c>
      <c r="C44">
        <v>5</v>
      </c>
      <c r="D44" t="s">
        <v>18</v>
      </c>
      <c r="E44" s="5">
        <v>80</v>
      </c>
      <c r="F44" s="5">
        <v>48.8</v>
      </c>
      <c r="G44">
        <v>2</v>
      </c>
      <c r="H44" s="5">
        <f>SalesData_2[[#This Row],[Unit Price]]*SalesData_2[[#This Row],[Units Sold]]</f>
        <v>160</v>
      </c>
      <c r="I44" s="5">
        <f>SalesData_2[[#This Row],[Unit Cost]]*SalesData_2[[#This Row],[Units Sold]]</f>
        <v>97.6</v>
      </c>
      <c r="J44" s="5">
        <f>SalesData_2[[#This Row],[Sales]]-SalesData_2[[#This Row],[COGS]]</f>
        <v>62.400000000000006</v>
      </c>
      <c r="K44" s="19">
        <f>SalesData_2[[#This Row],[Profit]]/SalesData_2[[#This Row],[Sales]]</f>
        <v>0.39</v>
      </c>
      <c r="L44" t="s">
        <v>61</v>
      </c>
      <c r="M44" t="s">
        <v>79</v>
      </c>
      <c r="N44" t="s">
        <v>86</v>
      </c>
    </row>
    <row r="45" spans="1:14" x14ac:dyDescent="0.3">
      <c r="A45" s="2">
        <v>43880</v>
      </c>
      <c r="B45" s="2">
        <v>43881</v>
      </c>
      <c r="C45">
        <v>1</v>
      </c>
      <c r="D45" t="s">
        <v>10</v>
      </c>
      <c r="E45" s="5">
        <v>390</v>
      </c>
      <c r="F45" s="5">
        <v>253.5</v>
      </c>
      <c r="G45">
        <v>9</v>
      </c>
      <c r="H45" s="5">
        <f>SalesData_2[[#This Row],[Unit Price]]*SalesData_2[[#This Row],[Units Sold]]</f>
        <v>3510</v>
      </c>
      <c r="I45" s="5">
        <f>SalesData_2[[#This Row],[Unit Cost]]*SalesData_2[[#This Row],[Units Sold]]</f>
        <v>2281.5</v>
      </c>
      <c r="J45" s="5">
        <f>SalesData_2[[#This Row],[Sales]]-SalesData_2[[#This Row],[COGS]]</f>
        <v>1228.5</v>
      </c>
      <c r="K45" s="19">
        <f>SalesData_2[[#This Row],[Profit]]/SalesData_2[[#This Row],[Sales]]</f>
        <v>0.35</v>
      </c>
      <c r="L45" t="s">
        <v>49</v>
      </c>
      <c r="M45" t="s">
        <v>82</v>
      </c>
      <c r="N45" t="s">
        <v>86</v>
      </c>
    </row>
    <row r="46" spans="1:14" x14ac:dyDescent="0.3">
      <c r="A46" s="2">
        <v>43881</v>
      </c>
      <c r="B46" s="2">
        <v>43884</v>
      </c>
      <c r="C46">
        <v>3</v>
      </c>
      <c r="D46" t="s">
        <v>8</v>
      </c>
      <c r="E46" s="5">
        <v>59</v>
      </c>
      <c r="F46" s="5">
        <v>41.3</v>
      </c>
      <c r="G46">
        <v>3</v>
      </c>
      <c r="H46" s="5">
        <f>SalesData_2[[#This Row],[Unit Price]]*SalesData_2[[#This Row],[Units Sold]]</f>
        <v>177</v>
      </c>
      <c r="I46" s="5">
        <f>SalesData_2[[#This Row],[Unit Cost]]*SalesData_2[[#This Row],[Units Sold]]</f>
        <v>123.89999999999999</v>
      </c>
      <c r="J46" s="5">
        <f>SalesData_2[[#This Row],[Sales]]-SalesData_2[[#This Row],[COGS]]</f>
        <v>53.100000000000009</v>
      </c>
      <c r="K46" s="19">
        <f>SalesData_2[[#This Row],[Profit]]/SalesData_2[[#This Row],[Sales]]</f>
        <v>0.30000000000000004</v>
      </c>
      <c r="L46" t="s">
        <v>63</v>
      </c>
      <c r="M46" t="s">
        <v>79</v>
      </c>
      <c r="N46" t="s">
        <v>85</v>
      </c>
    </row>
    <row r="47" spans="1:14" x14ac:dyDescent="0.3">
      <c r="A47" s="2">
        <v>43882</v>
      </c>
      <c r="B47" s="2">
        <v>43884</v>
      </c>
      <c r="C47">
        <v>2</v>
      </c>
      <c r="D47" t="s">
        <v>11</v>
      </c>
      <c r="E47" s="5">
        <v>490</v>
      </c>
      <c r="F47" s="5">
        <v>298.89999999999998</v>
      </c>
      <c r="G47">
        <v>3</v>
      </c>
      <c r="H47" s="5">
        <f>SalesData_2[[#This Row],[Unit Price]]*SalesData_2[[#This Row],[Units Sold]]</f>
        <v>1470</v>
      </c>
      <c r="I47" s="5">
        <f>SalesData_2[[#This Row],[Unit Cost]]*SalesData_2[[#This Row],[Units Sold]]</f>
        <v>896.69999999999993</v>
      </c>
      <c r="J47" s="5">
        <f>SalesData_2[[#This Row],[Sales]]-SalesData_2[[#This Row],[COGS]]</f>
        <v>573.30000000000007</v>
      </c>
      <c r="K47" s="19">
        <f>SalesData_2[[#This Row],[Profit]]/SalesData_2[[#This Row],[Sales]]</f>
        <v>0.39000000000000007</v>
      </c>
      <c r="L47" t="s">
        <v>47</v>
      </c>
      <c r="M47" t="s">
        <v>79</v>
      </c>
      <c r="N47" t="s">
        <v>85</v>
      </c>
    </row>
    <row r="48" spans="1:14" x14ac:dyDescent="0.3">
      <c r="A48" s="2">
        <v>43883</v>
      </c>
      <c r="B48" s="2">
        <v>43886</v>
      </c>
      <c r="C48">
        <v>3</v>
      </c>
      <c r="D48" t="s">
        <v>8</v>
      </c>
      <c r="E48" s="5">
        <v>59</v>
      </c>
      <c r="F48" s="5">
        <v>41.3</v>
      </c>
      <c r="G48">
        <v>9</v>
      </c>
      <c r="H48" s="5">
        <f>SalesData_2[[#This Row],[Unit Price]]*SalesData_2[[#This Row],[Units Sold]]</f>
        <v>531</v>
      </c>
      <c r="I48" s="5">
        <f>SalesData_2[[#This Row],[Unit Cost]]*SalesData_2[[#This Row],[Units Sold]]</f>
        <v>371.7</v>
      </c>
      <c r="J48" s="5">
        <f>SalesData_2[[#This Row],[Sales]]-SalesData_2[[#This Row],[COGS]]</f>
        <v>159.30000000000001</v>
      </c>
      <c r="K48" s="19">
        <f>SalesData_2[[#This Row],[Profit]]/SalesData_2[[#This Row],[Sales]]</f>
        <v>0.30000000000000004</v>
      </c>
      <c r="L48" t="s">
        <v>30</v>
      </c>
      <c r="M48" t="s">
        <v>81</v>
      </c>
      <c r="N48" t="s">
        <v>85</v>
      </c>
    </row>
    <row r="49" spans="1:14" x14ac:dyDescent="0.3">
      <c r="A49" s="2">
        <v>43883</v>
      </c>
      <c r="B49" s="2">
        <v>43889</v>
      </c>
      <c r="C49">
        <v>6</v>
      </c>
      <c r="D49" t="s">
        <v>20</v>
      </c>
      <c r="E49" s="5">
        <v>440</v>
      </c>
      <c r="F49" s="5">
        <v>286</v>
      </c>
      <c r="G49">
        <v>4</v>
      </c>
      <c r="H49" s="5">
        <f>SalesData_2[[#This Row],[Unit Price]]*SalesData_2[[#This Row],[Units Sold]]</f>
        <v>1760</v>
      </c>
      <c r="I49" s="5">
        <f>SalesData_2[[#This Row],[Unit Cost]]*SalesData_2[[#This Row],[Units Sold]]</f>
        <v>1144</v>
      </c>
      <c r="J49" s="5">
        <f>SalesData_2[[#This Row],[Sales]]-SalesData_2[[#This Row],[COGS]]</f>
        <v>616</v>
      </c>
      <c r="K49" s="19">
        <f>SalesData_2[[#This Row],[Profit]]/SalesData_2[[#This Row],[Sales]]</f>
        <v>0.35</v>
      </c>
      <c r="L49" t="s">
        <v>66</v>
      </c>
      <c r="M49" t="s">
        <v>81</v>
      </c>
      <c r="N49" t="s">
        <v>86</v>
      </c>
    </row>
    <row r="50" spans="1:14" x14ac:dyDescent="0.3">
      <c r="A50" s="2">
        <v>43884</v>
      </c>
      <c r="B50" s="2">
        <v>43889</v>
      </c>
      <c r="C50">
        <v>5</v>
      </c>
      <c r="D50" t="s">
        <v>20</v>
      </c>
      <c r="E50" s="5">
        <v>440</v>
      </c>
      <c r="F50" s="5">
        <v>286</v>
      </c>
      <c r="G50">
        <v>6</v>
      </c>
      <c r="H50" s="5">
        <f>SalesData_2[[#This Row],[Unit Price]]*SalesData_2[[#This Row],[Units Sold]]</f>
        <v>2640</v>
      </c>
      <c r="I50" s="5">
        <f>SalesData_2[[#This Row],[Unit Cost]]*SalesData_2[[#This Row],[Units Sold]]</f>
        <v>1716</v>
      </c>
      <c r="J50" s="5">
        <f>SalesData_2[[#This Row],[Sales]]-SalesData_2[[#This Row],[COGS]]</f>
        <v>924</v>
      </c>
      <c r="K50" s="19">
        <f>SalesData_2[[#This Row],[Profit]]/SalesData_2[[#This Row],[Sales]]</f>
        <v>0.35</v>
      </c>
      <c r="L50" t="s">
        <v>55</v>
      </c>
      <c r="M50" t="s">
        <v>83</v>
      </c>
      <c r="N50" t="s">
        <v>85</v>
      </c>
    </row>
    <row r="51" spans="1:14" x14ac:dyDescent="0.3">
      <c r="A51" s="2">
        <v>43884</v>
      </c>
      <c r="B51" s="2">
        <v>43886</v>
      </c>
      <c r="C51">
        <v>2</v>
      </c>
      <c r="D51" t="s">
        <v>10</v>
      </c>
      <c r="E51" s="5">
        <v>390</v>
      </c>
      <c r="F51" s="5">
        <v>253.5</v>
      </c>
      <c r="G51">
        <v>9</v>
      </c>
      <c r="H51" s="5">
        <f>SalesData_2[[#This Row],[Unit Price]]*SalesData_2[[#This Row],[Units Sold]]</f>
        <v>3510</v>
      </c>
      <c r="I51" s="5">
        <f>SalesData_2[[#This Row],[Unit Cost]]*SalesData_2[[#This Row],[Units Sold]]</f>
        <v>2281.5</v>
      </c>
      <c r="J51" s="5">
        <f>SalesData_2[[#This Row],[Sales]]-SalesData_2[[#This Row],[COGS]]</f>
        <v>1228.5</v>
      </c>
      <c r="K51" s="19">
        <f>SalesData_2[[#This Row],[Profit]]/SalesData_2[[#This Row],[Sales]]</f>
        <v>0.35</v>
      </c>
      <c r="L51" t="s">
        <v>40</v>
      </c>
      <c r="M51" t="s">
        <v>80</v>
      </c>
      <c r="N51" t="s">
        <v>86</v>
      </c>
    </row>
    <row r="52" spans="1:14" x14ac:dyDescent="0.3">
      <c r="A52" s="2">
        <v>43885</v>
      </c>
      <c r="B52" s="2">
        <v>43886</v>
      </c>
      <c r="C52">
        <v>1</v>
      </c>
      <c r="D52" t="s">
        <v>22</v>
      </c>
      <c r="E52" s="5">
        <v>460</v>
      </c>
      <c r="F52" s="5">
        <v>303.60000000000002</v>
      </c>
      <c r="G52">
        <v>5</v>
      </c>
      <c r="H52" s="5">
        <f>SalesData_2[[#This Row],[Unit Price]]*SalesData_2[[#This Row],[Units Sold]]</f>
        <v>2300</v>
      </c>
      <c r="I52" s="5">
        <f>SalesData_2[[#This Row],[Unit Cost]]*SalesData_2[[#This Row],[Units Sold]]</f>
        <v>1518</v>
      </c>
      <c r="J52" s="5">
        <f>SalesData_2[[#This Row],[Sales]]-SalesData_2[[#This Row],[COGS]]</f>
        <v>782</v>
      </c>
      <c r="K52" s="19">
        <f>SalesData_2[[#This Row],[Profit]]/SalesData_2[[#This Row],[Sales]]</f>
        <v>0.34</v>
      </c>
      <c r="L52" t="s">
        <v>53</v>
      </c>
      <c r="M52" t="s">
        <v>80</v>
      </c>
      <c r="N52" t="s">
        <v>86</v>
      </c>
    </row>
    <row r="53" spans="1:14" x14ac:dyDescent="0.3">
      <c r="A53" s="2">
        <v>43885</v>
      </c>
      <c r="B53" s="2">
        <v>43892</v>
      </c>
      <c r="C53">
        <v>7</v>
      </c>
      <c r="D53" t="s">
        <v>2</v>
      </c>
      <c r="E53" s="5">
        <v>250</v>
      </c>
      <c r="F53" s="5">
        <v>187.5</v>
      </c>
      <c r="G53">
        <v>4</v>
      </c>
      <c r="H53" s="5">
        <f>SalesData_2[[#This Row],[Unit Price]]*SalesData_2[[#This Row],[Units Sold]]</f>
        <v>1000</v>
      </c>
      <c r="I53" s="5">
        <f>SalesData_2[[#This Row],[Unit Cost]]*SalesData_2[[#This Row],[Units Sold]]</f>
        <v>750</v>
      </c>
      <c r="J53" s="5">
        <f>SalesData_2[[#This Row],[Sales]]-SalesData_2[[#This Row],[COGS]]</f>
        <v>250</v>
      </c>
      <c r="K53" s="19">
        <f>SalesData_2[[#This Row],[Profit]]/SalesData_2[[#This Row],[Sales]]</f>
        <v>0.25</v>
      </c>
      <c r="L53" t="s">
        <v>33</v>
      </c>
      <c r="M53" t="s">
        <v>83</v>
      </c>
      <c r="N53" t="s">
        <v>85</v>
      </c>
    </row>
    <row r="54" spans="1:14" x14ac:dyDescent="0.3">
      <c r="A54" s="2">
        <v>43886</v>
      </c>
      <c r="B54" s="2">
        <v>43888</v>
      </c>
      <c r="C54">
        <v>2</v>
      </c>
      <c r="D54" t="s">
        <v>4</v>
      </c>
      <c r="E54" s="5">
        <v>390</v>
      </c>
      <c r="F54" s="5">
        <v>288.60000000000002</v>
      </c>
      <c r="G54">
        <v>2</v>
      </c>
      <c r="H54" s="5">
        <f>SalesData_2[[#This Row],[Unit Price]]*SalesData_2[[#This Row],[Units Sold]]</f>
        <v>780</v>
      </c>
      <c r="I54" s="5">
        <f>SalesData_2[[#This Row],[Unit Cost]]*SalesData_2[[#This Row],[Units Sold]]</f>
        <v>577.20000000000005</v>
      </c>
      <c r="J54" s="5">
        <f>SalesData_2[[#This Row],[Sales]]-SalesData_2[[#This Row],[COGS]]</f>
        <v>202.79999999999995</v>
      </c>
      <c r="K54" s="19">
        <f>SalesData_2[[#This Row],[Profit]]/SalesData_2[[#This Row],[Sales]]</f>
        <v>0.25999999999999995</v>
      </c>
      <c r="L54" t="s">
        <v>65</v>
      </c>
      <c r="M54" t="s">
        <v>79</v>
      </c>
      <c r="N54" t="s">
        <v>85</v>
      </c>
    </row>
    <row r="55" spans="1:14" x14ac:dyDescent="0.3">
      <c r="A55" s="2">
        <v>43887</v>
      </c>
      <c r="B55" s="2">
        <v>43890</v>
      </c>
      <c r="C55">
        <v>3</v>
      </c>
      <c r="D55" t="s">
        <v>23</v>
      </c>
      <c r="E55" s="5">
        <v>275</v>
      </c>
      <c r="F55" s="5">
        <v>200.75</v>
      </c>
      <c r="G55">
        <v>8</v>
      </c>
      <c r="H55" s="5">
        <f>SalesData_2[[#This Row],[Unit Price]]*SalesData_2[[#This Row],[Units Sold]]</f>
        <v>2200</v>
      </c>
      <c r="I55" s="5">
        <f>SalesData_2[[#This Row],[Unit Cost]]*SalesData_2[[#This Row],[Units Sold]]</f>
        <v>1606</v>
      </c>
      <c r="J55" s="5">
        <f>SalesData_2[[#This Row],[Sales]]-SalesData_2[[#This Row],[COGS]]</f>
        <v>594</v>
      </c>
      <c r="K55" s="19">
        <f>SalesData_2[[#This Row],[Profit]]/SalesData_2[[#This Row],[Sales]]</f>
        <v>0.27</v>
      </c>
      <c r="L55" t="s">
        <v>71</v>
      </c>
      <c r="M55" t="s">
        <v>83</v>
      </c>
      <c r="N55" t="s">
        <v>86</v>
      </c>
    </row>
    <row r="56" spans="1:14" x14ac:dyDescent="0.3">
      <c r="A56" s="2">
        <v>43889</v>
      </c>
      <c r="B56" s="2">
        <v>43894</v>
      </c>
      <c r="C56">
        <v>5</v>
      </c>
      <c r="D56" t="s">
        <v>4</v>
      </c>
      <c r="E56" s="5">
        <v>390</v>
      </c>
      <c r="F56" s="5">
        <v>288.60000000000002</v>
      </c>
      <c r="G56">
        <v>5</v>
      </c>
      <c r="H56" s="5">
        <f>SalesData_2[[#This Row],[Unit Price]]*SalesData_2[[#This Row],[Units Sold]]</f>
        <v>1950</v>
      </c>
      <c r="I56" s="5">
        <f>SalesData_2[[#This Row],[Unit Cost]]*SalesData_2[[#This Row],[Units Sold]]</f>
        <v>1443</v>
      </c>
      <c r="J56" s="5">
        <f>SalesData_2[[#This Row],[Sales]]-SalesData_2[[#This Row],[COGS]]</f>
        <v>507</v>
      </c>
      <c r="K56" s="19">
        <f>SalesData_2[[#This Row],[Profit]]/SalesData_2[[#This Row],[Sales]]</f>
        <v>0.26</v>
      </c>
      <c r="L56" t="s">
        <v>48</v>
      </c>
      <c r="M56" t="s">
        <v>80</v>
      </c>
      <c r="N56" t="s">
        <v>85</v>
      </c>
    </row>
    <row r="57" spans="1:14" x14ac:dyDescent="0.3">
      <c r="A57" s="2">
        <v>43889</v>
      </c>
      <c r="B57" s="2">
        <v>43894</v>
      </c>
      <c r="C57">
        <v>5</v>
      </c>
      <c r="D57" t="s">
        <v>20</v>
      </c>
      <c r="E57" s="5">
        <v>440</v>
      </c>
      <c r="F57" s="5">
        <v>286</v>
      </c>
      <c r="G57">
        <v>3</v>
      </c>
      <c r="H57" s="5">
        <f>SalesData_2[[#This Row],[Unit Price]]*SalesData_2[[#This Row],[Units Sold]]</f>
        <v>1320</v>
      </c>
      <c r="I57" s="5">
        <f>SalesData_2[[#This Row],[Unit Cost]]*SalesData_2[[#This Row],[Units Sold]]</f>
        <v>858</v>
      </c>
      <c r="J57" s="5">
        <f>SalesData_2[[#This Row],[Sales]]-SalesData_2[[#This Row],[COGS]]</f>
        <v>462</v>
      </c>
      <c r="K57" s="19">
        <f>SalesData_2[[#This Row],[Profit]]/SalesData_2[[#This Row],[Sales]]</f>
        <v>0.35</v>
      </c>
      <c r="L57" t="s">
        <v>73</v>
      </c>
      <c r="M57" t="s">
        <v>79</v>
      </c>
      <c r="N57" t="s">
        <v>85</v>
      </c>
    </row>
    <row r="58" spans="1:14" x14ac:dyDescent="0.3">
      <c r="A58" s="2">
        <v>43889</v>
      </c>
      <c r="B58" s="2">
        <v>43896</v>
      </c>
      <c r="C58">
        <v>7</v>
      </c>
      <c r="D58" t="s">
        <v>22</v>
      </c>
      <c r="E58" s="5">
        <v>460</v>
      </c>
      <c r="F58" s="5">
        <v>303.60000000000002</v>
      </c>
      <c r="G58">
        <v>2</v>
      </c>
      <c r="H58" s="5">
        <f>SalesData_2[[#This Row],[Unit Price]]*SalesData_2[[#This Row],[Units Sold]]</f>
        <v>920</v>
      </c>
      <c r="I58" s="5">
        <f>SalesData_2[[#This Row],[Unit Cost]]*SalesData_2[[#This Row],[Units Sold]]</f>
        <v>607.20000000000005</v>
      </c>
      <c r="J58" s="5">
        <f>SalesData_2[[#This Row],[Sales]]-SalesData_2[[#This Row],[COGS]]</f>
        <v>312.79999999999995</v>
      </c>
      <c r="K58" s="19">
        <f>SalesData_2[[#This Row],[Profit]]/SalesData_2[[#This Row],[Sales]]</f>
        <v>0.33999999999999997</v>
      </c>
      <c r="L58" t="s">
        <v>32</v>
      </c>
      <c r="M58" t="s">
        <v>80</v>
      </c>
      <c r="N58" t="s">
        <v>85</v>
      </c>
    </row>
    <row r="59" spans="1:14" x14ac:dyDescent="0.3">
      <c r="A59" s="2">
        <v>43890</v>
      </c>
      <c r="B59" s="2">
        <v>43892</v>
      </c>
      <c r="C59">
        <v>2</v>
      </c>
      <c r="D59" t="s">
        <v>11</v>
      </c>
      <c r="E59" s="5">
        <v>490</v>
      </c>
      <c r="F59" s="5">
        <v>298.89999999999998</v>
      </c>
      <c r="G59">
        <v>4</v>
      </c>
      <c r="H59" s="5">
        <f>SalesData_2[[#This Row],[Unit Price]]*SalesData_2[[#This Row],[Units Sold]]</f>
        <v>1960</v>
      </c>
      <c r="I59" s="5">
        <f>SalesData_2[[#This Row],[Unit Cost]]*SalesData_2[[#This Row],[Units Sold]]</f>
        <v>1195.5999999999999</v>
      </c>
      <c r="J59" s="5">
        <f>SalesData_2[[#This Row],[Sales]]-SalesData_2[[#This Row],[COGS]]</f>
        <v>764.40000000000009</v>
      </c>
      <c r="K59" s="19">
        <f>SalesData_2[[#This Row],[Profit]]/SalesData_2[[#This Row],[Sales]]</f>
        <v>0.39000000000000007</v>
      </c>
      <c r="L59" t="s">
        <v>53</v>
      </c>
      <c r="M59" t="s">
        <v>83</v>
      </c>
      <c r="N59" t="s">
        <v>86</v>
      </c>
    </row>
    <row r="60" spans="1:14" x14ac:dyDescent="0.3">
      <c r="A60" s="2">
        <v>43891</v>
      </c>
      <c r="B60" s="2">
        <v>43895</v>
      </c>
      <c r="C60">
        <v>4</v>
      </c>
      <c r="D60" t="s">
        <v>12</v>
      </c>
      <c r="E60" s="5">
        <v>320</v>
      </c>
      <c r="F60" s="5">
        <v>233.6</v>
      </c>
      <c r="G60">
        <v>6</v>
      </c>
      <c r="H60" s="5">
        <f>SalesData_2[[#This Row],[Unit Price]]*SalesData_2[[#This Row],[Units Sold]]</f>
        <v>1920</v>
      </c>
      <c r="I60" s="5">
        <f>SalesData_2[[#This Row],[Unit Cost]]*SalesData_2[[#This Row],[Units Sold]]</f>
        <v>1401.6</v>
      </c>
      <c r="J60" s="5">
        <f>SalesData_2[[#This Row],[Sales]]-SalesData_2[[#This Row],[COGS]]</f>
        <v>518.40000000000009</v>
      </c>
      <c r="K60" s="19">
        <f>SalesData_2[[#This Row],[Profit]]/SalesData_2[[#This Row],[Sales]]</f>
        <v>0.27000000000000007</v>
      </c>
      <c r="L60" t="s">
        <v>33</v>
      </c>
      <c r="M60" t="s">
        <v>79</v>
      </c>
      <c r="N60" t="s">
        <v>86</v>
      </c>
    </row>
    <row r="61" spans="1:14" x14ac:dyDescent="0.3">
      <c r="A61" s="2">
        <v>43893</v>
      </c>
      <c r="B61" s="2">
        <v>43897</v>
      </c>
      <c r="C61">
        <v>4</v>
      </c>
      <c r="D61" t="s">
        <v>22</v>
      </c>
      <c r="E61" s="5">
        <v>460</v>
      </c>
      <c r="F61" s="5">
        <v>303.60000000000002</v>
      </c>
      <c r="G61">
        <v>5</v>
      </c>
      <c r="H61" s="5">
        <f>SalesData_2[[#This Row],[Unit Price]]*SalesData_2[[#This Row],[Units Sold]]</f>
        <v>2300</v>
      </c>
      <c r="I61" s="5">
        <f>SalesData_2[[#This Row],[Unit Cost]]*SalesData_2[[#This Row],[Units Sold]]</f>
        <v>1518</v>
      </c>
      <c r="J61" s="5">
        <f>SalesData_2[[#This Row],[Sales]]-SalesData_2[[#This Row],[COGS]]</f>
        <v>782</v>
      </c>
      <c r="K61" s="19">
        <f>SalesData_2[[#This Row],[Profit]]/SalesData_2[[#This Row],[Sales]]</f>
        <v>0.34</v>
      </c>
      <c r="L61" t="s">
        <v>70</v>
      </c>
      <c r="M61" t="s">
        <v>79</v>
      </c>
      <c r="N61" t="s">
        <v>86</v>
      </c>
    </row>
    <row r="62" spans="1:14" x14ac:dyDescent="0.3">
      <c r="A62" s="2">
        <v>43894</v>
      </c>
      <c r="B62" s="2">
        <v>43897</v>
      </c>
      <c r="C62">
        <v>3</v>
      </c>
      <c r="D62" t="s">
        <v>18</v>
      </c>
      <c r="E62" s="5">
        <v>80</v>
      </c>
      <c r="F62" s="5">
        <v>48.8</v>
      </c>
      <c r="G62">
        <v>1</v>
      </c>
      <c r="H62" s="5">
        <f>SalesData_2[[#This Row],[Unit Price]]*SalesData_2[[#This Row],[Units Sold]]</f>
        <v>80</v>
      </c>
      <c r="I62" s="5">
        <f>SalesData_2[[#This Row],[Unit Cost]]*SalesData_2[[#This Row],[Units Sold]]</f>
        <v>48.8</v>
      </c>
      <c r="J62" s="5">
        <f>SalesData_2[[#This Row],[Sales]]-SalesData_2[[#This Row],[COGS]]</f>
        <v>31.200000000000003</v>
      </c>
      <c r="K62" s="19">
        <f>SalesData_2[[#This Row],[Profit]]/SalesData_2[[#This Row],[Sales]]</f>
        <v>0.39</v>
      </c>
      <c r="L62" t="s">
        <v>65</v>
      </c>
      <c r="M62" t="s">
        <v>79</v>
      </c>
      <c r="N62" t="s">
        <v>86</v>
      </c>
    </row>
    <row r="63" spans="1:14" x14ac:dyDescent="0.3">
      <c r="A63" s="2">
        <v>43894</v>
      </c>
      <c r="B63" s="2">
        <v>43895</v>
      </c>
      <c r="C63">
        <v>1</v>
      </c>
      <c r="D63" t="s">
        <v>16</v>
      </c>
      <c r="E63" s="5">
        <v>145</v>
      </c>
      <c r="F63" s="5">
        <v>105.85</v>
      </c>
      <c r="G63">
        <v>6</v>
      </c>
      <c r="H63" s="5">
        <f>SalesData_2[[#This Row],[Unit Price]]*SalesData_2[[#This Row],[Units Sold]]</f>
        <v>870</v>
      </c>
      <c r="I63" s="5">
        <f>SalesData_2[[#This Row],[Unit Cost]]*SalesData_2[[#This Row],[Units Sold]]</f>
        <v>635.09999999999991</v>
      </c>
      <c r="J63" s="5">
        <f>SalesData_2[[#This Row],[Sales]]-SalesData_2[[#This Row],[COGS]]</f>
        <v>234.90000000000009</v>
      </c>
      <c r="K63" s="19">
        <f>SalesData_2[[#This Row],[Profit]]/SalesData_2[[#This Row],[Sales]]</f>
        <v>0.27000000000000013</v>
      </c>
      <c r="L63" t="s">
        <v>63</v>
      </c>
      <c r="M63" t="s">
        <v>83</v>
      </c>
      <c r="N63" t="s">
        <v>86</v>
      </c>
    </row>
    <row r="64" spans="1:14" x14ac:dyDescent="0.3">
      <c r="A64" s="2">
        <v>43895</v>
      </c>
      <c r="B64" s="2">
        <v>43901</v>
      </c>
      <c r="C64">
        <v>6</v>
      </c>
      <c r="D64" t="s">
        <v>15</v>
      </c>
      <c r="E64" s="5">
        <v>110</v>
      </c>
      <c r="F64" s="5">
        <v>78.099999999999994</v>
      </c>
      <c r="G64">
        <v>8</v>
      </c>
      <c r="H64" s="5">
        <f>SalesData_2[[#This Row],[Unit Price]]*SalesData_2[[#This Row],[Units Sold]]</f>
        <v>880</v>
      </c>
      <c r="I64" s="5">
        <f>SalesData_2[[#This Row],[Unit Cost]]*SalesData_2[[#This Row],[Units Sold]]</f>
        <v>624.79999999999995</v>
      </c>
      <c r="J64" s="5">
        <f>SalesData_2[[#This Row],[Sales]]-SalesData_2[[#This Row],[COGS]]</f>
        <v>255.20000000000005</v>
      </c>
      <c r="K64" s="19">
        <f>SalesData_2[[#This Row],[Profit]]/SalesData_2[[#This Row],[Sales]]</f>
        <v>0.29000000000000004</v>
      </c>
      <c r="L64" t="s">
        <v>57</v>
      </c>
      <c r="M64" t="s">
        <v>82</v>
      </c>
      <c r="N64" t="s">
        <v>86</v>
      </c>
    </row>
    <row r="65" spans="1:14" x14ac:dyDescent="0.3">
      <c r="A65" s="2">
        <v>43896</v>
      </c>
      <c r="B65" s="2">
        <v>43901</v>
      </c>
      <c r="C65">
        <v>5</v>
      </c>
      <c r="D65" t="s">
        <v>11</v>
      </c>
      <c r="E65" s="5">
        <v>490</v>
      </c>
      <c r="F65" s="5">
        <v>298.89999999999998</v>
      </c>
      <c r="G65">
        <v>4</v>
      </c>
      <c r="H65" s="5">
        <f>SalesData_2[[#This Row],[Unit Price]]*SalesData_2[[#This Row],[Units Sold]]</f>
        <v>1960</v>
      </c>
      <c r="I65" s="5">
        <f>SalesData_2[[#This Row],[Unit Cost]]*SalesData_2[[#This Row],[Units Sold]]</f>
        <v>1195.5999999999999</v>
      </c>
      <c r="J65" s="5">
        <f>SalesData_2[[#This Row],[Sales]]-SalesData_2[[#This Row],[COGS]]</f>
        <v>764.40000000000009</v>
      </c>
      <c r="K65" s="19">
        <f>SalesData_2[[#This Row],[Profit]]/SalesData_2[[#This Row],[Sales]]</f>
        <v>0.39000000000000007</v>
      </c>
      <c r="L65" t="s">
        <v>48</v>
      </c>
      <c r="M65" t="s">
        <v>82</v>
      </c>
      <c r="N65" t="s">
        <v>86</v>
      </c>
    </row>
    <row r="66" spans="1:14" x14ac:dyDescent="0.3">
      <c r="A66" s="2">
        <v>43896</v>
      </c>
      <c r="B66" s="2">
        <v>43903</v>
      </c>
      <c r="C66">
        <v>7</v>
      </c>
      <c r="D66" t="s">
        <v>5</v>
      </c>
      <c r="E66" s="5">
        <v>290</v>
      </c>
      <c r="F66" s="5">
        <v>185.6</v>
      </c>
      <c r="G66">
        <v>7</v>
      </c>
      <c r="H66" s="5">
        <f>SalesData_2[[#This Row],[Unit Price]]*SalesData_2[[#This Row],[Units Sold]]</f>
        <v>2030</v>
      </c>
      <c r="I66" s="5">
        <f>SalesData_2[[#This Row],[Unit Cost]]*SalesData_2[[#This Row],[Units Sold]]</f>
        <v>1299.2</v>
      </c>
      <c r="J66" s="5">
        <f>SalesData_2[[#This Row],[Sales]]-SalesData_2[[#This Row],[COGS]]</f>
        <v>730.8</v>
      </c>
      <c r="K66" s="19">
        <f>SalesData_2[[#This Row],[Profit]]/SalesData_2[[#This Row],[Sales]]</f>
        <v>0.36</v>
      </c>
      <c r="L66" t="s">
        <v>31</v>
      </c>
      <c r="M66" t="s">
        <v>83</v>
      </c>
      <c r="N66" t="s">
        <v>85</v>
      </c>
    </row>
    <row r="67" spans="1:14" x14ac:dyDescent="0.3">
      <c r="A67" s="2">
        <v>43897</v>
      </c>
      <c r="B67" s="2">
        <v>43904</v>
      </c>
      <c r="C67">
        <v>7</v>
      </c>
      <c r="D67" t="s">
        <v>12</v>
      </c>
      <c r="E67" s="5">
        <v>320</v>
      </c>
      <c r="F67" s="5">
        <v>233.6</v>
      </c>
      <c r="G67">
        <v>7</v>
      </c>
      <c r="H67" s="5">
        <f>SalesData_2[[#This Row],[Unit Price]]*SalesData_2[[#This Row],[Units Sold]]</f>
        <v>2240</v>
      </c>
      <c r="I67" s="5">
        <f>SalesData_2[[#This Row],[Unit Cost]]*SalesData_2[[#This Row],[Units Sold]]</f>
        <v>1635.2</v>
      </c>
      <c r="J67" s="5">
        <f>SalesData_2[[#This Row],[Sales]]-SalesData_2[[#This Row],[COGS]]</f>
        <v>604.79999999999995</v>
      </c>
      <c r="K67" s="19">
        <f>SalesData_2[[#This Row],[Profit]]/SalesData_2[[#This Row],[Sales]]</f>
        <v>0.26999999999999996</v>
      </c>
      <c r="L67" t="s">
        <v>67</v>
      </c>
      <c r="M67" t="s">
        <v>83</v>
      </c>
      <c r="N67" t="s">
        <v>86</v>
      </c>
    </row>
    <row r="68" spans="1:14" x14ac:dyDescent="0.3">
      <c r="A68" s="2">
        <v>43897</v>
      </c>
      <c r="B68" s="2">
        <v>43902</v>
      </c>
      <c r="C68">
        <v>5</v>
      </c>
      <c r="D68" t="s">
        <v>10</v>
      </c>
      <c r="E68" s="5">
        <v>390</v>
      </c>
      <c r="F68" s="5">
        <v>253.5</v>
      </c>
      <c r="G68">
        <v>1</v>
      </c>
      <c r="H68" s="5">
        <f>SalesData_2[[#This Row],[Unit Price]]*SalesData_2[[#This Row],[Units Sold]]</f>
        <v>390</v>
      </c>
      <c r="I68" s="5">
        <f>SalesData_2[[#This Row],[Unit Cost]]*SalesData_2[[#This Row],[Units Sold]]</f>
        <v>253.5</v>
      </c>
      <c r="J68" s="5">
        <f>SalesData_2[[#This Row],[Sales]]-SalesData_2[[#This Row],[COGS]]</f>
        <v>136.5</v>
      </c>
      <c r="K68" s="19">
        <f>SalesData_2[[#This Row],[Profit]]/SalesData_2[[#This Row],[Sales]]</f>
        <v>0.35</v>
      </c>
      <c r="L68" t="s">
        <v>51</v>
      </c>
      <c r="M68" t="s">
        <v>81</v>
      </c>
      <c r="N68" t="s">
        <v>85</v>
      </c>
    </row>
    <row r="69" spans="1:14" x14ac:dyDescent="0.3">
      <c r="A69" s="2">
        <v>43900</v>
      </c>
      <c r="B69" s="2">
        <v>43904</v>
      </c>
      <c r="C69">
        <v>4</v>
      </c>
      <c r="D69" t="s">
        <v>7</v>
      </c>
      <c r="E69" s="5">
        <v>250</v>
      </c>
      <c r="F69" s="5">
        <v>167.5</v>
      </c>
      <c r="G69">
        <v>9</v>
      </c>
      <c r="H69" s="5">
        <f>SalesData_2[[#This Row],[Unit Price]]*SalesData_2[[#This Row],[Units Sold]]</f>
        <v>2250</v>
      </c>
      <c r="I69" s="5">
        <f>SalesData_2[[#This Row],[Unit Cost]]*SalesData_2[[#This Row],[Units Sold]]</f>
        <v>1507.5</v>
      </c>
      <c r="J69" s="5">
        <f>SalesData_2[[#This Row],[Sales]]-SalesData_2[[#This Row],[COGS]]</f>
        <v>742.5</v>
      </c>
      <c r="K69" s="19">
        <f>SalesData_2[[#This Row],[Profit]]/SalesData_2[[#This Row],[Sales]]</f>
        <v>0.33</v>
      </c>
      <c r="L69" t="s">
        <v>64</v>
      </c>
      <c r="M69" t="s">
        <v>79</v>
      </c>
      <c r="N69" t="s">
        <v>86</v>
      </c>
    </row>
    <row r="70" spans="1:14" x14ac:dyDescent="0.3">
      <c r="A70" s="2">
        <v>43900</v>
      </c>
      <c r="B70" s="2">
        <v>43906</v>
      </c>
      <c r="C70">
        <v>6</v>
      </c>
      <c r="D70" t="s">
        <v>20</v>
      </c>
      <c r="E70" s="5">
        <v>440</v>
      </c>
      <c r="F70" s="5">
        <v>286</v>
      </c>
      <c r="G70">
        <v>7</v>
      </c>
      <c r="H70" s="5">
        <f>SalesData_2[[#This Row],[Unit Price]]*SalesData_2[[#This Row],[Units Sold]]</f>
        <v>3080</v>
      </c>
      <c r="I70" s="5">
        <f>SalesData_2[[#This Row],[Unit Cost]]*SalesData_2[[#This Row],[Units Sold]]</f>
        <v>2002</v>
      </c>
      <c r="J70" s="5">
        <f>SalesData_2[[#This Row],[Sales]]-SalesData_2[[#This Row],[COGS]]</f>
        <v>1078</v>
      </c>
      <c r="K70" s="19">
        <f>SalesData_2[[#This Row],[Profit]]/SalesData_2[[#This Row],[Sales]]</f>
        <v>0.35</v>
      </c>
      <c r="L70" t="s">
        <v>29</v>
      </c>
      <c r="M70" t="s">
        <v>82</v>
      </c>
      <c r="N70" t="s">
        <v>85</v>
      </c>
    </row>
    <row r="71" spans="1:14" x14ac:dyDescent="0.3">
      <c r="A71" s="2">
        <v>43901</v>
      </c>
      <c r="B71" s="2">
        <v>43905</v>
      </c>
      <c r="C71">
        <v>4</v>
      </c>
      <c r="D71" t="s">
        <v>11</v>
      </c>
      <c r="E71" s="5">
        <v>490</v>
      </c>
      <c r="F71" s="5">
        <v>298.89999999999998</v>
      </c>
      <c r="G71">
        <v>5</v>
      </c>
      <c r="H71" s="5">
        <f>SalesData_2[[#This Row],[Unit Price]]*SalesData_2[[#This Row],[Units Sold]]</f>
        <v>2450</v>
      </c>
      <c r="I71" s="5">
        <f>SalesData_2[[#This Row],[Unit Cost]]*SalesData_2[[#This Row],[Units Sold]]</f>
        <v>1494.5</v>
      </c>
      <c r="J71" s="5">
        <f>SalesData_2[[#This Row],[Sales]]-SalesData_2[[#This Row],[COGS]]</f>
        <v>955.5</v>
      </c>
      <c r="K71" s="19">
        <f>SalesData_2[[#This Row],[Profit]]/SalesData_2[[#This Row],[Sales]]</f>
        <v>0.39</v>
      </c>
      <c r="L71" t="s">
        <v>33</v>
      </c>
      <c r="M71" t="s">
        <v>83</v>
      </c>
      <c r="N71" t="s">
        <v>86</v>
      </c>
    </row>
    <row r="72" spans="1:14" x14ac:dyDescent="0.3">
      <c r="A72" s="2">
        <v>43902</v>
      </c>
      <c r="B72" s="2">
        <v>43907</v>
      </c>
      <c r="C72">
        <v>5</v>
      </c>
      <c r="D72" t="s">
        <v>16</v>
      </c>
      <c r="E72" s="5">
        <v>145</v>
      </c>
      <c r="F72" s="5">
        <v>105.85</v>
      </c>
      <c r="G72">
        <v>9</v>
      </c>
      <c r="H72" s="5">
        <f>SalesData_2[[#This Row],[Unit Price]]*SalesData_2[[#This Row],[Units Sold]]</f>
        <v>1305</v>
      </c>
      <c r="I72" s="5">
        <f>SalesData_2[[#This Row],[Unit Cost]]*SalesData_2[[#This Row],[Units Sold]]</f>
        <v>952.65</v>
      </c>
      <c r="J72" s="5">
        <f>SalesData_2[[#This Row],[Sales]]-SalesData_2[[#This Row],[COGS]]</f>
        <v>352.35</v>
      </c>
      <c r="K72" s="19">
        <f>SalesData_2[[#This Row],[Profit]]/SalesData_2[[#This Row],[Sales]]</f>
        <v>0.27</v>
      </c>
      <c r="L72" t="s">
        <v>54</v>
      </c>
      <c r="M72" t="s">
        <v>83</v>
      </c>
      <c r="N72" t="s">
        <v>85</v>
      </c>
    </row>
    <row r="73" spans="1:14" x14ac:dyDescent="0.3">
      <c r="A73" s="2">
        <v>43905</v>
      </c>
      <c r="B73" s="2">
        <v>43906</v>
      </c>
      <c r="C73">
        <v>1</v>
      </c>
      <c r="D73" t="s">
        <v>19</v>
      </c>
      <c r="E73" s="5">
        <v>220</v>
      </c>
      <c r="F73" s="5">
        <v>154</v>
      </c>
      <c r="G73">
        <v>5</v>
      </c>
      <c r="H73" s="5">
        <f>SalesData_2[[#This Row],[Unit Price]]*SalesData_2[[#This Row],[Units Sold]]</f>
        <v>1100</v>
      </c>
      <c r="I73" s="5">
        <f>SalesData_2[[#This Row],[Unit Cost]]*SalesData_2[[#This Row],[Units Sold]]</f>
        <v>770</v>
      </c>
      <c r="J73" s="5">
        <f>SalesData_2[[#This Row],[Sales]]-SalesData_2[[#This Row],[COGS]]</f>
        <v>330</v>
      </c>
      <c r="K73" s="19">
        <f>SalesData_2[[#This Row],[Profit]]/SalesData_2[[#This Row],[Sales]]</f>
        <v>0.3</v>
      </c>
      <c r="L73" t="s">
        <v>45</v>
      </c>
      <c r="M73" t="s">
        <v>81</v>
      </c>
      <c r="N73" t="s">
        <v>86</v>
      </c>
    </row>
    <row r="74" spans="1:14" x14ac:dyDescent="0.3">
      <c r="A74" s="2">
        <v>43905</v>
      </c>
      <c r="B74" s="2">
        <v>43908</v>
      </c>
      <c r="C74">
        <v>3</v>
      </c>
      <c r="D74" t="s">
        <v>21</v>
      </c>
      <c r="E74" s="5">
        <v>355</v>
      </c>
      <c r="F74" s="5">
        <v>252.05</v>
      </c>
      <c r="G74">
        <v>7</v>
      </c>
      <c r="H74" s="5">
        <f>SalesData_2[[#This Row],[Unit Price]]*SalesData_2[[#This Row],[Units Sold]]</f>
        <v>2485</v>
      </c>
      <c r="I74" s="5">
        <f>SalesData_2[[#This Row],[Unit Cost]]*SalesData_2[[#This Row],[Units Sold]]</f>
        <v>1764.3500000000001</v>
      </c>
      <c r="J74" s="5">
        <f>SalesData_2[[#This Row],[Sales]]-SalesData_2[[#This Row],[COGS]]</f>
        <v>720.64999999999986</v>
      </c>
      <c r="K74" s="19">
        <f>SalesData_2[[#This Row],[Profit]]/SalesData_2[[#This Row],[Sales]]</f>
        <v>0.28999999999999992</v>
      </c>
      <c r="L74" t="s">
        <v>44</v>
      </c>
      <c r="M74" t="s">
        <v>79</v>
      </c>
      <c r="N74" t="s">
        <v>86</v>
      </c>
    </row>
    <row r="75" spans="1:14" x14ac:dyDescent="0.3">
      <c r="A75" s="2">
        <v>43906</v>
      </c>
      <c r="B75" s="2">
        <v>43909</v>
      </c>
      <c r="C75">
        <v>3</v>
      </c>
      <c r="D75" t="s">
        <v>10</v>
      </c>
      <c r="E75" s="5">
        <v>390</v>
      </c>
      <c r="F75" s="5">
        <v>253.5</v>
      </c>
      <c r="G75">
        <v>6</v>
      </c>
      <c r="H75" s="5">
        <f>SalesData_2[[#This Row],[Unit Price]]*SalesData_2[[#This Row],[Units Sold]]</f>
        <v>2340</v>
      </c>
      <c r="I75" s="5">
        <f>SalesData_2[[#This Row],[Unit Cost]]*SalesData_2[[#This Row],[Units Sold]]</f>
        <v>1521</v>
      </c>
      <c r="J75" s="5">
        <f>SalesData_2[[#This Row],[Sales]]-SalesData_2[[#This Row],[COGS]]</f>
        <v>819</v>
      </c>
      <c r="K75" s="19">
        <f>SalesData_2[[#This Row],[Profit]]/SalesData_2[[#This Row],[Sales]]</f>
        <v>0.35</v>
      </c>
      <c r="L75" t="s">
        <v>37</v>
      </c>
      <c r="M75" t="s">
        <v>82</v>
      </c>
      <c r="N75" t="s">
        <v>86</v>
      </c>
    </row>
    <row r="76" spans="1:14" x14ac:dyDescent="0.3">
      <c r="A76" s="2">
        <v>43906</v>
      </c>
      <c r="B76" s="2">
        <v>43907</v>
      </c>
      <c r="C76">
        <v>1</v>
      </c>
      <c r="D76" t="s">
        <v>23</v>
      </c>
      <c r="E76" s="5">
        <v>275</v>
      </c>
      <c r="F76" s="5">
        <v>200.75</v>
      </c>
      <c r="G76">
        <v>6</v>
      </c>
      <c r="H76" s="5">
        <f>SalesData_2[[#This Row],[Unit Price]]*SalesData_2[[#This Row],[Units Sold]]</f>
        <v>1650</v>
      </c>
      <c r="I76" s="5">
        <f>SalesData_2[[#This Row],[Unit Cost]]*SalesData_2[[#This Row],[Units Sold]]</f>
        <v>1204.5</v>
      </c>
      <c r="J76" s="5">
        <f>SalesData_2[[#This Row],[Sales]]-SalesData_2[[#This Row],[COGS]]</f>
        <v>445.5</v>
      </c>
      <c r="K76" s="19">
        <f>SalesData_2[[#This Row],[Profit]]/SalesData_2[[#This Row],[Sales]]</f>
        <v>0.27</v>
      </c>
      <c r="L76" t="s">
        <v>66</v>
      </c>
      <c r="M76" t="s">
        <v>80</v>
      </c>
      <c r="N76" t="s">
        <v>85</v>
      </c>
    </row>
    <row r="77" spans="1:14" x14ac:dyDescent="0.3">
      <c r="A77" s="2">
        <v>43907</v>
      </c>
      <c r="B77" s="2">
        <v>43908</v>
      </c>
      <c r="C77">
        <v>1</v>
      </c>
      <c r="D77" t="s">
        <v>12</v>
      </c>
      <c r="E77" s="5">
        <v>320</v>
      </c>
      <c r="F77" s="5">
        <v>233.6</v>
      </c>
      <c r="G77">
        <v>7</v>
      </c>
      <c r="H77" s="5">
        <f>SalesData_2[[#This Row],[Unit Price]]*SalesData_2[[#This Row],[Units Sold]]</f>
        <v>2240</v>
      </c>
      <c r="I77" s="5">
        <f>SalesData_2[[#This Row],[Unit Cost]]*SalesData_2[[#This Row],[Units Sold]]</f>
        <v>1635.2</v>
      </c>
      <c r="J77" s="5">
        <f>SalesData_2[[#This Row],[Sales]]-SalesData_2[[#This Row],[COGS]]</f>
        <v>604.79999999999995</v>
      </c>
      <c r="K77" s="19">
        <f>SalesData_2[[#This Row],[Profit]]/SalesData_2[[#This Row],[Sales]]</f>
        <v>0.26999999999999996</v>
      </c>
      <c r="L77" t="s">
        <v>55</v>
      </c>
      <c r="M77" t="s">
        <v>79</v>
      </c>
      <c r="N77" t="s">
        <v>86</v>
      </c>
    </row>
    <row r="78" spans="1:14" x14ac:dyDescent="0.3">
      <c r="A78" s="2">
        <v>43908</v>
      </c>
      <c r="B78" s="2">
        <v>43915</v>
      </c>
      <c r="C78">
        <v>7</v>
      </c>
      <c r="D78" t="s">
        <v>17</v>
      </c>
      <c r="E78" s="5">
        <v>195</v>
      </c>
      <c r="F78" s="5">
        <v>138.44999999999999</v>
      </c>
      <c r="G78">
        <v>6</v>
      </c>
      <c r="H78" s="5">
        <f>SalesData_2[[#This Row],[Unit Price]]*SalesData_2[[#This Row],[Units Sold]]</f>
        <v>1170</v>
      </c>
      <c r="I78" s="5">
        <f>SalesData_2[[#This Row],[Unit Cost]]*SalesData_2[[#This Row],[Units Sold]]</f>
        <v>830.69999999999993</v>
      </c>
      <c r="J78" s="5">
        <f>SalesData_2[[#This Row],[Sales]]-SalesData_2[[#This Row],[COGS]]</f>
        <v>339.30000000000007</v>
      </c>
      <c r="K78" s="19">
        <f>SalesData_2[[#This Row],[Profit]]/SalesData_2[[#This Row],[Sales]]</f>
        <v>0.29000000000000004</v>
      </c>
      <c r="L78" t="s">
        <v>34</v>
      </c>
      <c r="M78" t="s">
        <v>83</v>
      </c>
      <c r="N78" t="s">
        <v>85</v>
      </c>
    </row>
    <row r="79" spans="1:14" x14ac:dyDescent="0.3">
      <c r="A79" s="2">
        <v>43908</v>
      </c>
      <c r="B79" s="2">
        <v>43913</v>
      </c>
      <c r="C79">
        <v>5</v>
      </c>
      <c r="D79" t="s">
        <v>7</v>
      </c>
      <c r="E79" s="5">
        <v>250</v>
      </c>
      <c r="F79" s="5">
        <v>167.5</v>
      </c>
      <c r="G79">
        <v>4</v>
      </c>
      <c r="H79" s="5">
        <f>SalesData_2[[#This Row],[Unit Price]]*SalesData_2[[#This Row],[Units Sold]]</f>
        <v>1000</v>
      </c>
      <c r="I79" s="5">
        <f>SalesData_2[[#This Row],[Unit Cost]]*SalesData_2[[#This Row],[Units Sold]]</f>
        <v>670</v>
      </c>
      <c r="J79" s="5">
        <f>SalesData_2[[#This Row],[Sales]]-SalesData_2[[#This Row],[COGS]]</f>
        <v>330</v>
      </c>
      <c r="K79" s="19">
        <f>SalesData_2[[#This Row],[Profit]]/SalesData_2[[#This Row],[Sales]]</f>
        <v>0.33</v>
      </c>
      <c r="L79" t="s">
        <v>51</v>
      </c>
      <c r="M79" t="s">
        <v>81</v>
      </c>
      <c r="N79" t="s">
        <v>86</v>
      </c>
    </row>
    <row r="80" spans="1:14" x14ac:dyDescent="0.3">
      <c r="A80" s="2">
        <v>43909</v>
      </c>
      <c r="B80" s="2">
        <v>43910</v>
      </c>
      <c r="C80">
        <v>1</v>
      </c>
      <c r="D80" t="s">
        <v>12</v>
      </c>
      <c r="E80" s="5">
        <v>320</v>
      </c>
      <c r="F80" s="5">
        <v>233.6</v>
      </c>
      <c r="G80">
        <v>5</v>
      </c>
      <c r="H80" s="5">
        <f>SalesData_2[[#This Row],[Unit Price]]*SalesData_2[[#This Row],[Units Sold]]</f>
        <v>1600</v>
      </c>
      <c r="I80" s="5">
        <f>SalesData_2[[#This Row],[Unit Cost]]*SalesData_2[[#This Row],[Units Sold]]</f>
        <v>1168</v>
      </c>
      <c r="J80" s="5">
        <f>SalesData_2[[#This Row],[Sales]]-SalesData_2[[#This Row],[COGS]]</f>
        <v>432</v>
      </c>
      <c r="K80" s="19">
        <f>SalesData_2[[#This Row],[Profit]]/SalesData_2[[#This Row],[Sales]]</f>
        <v>0.27</v>
      </c>
      <c r="L80" t="s">
        <v>40</v>
      </c>
      <c r="M80" t="s">
        <v>79</v>
      </c>
      <c r="N80" t="s">
        <v>86</v>
      </c>
    </row>
    <row r="81" spans="1:14" x14ac:dyDescent="0.3">
      <c r="A81" s="2">
        <v>43910</v>
      </c>
      <c r="B81" s="2">
        <v>43917</v>
      </c>
      <c r="C81">
        <v>7</v>
      </c>
      <c r="D81" t="s">
        <v>7</v>
      </c>
      <c r="E81" s="5">
        <v>250</v>
      </c>
      <c r="F81" s="5">
        <v>167.5</v>
      </c>
      <c r="G81">
        <v>9</v>
      </c>
      <c r="H81" s="5">
        <f>SalesData_2[[#This Row],[Unit Price]]*SalesData_2[[#This Row],[Units Sold]]</f>
        <v>2250</v>
      </c>
      <c r="I81" s="5">
        <f>SalesData_2[[#This Row],[Unit Cost]]*SalesData_2[[#This Row],[Units Sold]]</f>
        <v>1507.5</v>
      </c>
      <c r="J81" s="5">
        <f>SalesData_2[[#This Row],[Sales]]-SalesData_2[[#This Row],[COGS]]</f>
        <v>742.5</v>
      </c>
      <c r="K81" s="19">
        <f>SalesData_2[[#This Row],[Profit]]/SalesData_2[[#This Row],[Sales]]</f>
        <v>0.33</v>
      </c>
      <c r="L81" t="s">
        <v>47</v>
      </c>
      <c r="M81" t="s">
        <v>79</v>
      </c>
      <c r="N81" t="s">
        <v>86</v>
      </c>
    </row>
    <row r="82" spans="1:14" x14ac:dyDescent="0.3">
      <c r="A82" s="2">
        <v>43913</v>
      </c>
      <c r="B82" s="2">
        <v>43914</v>
      </c>
      <c r="C82">
        <v>1</v>
      </c>
      <c r="D82" t="s">
        <v>15</v>
      </c>
      <c r="E82" s="5">
        <v>110</v>
      </c>
      <c r="F82" s="5">
        <v>78.099999999999994</v>
      </c>
      <c r="G82">
        <v>5</v>
      </c>
      <c r="H82" s="5">
        <f>SalesData_2[[#This Row],[Unit Price]]*SalesData_2[[#This Row],[Units Sold]]</f>
        <v>550</v>
      </c>
      <c r="I82" s="5">
        <f>SalesData_2[[#This Row],[Unit Cost]]*SalesData_2[[#This Row],[Units Sold]]</f>
        <v>390.5</v>
      </c>
      <c r="J82" s="5">
        <f>SalesData_2[[#This Row],[Sales]]-SalesData_2[[#This Row],[COGS]]</f>
        <v>159.5</v>
      </c>
      <c r="K82" s="19">
        <f>SalesData_2[[#This Row],[Profit]]/SalesData_2[[#This Row],[Sales]]</f>
        <v>0.28999999999999998</v>
      </c>
      <c r="L82" t="s">
        <v>40</v>
      </c>
      <c r="M82" t="s">
        <v>81</v>
      </c>
      <c r="N82" t="s">
        <v>86</v>
      </c>
    </row>
    <row r="83" spans="1:14" x14ac:dyDescent="0.3">
      <c r="A83" s="2">
        <v>43915</v>
      </c>
      <c r="B83" s="2">
        <v>43920</v>
      </c>
      <c r="C83">
        <v>5</v>
      </c>
      <c r="D83" t="s">
        <v>5</v>
      </c>
      <c r="E83" s="5">
        <v>290</v>
      </c>
      <c r="F83" s="5">
        <v>185.6</v>
      </c>
      <c r="G83">
        <v>9</v>
      </c>
      <c r="H83" s="5">
        <f>SalesData_2[[#This Row],[Unit Price]]*SalesData_2[[#This Row],[Units Sold]]</f>
        <v>2610</v>
      </c>
      <c r="I83" s="5">
        <f>SalesData_2[[#This Row],[Unit Cost]]*SalesData_2[[#This Row],[Units Sold]]</f>
        <v>1670.3999999999999</v>
      </c>
      <c r="J83" s="5">
        <f>SalesData_2[[#This Row],[Sales]]-SalesData_2[[#This Row],[COGS]]</f>
        <v>939.60000000000014</v>
      </c>
      <c r="K83" s="19">
        <f>SalesData_2[[#This Row],[Profit]]/SalesData_2[[#This Row],[Sales]]</f>
        <v>0.36000000000000004</v>
      </c>
      <c r="L83" t="s">
        <v>38</v>
      </c>
      <c r="M83" t="s">
        <v>82</v>
      </c>
      <c r="N83" t="s">
        <v>86</v>
      </c>
    </row>
    <row r="84" spans="1:14" x14ac:dyDescent="0.3">
      <c r="A84" s="2">
        <v>43916</v>
      </c>
      <c r="B84" s="2">
        <v>43923</v>
      </c>
      <c r="C84">
        <v>7</v>
      </c>
      <c r="D84" t="s">
        <v>20</v>
      </c>
      <c r="E84" s="5">
        <v>440</v>
      </c>
      <c r="F84" s="5">
        <v>286</v>
      </c>
      <c r="G84">
        <v>6</v>
      </c>
      <c r="H84" s="5">
        <f>SalesData_2[[#This Row],[Unit Price]]*SalesData_2[[#This Row],[Units Sold]]</f>
        <v>2640</v>
      </c>
      <c r="I84" s="5">
        <f>SalesData_2[[#This Row],[Unit Cost]]*SalesData_2[[#This Row],[Units Sold]]</f>
        <v>1716</v>
      </c>
      <c r="J84" s="5">
        <f>SalesData_2[[#This Row],[Sales]]-SalesData_2[[#This Row],[COGS]]</f>
        <v>924</v>
      </c>
      <c r="K84" s="19">
        <f>SalesData_2[[#This Row],[Profit]]/SalesData_2[[#This Row],[Sales]]</f>
        <v>0.35</v>
      </c>
      <c r="L84" t="s">
        <v>66</v>
      </c>
      <c r="M84" t="s">
        <v>83</v>
      </c>
      <c r="N84" t="s">
        <v>85</v>
      </c>
    </row>
    <row r="85" spans="1:14" x14ac:dyDescent="0.3">
      <c r="A85" s="2">
        <v>43918</v>
      </c>
      <c r="B85" s="2">
        <v>43921</v>
      </c>
      <c r="C85">
        <v>3</v>
      </c>
      <c r="D85" t="s">
        <v>13</v>
      </c>
      <c r="E85" s="5">
        <v>445</v>
      </c>
      <c r="F85" s="5">
        <v>280.35000000000002</v>
      </c>
      <c r="G85">
        <v>1</v>
      </c>
      <c r="H85" s="5">
        <f>SalesData_2[[#This Row],[Unit Price]]*SalesData_2[[#This Row],[Units Sold]]</f>
        <v>445</v>
      </c>
      <c r="I85" s="5">
        <f>SalesData_2[[#This Row],[Unit Cost]]*SalesData_2[[#This Row],[Units Sold]]</f>
        <v>280.35000000000002</v>
      </c>
      <c r="J85" s="5">
        <f>SalesData_2[[#This Row],[Sales]]-SalesData_2[[#This Row],[COGS]]</f>
        <v>164.64999999999998</v>
      </c>
      <c r="K85" s="19">
        <f>SalesData_2[[#This Row],[Profit]]/SalesData_2[[#This Row],[Sales]]</f>
        <v>0.36999999999999994</v>
      </c>
      <c r="L85" t="s">
        <v>66</v>
      </c>
      <c r="M85" t="s">
        <v>82</v>
      </c>
      <c r="N85" t="s">
        <v>86</v>
      </c>
    </row>
    <row r="86" spans="1:14" x14ac:dyDescent="0.3">
      <c r="A86" s="2">
        <v>43919</v>
      </c>
      <c r="B86" s="2">
        <v>43925</v>
      </c>
      <c r="C86">
        <v>6</v>
      </c>
      <c r="D86" t="s">
        <v>18</v>
      </c>
      <c r="E86" s="5">
        <v>80</v>
      </c>
      <c r="F86" s="5">
        <v>48.8</v>
      </c>
      <c r="G86">
        <v>6</v>
      </c>
      <c r="H86" s="5">
        <f>SalesData_2[[#This Row],[Unit Price]]*SalesData_2[[#This Row],[Units Sold]]</f>
        <v>480</v>
      </c>
      <c r="I86" s="5">
        <f>SalesData_2[[#This Row],[Unit Cost]]*SalesData_2[[#This Row],[Units Sold]]</f>
        <v>292.79999999999995</v>
      </c>
      <c r="J86" s="5">
        <f>SalesData_2[[#This Row],[Sales]]-SalesData_2[[#This Row],[COGS]]</f>
        <v>187.20000000000005</v>
      </c>
      <c r="K86" s="19">
        <f>SalesData_2[[#This Row],[Profit]]/SalesData_2[[#This Row],[Sales]]</f>
        <v>0.39000000000000007</v>
      </c>
      <c r="L86" t="s">
        <v>45</v>
      </c>
      <c r="M86" t="s">
        <v>79</v>
      </c>
      <c r="N86" t="s">
        <v>86</v>
      </c>
    </row>
    <row r="87" spans="1:14" x14ac:dyDescent="0.3">
      <c r="A87" s="2">
        <v>43920</v>
      </c>
      <c r="B87" s="2">
        <v>43927</v>
      </c>
      <c r="C87">
        <v>7</v>
      </c>
      <c r="D87" t="s">
        <v>15</v>
      </c>
      <c r="E87" s="5">
        <v>110</v>
      </c>
      <c r="F87" s="5">
        <v>78.099999999999994</v>
      </c>
      <c r="G87">
        <v>9</v>
      </c>
      <c r="H87" s="5">
        <f>SalesData_2[[#This Row],[Unit Price]]*SalesData_2[[#This Row],[Units Sold]]</f>
        <v>990</v>
      </c>
      <c r="I87" s="5">
        <f>SalesData_2[[#This Row],[Unit Cost]]*SalesData_2[[#This Row],[Units Sold]]</f>
        <v>702.9</v>
      </c>
      <c r="J87" s="5">
        <f>SalesData_2[[#This Row],[Sales]]-SalesData_2[[#This Row],[COGS]]</f>
        <v>287.10000000000002</v>
      </c>
      <c r="K87" s="19">
        <f>SalesData_2[[#This Row],[Profit]]/SalesData_2[[#This Row],[Sales]]</f>
        <v>0.29000000000000004</v>
      </c>
      <c r="L87" t="s">
        <v>56</v>
      </c>
      <c r="M87" t="s">
        <v>82</v>
      </c>
      <c r="N87" t="s">
        <v>86</v>
      </c>
    </row>
    <row r="88" spans="1:14" x14ac:dyDescent="0.3">
      <c r="A88" s="2">
        <v>43921</v>
      </c>
      <c r="B88" s="2">
        <v>43928</v>
      </c>
      <c r="C88">
        <v>7</v>
      </c>
      <c r="D88" t="s">
        <v>23</v>
      </c>
      <c r="E88" s="5">
        <v>275</v>
      </c>
      <c r="F88" s="5">
        <v>200.75</v>
      </c>
      <c r="G88">
        <v>1</v>
      </c>
      <c r="H88" s="5">
        <f>SalesData_2[[#This Row],[Unit Price]]*SalesData_2[[#This Row],[Units Sold]]</f>
        <v>275</v>
      </c>
      <c r="I88" s="5">
        <f>SalesData_2[[#This Row],[Unit Cost]]*SalesData_2[[#This Row],[Units Sold]]</f>
        <v>200.75</v>
      </c>
      <c r="J88" s="5">
        <f>SalesData_2[[#This Row],[Sales]]-SalesData_2[[#This Row],[COGS]]</f>
        <v>74.25</v>
      </c>
      <c r="K88" s="19">
        <f>SalesData_2[[#This Row],[Profit]]/SalesData_2[[#This Row],[Sales]]</f>
        <v>0.27</v>
      </c>
      <c r="L88" t="s">
        <v>36</v>
      </c>
      <c r="M88" t="s">
        <v>80</v>
      </c>
      <c r="N88" t="s">
        <v>86</v>
      </c>
    </row>
    <row r="89" spans="1:14" x14ac:dyDescent="0.3">
      <c r="A89" s="2">
        <v>43921</v>
      </c>
      <c r="B89" s="2">
        <v>43922</v>
      </c>
      <c r="C89">
        <v>1</v>
      </c>
      <c r="D89" t="s">
        <v>23</v>
      </c>
      <c r="E89" s="5">
        <v>275</v>
      </c>
      <c r="F89" s="5">
        <v>200.75</v>
      </c>
      <c r="G89">
        <v>8</v>
      </c>
      <c r="H89" s="5">
        <f>SalesData_2[[#This Row],[Unit Price]]*SalesData_2[[#This Row],[Units Sold]]</f>
        <v>2200</v>
      </c>
      <c r="I89" s="5">
        <f>SalesData_2[[#This Row],[Unit Cost]]*SalesData_2[[#This Row],[Units Sold]]</f>
        <v>1606</v>
      </c>
      <c r="J89" s="5">
        <f>SalesData_2[[#This Row],[Sales]]-SalesData_2[[#This Row],[COGS]]</f>
        <v>594</v>
      </c>
      <c r="K89" s="19">
        <f>SalesData_2[[#This Row],[Profit]]/SalesData_2[[#This Row],[Sales]]</f>
        <v>0.27</v>
      </c>
      <c r="L89" t="s">
        <v>29</v>
      </c>
      <c r="M89" t="s">
        <v>79</v>
      </c>
      <c r="N89" t="s">
        <v>85</v>
      </c>
    </row>
    <row r="90" spans="1:14" x14ac:dyDescent="0.3">
      <c r="A90" s="2">
        <v>43922</v>
      </c>
      <c r="B90" s="2">
        <v>43928</v>
      </c>
      <c r="C90">
        <v>6</v>
      </c>
      <c r="D90" t="s">
        <v>21</v>
      </c>
      <c r="E90" s="5">
        <v>355</v>
      </c>
      <c r="F90" s="5">
        <v>252.05</v>
      </c>
      <c r="G90">
        <v>3</v>
      </c>
      <c r="H90" s="5">
        <f>SalesData_2[[#This Row],[Unit Price]]*SalesData_2[[#This Row],[Units Sold]]</f>
        <v>1065</v>
      </c>
      <c r="I90" s="5">
        <f>SalesData_2[[#This Row],[Unit Cost]]*SalesData_2[[#This Row],[Units Sold]]</f>
        <v>756.15000000000009</v>
      </c>
      <c r="J90" s="5">
        <f>SalesData_2[[#This Row],[Sales]]-SalesData_2[[#This Row],[COGS]]</f>
        <v>308.84999999999991</v>
      </c>
      <c r="K90" s="19">
        <f>SalesData_2[[#This Row],[Profit]]/SalesData_2[[#This Row],[Sales]]</f>
        <v>0.28999999999999992</v>
      </c>
      <c r="L90" t="s">
        <v>61</v>
      </c>
      <c r="M90" t="s">
        <v>82</v>
      </c>
      <c r="N90" t="s">
        <v>86</v>
      </c>
    </row>
    <row r="91" spans="1:14" x14ac:dyDescent="0.3">
      <c r="A91" s="2">
        <v>43925</v>
      </c>
      <c r="B91" s="2">
        <v>43930</v>
      </c>
      <c r="C91">
        <v>5</v>
      </c>
      <c r="D91" t="s">
        <v>17</v>
      </c>
      <c r="E91" s="5">
        <v>195</v>
      </c>
      <c r="F91" s="5">
        <v>138.44999999999999</v>
      </c>
      <c r="G91">
        <v>7</v>
      </c>
      <c r="H91" s="5">
        <f>SalesData_2[[#This Row],[Unit Price]]*SalesData_2[[#This Row],[Units Sold]]</f>
        <v>1365</v>
      </c>
      <c r="I91" s="5">
        <f>SalesData_2[[#This Row],[Unit Cost]]*SalesData_2[[#This Row],[Units Sold]]</f>
        <v>969.14999999999986</v>
      </c>
      <c r="J91" s="5">
        <f>SalesData_2[[#This Row],[Sales]]-SalesData_2[[#This Row],[COGS]]</f>
        <v>395.85000000000014</v>
      </c>
      <c r="K91" s="19">
        <f>SalesData_2[[#This Row],[Profit]]/SalesData_2[[#This Row],[Sales]]</f>
        <v>0.29000000000000009</v>
      </c>
      <c r="L91" t="s">
        <v>56</v>
      </c>
      <c r="M91" t="s">
        <v>83</v>
      </c>
      <c r="N91" t="s">
        <v>86</v>
      </c>
    </row>
    <row r="92" spans="1:14" x14ac:dyDescent="0.3">
      <c r="A92" s="2">
        <v>43926</v>
      </c>
      <c r="B92" s="2">
        <v>43931</v>
      </c>
      <c r="C92">
        <v>5</v>
      </c>
      <c r="D92" t="s">
        <v>21</v>
      </c>
      <c r="E92" s="5">
        <v>355</v>
      </c>
      <c r="F92" s="5">
        <v>252.05</v>
      </c>
      <c r="G92">
        <v>7</v>
      </c>
      <c r="H92" s="5">
        <f>SalesData_2[[#This Row],[Unit Price]]*SalesData_2[[#This Row],[Units Sold]]</f>
        <v>2485</v>
      </c>
      <c r="I92" s="5">
        <f>SalesData_2[[#This Row],[Unit Cost]]*SalesData_2[[#This Row],[Units Sold]]</f>
        <v>1764.3500000000001</v>
      </c>
      <c r="J92" s="5">
        <f>SalesData_2[[#This Row],[Sales]]-SalesData_2[[#This Row],[COGS]]</f>
        <v>720.64999999999986</v>
      </c>
      <c r="K92" s="19">
        <f>SalesData_2[[#This Row],[Profit]]/SalesData_2[[#This Row],[Sales]]</f>
        <v>0.28999999999999992</v>
      </c>
      <c r="L92" t="s">
        <v>45</v>
      </c>
      <c r="M92" t="s">
        <v>79</v>
      </c>
      <c r="N92" t="s">
        <v>85</v>
      </c>
    </row>
    <row r="93" spans="1:14" x14ac:dyDescent="0.3">
      <c r="A93" s="2">
        <v>43926</v>
      </c>
      <c r="B93" s="2">
        <v>43928</v>
      </c>
      <c r="C93">
        <v>2</v>
      </c>
      <c r="D93" t="s">
        <v>19</v>
      </c>
      <c r="E93" s="5">
        <v>220</v>
      </c>
      <c r="F93" s="5">
        <v>154</v>
      </c>
      <c r="G93">
        <v>1</v>
      </c>
      <c r="H93" s="5">
        <f>SalesData_2[[#This Row],[Unit Price]]*SalesData_2[[#This Row],[Units Sold]]</f>
        <v>220</v>
      </c>
      <c r="I93" s="5">
        <f>SalesData_2[[#This Row],[Unit Cost]]*SalesData_2[[#This Row],[Units Sold]]</f>
        <v>154</v>
      </c>
      <c r="J93" s="5">
        <f>SalesData_2[[#This Row],[Sales]]-SalesData_2[[#This Row],[COGS]]</f>
        <v>66</v>
      </c>
      <c r="K93" s="19">
        <f>SalesData_2[[#This Row],[Profit]]/SalesData_2[[#This Row],[Sales]]</f>
        <v>0.3</v>
      </c>
      <c r="L93" t="s">
        <v>45</v>
      </c>
      <c r="M93" t="s">
        <v>82</v>
      </c>
      <c r="N93" t="s">
        <v>86</v>
      </c>
    </row>
    <row r="94" spans="1:14" x14ac:dyDescent="0.3">
      <c r="A94" s="2">
        <v>43927</v>
      </c>
      <c r="B94" s="2">
        <v>43931</v>
      </c>
      <c r="C94">
        <v>4</v>
      </c>
      <c r="D94" t="s">
        <v>6</v>
      </c>
      <c r="E94" s="5">
        <v>99</v>
      </c>
      <c r="F94" s="5">
        <v>62.37</v>
      </c>
      <c r="G94">
        <v>1</v>
      </c>
      <c r="H94" s="5">
        <f>SalesData_2[[#This Row],[Unit Price]]*SalesData_2[[#This Row],[Units Sold]]</f>
        <v>99</v>
      </c>
      <c r="I94" s="5">
        <f>SalesData_2[[#This Row],[Unit Cost]]*SalesData_2[[#This Row],[Units Sold]]</f>
        <v>62.37</v>
      </c>
      <c r="J94" s="5">
        <f>SalesData_2[[#This Row],[Sales]]-SalesData_2[[#This Row],[COGS]]</f>
        <v>36.630000000000003</v>
      </c>
      <c r="K94" s="19">
        <f>SalesData_2[[#This Row],[Profit]]/SalesData_2[[#This Row],[Sales]]</f>
        <v>0.37000000000000005</v>
      </c>
      <c r="L94" t="s">
        <v>38</v>
      </c>
      <c r="M94" t="s">
        <v>79</v>
      </c>
      <c r="N94" t="s">
        <v>85</v>
      </c>
    </row>
    <row r="95" spans="1:14" x14ac:dyDescent="0.3">
      <c r="A95" s="2">
        <v>43928</v>
      </c>
      <c r="B95" s="2">
        <v>43934</v>
      </c>
      <c r="C95">
        <v>6</v>
      </c>
      <c r="D95" t="s">
        <v>12</v>
      </c>
      <c r="E95" s="5">
        <v>320</v>
      </c>
      <c r="F95" s="5">
        <v>233.6</v>
      </c>
      <c r="G95">
        <v>1</v>
      </c>
      <c r="H95" s="5">
        <f>SalesData_2[[#This Row],[Unit Price]]*SalesData_2[[#This Row],[Units Sold]]</f>
        <v>320</v>
      </c>
      <c r="I95" s="5">
        <f>SalesData_2[[#This Row],[Unit Cost]]*SalesData_2[[#This Row],[Units Sold]]</f>
        <v>233.6</v>
      </c>
      <c r="J95" s="5">
        <f>SalesData_2[[#This Row],[Sales]]-SalesData_2[[#This Row],[COGS]]</f>
        <v>86.4</v>
      </c>
      <c r="K95" s="19">
        <f>SalesData_2[[#This Row],[Profit]]/SalesData_2[[#This Row],[Sales]]</f>
        <v>0.27</v>
      </c>
      <c r="L95" t="s">
        <v>68</v>
      </c>
      <c r="M95" t="s">
        <v>81</v>
      </c>
      <c r="N95" t="s">
        <v>85</v>
      </c>
    </row>
    <row r="96" spans="1:14" x14ac:dyDescent="0.3">
      <c r="A96" s="2">
        <v>43929</v>
      </c>
      <c r="B96" s="2">
        <v>43934</v>
      </c>
      <c r="C96">
        <v>5</v>
      </c>
      <c r="D96" t="s">
        <v>19</v>
      </c>
      <c r="E96" s="5">
        <v>220</v>
      </c>
      <c r="F96" s="5">
        <v>154</v>
      </c>
      <c r="G96">
        <v>4</v>
      </c>
      <c r="H96" s="5">
        <f>SalesData_2[[#This Row],[Unit Price]]*SalesData_2[[#This Row],[Units Sold]]</f>
        <v>880</v>
      </c>
      <c r="I96" s="5">
        <f>SalesData_2[[#This Row],[Unit Cost]]*SalesData_2[[#This Row],[Units Sold]]</f>
        <v>616</v>
      </c>
      <c r="J96" s="5">
        <f>SalesData_2[[#This Row],[Sales]]-SalesData_2[[#This Row],[COGS]]</f>
        <v>264</v>
      </c>
      <c r="K96" s="19">
        <f>SalesData_2[[#This Row],[Profit]]/SalesData_2[[#This Row],[Sales]]</f>
        <v>0.3</v>
      </c>
      <c r="L96" t="s">
        <v>46</v>
      </c>
      <c r="M96" t="s">
        <v>82</v>
      </c>
      <c r="N96" t="s">
        <v>86</v>
      </c>
    </row>
    <row r="97" spans="1:14" x14ac:dyDescent="0.3">
      <c r="A97" s="2">
        <v>43929</v>
      </c>
      <c r="B97" s="2">
        <v>43935</v>
      </c>
      <c r="C97">
        <v>6</v>
      </c>
      <c r="D97" t="s">
        <v>2</v>
      </c>
      <c r="E97" s="5">
        <v>250</v>
      </c>
      <c r="F97" s="5">
        <v>187.5</v>
      </c>
      <c r="G97">
        <v>9</v>
      </c>
      <c r="H97" s="5">
        <f>SalesData_2[[#This Row],[Unit Price]]*SalesData_2[[#This Row],[Units Sold]]</f>
        <v>2250</v>
      </c>
      <c r="I97" s="5">
        <f>SalesData_2[[#This Row],[Unit Cost]]*SalesData_2[[#This Row],[Units Sold]]</f>
        <v>1687.5</v>
      </c>
      <c r="J97" s="5">
        <f>SalesData_2[[#This Row],[Sales]]-SalesData_2[[#This Row],[COGS]]</f>
        <v>562.5</v>
      </c>
      <c r="K97" s="19">
        <f>SalesData_2[[#This Row],[Profit]]/SalesData_2[[#This Row],[Sales]]</f>
        <v>0.25</v>
      </c>
      <c r="L97" t="s">
        <v>56</v>
      </c>
      <c r="M97" t="s">
        <v>82</v>
      </c>
      <c r="N97" t="s">
        <v>85</v>
      </c>
    </row>
    <row r="98" spans="1:14" x14ac:dyDescent="0.3">
      <c r="A98" s="2">
        <v>43930</v>
      </c>
      <c r="B98" s="2">
        <v>43934</v>
      </c>
      <c r="C98">
        <v>4</v>
      </c>
      <c r="D98" t="s">
        <v>17</v>
      </c>
      <c r="E98" s="5">
        <v>195</v>
      </c>
      <c r="F98" s="5">
        <v>138.44999999999999</v>
      </c>
      <c r="G98">
        <v>7</v>
      </c>
      <c r="H98" s="5">
        <f>SalesData_2[[#This Row],[Unit Price]]*SalesData_2[[#This Row],[Units Sold]]</f>
        <v>1365</v>
      </c>
      <c r="I98" s="5">
        <f>SalesData_2[[#This Row],[Unit Cost]]*SalesData_2[[#This Row],[Units Sold]]</f>
        <v>969.14999999999986</v>
      </c>
      <c r="J98" s="5">
        <f>SalesData_2[[#This Row],[Sales]]-SalesData_2[[#This Row],[COGS]]</f>
        <v>395.85000000000014</v>
      </c>
      <c r="K98" s="19">
        <f>SalesData_2[[#This Row],[Profit]]/SalesData_2[[#This Row],[Sales]]</f>
        <v>0.29000000000000009</v>
      </c>
      <c r="L98" t="s">
        <v>30</v>
      </c>
      <c r="M98" t="s">
        <v>83</v>
      </c>
      <c r="N98" t="s">
        <v>85</v>
      </c>
    </row>
    <row r="99" spans="1:14" x14ac:dyDescent="0.3">
      <c r="A99" s="2">
        <v>43932</v>
      </c>
      <c r="B99" s="2">
        <v>43933</v>
      </c>
      <c r="C99">
        <v>1</v>
      </c>
      <c r="D99" t="s">
        <v>2</v>
      </c>
      <c r="E99" s="5">
        <v>250</v>
      </c>
      <c r="F99" s="5">
        <v>187.5</v>
      </c>
      <c r="G99">
        <v>5</v>
      </c>
      <c r="H99" s="5">
        <f>SalesData_2[[#This Row],[Unit Price]]*SalesData_2[[#This Row],[Units Sold]]</f>
        <v>1250</v>
      </c>
      <c r="I99" s="5">
        <f>SalesData_2[[#This Row],[Unit Cost]]*SalesData_2[[#This Row],[Units Sold]]</f>
        <v>937.5</v>
      </c>
      <c r="J99" s="5">
        <f>SalesData_2[[#This Row],[Sales]]-SalesData_2[[#This Row],[COGS]]</f>
        <v>312.5</v>
      </c>
      <c r="K99" s="19">
        <f>SalesData_2[[#This Row],[Profit]]/SalesData_2[[#This Row],[Sales]]</f>
        <v>0.25</v>
      </c>
      <c r="L99" t="s">
        <v>76</v>
      </c>
      <c r="M99" t="s">
        <v>81</v>
      </c>
      <c r="N99" t="s">
        <v>86</v>
      </c>
    </row>
    <row r="100" spans="1:14" x14ac:dyDescent="0.3">
      <c r="A100" s="2">
        <v>43934</v>
      </c>
      <c r="B100" s="2">
        <v>43941</v>
      </c>
      <c r="C100">
        <v>7</v>
      </c>
      <c r="D100" t="s">
        <v>5</v>
      </c>
      <c r="E100" s="5">
        <v>290</v>
      </c>
      <c r="F100" s="5">
        <v>185.6</v>
      </c>
      <c r="G100">
        <v>5</v>
      </c>
      <c r="H100" s="5">
        <f>SalesData_2[[#This Row],[Unit Price]]*SalesData_2[[#This Row],[Units Sold]]</f>
        <v>1450</v>
      </c>
      <c r="I100" s="5">
        <f>SalesData_2[[#This Row],[Unit Cost]]*SalesData_2[[#This Row],[Units Sold]]</f>
        <v>928</v>
      </c>
      <c r="J100" s="5">
        <f>SalesData_2[[#This Row],[Sales]]-SalesData_2[[#This Row],[COGS]]</f>
        <v>522</v>
      </c>
      <c r="K100" s="19">
        <f>SalesData_2[[#This Row],[Profit]]/SalesData_2[[#This Row],[Sales]]</f>
        <v>0.36</v>
      </c>
      <c r="L100" t="s">
        <v>56</v>
      </c>
      <c r="M100" t="s">
        <v>79</v>
      </c>
      <c r="N100" t="s">
        <v>85</v>
      </c>
    </row>
    <row r="101" spans="1:14" x14ac:dyDescent="0.3">
      <c r="A101" s="2">
        <v>43934</v>
      </c>
      <c r="B101" s="2">
        <v>43940</v>
      </c>
      <c r="C101">
        <v>6</v>
      </c>
      <c r="D101" t="s">
        <v>5</v>
      </c>
      <c r="E101" s="5">
        <v>290</v>
      </c>
      <c r="F101" s="5">
        <v>185.6</v>
      </c>
      <c r="G101">
        <v>2</v>
      </c>
      <c r="H101" s="5">
        <f>SalesData_2[[#This Row],[Unit Price]]*SalesData_2[[#This Row],[Units Sold]]</f>
        <v>580</v>
      </c>
      <c r="I101" s="5">
        <f>SalesData_2[[#This Row],[Unit Cost]]*SalesData_2[[#This Row],[Units Sold]]</f>
        <v>371.2</v>
      </c>
      <c r="J101" s="5">
        <f>SalesData_2[[#This Row],[Sales]]-SalesData_2[[#This Row],[COGS]]</f>
        <v>208.8</v>
      </c>
      <c r="K101" s="19">
        <f>SalesData_2[[#This Row],[Profit]]/SalesData_2[[#This Row],[Sales]]</f>
        <v>0.36000000000000004</v>
      </c>
      <c r="L101" t="s">
        <v>31</v>
      </c>
      <c r="M101" t="s">
        <v>82</v>
      </c>
      <c r="N101" t="s">
        <v>86</v>
      </c>
    </row>
    <row r="102" spans="1:14" x14ac:dyDescent="0.3">
      <c r="A102" s="2">
        <v>43934</v>
      </c>
      <c r="B102" s="2">
        <v>43935</v>
      </c>
      <c r="C102">
        <v>1</v>
      </c>
      <c r="D102" t="s">
        <v>22</v>
      </c>
      <c r="E102" s="5">
        <v>460</v>
      </c>
      <c r="F102" s="5">
        <v>303.60000000000002</v>
      </c>
      <c r="G102">
        <v>9</v>
      </c>
      <c r="H102" s="5">
        <f>SalesData_2[[#This Row],[Unit Price]]*SalesData_2[[#This Row],[Units Sold]]</f>
        <v>4140</v>
      </c>
      <c r="I102" s="5">
        <f>SalesData_2[[#This Row],[Unit Cost]]*SalesData_2[[#This Row],[Units Sold]]</f>
        <v>2732.4</v>
      </c>
      <c r="J102" s="5">
        <f>SalesData_2[[#This Row],[Sales]]-SalesData_2[[#This Row],[COGS]]</f>
        <v>1407.6</v>
      </c>
      <c r="K102" s="19">
        <f>SalesData_2[[#This Row],[Profit]]/SalesData_2[[#This Row],[Sales]]</f>
        <v>0.33999999999999997</v>
      </c>
      <c r="L102" t="s">
        <v>32</v>
      </c>
      <c r="M102" t="s">
        <v>82</v>
      </c>
      <c r="N102" t="s">
        <v>85</v>
      </c>
    </row>
    <row r="103" spans="1:14" x14ac:dyDescent="0.3">
      <c r="A103" s="2">
        <v>43935</v>
      </c>
      <c r="B103" s="2">
        <v>43942</v>
      </c>
      <c r="C103">
        <v>7</v>
      </c>
      <c r="D103" t="s">
        <v>12</v>
      </c>
      <c r="E103" s="5">
        <v>320</v>
      </c>
      <c r="F103" s="5">
        <v>233.6</v>
      </c>
      <c r="G103">
        <v>7</v>
      </c>
      <c r="H103" s="5">
        <f>SalesData_2[[#This Row],[Unit Price]]*SalesData_2[[#This Row],[Units Sold]]</f>
        <v>2240</v>
      </c>
      <c r="I103" s="5">
        <f>SalesData_2[[#This Row],[Unit Cost]]*SalesData_2[[#This Row],[Units Sold]]</f>
        <v>1635.2</v>
      </c>
      <c r="J103" s="5">
        <f>SalesData_2[[#This Row],[Sales]]-SalesData_2[[#This Row],[COGS]]</f>
        <v>604.79999999999995</v>
      </c>
      <c r="K103" s="19">
        <f>SalesData_2[[#This Row],[Profit]]/SalesData_2[[#This Row],[Sales]]</f>
        <v>0.26999999999999996</v>
      </c>
      <c r="L103" t="s">
        <v>40</v>
      </c>
      <c r="M103" t="s">
        <v>81</v>
      </c>
      <c r="N103" t="s">
        <v>85</v>
      </c>
    </row>
    <row r="104" spans="1:14" x14ac:dyDescent="0.3">
      <c r="A104" s="2">
        <v>43936</v>
      </c>
      <c r="B104" s="2">
        <v>43943</v>
      </c>
      <c r="C104">
        <v>7</v>
      </c>
      <c r="D104" t="s">
        <v>2</v>
      </c>
      <c r="E104" s="5">
        <v>250</v>
      </c>
      <c r="F104" s="5">
        <v>187.5</v>
      </c>
      <c r="G104">
        <v>5</v>
      </c>
      <c r="H104" s="5">
        <f>SalesData_2[[#This Row],[Unit Price]]*SalesData_2[[#This Row],[Units Sold]]</f>
        <v>1250</v>
      </c>
      <c r="I104" s="5">
        <f>SalesData_2[[#This Row],[Unit Cost]]*SalesData_2[[#This Row],[Units Sold]]</f>
        <v>937.5</v>
      </c>
      <c r="J104" s="5">
        <f>SalesData_2[[#This Row],[Sales]]-SalesData_2[[#This Row],[COGS]]</f>
        <v>312.5</v>
      </c>
      <c r="K104" s="19">
        <f>SalesData_2[[#This Row],[Profit]]/SalesData_2[[#This Row],[Sales]]</f>
        <v>0.25</v>
      </c>
      <c r="L104" t="s">
        <v>53</v>
      </c>
      <c r="M104" t="s">
        <v>79</v>
      </c>
      <c r="N104" t="s">
        <v>86</v>
      </c>
    </row>
    <row r="105" spans="1:14" x14ac:dyDescent="0.3">
      <c r="A105" s="2">
        <v>43937</v>
      </c>
      <c r="B105" s="2">
        <v>43939</v>
      </c>
      <c r="C105">
        <v>2</v>
      </c>
      <c r="D105" t="s">
        <v>12</v>
      </c>
      <c r="E105" s="5">
        <v>320</v>
      </c>
      <c r="F105" s="5">
        <v>233.6</v>
      </c>
      <c r="G105">
        <v>4</v>
      </c>
      <c r="H105" s="5">
        <f>SalesData_2[[#This Row],[Unit Price]]*SalesData_2[[#This Row],[Units Sold]]</f>
        <v>1280</v>
      </c>
      <c r="I105" s="5">
        <f>SalesData_2[[#This Row],[Unit Cost]]*SalesData_2[[#This Row],[Units Sold]]</f>
        <v>934.4</v>
      </c>
      <c r="J105" s="5">
        <f>SalesData_2[[#This Row],[Sales]]-SalesData_2[[#This Row],[COGS]]</f>
        <v>345.6</v>
      </c>
      <c r="K105" s="19">
        <f>SalesData_2[[#This Row],[Profit]]/SalesData_2[[#This Row],[Sales]]</f>
        <v>0.27</v>
      </c>
      <c r="L105" t="s">
        <v>41</v>
      </c>
      <c r="M105" t="s">
        <v>80</v>
      </c>
      <c r="N105" t="s">
        <v>86</v>
      </c>
    </row>
    <row r="106" spans="1:14" x14ac:dyDescent="0.3">
      <c r="A106" s="2">
        <v>43937</v>
      </c>
      <c r="B106" s="2">
        <v>43944</v>
      </c>
      <c r="C106">
        <v>7</v>
      </c>
      <c r="D106" t="s">
        <v>8</v>
      </c>
      <c r="E106" s="5">
        <v>59</v>
      </c>
      <c r="F106" s="5">
        <v>41.3</v>
      </c>
      <c r="G106">
        <v>3</v>
      </c>
      <c r="H106" s="5">
        <f>SalesData_2[[#This Row],[Unit Price]]*SalesData_2[[#This Row],[Units Sold]]</f>
        <v>177</v>
      </c>
      <c r="I106" s="5">
        <f>SalesData_2[[#This Row],[Unit Cost]]*SalesData_2[[#This Row],[Units Sold]]</f>
        <v>123.89999999999999</v>
      </c>
      <c r="J106" s="5">
        <f>SalesData_2[[#This Row],[Sales]]-SalesData_2[[#This Row],[COGS]]</f>
        <v>53.100000000000009</v>
      </c>
      <c r="K106" s="19">
        <f>SalesData_2[[#This Row],[Profit]]/SalesData_2[[#This Row],[Sales]]</f>
        <v>0.30000000000000004</v>
      </c>
      <c r="L106" t="s">
        <v>29</v>
      </c>
      <c r="M106" t="s">
        <v>82</v>
      </c>
      <c r="N106" t="s">
        <v>86</v>
      </c>
    </row>
    <row r="107" spans="1:14" x14ac:dyDescent="0.3">
      <c r="A107" s="2">
        <v>43938</v>
      </c>
      <c r="B107" s="2">
        <v>43939</v>
      </c>
      <c r="C107">
        <v>1</v>
      </c>
      <c r="D107" t="s">
        <v>9</v>
      </c>
      <c r="E107" s="5">
        <v>215</v>
      </c>
      <c r="F107" s="5">
        <v>152.65</v>
      </c>
      <c r="G107">
        <v>3</v>
      </c>
      <c r="H107" s="5">
        <f>SalesData_2[[#This Row],[Unit Price]]*SalesData_2[[#This Row],[Units Sold]]</f>
        <v>645</v>
      </c>
      <c r="I107" s="5">
        <f>SalesData_2[[#This Row],[Unit Cost]]*SalesData_2[[#This Row],[Units Sold]]</f>
        <v>457.95000000000005</v>
      </c>
      <c r="J107" s="5">
        <f>SalesData_2[[#This Row],[Sales]]-SalesData_2[[#This Row],[COGS]]</f>
        <v>187.04999999999995</v>
      </c>
      <c r="K107" s="19">
        <f>SalesData_2[[#This Row],[Profit]]/SalesData_2[[#This Row],[Sales]]</f>
        <v>0.28999999999999992</v>
      </c>
      <c r="L107" t="s">
        <v>29</v>
      </c>
      <c r="M107" t="s">
        <v>83</v>
      </c>
      <c r="N107" t="s">
        <v>85</v>
      </c>
    </row>
    <row r="108" spans="1:14" x14ac:dyDescent="0.3">
      <c r="A108" s="2">
        <v>43939</v>
      </c>
      <c r="B108" s="2">
        <v>43941</v>
      </c>
      <c r="C108">
        <v>2</v>
      </c>
      <c r="D108" t="s">
        <v>8</v>
      </c>
      <c r="E108" s="5">
        <v>59</v>
      </c>
      <c r="F108" s="5">
        <v>41.3</v>
      </c>
      <c r="G108">
        <v>6</v>
      </c>
      <c r="H108" s="5">
        <f>SalesData_2[[#This Row],[Unit Price]]*SalesData_2[[#This Row],[Units Sold]]</f>
        <v>354</v>
      </c>
      <c r="I108" s="5">
        <f>SalesData_2[[#This Row],[Unit Cost]]*SalesData_2[[#This Row],[Units Sold]]</f>
        <v>247.79999999999998</v>
      </c>
      <c r="J108" s="5">
        <f>SalesData_2[[#This Row],[Sales]]-SalesData_2[[#This Row],[COGS]]</f>
        <v>106.20000000000002</v>
      </c>
      <c r="K108" s="19">
        <f>SalesData_2[[#This Row],[Profit]]/SalesData_2[[#This Row],[Sales]]</f>
        <v>0.30000000000000004</v>
      </c>
      <c r="L108" t="s">
        <v>34</v>
      </c>
      <c r="M108" t="s">
        <v>83</v>
      </c>
      <c r="N108" t="s">
        <v>85</v>
      </c>
    </row>
    <row r="109" spans="1:14" x14ac:dyDescent="0.3">
      <c r="A109" s="2">
        <v>43939</v>
      </c>
      <c r="B109" s="2">
        <v>43943</v>
      </c>
      <c r="C109">
        <v>4</v>
      </c>
      <c r="D109" t="s">
        <v>12</v>
      </c>
      <c r="E109" s="5">
        <v>320</v>
      </c>
      <c r="F109" s="5">
        <v>233.6</v>
      </c>
      <c r="G109">
        <v>6</v>
      </c>
      <c r="H109" s="5">
        <f>SalesData_2[[#This Row],[Unit Price]]*SalesData_2[[#This Row],[Units Sold]]</f>
        <v>1920</v>
      </c>
      <c r="I109" s="5">
        <f>SalesData_2[[#This Row],[Unit Cost]]*SalesData_2[[#This Row],[Units Sold]]</f>
        <v>1401.6</v>
      </c>
      <c r="J109" s="5">
        <f>SalesData_2[[#This Row],[Sales]]-SalesData_2[[#This Row],[COGS]]</f>
        <v>518.40000000000009</v>
      </c>
      <c r="K109" s="19">
        <f>SalesData_2[[#This Row],[Profit]]/SalesData_2[[#This Row],[Sales]]</f>
        <v>0.27000000000000007</v>
      </c>
      <c r="L109" t="s">
        <v>45</v>
      </c>
      <c r="M109" t="s">
        <v>81</v>
      </c>
      <c r="N109" t="s">
        <v>86</v>
      </c>
    </row>
    <row r="110" spans="1:14" x14ac:dyDescent="0.3">
      <c r="A110" s="2">
        <v>43941</v>
      </c>
      <c r="B110" s="2">
        <v>43944</v>
      </c>
      <c r="C110">
        <v>3</v>
      </c>
      <c r="D110" t="s">
        <v>7</v>
      </c>
      <c r="E110" s="5">
        <v>250</v>
      </c>
      <c r="F110" s="5">
        <v>167.5</v>
      </c>
      <c r="G110">
        <v>2</v>
      </c>
      <c r="H110" s="5">
        <f>SalesData_2[[#This Row],[Unit Price]]*SalesData_2[[#This Row],[Units Sold]]</f>
        <v>500</v>
      </c>
      <c r="I110" s="5">
        <f>SalesData_2[[#This Row],[Unit Cost]]*SalesData_2[[#This Row],[Units Sold]]</f>
        <v>335</v>
      </c>
      <c r="J110" s="5">
        <f>SalesData_2[[#This Row],[Sales]]-SalesData_2[[#This Row],[COGS]]</f>
        <v>165</v>
      </c>
      <c r="K110" s="19">
        <f>SalesData_2[[#This Row],[Profit]]/SalesData_2[[#This Row],[Sales]]</f>
        <v>0.33</v>
      </c>
      <c r="L110" t="s">
        <v>43</v>
      </c>
      <c r="M110" t="s">
        <v>81</v>
      </c>
      <c r="N110" t="s">
        <v>86</v>
      </c>
    </row>
    <row r="111" spans="1:14" x14ac:dyDescent="0.3">
      <c r="A111" s="2">
        <v>43941</v>
      </c>
      <c r="B111" s="2">
        <v>43948</v>
      </c>
      <c r="C111">
        <v>7</v>
      </c>
      <c r="D111" t="s">
        <v>8</v>
      </c>
      <c r="E111" s="5">
        <v>59</v>
      </c>
      <c r="F111" s="5">
        <v>41.3</v>
      </c>
      <c r="G111">
        <v>7</v>
      </c>
      <c r="H111" s="5">
        <f>SalesData_2[[#This Row],[Unit Price]]*SalesData_2[[#This Row],[Units Sold]]</f>
        <v>413</v>
      </c>
      <c r="I111" s="5">
        <f>SalesData_2[[#This Row],[Unit Cost]]*SalesData_2[[#This Row],[Units Sold]]</f>
        <v>289.09999999999997</v>
      </c>
      <c r="J111" s="5">
        <f>SalesData_2[[#This Row],[Sales]]-SalesData_2[[#This Row],[COGS]]</f>
        <v>123.90000000000003</v>
      </c>
      <c r="K111" s="19">
        <f>SalesData_2[[#This Row],[Profit]]/SalesData_2[[#This Row],[Sales]]</f>
        <v>0.3000000000000001</v>
      </c>
      <c r="L111" t="s">
        <v>65</v>
      </c>
      <c r="M111" t="s">
        <v>82</v>
      </c>
      <c r="N111" t="s">
        <v>86</v>
      </c>
    </row>
    <row r="112" spans="1:14" x14ac:dyDescent="0.3">
      <c r="A112" s="2">
        <v>43943</v>
      </c>
      <c r="B112" s="2">
        <v>43944</v>
      </c>
      <c r="C112">
        <v>1</v>
      </c>
      <c r="D112" t="s">
        <v>7</v>
      </c>
      <c r="E112" s="5">
        <v>250</v>
      </c>
      <c r="F112" s="5">
        <v>167.5</v>
      </c>
      <c r="G112">
        <v>6</v>
      </c>
      <c r="H112" s="5">
        <f>SalesData_2[[#This Row],[Unit Price]]*SalesData_2[[#This Row],[Units Sold]]</f>
        <v>1500</v>
      </c>
      <c r="I112" s="5">
        <f>SalesData_2[[#This Row],[Unit Cost]]*SalesData_2[[#This Row],[Units Sold]]</f>
        <v>1005</v>
      </c>
      <c r="J112" s="5">
        <f>SalesData_2[[#This Row],[Sales]]-SalesData_2[[#This Row],[COGS]]</f>
        <v>495</v>
      </c>
      <c r="K112" s="19">
        <f>SalesData_2[[#This Row],[Profit]]/SalesData_2[[#This Row],[Sales]]</f>
        <v>0.33</v>
      </c>
      <c r="L112" t="s">
        <v>46</v>
      </c>
      <c r="M112" t="s">
        <v>80</v>
      </c>
      <c r="N112" t="s">
        <v>86</v>
      </c>
    </row>
    <row r="113" spans="1:14" x14ac:dyDescent="0.3">
      <c r="A113" s="2">
        <v>43944</v>
      </c>
      <c r="B113" s="2">
        <v>43949</v>
      </c>
      <c r="C113">
        <v>5</v>
      </c>
      <c r="D113" t="s">
        <v>17</v>
      </c>
      <c r="E113" s="5">
        <v>195</v>
      </c>
      <c r="F113" s="5">
        <v>138.44999999999999</v>
      </c>
      <c r="G113">
        <v>4</v>
      </c>
      <c r="H113" s="5">
        <f>SalesData_2[[#This Row],[Unit Price]]*SalesData_2[[#This Row],[Units Sold]]</f>
        <v>780</v>
      </c>
      <c r="I113" s="5">
        <f>SalesData_2[[#This Row],[Unit Cost]]*SalesData_2[[#This Row],[Units Sold]]</f>
        <v>553.79999999999995</v>
      </c>
      <c r="J113" s="5">
        <f>SalesData_2[[#This Row],[Sales]]-SalesData_2[[#This Row],[COGS]]</f>
        <v>226.20000000000005</v>
      </c>
      <c r="K113" s="19">
        <f>SalesData_2[[#This Row],[Profit]]/SalesData_2[[#This Row],[Sales]]</f>
        <v>0.29000000000000004</v>
      </c>
      <c r="L113" t="s">
        <v>31</v>
      </c>
      <c r="M113" t="s">
        <v>81</v>
      </c>
      <c r="N113" t="s">
        <v>85</v>
      </c>
    </row>
    <row r="114" spans="1:14" x14ac:dyDescent="0.3">
      <c r="A114" s="2">
        <v>43945</v>
      </c>
      <c r="B114" s="2">
        <v>43951</v>
      </c>
      <c r="C114">
        <v>6</v>
      </c>
      <c r="D114" t="s">
        <v>12</v>
      </c>
      <c r="E114" s="5">
        <v>320</v>
      </c>
      <c r="F114" s="5">
        <v>233.6</v>
      </c>
      <c r="G114">
        <v>2</v>
      </c>
      <c r="H114" s="5">
        <f>SalesData_2[[#This Row],[Unit Price]]*SalesData_2[[#This Row],[Units Sold]]</f>
        <v>640</v>
      </c>
      <c r="I114" s="5">
        <f>SalesData_2[[#This Row],[Unit Cost]]*SalesData_2[[#This Row],[Units Sold]]</f>
        <v>467.2</v>
      </c>
      <c r="J114" s="5">
        <f>SalesData_2[[#This Row],[Sales]]-SalesData_2[[#This Row],[COGS]]</f>
        <v>172.8</v>
      </c>
      <c r="K114" s="19">
        <f>SalesData_2[[#This Row],[Profit]]/SalesData_2[[#This Row],[Sales]]</f>
        <v>0.27</v>
      </c>
      <c r="L114" t="s">
        <v>41</v>
      </c>
      <c r="M114" t="s">
        <v>79</v>
      </c>
      <c r="N114" t="s">
        <v>85</v>
      </c>
    </row>
    <row r="115" spans="1:14" x14ac:dyDescent="0.3">
      <c r="A115" s="2">
        <v>43945</v>
      </c>
      <c r="B115" s="2">
        <v>43946</v>
      </c>
      <c r="C115">
        <v>1</v>
      </c>
      <c r="D115" t="s">
        <v>2</v>
      </c>
      <c r="E115" s="5">
        <v>250</v>
      </c>
      <c r="F115" s="5">
        <v>187.5</v>
      </c>
      <c r="G115">
        <v>1</v>
      </c>
      <c r="H115" s="5">
        <f>SalesData_2[[#This Row],[Unit Price]]*SalesData_2[[#This Row],[Units Sold]]</f>
        <v>250</v>
      </c>
      <c r="I115" s="5">
        <f>SalesData_2[[#This Row],[Unit Cost]]*SalesData_2[[#This Row],[Units Sold]]</f>
        <v>187.5</v>
      </c>
      <c r="J115" s="5">
        <f>SalesData_2[[#This Row],[Sales]]-SalesData_2[[#This Row],[COGS]]</f>
        <v>62.5</v>
      </c>
      <c r="K115" s="19">
        <f>SalesData_2[[#This Row],[Profit]]/SalesData_2[[#This Row],[Sales]]</f>
        <v>0.25</v>
      </c>
      <c r="L115" t="s">
        <v>33</v>
      </c>
      <c r="M115" t="s">
        <v>82</v>
      </c>
      <c r="N115" t="s">
        <v>86</v>
      </c>
    </row>
    <row r="116" spans="1:14" x14ac:dyDescent="0.3">
      <c r="A116" s="2">
        <v>43946</v>
      </c>
      <c r="B116" s="2">
        <v>43953</v>
      </c>
      <c r="C116">
        <v>7</v>
      </c>
      <c r="D116" t="s">
        <v>5</v>
      </c>
      <c r="E116" s="5">
        <v>290</v>
      </c>
      <c r="F116" s="5">
        <v>185.6</v>
      </c>
      <c r="G116">
        <v>8</v>
      </c>
      <c r="H116" s="5">
        <f>SalesData_2[[#This Row],[Unit Price]]*SalesData_2[[#This Row],[Units Sold]]</f>
        <v>2320</v>
      </c>
      <c r="I116" s="5">
        <f>SalesData_2[[#This Row],[Unit Cost]]*SalesData_2[[#This Row],[Units Sold]]</f>
        <v>1484.8</v>
      </c>
      <c r="J116" s="5">
        <f>SalesData_2[[#This Row],[Sales]]-SalesData_2[[#This Row],[COGS]]</f>
        <v>835.2</v>
      </c>
      <c r="K116" s="19">
        <f>SalesData_2[[#This Row],[Profit]]/SalesData_2[[#This Row],[Sales]]</f>
        <v>0.36000000000000004</v>
      </c>
      <c r="L116" t="s">
        <v>66</v>
      </c>
      <c r="M116" t="s">
        <v>80</v>
      </c>
      <c r="N116" t="s">
        <v>86</v>
      </c>
    </row>
    <row r="117" spans="1:14" x14ac:dyDescent="0.3">
      <c r="A117" s="2">
        <v>43946</v>
      </c>
      <c r="B117" s="2">
        <v>43947</v>
      </c>
      <c r="C117">
        <v>1</v>
      </c>
      <c r="D117" t="s">
        <v>15</v>
      </c>
      <c r="E117" s="5">
        <v>110</v>
      </c>
      <c r="F117" s="5">
        <v>78.099999999999994</v>
      </c>
      <c r="G117">
        <v>8</v>
      </c>
      <c r="H117" s="5">
        <f>SalesData_2[[#This Row],[Unit Price]]*SalesData_2[[#This Row],[Units Sold]]</f>
        <v>880</v>
      </c>
      <c r="I117" s="5">
        <f>SalesData_2[[#This Row],[Unit Cost]]*SalesData_2[[#This Row],[Units Sold]]</f>
        <v>624.79999999999995</v>
      </c>
      <c r="J117" s="5">
        <f>SalesData_2[[#This Row],[Sales]]-SalesData_2[[#This Row],[COGS]]</f>
        <v>255.20000000000005</v>
      </c>
      <c r="K117" s="19">
        <f>SalesData_2[[#This Row],[Profit]]/SalesData_2[[#This Row],[Sales]]</f>
        <v>0.29000000000000004</v>
      </c>
      <c r="L117" t="s">
        <v>46</v>
      </c>
      <c r="M117" t="s">
        <v>82</v>
      </c>
      <c r="N117" t="s">
        <v>86</v>
      </c>
    </row>
    <row r="118" spans="1:14" x14ac:dyDescent="0.3">
      <c r="A118" s="2">
        <v>43948</v>
      </c>
      <c r="B118" s="2">
        <v>43953</v>
      </c>
      <c r="C118">
        <v>5</v>
      </c>
      <c r="D118" t="s">
        <v>17</v>
      </c>
      <c r="E118" s="5">
        <v>195</v>
      </c>
      <c r="F118" s="5">
        <v>138.44999999999999</v>
      </c>
      <c r="G118">
        <v>9</v>
      </c>
      <c r="H118" s="5">
        <f>SalesData_2[[#This Row],[Unit Price]]*SalesData_2[[#This Row],[Units Sold]]</f>
        <v>1755</v>
      </c>
      <c r="I118" s="5">
        <f>SalesData_2[[#This Row],[Unit Cost]]*SalesData_2[[#This Row],[Units Sold]]</f>
        <v>1246.05</v>
      </c>
      <c r="J118" s="5">
        <f>SalesData_2[[#This Row],[Sales]]-SalesData_2[[#This Row],[COGS]]</f>
        <v>508.95000000000005</v>
      </c>
      <c r="K118" s="19">
        <f>SalesData_2[[#This Row],[Profit]]/SalesData_2[[#This Row],[Sales]]</f>
        <v>0.29000000000000004</v>
      </c>
      <c r="L118" t="s">
        <v>75</v>
      </c>
      <c r="M118" t="s">
        <v>83</v>
      </c>
      <c r="N118" t="s">
        <v>86</v>
      </c>
    </row>
    <row r="119" spans="1:14" x14ac:dyDescent="0.3">
      <c r="A119" s="2">
        <v>43948</v>
      </c>
      <c r="B119" s="2">
        <v>43951</v>
      </c>
      <c r="C119">
        <v>3</v>
      </c>
      <c r="D119" t="s">
        <v>12</v>
      </c>
      <c r="E119" s="5">
        <v>320</v>
      </c>
      <c r="F119" s="5">
        <v>233.6</v>
      </c>
      <c r="G119">
        <v>3</v>
      </c>
      <c r="H119" s="5">
        <f>SalesData_2[[#This Row],[Unit Price]]*SalesData_2[[#This Row],[Units Sold]]</f>
        <v>960</v>
      </c>
      <c r="I119" s="5">
        <f>SalesData_2[[#This Row],[Unit Cost]]*SalesData_2[[#This Row],[Units Sold]]</f>
        <v>700.8</v>
      </c>
      <c r="J119" s="5">
        <f>SalesData_2[[#This Row],[Sales]]-SalesData_2[[#This Row],[COGS]]</f>
        <v>259.20000000000005</v>
      </c>
      <c r="K119" s="19">
        <f>SalesData_2[[#This Row],[Profit]]/SalesData_2[[#This Row],[Sales]]</f>
        <v>0.27000000000000007</v>
      </c>
      <c r="L119" t="s">
        <v>56</v>
      </c>
      <c r="M119" t="s">
        <v>81</v>
      </c>
      <c r="N119" t="s">
        <v>86</v>
      </c>
    </row>
    <row r="120" spans="1:14" x14ac:dyDescent="0.3">
      <c r="A120" s="2">
        <v>43950</v>
      </c>
      <c r="B120" s="2">
        <v>43954</v>
      </c>
      <c r="C120">
        <v>4</v>
      </c>
      <c r="D120" t="s">
        <v>18</v>
      </c>
      <c r="E120" s="5">
        <v>80</v>
      </c>
      <c r="F120" s="5">
        <v>48.8</v>
      </c>
      <c r="G120">
        <v>7</v>
      </c>
      <c r="H120" s="5">
        <f>SalesData_2[[#This Row],[Unit Price]]*SalesData_2[[#This Row],[Units Sold]]</f>
        <v>560</v>
      </c>
      <c r="I120" s="5">
        <f>SalesData_2[[#This Row],[Unit Cost]]*SalesData_2[[#This Row],[Units Sold]]</f>
        <v>341.59999999999997</v>
      </c>
      <c r="J120" s="5">
        <f>SalesData_2[[#This Row],[Sales]]-SalesData_2[[#This Row],[COGS]]</f>
        <v>218.40000000000003</v>
      </c>
      <c r="K120" s="19">
        <f>SalesData_2[[#This Row],[Profit]]/SalesData_2[[#This Row],[Sales]]</f>
        <v>0.39000000000000007</v>
      </c>
      <c r="L120" t="s">
        <v>36</v>
      </c>
      <c r="M120" t="s">
        <v>83</v>
      </c>
      <c r="N120" t="s">
        <v>86</v>
      </c>
    </row>
    <row r="121" spans="1:14" x14ac:dyDescent="0.3">
      <c r="A121" s="2">
        <v>43950</v>
      </c>
      <c r="B121" s="2">
        <v>43956</v>
      </c>
      <c r="C121">
        <v>6</v>
      </c>
      <c r="D121" t="s">
        <v>17</v>
      </c>
      <c r="E121" s="5">
        <v>195</v>
      </c>
      <c r="F121" s="5">
        <v>138.44999999999999</v>
      </c>
      <c r="G121">
        <v>6</v>
      </c>
      <c r="H121" s="5">
        <f>SalesData_2[[#This Row],[Unit Price]]*SalesData_2[[#This Row],[Units Sold]]</f>
        <v>1170</v>
      </c>
      <c r="I121" s="5">
        <f>SalesData_2[[#This Row],[Unit Cost]]*SalesData_2[[#This Row],[Units Sold]]</f>
        <v>830.69999999999993</v>
      </c>
      <c r="J121" s="5">
        <f>SalesData_2[[#This Row],[Sales]]-SalesData_2[[#This Row],[COGS]]</f>
        <v>339.30000000000007</v>
      </c>
      <c r="K121" s="19">
        <f>SalesData_2[[#This Row],[Profit]]/SalesData_2[[#This Row],[Sales]]</f>
        <v>0.29000000000000004</v>
      </c>
      <c r="L121" t="s">
        <v>67</v>
      </c>
      <c r="M121" t="s">
        <v>83</v>
      </c>
      <c r="N121" t="s">
        <v>85</v>
      </c>
    </row>
    <row r="122" spans="1:14" x14ac:dyDescent="0.3">
      <c r="A122" s="2">
        <v>43951</v>
      </c>
      <c r="B122" s="2">
        <v>43952</v>
      </c>
      <c r="C122">
        <v>1</v>
      </c>
      <c r="D122" t="s">
        <v>5</v>
      </c>
      <c r="E122" s="5">
        <v>290</v>
      </c>
      <c r="F122" s="5">
        <v>185.6</v>
      </c>
      <c r="G122">
        <v>6</v>
      </c>
      <c r="H122" s="5">
        <f>SalesData_2[[#This Row],[Unit Price]]*SalesData_2[[#This Row],[Units Sold]]</f>
        <v>1740</v>
      </c>
      <c r="I122" s="5">
        <f>SalesData_2[[#This Row],[Unit Cost]]*SalesData_2[[#This Row],[Units Sold]]</f>
        <v>1113.5999999999999</v>
      </c>
      <c r="J122" s="5">
        <f>SalesData_2[[#This Row],[Sales]]-SalesData_2[[#This Row],[COGS]]</f>
        <v>626.40000000000009</v>
      </c>
      <c r="K122" s="19">
        <f>SalesData_2[[#This Row],[Profit]]/SalesData_2[[#This Row],[Sales]]</f>
        <v>0.36000000000000004</v>
      </c>
      <c r="L122" t="s">
        <v>66</v>
      </c>
      <c r="M122" t="s">
        <v>83</v>
      </c>
      <c r="N122" t="s">
        <v>86</v>
      </c>
    </row>
    <row r="123" spans="1:14" x14ac:dyDescent="0.3">
      <c r="A123" s="2">
        <v>43955</v>
      </c>
      <c r="B123" s="2">
        <v>43961</v>
      </c>
      <c r="C123">
        <v>6</v>
      </c>
      <c r="D123" t="s">
        <v>8</v>
      </c>
      <c r="E123" s="5">
        <v>59</v>
      </c>
      <c r="F123" s="5">
        <v>41.3</v>
      </c>
      <c r="G123">
        <v>3</v>
      </c>
      <c r="H123" s="5">
        <f>SalesData_2[[#This Row],[Unit Price]]*SalesData_2[[#This Row],[Units Sold]]</f>
        <v>177</v>
      </c>
      <c r="I123" s="5">
        <f>SalesData_2[[#This Row],[Unit Cost]]*SalesData_2[[#This Row],[Units Sold]]</f>
        <v>123.89999999999999</v>
      </c>
      <c r="J123" s="5">
        <f>SalesData_2[[#This Row],[Sales]]-SalesData_2[[#This Row],[COGS]]</f>
        <v>53.100000000000009</v>
      </c>
      <c r="K123" s="19">
        <f>SalesData_2[[#This Row],[Profit]]/SalesData_2[[#This Row],[Sales]]</f>
        <v>0.30000000000000004</v>
      </c>
      <c r="L123" t="s">
        <v>41</v>
      </c>
      <c r="M123" t="s">
        <v>80</v>
      </c>
      <c r="N123" t="s">
        <v>86</v>
      </c>
    </row>
    <row r="124" spans="1:14" x14ac:dyDescent="0.3">
      <c r="A124" s="2">
        <v>43956</v>
      </c>
      <c r="B124" s="2">
        <v>43963</v>
      </c>
      <c r="C124">
        <v>7</v>
      </c>
      <c r="D124" t="s">
        <v>12</v>
      </c>
      <c r="E124" s="5">
        <v>320</v>
      </c>
      <c r="F124" s="5">
        <v>233.6</v>
      </c>
      <c r="G124">
        <v>5</v>
      </c>
      <c r="H124" s="5">
        <f>SalesData_2[[#This Row],[Unit Price]]*SalesData_2[[#This Row],[Units Sold]]</f>
        <v>1600</v>
      </c>
      <c r="I124" s="5">
        <f>SalesData_2[[#This Row],[Unit Cost]]*SalesData_2[[#This Row],[Units Sold]]</f>
        <v>1168</v>
      </c>
      <c r="J124" s="5">
        <f>SalesData_2[[#This Row],[Sales]]-SalesData_2[[#This Row],[COGS]]</f>
        <v>432</v>
      </c>
      <c r="K124" s="19">
        <f>SalesData_2[[#This Row],[Profit]]/SalesData_2[[#This Row],[Sales]]</f>
        <v>0.27</v>
      </c>
      <c r="L124" t="s">
        <v>43</v>
      </c>
      <c r="M124" t="s">
        <v>80</v>
      </c>
      <c r="N124" t="s">
        <v>86</v>
      </c>
    </row>
    <row r="125" spans="1:14" x14ac:dyDescent="0.3">
      <c r="A125" s="2">
        <v>43957</v>
      </c>
      <c r="B125" s="2">
        <v>43958</v>
      </c>
      <c r="C125">
        <v>1</v>
      </c>
      <c r="D125" t="s">
        <v>10</v>
      </c>
      <c r="E125" s="5">
        <v>390</v>
      </c>
      <c r="F125" s="5">
        <v>253.5</v>
      </c>
      <c r="G125">
        <v>7</v>
      </c>
      <c r="H125" s="5">
        <f>SalesData_2[[#This Row],[Unit Price]]*SalesData_2[[#This Row],[Units Sold]]</f>
        <v>2730</v>
      </c>
      <c r="I125" s="5">
        <f>SalesData_2[[#This Row],[Unit Cost]]*SalesData_2[[#This Row],[Units Sold]]</f>
        <v>1774.5</v>
      </c>
      <c r="J125" s="5">
        <f>SalesData_2[[#This Row],[Sales]]-SalesData_2[[#This Row],[COGS]]</f>
        <v>955.5</v>
      </c>
      <c r="K125" s="19">
        <f>SalesData_2[[#This Row],[Profit]]/SalesData_2[[#This Row],[Sales]]</f>
        <v>0.35</v>
      </c>
      <c r="L125" t="s">
        <v>55</v>
      </c>
      <c r="M125" t="s">
        <v>82</v>
      </c>
      <c r="N125" t="s">
        <v>86</v>
      </c>
    </row>
    <row r="126" spans="1:14" x14ac:dyDescent="0.3">
      <c r="A126" s="2">
        <v>43958</v>
      </c>
      <c r="B126" s="2">
        <v>43959</v>
      </c>
      <c r="C126">
        <v>1</v>
      </c>
      <c r="D126" t="s">
        <v>14</v>
      </c>
      <c r="E126" s="5">
        <v>375</v>
      </c>
      <c r="F126" s="5">
        <v>247.5</v>
      </c>
      <c r="G126">
        <v>2</v>
      </c>
      <c r="H126" s="5">
        <f>SalesData_2[[#This Row],[Unit Price]]*SalesData_2[[#This Row],[Units Sold]]</f>
        <v>750</v>
      </c>
      <c r="I126" s="5">
        <f>SalesData_2[[#This Row],[Unit Cost]]*SalesData_2[[#This Row],[Units Sold]]</f>
        <v>495</v>
      </c>
      <c r="J126" s="5">
        <f>SalesData_2[[#This Row],[Sales]]-SalesData_2[[#This Row],[COGS]]</f>
        <v>255</v>
      </c>
      <c r="K126" s="19">
        <f>SalesData_2[[#This Row],[Profit]]/SalesData_2[[#This Row],[Sales]]</f>
        <v>0.34</v>
      </c>
      <c r="L126" t="s">
        <v>31</v>
      </c>
      <c r="M126" t="s">
        <v>83</v>
      </c>
      <c r="N126" t="s">
        <v>85</v>
      </c>
    </row>
    <row r="127" spans="1:14" x14ac:dyDescent="0.3">
      <c r="A127" s="2">
        <v>43959</v>
      </c>
      <c r="B127" s="2">
        <v>43962</v>
      </c>
      <c r="C127">
        <v>3</v>
      </c>
      <c r="D127" t="s">
        <v>23</v>
      </c>
      <c r="E127" s="5">
        <v>275</v>
      </c>
      <c r="F127" s="5">
        <v>200.75</v>
      </c>
      <c r="G127">
        <v>8</v>
      </c>
      <c r="H127" s="5">
        <f>SalesData_2[[#This Row],[Unit Price]]*SalesData_2[[#This Row],[Units Sold]]</f>
        <v>2200</v>
      </c>
      <c r="I127" s="5">
        <f>SalesData_2[[#This Row],[Unit Cost]]*SalesData_2[[#This Row],[Units Sold]]</f>
        <v>1606</v>
      </c>
      <c r="J127" s="5">
        <f>SalesData_2[[#This Row],[Sales]]-SalesData_2[[#This Row],[COGS]]</f>
        <v>594</v>
      </c>
      <c r="K127" s="19">
        <f>SalesData_2[[#This Row],[Profit]]/SalesData_2[[#This Row],[Sales]]</f>
        <v>0.27</v>
      </c>
      <c r="L127" t="s">
        <v>68</v>
      </c>
      <c r="M127" t="s">
        <v>82</v>
      </c>
      <c r="N127" t="s">
        <v>85</v>
      </c>
    </row>
    <row r="128" spans="1:14" x14ac:dyDescent="0.3">
      <c r="A128" s="2">
        <v>43960</v>
      </c>
      <c r="B128" s="2">
        <v>43962</v>
      </c>
      <c r="C128">
        <v>2</v>
      </c>
      <c r="D128" t="s">
        <v>18</v>
      </c>
      <c r="E128" s="5">
        <v>80</v>
      </c>
      <c r="F128" s="5">
        <v>48.8</v>
      </c>
      <c r="G128">
        <v>3</v>
      </c>
      <c r="H128" s="5">
        <f>SalesData_2[[#This Row],[Unit Price]]*SalesData_2[[#This Row],[Units Sold]]</f>
        <v>240</v>
      </c>
      <c r="I128" s="5">
        <f>SalesData_2[[#This Row],[Unit Cost]]*SalesData_2[[#This Row],[Units Sold]]</f>
        <v>146.39999999999998</v>
      </c>
      <c r="J128" s="5">
        <f>SalesData_2[[#This Row],[Sales]]-SalesData_2[[#This Row],[COGS]]</f>
        <v>93.600000000000023</v>
      </c>
      <c r="K128" s="19">
        <f>SalesData_2[[#This Row],[Profit]]/SalesData_2[[#This Row],[Sales]]</f>
        <v>0.39000000000000007</v>
      </c>
      <c r="L128" t="s">
        <v>49</v>
      </c>
      <c r="M128" t="s">
        <v>81</v>
      </c>
      <c r="N128" t="s">
        <v>85</v>
      </c>
    </row>
    <row r="129" spans="1:14" x14ac:dyDescent="0.3">
      <c r="A129" s="2">
        <v>43960</v>
      </c>
      <c r="B129" s="2">
        <v>43963</v>
      </c>
      <c r="C129">
        <v>3</v>
      </c>
      <c r="D129" t="s">
        <v>23</v>
      </c>
      <c r="E129" s="5">
        <v>275</v>
      </c>
      <c r="F129" s="5">
        <v>200.75</v>
      </c>
      <c r="G129">
        <v>5</v>
      </c>
      <c r="H129" s="5">
        <f>SalesData_2[[#This Row],[Unit Price]]*SalesData_2[[#This Row],[Units Sold]]</f>
        <v>1375</v>
      </c>
      <c r="I129" s="5">
        <f>SalesData_2[[#This Row],[Unit Cost]]*SalesData_2[[#This Row],[Units Sold]]</f>
        <v>1003.75</v>
      </c>
      <c r="J129" s="5">
        <f>SalesData_2[[#This Row],[Sales]]-SalesData_2[[#This Row],[COGS]]</f>
        <v>371.25</v>
      </c>
      <c r="K129" s="19">
        <f>SalesData_2[[#This Row],[Profit]]/SalesData_2[[#This Row],[Sales]]</f>
        <v>0.27</v>
      </c>
      <c r="L129" t="s">
        <v>67</v>
      </c>
      <c r="M129" t="s">
        <v>82</v>
      </c>
      <c r="N129" t="s">
        <v>85</v>
      </c>
    </row>
    <row r="130" spans="1:14" x14ac:dyDescent="0.3">
      <c r="A130" s="2">
        <v>43962</v>
      </c>
      <c r="B130" s="2">
        <v>43965</v>
      </c>
      <c r="C130">
        <v>3</v>
      </c>
      <c r="D130" t="s">
        <v>21</v>
      </c>
      <c r="E130" s="5">
        <v>355</v>
      </c>
      <c r="F130" s="5">
        <v>252.05</v>
      </c>
      <c r="G130">
        <v>5</v>
      </c>
      <c r="H130" s="5">
        <f>SalesData_2[[#This Row],[Unit Price]]*SalesData_2[[#This Row],[Units Sold]]</f>
        <v>1775</v>
      </c>
      <c r="I130" s="5">
        <f>SalesData_2[[#This Row],[Unit Cost]]*SalesData_2[[#This Row],[Units Sold]]</f>
        <v>1260.25</v>
      </c>
      <c r="J130" s="5">
        <f>SalesData_2[[#This Row],[Sales]]-SalesData_2[[#This Row],[COGS]]</f>
        <v>514.75</v>
      </c>
      <c r="K130" s="19">
        <f>SalesData_2[[#This Row],[Profit]]/SalesData_2[[#This Row],[Sales]]</f>
        <v>0.28999999999999998</v>
      </c>
      <c r="L130" t="s">
        <v>65</v>
      </c>
      <c r="M130" t="s">
        <v>80</v>
      </c>
      <c r="N130" t="s">
        <v>85</v>
      </c>
    </row>
    <row r="131" spans="1:14" x14ac:dyDescent="0.3">
      <c r="A131" s="2">
        <v>43963</v>
      </c>
      <c r="B131" s="2">
        <v>43966</v>
      </c>
      <c r="C131">
        <v>3</v>
      </c>
      <c r="D131" t="s">
        <v>9</v>
      </c>
      <c r="E131" s="5">
        <v>215</v>
      </c>
      <c r="F131" s="5">
        <v>152.65</v>
      </c>
      <c r="G131">
        <v>1</v>
      </c>
      <c r="H131" s="5">
        <f>SalesData_2[[#This Row],[Unit Price]]*SalesData_2[[#This Row],[Units Sold]]</f>
        <v>215</v>
      </c>
      <c r="I131" s="5">
        <f>SalesData_2[[#This Row],[Unit Cost]]*SalesData_2[[#This Row],[Units Sold]]</f>
        <v>152.65</v>
      </c>
      <c r="J131" s="5">
        <f>SalesData_2[[#This Row],[Sales]]-SalesData_2[[#This Row],[COGS]]</f>
        <v>62.349999999999994</v>
      </c>
      <c r="K131" s="19">
        <f>SalesData_2[[#This Row],[Profit]]/SalesData_2[[#This Row],[Sales]]</f>
        <v>0.28999999999999998</v>
      </c>
      <c r="L131" t="s">
        <v>50</v>
      </c>
      <c r="M131" t="s">
        <v>83</v>
      </c>
      <c r="N131" t="s">
        <v>86</v>
      </c>
    </row>
    <row r="132" spans="1:14" x14ac:dyDescent="0.3">
      <c r="A132" s="2">
        <v>43965</v>
      </c>
      <c r="B132" s="2">
        <v>43971</v>
      </c>
      <c r="C132">
        <v>6</v>
      </c>
      <c r="D132" t="s">
        <v>14</v>
      </c>
      <c r="E132" s="5">
        <v>375</v>
      </c>
      <c r="F132" s="5">
        <v>247.5</v>
      </c>
      <c r="G132">
        <v>9</v>
      </c>
      <c r="H132" s="5">
        <f>SalesData_2[[#This Row],[Unit Price]]*SalesData_2[[#This Row],[Units Sold]]</f>
        <v>3375</v>
      </c>
      <c r="I132" s="5">
        <f>SalesData_2[[#This Row],[Unit Cost]]*SalesData_2[[#This Row],[Units Sold]]</f>
        <v>2227.5</v>
      </c>
      <c r="J132" s="5">
        <f>SalesData_2[[#This Row],[Sales]]-SalesData_2[[#This Row],[COGS]]</f>
        <v>1147.5</v>
      </c>
      <c r="K132" s="19">
        <f>SalesData_2[[#This Row],[Profit]]/SalesData_2[[#This Row],[Sales]]</f>
        <v>0.34</v>
      </c>
      <c r="L132" t="s">
        <v>62</v>
      </c>
      <c r="M132" t="s">
        <v>81</v>
      </c>
      <c r="N132" t="s">
        <v>85</v>
      </c>
    </row>
    <row r="133" spans="1:14" x14ac:dyDescent="0.3">
      <c r="A133" s="2">
        <v>43967</v>
      </c>
      <c r="B133" s="2">
        <v>43971</v>
      </c>
      <c r="C133">
        <v>4</v>
      </c>
      <c r="D133" t="s">
        <v>23</v>
      </c>
      <c r="E133" s="5">
        <v>275</v>
      </c>
      <c r="F133" s="5">
        <v>200.75</v>
      </c>
      <c r="G133">
        <v>9</v>
      </c>
      <c r="H133" s="5">
        <f>SalesData_2[[#This Row],[Unit Price]]*SalesData_2[[#This Row],[Units Sold]]</f>
        <v>2475</v>
      </c>
      <c r="I133" s="5">
        <f>SalesData_2[[#This Row],[Unit Cost]]*SalesData_2[[#This Row],[Units Sold]]</f>
        <v>1806.75</v>
      </c>
      <c r="J133" s="5">
        <f>SalesData_2[[#This Row],[Sales]]-SalesData_2[[#This Row],[COGS]]</f>
        <v>668.25</v>
      </c>
      <c r="K133" s="19">
        <f>SalesData_2[[#This Row],[Profit]]/SalesData_2[[#This Row],[Sales]]</f>
        <v>0.27</v>
      </c>
      <c r="L133" t="s">
        <v>49</v>
      </c>
      <c r="M133" t="s">
        <v>82</v>
      </c>
      <c r="N133" t="s">
        <v>85</v>
      </c>
    </row>
    <row r="134" spans="1:14" x14ac:dyDescent="0.3">
      <c r="A134" s="2">
        <v>43968</v>
      </c>
      <c r="B134" s="2">
        <v>43974</v>
      </c>
      <c r="C134">
        <v>6</v>
      </c>
      <c r="D134" t="s">
        <v>17</v>
      </c>
      <c r="E134" s="5">
        <v>195</v>
      </c>
      <c r="F134" s="5">
        <v>138.44999999999999</v>
      </c>
      <c r="G134">
        <v>2</v>
      </c>
      <c r="H134" s="5">
        <f>SalesData_2[[#This Row],[Unit Price]]*SalesData_2[[#This Row],[Units Sold]]</f>
        <v>390</v>
      </c>
      <c r="I134" s="5">
        <f>SalesData_2[[#This Row],[Unit Cost]]*SalesData_2[[#This Row],[Units Sold]]</f>
        <v>276.89999999999998</v>
      </c>
      <c r="J134" s="5">
        <f>SalesData_2[[#This Row],[Sales]]-SalesData_2[[#This Row],[COGS]]</f>
        <v>113.10000000000002</v>
      </c>
      <c r="K134" s="19">
        <f>SalesData_2[[#This Row],[Profit]]/SalesData_2[[#This Row],[Sales]]</f>
        <v>0.29000000000000004</v>
      </c>
      <c r="L134" t="s">
        <v>41</v>
      </c>
      <c r="M134" t="s">
        <v>80</v>
      </c>
      <c r="N134" t="s">
        <v>85</v>
      </c>
    </row>
    <row r="135" spans="1:14" x14ac:dyDescent="0.3">
      <c r="A135" s="2">
        <v>43968</v>
      </c>
      <c r="B135" s="2">
        <v>43974</v>
      </c>
      <c r="C135">
        <v>6</v>
      </c>
      <c r="D135" t="s">
        <v>13</v>
      </c>
      <c r="E135" s="5">
        <v>445</v>
      </c>
      <c r="F135" s="5">
        <v>280.35000000000002</v>
      </c>
      <c r="G135">
        <v>5</v>
      </c>
      <c r="H135" s="5">
        <f>SalesData_2[[#This Row],[Unit Price]]*SalesData_2[[#This Row],[Units Sold]]</f>
        <v>2225</v>
      </c>
      <c r="I135" s="5">
        <f>SalesData_2[[#This Row],[Unit Cost]]*SalesData_2[[#This Row],[Units Sold]]</f>
        <v>1401.75</v>
      </c>
      <c r="J135" s="5">
        <f>SalesData_2[[#This Row],[Sales]]-SalesData_2[[#This Row],[COGS]]</f>
        <v>823.25</v>
      </c>
      <c r="K135" s="19">
        <f>SalesData_2[[#This Row],[Profit]]/SalesData_2[[#This Row],[Sales]]</f>
        <v>0.37</v>
      </c>
      <c r="L135" t="s">
        <v>69</v>
      </c>
      <c r="M135" t="s">
        <v>83</v>
      </c>
      <c r="N135" t="s">
        <v>86</v>
      </c>
    </row>
    <row r="136" spans="1:14" x14ac:dyDescent="0.3">
      <c r="A136" s="2">
        <v>43969</v>
      </c>
      <c r="B136" s="2">
        <v>43972</v>
      </c>
      <c r="C136">
        <v>3</v>
      </c>
      <c r="D136" t="s">
        <v>12</v>
      </c>
      <c r="E136" s="5">
        <v>320</v>
      </c>
      <c r="F136" s="5">
        <v>233.6</v>
      </c>
      <c r="G136">
        <v>6</v>
      </c>
      <c r="H136" s="5">
        <f>SalesData_2[[#This Row],[Unit Price]]*SalesData_2[[#This Row],[Units Sold]]</f>
        <v>1920</v>
      </c>
      <c r="I136" s="5">
        <f>SalesData_2[[#This Row],[Unit Cost]]*SalesData_2[[#This Row],[Units Sold]]</f>
        <v>1401.6</v>
      </c>
      <c r="J136" s="5">
        <f>SalesData_2[[#This Row],[Sales]]-SalesData_2[[#This Row],[COGS]]</f>
        <v>518.40000000000009</v>
      </c>
      <c r="K136" s="19">
        <f>SalesData_2[[#This Row],[Profit]]/SalesData_2[[#This Row],[Sales]]</f>
        <v>0.27000000000000007</v>
      </c>
      <c r="L136" t="s">
        <v>75</v>
      </c>
      <c r="M136" t="s">
        <v>81</v>
      </c>
      <c r="N136" t="s">
        <v>86</v>
      </c>
    </row>
    <row r="137" spans="1:14" x14ac:dyDescent="0.3">
      <c r="A137" s="2">
        <v>43969</v>
      </c>
      <c r="B137" s="2">
        <v>43971</v>
      </c>
      <c r="C137">
        <v>2</v>
      </c>
      <c r="D137" t="s">
        <v>13</v>
      </c>
      <c r="E137" s="5">
        <v>445</v>
      </c>
      <c r="F137" s="5">
        <v>280.35000000000002</v>
      </c>
      <c r="G137">
        <v>2</v>
      </c>
      <c r="H137" s="5">
        <f>SalesData_2[[#This Row],[Unit Price]]*SalesData_2[[#This Row],[Units Sold]]</f>
        <v>890</v>
      </c>
      <c r="I137" s="5">
        <f>SalesData_2[[#This Row],[Unit Cost]]*SalesData_2[[#This Row],[Units Sold]]</f>
        <v>560.70000000000005</v>
      </c>
      <c r="J137" s="5">
        <f>SalesData_2[[#This Row],[Sales]]-SalesData_2[[#This Row],[COGS]]</f>
        <v>329.29999999999995</v>
      </c>
      <c r="K137" s="19">
        <f>SalesData_2[[#This Row],[Profit]]/SalesData_2[[#This Row],[Sales]]</f>
        <v>0.36999999999999994</v>
      </c>
      <c r="L137" t="s">
        <v>39</v>
      </c>
      <c r="M137" t="s">
        <v>81</v>
      </c>
      <c r="N137" t="s">
        <v>85</v>
      </c>
    </row>
    <row r="138" spans="1:14" x14ac:dyDescent="0.3">
      <c r="A138" s="2">
        <v>43970</v>
      </c>
      <c r="B138" s="2">
        <v>43975</v>
      </c>
      <c r="C138">
        <v>5</v>
      </c>
      <c r="D138" t="s">
        <v>4</v>
      </c>
      <c r="E138" s="5">
        <v>390</v>
      </c>
      <c r="F138" s="5">
        <v>288.60000000000002</v>
      </c>
      <c r="G138">
        <v>3</v>
      </c>
      <c r="H138" s="5">
        <f>SalesData_2[[#This Row],[Unit Price]]*SalesData_2[[#This Row],[Units Sold]]</f>
        <v>1170</v>
      </c>
      <c r="I138" s="5">
        <f>SalesData_2[[#This Row],[Unit Cost]]*SalesData_2[[#This Row],[Units Sold]]</f>
        <v>865.80000000000007</v>
      </c>
      <c r="J138" s="5">
        <f>SalesData_2[[#This Row],[Sales]]-SalesData_2[[#This Row],[COGS]]</f>
        <v>304.19999999999993</v>
      </c>
      <c r="K138" s="19">
        <f>SalesData_2[[#This Row],[Profit]]/SalesData_2[[#This Row],[Sales]]</f>
        <v>0.25999999999999995</v>
      </c>
      <c r="L138" t="s">
        <v>63</v>
      </c>
      <c r="M138" t="s">
        <v>80</v>
      </c>
      <c r="N138" t="s">
        <v>86</v>
      </c>
    </row>
    <row r="139" spans="1:14" x14ac:dyDescent="0.3">
      <c r="A139" s="2">
        <v>43971</v>
      </c>
      <c r="B139" s="2">
        <v>43973</v>
      </c>
      <c r="C139">
        <v>2</v>
      </c>
      <c r="D139" t="s">
        <v>15</v>
      </c>
      <c r="E139" s="5">
        <v>110</v>
      </c>
      <c r="F139" s="5">
        <v>78.099999999999994</v>
      </c>
      <c r="G139">
        <v>8</v>
      </c>
      <c r="H139" s="5">
        <f>SalesData_2[[#This Row],[Unit Price]]*SalesData_2[[#This Row],[Units Sold]]</f>
        <v>880</v>
      </c>
      <c r="I139" s="5">
        <f>SalesData_2[[#This Row],[Unit Cost]]*SalesData_2[[#This Row],[Units Sold]]</f>
        <v>624.79999999999995</v>
      </c>
      <c r="J139" s="5">
        <f>SalesData_2[[#This Row],[Sales]]-SalesData_2[[#This Row],[COGS]]</f>
        <v>255.20000000000005</v>
      </c>
      <c r="K139" s="19">
        <f>SalesData_2[[#This Row],[Profit]]/SalesData_2[[#This Row],[Sales]]</f>
        <v>0.29000000000000004</v>
      </c>
      <c r="L139" t="s">
        <v>67</v>
      </c>
      <c r="M139" t="s">
        <v>82</v>
      </c>
      <c r="N139" t="s">
        <v>85</v>
      </c>
    </row>
    <row r="140" spans="1:14" x14ac:dyDescent="0.3">
      <c r="A140" s="2">
        <v>43971</v>
      </c>
      <c r="B140" s="2">
        <v>43975</v>
      </c>
      <c r="C140">
        <v>4</v>
      </c>
      <c r="D140" t="s">
        <v>6</v>
      </c>
      <c r="E140" s="5">
        <v>99</v>
      </c>
      <c r="F140" s="5">
        <v>62.37</v>
      </c>
      <c r="G140">
        <v>4</v>
      </c>
      <c r="H140" s="5">
        <f>SalesData_2[[#This Row],[Unit Price]]*SalesData_2[[#This Row],[Units Sold]]</f>
        <v>396</v>
      </c>
      <c r="I140" s="5">
        <f>SalesData_2[[#This Row],[Unit Cost]]*SalesData_2[[#This Row],[Units Sold]]</f>
        <v>249.48</v>
      </c>
      <c r="J140" s="5">
        <f>SalesData_2[[#This Row],[Sales]]-SalesData_2[[#This Row],[COGS]]</f>
        <v>146.52000000000001</v>
      </c>
      <c r="K140" s="19">
        <f>SalesData_2[[#This Row],[Profit]]/SalesData_2[[#This Row],[Sales]]</f>
        <v>0.37000000000000005</v>
      </c>
      <c r="L140" t="s">
        <v>44</v>
      </c>
      <c r="M140" t="s">
        <v>82</v>
      </c>
      <c r="N140" t="s">
        <v>86</v>
      </c>
    </row>
    <row r="141" spans="1:14" x14ac:dyDescent="0.3">
      <c r="A141" s="2">
        <v>43971</v>
      </c>
      <c r="B141" s="2">
        <v>43972</v>
      </c>
      <c r="C141">
        <v>1</v>
      </c>
      <c r="D141" t="s">
        <v>9</v>
      </c>
      <c r="E141" s="5">
        <v>215</v>
      </c>
      <c r="F141" s="5">
        <v>152.65</v>
      </c>
      <c r="G141">
        <v>9</v>
      </c>
      <c r="H141" s="5">
        <f>SalesData_2[[#This Row],[Unit Price]]*SalesData_2[[#This Row],[Units Sold]]</f>
        <v>1935</v>
      </c>
      <c r="I141" s="5">
        <f>SalesData_2[[#This Row],[Unit Cost]]*SalesData_2[[#This Row],[Units Sold]]</f>
        <v>1373.8500000000001</v>
      </c>
      <c r="J141" s="5">
        <f>SalesData_2[[#This Row],[Sales]]-SalesData_2[[#This Row],[COGS]]</f>
        <v>561.14999999999986</v>
      </c>
      <c r="K141" s="19">
        <f>SalesData_2[[#This Row],[Profit]]/SalesData_2[[#This Row],[Sales]]</f>
        <v>0.28999999999999992</v>
      </c>
      <c r="L141" t="s">
        <v>42</v>
      </c>
      <c r="M141" t="s">
        <v>83</v>
      </c>
      <c r="N141" t="s">
        <v>86</v>
      </c>
    </row>
    <row r="142" spans="1:14" x14ac:dyDescent="0.3">
      <c r="A142" s="2">
        <v>43972</v>
      </c>
      <c r="B142" s="2">
        <v>43976</v>
      </c>
      <c r="C142">
        <v>4</v>
      </c>
      <c r="D142" t="s">
        <v>18</v>
      </c>
      <c r="E142" s="5">
        <v>80</v>
      </c>
      <c r="F142" s="5">
        <v>48.8</v>
      </c>
      <c r="G142">
        <v>3</v>
      </c>
      <c r="H142" s="5">
        <f>SalesData_2[[#This Row],[Unit Price]]*SalesData_2[[#This Row],[Units Sold]]</f>
        <v>240</v>
      </c>
      <c r="I142" s="5">
        <f>SalesData_2[[#This Row],[Unit Cost]]*SalesData_2[[#This Row],[Units Sold]]</f>
        <v>146.39999999999998</v>
      </c>
      <c r="J142" s="5">
        <f>SalesData_2[[#This Row],[Sales]]-SalesData_2[[#This Row],[COGS]]</f>
        <v>93.600000000000023</v>
      </c>
      <c r="K142" s="19">
        <f>SalesData_2[[#This Row],[Profit]]/SalesData_2[[#This Row],[Sales]]</f>
        <v>0.39000000000000007</v>
      </c>
      <c r="L142" t="s">
        <v>63</v>
      </c>
      <c r="M142" t="s">
        <v>81</v>
      </c>
      <c r="N142" t="s">
        <v>86</v>
      </c>
    </row>
    <row r="143" spans="1:14" x14ac:dyDescent="0.3">
      <c r="A143" s="2">
        <v>43972</v>
      </c>
      <c r="B143" s="2">
        <v>43975</v>
      </c>
      <c r="C143">
        <v>3</v>
      </c>
      <c r="D143" t="s">
        <v>17</v>
      </c>
      <c r="E143" s="5">
        <v>195</v>
      </c>
      <c r="F143" s="5">
        <v>138.44999999999999</v>
      </c>
      <c r="G143">
        <v>4</v>
      </c>
      <c r="H143" s="5">
        <f>SalesData_2[[#This Row],[Unit Price]]*SalesData_2[[#This Row],[Units Sold]]</f>
        <v>780</v>
      </c>
      <c r="I143" s="5">
        <f>SalesData_2[[#This Row],[Unit Cost]]*SalesData_2[[#This Row],[Units Sold]]</f>
        <v>553.79999999999995</v>
      </c>
      <c r="J143" s="5">
        <f>SalesData_2[[#This Row],[Sales]]-SalesData_2[[#This Row],[COGS]]</f>
        <v>226.20000000000005</v>
      </c>
      <c r="K143" s="19">
        <f>SalesData_2[[#This Row],[Profit]]/SalesData_2[[#This Row],[Sales]]</f>
        <v>0.29000000000000004</v>
      </c>
      <c r="L143" t="s">
        <v>47</v>
      </c>
      <c r="M143" t="s">
        <v>79</v>
      </c>
      <c r="N143" t="s">
        <v>85</v>
      </c>
    </row>
    <row r="144" spans="1:14" x14ac:dyDescent="0.3">
      <c r="A144" s="2">
        <v>43974</v>
      </c>
      <c r="B144" s="2">
        <v>43977</v>
      </c>
      <c r="C144">
        <v>3</v>
      </c>
      <c r="D144" t="s">
        <v>15</v>
      </c>
      <c r="E144" s="5">
        <v>110</v>
      </c>
      <c r="F144" s="5">
        <v>78.099999999999994</v>
      </c>
      <c r="G144">
        <v>6</v>
      </c>
      <c r="H144" s="5">
        <f>SalesData_2[[#This Row],[Unit Price]]*SalesData_2[[#This Row],[Units Sold]]</f>
        <v>660</v>
      </c>
      <c r="I144" s="5">
        <f>SalesData_2[[#This Row],[Unit Cost]]*SalesData_2[[#This Row],[Units Sold]]</f>
        <v>468.59999999999997</v>
      </c>
      <c r="J144" s="5">
        <f>SalesData_2[[#This Row],[Sales]]-SalesData_2[[#This Row],[COGS]]</f>
        <v>191.40000000000003</v>
      </c>
      <c r="K144" s="19">
        <f>SalesData_2[[#This Row],[Profit]]/SalesData_2[[#This Row],[Sales]]</f>
        <v>0.29000000000000004</v>
      </c>
      <c r="L144" t="s">
        <v>37</v>
      </c>
      <c r="M144" t="s">
        <v>82</v>
      </c>
      <c r="N144" t="s">
        <v>86</v>
      </c>
    </row>
    <row r="145" spans="1:14" x14ac:dyDescent="0.3">
      <c r="A145" s="2">
        <v>43976</v>
      </c>
      <c r="B145" s="2">
        <v>43983</v>
      </c>
      <c r="C145">
        <v>7</v>
      </c>
      <c r="D145" t="s">
        <v>5</v>
      </c>
      <c r="E145" s="5">
        <v>290</v>
      </c>
      <c r="F145" s="5">
        <v>185.6</v>
      </c>
      <c r="G145">
        <v>5</v>
      </c>
      <c r="H145" s="5">
        <f>SalesData_2[[#This Row],[Unit Price]]*SalesData_2[[#This Row],[Units Sold]]</f>
        <v>1450</v>
      </c>
      <c r="I145" s="5">
        <f>SalesData_2[[#This Row],[Unit Cost]]*SalesData_2[[#This Row],[Units Sold]]</f>
        <v>928</v>
      </c>
      <c r="J145" s="5">
        <f>SalesData_2[[#This Row],[Sales]]-SalesData_2[[#This Row],[COGS]]</f>
        <v>522</v>
      </c>
      <c r="K145" s="19">
        <f>SalesData_2[[#This Row],[Profit]]/SalesData_2[[#This Row],[Sales]]</f>
        <v>0.36</v>
      </c>
      <c r="L145" t="s">
        <v>37</v>
      </c>
      <c r="M145" t="s">
        <v>83</v>
      </c>
      <c r="N145" t="s">
        <v>86</v>
      </c>
    </row>
    <row r="146" spans="1:14" x14ac:dyDescent="0.3">
      <c r="A146" s="2">
        <v>43976</v>
      </c>
      <c r="B146" s="2">
        <v>43979</v>
      </c>
      <c r="C146">
        <v>3</v>
      </c>
      <c r="D146" t="s">
        <v>11</v>
      </c>
      <c r="E146" s="5">
        <v>490</v>
      </c>
      <c r="F146" s="5">
        <v>298.89999999999998</v>
      </c>
      <c r="G146">
        <v>7</v>
      </c>
      <c r="H146" s="5">
        <f>SalesData_2[[#This Row],[Unit Price]]*SalesData_2[[#This Row],[Units Sold]]</f>
        <v>3430</v>
      </c>
      <c r="I146" s="5">
        <f>SalesData_2[[#This Row],[Unit Cost]]*SalesData_2[[#This Row],[Units Sold]]</f>
        <v>2092.2999999999997</v>
      </c>
      <c r="J146" s="5">
        <f>SalesData_2[[#This Row],[Sales]]-SalesData_2[[#This Row],[COGS]]</f>
        <v>1337.7000000000003</v>
      </c>
      <c r="K146" s="19">
        <f>SalesData_2[[#This Row],[Profit]]/SalesData_2[[#This Row],[Sales]]</f>
        <v>0.39000000000000007</v>
      </c>
      <c r="L146" t="s">
        <v>62</v>
      </c>
      <c r="M146" t="s">
        <v>81</v>
      </c>
      <c r="N146" t="s">
        <v>85</v>
      </c>
    </row>
    <row r="147" spans="1:14" x14ac:dyDescent="0.3">
      <c r="A147" s="2">
        <v>43978</v>
      </c>
      <c r="B147" s="2">
        <v>43985</v>
      </c>
      <c r="C147">
        <v>7</v>
      </c>
      <c r="D147" t="s">
        <v>23</v>
      </c>
      <c r="E147" s="5">
        <v>275</v>
      </c>
      <c r="F147" s="5">
        <v>200.75</v>
      </c>
      <c r="G147">
        <v>7</v>
      </c>
      <c r="H147" s="5">
        <f>SalesData_2[[#This Row],[Unit Price]]*SalesData_2[[#This Row],[Units Sold]]</f>
        <v>1925</v>
      </c>
      <c r="I147" s="5">
        <f>SalesData_2[[#This Row],[Unit Cost]]*SalesData_2[[#This Row],[Units Sold]]</f>
        <v>1405.25</v>
      </c>
      <c r="J147" s="5">
        <f>SalesData_2[[#This Row],[Sales]]-SalesData_2[[#This Row],[COGS]]</f>
        <v>519.75</v>
      </c>
      <c r="K147" s="19">
        <f>SalesData_2[[#This Row],[Profit]]/SalesData_2[[#This Row],[Sales]]</f>
        <v>0.27</v>
      </c>
      <c r="L147" t="s">
        <v>39</v>
      </c>
      <c r="M147" t="s">
        <v>79</v>
      </c>
      <c r="N147" t="s">
        <v>86</v>
      </c>
    </row>
    <row r="148" spans="1:14" x14ac:dyDescent="0.3">
      <c r="A148" s="2">
        <v>43979</v>
      </c>
      <c r="B148" s="2">
        <v>43983</v>
      </c>
      <c r="C148">
        <v>4</v>
      </c>
      <c r="D148" t="s">
        <v>3</v>
      </c>
      <c r="E148" s="5">
        <v>95</v>
      </c>
      <c r="F148" s="5">
        <v>60.8</v>
      </c>
      <c r="G148">
        <v>9</v>
      </c>
      <c r="H148" s="5">
        <f>SalesData_2[[#This Row],[Unit Price]]*SalesData_2[[#This Row],[Units Sold]]</f>
        <v>855</v>
      </c>
      <c r="I148" s="5">
        <f>SalesData_2[[#This Row],[Unit Cost]]*SalesData_2[[#This Row],[Units Sold]]</f>
        <v>547.19999999999993</v>
      </c>
      <c r="J148" s="5">
        <f>SalesData_2[[#This Row],[Sales]]-SalesData_2[[#This Row],[COGS]]</f>
        <v>307.80000000000007</v>
      </c>
      <c r="K148" s="19">
        <f>SalesData_2[[#This Row],[Profit]]/SalesData_2[[#This Row],[Sales]]</f>
        <v>0.3600000000000001</v>
      </c>
      <c r="L148" t="s">
        <v>30</v>
      </c>
      <c r="M148" t="s">
        <v>81</v>
      </c>
      <c r="N148" t="s">
        <v>86</v>
      </c>
    </row>
    <row r="149" spans="1:14" x14ac:dyDescent="0.3">
      <c r="A149" s="2">
        <v>43980</v>
      </c>
      <c r="B149" s="2">
        <v>43983</v>
      </c>
      <c r="C149">
        <v>3</v>
      </c>
      <c r="D149" t="s">
        <v>10</v>
      </c>
      <c r="E149" s="5">
        <v>390</v>
      </c>
      <c r="F149" s="5">
        <v>253.5</v>
      </c>
      <c r="G149">
        <v>4</v>
      </c>
      <c r="H149" s="5">
        <f>SalesData_2[[#This Row],[Unit Price]]*SalesData_2[[#This Row],[Units Sold]]</f>
        <v>1560</v>
      </c>
      <c r="I149" s="5">
        <f>SalesData_2[[#This Row],[Unit Cost]]*SalesData_2[[#This Row],[Units Sold]]</f>
        <v>1014</v>
      </c>
      <c r="J149" s="5">
        <f>SalesData_2[[#This Row],[Sales]]-SalesData_2[[#This Row],[COGS]]</f>
        <v>546</v>
      </c>
      <c r="K149" s="19">
        <f>SalesData_2[[#This Row],[Profit]]/SalesData_2[[#This Row],[Sales]]</f>
        <v>0.35</v>
      </c>
      <c r="L149" t="s">
        <v>44</v>
      </c>
      <c r="M149" t="s">
        <v>79</v>
      </c>
      <c r="N149" t="s">
        <v>85</v>
      </c>
    </row>
    <row r="150" spans="1:14" x14ac:dyDescent="0.3">
      <c r="A150" s="2">
        <v>43981</v>
      </c>
      <c r="B150" s="2">
        <v>43984</v>
      </c>
      <c r="C150">
        <v>3</v>
      </c>
      <c r="D150" t="s">
        <v>22</v>
      </c>
      <c r="E150" s="5">
        <v>460</v>
      </c>
      <c r="F150" s="5">
        <v>303.60000000000002</v>
      </c>
      <c r="G150">
        <v>3</v>
      </c>
      <c r="H150" s="5">
        <f>SalesData_2[[#This Row],[Unit Price]]*SalesData_2[[#This Row],[Units Sold]]</f>
        <v>1380</v>
      </c>
      <c r="I150" s="5">
        <f>SalesData_2[[#This Row],[Unit Cost]]*SalesData_2[[#This Row],[Units Sold]]</f>
        <v>910.80000000000007</v>
      </c>
      <c r="J150" s="5">
        <f>SalesData_2[[#This Row],[Sales]]-SalesData_2[[#This Row],[COGS]]</f>
        <v>469.19999999999993</v>
      </c>
      <c r="K150" s="19">
        <f>SalesData_2[[#This Row],[Profit]]/SalesData_2[[#This Row],[Sales]]</f>
        <v>0.33999999999999997</v>
      </c>
      <c r="L150" t="s">
        <v>31</v>
      </c>
      <c r="M150" t="s">
        <v>80</v>
      </c>
      <c r="N150" t="s">
        <v>86</v>
      </c>
    </row>
    <row r="151" spans="1:14" x14ac:dyDescent="0.3">
      <c r="A151" s="2">
        <v>43981</v>
      </c>
      <c r="B151" s="2">
        <v>43982</v>
      </c>
      <c r="C151">
        <v>1</v>
      </c>
      <c r="D151" t="s">
        <v>3</v>
      </c>
      <c r="E151" s="5">
        <v>95</v>
      </c>
      <c r="F151" s="5">
        <v>60.8</v>
      </c>
      <c r="G151">
        <v>2</v>
      </c>
      <c r="H151" s="5">
        <f>SalesData_2[[#This Row],[Unit Price]]*SalesData_2[[#This Row],[Units Sold]]</f>
        <v>190</v>
      </c>
      <c r="I151" s="5">
        <f>SalesData_2[[#This Row],[Unit Cost]]*SalesData_2[[#This Row],[Units Sold]]</f>
        <v>121.6</v>
      </c>
      <c r="J151" s="5">
        <f>SalesData_2[[#This Row],[Sales]]-SalesData_2[[#This Row],[COGS]]</f>
        <v>68.400000000000006</v>
      </c>
      <c r="K151" s="19">
        <f>SalesData_2[[#This Row],[Profit]]/SalesData_2[[#This Row],[Sales]]</f>
        <v>0.36000000000000004</v>
      </c>
      <c r="L151" t="s">
        <v>37</v>
      </c>
      <c r="M151" t="s">
        <v>83</v>
      </c>
      <c r="N151" t="s">
        <v>85</v>
      </c>
    </row>
    <row r="152" spans="1:14" x14ac:dyDescent="0.3">
      <c r="A152" s="2">
        <v>43981</v>
      </c>
      <c r="B152" s="2">
        <v>43988</v>
      </c>
      <c r="C152">
        <v>7</v>
      </c>
      <c r="D152" t="s">
        <v>10</v>
      </c>
      <c r="E152" s="5">
        <v>390</v>
      </c>
      <c r="F152" s="5">
        <v>253.5</v>
      </c>
      <c r="G152">
        <v>5</v>
      </c>
      <c r="H152" s="5">
        <f>SalesData_2[[#This Row],[Unit Price]]*SalesData_2[[#This Row],[Units Sold]]</f>
        <v>1950</v>
      </c>
      <c r="I152" s="5">
        <f>SalesData_2[[#This Row],[Unit Cost]]*SalesData_2[[#This Row],[Units Sold]]</f>
        <v>1267.5</v>
      </c>
      <c r="J152" s="5">
        <f>SalesData_2[[#This Row],[Sales]]-SalesData_2[[#This Row],[COGS]]</f>
        <v>682.5</v>
      </c>
      <c r="K152" s="19">
        <f>SalesData_2[[#This Row],[Profit]]/SalesData_2[[#This Row],[Sales]]</f>
        <v>0.35</v>
      </c>
      <c r="L152" t="s">
        <v>55</v>
      </c>
      <c r="M152" t="s">
        <v>82</v>
      </c>
      <c r="N152" t="s">
        <v>85</v>
      </c>
    </row>
    <row r="153" spans="1:14" x14ac:dyDescent="0.3">
      <c r="A153" s="2">
        <v>43983</v>
      </c>
      <c r="B153" s="2">
        <v>43990</v>
      </c>
      <c r="C153">
        <v>7</v>
      </c>
      <c r="D153" t="s">
        <v>3</v>
      </c>
      <c r="E153" s="5">
        <v>95</v>
      </c>
      <c r="F153" s="5">
        <v>60.8</v>
      </c>
      <c r="G153">
        <v>6</v>
      </c>
      <c r="H153" s="5">
        <f>SalesData_2[[#This Row],[Unit Price]]*SalesData_2[[#This Row],[Units Sold]]</f>
        <v>570</v>
      </c>
      <c r="I153" s="5">
        <f>SalesData_2[[#This Row],[Unit Cost]]*SalesData_2[[#This Row],[Units Sold]]</f>
        <v>364.79999999999995</v>
      </c>
      <c r="J153" s="5">
        <f>SalesData_2[[#This Row],[Sales]]-SalesData_2[[#This Row],[COGS]]</f>
        <v>205.20000000000005</v>
      </c>
      <c r="K153" s="19">
        <f>SalesData_2[[#This Row],[Profit]]/SalesData_2[[#This Row],[Sales]]</f>
        <v>0.3600000000000001</v>
      </c>
      <c r="L153" t="s">
        <v>56</v>
      </c>
      <c r="M153" t="s">
        <v>79</v>
      </c>
      <c r="N153" t="s">
        <v>85</v>
      </c>
    </row>
    <row r="154" spans="1:14" x14ac:dyDescent="0.3">
      <c r="A154" s="2">
        <v>43985</v>
      </c>
      <c r="B154" s="2">
        <v>43992</v>
      </c>
      <c r="C154">
        <v>7</v>
      </c>
      <c r="D154" t="s">
        <v>12</v>
      </c>
      <c r="E154" s="5">
        <v>320</v>
      </c>
      <c r="F154" s="5">
        <v>233.6</v>
      </c>
      <c r="G154">
        <v>2</v>
      </c>
      <c r="H154" s="5">
        <f>SalesData_2[[#This Row],[Unit Price]]*SalesData_2[[#This Row],[Units Sold]]</f>
        <v>640</v>
      </c>
      <c r="I154" s="5">
        <f>SalesData_2[[#This Row],[Unit Cost]]*SalesData_2[[#This Row],[Units Sold]]</f>
        <v>467.2</v>
      </c>
      <c r="J154" s="5">
        <f>SalesData_2[[#This Row],[Sales]]-SalesData_2[[#This Row],[COGS]]</f>
        <v>172.8</v>
      </c>
      <c r="K154" s="19">
        <f>SalesData_2[[#This Row],[Profit]]/SalesData_2[[#This Row],[Sales]]</f>
        <v>0.27</v>
      </c>
      <c r="L154" t="s">
        <v>62</v>
      </c>
      <c r="M154" t="s">
        <v>79</v>
      </c>
      <c r="N154" t="s">
        <v>86</v>
      </c>
    </row>
    <row r="155" spans="1:14" x14ac:dyDescent="0.3">
      <c r="A155" s="2">
        <v>43986</v>
      </c>
      <c r="B155" s="2">
        <v>43989</v>
      </c>
      <c r="C155">
        <v>3</v>
      </c>
      <c r="D155" t="s">
        <v>21</v>
      </c>
      <c r="E155" s="5">
        <v>355</v>
      </c>
      <c r="F155" s="5">
        <v>252.05</v>
      </c>
      <c r="G155">
        <v>8</v>
      </c>
      <c r="H155" s="5">
        <f>SalesData_2[[#This Row],[Unit Price]]*SalesData_2[[#This Row],[Units Sold]]</f>
        <v>2840</v>
      </c>
      <c r="I155" s="5">
        <f>SalesData_2[[#This Row],[Unit Cost]]*SalesData_2[[#This Row],[Units Sold]]</f>
        <v>2016.4</v>
      </c>
      <c r="J155" s="5">
        <f>SalesData_2[[#This Row],[Sales]]-SalesData_2[[#This Row],[COGS]]</f>
        <v>823.59999999999991</v>
      </c>
      <c r="K155" s="19">
        <f>SalesData_2[[#This Row],[Profit]]/SalesData_2[[#This Row],[Sales]]</f>
        <v>0.28999999999999998</v>
      </c>
      <c r="L155" t="s">
        <v>47</v>
      </c>
      <c r="M155" t="s">
        <v>81</v>
      </c>
      <c r="N155" t="s">
        <v>85</v>
      </c>
    </row>
    <row r="156" spans="1:14" x14ac:dyDescent="0.3">
      <c r="A156" s="2">
        <v>43986</v>
      </c>
      <c r="B156" s="2">
        <v>43988</v>
      </c>
      <c r="C156">
        <v>2</v>
      </c>
      <c r="D156" t="s">
        <v>18</v>
      </c>
      <c r="E156" s="5">
        <v>80</v>
      </c>
      <c r="F156" s="5">
        <v>48.8</v>
      </c>
      <c r="G156">
        <v>6</v>
      </c>
      <c r="H156" s="5">
        <f>SalesData_2[[#This Row],[Unit Price]]*SalesData_2[[#This Row],[Units Sold]]</f>
        <v>480</v>
      </c>
      <c r="I156" s="5">
        <f>SalesData_2[[#This Row],[Unit Cost]]*SalesData_2[[#This Row],[Units Sold]]</f>
        <v>292.79999999999995</v>
      </c>
      <c r="J156" s="5">
        <f>SalesData_2[[#This Row],[Sales]]-SalesData_2[[#This Row],[COGS]]</f>
        <v>187.20000000000005</v>
      </c>
      <c r="K156" s="19">
        <f>SalesData_2[[#This Row],[Profit]]/SalesData_2[[#This Row],[Sales]]</f>
        <v>0.39000000000000007</v>
      </c>
      <c r="L156" t="s">
        <v>75</v>
      </c>
      <c r="M156" t="s">
        <v>81</v>
      </c>
      <c r="N156" t="s">
        <v>86</v>
      </c>
    </row>
    <row r="157" spans="1:14" x14ac:dyDescent="0.3">
      <c r="A157" s="2">
        <v>43986</v>
      </c>
      <c r="B157" s="2">
        <v>43987</v>
      </c>
      <c r="C157">
        <v>1</v>
      </c>
      <c r="D157" t="s">
        <v>22</v>
      </c>
      <c r="E157" s="5">
        <v>460</v>
      </c>
      <c r="F157" s="5">
        <v>303.60000000000002</v>
      </c>
      <c r="G157">
        <v>5</v>
      </c>
      <c r="H157" s="5">
        <f>SalesData_2[[#This Row],[Unit Price]]*SalesData_2[[#This Row],[Units Sold]]</f>
        <v>2300</v>
      </c>
      <c r="I157" s="5">
        <f>SalesData_2[[#This Row],[Unit Cost]]*SalesData_2[[#This Row],[Units Sold]]</f>
        <v>1518</v>
      </c>
      <c r="J157" s="5">
        <f>SalesData_2[[#This Row],[Sales]]-SalesData_2[[#This Row],[COGS]]</f>
        <v>782</v>
      </c>
      <c r="K157" s="19">
        <f>SalesData_2[[#This Row],[Profit]]/SalesData_2[[#This Row],[Sales]]</f>
        <v>0.34</v>
      </c>
      <c r="L157" t="s">
        <v>41</v>
      </c>
      <c r="M157" t="s">
        <v>81</v>
      </c>
      <c r="N157" t="s">
        <v>86</v>
      </c>
    </row>
    <row r="158" spans="1:14" x14ac:dyDescent="0.3">
      <c r="A158" s="2">
        <v>43986</v>
      </c>
      <c r="B158" s="2">
        <v>43989</v>
      </c>
      <c r="C158">
        <v>3</v>
      </c>
      <c r="D158" t="s">
        <v>11</v>
      </c>
      <c r="E158" s="5">
        <v>490</v>
      </c>
      <c r="F158" s="5">
        <v>298.89999999999998</v>
      </c>
      <c r="G158">
        <v>4</v>
      </c>
      <c r="H158" s="5">
        <f>SalesData_2[[#This Row],[Unit Price]]*SalesData_2[[#This Row],[Units Sold]]</f>
        <v>1960</v>
      </c>
      <c r="I158" s="5">
        <f>SalesData_2[[#This Row],[Unit Cost]]*SalesData_2[[#This Row],[Units Sold]]</f>
        <v>1195.5999999999999</v>
      </c>
      <c r="J158" s="5">
        <f>SalesData_2[[#This Row],[Sales]]-SalesData_2[[#This Row],[COGS]]</f>
        <v>764.40000000000009</v>
      </c>
      <c r="K158" s="19">
        <f>SalesData_2[[#This Row],[Profit]]/SalesData_2[[#This Row],[Sales]]</f>
        <v>0.39000000000000007</v>
      </c>
      <c r="L158" t="s">
        <v>48</v>
      </c>
      <c r="M158" t="s">
        <v>79</v>
      </c>
      <c r="N158" t="s">
        <v>86</v>
      </c>
    </row>
    <row r="159" spans="1:14" x14ac:dyDescent="0.3">
      <c r="A159" s="2">
        <v>43989</v>
      </c>
      <c r="B159" s="2">
        <v>43993</v>
      </c>
      <c r="C159">
        <v>4</v>
      </c>
      <c r="D159" t="s">
        <v>10</v>
      </c>
      <c r="E159" s="5">
        <v>390</v>
      </c>
      <c r="F159" s="5">
        <v>253.5</v>
      </c>
      <c r="G159">
        <v>5</v>
      </c>
      <c r="H159" s="5">
        <f>SalesData_2[[#This Row],[Unit Price]]*SalesData_2[[#This Row],[Units Sold]]</f>
        <v>1950</v>
      </c>
      <c r="I159" s="5">
        <f>SalesData_2[[#This Row],[Unit Cost]]*SalesData_2[[#This Row],[Units Sold]]</f>
        <v>1267.5</v>
      </c>
      <c r="J159" s="5">
        <f>SalesData_2[[#This Row],[Sales]]-SalesData_2[[#This Row],[COGS]]</f>
        <v>682.5</v>
      </c>
      <c r="K159" s="19">
        <f>SalesData_2[[#This Row],[Profit]]/SalesData_2[[#This Row],[Sales]]</f>
        <v>0.35</v>
      </c>
      <c r="L159" t="s">
        <v>36</v>
      </c>
      <c r="M159" t="s">
        <v>79</v>
      </c>
      <c r="N159" t="s">
        <v>85</v>
      </c>
    </row>
    <row r="160" spans="1:14" x14ac:dyDescent="0.3">
      <c r="A160" s="2">
        <v>43989</v>
      </c>
      <c r="B160" s="2">
        <v>43990</v>
      </c>
      <c r="C160">
        <v>1</v>
      </c>
      <c r="D160" t="s">
        <v>20</v>
      </c>
      <c r="E160" s="5">
        <v>440</v>
      </c>
      <c r="F160" s="5">
        <v>286</v>
      </c>
      <c r="G160">
        <v>8</v>
      </c>
      <c r="H160" s="5">
        <f>SalesData_2[[#This Row],[Unit Price]]*SalesData_2[[#This Row],[Units Sold]]</f>
        <v>3520</v>
      </c>
      <c r="I160" s="5">
        <f>SalesData_2[[#This Row],[Unit Cost]]*SalesData_2[[#This Row],[Units Sold]]</f>
        <v>2288</v>
      </c>
      <c r="J160" s="5">
        <f>SalesData_2[[#This Row],[Sales]]-SalesData_2[[#This Row],[COGS]]</f>
        <v>1232</v>
      </c>
      <c r="K160" s="19">
        <f>SalesData_2[[#This Row],[Profit]]/SalesData_2[[#This Row],[Sales]]</f>
        <v>0.35</v>
      </c>
      <c r="L160" t="s">
        <v>65</v>
      </c>
      <c r="M160" t="s">
        <v>79</v>
      </c>
      <c r="N160" t="s">
        <v>86</v>
      </c>
    </row>
    <row r="161" spans="1:14" x14ac:dyDescent="0.3">
      <c r="A161" s="2">
        <v>43990</v>
      </c>
      <c r="B161" s="2">
        <v>43991</v>
      </c>
      <c r="C161">
        <v>1</v>
      </c>
      <c r="D161" t="s">
        <v>19</v>
      </c>
      <c r="E161" s="5">
        <v>220</v>
      </c>
      <c r="F161" s="5">
        <v>154</v>
      </c>
      <c r="G161">
        <v>2</v>
      </c>
      <c r="H161" s="5">
        <f>SalesData_2[[#This Row],[Unit Price]]*SalesData_2[[#This Row],[Units Sold]]</f>
        <v>440</v>
      </c>
      <c r="I161" s="5">
        <f>SalesData_2[[#This Row],[Unit Cost]]*SalesData_2[[#This Row],[Units Sold]]</f>
        <v>308</v>
      </c>
      <c r="J161" s="5">
        <f>SalesData_2[[#This Row],[Sales]]-SalesData_2[[#This Row],[COGS]]</f>
        <v>132</v>
      </c>
      <c r="K161" s="19">
        <f>SalesData_2[[#This Row],[Profit]]/SalesData_2[[#This Row],[Sales]]</f>
        <v>0.3</v>
      </c>
      <c r="L161" t="s">
        <v>70</v>
      </c>
      <c r="M161" t="s">
        <v>80</v>
      </c>
      <c r="N161" t="s">
        <v>85</v>
      </c>
    </row>
    <row r="162" spans="1:14" x14ac:dyDescent="0.3">
      <c r="A162" s="2">
        <v>43990</v>
      </c>
      <c r="B162" s="2">
        <v>43997</v>
      </c>
      <c r="C162">
        <v>7</v>
      </c>
      <c r="D162" t="s">
        <v>17</v>
      </c>
      <c r="E162" s="5">
        <v>195</v>
      </c>
      <c r="F162" s="5">
        <v>138.44999999999999</v>
      </c>
      <c r="G162">
        <v>9</v>
      </c>
      <c r="H162" s="5">
        <f>SalesData_2[[#This Row],[Unit Price]]*SalesData_2[[#This Row],[Units Sold]]</f>
        <v>1755</v>
      </c>
      <c r="I162" s="5">
        <f>SalesData_2[[#This Row],[Unit Cost]]*SalesData_2[[#This Row],[Units Sold]]</f>
        <v>1246.05</v>
      </c>
      <c r="J162" s="5">
        <f>SalesData_2[[#This Row],[Sales]]-SalesData_2[[#This Row],[COGS]]</f>
        <v>508.95000000000005</v>
      </c>
      <c r="K162" s="19">
        <f>SalesData_2[[#This Row],[Profit]]/SalesData_2[[#This Row],[Sales]]</f>
        <v>0.29000000000000004</v>
      </c>
      <c r="L162" t="s">
        <v>64</v>
      </c>
      <c r="M162" t="s">
        <v>81</v>
      </c>
      <c r="N162" t="s">
        <v>85</v>
      </c>
    </row>
    <row r="163" spans="1:14" x14ac:dyDescent="0.3">
      <c r="A163" s="2">
        <v>43991</v>
      </c>
      <c r="B163" s="2">
        <v>43997</v>
      </c>
      <c r="C163">
        <v>6</v>
      </c>
      <c r="D163" t="s">
        <v>13</v>
      </c>
      <c r="E163" s="5">
        <v>445</v>
      </c>
      <c r="F163" s="5">
        <v>280.35000000000002</v>
      </c>
      <c r="G163">
        <v>6</v>
      </c>
      <c r="H163" s="5">
        <f>SalesData_2[[#This Row],[Unit Price]]*SalesData_2[[#This Row],[Units Sold]]</f>
        <v>2670</v>
      </c>
      <c r="I163" s="5">
        <f>SalesData_2[[#This Row],[Unit Cost]]*SalesData_2[[#This Row],[Units Sold]]</f>
        <v>1682.1000000000001</v>
      </c>
      <c r="J163" s="5">
        <f>SalesData_2[[#This Row],[Sales]]-SalesData_2[[#This Row],[COGS]]</f>
        <v>987.89999999999986</v>
      </c>
      <c r="K163" s="19">
        <f>SalesData_2[[#This Row],[Profit]]/SalesData_2[[#This Row],[Sales]]</f>
        <v>0.36999999999999994</v>
      </c>
      <c r="L163" t="s">
        <v>49</v>
      </c>
      <c r="M163" t="s">
        <v>82</v>
      </c>
      <c r="N163" t="s">
        <v>86</v>
      </c>
    </row>
    <row r="164" spans="1:14" x14ac:dyDescent="0.3">
      <c r="A164" s="2">
        <v>43992</v>
      </c>
      <c r="B164" s="2">
        <v>43996</v>
      </c>
      <c r="C164">
        <v>4</v>
      </c>
      <c r="D164" t="s">
        <v>4</v>
      </c>
      <c r="E164" s="5">
        <v>390</v>
      </c>
      <c r="F164" s="5">
        <v>288.60000000000002</v>
      </c>
      <c r="G164">
        <v>8</v>
      </c>
      <c r="H164" s="5">
        <f>SalesData_2[[#This Row],[Unit Price]]*SalesData_2[[#This Row],[Units Sold]]</f>
        <v>3120</v>
      </c>
      <c r="I164" s="5">
        <f>SalesData_2[[#This Row],[Unit Cost]]*SalesData_2[[#This Row],[Units Sold]]</f>
        <v>2308.8000000000002</v>
      </c>
      <c r="J164" s="5">
        <f>SalesData_2[[#This Row],[Sales]]-SalesData_2[[#This Row],[COGS]]</f>
        <v>811.19999999999982</v>
      </c>
      <c r="K164" s="19">
        <f>SalesData_2[[#This Row],[Profit]]/SalesData_2[[#This Row],[Sales]]</f>
        <v>0.25999999999999995</v>
      </c>
      <c r="L164" t="s">
        <v>46</v>
      </c>
      <c r="M164" t="s">
        <v>81</v>
      </c>
      <c r="N164" t="s">
        <v>86</v>
      </c>
    </row>
    <row r="165" spans="1:14" x14ac:dyDescent="0.3">
      <c r="A165" s="2">
        <v>43993</v>
      </c>
      <c r="B165" s="2">
        <v>43999</v>
      </c>
      <c r="C165">
        <v>6</v>
      </c>
      <c r="D165" t="s">
        <v>18</v>
      </c>
      <c r="E165" s="5">
        <v>80</v>
      </c>
      <c r="F165" s="5">
        <v>48.8</v>
      </c>
      <c r="G165">
        <v>7</v>
      </c>
      <c r="H165" s="5">
        <f>SalesData_2[[#This Row],[Unit Price]]*SalesData_2[[#This Row],[Units Sold]]</f>
        <v>560</v>
      </c>
      <c r="I165" s="5">
        <f>SalesData_2[[#This Row],[Unit Cost]]*SalesData_2[[#This Row],[Units Sold]]</f>
        <v>341.59999999999997</v>
      </c>
      <c r="J165" s="5">
        <f>SalesData_2[[#This Row],[Sales]]-SalesData_2[[#This Row],[COGS]]</f>
        <v>218.40000000000003</v>
      </c>
      <c r="K165" s="19">
        <f>SalesData_2[[#This Row],[Profit]]/SalesData_2[[#This Row],[Sales]]</f>
        <v>0.39000000000000007</v>
      </c>
      <c r="L165" t="s">
        <v>40</v>
      </c>
      <c r="M165" t="s">
        <v>80</v>
      </c>
      <c r="N165" t="s">
        <v>85</v>
      </c>
    </row>
    <row r="166" spans="1:14" x14ac:dyDescent="0.3">
      <c r="A166" s="2">
        <v>43994</v>
      </c>
      <c r="B166" s="2">
        <v>44001</v>
      </c>
      <c r="C166">
        <v>7</v>
      </c>
      <c r="D166" t="s">
        <v>2</v>
      </c>
      <c r="E166" s="5">
        <v>250</v>
      </c>
      <c r="F166" s="5">
        <v>187.5</v>
      </c>
      <c r="G166">
        <v>7</v>
      </c>
      <c r="H166" s="5">
        <f>SalesData_2[[#This Row],[Unit Price]]*SalesData_2[[#This Row],[Units Sold]]</f>
        <v>1750</v>
      </c>
      <c r="I166" s="5">
        <f>SalesData_2[[#This Row],[Unit Cost]]*SalesData_2[[#This Row],[Units Sold]]</f>
        <v>1312.5</v>
      </c>
      <c r="J166" s="5">
        <f>SalesData_2[[#This Row],[Sales]]-SalesData_2[[#This Row],[COGS]]</f>
        <v>437.5</v>
      </c>
      <c r="K166" s="19">
        <f>SalesData_2[[#This Row],[Profit]]/SalesData_2[[#This Row],[Sales]]</f>
        <v>0.25</v>
      </c>
      <c r="L166" t="s">
        <v>42</v>
      </c>
      <c r="M166" t="s">
        <v>82</v>
      </c>
      <c r="N166" t="s">
        <v>86</v>
      </c>
    </row>
    <row r="167" spans="1:14" x14ac:dyDescent="0.3">
      <c r="A167" s="2">
        <v>43998</v>
      </c>
      <c r="B167" s="2">
        <v>43999</v>
      </c>
      <c r="C167">
        <v>1</v>
      </c>
      <c r="D167" t="s">
        <v>21</v>
      </c>
      <c r="E167" s="5">
        <v>355</v>
      </c>
      <c r="F167" s="5">
        <v>252.05</v>
      </c>
      <c r="G167">
        <v>9</v>
      </c>
      <c r="H167" s="5">
        <f>SalesData_2[[#This Row],[Unit Price]]*SalesData_2[[#This Row],[Units Sold]]</f>
        <v>3195</v>
      </c>
      <c r="I167" s="5">
        <f>SalesData_2[[#This Row],[Unit Cost]]*SalesData_2[[#This Row],[Units Sold]]</f>
        <v>2268.4500000000003</v>
      </c>
      <c r="J167" s="5">
        <f>SalesData_2[[#This Row],[Sales]]-SalesData_2[[#This Row],[COGS]]</f>
        <v>926.54999999999973</v>
      </c>
      <c r="K167" s="19">
        <f>SalesData_2[[#This Row],[Profit]]/SalesData_2[[#This Row],[Sales]]</f>
        <v>0.28999999999999992</v>
      </c>
      <c r="L167" t="s">
        <v>72</v>
      </c>
      <c r="M167" t="s">
        <v>83</v>
      </c>
      <c r="N167" t="s">
        <v>86</v>
      </c>
    </row>
    <row r="168" spans="1:14" x14ac:dyDescent="0.3">
      <c r="A168" s="2">
        <v>43998</v>
      </c>
      <c r="B168" s="2">
        <v>44002</v>
      </c>
      <c r="C168">
        <v>4</v>
      </c>
      <c r="D168" t="s">
        <v>19</v>
      </c>
      <c r="E168" s="5">
        <v>220</v>
      </c>
      <c r="F168" s="5">
        <v>154</v>
      </c>
      <c r="G168">
        <v>8</v>
      </c>
      <c r="H168" s="5">
        <f>SalesData_2[[#This Row],[Unit Price]]*SalesData_2[[#This Row],[Units Sold]]</f>
        <v>1760</v>
      </c>
      <c r="I168" s="5">
        <f>SalesData_2[[#This Row],[Unit Cost]]*SalesData_2[[#This Row],[Units Sold]]</f>
        <v>1232</v>
      </c>
      <c r="J168" s="5">
        <f>SalesData_2[[#This Row],[Sales]]-SalesData_2[[#This Row],[COGS]]</f>
        <v>528</v>
      </c>
      <c r="K168" s="19">
        <f>SalesData_2[[#This Row],[Profit]]/SalesData_2[[#This Row],[Sales]]</f>
        <v>0.3</v>
      </c>
      <c r="L168" t="s">
        <v>36</v>
      </c>
      <c r="M168" t="s">
        <v>82</v>
      </c>
      <c r="N168" t="s">
        <v>86</v>
      </c>
    </row>
    <row r="169" spans="1:14" x14ac:dyDescent="0.3">
      <c r="A169" s="2">
        <v>44001</v>
      </c>
      <c r="B169" s="2">
        <v>44007</v>
      </c>
      <c r="C169">
        <v>6</v>
      </c>
      <c r="D169" t="s">
        <v>22</v>
      </c>
      <c r="E169" s="5">
        <v>460</v>
      </c>
      <c r="F169" s="5">
        <v>303.60000000000002</v>
      </c>
      <c r="G169">
        <v>5</v>
      </c>
      <c r="H169" s="5">
        <f>SalesData_2[[#This Row],[Unit Price]]*SalesData_2[[#This Row],[Units Sold]]</f>
        <v>2300</v>
      </c>
      <c r="I169" s="5">
        <f>SalesData_2[[#This Row],[Unit Cost]]*SalesData_2[[#This Row],[Units Sold]]</f>
        <v>1518</v>
      </c>
      <c r="J169" s="5">
        <f>SalesData_2[[#This Row],[Sales]]-SalesData_2[[#This Row],[COGS]]</f>
        <v>782</v>
      </c>
      <c r="K169" s="19">
        <f>SalesData_2[[#This Row],[Profit]]/SalesData_2[[#This Row],[Sales]]</f>
        <v>0.34</v>
      </c>
      <c r="L169" t="s">
        <v>48</v>
      </c>
      <c r="M169" t="s">
        <v>83</v>
      </c>
      <c r="N169" t="s">
        <v>85</v>
      </c>
    </row>
    <row r="170" spans="1:14" x14ac:dyDescent="0.3">
      <c r="A170" s="2">
        <v>44001</v>
      </c>
      <c r="B170" s="2">
        <v>44003</v>
      </c>
      <c r="C170">
        <v>2</v>
      </c>
      <c r="D170" t="s">
        <v>15</v>
      </c>
      <c r="E170" s="5">
        <v>110</v>
      </c>
      <c r="F170" s="5">
        <v>78.099999999999994</v>
      </c>
      <c r="G170">
        <v>2</v>
      </c>
      <c r="H170" s="5">
        <f>SalesData_2[[#This Row],[Unit Price]]*SalesData_2[[#This Row],[Units Sold]]</f>
        <v>220</v>
      </c>
      <c r="I170" s="5">
        <f>SalesData_2[[#This Row],[Unit Cost]]*SalesData_2[[#This Row],[Units Sold]]</f>
        <v>156.19999999999999</v>
      </c>
      <c r="J170" s="5">
        <f>SalesData_2[[#This Row],[Sales]]-SalesData_2[[#This Row],[COGS]]</f>
        <v>63.800000000000011</v>
      </c>
      <c r="K170" s="19">
        <f>SalesData_2[[#This Row],[Profit]]/SalesData_2[[#This Row],[Sales]]</f>
        <v>0.29000000000000004</v>
      </c>
      <c r="L170" t="s">
        <v>59</v>
      </c>
      <c r="M170" t="s">
        <v>81</v>
      </c>
      <c r="N170" t="s">
        <v>85</v>
      </c>
    </row>
    <row r="171" spans="1:14" x14ac:dyDescent="0.3">
      <c r="A171" s="2">
        <v>44001</v>
      </c>
      <c r="B171" s="2">
        <v>44008</v>
      </c>
      <c r="C171">
        <v>7</v>
      </c>
      <c r="D171" t="s">
        <v>17</v>
      </c>
      <c r="E171" s="5">
        <v>195</v>
      </c>
      <c r="F171" s="5">
        <v>138.44999999999999</v>
      </c>
      <c r="G171">
        <v>1</v>
      </c>
      <c r="H171" s="5">
        <f>SalesData_2[[#This Row],[Unit Price]]*SalesData_2[[#This Row],[Units Sold]]</f>
        <v>195</v>
      </c>
      <c r="I171" s="5">
        <f>SalesData_2[[#This Row],[Unit Cost]]*SalesData_2[[#This Row],[Units Sold]]</f>
        <v>138.44999999999999</v>
      </c>
      <c r="J171" s="5">
        <f>SalesData_2[[#This Row],[Sales]]-SalesData_2[[#This Row],[COGS]]</f>
        <v>56.550000000000011</v>
      </c>
      <c r="K171" s="19">
        <f>SalesData_2[[#This Row],[Profit]]/SalesData_2[[#This Row],[Sales]]</f>
        <v>0.29000000000000004</v>
      </c>
      <c r="L171" t="s">
        <v>58</v>
      </c>
      <c r="M171" t="s">
        <v>81</v>
      </c>
      <c r="N171" t="s">
        <v>85</v>
      </c>
    </row>
    <row r="172" spans="1:14" x14ac:dyDescent="0.3">
      <c r="A172" s="2">
        <v>44002</v>
      </c>
      <c r="B172" s="2">
        <v>44009</v>
      </c>
      <c r="C172">
        <v>7</v>
      </c>
      <c r="D172" t="s">
        <v>18</v>
      </c>
      <c r="E172" s="5">
        <v>80</v>
      </c>
      <c r="F172" s="5">
        <v>48.8</v>
      </c>
      <c r="G172">
        <v>4</v>
      </c>
      <c r="H172" s="5">
        <f>SalesData_2[[#This Row],[Unit Price]]*SalesData_2[[#This Row],[Units Sold]]</f>
        <v>320</v>
      </c>
      <c r="I172" s="5">
        <f>SalesData_2[[#This Row],[Unit Cost]]*SalesData_2[[#This Row],[Units Sold]]</f>
        <v>195.2</v>
      </c>
      <c r="J172" s="5">
        <f>SalesData_2[[#This Row],[Sales]]-SalesData_2[[#This Row],[COGS]]</f>
        <v>124.80000000000001</v>
      </c>
      <c r="K172" s="19">
        <f>SalesData_2[[#This Row],[Profit]]/SalesData_2[[#This Row],[Sales]]</f>
        <v>0.39</v>
      </c>
      <c r="L172" t="s">
        <v>40</v>
      </c>
      <c r="M172" t="s">
        <v>79</v>
      </c>
      <c r="N172" t="s">
        <v>85</v>
      </c>
    </row>
    <row r="173" spans="1:14" x14ac:dyDescent="0.3">
      <c r="A173" s="2">
        <v>44004</v>
      </c>
      <c r="B173" s="2">
        <v>44006</v>
      </c>
      <c r="C173">
        <v>2</v>
      </c>
      <c r="D173" t="s">
        <v>18</v>
      </c>
      <c r="E173" s="5">
        <v>80</v>
      </c>
      <c r="F173" s="5">
        <v>48.8</v>
      </c>
      <c r="G173">
        <v>5</v>
      </c>
      <c r="H173" s="5">
        <f>SalesData_2[[#This Row],[Unit Price]]*SalesData_2[[#This Row],[Units Sold]]</f>
        <v>400</v>
      </c>
      <c r="I173" s="5">
        <f>SalesData_2[[#This Row],[Unit Cost]]*SalesData_2[[#This Row],[Units Sold]]</f>
        <v>244</v>
      </c>
      <c r="J173" s="5">
        <f>SalesData_2[[#This Row],[Sales]]-SalesData_2[[#This Row],[COGS]]</f>
        <v>156</v>
      </c>
      <c r="K173" s="19">
        <f>SalesData_2[[#This Row],[Profit]]/SalesData_2[[#This Row],[Sales]]</f>
        <v>0.39</v>
      </c>
      <c r="L173" t="s">
        <v>63</v>
      </c>
      <c r="M173" t="s">
        <v>82</v>
      </c>
      <c r="N173" t="s">
        <v>86</v>
      </c>
    </row>
    <row r="174" spans="1:14" x14ac:dyDescent="0.3">
      <c r="A174" s="2">
        <v>44005</v>
      </c>
      <c r="B174" s="2">
        <v>44011</v>
      </c>
      <c r="C174">
        <v>6</v>
      </c>
      <c r="D174" t="s">
        <v>17</v>
      </c>
      <c r="E174" s="5">
        <v>195</v>
      </c>
      <c r="F174" s="5">
        <v>138.44999999999999</v>
      </c>
      <c r="G174">
        <v>3</v>
      </c>
      <c r="H174" s="5">
        <f>SalesData_2[[#This Row],[Unit Price]]*SalesData_2[[#This Row],[Units Sold]]</f>
        <v>585</v>
      </c>
      <c r="I174" s="5">
        <f>SalesData_2[[#This Row],[Unit Cost]]*SalesData_2[[#This Row],[Units Sold]]</f>
        <v>415.34999999999997</v>
      </c>
      <c r="J174" s="5">
        <f>SalesData_2[[#This Row],[Sales]]-SalesData_2[[#This Row],[COGS]]</f>
        <v>169.65000000000003</v>
      </c>
      <c r="K174" s="19">
        <f>SalesData_2[[#This Row],[Profit]]/SalesData_2[[#This Row],[Sales]]</f>
        <v>0.29000000000000004</v>
      </c>
      <c r="L174" t="s">
        <v>37</v>
      </c>
      <c r="M174" t="s">
        <v>81</v>
      </c>
      <c r="N174" t="s">
        <v>86</v>
      </c>
    </row>
    <row r="175" spans="1:14" x14ac:dyDescent="0.3">
      <c r="A175" s="2">
        <v>44006</v>
      </c>
      <c r="B175" s="2">
        <v>44012</v>
      </c>
      <c r="C175">
        <v>6</v>
      </c>
      <c r="D175" t="s">
        <v>14</v>
      </c>
      <c r="E175" s="5">
        <v>375</v>
      </c>
      <c r="F175" s="5">
        <v>247.5</v>
      </c>
      <c r="G175">
        <v>1</v>
      </c>
      <c r="H175" s="5">
        <f>SalesData_2[[#This Row],[Unit Price]]*SalesData_2[[#This Row],[Units Sold]]</f>
        <v>375</v>
      </c>
      <c r="I175" s="5">
        <f>SalesData_2[[#This Row],[Unit Cost]]*SalesData_2[[#This Row],[Units Sold]]</f>
        <v>247.5</v>
      </c>
      <c r="J175" s="5">
        <f>SalesData_2[[#This Row],[Sales]]-SalesData_2[[#This Row],[COGS]]</f>
        <v>127.5</v>
      </c>
      <c r="K175" s="19">
        <f>SalesData_2[[#This Row],[Profit]]/SalesData_2[[#This Row],[Sales]]</f>
        <v>0.34</v>
      </c>
      <c r="L175" t="s">
        <v>73</v>
      </c>
      <c r="M175" t="s">
        <v>80</v>
      </c>
      <c r="N175" t="s">
        <v>86</v>
      </c>
    </row>
    <row r="176" spans="1:14" x14ac:dyDescent="0.3">
      <c r="A176" s="2">
        <v>44008</v>
      </c>
      <c r="B176" s="2">
        <v>44009</v>
      </c>
      <c r="C176">
        <v>1</v>
      </c>
      <c r="D176" t="s">
        <v>9</v>
      </c>
      <c r="E176" s="5">
        <v>215</v>
      </c>
      <c r="F176" s="5">
        <v>152.65</v>
      </c>
      <c r="G176">
        <v>2</v>
      </c>
      <c r="H176" s="5">
        <f>SalesData_2[[#This Row],[Unit Price]]*SalesData_2[[#This Row],[Units Sold]]</f>
        <v>430</v>
      </c>
      <c r="I176" s="5">
        <f>SalesData_2[[#This Row],[Unit Cost]]*SalesData_2[[#This Row],[Units Sold]]</f>
        <v>305.3</v>
      </c>
      <c r="J176" s="5">
        <f>SalesData_2[[#This Row],[Sales]]-SalesData_2[[#This Row],[COGS]]</f>
        <v>124.69999999999999</v>
      </c>
      <c r="K176" s="19">
        <f>SalesData_2[[#This Row],[Profit]]/SalesData_2[[#This Row],[Sales]]</f>
        <v>0.28999999999999998</v>
      </c>
      <c r="L176" t="s">
        <v>66</v>
      </c>
      <c r="M176" t="s">
        <v>82</v>
      </c>
      <c r="N176" t="s">
        <v>86</v>
      </c>
    </row>
    <row r="177" spans="1:14" x14ac:dyDescent="0.3">
      <c r="A177" s="2">
        <v>44008</v>
      </c>
      <c r="B177" s="2">
        <v>44009</v>
      </c>
      <c r="C177">
        <v>1</v>
      </c>
      <c r="D177" t="s">
        <v>6</v>
      </c>
      <c r="E177" s="5">
        <v>99</v>
      </c>
      <c r="F177" s="5">
        <v>62.37</v>
      </c>
      <c r="G177">
        <v>4</v>
      </c>
      <c r="H177" s="5">
        <f>SalesData_2[[#This Row],[Unit Price]]*SalesData_2[[#This Row],[Units Sold]]</f>
        <v>396</v>
      </c>
      <c r="I177" s="5">
        <f>SalesData_2[[#This Row],[Unit Cost]]*SalesData_2[[#This Row],[Units Sold]]</f>
        <v>249.48</v>
      </c>
      <c r="J177" s="5">
        <f>SalesData_2[[#This Row],[Sales]]-SalesData_2[[#This Row],[COGS]]</f>
        <v>146.52000000000001</v>
      </c>
      <c r="K177" s="19">
        <f>SalesData_2[[#This Row],[Profit]]/SalesData_2[[#This Row],[Sales]]</f>
        <v>0.37000000000000005</v>
      </c>
      <c r="L177" t="s">
        <v>59</v>
      </c>
      <c r="M177" t="s">
        <v>82</v>
      </c>
      <c r="N177" t="s">
        <v>86</v>
      </c>
    </row>
    <row r="178" spans="1:14" x14ac:dyDescent="0.3">
      <c r="A178" s="2">
        <v>44009</v>
      </c>
      <c r="B178" s="2">
        <v>44015</v>
      </c>
      <c r="C178">
        <v>6</v>
      </c>
      <c r="D178" t="s">
        <v>15</v>
      </c>
      <c r="E178" s="5">
        <v>110</v>
      </c>
      <c r="F178" s="5">
        <v>78.099999999999994</v>
      </c>
      <c r="G178">
        <v>8</v>
      </c>
      <c r="H178" s="5">
        <f>SalesData_2[[#This Row],[Unit Price]]*SalesData_2[[#This Row],[Units Sold]]</f>
        <v>880</v>
      </c>
      <c r="I178" s="5">
        <f>SalesData_2[[#This Row],[Unit Cost]]*SalesData_2[[#This Row],[Units Sold]]</f>
        <v>624.79999999999995</v>
      </c>
      <c r="J178" s="5">
        <f>SalesData_2[[#This Row],[Sales]]-SalesData_2[[#This Row],[COGS]]</f>
        <v>255.20000000000005</v>
      </c>
      <c r="K178" s="19">
        <f>SalesData_2[[#This Row],[Profit]]/SalesData_2[[#This Row],[Sales]]</f>
        <v>0.29000000000000004</v>
      </c>
      <c r="L178" t="s">
        <v>34</v>
      </c>
      <c r="M178" t="s">
        <v>80</v>
      </c>
      <c r="N178" t="s">
        <v>86</v>
      </c>
    </row>
    <row r="179" spans="1:14" x14ac:dyDescent="0.3">
      <c r="A179" s="2">
        <v>44010</v>
      </c>
      <c r="B179" s="2">
        <v>44011</v>
      </c>
      <c r="C179">
        <v>1</v>
      </c>
      <c r="D179" t="s">
        <v>6</v>
      </c>
      <c r="E179" s="5">
        <v>99</v>
      </c>
      <c r="F179" s="5">
        <v>62.37</v>
      </c>
      <c r="G179">
        <v>7</v>
      </c>
      <c r="H179" s="5">
        <f>SalesData_2[[#This Row],[Unit Price]]*SalesData_2[[#This Row],[Units Sold]]</f>
        <v>693</v>
      </c>
      <c r="I179" s="5">
        <f>SalesData_2[[#This Row],[Unit Cost]]*SalesData_2[[#This Row],[Units Sold]]</f>
        <v>436.59</v>
      </c>
      <c r="J179" s="5">
        <f>SalesData_2[[#This Row],[Sales]]-SalesData_2[[#This Row],[COGS]]</f>
        <v>256.41000000000003</v>
      </c>
      <c r="K179" s="19">
        <f>SalesData_2[[#This Row],[Profit]]/SalesData_2[[#This Row],[Sales]]</f>
        <v>0.37000000000000005</v>
      </c>
      <c r="L179" t="s">
        <v>75</v>
      </c>
      <c r="M179" t="s">
        <v>82</v>
      </c>
      <c r="N179" t="s">
        <v>85</v>
      </c>
    </row>
    <row r="180" spans="1:14" x14ac:dyDescent="0.3">
      <c r="A180" s="2">
        <v>44010</v>
      </c>
      <c r="B180" s="2">
        <v>44015</v>
      </c>
      <c r="C180">
        <v>5</v>
      </c>
      <c r="D180" t="s">
        <v>10</v>
      </c>
      <c r="E180" s="5">
        <v>390</v>
      </c>
      <c r="F180" s="5">
        <v>253.5</v>
      </c>
      <c r="G180">
        <v>6</v>
      </c>
      <c r="H180" s="5">
        <f>SalesData_2[[#This Row],[Unit Price]]*SalesData_2[[#This Row],[Units Sold]]</f>
        <v>2340</v>
      </c>
      <c r="I180" s="5">
        <f>SalesData_2[[#This Row],[Unit Cost]]*SalesData_2[[#This Row],[Units Sold]]</f>
        <v>1521</v>
      </c>
      <c r="J180" s="5">
        <f>SalesData_2[[#This Row],[Sales]]-SalesData_2[[#This Row],[COGS]]</f>
        <v>819</v>
      </c>
      <c r="K180" s="19">
        <f>SalesData_2[[#This Row],[Profit]]/SalesData_2[[#This Row],[Sales]]</f>
        <v>0.35</v>
      </c>
      <c r="L180" t="s">
        <v>74</v>
      </c>
      <c r="M180" t="s">
        <v>80</v>
      </c>
      <c r="N180" t="s">
        <v>85</v>
      </c>
    </row>
    <row r="181" spans="1:14" x14ac:dyDescent="0.3">
      <c r="A181" s="2">
        <v>44011</v>
      </c>
      <c r="B181" s="2">
        <v>44014</v>
      </c>
      <c r="C181">
        <v>3</v>
      </c>
      <c r="D181" t="s">
        <v>6</v>
      </c>
      <c r="E181" s="5">
        <v>99</v>
      </c>
      <c r="F181" s="5">
        <v>62.37</v>
      </c>
      <c r="G181">
        <v>6</v>
      </c>
      <c r="H181" s="5">
        <f>SalesData_2[[#This Row],[Unit Price]]*SalesData_2[[#This Row],[Units Sold]]</f>
        <v>594</v>
      </c>
      <c r="I181" s="5">
        <f>SalesData_2[[#This Row],[Unit Cost]]*SalesData_2[[#This Row],[Units Sold]]</f>
        <v>374.21999999999997</v>
      </c>
      <c r="J181" s="5">
        <f>SalesData_2[[#This Row],[Sales]]-SalesData_2[[#This Row],[COGS]]</f>
        <v>219.78000000000003</v>
      </c>
      <c r="K181" s="19">
        <f>SalesData_2[[#This Row],[Profit]]/SalesData_2[[#This Row],[Sales]]</f>
        <v>0.37000000000000005</v>
      </c>
      <c r="L181" t="s">
        <v>59</v>
      </c>
      <c r="M181" t="s">
        <v>81</v>
      </c>
      <c r="N181" t="s">
        <v>85</v>
      </c>
    </row>
    <row r="182" spans="1:14" x14ac:dyDescent="0.3">
      <c r="A182" s="2">
        <v>44011</v>
      </c>
      <c r="B182" s="2">
        <v>44016</v>
      </c>
      <c r="C182">
        <v>5</v>
      </c>
      <c r="D182" t="s">
        <v>20</v>
      </c>
      <c r="E182" s="5">
        <v>440</v>
      </c>
      <c r="F182" s="5">
        <v>286</v>
      </c>
      <c r="G182">
        <v>6</v>
      </c>
      <c r="H182" s="5">
        <f>SalesData_2[[#This Row],[Unit Price]]*SalesData_2[[#This Row],[Units Sold]]</f>
        <v>2640</v>
      </c>
      <c r="I182" s="5">
        <f>SalesData_2[[#This Row],[Unit Cost]]*SalesData_2[[#This Row],[Units Sold]]</f>
        <v>1716</v>
      </c>
      <c r="J182" s="5">
        <f>SalesData_2[[#This Row],[Sales]]-SalesData_2[[#This Row],[COGS]]</f>
        <v>924</v>
      </c>
      <c r="K182" s="19">
        <f>SalesData_2[[#This Row],[Profit]]/SalesData_2[[#This Row],[Sales]]</f>
        <v>0.35</v>
      </c>
      <c r="L182" t="s">
        <v>35</v>
      </c>
      <c r="M182" t="s">
        <v>82</v>
      </c>
      <c r="N182" t="s">
        <v>86</v>
      </c>
    </row>
    <row r="183" spans="1:14" x14ac:dyDescent="0.3">
      <c r="A183" s="2">
        <v>44011</v>
      </c>
      <c r="B183" s="2">
        <v>44017</v>
      </c>
      <c r="C183">
        <v>6</v>
      </c>
      <c r="D183" t="s">
        <v>17</v>
      </c>
      <c r="E183" s="5">
        <v>195</v>
      </c>
      <c r="F183" s="5">
        <v>138.44999999999999</v>
      </c>
      <c r="G183">
        <v>4</v>
      </c>
      <c r="H183" s="5">
        <f>SalesData_2[[#This Row],[Unit Price]]*SalesData_2[[#This Row],[Units Sold]]</f>
        <v>780</v>
      </c>
      <c r="I183" s="5">
        <f>SalesData_2[[#This Row],[Unit Cost]]*SalesData_2[[#This Row],[Units Sold]]</f>
        <v>553.79999999999995</v>
      </c>
      <c r="J183" s="5">
        <f>SalesData_2[[#This Row],[Sales]]-SalesData_2[[#This Row],[COGS]]</f>
        <v>226.20000000000005</v>
      </c>
      <c r="K183" s="19">
        <f>SalesData_2[[#This Row],[Profit]]/SalesData_2[[#This Row],[Sales]]</f>
        <v>0.29000000000000004</v>
      </c>
      <c r="L183" t="s">
        <v>29</v>
      </c>
      <c r="M183" t="s">
        <v>80</v>
      </c>
      <c r="N183" t="s">
        <v>85</v>
      </c>
    </row>
    <row r="184" spans="1:14" x14ac:dyDescent="0.3">
      <c r="A184" s="2">
        <v>44013</v>
      </c>
      <c r="B184" s="2">
        <v>44019</v>
      </c>
      <c r="C184">
        <v>6</v>
      </c>
      <c r="D184" t="s">
        <v>4</v>
      </c>
      <c r="E184" s="5">
        <v>390</v>
      </c>
      <c r="F184" s="5">
        <v>288.60000000000002</v>
      </c>
      <c r="G184">
        <v>7</v>
      </c>
      <c r="H184" s="5">
        <f>SalesData_2[[#This Row],[Unit Price]]*SalesData_2[[#This Row],[Units Sold]]</f>
        <v>2730</v>
      </c>
      <c r="I184" s="5">
        <f>SalesData_2[[#This Row],[Unit Cost]]*SalesData_2[[#This Row],[Units Sold]]</f>
        <v>2020.2000000000003</v>
      </c>
      <c r="J184" s="5">
        <f>SalesData_2[[#This Row],[Sales]]-SalesData_2[[#This Row],[COGS]]</f>
        <v>709.79999999999973</v>
      </c>
      <c r="K184" s="19">
        <f>SalesData_2[[#This Row],[Profit]]/SalesData_2[[#This Row],[Sales]]</f>
        <v>0.2599999999999999</v>
      </c>
      <c r="L184" t="s">
        <v>67</v>
      </c>
      <c r="M184" t="s">
        <v>79</v>
      </c>
      <c r="N184" t="s">
        <v>85</v>
      </c>
    </row>
    <row r="185" spans="1:14" x14ac:dyDescent="0.3">
      <c r="A185" s="2">
        <v>44013</v>
      </c>
      <c r="B185" s="2">
        <v>44014</v>
      </c>
      <c r="C185">
        <v>1</v>
      </c>
      <c r="D185" t="s">
        <v>12</v>
      </c>
      <c r="E185" s="5">
        <v>320</v>
      </c>
      <c r="F185" s="5">
        <v>233.6</v>
      </c>
      <c r="G185">
        <v>9</v>
      </c>
      <c r="H185" s="5">
        <f>SalesData_2[[#This Row],[Unit Price]]*SalesData_2[[#This Row],[Units Sold]]</f>
        <v>2880</v>
      </c>
      <c r="I185" s="5">
        <f>SalesData_2[[#This Row],[Unit Cost]]*SalesData_2[[#This Row],[Units Sold]]</f>
        <v>2102.4</v>
      </c>
      <c r="J185" s="5">
        <f>SalesData_2[[#This Row],[Sales]]-SalesData_2[[#This Row],[COGS]]</f>
        <v>777.59999999999991</v>
      </c>
      <c r="K185" s="19">
        <f>SalesData_2[[#This Row],[Profit]]/SalesData_2[[#This Row],[Sales]]</f>
        <v>0.26999999999999996</v>
      </c>
      <c r="L185" t="s">
        <v>30</v>
      </c>
      <c r="M185" t="s">
        <v>82</v>
      </c>
      <c r="N185" t="s">
        <v>86</v>
      </c>
    </row>
    <row r="186" spans="1:14" x14ac:dyDescent="0.3">
      <c r="A186" s="2">
        <v>44016</v>
      </c>
      <c r="B186" s="2">
        <v>44023</v>
      </c>
      <c r="C186">
        <v>7</v>
      </c>
      <c r="D186" t="s">
        <v>13</v>
      </c>
      <c r="E186" s="5">
        <v>445</v>
      </c>
      <c r="F186" s="5">
        <v>280.35000000000002</v>
      </c>
      <c r="G186">
        <v>7</v>
      </c>
      <c r="H186" s="5">
        <f>SalesData_2[[#This Row],[Unit Price]]*SalesData_2[[#This Row],[Units Sold]]</f>
        <v>3115</v>
      </c>
      <c r="I186" s="5">
        <f>SalesData_2[[#This Row],[Unit Cost]]*SalesData_2[[#This Row],[Units Sold]]</f>
        <v>1962.4500000000003</v>
      </c>
      <c r="J186" s="5">
        <f>SalesData_2[[#This Row],[Sales]]-SalesData_2[[#This Row],[COGS]]</f>
        <v>1152.5499999999997</v>
      </c>
      <c r="K186" s="19">
        <f>SalesData_2[[#This Row],[Profit]]/SalesData_2[[#This Row],[Sales]]</f>
        <v>0.36999999999999994</v>
      </c>
      <c r="L186" t="s">
        <v>47</v>
      </c>
      <c r="M186" t="s">
        <v>81</v>
      </c>
      <c r="N186" t="s">
        <v>85</v>
      </c>
    </row>
    <row r="187" spans="1:14" x14ac:dyDescent="0.3">
      <c r="A187" s="2">
        <v>44017</v>
      </c>
      <c r="B187" s="2">
        <v>44021</v>
      </c>
      <c r="C187">
        <v>4</v>
      </c>
      <c r="D187" t="s">
        <v>7</v>
      </c>
      <c r="E187" s="5">
        <v>250</v>
      </c>
      <c r="F187" s="5">
        <v>167.5</v>
      </c>
      <c r="G187">
        <v>3</v>
      </c>
      <c r="H187" s="5">
        <f>SalesData_2[[#This Row],[Unit Price]]*SalesData_2[[#This Row],[Units Sold]]</f>
        <v>750</v>
      </c>
      <c r="I187" s="5">
        <f>SalesData_2[[#This Row],[Unit Cost]]*SalesData_2[[#This Row],[Units Sold]]</f>
        <v>502.5</v>
      </c>
      <c r="J187" s="5">
        <f>SalesData_2[[#This Row],[Sales]]-SalesData_2[[#This Row],[COGS]]</f>
        <v>247.5</v>
      </c>
      <c r="K187" s="19">
        <f>SalesData_2[[#This Row],[Profit]]/SalesData_2[[#This Row],[Sales]]</f>
        <v>0.33</v>
      </c>
      <c r="L187" t="s">
        <v>69</v>
      </c>
      <c r="M187" t="s">
        <v>83</v>
      </c>
      <c r="N187" t="s">
        <v>85</v>
      </c>
    </row>
    <row r="188" spans="1:14" x14ac:dyDescent="0.3">
      <c r="A188" s="2">
        <v>44017</v>
      </c>
      <c r="B188" s="2">
        <v>44024</v>
      </c>
      <c r="C188">
        <v>7</v>
      </c>
      <c r="D188" t="s">
        <v>10</v>
      </c>
      <c r="E188" s="5">
        <v>390</v>
      </c>
      <c r="F188" s="5">
        <v>253.5</v>
      </c>
      <c r="G188">
        <v>9</v>
      </c>
      <c r="H188" s="5">
        <f>SalesData_2[[#This Row],[Unit Price]]*SalesData_2[[#This Row],[Units Sold]]</f>
        <v>3510</v>
      </c>
      <c r="I188" s="5">
        <f>SalesData_2[[#This Row],[Unit Cost]]*SalesData_2[[#This Row],[Units Sold]]</f>
        <v>2281.5</v>
      </c>
      <c r="J188" s="5">
        <f>SalesData_2[[#This Row],[Sales]]-SalesData_2[[#This Row],[COGS]]</f>
        <v>1228.5</v>
      </c>
      <c r="K188" s="19">
        <f>SalesData_2[[#This Row],[Profit]]/SalesData_2[[#This Row],[Sales]]</f>
        <v>0.35</v>
      </c>
      <c r="L188" t="s">
        <v>56</v>
      </c>
      <c r="M188" t="s">
        <v>82</v>
      </c>
      <c r="N188" t="s">
        <v>86</v>
      </c>
    </row>
    <row r="189" spans="1:14" x14ac:dyDescent="0.3">
      <c r="A189" s="2">
        <v>44018</v>
      </c>
      <c r="B189" s="2">
        <v>44020</v>
      </c>
      <c r="C189">
        <v>2</v>
      </c>
      <c r="D189" t="s">
        <v>4</v>
      </c>
      <c r="E189" s="5">
        <v>390</v>
      </c>
      <c r="F189" s="5">
        <v>288.60000000000002</v>
      </c>
      <c r="G189">
        <v>7</v>
      </c>
      <c r="H189" s="5">
        <f>SalesData_2[[#This Row],[Unit Price]]*SalesData_2[[#This Row],[Units Sold]]</f>
        <v>2730</v>
      </c>
      <c r="I189" s="5">
        <f>SalesData_2[[#This Row],[Unit Cost]]*SalesData_2[[#This Row],[Units Sold]]</f>
        <v>2020.2000000000003</v>
      </c>
      <c r="J189" s="5">
        <f>SalesData_2[[#This Row],[Sales]]-SalesData_2[[#This Row],[COGS]]</f>
        <v>709.79999999999973</v>
      </c>
      <c r="K189" s="19">
        <f>SalesData_2[[#This Row],[Profit]]/SalesData_2[[#This Row],[Sales]]</f>
        <v>0.2599999999999999</v>
      </c>
      <c r="L189" t="s">
        <v>75</v>
      </c>
      <c r="M189" t="s">
        <v>81</v>
      </c>
      <c r="N189" t="s">
        <v>85</v>
      </c>
    </row>
    <row r="190" spans="1:14" x14ac:dyDescent="0.3">
      <c r="A190" s="2">
        <v>44019</v>
      </c>
      <c r="B190" s="2">
        <v>44022</v>
      </c>
      <c r="C190">
        <v>3</v>
      </c>
      <c r="D190" t="s">
        <v>21</v>
      </c>
      <c r="E190" s="5">
        <v>355</v>
      </c>
      <c r="F190" s="5">
        <v>252.05</v>
      </c>
      <c r="G190">
        <v>3</v>
      </c>
      <c r="H190" s="5">
        <f>SalesData_2[[#This Row],[Unit Price]]*SalesData_2[[#This Row],[Units Sold]]</f>
        <v>1065</v>
      </c>
      <c r="I190" s="5">
        <f>SalesData_2[[#This Row],[Unit Cost]]*SalesData_2[[#This Row],[Units Sold]]</f>
        <v>756.15000000000009</v>
      </c>
      <c r="J190" s="5">
        <f>SalesData_2[[#This Row],[Sales]]-SalesData_2[[#This Row],[COGS]]</f>
        <v>308.84999999999991</v>
      </c>
      <c r="K190" s="19">
        <f>SalesData_2[[#This Row],[Profit]]/SalesData_2[[#This Row],[Sales]]</f>
        <v>0.28999999999999992</v>
      </c>
      <c r="L190" t="s">
        <v>74</v>
      </c>
      <c r="M190" t="s">
        <v>81</v>
      </c>
      <c r="N190" t="s">
        <v>86</v>
      </c>
    </row>
    <row r="191" spans="1:14" x14ac:dyDescent="0.3">
      <c r="A191" s="2">
        <v>44020</v>
      </c>
      <c r="B191" s="2">
        <v>44025</v>
      </c>
      <c r="C191">
        <v>5</v>
      </c>
      <c r="D191" t="s">
        <v>13</v>
      </c>
      <c r="E191" s="5">
        <v>445</v>
      </c>
      <c r="F191" s="5">
        <v>280.35000000000002</v>
      </c>
      <c r="G191">
        <v>3</v>
      </c>
      <c r="H191" s="5">
        <f>SalesData_2[[#This Row],[Unit Price]]*SalesData_2[[#This Row],[Units Sold]]</f>
        <v>1335</v>
      </c>
      <c r="I191" s="5">
        <f>SalesData_2[[#This Row],[Unit Cost]]*SalesData_2[[#This Row],[Units Sold]]</f>
        <v>841.05000000000007</v>
      </c>
      <c r="J191" s="5">
        <f>SalesData_2[[#This Row],[Sales]]-SalesData_2[[#This Row],[COGS]]</f>
        <v>493.94999999999993</v>
      </c>
      <c r="K191" s="19">
        <f>SalesData_2[[#This Row],[Profit]]/SalesData_2[[#This Row],[Sales]]</f>
        <v>0.36999999999999994</v>
      </c>
      <c r="L191" t="s">
        <v>52</v>
      </c>
      <c r="M191" t="s">
        <v>79</v>
      </c>
      <c r="N191" t="s">
        <v>85</v>
      </c>
    </row>
    <row r="192" spans="1:14" x14ac:dyDescent="0.3">
      <c r="A192" s="2">
        <v>44020</v>
      </c>
      <c r="B192" s="2">
        <v>44025</v>
      </c>
      <c r="C192">
        <v>5</v>
      </c>
      <c r="D192" t="s">
        <v>2</v>
      </c>
      <c r="E192" s="5">
        <v>250</v>
      </c>
      <c r="F192" s="5">
        <v>187.5</v>
      </c>
      <c r="G192">
        <v>1</v>
      </c>
      <c r="H192" s="5">
        <f>SalesData_2[[#This Row],[Unit Price]]*SalesData_2[[#This Row],[Units Sold]]</f>
        <v>250</v>
      </c>
      <c r="I192" s="5">
        <f>SalesData_2[[#This Row],[Unit Cost]]*SalesData_2[[#This Row],[Units Sold]]</f>
        <v>187.5</v>
      </c>
      <c r="J192" s="5">
        <f>SalesData_2[[#This Row],[Sales]]-SalesData_2[[#This Row],[COGS]]</f>
        <v>62.5</v>
      </c>
      <c r="K192" s="19">
        <f>SalesData_2[[#This Row],[Profit]]/SalesData_2[[#This Row],[Sales]]</f>
        <v>0.25</v>
      </c>
      <c r="L192" t="s">
        <v>67</v>
      </c>
      <c r="M192" t="s">
        <v>79</v>
      </c>
      <c r="N192" t="s">
        <v>85</v>
      </c>
    </row>
    <row r="193" spans="1:14" x14ac:dyDescent="0.3">
      <c r="A193" s="2">
        <v>44021</v>
      </c>
      <c r="B193" s="2">
        <v>44023</v>
      </c>
      <c r="C193">
        <v>2</v>
      </c>
      <c r="D193" t="s">
        <v>14</v>
      </c>
      <c r="E193" s="5">
        <v>375</v>
      </c>
      <c r="F193" s="5">
        <v>247.5</v>
      </c>
      <c r="G193">
        <v>4</v>
      </c>
      <c r="H193" s="5">
        <f>SalesData_2[[#This Row],[Unit Price]]*SalesData_2[[#This Row],[Units Sold]]</f>
        <v>1500</v>
      </c>
      <c r="I193" s="5">
        <f>SalesData_2[[#This Row],[Unit Cost]]*SalesData_2[[#This Row],[Units Sold]]</f>
        <v>990</v>
      </c>
      <c r="J193" s="5">
        <f>SalesData_2[[#This Row],[Sales]]-SalesData_2[[#This Row],[COGS]]</f>
        <v>510</v>
      </c>
      <c r="K193" s="19">
        <f>SalesData_2[[#This Row],[Profit]]/SalesData_2[[#This Row],[Sales]]</f>
        <v>0.34</v>
      </c>
      <c r="L193" t="s">
        <v>53</v>
      </c>
      <c r="M193" t="s">
        <v>83</v>
      </c>
      <c r="N193" t="s">
        <v>85</v>
      </c>
    </row>
    <row r="194" spans="1:14" x14ac:dyDescent="0.3">
      <c r="A194" s="2">
        <v>44021</v>
      </c>
      <c r="B194" s="2">
        <v>44028</v>
      </c>
      <c r="C194">
        <v>7</v>
      </c>
      <c r="D194" t="s">
        <v>12</v>
      </c>
      <c r="E194" s="5">
        <v>320</v>
      </c>
      <c r="F194" s="5">
        <v>233.6</v>
      </c>
      <c r="G194">
        <v>7</v>
      </c>
      <c r="H194" s="5">
        <f>SalesData_2[[#This Row],[Unit Price]]*SalesData_2[[#This Row],[Units Sold]]</f>
        <v>2240</v>
      </c>
      <c r="I194" s="5">
        <f>SalesData_2[[#This Row],[Unit Cost]]*SalesData_2[[#This Row],[Units Sold]]</f>
        <v>1635.2</v>
      </c>
      <c r="J194" s="5">
        <f>SalesData_2[[#This Row],[Sales]]-SalesData_2[[#This Row],[COGS]]</f>
        <v>604.79999999999995</v>
      </c>
      <c r="K194" s="19">
        <f>SalesData_2[[#This Row],[Profit]]/SalesData_2[[#This Row],[Sales]]</f>
        <v>0.26999999999999996</v>
      </c>
      <c r="L194" t="s">
        <v>64</v>
      </c>
      <c r="M194" t="s">
        <v>81</v>
      </c>
      <c r="N194" t="s">
        <v>86</v>
      </c>
    </row>
    <row r="195" spans="1:14" x14ac:dyDescent="0.3">
      <c r="A195" s="2">
        <v>44023</v>
      </c>
      <c r="B195" s="2">
        <v>44028</v>
      </c>
      <c r="C195">
        <v>5</v>
      </c>
      <c r="D195" t="s">
        <v>19</v>
      </c>
      <c r="E195" s="5">
        <v>220</v>
      </c>
      <c r="F195" s="5">
        <v>154</v>
      </c>
      <c r="G195">
        <v>6</v>
      </c>
      <c r="H195" s="5">
        <f>SalesData_2[[#This Row],[Unit Price]]*SalesData_2[[#This Row],[Units Sold]]</f>
        <v>1320</v>
      </c>
      <c r="I195" s="5">
        <f>SalesData_2[[#This Row],[Unit Cost]]*SalesData_2[[#This Row],[Units Sold]]</f>
        <v>924</v>
      </c>
      <c r="J195" s="5">
        <f>SalesData_2[[#This Row],[Sales]]-SalesData_2[[#This Row],[COGS]]</f>
        <v>396</v>
      </c>
      <c r="K195" s="19">
        <f>SalesData_2[[#This Row],[Profit]]/SalesData_2[[#This Row],[Sales]]</f>
        <v>0.3</v>
      </c>
      <c r="L195" t="s">
        <v>69</v>
      </c>
      <c r="M195" t="s">
        <v>80</v>
      </c>
      <c r="N195" t="s">
        <v>85</v>
      </c>
    </row>
    <row r="196" spans="1:14" x14ac:dyDescent="0.3">
      <c r="A196" s="2">
        <v>44023</v>
      </c>
      <c r="B196" s="2">
        <v>44025</v>
      </c>
      <c r="C196">
        <v>2</v>
      </c>
      <c r="D196" t="s">
        <v>23</v>
      </c>
      <c r="E196" s="5">
        <v>275</v>
      </c>
      <c r="F196" s="5">
        <v>200.75</v>
      </c>
      <c r="G196">
        <v>5</v>
      </c>
      <c r="H196" s="5">
        <f>SalesData_2[[#This Row],[Unit Price]]*SalesData_2[[#This Row],[Units Sold]]</f>
        <v>1375</v>
      </c>
      <c r="I196" s="5">
        <f>SalesData_2[[#This Row],[Unit Cost]]*SalesData_2[[#This Row],[Units Sold]]</f>
        <v>1003.75</v>
      </c>
      <c r="J196" s="5">
        <f>SalesData_2[[#This Row],[Sales]]-SalesData_2[[#This Row],[COGS]]</f>
        <v>371.25</v>
      </c>
      <c r="K196" s="19">
        <f>SalesData_2[[#This Row],[Profit]]/SalesData_2[[#This Row],[Sales]]</f>
        <v>0.27</v>
      </c>
      <c r="L196" t="s">
        <v>47</v>
      </c>
      <c r="M196" t="s">
        <v>82</v>
      </c>
      <c r="N196" t="s">
        <v>86</v>
      </c>
    </row>
    <row r="197" spans="1:14" x14ac:dyDescent="0.3">
      <c r="A197" s="2">
        <v>44024</v>
      </c>
      <c r="B197" s="2">
        <v>44030</v>
      </c>
      <c r="C197">
        <v>6</v>
      </c>
      <c r="D197" t="s">
        <v>7</v>
      </c>
      <c r="E197" s="5">
        <v>250</v>
      </c>
      <c r="F197" s="5">
        <v>167.5</v>
      </c>
      <c r="G197">
        <v>5</v>
      </c>
      <c r="H197" s="5">
        <f>SalesData_2[[#This Row],[Unit Price]]*SalesData_2[[#This Row],[Units Sold]]</f>
        <v>1250</v>
      </c>
      <c r="I197" s="5">
        <f>SalesData_2[[#This Row],[Unit Cost]]*SalesData_2[[#This Row],[Units Sold]]</f>
        <v>837.5</v>
      </c>
      <c r="J197" s="5">
        <f>SalesData_2[[#This Row],[Sales]]-SalesData_2[[#This Row],[COGS]]</f>
        <v>412.5</v>
      </c>
      <c r="K197" s="19">
        <f>SalesData_2[[#This Row],[Profit]]/SalesData_2[[#This Row],[Sales]]</f>
        <v>0.33</v>
      </c>
      <c r="L197" t="s">
        <v>37</v>
      </c>
      <c r="M197" t="s">
        <v>80</v>
      </c>
      <c r="N197" t="s">
        <v>85</v>
      </c>
    </row>
    <row r="198" spans="1:14" x14ac:dyDescent="0.3">
      <c r="A198" s="2">
        <v>44025</v>
      </c>
      <c r="B198" s="2">
        <v>44031</v>
      </c>
      <c r="C198">
        <v>6</v>
      </c>
      <c r="D198" t="s">
        <v>23</v>
      </c>
      <c r="E198" s="5">
        <v>275</v>
      </c>
      <c r="F198" s="5">
        <v>200.75</v>
      </c>
      <c r="G198">
        <v>8</v>
      </c>
      <c r="H198" s="5">
        <f>SalesData_2[[#This Row],[Unit Price]]*SalesData_2[[#This Row],[Units Sold]]</f>
        <v>2200</v>
      </c>
      <c r="I198" s="5">
        <f>SalesData_2[[#This Row],[Unit Cost]]*SalesData_2[[#This Row],[Units Sold]]</f>
        <v>1606</v>
      </c>
      <c r="J198" s="5">
        <f>SalesData_2[[#This Row],[Sales]]-SalesData_2[[#This Row],[COGS]]</f>
        <v>594</v>
      </c>
      <c r="K198" s="19">
        <f>SalesData_2[[#This Row],[Profit]]/SalesData_2[[#This Row],[Sales]]</f>
        <v>0.27</v>
      </c>
      <c r="L198" t="s">
        <v>40</v>
      </c>
      <c r="M198" t="s">
        <v>83</v>
      </c>
      <c r="N198" t="s">
        <v>86</v>
      </c>
    </row>
    <row r="199" spans="1:14" x14ac:dyDescent="0.3">
      <c r="A199" s="2">
        <v>44025</v>
      </c>
      <c r="B199" s="2">
        <v>44026</v>
      </c>
      <c r="C199">
        <v>1</v>
      </c>
      <c r="D199" t="s">
        <v>5</v>
      </c>
      <c r="E199" s="5">
        <v>290</v>
      </c>
      <c r="F199" s="5">
        <v>185.6</v>
      </c>
      <c r="G199">
        <v>6</v>
      </c>
      <c r="H199" s="5">
        <f>SalesData_2[[#This Row],[Unit Price]]*SalesData_2[[#This Row],[Units Sold]]</f>
        <v>1740</v>
      </c>
      <c r="I199" s="5">
        <f>SalesData_2[[#This Row],[Unit Cost]]*SalesData_2[[#This Row],[Units Sold]]</f>
        <v>1113.5999999999999</v>
      </c>
      <c r="J199" s="5">
        <f>SalesData_2[[#This Row],[Sales]]-SalesData_2[[#This Row],[COGS]]</f>
        <v>626.40000000000009</v>
      </c>
      <c r="K199" s="19">
        <f>SalesData_2[[#This Row],[Profit]]/SalesData_2[[#This Row],[Sales]]</f>
        <v>0.36000000000000004</v>
      </c>
      <c r="L199" t="s">
        <v>34</v>
      </c>
      <c r="M199" t="s">
        <v>83</v>
      </c>
      <c r="N199" t="s">
        <v>85</v>
      </c>
    </row>
    <row r="200" spans="1:14" x14ac:dyDescent="0.3">
      <c r="A200" s="2">
        <v>44027</v>
      </c>
      <c r="B200" s="2">
        <v>44031</v>
      </c>
      <c r="C200">
        <v>4</v>
      </c>
      <c r="D200" t="s">
        <v>2</v>
      </c>
      <c r="E200" s="5">
        <v>250</v>
      </c>
      <c r="F200" s="5">
        <v>187.5</v>
      </c>
      <c r="G200">
        <v>7</v>
      </c>
      <c r="H200" s="5">
        <f>SalesData_2[[#This Row],[Unit Price]]*SalesData_2[[#This Row],[Units Sold]]</f>
        <v>1750</v>
      </c>
      <c r="I200" s="5">
        <f>SalesData_2[[#This Row],[Unit Cost]]*SalesData_2[[#This Row],[Units Sold]]</f>
        <v>1312.5</v>
      </c>
      <c r="J200" s="5">
        <f>SalesData_2[[#This Row],[Sales]]-SalesData_2[[#This Row],[COGS]]</f>
        <v>437.5</v>
      </c>
      <c r="K200" s="19">
        <f>SalesData_2[[#This Row],[Profit]]/SalesData_2[[#This Row],[Sales]]</f>
        <v>0.25</v>
      </c>
      <c r="L200" t="s">
        <v>39</v>
      </c>
      <c r="M200" t="s">
        <v>79</v>
      </c>
      <c r="N200" t="s">
        <v>86</v>
      </c>
    </row>
    <row r="201" spans="1:14" x14ac:dyDescent="0.3">
      <c r="A201" s="2">
        <v>44029</v>
      </c>
      <c r="B201" s="2">
        <v>44031</v>
      </c>
      <c r="C201">
        <v>2</v>
      </c>
      <c r="D201" t="s">
        <v>18</v>
      </c>
      <c r="E201" s="5">
        <v>80</v>
      </c>
      <c r="F201" s="5">
        <v>48.8</v>
      </c>
      <c r="G201">
        <v>2</v>
      </c>
      <c r="H201" s="5">
        <f>SalesData_2[[#This Row],[Unit Price]]*SalesData_2[[#This Row],[Units Sold]]</f>
        <v>160</v>
      </c>
      <c r="I201" s="5">
        <f>SalesData_2[[#This Row],[Unit Cost]]*SalesData_2[[#This Row],[Units Sold]]</f>
        <v>97.6</v>
      </c>
      <c r="J201" s="5">
        <f>SalesData_2[[#This Row],[Sales]]-SalesData_2[[#This Row],[COGS]]</f>
        <v>62.400000000000006</v>
      </c>
      <c r="K201" s="19">
        <f>SalesData_2[[#This Row],[Profit]]/SalesData_2[[#This Row],[Sales]]</f>
        <v>0.39</v>
      </c>
      <c r="L201" t="s">
        <v>75</v>
      </c>
      <c r="M201" t="s">
        <v>82</v>
      </c>
      <c r="N201" t="s">
        <v>85</v>
      </c>
    </row>
    <row r="202" spans="1:14" x14ac:dyDescent="0.3">
      <c r="A202" s="2">
        <v>44029</v>
      </c>
      <c r="B202" s="2">
        <v>44036</v>
      </c>
      <c r="C202">
        <v>7</v>
      </c>
      <c r="D202" t="s">
        <v>23</v>
      </c>
      <c r="E202" s="5">
        <v>275</v>
      </c>
      <c r="F202" s="5">
        <v>200.75</v>
      </c>
      <c r="G202">
        <v>6</v>
      </c>
      <c r="H202" s="5">
        <f>SalesData_2[[#This Row],[Unit Price]]*SalesData_2[[#This Row],[Units Sold]]</f>
        <v>1650</v>
      </c>
      <c r="I202" s="5">
        <f>SalesData_2[[#This Row],[Unit Cost]]*SalesData_2[[#This Row],[Units Sold]]</f>
        <v>1204.5</v>
      </c>
      <c r="J202" s="5">
        <f>SalesData_2[[#This Row],[Sales]]-SalesData_2[[#This Row],[COGS]]</f>
        <v>445.5</v>
      </c>
      <c r="K202" s="19">
        <f>SalesData_2[[#This Row],[Profit]]/SalesData_2[[#This Row],[Sales]]</f>
        <v>0.27</v>
      </c>
      <c r="L202" t="s">
        <v>70</v>
      </c>
      <c r="M202" t="s">
        <v>81</v>
      </c>
      <c r="N202" t="s">
        <v>85</v>
      </c>
    </row>
    <row r="203" spans="1:14" x14ac:dyDescent="0.3">
      <c r="A203" s="2">
        <v>44034</v>
      </c>
      <c r="B203" s="2">
        <v>44037</v>
      </c>
      <c r="C203">
        <v>3</v>
      </c>
      <c r="D203" t="s">
        <v>16</v>
      </c>
      <c r="E203" s="5">
        <v>145</v>
      </c>
      <c r="F203" s="5">
        <v>105.85</v>
      </c>
      <c r="G203">
        <v>8</v>
      </c>
      <c r="H203" s="5">
        <f>SalesData_2[[#This Row],[Unit Price]]*SalesData_2[[#This Row],[Units Sold]]</f>
        <v>1160</v>
      </c>
      <c r="I203" s="5">
        <f>SalesData_2[[#This Row],[Unit Cost]]*SalesData_2[[#This Row],[Units Sold]]</f>
        <v>846.8</v>
      </c>
      <c r="J203" s="5">
        <f>SalesData_2[[#This Row],[Sales]]-SalesData_2[[#This Row],[COGS]]</f>
        <v>313.20000000000005</v>
      </c>
      <c r="K203" s="19">
        <f>SalesData_2[[#This Row],[Profit]]/SalesData_2[[#This Row],[Sales]]</f>
        <v>0.27</v>
      </c>
      <c r="L203" t="s">
        <v>67</v>
      </c>
      <c r="M203" t="s">
        <v>82</v>
      </c>
      <c r="N203" t="s">
        <v>86</v>
      </c>
    </row>
    <row r="204" spans="1:14" x14ac:dyDescent="0.3">
      <c r="A204" s="2">
        <v>44034</v>
      </c>
      <c r="B204" s="2">
        <v>44037</v>
      </c>
      <c r="C204">
        <v>3</v>
      </c>
      <c r="D204" t="s">
        <v>11</v>
      </c>
      <c r="E204" s="5">
        <v>490</v>
      </c>
      <c r="F204" s="5">
        <v>298.89999999999998</v>
      </c>
      <c r="G204">
        <v>4</v>
      </c>
      <c r="H204" s="5">
        <f>SalesData_2[[#This Row],[Unit Price]]*SalesData_2[[#This Row],[Units Sold]]</f>
        <v>1960</v>
      </c>
      <c r="I204" s="5">
        <f>SalesData_2[[#This Row],[Unit Cost]]*SalesData_2[[#This Row],[Units Sold]]</f>
        <v>1195.5999999999999</v>
      </c>
      <c r="J204" s="5">
        <f>SalesData_2[[#This Row],[Sales]]-SalesData_2[[#This Row],[COGS]]</f>
        <v>764.40000000000009</v>
      </c>
      <c r="K204" s="19">
        <f>SalesData_2[[#This Row],[Profit]]/SalesData_2[[#This Row],[Sales]]</f>
        <v>0.39000000000000007</v>
      </c>
      <c r="L204" t="s">
        <v>71</v>
      </c>
      <c r="M204" t="s">
        <v>83</v>
      </c>
      <c r="N204" t="s">
        <v>86</v>
      </c>
    </row>
    <row r="205" spans="1:14" x14ac:dyDescent="0.3">
      <c r="A205" s="2">
        <v>44035</v>
      </c>
      <c r="B205" s="2">
        <v>44041</v>
      </c>
      <c r="C205">
        <v>6</v>
      </c>
      <c r="D205" t="s">
        <v>19</v>
      </c>
      <c r="E205" s="5">
        <v>220</v>
      </c>
      <c r="F205" s="5">
        <v>154</v>
      </c>
      <c r="G205">
        <v>9</v>
      </c>
      <c r="H205" s="5">
        <f>SalesData_2[[#This Row],[Unit Price]]*SalesData_2[[#This Row],[Units Sold]]</f>
        <v>1980</v>
      </c>
      <c r="I205" s="5">
        <f>SalesData_2[[#This Row],[Unit Cost]]*SalesData_2[[#This Row],[Units Sold]]</f>
        <v>1386</v>
      </c>
      <c r="J205" s="5">
        <f>SalesData_2[[#This Row],[Sales]]-SalesData_2[[#This Row],[COGS]]</f>
        <v>594</v>
      </c>
      <c r="K205" s="19">
        <f>SalesData_2[[#This Row],[Profit]]/SalesData_2[[#This Row],[Sales]]</f>
        <v>0.3</v>
      </c>
      <c r="L205" t="s">
        <v>75</v>
      </c>
      <c r="M205" t="s">
        <v>82</v>
      </c>
      <c r="N205" t="s">
        <v>86</v>
      </c>
    </row>
    <row r="206" spans="1:14" x14ac:dyDescent="0.3">
      <c r="A206" s="2">
        <v>44035</v>
      </c>
      <c r="B206" s="2">
        <v>44039</v>
      </c>
      <c r="C206">
        <v>4</v>
      </c>
      <c r="D206" t="s">
        <v>22</v>
      </c>
      <c r="E206" s="5">
        <v>460</v>
      </c>
      <c r="F206" s="5">
        <v>303.60000000000002</v>
      </c>
      <c r="G206">
        <v>6</v>
      </c>
      <c r="H206" s="5">
        <f>SalesData_2[[#This Row],[Unit Price]]*SalesData_2[[#This Row],[Units Sold]]</f>
        <v>2760</v>
      </c>
      <c r="I206" s="5">
        <f>SalesData_2[[#This Row],[Unit Cost]]*SalesData_2[[#This Row],[Units Sold]]</f>
        <v>1821.6000000000001</v>
      </c>
      <c r="J206" s="5">
        <f>SalesData_2[[#This Row],[Sales]]-SalesData_2[[#This Row],[COGS]]</f>
        <v>938.39999999999986</v>
      </c>
      <c r="K206" s="19">
        <f>SalesData_2[[#This Row],[Profit]]/SalesData_2[[#This Row],[Sales]]</f>
        <v>0.33999999999999997</v>
      </c>
      <c r="L206" t="s">
        <v>69</v>
      </c>
      <c r="M206" t="s">
        <v>83</v>
      </c>
      <c r="N206" t="s">
        <v>85</v>
      </c>
    </row>
    <row r="207" spans="1:14" x14ac:dyDescent="0.3">
      <c r="A207" s="2">
        <v>44039</v>
      </c>
      <c r="B207" s="2">
        <v>44042</v>
      </c>
      <c r="C207">
        <v>3</v>
      </c>
      <c r="D207" t="s">
        <v>10</v>
      </c>
      <c r="E207" s="5">
        <v>390</v>
      </c>
      <c r="F207" s="5">
        <v>253.5</v>
      </c>
      <c r="G207">
        <v>4</v>
      </c>
      <c r="H207" s="5">
        <f>SalesData_2[[#This Row],[Unit Price]]*SalesData_2[[#This Row],[Units Sold]]</f>
        <v>1560</v>
      </c>
      <c r="I207" s="5">
        <f>SalesData_2[[#This Row],[Unit Cost]]*SalesData_2[[#This Row],[Units Sold]]</f>
        <v>1014</v>
      </c>
      <c r="J207" s="5">
        <f>SalesData_2[[#This Row],[Sales]]-SalesData_2[[#This Row],[COGS]]</f>
        <v>546</v>
      </c>
      <c r="K207" s="19">
        <f>SalesData_2[[#This Row],[Profit]]/SalesData_2[[#This Row],[Sales]]</f>
        <v>0.35</v>
      </c>
      <c r="L207" t="s">
        <v>60</v>
      </c>
      <c r="M207" t="s">
        <v>83</v>
      </c>
      <c r="N207" t="s">
        <v>85</v>
      </c>
    </row>
    <row r="208" spans="1:14" x14ac:dyDescent="0.3">
      <c r="A208" s="2">
        <v>44040</v>
      </c>
      <c r="B208" s="2">
        <v>44047</v>
      </c>
      <c r="C208">
        <v>7</v>
      </c>
      <c r="D208" t="s">
        <v>21</v>
      </c>
      <c r="E208" s="5">
        <v>355</v>
      </c>
      <c r="F208" s="5">
        <v>252.05</v>
      </c>
      <c r="G208">
        <v>1</v>
      </c>
      <c r="H208" s="5">
        <f>SalesData_2[[#This Row],[Unit Price]]*SalesData_2[[#This Row],[Units Sold]]</f>
        <v>355</v>
      </c>
      <c r="I208" s="5">
        <f>SalesData_2[[#This Row],[Unit Cost]]*SalesData_2[[#This Row],[Units Sold]]</f>
        <v>252.05</v>
      </c>
      <c r="J208" s="5">
        <f>SalesData_2[[#This Row],[Sales]]-SalesData_2[[#This Row],[COGS]]</f>
        <v>102.94999999999999</v>
      </c>
      <c r="K208" s="19">
        <f>SalesData_2[[#This Row],[Profit]]/SalesData_2[[#This Row],[Sales]]</f>
        <v>0.28999999999999998</v>
      </c>
      <c r="L208" t="s">
        <v>74</v>
      </c>
      <c r="M208" t="s">
        <v>83</v>
      </c>
      <c r="N208" t="s">
        <v>85</v>
      </c>
    </row>
    <row r="209" spans="1:14" x14ac:dyDescent="0.3">
      <c r="A209" s="2">
        <v>44040</v>
      </c>
      <c r="B209" s="2">
        <v>44041</v>
      </c>
      <c r="C209">
        <v>1</v>
      </c>
      <c r="D209" t="s">
        <v>2</v>
      </c>
      <c r="E209" s="5">
        <v>250</v>
      </c>
      <c r="F209" s="5">
        <v>187.5</v>
      </c>
      <c r="G209">
        <v>7</v>
      </c>
      <c r="H209" s="5">
        <f>SalesData_2[[#This Row],[Unit Price]]*SalesData_2[[#This Row],[Units Sold]]</f>
        <v>1750</v>
      </c>
      <c r="I209" s="5">
        <f>SalesData_2[[#This Row],[Unit Cost]]*SalesData_2[[#This Row],[Units Sold]]</f>
        <v>1312.5</v>
      </c>
      <c r="J209" s="5">
        <f>SalesData_2[[#This Row],[Sales]]-SalesData_2[[#This Row],[COGS]]</f>
        <v>437.5</v>
      </c>
      <c r="K209" s="19">
        <f>SalesData_2[[#This Row],[Profit]]/SalesData_2[[#This Row],[Sales]]</f>
        <v>0.25</v>
      </c>
      <c r="L209" t="s">
        <v>71</v>
      </c>
      <c r="M209" t="s">
        <v>81</v>
      </c>
      <c r="N209" t="s">
        <v>86</v>
      </c>
    </row>
    <row r="210" spans="1:14" x14ac:dyDescent="0.3">
      <c r="A210" s="2">
        <v>44040</v>
      </c>
      <c r="B210" s="2">
        <v>44042</v>
      </c>
      <c r="C210">
        <v>2</v>
      </c>
      <c r="D210" t="s">
        <v>2</v>
      </c>
      <c r="E210" s="5">
        <v>250</v>
      </c>
      <c r="F210" s="5">
        <v>187.5</v>
      </c>
      <c r="G210">
        <v>8</v>
      </c>
      <c r="H210" s="5">
        <f>SalesData_2[[#This Row],[Unit Price]]*SalesData_2[[#This Row],[Units Sold]]</f>
        <v>2000</v>
      </c>
      <c r="I210" s="5">
        <f>SalesData_2[[#This Row],[Unit Cost]]*SalesData_2[[#This Row],[Units Sold]]</f>
        <v>1500</v>
      </c>
      <c r="J210" s="5">
        <f>SalesData_2[[#This Row],[Sales]]-SalesData_2[[#This Row],[COGS]]</f>
        <v>500</v>
      </c>
      <c r="K210" s="19">
        <f>SalesData_2[[#This Row],[Profit]]/SalesData_2[[#This Row],[Sales]]</f>
        <v>0.25</v>
      </c>
      <c r="L210" t="s">
        <v>71</v>
      </c>
      <c r="M210" t="s">
        <v>83</v>
      </c>
      <c r="N210" t="s">
        <v>85</v>
      </c>
    </row>
    <row r="211" spans="1:14" x14ac:dyDescent="0.3">
      <c r="A211" s="2">
        <v>44041</v>
      </c>
      <c r="B211" s="2">
        <v>44043</v>
      </c>
      <c r="C211">
        <v>2</v>
      </c>
      <c r="D211" t="s">
        <v>4</v>
      </c>
      <c r="E211" s="5">
        <v>390</v>
      </c>
      <c r="F211" s="5">
        <v>288.60000000000002</v>
      </c>
      <c r="G211">
        <v>8</v>
      </c>
      <c r="H211" s="5">
        <f>SalesData_2[[#This Row],[Unit Price]]*SalesData_2[[#This Row],[Units Sold]]</f>
        <v>3120</v>
      </c>
      <c r="I211" s="5">
        <f>SalesData_2[[#This Row],[Unit Cost]]*SalesData_2[[#This Row],[Units Sold]]</f>
        <v>2308.8000000000002</v>
      </c>
      <c r="J211" s="5">
        <f>SalesData_2[[#This Row],[Sales]]-SalesData_2[[#This Row],[COGS]]</f>
        <v>811.19999999999982</v>
      </c>
      <c r="K211" s="19">
        <f>SalesData_2[[#This Row],[Profit]]/SalesData_2[[#This Row],[Sales]]</f>
        <v>0.25999999999999995</v>
      </c>
      <c r="L211" t="s">
        <v>46</v>
      </c>
      <c r="M211" t="s">
        <v>83</v>
      </c>
      <c r="N211" t="s">
        <v>85</v>
      </c>
    </row>
    <row r="212" spans="1:14" x14ac:dyDescent="0.3">
      <c r="A212" s="2">
        <v>44041</v>
      </c>
      <c r="B212" s="2">
        <v>44046</v>
      </c>
      <c r="C212">
        <v>5</v>
      </c>
      <c r="D212" t="s">
        <v>8</v>
      </c>
      <c r="E212" s="5">
        <v>59</v>
      </c>
      <c r="F212" s="5">
        <v>41.3</v>
      </c>
      <c r="G212">
        <v>5</v>
      </c>
      <c r="H212" s="5">
        <f>SalesData_2[[#This Row],[Unit Price]]*SalesData_2[[#This Row],[Units Sold]]</f>
        <v>295</v>
      </c>
      <c r="I212" s="5">
        <f>SalesData_2[[#This Row],[Unit Cost]]*SalesData_2[[#This Row],[Units Sold]]</f>
        <v>206.5</v>
      </c>
      <c r="J212" s="5">
        <f>SalesData_2[[#This Row],[Sales]]-SalesData_2[[#This Row],[COGS]]</f>
        <v>88.5</v>
      </c>
      <c r="K212" s="19">
        <f>SalesData_2[[#This Row],[Profit]]/SalesData_2[[#This Row],[Sales]]</f>
        <v>0.3</v>
      </c>
      <c r="L212" t="s">
        <v>40</v>
      </c>
      <c r="M212" t="s">
        <v>80</v>
      </c>
      <c r="N212" t="s">
        <v>85</v>
      </c>
    </row>
    <row r="213" spans="1:14" x14ac:dyDescent="0.3">
      <c r="A213" s="2">
        <v>44041</v>
      </c>
      <c r="B213" s="2">
        <v>44046</v>
      </c>
      <c r="C213">
        <v>5</v>
      </c>
      <c r="D213" t="s">
        <v>5</v>
      </c>
      <c r="E213" s="5">
        <v>290</v>
      </c>
      <c r="F213" s="5">
        <v>185.6</v>
      </c>
      <c r="G213">
        <v>5</v>
      </c>
      <c r="H213" s="5">
        <f>SalesData_2[[#This Row],[Unit Price]]*SalesData_2[[#This Row],[Units Sold]]</f>
        <v>1450</v>
      </c>
      <c r="I213" s="5">
        <f>SalesData_2[[#This Row],[Unit Cost]]*SalesData_2[[#This Row],[Units Sold]]</f>
        <v>928</v>
      </c>
      <c r="J213" s="5">
        <f>SalesData_2[[#This Row],[Sales]]-SalesData_2[[#This Row],[COGS]]</f>
        <v>522</v>
      </c>
      <c r="K213" s="19">
        <f>SalesData_2[[#This Row],[Profit]]/SalesData_2[[#This Row],[Sales]]</f>
        <v>0.36</v>
      </c>
      <c r="L213" t="s">
        <v>40</v>
      </c>
      <c r="M213" t="s">
        <v>80</v>
      </c>
      <c r="N213" t="s">
        <v>85</v>
      </c>
    </row>
    <row r="214" spans="1:14" x14ac:dyDescent="0.3">
      <c r="A214" s="2">
        <v>44043</v>
      </c>
      <c r="B214" s="2">
        <v>44044</v>
      </c>
      <c r="C214">
        <v>1</v>
      </c>
      <c r="D214" t="s">
        <v>19</v>
      </c>
      <c r="E214" s="5">
        <v>220</v>
      </c>
      <c r="F214" s="5">
        <v>154</v>
      </c>
      <c r="G214">
        <v>2</v>
      </c>
      <c r="H214" s="5">
        <f>SalesData_2[[#This Row],[Unit Price]]*SalesData_2[[#This Row],[Units Sold]]</f>
        <v>440</v>
      </c>
      <c r="I214" s="5">
        <f>SalesData_2[[#This Row],[Unit Cost]]*SalesData_2[[#This Row],[Units Sold]]</f>
        <v>308</v>
      </c>
      <c r="J214" s="5">
        <f>SalesData_2[[#This Row],[Sales]]-SalesData_2[[#This Row],[COGS]]</f>
        <v>132</v>
      </c>
      <c r="K214" s="19">
        <f>SalesData_2[[#This Row],[Profit]]/SalesData_2[[#This Row],[Sales]]</f>
        <v>0.3</v>
      </c>
      <c r="L214" t="s">
        <v>33</v>
      </c>
      <c r="M214" t="s">
        <v>80</v>
      </c>
      <c r="N214" t="s">
        <v>85</v>
      </c>
    </row>
    <row r="215" spans="1:14" x14ac:dyDescent="0.3">
      <c r="A215" s="2">
        <v>44043</v>
      </c>
      <c r="B215" s="2">
        <v>44046</v>
      </c>
      <c r="C215">
        <v>3</v>
      </c>
      <c r="D215" t="s">
        <v>5</v>
      </c>
      <c r="E215" s="5">
        <v>290</v>
      </c>
      <c r="F215" s="5">
        <v>185.6</v>
      </c>
      <c r="G215">
        <v>7</v>
      </c>
      <c r="H215" s="5">
        <f>SalesData_2[[#This Row],[Unit Price]]*SalesData_2[[#This Row],[Units Sold]]</f>
        <v>2030</v>
      </c>
      <c r="I215" s="5">
        <f>SalesData_2[[#This Row],[Unit Cost]]*SalesData_2[[#This Row],[Units Sold]]</f>
        <v>1299.2</v>
      </c>
      <c r="J215" s="5">
        <f>SalesData_2[[#This Row],[Sales]]-SalesData_2[[#This Row],[COGS]]</f>
        <v>730.8</v>
      </c>
      <c r="K215" s="19">
        <f>SalesData_2[[#This Row],[Profit]]/SalesData_2[[#This Row],[Sales]]</f>
        <v>0.36</v>
      </c>
      <c r="L215" t="s">
        <v>71</v>
      </c>
      <c r="M215" t="s">
        <v>79</v>
      </c>
      <c r="N215" t="s">
        <v>85</v>
      </c>
    </row>
    <row r="216" spans="1:14" x14ac:dyDescent="0.3">
      <c r="A216" s="2">
        <v>44044</v>
      </c>
      <c r="B216" s="2">
        <v>44050</v>
      </c>
      <c r="C216">
        <v>6</v>
      </c>
      <c r="D216" t="s">
        <v>10</v>
      </c>
      <c r="E216" s="5">
        <v>390</v>
      </c>
      <c r="F216" s="5">
        <v>253.5</v>
      </c>
      <c r="G216">
        <v>5</v>
      </c>
      <c r="H216" s="5">
        <f>SalesData_2[[#This Row],[Unit Price]]*SalesData_2[[#This Row],[Units Sold]]</f>
        <v>1950</v>
      </c>
      <c r="I216" s="5">
        <f>SalesData_2[[#This Row],[Unit Cost]]*SalesData_2[[#This Row],[Units Sold]]</f>
        <v>1267.5</v>
      </c>
      <c r="J216" s="5">
        <f>SalesData_2[[#This Row],[Sales]]-SalesData_2[[#This Row],[COGS]]</f>
        <v>682.5</v>
      </c>
      <c r="K216" s="19">
        <f>SalesData_2[[#This Row],[Profit]]/SalesData_2[[#This Row],[Sales]]</f>
        <v>0.35</v>
      </c>
      <c r="L216" t="s">
        <v>52</v>
      </c>
      <c r="M216" t="s">
        <v>82</v>
      </c>
      <c r="N216" t="s">
        <v>85</v>
      </c>
    </row>
    <row r="217" spans="1:14" x14ac:dyDescent="0.3">
      <c r="A217" s="2">
        <v>44044</v>
      </c>
      <c r="B217" s="2">
        <v>44046</v>
      </c>
      <c r="C217">
        <v>2</v>
      </c>
      <c r="D217" t="s">
        <v>9</v>
      </c>
      <c r="E217" s="5">
        <v>215</v>
      </c>
      <c r="F217" s="5">
        <v>152.65</v>
      </c>
      <c r="G217">
        <v>6</v>
      </c>
      <c r="H217" s="5">
        <f>SalesData_2[[#This Row],[Unit Price]]*SalesData_2[[#This Row],[Units Sold]]</f>
        <v>1290</v>
      </c>
      <c r="I217" s="5">
        <f>SalesData_2[[#This Row],[Unit Cost]]*SalesData_2[[#This Row],[Units Sold]]</f>
        <v>915.90000000000009</v>
      </c>
      <c r="J217" s="5">
        <f>SalesData_2[[#This Row],[Sales]]-SalesData_2[[#This Row],[COGS]]</f>
        <v>374.09999999999991</v>
      </c>
      <c r="K217" s="19">
        <f>SalesData_2[[#This Row],[Profit]]/SalesData_2[[#This Row],[Sales]]</f>
        <v>0.28999999999999992</v>
      </c>
      <c r="L217" t="s">
        <v>76</v>
      </c>
      <c r="M217" t="s">
        <v>79</v>
      </c>
      <c r="N217" t="s">
        <v>85</v>
      </c>
    </row>
    <row r="218" spans="1:14" x14ac:dyDescent="0.3">
      <c r="A218" s="2">
        <v>44046</v>
      </c>
      <c r="B218" s="2">
        <v>44050</v>
      </c>
      <c r="C218">
        <v>4</v>
      </c>
      <c r="D218" t="s">
        <v>17</v>
      </c>
      <c r="E218" s="5">
        <v>195</v>
      </c>
      <c r="F218" s="5">
        <v>138.44999999999999</v>
      </c>
      <c r="G218">
        <v>3</v>
      </c>
      <c r="H218" s="5">
        <f>SalesData_2[[#This Row],[Unit Price]]*SalesData_2[[#This Row],[Units Sold]]</f>
        <v>585</v>
      </c>
      <c r="I218" s="5">
        <f>SalesData_2[[#This Row],[Unit Cost]]*SalesData_2[[#This Row],[Units Sold]]</f>
        <v>415.34999999999997</v>
      </c>
      <c r="J218" s="5">
        <f>SalesData_2[[#This Row],[Sales]]-SalesData_2[[#This Row],[COGS]]</f>
        <v>169.65000000000003</v>
      </c>
      <c r="K218" s="19">
        <f>SalesData_2[[#This Row],[Profit]]/SalesData_2[[#This Row],[Sales]]</f>
        <v>0.29000000000000004</v>
      </c>
      <c r="L218" t="s">
        <v>37</v>
      </c>
      <c r="M218" t="s">
        <v>83</v>
      </c>
      <c r="N218" t="s">
        <v>86</v>
      </c>
    </row>
    <row r="219" spans="1:14" x14ac:dyDescent="0.3">
      <c r="A219" s="2">
        <v>44049</v>
      </c>
      <c r="B219" s="2">
        <v>44052</v>
      </c>
      <c r="C219">
        <v>3</v>
      </c>
      <c r="D219" t="s">
        <v>6</v>
      </c>
      <c r="E219" s="5">
        <v>99</v>
      </c>
      <c r="F219" s="5">
        <v>62.37</v>
      </c>
      <c r="G219">
        <v>7</v>
      </c>
      <c r="H219" s="5">
        <f>SalesData_2[[#This Row],[Unit Price]]*SalesData_2[[#This Row],[Units Sold]]</f>
        <v>693</v>
      </c>
      <c r="I219" s="5">
        <f>SalesData_2[[#This Row],[Unit Cost]]*SalesData_2[[#This Row],[Units Sold]]</f>
        <v>436.59</v>
      </c>
      <c r="J219" s="5">
        <f>SalesData_2[[#This Row],[Sales]]-SalesData_2[[#This Row],[COGS]]</f>
        <v>256.41000000000003</v>
      </c>
      <c r="K219" s="19">
        <f>SalesData_2[[#This Row],[Profit]]/SalesData_2[[#This Row],[Sales]]</f>
        <v>0.37000000000000005</v>
      </c>
      <c r="L219" t="s">
        <v>37</v>
      </c>
      <c r="M219" t="s">
        <v>81</v>
      </c>
      <c r="N219" t="s">
        <v>86</v>
      </c>
    </row>
    <row r="220" spans="1:14" x14ac:dyDescent="0.3">
      <c r="A220" s="2">
        <v>44049</v>
      </c>
      <c r="B220" s="2">
        <v>44054</v>
      </c>
      <c r="C220">
        <v>5</v>
      </c>
      <c r="D220" t="s">
        <v>5</v>
      </c>
      <c r="E220" s="5">
        <v>290</v>
      </c>
      <c r="F220" s="5">
        <v>185.6</v>
      </c>
      <c r="G220">
        <v>1</v>
      </c>
      <c r="H220" s="5">
        <f>SalesData_2[[#This Row],[Unit Price]]*SalesData_2[[#This Row],[Units Sold]]</f>
        <v>290</v>
      </c>
      <c r="I220" s="5">
        <f>SalesData_2[[#This Row],[Unit Cost]]*SalesData_2[[#This Row],[Units Sold]]</f>
        <v>185.6</v>
      </c>
      <c r="J220" s="5">
        <f>SalesData_2[[#This Row],[Sales]]-SalesData_2[[#This Row],[COGS]]</f>
        <v>104.4</v>
      </c>
      <c r="K220" s="19">
        <f>SalesData_2[[#This Row],[Profit]]/SalesData_2[[#This Row],[Sales]]</f>
        <v>0.36000000000000004</v>
      </c>
      <c r="L220" t="s">
        <v>52</v>
      </c>
      <c r="M220" t="s">
        <v>82</v>
      </c>
      <c r="N220" t="s">
        <v>86</v>
      </c>
    </row>
    <row r="221" spans="1:14" x14ac:dyDescent="0.3">
      <c r="A221" s="2">
        <v>44050</v>
      </c>
      <c r="B221" s="2">
        <v>44055</v>
      </c>
      <c r="C221">
        <v>5</v>
      </c>
      <c r="D221" t="s">
        <v>20</v>
      </c>
      <c r="E221" s="5">
        <v>440</v>
      </c>
      <c r="F221" s="5">
        <v>286</v>
      </c>
      <c r="G221">
        <v>1</v>
      </c>
      <c r="H221" s="5">
        <f>SalesData_2[[#This Row],[Unit Price]]*SalesData_2[[#This Row],[Units Sold]]</f>
        <v>440</v>
      </c>
      <c r="I221" s="5">
        <f>SalesData_2[[#This Row],[Unit Cost]]*SalesData_2[[#This Row],[Units Sold]]</f>
        <v>286</v>
      </c>
      <c r="J221" s="5">
        <f>SalesData_2[[#This Row],[Sales]]-SalesData_2[[#This Row],[COGS]]</f>
        <v>154</v>
      </c>
      <c r="K221" s="19">
        <f>SalesData_2[[#This Row],[Profit]]/SalesData_2[[#This Row],[Sales]]</f>
        <v>0.35</v>
      </c>
      <c r="L221" t="s">
        <v>56</v>
      </c>
      <c r="M221" t="s">
        <v>81</v>
      </c>
      <c r="N221" t="s">
        <v>86</v>
      </c>
    </row>
    <row r="222" spans="1:14" x14ac:dyDescent="0.3">
      <c r="A222" s="2">
        <v>44051</v>
      </c>
      <c r="B222" s="2">
        <v>44053</v>
      </c>
      <c r="C222">
        <v>2</v>
      </c>
      <c r="D222" t="s">
        <v>2</v>
      </c>
      <c r="E222" s="5">
        <v>250</v>
      </c>
      <c r="F222" s="5">
        <v>187.5</v>
      </c>
      <c r="G222">
        <v>3</v>
      </c>
      <c r="H222" s="5">
        <f>SalesData_2[[#This Row],[Unit Price]]*SalesData_2[[#This Row],[Units Sold]]</f>
        <v>750</v>
      </c>
      <c r="I222" s="5">
        <f>SalesData_2[[#This Row],[Unit Cost]]*SalesData_2[[#This Row],[Units Sold]]</f>
        <v>562.5</v>
      </c>
      <c r="J222" s="5">
        <f>SalesData_2[[#This Row],[Sales]]-SalesData_2[[#This Row],[COGS]]</f>
        <v>187.5</v>
      </c>
      <c r="K222" s="19">
        <f>SalesData_2[[#This Row],[Profit]]/SalesData_2[[#This Row],[Sales]]</f>
        <v>0.25</v>
      </c>
      <c r="L222" t="s">
        <v>69</v>
      </c>
      <c r="M222" t="s">
        <v>81</v>
      </c>
      <c r="N222" t="s">
        <v>86</v>
      </c>
    </row>
    <row r="223" spans="1:14" x14ac:dyDescent="0.3">
      <c r="A223" s="2">
        <v>44051</v>
      </c>
      <c r="B223" s="2">
        <v>44052</v>
      </c>
      <c r="C223">
        <v>1</v>
      </c>
      <c r="D223" t="s">
        <v>10</v>
      </c>
      <c r="E223" s="5">
        <v>390</v>
      </c>
      <c r="F223" s="5">
        <v>253.5</v>
      </c>
      <c r="G223">
        <v>6</v>
      </c>
      <c r="H223" s="5">
        <f>SalesData_2[[#This Row],[Unit Price]]*SalesData_2[[#This Row],[Units Sold]]</f>
        <v>2340</v>
      </c>
      <c r="I223" s="5">
        <f>SalesData_2[[#This Row],[Unit Cost]]*SalesData_2[[#This Row],[Units Sold]]</f>
        <v>1521</v>
      </c>
      <c r="J223" s="5">
        <f>SalesData_2[[#This Row],[Sales]]-SalesData_2[[#This Row],[COGS]]</f>
        <v>819</v>
      </c>
      <c r="K223" s="19">
        <f>SalesData_2[[#This Row],[Profit]]/SalesData_2[[#This Row],[Sales]]</f>
        <v>0.35</v>
      </c>
      <c r="L223" t="s">
        <v>59</v>
      </c>
      <c r="M223" t="s">
        <v>82</v>
      </c>
      <c r="N223" t="s">
        <v>85</v>
      </c>
    </row>
    <row r="224" spans="1:14" x14ac:dyDescent="0.3">
      <c r="A224" s="2">
        <v>44055</v>
      </c>
      <c r="B224" s="2">
        <v>44056</v>
      </c>
      <c r="C224">
        <v>1</v>
      </c>
      <c r="D224" t="s">
        <v>11</v>
      </c>
      <c r="E224" s="5">
        <v>490</v>
      </c>
      <c r="F224" s="5">
        <v>298.89999999999998</v>
      </c>
      <c r="G224">
        <v>3</v>
      </c>
      <c r="H224" s="5">
        <f>SalesData_2[[#This Row],[Unit Price]]*SalesData_2[[#This Row],[Units Sold]]</f>
        <v>1470</v>
      </c>
      <c r="I224" s="5">
        <f>SalesData_2[[#This Row],[Unit Cost]]*SalesData_2[[#This Row],[Units Sold]]</f>
        <v>896.69999999999993</v>
      </c>
      <c r="J224" s="5">
        <f>SalesData_2[[#This Row],[Sales]]-SalesData_2[[#This Row],[COGS]]</f>
        <v>573.30000000000007</v>
      </c>
      <c r="K224" s="19">
        <f>SalesData_2[[#This Row],[Profit]]/SalesData_2[[#This Row],[Sales]]</f>
        <v>0.39000000000000007</v>
      </c>
      <c r="L224" t="s">
        <v>43</v>
      </c>
      <c r="M224" t="s">
        <v>80</v>
      </c>
      <c r="N224" t="s">
        <v>85</v>
      </c>
    </row>
    <row r="225" spans="1:14" x14ac:dyDescent="0.3">
      <c r="A225" s="2">
        <v>44056</v>
      </c>
      <c r="B225" s="2">
        <v>44063</v>
      </c>
      <c r="C225">
        <v>7</v>
      </c>
      <c r="D225" t="s">
        <v>14</v>
      </c>
      <c r="E225" s="5">
        <v>375</v>
      </c>
      <c r="F225" s="5">
        <v>247.5</v>
      </c>
      <c r="G225">
        <v>2</v>
      </c>
      <c r="H225" s="5">
        <f>SalesData_2[[#This Row],[Unit Price]]*SalesData_2[[#This Row],[Units Sold]]</f>
        <v>750</v>
      </c>
      <c r="I225" s="5">
        <f>SalesData_2[[#This Row],[Unit Cost]]*SalesData_2[[#This Row],[Units Sold]]</f>
        <v>495</v>
      </c>
      <c r="J225" s="5">
        <f>SalesData_2[[#This Row],[Sales]]-SalesData_2[[#This Row],[COGS]]</f>
        <v>255</v>
      </c>
      <c r="K225" s="19">
        <f>SalesData_2[[#This Row],[Profit]]/SalesData_2[[#This Row],[Sales]]</f>
        <v>0.34</v>
      </c>
      <c r="L225" t="s">
        <v>33</v>
      </c>
      <c r="M225" t="s">
        <v>82</v>
      </c>
      <c r="N225" t="s">
        <v>85</v>
      </c>
    </row>
    <row r="226" spans="1:14" x14ac:dyDescent="0.3">
      <c r="A226" s="2">
        <v>44057</v>
      </c>
      <c r="B226" s="2">
        <v>44059</v>
      </c>
      <c r="C226">
        <v>2</v>
      </c>
      <c r="D226" t="s">
        <v>20</v>
      </c>
      <c r="E226" s="5">
        <v>440</v>
      </c>
      <c r="F226" s="5">
        <v>286</v>
      </c>
      <c r="G226">
        <v>3</v>
      </c>
      <c r="H226" s="5">
        <f>SalesData_2[[#This Row],[Unit Price]]*SalesData_2[[#This Row],[Units Sold]]</f>
        <v>1320</v>
      </c>
      <c r="I226" s="5">
        <f>SalesData_2[[#This Row],[Unit Cost]]*SalesData_2[[#This Row],[Units Sold]]</f>
        <v>858</v>
      </c>
      <c r="J226" s="5">
        <f>SalesData_2[[#This Row],[Sales]]-SalesData_2[[#This Row],[COGS]]</f>
        <v>462</v>
      </c>
      <c r="K226" s="19">
        <f>SalesData_2[[#This Row],[Profit]]/SalesData_2[[#This Row],[Sales]]</f>
        <v>0.35</v>
      </c>
      <c r="L226" t="s">
        <v>75</v>
      </c>
      <c r="M226" t="s">
        <v>80</v>
      </c>
      <c r="N226" t="s">
        <v>85</v>
      </c>
    </row>
    <row r="227" spans="1:14" x14ac:dyDescent="0.3">
      <c r="A227" s="2">
        <v>44057</v>
      </c>
      <c r="B227" s="2">
        <v>44060</v>
      </c>
      <c r="C227">
        <v>3</v>
      </c>
      <c r="D227" t="s">
        <v>15</v>
      </c>
      <c r="E227" s="5">
        <v>110</v>
      </c>
      <c r="F227" s="5">
        <v>78.099999999999994</v>
      </c>
      <c r="G227">
        <v>2</v>
      </c>
      <c r="H227" s="5">
        <f>SalesData_2[[#This Row],[Unit Price]]*SalesData_2[[#This Row],[Units Sold]]</f>
        <v>220</v>
      </c>
      <c r="I227" s="5">
        <f>SalesData_2[[#This Row],[Unit Cost]]*SalesData_2[[#This Row],[Units Sold]]</f>
        <v>156.19999999999999</v>
      </c>
      <c r="J227" s="5">
        <f>SalesData_2[[#This Row],[Sales]]-SalesData_2[[#This Row],[COGS]]</f>
        <v>63.800000000000011</v>
      </c>
      <c r="K227" s="19">
        <f>SalesData_2[[#This Row],[Profit]]/SalesData_2[[#This Row],[Sales]]</f>
        <v>0.29000000000000004</v>
      </c>
      <c r="L227" t="s">
        <v>37</v>
      </c>
      <c r="M227" t="s">
        <v>79</v>
      </c>
      <c r="N227" t="s">
        <v>85</v>
      </c>
    </row>
    <row r="228" spans="1:14" x14ac:dyDescent="0.3">
      <c r="A228" s="2">
        <v>44058</v>
      </c>
      <c r="B228" s="2">
        <v>44060</v>
      </c>
      <c r="C228">
        <v>2</v>
      </c>
      <c r="D228" t="s">
        <v>11</v>
      </c>
      <c r="E228" s="5">
        <v>490</v>
      </c>
      <c r="F228" s="5">
        <v>298.89999999999998</v>
      </c>
      <c r="G228">
        <v>7</v>
      </c>
      <c r="H228" s="5">
        <f>SalesData_2[[#This Row],[Unit Price]]*SalesData_2[[#This Row],[Units Sold]]</f>
        <v>3430</v>
      </c>
      <c r="I228" s="5">
        <f>SalesData_2[[#This Row],[Unit Cost]]*SalesData_2[[#This Row],[Units Sold]]</f>
        <v>2092.2999999999997</v>
      </c>
      <c r="J228" s="5">
        <f>SalesData_2[[#This Row],[Sales]]-SalesData_2[[#This Row],[COGS]]</f>
        <v>1337.7000000000003</v>
      </c>
      <c r="K228" s="19">
        <f>SalesData_2[[#This Row],[Profit]]/SalesData_2[[#This Row],[Sales]]</f>
        <v>0.39000000000000007</v>
      </c>
      <c r="L228" t="s">
        <v>60</v>
      </c>
      <c r="M228" t="s">
        <v>80</v>
      </c>
      <c r="N228" t="s">
        <v>85</v>
      </c>
    </row>
    <row r="229" spans="1:14" x14ac:dyDescent="0.3">
      <c r="A229" s="2">
        <v>44061</v>
      </c>
      <c r="B229" s="2">
        <v>44068</v>
      </c>
      <c r="C229">
        <v>7</v>
      </c>
      <c r="D229" t="s">
        <v>16</v>
      </c>
      <c r="E229" s="5">
        <v>145</v>
      </c>
      <c r="F229" s="5">
        <v>105.85</v>
      </c>
      <c r="G229">
        <v>2</v>
      </c>
      <c r="H229" s="5">
        <f>SalesData_2[[#This Row],[Unit Price]]*SalesData_2[[#This Row],[Units Sold]]</f>
        <v>290</v>
      </c>
      <c r="I229" s="5">
        <f>SalesData_2[[#This Row],[Unit Cost]]*SalesData_2[[#This Row],[Units Sold]]</f>
        <v>211.7</v>
      </c>
      <c r="J229" s="5">
        <f>SalesData_2[[#This Row],[Sales]]-SalesData_2[[#This Row],[COGS]]</f>
        <v>78.300000000000011</v>
      </c>
      <c r="K229" s="19">
        <f>SalesData_2[[#This Row],[Profit]]/SalesData_2[[#This Row],[Sales]]</f>
        <v>0.27</v>
      </c>
      <c r="L229" t="s">
        <v>33</v>
      </c>
      <c r="M229" t="s">
        <v>82</v>
      </c>
      <c r="N229" t="s">
        <v>86</v>
      </c>
    </row>
    <row r="230" spans="1:14" x14ac:dyDescent="0.3">
      <c r="A230" s="2">
        <v>44063</v>
      </c>
      <c r="B230" s="2">
        <v>44069</v>
      </c>
      <c r="C230">
        <v>6</v>
      </c>
      <c r="D230" t="s">
        <v>4</v>
      </c>
      <c r="E230" s="5">
        <v>390</v>
      </c>
      <c r="F230" s="5">
        <v>288.60000000000002</v>
      </c>
      <c r="G230">
        <v>8</v>
      </c>
      <c r="H230" s="5">
        <f>SalesData_2[[#This Row],[Unit Price]]*SalesData_2[[#This Row],[Units Sold]]</f>
        <v>3120</v>
      </c>
      <c r="I230" s="5">
        <f>SalesData_2[[#This Row],[Unit Cost]]*SalesData_2[[#This Row],[Units Sold]]</f>
        <v>2308.8000000000002</v>
      </c>
      <c r="J230" s="5">
        <f>SalesData_2[[#This Row],[Sales]]-SalesData_2[[#This Row],[COGS]]</f>
        <v>811.19999999999982</v>
      </c>
      <c r="K230" s="19">
        <f>SalesData_2[[#This Row],[Profit]]/SalesData_2[[#This Row],[Sales]]</f>
        <v>0.25999999999999995</v>
      </c>
      <c r="L230" t="s">
        <v>61</v>
      </c>
      <c r="M230" t="s">
        <v>79</v>
      </c>
      <c r="N230" t="s">
        <v>85</v>
      </c>
    </row>
    <row r="231" spans="1:14" x14ac:dyDescent="0.3">
      <c r="A231" s="2">
        <v>44064</v>
      </c>
      <c r="B231" s="2">
        <v>44065</v>
      </c>
      <c r="C231">
        <v>1</v>
      </c>
      <c r="D231" t="s">
        <v>6</v>
      </c>
      <c r="E231" s="5">
        <v>99</v>
      </c>
      <c r="F231" s="5">
        <v>62.37</v>
      </c>
      <c r="G231">
        <v>1</v>
      </c>
      <c r="H231" s="5">
        <f>SalesData_2[[#This Row],[Unit Price]]*SalesData_2[[#This Row],[Units Sold]]</f>
        <v>99</v>
      </c>
      <c r="I231" s="5">
        <f>SalesData_2[[#This Row],[Unit Cost]]*SalesData_2[[#This Row],[Units Sold]]</f>
        <v>62.37</v>
      </c>
      <c r="J231" s="5">
        <f>SalesData_2[[#This Row],[Sales]]-SalesData_2[[#This Row],[COGS]]</f>
        <v>36.630000000000003</v>
      </c>
      <c r="K231" s="19">
        <f>SalesData_2[[#This Row],[Profit]]/SalesData_2[[#This Row],[Sales]]</f>
        <v>0.37000000000000005</v>
      </c>
      <c r="L231" t="s">
        <v>35</v>
      </c>
      <c r="M231" t="s">
        <v>79</v>
      </c>
      <c r="N231" t="s">
        <v>86</v>
      </c>
    </row>
    <row r="232" spans="1:14" x14ac:dyDescent="0.3">
      <c r="A232" s="2">
        <v>44065</v>
      </c>
      <c r="B232" s="2">
        <v>44069</v>
      </c>
      <c r="C232">
        <v>4</v>
      </c>
      <c r="D232" t="s">
        <v>4</v>
      </c>
      <c r="E232" s="5">
        <v>390</v>
      </c>
      <c r="F232" s="5">
        <v>288.60000000000002</v>
      </c>
      <c r="G232">
        <v>5</v>
      </c>
      <c r="H232" s="5">
        <f>SalesData_2[[#This Row],[Unit Price]]*SalesData_2[[#This Row],[Units Sold]]</f>
        <v>1950</v>
      </c>
      <c r="I232" s="5">
        <f>SalesData_2[[#This Row],[Unit Cost]]*SalesData_2[[#This Row],[Units Sold]]</f>
        <v>1443</v>
      </c>
      <c r="J232" s="5">
        <f>SalesData_2[[#This Row],[Sales]]-SalesData_2[[#This Row],[COGS]]</f>
        <v>507</v>
      </c>
      <c r="K232" s="19">
        <f>SalesData_2[[#This Row],[Profit]]/SalesData_2[[#This Row],[Sales]]</f>
        <v>0.26</v>
      </c>
      <c r="L232" t="s">
        <v>54</v>
      </c>
      <c r="M232" t="s">
        <v>83</v>
      </c>
      <c r="N232" t="s">
        <v>85</v>
      </c>
    </row>
    <row r="233" spans="1:14" x14ac:dyDescent="0.3">
      <c r="A233" s="2">
        <v>44069</v>
      </c>
      <c r="B233" s="2">
        <v>44071</v>
      </c>
      <c r="C233">
        <v>2</v>
      </c>
      <c r="D233" t="s">
        <v>3</v>
      </c>
      <c r="E233" s="5">
        <v>95</v>
      </c>
      <c r="F233" s="5">
        <v>60.8</v>
      </c>
      <c r="G233">
        <v>6</v>
      </c>
      <c r="H233" s="5">
        <f>SalesData_2[[#This Row],[Unit Price]]*SalesData_2[[#This Row],[Units Sold]]</f>
        <v>570</v>
      </c>
      <c r="I233" s="5">
        <f>SalesData_2[[#This Row],[Unit Cost]]*SalesData_2[[#This Row],[Units Sold]]</f>
        <v>364.79999999999995</v>
      </c>
      <c r="J233" s="5">
        <f>SalesData_2[[#This Row],[Sales]]-SalesData_2[[#This Row],[COGS]]</f>
        <v>205.20000000000005</v>
      </c>
      <c r="K233" s="19">
        <f>SalesData_2[[#This Row],[Profit]]/SalesData_2[[#This Row],[Sales]]</f>
        <v>0.3600000000000001</v>
      </c>
      <c r="L233" t="s">
        <v>61</v>
      </c>
      <c r="M233" t="s">
        <v>81</v>
      </c>
      <c r="N233" t="s">
        <v>86</v>
      </c>
    </row>
    <row r="234" spans="1:14" x14ac:dyDescent="0.3">
      <c r="A234" s="2">
        <v>44069</v>
      </c>
      <c r="B234" s="2">
        <v>44071</v>
      </c>
      <c r="C234">
        <v>2</v>
      </c>
      <c r="D234" t="s">
        <v>14</v>
      </c>
      <c r="E234" s="5">
        <v>375</v>
      </c>
      <c r="F234" s="5">
        <v>247.5</v>
      </c>
      <c r="G234">
        <v>9</v>
      </c>
      <c r="H234" s="5">
        <f>SalesData_2[[#This Row],[Unit Price]]*SalesData_2[[#This Row],[Units Sold]]</f>
        <v>3375</v>
      </c>
      <c r="I234" s="5">
        <f>SalesData_2[[#This Row],[Unit Cost]]*SalesData_2[[#This Row],[Units Sold]]</f>
        <v>2227.5</v>
      </c>
      <c r="J234" s="5">
        <f>SalesData_2[[#This Row],[Sales]]-SalesData_2[[#This Row],[COGS]]</f>
        <v>1147.5</v>
      </c>
      <c r="K234" s="19">
        <f>SalesData_2[[#This Row],[Profit]]/SalesData_2[[#This Row],[Sales]]</f>
        <v>0.34</v>
      </c>
      <c r="L234" t="s">
        <v>64</v>
      </c>
      <c r="M234" t="s">
        <v>82</v>
      </c>
      <c r="N234" t="s">
        <v>86</v>
      </c>
    </row>
    <row r="235" spans="1:14" x14ac:dyDescent="0.3">
      <c r="A235" s="2">
        <v>44072</v>
      </c>
      <c r="B235" s="2">
        <v>44078</v>
      </c>
      <c r="C235">
        <v>6</v>
      </c>
      <c r="D235" t="s">
        <v>14</v>
      </c>
      <c r="E235" s="5">
        <v>375</v>
      </c>
      <c r="F235" s="5">
        <v>247.5</v>
      </c>
      <c r="G235">
        <v>1</v>
      </c>
      <c r="H235" s="5">
        <f>SalesData_2[[#This Row],[Unit Price]]*SalesData_2[[#This Row],[Units Sold]]</f>
        <v>375</v>
      </c>
      <c r="I235" s="5">
        <f>SalesData_2[[#This Row],[Unit Cost]]*SalesData_2[[#This Row],[Units Sold]]</f>
        <v>247.5</v>
      </c>
      <c r="J235" s="5">
        <f>SalesData_2[[#This Row],[Sales]]-SalesData_2[[#This Row],[COGS]]</f>
        <v>127.5</v>
      </c>
      <c r="K235" s="19">
        <f>SalesData_2[[#This Row],[Profit]]/SalesData_2[[#This Row],[Sales]]</f>
        <v>0.34</v>
      </c>
      <c r="L235" t="s">
        <v>52</v>
      </c>
      <c r="M235" t="s">
        <v>80</v>
      </c>
      <c r="N235" t="s">
        <v>86</v>
      </c>
    </row>
    <row r="236" spans="1:14" x14ac:dyDescent="0.3">
      <c r="A236" s="2">
        <v>44072</v>
      </c>
      <c r="B236" s="2">
        <v>44078</v>
      </c>
      <c r="C236">
        <v>6</v>
      </c>
      <c r="D236" t="s">
        <v>11</v>
      </c>
      <c r="E236" s="5">
        <v>490</v>
      </c>
      <c r="F236" s="5">
        <v>298.89999999999998</v>
      </c>
      <c r="G236">
        <v>6</v>
      </c>
      <c r="H236" s="5">
        <f>SalesData_2[[#This Row],[Unit Price]]*SalesData_2[[#This Row],[Units Sold]]</f>
        <v>2940</v>
      </c>
      <c r="I236" s="5">
        <f>SalesData_2[[#This Row],[Unit Cost]]*SalesData_2[[#This Row],[Units Sold]]</f>
        <v>1793.3999999999999</v>
      </c>
      <c r="J236" s="5">
        <f>SalesData_2[[#This Row],[Sales]]-SalesData_2[[#This Row],[COGS]]</f>
        <v>1146.6000000000001</v>
      </c>
      <c r="K236" s="19">
        <f>SalesData_2[[#This Row],[Profit]]/SalesData_2[[#This Row],[Sales]]</f>
        <v>0.39000000000000007</v>
      </c>
      <c r="L236" t="s">
        <v>44</v>
      </c>
      <c r="M236" t="s">
        <v>82</v>
      </c>
      <c r="N236" t="s">
        <v>85</v>
      </c>
    </row>
    <row r="237" spans="1:14" x14ac:dyDescent="0.3">
      <c r="A237" s="2">
        <v>44072</v>
      </c>
      <c r="B237" s="2">
        <v>44074</v>
      </c>
      <c r="C237">
        <v>2</v>
      </c>
      <c r="D237" t="s">
        <v>22</v>
      </c>
      <c r="E237" s="5">
        <v>460</v>
      </c>
      <c r="F237" s="5">
        <v>303.60000000000002</v>
      </c>
      <c r="G237">
        <v>8</v>
      </c>
      <c r="H237" s="5">
        <f>SalesData_2[[#This Row],[Unit Price]]*SalesData_2[[#This Row],[Units Sold]]</f>
        <v>3680</v>
      </c>
      <c r="I237" s="5">
        <f>SalesData_2[[#This Row],[Unit Cost]]*SalesData_2[[#This Row],[Units Sold]]</f>
        <v>2428.8000000000002</v>
      </c>
      <c r="J237" s="5">
        <f>SalesData_2[[#This Row],[Sales]]-SalesData_2[[#This Row],[COGS]]</f>
        <v>1251.1999999999998</v>
      </c>
      <c r="K237" s="19">
        <f>SalesData_2[[#This Row],[Profit]]/SalesData_2[[#This Row],[Sales]]</f>
        <v>0.33999999999999997</v>
      </c>
      <c r="L237" t="s">
        <v>54</v>
      </c>
      <c r="M237" t="s">
        <v>80</v>
      </c>
      <c r="N237" t="s">
        <v>85</v>
      </c>
    </row>
    <row r="238" spans="1:14" x14ac:dyDescent="0.3">
      <c r="A238" s="2">
        <v>44073</v>
      </c>
      <c r="B238" s="2">
        <v>44078</v>
      </c>
      <c r="C238">
        <v>5</v>
      </c>
      <c r="D238" t="s">
        <v>8</v>
      </c>
      <c r="E238" s="5">
        <v>59</v>
      </c>
      <c r="F238" s="5">
        <v>41.3</v>
      </c>
      <c r="G238">
        <v>1</v>
      </c>
      <c r="H238" s="5">
        <f>SalesData_2[[#This Row],[Unit Price]]*SalesData_2[[#This Row],[Units Sold]]</f>
        <v>59</v>
      </c>
      <c r="I238" s="5">
        <f>SalesData_2[[#This Row],[Unit Cost]]*SalesData_2[[#This Row],[Units Sold]]</f>
        <v>41.3</v>
      </c>
      <c r="J238" s="5">
        <f>SalesData_2[[#This Row],[Sales]]-SalesData_2[[#This Row],[COGS]]</f>
        <v>17.700000000000003</v>
      </c>
      <c r="K238" s="19">
        <f>SalesData_2[[#This Row],[Profit]]/SalesData_2[[#This Row],[Sales]]</f>
        <v>0.30000000000000004</v>
      </c>
      <c r="L238" t="s">
        <v>50</v>
      </c>
      <c r="M238" t="s">
        <v>80</v>
      </c>
      <c r="N238" t="s">
        <v>86</v>
      </c>
    </row>
    <row r="239" spans="1:14" x14ac:dyDescent="0.3">
      <c r="A239" s="2">
        <v>44074</v>
      </c>
      <c r="B239" s="2">
        <v>44079</v>
      </c>
      <c r="C239">
        <v>5</v>
      </c>
      <c r="D239" t="s">
        <v>18</v>
      </c>
      <c r="E239" s="5">
        <v>80</v>
      </c>
      <c r="F239" s="5">
        <v>48.8</v>
      </c>
      <c r="G239">
        <v>5</v>
      </c>
      <c r="H239" s="5">
        <f>SalesData_2[[#This Row],[Unit Price]]*SalesData_2[[#This Row],[Units Sold]]</f>
        <v>400</v>
      </c>
      <c r="I239" s="5">
        <f>SalesData_2[[#This Row],[Unit Cost]]*SalesData_2[[#This Row],[Units Sold]]</f>
        <v>244</v>
      </c>
      <c r="J239" s="5">
        <f>SalesData_2[[#This Row],[Sales]]-SalesData_2[[#This Row],[COGS]]</f>
        <v>156</v>
      </c>
      <c r="K239" s="19">
        <f>SalesData_2[[#This Row],[Profit]]/SalesData_2[[#This Row],[Sales]]</f>
        <v>0.39</v>
      </c>
      <c r="L239" t="s">
        <v>59</v>
      </c>
      <c r="M239" t="s">
        <v>81</v>
      </c>
      <c r="N239" t="s">
        <v>86</v>
      </c>
    </row>
    <row r="240" spans="1:14" x14ac:dyDescent="0.3">
      <c r="A240" s="2">
        <v>44075</v>
      </c>
      <c r="B240" s="2">
        <v>44081</v>
      </c>
      <c r="C240">
        <v>6</v>
      </c>
      <c r="D240" t="s">
        <v>20</v>
      </c>
      <c r="E240" s="5">
        <v>440</v>
      </c>
      <c r="F240" s="5">
        <v>286</v>
      </c>
      <c r="G240">
        <v>8</v>
      </c>
      <c r="H240" s="5">
        <f>SalesData_2[[#This Row],[Unit Price]]*SalesData_2[[#This Row],[Units Sold]]</f>
        <v>3520</v>
      </c>
      <c r="I240" s="5">
        <f>SalesData_2[[#This Row],[Unit Cost]]*SalesData_2[[#This Row],[Units Sold]]</f>
        <v>2288</v>
      </c>
      <c r="J240" s="5">
        <f>SalesData_2[[#This Row],[Sales]]-SalesData_2[[#This Row],[COGS]]</f>
        <v>1232</v>
      </c>
      <c r="K240" s="19">
        <f>SalesData_2[[#This Row],[Profit]]/SalesData_2[[#This Row],[Sales]]</f>
        <v>0.35</v>
      </c>
      <c r="L240" t="s">
        <v>74</v>
      </c>
      <c r="M240" t="s">
        <v>83</v>
      </c>
      <c r="N240" t="s">
        <v>86</v>
      </c>
    </row>
    <row r="241" spans="1:14" x14ac:dyDescent="0.3">
      <c r="A241" s="2">
        <v>44075</v>
      </c>
      <c r="B241" s="2">
        <v>44079</v>
      </c>
      <c r="C241">
        <v>4</v>
      </c>
      <c r="D241" t="s">
        <v>22</v>
      </c>
      <c r="E241" s="5">
        <v>460</v>
      </c>
      <c r="F241" s="5">
        <v>303.60000000000002</v>
      </c>
      <c r="G241">
        <v>7</v>
      </c>
      <c r="H241" s="5">
        <f>SalesData_2[[#This Row],[Unit Price]]*SalesData_2[[#This Row],[Units Sold]]</f>
        <v>3220</v>
      </c>
      <c r="I241" s="5">
        <f>SalesData_2[[#This Row],[Unit Cost]]*SalesData_2[[#This Row],[Units Sold]]</f>
        <v>2125.2000000000003</v>
      </c>
      <c r="J241" s="5">
        <f>SalesData_2[[#This Row],[Sales]]-SalesData_2[[#This Row],[COGS]]</f>
        <v>1094.7999999999997</v>
      </c>
      <c r="K241" s="19">
        <f>SalesData_2[[#This Row],[Profit]]/SalesData_2[[#This Row],[Sales]]</f>
        <v>0.33999999999999991</v>
      </c>
      <c r="L241" t="s">
        <v>29</v>
      </c>
      <c r="M241" t="s">
        <v>83</v>
      </c>
      <c r="N241" t="s">
        <v>85</v>
      </c>
    </row>
    <row r="242" spans="1:14" x14ac:dyDescent="0.3">
      <c r="A242" s="2">
        <v>44075</v>
      </c>
      <c r="B242" s="2">
        <v>44078</v>
      </c>
      <c r="C242">
        <v>3</v>
      </c>
      <c r="D242" t="s">
        <v>19</v>
      </c>
      <c r="E242" s="5">
        <v>220</v>
      </c>
      <c r="F242" s="5">
        <v>154</v>
      </c>
      <c r="G242">
        <v>1</v>
      </c>
      <c r="H242" s="5">
        <f>SalesData_2[[#This Row],[Unit Price]]*SalesData_2[[#This Row],[Units Sold]]</f>
        <v>220</v>
      </c>
      <c r="I242" s="5">
        <f>SalesData_2[[#This Row],[Unit Cost]]*SalesData_2[[#This Row],[Units Sold]]</f>
        <v>154</v>
      </c>
      <c r="J242" s="5">
        <f>SalesData_2[[#This Row],[Sales]]-SalesData_2[[#This Row],[COGS]]</f>
        <v>66</v>
      </c>
      <c r="K242" s="19">
        <f>SalesData_2[[#This Row],[Profit]]/SalesData_2[[#This Row],[Sales]]</f>
        <v>0.3</v>
      </c>
      <c r="L242" t="s">
        <v>31</v>
      </c>
      <c r="M242" t="s">
        <v>79</v>
      </c>
      <c r="N242" t="s">
        <v>86</v>
      </c>
    </row>
    <row r="243" spans="1:14" x14ac:dyDescent="0.3">
      <c r="A243" s="2">
        <v>44076</v>
      </c>
      <c r="B243" s="2">
        <v>44080</v>
      </c>
      <c r="C243">
        <v>4</v>
      </c>
      <c r="D243" t="s">
        <v>2</v>
      </c>
      <c r="E243" s="5">
        <v>250</v>
      </c>
      <c r="F243" s="5">
        <v>187.5</v>
      </c>
      <c r="G243">
        <v>5</v>
      </c>
      <c r="H243" s="5">
        <f>SalesData_2[[#This Row],[Unit Price]]*SalesData_2[[#This Row],[Units Sold]]</f>
        <v>1250</v>
      </c>
      <c r="I243" s="5">
        <f>SalesData_2[[#This Row],[Unit Cost]]*SalesData_2[[#This Row],[Units Sold]]</f>
        <v>937.5</v>
      </c>
      <c r="J243" s="5">
        <f>SalesData_2[[#This Row],[Sales]]-SalesData_2[[#This Row],[COGS]]</f>
        <v>312.5</v>
      </c>
      <c r="K243" s="19">
        <f>SalesData_2[[#This Row],[Profit]]/SalesData_2[[#This Row],[Sales]]</f>
        <v>0.25</v>
      </c>
      <c r="L243" t="s">
        <v>40</v>
      </c>
      <c r="M243" t="s">
        <v>79</v>
      </c>
      <c r="N243" t="s">
        <v>86</v>
      </c>
    </row>
    <row r="244" spans="1:14" x14ac:dyDescent="0.3">
      <c r="A244" s="2">
        <v>44080</v>
      </c>
      <c r="B244" s="2">
        <v>44083</v>
      </c>
      <c r="C244">
        <v>3</v>
      </c>
      <c r="D244" t="s">
        <v>19</v>
      </c>
      <c r="E244" s="5">
        <v>220</v>
      </c>
      <c r="F244" s="5">
        <v>154</v>
      </c>
      <c r="G244">
        <v>9</v>
      </c>
      <c r="H244" s="5">
        <f>SalesData_2[[#This Row],[Unit Price]]*SalesData_2[[#This Row],[Units Sold]]</f>
        <v>1980</v>
      </c>
      <c r="I244" s="5">
        <f>SalesData_2[[#This Row],[Unit Cost]]*SalesData_2[[#This Row],[Units Sold]]</f>
        <v>1386</v>
      </c>
      <c r="J244" s="5">
        <f>SalesData_2[[#This Row],[Sales]]-SalesData_2[[#This Row],[COGS]]</f>
        <v>594</v>
      </c>
      <c r="K244" s="19">
        <f>SalesData_2[[#This Row],[Profit]]/SalesData_2[[#This Row],[Sales]]</f>
        <v>0.3</v>
      </c>
      <c r="L244" t="s">
        <v>71</v>
      </c>
      <c r="M244" t="s">
        <v>82</v>
      </c>
      <c r="N244" t="s">
        <v>85</v>
      </c>
    </row>
    <row r="245" spans="1:14" x14ac:dyDescent="0.3">
      <c r="A245" s="2">
        <v>44081</v>
      </c>
      <c r="B245" s="2">
        <v>44087</v>
      </c>
      <c r="C245">
        <v>6</v>
      </c>
      <c r="D245" t="s">
        <v>9</v>
      </c>
      <c r="E245" s="5">
        <v>215</v>
      </c>
      <c r="F245" s="5">
        <v>152.65</v>
      </c>
      <c r="G245">
        <v>8</v>
      </c>
      <c r="H245" s="5">
        <f>SalesData_2[[#This Row],[Unit Price]]*SalesData_2[[#This Row],[Units Sold]]</f>
        <v>1720</v>
      </c>
      <c r="I245" s="5">
        <f>SalesData_2[[#This Row],[Unit Cost]]*SalesData_2[[#This Row],[Units Sold]]</f>
        <v>1221.2</v>
      </c>
      <c r="J245" s="5">
        <f>SalesData_2[[#This Row],[Sales]]-SalesData_2[[#This Row],[COGS]]</f>
        <v>498.79999999999995</v>
      </c>
      <c r="K245" s="19">
        <f>SalesData_2[[#This Row],[Profit]]/SalesData_2[[#This Row],[Sales]]</f>
        <v>0.28999999999999998</v>
      </c>
      <c r="L245" t="s">
        <v>45</v>
      </c>
      <c r="M245" t="s">
        <v>83</v>
      </c>
      <c r="N245" t="s">
        <v>86</v>
      </c>
    </row>
    <row r="246" spans="1:14" x14ac:dyDescent="0.3">
      <c r="A246" s="2">
        <v>44081</v>
      </c>
      <c r="B246" s="2">
        <v>44087</v>
      </c>
      <c r="C246">
        <v>6</v>
      </c>
      <c r="D246" t="s">
        <v>8</v>
      </c>
      <c r="E246" s="5">
        <v>59</v>
      </c>
      <c r="F246" s="5">
        <v>41.3</v>
      </c>
      <c r="G246">
        <v>4</v>
      </c>
      <c r="H246" s="5">
        <f>SalesData_2[[#This Row],[Unit Price]]*SalesData_2[[#This Row],[Units Sold]]</f>
        <v>236</v>
      </c>
      <c r="I246" s="5">
        <f>SalesData_2[[#This Row],[Unit Cost]]*SalesData_2[[#This Row],[Units Sold]]</f>
        <v>165.2</v>
      </c>
      <c r="J246" s="5">
        <f>SalesData_2[[#This Row],[Sales]]-SalesData_2[[#This Row],[COGS]]</f>
        <v>70.800000000000011</v>
      </c>
      <c r="K246" s="19">
        <f>SalesData_2[[#This Row],[Profit]]/SalesData_2[[#This Row],[Sales]]</f>
        <v>0.30000000000000004</v>
      </c>
      <c r="L246" t="s">
        <v>38</v>
      </c>
      <c r="M246" t="s">
        <v>80</v>
      </c>
      <c r="N246" t="s">
        <v>85</v>
      </c>
    </row>
    <row r="247" spans="1:14" x14ac:dyDescent="0.3">
      <c r="A247" s="2">
        <v>44081</v>
      </c>
      <c r="B247" s="2">
        <v>44083</v>
      </c>
      <c r="C247">
        <v>2</v>
      </c>
      <c r="D247" t="s">
        <v>23</v>
      </c>
      <c r="E247" s="5">
        <v>275</v>
      </c>
      <c r="F247" s="5">
        <v>200.75</v>
      </c>
      <c r="G247">
        <v>3</v>
      </c>
      <c r="H247" s="5">
        <f>SalesData_2[[#This Row],[Unit Price]]*SalesData_2[[#This Row],[Units Sold]]</f>
        <v>825</v>
      </c>
      <c r="I247" s="5">
        <f>SalesData_2[[#This Row],[Unit Cost]]*SalesData_2[[#This Row],[Units Sold]]</f>
        <v>602.25</v>
      </c>
      <c r="J247" s="5">
        <f>SalesData_2[[#This Row],[Sales]]-SalesData_2[[#This Row],[COGS]]</f>
        <v>222.75</v>
      </c>
      <c r="K247" s="19">
        <f>SalesData_2[[#This Row],[Profit]]/SalesData_2[[#This Row],[Sales]]</f>
        <v>0.27</v>
      </c>
      <c r="L247" t="s">
        <v>37</v>
      </c>
      <c r="M247" t="s">
        <v>79</v>
      </c>
      <c r="N247" t="s">
        <v>86</v>
      </c>
    </row>
    <row r="248" spans="1:14" x14ac:dyDescent="0.3">
      <c r="A248" s="2">
        <v>44081</v>
      </c>
      <c r="B248" s="2">
        <v>44085</v>
      </c>
      <c r="C248">
        <v>4</v>
      </c>
      <c r="D248" t="s">
        <v>10</v>
      </c>
      <c r="E248" s="5">
        <v>390</v>
      </c>
      <c r="F248" s="5">
        <v>253.5</v>
      </c>
      <c r="G248">
        <v>6</v>
      </c>
      <c r="H248" s="5">
        <f>SalesData_2[[#This Row],[Unit Price]]*SalesData_2[[#This Row],[Units Sold]]</f>
        <v>2340</v>
      </c>
      <c r="I248" s="5">
        <f>SalesData_2[[#This Row],[Unit Cost]]*SalesData_2[[#This Row],[Units Sold]]</f>
        <v>1521</v>
      </c>
      <c r="J248" s="5">
        <f>SalesData_2[[#This Row],[Sales]]-SalesData_2[[#This Row],[COGS]]</f>
        <v>819</v>
      </c>
      <c r="K248" s="19">
        <f>SalesData_2[[#This Row],[Profit]]/SalesData_2[[#This Row],[Sales]]</f>
        <v>0.35</v>
      </c>
      <c r="L248" t="s">
        <v>64</v>
      </c>
      <c r="M248" t="s">
        <v>79</v>
      </c>
      <c r="N248" t="s">
        <v>85</v>
      </c>
    </row>
    <row r="249" spans="1:14" x14ac:dyDescent="0.3">
      <c r="A249" s="2">
        <v>44081</v>
      </c>
      <c r="B249" s="2">
        <v>44088</v>
      </c>
      <c r="C249">
        <v>7</v>
      </c>
      <c r="D249" t="s">
        <v>2</v>
      </c>
      <c r="E249" s="5">
        <v>250</v>
      </c>
      <c r="F249" s="5">
        <v>187.5</v>
      </c>
      <c r="G249">
        <v>7</v>
      </c>
      <c r="H249" s="5">
        <f>SalesData_2[[#This Row],[Unit Price]]*SalesData_2[[#This Row],[Units Sold]]</f>
        <v>1750</v>
      </c>
      <c r="I249" s="5">
        <f>SalesData_2[[#This Row],[Unit Cost]]*SalesData_2[[#This Row],[Units Sold]]</f>
        <v>1312.5</v>
      </c>
      <c r="J249" s="5">
        <f>SalesData_2[[#This Row],[Sales]]-SalesData_2[[#This Row],[COGS]]</f>
        <v>437.5</v>
      </c>
      <c r="K249" s="19">
        <f>SalesData_2[[#This Row],[Profit]]/SalesData_2[[#This Row],[Sales]]</f>
        <v>0.25</v>
      </c>
      <c r="L249" t="s">
        <v>30</v>
      </c>
      <c r="M249" t="s">
        <v>80</v>
      </c>
      <c r="N249" t="s">
        <v>86</v>
      </c>
    </row>
    <row r="250" spans="1:14" x14ac:dyDescent="0.3">
      <c r="A250" s="2">
        <v>44082</v>
      </c>
      <c r="B250" s="2">
        <v>44085</v>
      </c>
      <c r="C250">
        <v>3</v>
      </c>
      <c r="D250" t="s">
        <v>8</v>
      </c>
      <c r="E250" s="5">
        <v>59</v>
      </c>
      <c r="F250" s="5">
        <v>41.3</v>
      </c>
      <c r="G250">
        <v>8</v>
      </c>
      <c r="H250" s="5">
        <f>SalesData_2[[#This Row],[Unit Price]]*SalesData_2[[#This Row],[Units Sold]]</f>
        <v>472</v>
      </c>
      <c r="I250" s="5">
        <f>SalesData_2[[#This Row],[Unit Cost]]*SalesData_2[[#This Row],[Units Sold]]</f>
        <v>330.4</v>
      </c>
      <c r="J250" s="5">
        <f>SalesData_2[[#This Row],[Sales]]-SalesData_2[[#This Row],[COGS]]</f>
        <v>141.60000000000002</v>
      </c>
      <c r="K250" s="19">
        <f>SalesData_2[[#This Row],[Profit]]/SalesData_2[[#This Row],[Sales]]</f>
        <v>0.30000000000000004</v>
      </c>
      <c r="L250" t="s">
        <v>46</v>
      </c>
      <c r="M250" t="s">
        <v>80</v>
      </c>
      <c r="N250" t="s">
        <v>85</v>
      </c>
    </row>
    <row r="251" spans="1:14" x14ac:dyDescent="0.3">
      <c r="A251" s="2">
        <v>44082</v>
      </c>
      <c r="B251" s="2">
        <v>44088</v>
      </c>
      <c r="C251">
        <v>6</v>
      </c>
      <c r="D251" t="s">
        <v>8</v>
      </c>
      <c r="E251" s="5">
        <v>59</v>
      </c>
      <c r="F251" s="5">
        <v>41.3</v>
      </c>
      <c r="G251">
        <v>9</v>
      </c>
      <c r="H251" s="5">
        <f>SalesData_2[[#This Row],[Unit Price]]*SalesData_2[[#This Row],[Units Sold]]</f>
        <v>531</v>
      </c>
      <c r="I251" s="5">
        <f>SalesData_2[[#This Row],[Unit Cost]]*SalesData_2[[#This Row],[Units Sold]]</f>
        <v>371.7</v>
      </c>
      <c r="J251" s="5">
        <f>SalesData_2[[#This Row],[Sales]]-SalesData_2[[#This Row],[COGS]]</f>
        <v>159.30000000000001</v>
      </c>
      <c r="K251" s="19">
        <f>SalesData_2[[#This Row],[Profit]]/SalesData_2[[#This Row],[Sales]]</f>
        <v>0.30000000000000004</v>
      </c>
      <c r="L251" t="s">
        <v>54</v>
      </c>
      <c r="M251" t="s">
        <v>79</v>
      </c>
      <c r="N251" t="s">
        <v>86</v>
      </c>
    </row>
    <row r="252" spans="1:14" x14ac:dyDescent="0.3">
      <c r="A252" s="2">
        <v>44082</v>
      </c>
      <c r="B252" s="2">
        <v>44088</v>
      </c>
      <c r="C252">
        <v>6</v>
      </c>
      <c r="D252" t="s">
        <v>3</v>
      </c>
      <c r="E252" s="5">
        <v>95</v>
      </c>
      <c r="F252" s="5">
        <v>60.8</v>
      </c>
      <c r="G252">
        <v>7</v>
      </c>
      <c r="H252" s="5">
        <f>SalesData_2[[#This Row],[Unit Price]]*SalesData_2[[#This Row],[Units Sold]]</f>
        <v>665</v>
      </c>
      <c r="I252" s="5">
        <f>SalesData_2[[#This Row],[Unit Cost]]*SalesData_2[[#This Row],[Units Sold]]</f>
        <v>425.59999999999997</v>
      </c>
      <c r="J252" s="5">
        <f>SalesData_2[[#This Row],[Sales]]-SalesData_2[[#This Row],[COGS]]</f>
        <v>239.40000000000003</v>
      </c>
      <c r="K252" s="19">
        <f>SalesData_2[[#This Row],[Profit]]/SalesData_2[[#This Row],[Sales]]</f>
        <v>0.36000000000000004</v>
      </c>
      <c r="L252" t="s">
        <v>64</v>
      </c>
      <c r="M252" t="s">
        <v>79</v>
      </c>
      <c r="N252" t="s">
        <v>85</v>
      </c>
    </row>
    <row r="253" spans="1:14" x14ac:dyDescent="0.3">
      <c r="A253" s="2">
        <v>44083</v>
      </c>
      <c r="B253" s="2">
        <v>44088</v>
      </c>
      <c r="C253">
        <v>5</v>
      </c>
      <c r="D253" t="s">
        <v>8</v>
      </c>
      <c r="E253" s="5">
        <v>59</v>
      </c>
      <c r="F253" s="5">
        <v>41.3</v>
      </c>
      <c r="G253">
        <v>2</v>
      </c>
      <c r="H253" s="5">
        <f>SalesData_2[[#This Row],[Unit Price]]*SalesData_2[[#This Row],[Units Sold]]</f>
        <v>118</v>
      </c>
      <c r="I253" s="5">
        <f>SalesData_2[[#This Row],[Unit Cost]]*SalesData_2[[#This Row],[Units Sold]]</f>
        <v>82.6</v>
      </c>
      <c r="J253" s="5">
        <f>SalesData_2[[#This Row],[Sales]]-SalesData_2[[#This Row],[COGS]]</f>
        <v>35.400000000000006</v>
      </c>
      <c r="K253" s="19">
        <f>SalesData_2[[#This Row],[Profit]]/SalesData_2[[#This Row],[Sales]]</f>
        <v>0.30000000000000004</v>
      </c>
      <c r="L253" t="s">
        <v>58</v>
      </c>
      <c r="M253" t="s">
        <v>80</v>
      </c>
      <c r="N253" t="s">
        <v>85</v>
      </c>
    </row>
    <row r="254" spans="1:14" x14ac:dyDescent="0.3">
      <c r="A254" s="2">
        <v>44083</v>
      </c>
      <c r="B254" s="2">
        <v>44090</v>
      </c>
      <c r="C254">
        <v>7</v>
      </c>
      <c r="D254" t="s">
        <v>8</v>
      </c>
      <c r="E254" s="5">
        <v>59</v>
      </c>
      <c r="F254" s="5">
        <v>41.3</v>
      </c>
      <c r="G254">
        <v>5</v>
      </c>
      <c r="H254" s="5">
        <f>SalesData_2[[#This Row],[Unit Price]]*SalesData_2[[#This Row],[Units Sold]]</f>
        <v>295</v>
      </c>
      <c r="I254" s="5">
        <f>SalesData_2[[#This Row],[Unit Cost]]*SalesData_2[[#This Row],[Units Sold]]</f>
        <v>206.5</v>
      </c>
      <c r="J254" s="5">
        <f>SalesData_2[[#This Row],[Sales]]-SalesData_2[[#This Row],[COGS]]</f>
        <v>88.5</v>
      </c>
      <c r="K254" s="19">
        <f>SalesData_2[[#This Row],[Profit]]/SalesData_2[[#This Row],[Sales]]</f>
        <v>0.3</v>
      </c>
      <c r="L254" t="s">
        <v>67</v>
      </c>
      <c r="M254" t="s">
        <v>82</v>
      </c>
      <c r="N254" t="s">
        <v>85</v>
      </c>
    </row>
    <row r="255" spans="1:14" x14ac:dyDescent="0.3">
      <c r="A255" s="2">
        <v>44083</v>
      </c>
      <c r="B255" s="2">
        <v>44090</v>
      </c>
      <c r="C255">
        <v>7</v>
      </c>
      <c r="D255" t="s">
        <v>3</v>
      </c>
      <c r="E255" s="5">
        <v>95</v>
      </c>
      <c r="F255" s="5">
        <v>60.8</v>
      </c>
      <c r="G255">
        <v>2</v>
      </c>
      <c r="H255" s="5">
        <f>SalesData_2[[#This Row],[Unit Price]]*SalesData_2[[#This Row],[Units Sold]]</f>
        <v>190</v>
      </c>
      <c r="I255" s="5">
        <f>SalesData_2[[#This Row],[Unit Cost]]*SalesData_2[[#This Row],[Units Sold]]</f>
        <v>121.6</v>
      </c>
      <c r="J255" s="5">
        <f>SalesData_2[[#This Row],[Sales]]-SalesData_2[[#This Row],[COGS]]</f>
        <v>68.400000000000006</v>
      </c>
      <c r="K255" s="19">
        <f>SalesData_2[[#This Row],[Profit]]/SalesData_2[[#This Row],[Sales]]</f>
        <v>0.36000000000000004</v>
      </c>
      <c r="L255" t="s">
        <v>53</v>
      </c>
      <c r="M255" t="s">
        <v>83</v>
      </c>
      <c r="N255" t="s">
        <v>85</v>
      </c>
    </row>
    <row r="256" spans="1:14" x14ac:dyDescent="0.3">
      <c r="A256" s="2">
        <v>44084</v>
      </c>
      <c r="B256" s="2">
        <v>44088</v>
      </c>
      <c r="C256">
        <v>4</v>
      </c>
      <c r="D256" t="s">
        <v>12</v>
      </c>
      <c r="E256" s="5">
        <v>320</v>
      </c>
      <c r="F256" s="5">
        <v>233.6</v>
      </c>
      <c r="G256">
        <v>6</v>
      </c>
      <c r="H256" s="5">
        <f>SalesData_2[[#This Row],[Unit Price]]*SalesData_2[[#This Row],[Units Sold]]</f>
        <v>1920</v>
      </c>
      <c r="I256" s="5">
        <f>SalesData_2[[#This Row],[Unit Cost]]*SalesData_2[[#This Row],[Units Sold]]</f>
        <v>1401.6</v>
      </c>
      <c r="J256" s="5">
        <f>SalesData_2[[#This Row],[Sales]]-SalesData_2[[#This Row],[COGS]]</f>
        <v>518.40000000000009</v>
      </c>
      <c r="K256" s="19">
        <f>SalesData_2[[#This Row],[Profit]]/SalesData_2[[#This Row],[Sales]]</f>
        <v>0.27000000000000007</v>
      </c>
      <c r="L256" t="s">
        <v>57</v>
      </c>
      <c r="M256" t="s">
        <v>80</v>
      </c>
      <c r="N256" t="s">
        <v>86</v>
      </c>
    </row>
    <row r="257" spans="1:14" x14ac:dyDescent="0.3">
      <c r="A257" s="2">
        <v>44086</v>
      </c>
      <c r="B257" s="2">
        <v>44091</v>
      </c>
      <c r="C257">
        <v>5</v>
      </c>
      <c r="D257" t="s">
        <v>23</v>
      </c>
      <c r="E257" s="5">
        <v>275</v>
      </c>
      <c r="F257" s="5">
        <v>200.75</v>
      </c>
      <c r="G257">
        <v>5</v>
      </c>
      <c r="H257" s="5">
        <f>SalesData_2[[#This Row],[Unit Price]]*SalesData_2[[#This Row],[Units Sold]]</f>
        <v>1375</v>
      </c>
      <c r="I257" s="5">
        <f>SalesData_2[[#This Row],[Unit Cost]]*SalesData_2[[#This Row],[Units Sold]]</f>
        <v>1003.75</v>
      </c>
      <c r="J257" s="5">
        <f>SalesData_2[[#This Row],[Sales]]-SalesData_2[[#This Row],[COGS]]</f>
        <v>371.25</v>
      </c>
      <c r="K257" s="19">
        <f>SalesData_2[[#This Row],[Profit]]/SalesData_2[[#This Row],[Sales]]</f>
        <v>0.27</v>
      </c>
      <c r="L257" t="s">
        <v>46</v>
      </c>
      <c r="M257" t="s">
        <v>80</v>
      </c>
      <c r="N257" t="s">
        <v>85</v>
      </c>
    </row>
    <row r="258" spans="1:14" x14ac:dyDescent="0.3">
      <c r="A258" s="2">
        <v>44087</v>
      </c>
      <c r="B258" s="2">
        <v>44093</v>
      </c>
      <c r="C258">
        <v>6</v>
      </c>
      <c r="D258" t="s">
        <v>15</v>
      </c>
      <c r="E258" s="5">
        <v>110</v>
      </c>
      <c r="F258" s="5">
        <v>78.099999999999994</v>
      </c>
      <c r="G258">
        <v>1</v>
      </c>
      <c r="H258" s="5">
        <f>SalesData_2[[#This Row],[Unit Price]]*SalesData_2[[#This Row],[Units Sold]]</f>
        <v>110</v>
      </c>
      <c r="I258" s="5">
        <f>SalesData_2[[#This Row],[Unit Cost]]*SalesData_2[[#This Row],[Units Sold]]</f>
        <v>78.099999999999994</v>
      </c>
      <c r="J258" s="5">
        <f>SalesData_2[[#This Row],[Sales]]-SalesData_2[[#This Row],[COGS]]</f>
        <v>31.900000000000006</v>
      </c>
      <c r="K258" s="19">
        <f>SalesData_2[[#This Row],[Profit]]/SalesData_2[[#This Row],[Sales]]</f>
        <v>0.29000000000000004</v>
      </c>
      <c r="L258" t="s">
        <v>47</v>
      </c>
      <c r="M258" t="s">
        <v>80</v>
      </c>
      <c r="N258" t="s">
        <v>85</v>
      </c>
    </row>
    <row r="259" spans="1:14" x14ac:dyDescent="0.3">
      <c r="A259" s="2">
        <v>44089</v>
      </c>
      <c r="B259" s="2">
        <v>44095</v>
      </c>
      <c r="C259">
        <v>6</v>
      </c>
      <c r="D259" t="s">
        <v>11</v>
      </c>
      <c r="E259" s="5">
        <v>490</v>
      </c>
      <c r="F259" s="5">
        <v>298.89999999999998</v>
      </c>
      <c r="G259">
        <v>8</v>
      </c>
      <c r="H259" s="5">
        <f>SalesData_2[[#This Row],[Unit Price]]*SalesData_2[[#This Row],[Units Sold]]</f>
        <v>3920</v>
      </c>
      <c r="I259" s="5">
        <f>SalesData_2[[#This Row],[Unit Cost]]*SalesData_2[[#This Row],[Units Sold]]</f>
        <v>2391.1999999999998</v>
      </c>
      <c r="J259" s="5">
        <f>SalesData_2[[#This Row],[Sales]]-SalesData_2[[#This Row],[COGS]]</f>
        <v>1528.8000000000002</v>
      </c>
      <c r="K259" s="19">
        <f>SalesData_2[[#This Row],[Profit]]/SalesData_2[[#This Row],[Sales]]</f>
        <v>0.39000000000000007</v>
      </c>
      <c r="L259" t="s">
        <v>68</v>
      </c>
      <c r="M259" t="s">
        <v>80</v>
      </c>
      <c r="N259" t="s">
        <v>85</v>
      </c>
    </row>
    <row r="260" spans="1:14" x14ac:dyDescent="0.3">
      <c r="A260" s="2">
        <v>44089</v>
      </c>
      <c r="B260" s="2">
        <v>44090</v>
      </c>
      <c r="C260">
        <v>1</v>
      </c>
      <c r="D260" t="s">
        <v>21</v>
      </c>
      <c r="E260" s="5">
        <v>355</v>
      </c>
      <c r="F260" s="5">
        <v>252.05</v>
      </c>
      <c r="G260">
        <v>8</v>
      </c>
      <c r="H260" s="5">
        <f>SalesData_2[[#This Row],[Unit Price]]*SalesData_2[[#This Row],[Units Sold]]</f>
        <v>2840</v>
      </c>
      <c r="I260" s="5">
        <f>SalesData_2[[#This Row],[Unit Cost]]*SalesData_2[[#This Row],[Units Sold]]</f>
        <v>2016.4</v>
      </c>
      <c r="J260" s="5">
        <f>SalesData_2[[#This Row],[Sales]]-SalesData_2[[#This Row],[COGS]]</f>
        <v>823.59999999999991</v>
      </c>
      <c r="K260" s="19">
        <f>SalesData_2[[#This Row],[Profit]]/SalesData_2[[#This Row],[Sales]]</f>
        <v>0.28999999999999998</v>
      </c>
      <c r="L260" t="s">
        <v>37</v>
      </c>
      <c r="M260" t="s">
        <v>80</v>
      </c>
      <c r="N260" t="s">
        <v>86</v>
      </c>
    </row>
    <row r="261" spans="1:14" x14ac:dyDescent="0.3">
      <c r="A261" s="2">
        <v>44092</v>
      </c>
      <c r="B261" s="2">
        <v>44099</v>
      </c>
      <c r="C261">
        <v>7</v>
      </c>
      <c r="D261" t="s">
        <v>19</v>
      </c>
      <c r="E261" s="5">
        <v>220</v>
      </c>
      <c r="F261" s="5">
        <v>154</v>
      </c>
      <c r="G261">
        <v>7</v>
      </c>
      <c r="H261" s="5">
        <f>SalesData_2[[#This Row],[Unit Price]]*SalesData_2[[#This Row],[Units Sold]]</f>
        <v>1540</v>
      </c>
      <c r="I261" s="5">
        <f>SalesData_2[[#This Row],[Unit Cost]]*SalesData_2[[#This Row],[Units Sold]]</f>
        <v>1078</v>
      </c>
      <c r="J261" s="5">
        <f>SalesData_2[[#This Row],[Sales]]-SalesData_2[[#This Row],[COGS]]</f>
        <v>462</v>
      </c>
      <c r="K261" s="19">
        <f>SalesData_2[[#This Row],[Profit]]/SalesData_2[[#This Row],[Sales]]</f>
        <v>0.3</v>
      </c>
      <c r="L261" t="s">
        <v>57</v>
      </c>
      <c r="M261" t="s">
        <v>83</v>
      </c>
      <c r="N261" t="s">
        <v>86</v>
      </c>
    </row>
    <row r="262" spans="1:14" x14ac:dyDescent="0.3">
      <c r="A262" s="2">
        <v>44093</v>
      </c>
      <c r="B262" s="2">
        <v>44095</v>
      </c>
      <c r="C262">
        <v>2</v>
      </c>
      <c r="D262" t="s">
        <v>20</v>
      </c>
      <c r="E262" s="5">
        <v>440</v>
      </c>
      <c r="F262" s="5">
        <v>286</v>
      </c>
      <c r="G262">
        <v>1</v>
      </c>
      <c r="H262" s="5">
        <f>SalesData_2[[#This Row],[Unit Price]]*SalesData_2[[#This Row],[Units Sold]]</f>
        <v>440</v>
      </c>
      <c r="I262" s="5">
        <f>SalesData_2[[#This Row],[Unit Cost]]*SalesData_2[[#This Row],[Units Sold]]</f>
        <v>286</v>
      </c>
      <c r="J262" s="5">
        <f>SalesData_2[[#This Row],[Sales]]-SalesData_2[[#This Row],[COGS]]</f>
        <v>154</v>
      </c>
      <c r="K262" s="19">
        <f>SalesData_2[[#This Row],[Profit]]/SalesData_2[[#This Row],[Sales]]</f>
        <v>0.35</v>
      </c>
      <c r="L262" t="s">
        <v>66</v>
      </c>
      <c r="M262" t="s">
        <v>81</v>
      </c>
      <c r="N262" t="s">
        <v>85</v>
      </c>
    </row>
    <row r="263" spans="1:14" x14ac:dyDescent="0.3">
      <c r="A263" s="2">
        <v>44093</v>
      </c>
      <c r="B263" s="2">
        <v>44098</v>
      </c>
      <c r="C263">
        <v>5</v>
      </c>
      <c r="D263" t="s">
        <v>21</v>
      </c>
      <c r="E263" s="5">
        <v>355</v>
      </c>
      <c r="F263" s="5">
        <v>252.05</v>
      </c>
      <c r="G263">
        <v>4</v>
      </c>
      <c r="H263" s="5">
        <f>SalesData_2[[#This Row],[Unit Price]]*SalesData_2[[#This Row],[Units Sold]]</f>
        <v>1420</v>
      </c>
      <c r="I263" s="5">
        <f>SalesData_2[[#This Row],[Unit Cost]]*SalesData_2[[#This Row],[Units Sold]]</f>
        <v>1008.2</v>
      </c>
      <c r="J263" s="5">
        <f>SalesData_2[[#This Row],[Sales]]-SalesData_2[[#This Row],[COGS]]</f>
        <v>411.79999999999995</v>
      </c>
      <c r="K263" s="19">
        <f>SalesData_2[[#This Row],[Profit]]/SalesData_2[[#This Row],[Sales]]</f>
        <v>0.28999999999999998</v>
      </c>
      <c r="L263" t="s">
        <v>54</v>
      </c>
      <c r="M263" t="s">
        <v>79</v>
      </c>
      <c r="N263" t="s">
        <v>85</v>
      </c>
    </row>
    <row r="264" spans="1:14" x14ac:dyDescent="0.3">
      <c r="A264" s="2">
        <v>44094</v>
      </c>
      <c r="B264" s="2">
        <v>44097</v>
      </c>
      <c r="C264">
        <v>3</v>
      </c>
      <c r="D264" t="s">
        <v>5</v>
      </c>
      <c r="E264" s="5">
        <v>290</v>
      </c>
      <c r="F264" s="5">
        <v>185.6</v>
      </c>
      <c r="G264">
        <v>8</v>
      </c>
      <c r="H264" s="5">
        <f>SalesData_2[[#This Row],[Unit Price]]*SalesData_2[[#This Row],[Units Sold]]</f>
        <v>2320</v>
      </c>
      <c r="I264" s="5">
        <f>SalesData_2[[#This Row],[Unit Cost]]*SalesData_2[[#This Row],[Units Sold]]</f>
        <v>1484.8</v>
      </c>
      <c r="J264" s="5">
        <f>SalesData_2[[#This Row],[Sales]]-SalesData_2[[#This Row],[COGS]]</f>
        <v>835.2</v>
      </c>
      <c r="K264" s="19">
        <f>SalesData_2[[#This Row],[Profit]]/SalesData_2[[#This Row],[Sales]]</f>
        <v>0.36000000000000004</v>
      </c>
      <c r="L264" t="s">
        <v>36</v>
      </c>
      <c r="M264" t="s">
        <v>82</v>
      </c>
      <c r="N264" t="s">
        <v>86</v>
      </c>
    </row>
    <row r="265" spans="1:14" x14ac:dyDescent="0.3">
      <c r="A265" s="2">
        <v>44094</v>
      </c>
      <c r="B265" s="2">
        <v>44096</v>
      </c>
      <c r="C265">
        <v>2</v>
      </c>
      <c r="D265" t="s">
        <v>2</v>
      </c>
      <c r="E265" s="5">
        <v>250</v>
      </c>
      <c r="F265" s="5">
        <v>187.5</v>
      </c>
      <c r="G265">
        <v>7</v>
      </c>
      <c r="H265" s="5">
        <f>SalesData_2[[#This Row],[Unit Price]]*SalesData_2[[#This Row],[Units Sold]]</f>
        <v>1750</v>
      </c>
      <c r="I265" s="5">
        <f>SalesData_2[[#This Row],[Unit Cost]]*SalesData_2[[#This Row],[Units Sold]]</f>
        <v>1312.5</v>
      </c>
      <c r="J265" s="5">
        <f>SalesData_2[[#This Row],[Sales]]-SalesData_2[[#This Row],[COGS]]</f>
        <v>437.5</v>
      </c>
      <c r="K265" s="19">
        <f>SalesData_2[[#This Row],[Profit]]/SalesData_2[[#This Row],[Sales]]</f>
        <v>0.25</v>
      </c>
      <c r="L265" t="s">
        <v>73</v>
      </c>
      <c r="M265" t="s">
        <v>83</v>
      </c>
      <c r="N265" t="s">
        <v>85</v>
      </c>
    </row>
    <row r="266" spans="1:14" x14ac:dyDescent="0.3">
      <c r="A266" s="2">
        <v>44095</v>
      </c>
      <c r="B266" s="2">
        <v>44100</v>
      </c>
      <c r="C266">
        <v>5</v>
      </c>
      <c r="D266" t="s">
        <v>10</v>
      </c>
      <c r="E266" s="5">
        <v>390</v>
      </c>
      <c r="F266" s="5">
        <v>253.5</v>
      </c>
      <c r="G266">
        <v>5</v>
      </c>
      <c r="H266" s="5">
        <f>SalesData_2[[#This Row],[Unit Price]]*SalesData_2[[#This Row],[Units Sold]]</f>
        <v>1950</v>
      </c>
      <c r="I266" s="5">
        <f>SalesData_2[[#This Row],[Unit Cost]]*SalesData_2[[#This Row],[Units Sold]]</f>
        <v>1267.5</v>
      </c>
      <c r="J266" s="5">
        <f>SalesData_2[[#This Row],[Sales]]-SalesData_2[[#This Row],[COGS]]</f>
        <v>682.5</v>
      </c>
      <c r="K266" s="19">
        <f>SalesData_2[[#This Row],[Profit]]/SalesData_2[[#This Row],[Sales]]</f>
        <v>0.35</v>
      </c>
      <c r="L266" t="s">
        <v>76</v>
      </c>
      <c r="M266" t="s">
        <v>81</v>
      </c>
      <c r="N266" t="s">
        <v>85</v>
      </c>
    </row>
    <row r="267" spans="1:14" x14ac:dyDescent="0.3">
      <c r="A267" s="2">
        <v>44098</v>
      </c>
      <c r="B267" s="2">
        <v>44102</v>
      </c>
      <c r="C267">
        <v>4</v>
      </c>
      <c r="D267" t="s">
        <v>4</v>
      </c>
      <c r="E267" s="5">
        <v>390</v>
      </c>
      <c r="F267" s="5">
        <v>288.60000000000002</v>
      </c>
      <c r="G267">
        <v>7</v>
      </c>
      <c r="H267" s="5">
        <f>SalesData_2[[#This Row],[Unit Price]]*SalesData_2[[#This Row],[Units Sold]]</f>
        <v>2730</v>
      </c>
      <c r="I267" s="5">
        <f>SalesData_2[[#This Row],[Unit Cost]]*SalesData_2[[#This Row],[Units Sold]]</f>
        <v>2020.2000000000003</v>
      </c>
      <c r="J267" s="5">
        <f>SalesData_2[[#This Row],[Sales]]-SalesData_2[[#This Row],[COGS]]</f>
        <v>709.79999999999973</v>
      </c>
      <c r="K267" s="19">
        <f>SalesData_2[[#This Row],[Profit]]/SalesData_2[[#This Row],[Sales]]</f>
        <v>0.2599999999999999</v>
      </c>
      <c r="L267" t="s">
        <v>58</v>
      </c>
      <c r="M267" t="s">
        <v>82</v>
      </c>
      <c r="N267" t="s">
        <v>86</v>
      </c>
    </row>
    <row r="268" spans="1:14" x14ac:dyDescent="0.3">
      <c r="A268" s="2">
        <v>44098</v>
      </c>
      <c r="B268" s="2">
        <v>44103</v>
      </c>
      <c r="C268">
        <v>5</v>
      </c>
      <c r="D268" t="s">
        <v>5</v>
      </c>
      <c r="E268" s="5">
        <v>290</v>
      </c>
      <c r="F268" s="5">
        <v>185.6</v>
      </c>
      <c r="G268">
        <v>3</v>
      </c>
      <c r="H268" s="5">
        <f>SalesData_2[[#This Row],[Unit Price]]*SalesData_2[[#This Row],[Units Sold]]</f>
        <v>870</v>
      </c>
      <c r="I268" s="5">
        <f>SalesData_2[[#This Row],[Unit Cost]]*SalesData_2[[#This Row],[Units Sold]]</f>
        <v>556.79999999999995</v>
      </c>
      <c r="J268" s="5">
        <f>SalesData_2[[#This Row],[Sales]]-SalesData_2[[#This Row],[COGS]]</f>
        <v>313.20000000000005</v>
      </c>
      <c r="K268" s="19">
        <f>SalesData_2[[#This Row],[Profit]]/SalesData_2[[#This Row],[Sales]]</f>
        <v>0.36000000000000004</v>
      </c>
      <c r="L268" t="s">
        <v>63</v>
      </c>
      <c r="M268" t="s">
        <v>83</v>
      </c>
      <c r="N268" t="s">
        <v>85</v>
      </c>
    </row>
    <row r="269" spans="1:14" x14ac:dyDescent="0.3">
      <c r="A269" s="2">
        <v>44099</v>
      </c>
      <c r="B269" s="2">
        <v>44101</v>
      </c>
      <c r="C269">
        <v>2</v>
      </c>
      <c r="D269" t="s">
        <v>11</v>
      </c>
      <c r="E269" s="5">
        <v>490</v>
      </c>
      <c r="F269" s="5">
        <v>298.89999999999998</v>
      </c>
      <c r="G269">
        <v>5</v>
      </c>
      <c r="H269" s="5">
        <f>SalesData_2[[#This Row],[Unit Price]]*SalesData_2[[#This Row],[Units Sold]]</f>
        <v>2450</v>
      </c>
      <c r="I269" s="5">
        <f>SalesData_2[[#This Row],[Unit Cost]]*SalesData_2[[#This Row],[Units Sold]]</f>
        <v>1494.5</v>
      </c>
      <c r="J269" s="5">
        <f>SalesData_2[[#This Row],[Sales]]-SalesData_2[[#This Row],[COGS]]</f>
        <v>955.5</v>
      </c>
      <c r="K269" s="19">
        <f>SalesData_2[[#This Row],[Profit]]/SalesData_2[[#This Row],[Sales]]</f>
        <v>0.39</v>
      </c>
      <c r="L269" t="s">
        <v>30</v>
      </c>
      <c r="M269" t="s">
        <v>81</v>
      </c>
      <c r="N269" t="s">
        <v>86</v>
      </c>
    </row>
    <row r="270" spans="1:14" x14ac:dyDescent="0.3">
      <c r="A270" s="2">
        <v>44106</v>
      </c>
      <c r="B270" s="2">
        <v>44111</v>
      </c>
      <c r="C270">
        <v>5</v>
      </c>
      <c r="D270" t="s">
        <v>14</v>
      </c>
      <c r="E270" s="5">
        <v>375</v>
      </c>
      <c r="F270" s="5">
        <v>247.5</v>
      </c>
      <c r="G270">
        <v>4</v>
      </c>
      <c r="H270" s="5">
        <f>SalesData_2[[#This Row],[Unit Price]]*SalesData_2[[#This Row],[Units Sold]]</f>
        <v>1500</v>
      </c>
      <c r="I270" s="5">
        <f>SalesData_2[[#This Row],[Unit Cost]]*SalesData_2[[#This Row],[Units Sold]]</f>
        <v>990</v>
      </c>
      <c r="J270" s="5">
        <f>SalesData_2[[#This Row],[Sales]]-SalesData_2[[#This Row],[COGS]]</f>
        <v>510</v>
      </c>
      <c r="K270" s="19">
        <f>SalesData_2[[#This Row],[Profit]]/SalesData_2[[#This Row],[Sales]]</f>
        <v>0.34</v>
      </c>
      <c r="L270" t="s">
        <v>52</v>
      </c>
      <c r="M270" t="s">
        <v>82</v>
      </c>
      <c r="N270" t="s">
        <v>86</v>
      </c>
    </row>
    <row r="271" spans="1:14" x14ac:dyDescent="0.3">
      <c r="A271" s="2">
        <v>44107</v>
      </c>
      <c r="B271" s="2">
        <v>44111</v>
      </c>
      <c r="C271">
        <v>4</v>
      </c>
      <c r="D271" t="s">
        <v>13</v>
      </c>
      <c r="E271" s="5">
        <v>445</v>
      </c>
      <c r="F271" s="5">
        <v>280.35000000000002</v>
      </c>
      <c r="G271">
        <v>3</v>
      </c>
      <c r="H271" s="5">
        <f>SalesData_2[[#This Row],[Unit Price]]*SalesData_2[[#This Row],[Units Sold]]</f>
        <v>1335</v>
      </c>
      <c r="I271" s="5">
        <f>SalesData_2[[#This Row],[Unit Cost]]*SalesData_2[[#This Row],[Units Sold]]</f>
        <v>841.05000000000007</v>
      </c>
      <c r="J271" s="5">
        <f>SalesData_2[[#This Row],[Sales]]-SalesData_2[[#This Row],[COGS]]</f>
        <v>493.94999999999993</v>
      </c>
      <c r="K271" s="19">
        <f>SalesData_2[[#This Row],[Profit]]/SalesData_2[[#This Row],[Sales]]</f>
        <v>0.36999999999999994</v>
      </c>
      <c r="L271" t="s">
        <v>76</v>
      </c>
      <c r="M271" t="s">
        <v>82</v>
      </c>
      <c r="N271" t="s">
        <v>86</v>
      </c>
    </row>
    <row r="272" spans="1:14" x14ac:dyDescent="0.3">
      <c r="A272" s="2">
        <v>44107</v>
      </c>
      <c r="B272" s="2">
        <v>44109</v>
      </c>
      <c r="C272">
        <v>2</v>
      </c>
      <c r="D272" t="s">
        <v>9</v>
      </c>
      <c r="E272" s="5">
        <v>215</v>
      </c>
      <c r="F272" s="5">
        <v>152.65</v>
      </c>
      <c r="G272">
        <v>3</v>
      </c>
      <c r="H272" s="5">
        <f>SalesData_2[[#This Row],[Unit Price]]*SalesData_2[[#This Row],[Units Sold]]</f>
        <v>645</v>
      </c>
      <c r="I272" s="5">
        <f>SalesData_2[[#This Row],[Unit Cost]]*SalesData_2[[#This Row],[Units Sold]]</f>
        <v>457.95000000000005</v>
      </c>
      <c r="J272" s="5">
        <f>SalesData_2[[#This Row],[Sales]]-SalesData_2[[#This Row],[COGS]]</f>
        <v>187.04999999999995</v>
      </c>
      <c r="K272" s="19">
        <f>SalesData_2[[#This Row],[Profit]]/SalesData_2[[#This Row],[Sales]]</f>
        <v>0.28999999999999992</v>
      </c>
      <c r="L272" t="s">
        <v>43</v>
      </c>
      <c r="M272" t="s">
        <v>80</v>
      </c>
      <c r="N272" t="s">
        <v>85</v>
      </c>
    </row>
    <row r="273" spans="1:14" x14ac:dyDescent="0.3">
      <c r="A273" s="2">
        <v>44108</v>
      </c>
      <c r="B273" s="2">
        <v>44109</v>
      </c>
      <c r="C273">
        <v>1</v>
      </c>
      <c r="D273" t="s">
        <v>20</v>
      </c>
      <c r="E273" s="5">
        <v>440</v>
      </c>
      <c r="F273" s="5">
        <v>286</v>
      </c>
      <c r="G273">
        <v>5</v>
      </c>
      <c r="H273" s="5">
        <f>SalesData_2[[#This Row],[Unit Price]]*SalesData_2[[#This Row],[Units Sold]]</f>
        <v>2200</v>
      </c>
      <c r="I273" s="5">
        <f>SalesData_2[[#This Row],[Unit Cost]]*SalesData_2[[#This Row],[Units Sold]]</f>
        <v>1430</v>
      </c>
      <c r="J273" s="5">
        <f>SalesData_2[[#This Row],[Sales]]-SalesData_2[[#This Row],[COGS]]</f>
        <v>770</v>
      </c>
      <c r="K273" s="19">
        <f>SalesData_2[[#This Row],[Profit]]/SalesData_2[[#This Row],[Sales]]</f>
        <v>0.35</v>
      </c>
      <c r="L273" t="s">
        <v>74</v>
      </c>
      <c r="M273" t="s">
        <v>79</v>
      </c>
      <c r="N273" t="s">
        <v>85</v>
      </c>
    </row>
    <row r="274" spans="1:14" x14ac:dyDescent="0.3">
      <c r="A274" s="2">
        <v>44109</v>
      </c>
      <c r="B274" s="2">
        <v>44116</v>
      </c>
      <c r="C274">
        <v>7</v>
      </c>
      <c r="D274" t="s">
        <v>8</v>
      </c>
      <c r="E274" s="5">
        <v>59</v>
      </c>
      <c r="F274" s="5">
        <v>41.3</v>
      </c>
      <c r="G274">
        <v>8</v>
      </c>
      <c r="H274" s="5">
        <f>SalesData_2[[#This Row],[Unit Price]]*SalesData_2[[#This Row],[Units Sold]]</f>
        <v>472</v>
      </c>
      <c r="I274" s="5">
        <f>SalesData_2[[#This Row],[Unit Cost]]*SalesData_2[[#This Row],[Units Sold]]</f>
        <v>330.4</v>
      </c>
      <c r="J274" s="5">
        <f>SalesData_2[[#This Row],[Sales]]-SalesData_2[[#This Row],[COGS]]</f>
        <v>141.60000000000002</v>
      </c>
      <c r="K274" s="19">
        <f>SalesData_2[[#This Row],[Profit]]/SalesData_2[[#This Row],[Sales]]</f>
        <v>0.30000000000000004</v>
      </c>
      <c r="L274" t="s">
        <v>36</v>
      </c>
      <c r="M274" t="s">
        <v>82</v>
      </c>
      <c r="N274" t="s">
        <v>86</v>
      </c>
    </row>
    <row r="275" spans="1:14" x14ac:dyDescent="0.3">
      <c r="A275" s="2">
        <v>44109</v>
      </c>
      <c r="B275" s="2">
        <v>44116</v>
      </c>
      <c r="C275">
        <v>7</v>
      </c>
      <c r="D275" t="s">
        <v>9</v>
      </c>
      <c r="E275" s="5">
        <v>215</v>
      </c>
      <c r="F275" s="5">
        <v>152.65</v>
      </c>
      <c r="G275">
        <v>2</v>
      </c>
      <c r="H275" s="5">
        <f>SalesData_2[[#This Row],[Unit Price]]*SalesData_2[[#This Row],[Units Sold]]</f>
        <v>430</v>
      </c>
      <c r="I275" s="5">
        <f>SalesData_2[[#This Row],[Unit Cost]]*SalesData_2[[#This Row],[Units Sold]]</f>
        <v>305.3</v>
      </c>
      <c r="J275" s="5">
        <f>SalesData_2[[#This Row],[Sales]]-SalesData_2[[#This Row],[COGS]]</f>
        <v>124.69999999999999</v>
      </c>
      <c r="K275" s="19">
        <f>SalesData_2[[#This Row],[Profit]]/SalesData_2[[#This Row],[Sales]]</f>
        <v>0.28999999999999998</v>
      </c>
      <c r="L275" t="s">
        <v>59</v>
      </c>
      <c r="M275" t="s">
        <v>79</v>
      </c>
      <c r="N275" t="s">
        <v>86</v>
      </c>
    </row>
    <row r="276" spans="1:14" x14ac:dyDescent="0.3">
      <c r="A276" s="2">
        <v>44111</v>
      </c>
      <c r="B276" s="2">
        <v>44114</v>
      </c>
      <c r="C276">
        <v>3</v>
      </c>
      <c r="D276" t="s">
        <v>7</v>
      </c>
      <c r="E276" s="5">
        <v>250</v>
      </c>
      <c r="F276" s="5">
        <v>167.5</v>
      </c>
      <c r="G276">
        <v>6</v>
      </c>
      <c r="H276" s="5">
        <f>SalesData_2[[#This Row],[Unit Price]]*SalesData_2[[#This Row],[Units Sold]]</f>
        <v>1500</v>
      </c>
      <c r="I276" s="5">
        <f>SalesData_2[[#This Row],[Unit Cost]]*SalesData_2[[#This Row],[Units Sold]]</f>
        <v>1005</v>
      </c>
      <c r="J276" s="5">
        <f>SalesData_2[[#This Row],[Sales]]-SalesData_2[[#This Row],[COGS]]</f>
        <v>495</v>
      </c>
      <c r="K276" s="19">
        <f>SalesData_2[[#This Row],[Profit]]/SalesData_2[[#This Row],[Sales]]</f>
        <v>0.33</v>
      </c>
      <c r="L276" t="s">
        <v>62</v>
      </c>
      <c r="M276" t="s">
        <v>79</v>
      </c>
      <c r="N276" t="s">
        <v>86</v>
      </c>
    </row>
    <row r="277" spans="1:14" x14ac:dyDescent="0.3">
      <c r="A277" s="2">
        <v>44111</v>
      </c>
      <c r="B277" s="2">
        <v>44115</v>
      </c>
      <c r="C277">
        <v>4</v>
      </c>
      <c r="D277" t="s">
        <v>15</v>
      </c>
      <c r="E277" s="5">
        <v>110</v>
      </c>
      <c r="F277" s="5">
        <v>78.099999999999994</v>
      </c>
      <c r="G277">
        <v>7</v>
      </c>
      <c r="H277" s="5">
        <f>SalesData_2[[#This Row],[Unit Price]]*SalesData_2[[#This Row],[Units Sold]]</f>
        <v>770</v>
      </c>
      <c r="I277" s="5">
        <f>SalesData_2[[#This Row],[Unit Cost]]*SalesData_2[[#This Row],[Units Sold]]</f>
        <v>546.69999999999993</v>
      </c>
      <c r="J277" s="5">
        <f>SalesData_2[[#This Row],[Sales]]-SalesData_2[[#This Row],[COGS]]</f>
        <v>223.30000000000007</v>
      </c>
      <c r="K277" s="19">
        <f>SalesData_2[[#This Row],[Profit]]/SalesData_2[[#This Row],[Sales]]</f>
        <v>0.29000000000000009</v>
      </c>
      <c r="L277" t="s">
        <v>42</v>
      </c>
      <c r="M277" t="s">
        <v>80</v>
      </c>
      <c r="N277" t="s">
        <v>85</v>
      </c>
    </row>
    <row r="278" spans="1:14" x14ac:dyDescent="0.3">
      <c r="A278" s="2">
        <v>44111</v>
      </c>
      <c r="B278" s="2">
        <v>44117</v>
      </c>
      <c r="C278">
        <v>6</v>
      </c>
      <c r="D278" t="s">
        <v>6</v>
      </c>
      <c r="E278" s="5">
        <v>99</v>
      </c>
      <c r="F278" s="5">
        <v>62.37</v>
      </c>
      <c r="G278">
        <v>9</v>
      </c>
      <c r="H278" s="5">
        <f>SalesData_2[[#This Row],[Unit Price]]*SalesData_2[[#This Row],[Units Sold]]</f>
        <v>891</v>
      </c>
      <c r="I278" s="5">
        <f>SalesData_2[[#This Row],[Unit Cost]]*SalesData_2[[#This Row],[Units Sold]]</f>
        <v>561.32999999999993</v>
      </c>
      <c r="J278" s="5">
        <f>SalesData_2[[#This Row],[Sales]]-SalesData_2[[#This Row],[COGS]]</f>
        <v>329.67000000000007</v>
      </c>
      <c r="K278" s="19">
        <f>SalesData_2[[#This Row],[Profit]]/SalesData_2[[#This Row],[Sales]]</f>
        <v>0.37000000000000011</v>
      </c>
      <c r="L278" t="s">
        <v>49</v>
      </c>
      <c r="M278" t="s">
        <v>82</v>
      </c>
      <c r="N278" t="s">
        <v>86</v>
      </c>
    </row>
    <row r="279" spans="1:14" x14ac:dyDescent="0.3">
      <c r="A279" s="2">
        <v>44111</v>
      </c>
      <c r="B279" s="2">
        <v>44112</v>
      </c>
      <c r="C279">
        <v>1</v>
      </c>
      <c r="D279" t="s">
        <v>14</v>
      </c>
      <c r="E279" s="5">
        <v>375</v>
      </c>
      <c r="F279" s="5">
        <v>247.5</v>
      </c>
      <c r="G279">
        <v>4</v>
      </c>
      <c r="H279" s="5">
        <f>SalesData_2[[#This Row],[Unit Price]]*SalesData_2[[#This Row],[Units Sold]]</f>
        <v>1500</v>
      </c>
      <c r="I279" s="5">
        <f>SalesData_2[[#This Row],[Unit Cost]]*SalesData_2[[#This Row],[Units Sold]]</f>
        <v>990</v>
      </c>
      <c r="J279" s="5">
        <f>SalesData_2[[#This Row],[Sales]]-SalesData_2[[#This Row],[COGS]]</f>
        <v>510</v>
      </c>
      <c r="K279" s="19">
        <f>SalesData_2[[#This Row],[Profit]]/SalesData_2[[#This Row],[Sales]]</f>
        <v>0.34</v>
      </c>
      <c r="L279" t="s">
        <v>56</v>
      </c>
      <c r="M279" t="s">
        <v>80</v>
      </c>
      <c r="N279" t="s">
        <v>85</v>
      </c>
    </row>
    <row r="280" spans="1:14" x14ac:dyDescent="0.3">
      <c r="A280" s="2">
        <v>44112</v>
      </c>
      <c r="B280" s="2">
        <v>44115</v>
      </c>
      <c r="C280">
        <v>3</v>
      </c>
      <c r="D280" t="s">
        <v>17</v>
      </c>
      <c r="E280" s="5">
        <v>195</v>
      </c>
      <c r="F280" s="5">
        <v>138.44999999999999</v>
      </c>
      <c r="G280">
        <v>1</v>
      </c>
      <c r="H280" s="5">
        <f>SalesData_2[[#This Row],[Unit Price]]*SalesData_2[[#This Row],[Units Sold]]</f>
        <v>195</v>
      </c>
      <c r="I280" s="5">
        <f>SalesData_2[[#This Row],[Unit Cost]]*SalesData_2[[#This Row],[Units Sold]]</f>
        <v>138.44999999999999</v>
      </c>
      <c r="J280" s="5">
        <f>SalesData_2[[#This Row],[Sales]]-SalesData_2[[#This Row],[COGS]]</f>
        <v>56.550000000000011</v>
      </c>
      <c r="K280" s="19">
        <f>SalesData_2[[#This Row],[Profit]]/SalesData_2[[#This Row],[Sales]]</f>
        <v>0.29000000000000004</v>
      </c>
      <c r="L280" t="s">
        <v>32</v>
      </c>
      <c r="M280" t="s">
        <v>81</v>
      </c>
      <c r="N280" t="s">
        <v>85</v>
      </c>
    </row>
    <row r="281" spans="1:14" x14ac:dyDescent="0.3">
      <c r="A281" s="2">
        <v>44113</v>
      </c>
      <c r="B281" s="2">
        <v>44118</v>
      </c>
      <c r="C281">
        <v>5</v>
      </c>
      <c r="D281" t="s">
        <v>16</v>
      </c>
      <c r="E281" s="5">
        <v>145</v>
      </c>
      <c r="F281" s="5">
        <v>105.85</v>
      </c>
      <c r="G281">
        <v>5</v>
      </c>
      <c r="H281" s="5">
        <f>SalesData_2[[#This Row],[Unit Price]]*SalesData_2[[#This Row],[Units Sold]]</f>
        <v>725</v>
      </c>
      <c r="I281" s="5">
        <f>SalesData_2[[#This Row],[Unit Cost]]*SalesData_2[[#This Row],[Units Sold]]</f>
        <v>529.25</v>
      </c>
      <c r="J281" s="5">
        <f>SalesData_2[[#This Row],[Sales]]-SalesData_2[[#This Row],[COGS]]</f>
        <v>195.75</v>
      </c>
      <c r="K281" s="19">
        <f>SalesData_2[[#This Row],[Profit]]/SalesData_2[[#This Row],[Sales]]</f>
        <v>0.27</v>
      </c>
      <c r="L281" t="s">
        <v>54</v>
      </c>
      <c r="M281" t="s">
        <v>80</v>
      </c>
      <c r="N281" t="s">
        <v>86</v>
      </c>
    </row>
    <row r="282" spans="1:14" x14ac:dyDescent="0.3">
      <c r="A282" s="2">
        <v>44114</v>
      </c>
      <c r="B282" s="2">
        <v>44117</v>
      </c>
      <c r="C282">
        <v>3</v>
      </c>
      <c r="D282" t="s">
        <v>5</v>
      </c>
      <c r="E282" s="5">
        <v>290</v>
      </c>
      <c r="F282" s="5">
        <v>185.6</v>
      </c>
      <c r="G282">
        <v>4</v>
      </c>
      <c r="H282" s="5">
        <f>SalesData_2[[#This Row],[Unit Price]]*SalesData_2[[#This Row],[Units Sold]]</f>
        <v>1160</v>
      </c>
      <c r="I282" s="5">
        <f>SalesData_2[[#This Row],[Unit Cost]]*SalesData_2[[#This Row],[Units Sold]]</f>
        <v>742.4</v>
      </c>
      <c r="J282" s="5">
        <f>SalesData_2[[#This Row],[Sales]]-SalesData_2[[#This Row],[COGS]]</f>
        <v>417.6</v>
      </c>
      <c r="K282" s="19">
        <f>SalesData_2[[#This Row],[Profit]]/SalesData_2[[#This Row],[Sales]]</f>
        <v>0.36000000000000004</v>
      </c>
      <c r="L282" t="s">
        <v>64</v>
      </c>
      <c r="M282" t="s">
        <v>79</v>
      </c>
      <c r="N282" t="s">
        <v>86</v>
      </c>
    </row>
    <row r="283" spans="1:14" x14ac:dyDescent="0.3">
      <c r="A283" s="2">
        <v>44114</v>
      </c>
      <c r="B283" s="2">
        <v>44116</v>
      </c>
      <c r="C283">
        <v>2</v>
      </c>
      <c r="D283" t="s">
        <v>3</v>
      </c>
      <c r="E283" s="5">
        <v>95</v>
      </c>
      <c r="F283" s="5">
        <v>60.8</v>
      </c>
      <c r="G283">
        <v>2</v>
      </c>
      <c r="H283" s="5">
        <f>SalesData_2[[#This Row],[Unit Price]]*SalesData_2[[#This Row],[Units Sold]]</f>
        <v>190</v>
      </c>
      <c r="I283" s="5">
        <f>SalesData_2[[#This Row],[Unit Cost]]*SalesData_2[[#This Row],[Units Sold]]</f>
        <v>121.6</v>
      </c>
      <c r="J283" s="5">
        <f>SalesData_2[[#This Row],[Sales]]-SalesData_2[[#This Row],[COGS]]</f>
        <v>68.400000000000006</v>
      </c>
      <c r="K283" s="19">
        <f>SalesData_2[[#This Row],[Profit]]/SalesData_2[[#This Row],[Sales]]</f>
        <v>0.36000000000000004</v>
      </c>
      <c r="L283" t="s">
        <v>52</v>
      </c>
      <c r="M283" t="s">
        <v>81</v>
      </c>
      <c r="N283" t="s">
        <v>86</v>
      </c>
    </row>
    <row r="284" spans="1:14" x14ac:dyDescent="0.3">
      <c r="A284" s="2">
        <v>44115</v>
      </c>
      <c r="B284" s="2">
        <v>44118</v>
      </c>
      <c r="C284">
        <v>3</v>
      </c>
      <c r="D284" t="s">
        <v>15</v>
      </c>
      <c r="E284" s="5">
        <v>110</v>
      </c>
      <c r="F284" s="5">
        <v>78.099999999999994</v>
      </c>
      <c r="G284">
        <v>8</v>
      </c>
      <c r="H284" s="5">
        <f>SalesData_2[[#This Row],[Unit Price]]*SalesData_2[[#This Row],[Units Sold]]</f>
        <v>880</v>
      </c>
      <c r="I284" s="5">
        <f>SalesData_2[[#This Row],[Unit Cost]]*SalesData_2[[#This Row],[Units Sold]]</f>
        <v>624.79999999999995</v>
      </c>
      <c r="J284" s="5">
        <f>SalesData_2[[#This Row],[Sales]]-SalesData_2[[#This Row],[COGS]]</f>
        <v>255.20000000000005</v>
      </c>
      <c r="K284" s="19">
        <f>SalesData_2[[#This Row],[Profit]]/SalesData_2[[#This Row],[Sales]]</f>
        <v>0.29000000000000004</v>
      </c>
      <c r="L284" t="s">
        <v>34</v>
      </c>
      <c r="M284" t="s">
        <v>81</v>
      </c>
      <c r="N284" t="s">
        <v>86</v>
      </c>
    </row>
    <row r="285" spans="1:14" x14ac:dyDescent="0.3">
      <c r="A285" s="2">
        <v>44116</v>
      </c>
      <c r="B285" s="2">
        <v>44123</v>
      </c>
      <c r="C285">
        <v>7</v>
      </c>
      <c r="D285" t="s">
        <v>21</v>
      </c>
      <c r="E285" s="5">
        <v>355</v>
      </c>
      <c r="F285" s="5">
        <v>252.05</v>
      </c>
      <c r="G285">
        <v>6</v>
      </c>
      <c r="H285" s="5">
        <f>SalesData_2[[#This Row],[Unit Price]]*SalesData_2[[#This Row],[Units Sold]]</f>
        <v>2130</v>
      </c>
      <c r="I285" s="5">
        <f>SalesData_2[[#This Row],[Unit Cost]]*SalesData_2[[#This Row],[Units Sold]]</f>
        <v>1512.3000000000002</v>
      </c>
      <c r="J285" s="5">
        <f>SalesData_2[[#This Row],[Sales]]-SalesData_2[[#This Row],[COGS]]</f>
        <v>617.69999999999982</v>
      </c>
      <c r="K285" s="19">
        <f>SalesData_2[[#This Row],[Profit]]/SalesData_2[[#This Row],[Sales]]</f>
        <v>0.28999999999999992</v>
      </c>
      <c r="L285" t="s">
        <v>30</v>
      </c>
      <c r="M285" t="s">
        <v>81</v>
      </c>
      <c r="N285" t="s">
        <v>85</v>
      </c>
    </row>
    <row r="286" spans="1:14" x14ac:dyDescent="0.3">
      <c r="A286" s="2">
        <v>44117</v>
      </c>
      <c r="B286" s="2">
        <v>44123</v>
      </c>
      <c r="C286">
        <v>6</v>
      </c>
      <c r="D286" t="s">
        <v>14</v>
      </c>
      <c r="E286" s="5">
        <v>375</v>
      </c>
      <c r="F286" s="5">
        <v>247.5</v>
      </c>
      <c r="G286">
        <v>3</v>
      </c>
      <c r="H286" s="5">
        <f>SalesData_2[[#This Row],[Unit Price]]*SalesData_2[[#This Row],[Units Sold]]</f>
        <v>1125</v>
      </c>
      <c r="I286" s="5">
        <f>SalesData_2[[#This Row],[Unit Cost]]*SalesData_2[[#This Row],[Units Sold]]</f>
        <v>742.5</v>
      </c>
      <c r="J286" s="5">
        <f>SalesData_2[[#This Row],[Sales]]-SalesData_2[[#This Row],[COGS]]</f>
        <v>382.5</v>
      </c>
      <c r="K286" s="19">
        <f>SalesData_2[[#This Row],[Profit]]/SalesData_2[[#This Row],[Sales]]</f>
        <v>0.34</v>
      </c>
      <c r="L286" t="s">
        <v>34</v>
      </c>
      <c r="M286" t="s">
        <v>82</v>
      </c>
      <c r="N286" t="s">
        <v>85</v>
      </c>
    </row>
    <row r="287" spans="1:14" x14ac:dyDescent="0.3">
      <c r="A287" s="2">
        <v>44117</v>
      </c>
      <c r="B287" s="2">
        <v>44124</v>
      </c>
      <c r="C287">
        <v>7</v>
      </c>
      <c r="D287" t="s">
        <v>12</v>
      </c>
      <c r="E287" s="5">
        <v>320</v>
      </c>
      <c r="F287" s="5">
        <v>233.6</v>
      </c>
      <c r="G287">
        <v>4</v>
      </c>
      <c r="H287" s="5">
        <f>SalesData_2[[#This Row],[Unit Price]]*SalesData_2[[#This Row],[Units Sold]]</f>
        <v>1280</v>
      </c>
      <c r="I287" s="5">
        <f>SalesData_2[[#This Row],[Unit Cost]]*SalesData_2[[#This Row],[Units Sold]]</f>
        <v>934.4</v>
      </c>
      <c r="J287" s="5">
        <f>SalesData_2[[#This Row],[Sales]]-SalesData_2[[#This Row],[COGS]]</f>
        <v>345.6</v>
      </c>
      <c r="K287" s="19">
        <f>SalesData_2[[#This Row],[Profit]]/SalesData_2[[#This Row],[Sales]]</f>
        <v>0.27</v>
      </c>
      <c r="L287" t="s">
        <v>76</v>
      </c>
      <c r="M287" t="s">
        <v>81</v>
      </c>
      <c r="N287" t="s">
        <v>85</v>
      </c>
    </row>
    <row r="288" spans="1:14" x14ac:dyDescent="0.3">
      <c r="A288" s="2">
        <v>44118</v>
      </c>
      <c r="B288" s="2">
        <v>44124</v>
      </c>
      <c r="C288">
        <v>6</v>
      </c>
      <c r="D288" t="s">
        <v>6</v>
      </c>
      <c r="E288" s="5">
        <v>99</v>
      </c>
      <c r="F288" s="5">
        <v>62.37</v>
      </c>
      <c r="G288">
        <v>5</v>
      </c>
      <c r="H288" s="5">
        <f>SalesData_2[[#This Row],[Unit Price]]*SalesData_2[[#This Row],[Units Sold]]</f>
        <v>495</v>
      </c>
      <c r="I288" s="5">
        <f>SalesData_2[[#This Row],[Unit Cost]]*SalesData_2[[#This Row],[Units Sold]]</f>
        <v>311.84999999999997</v>
      </c>
      <c r="J288" s="5">
        <f>SalesData_2[[#This Row],[Sales]]-SalesData_2[[#This Row],[COGS]]</f>
        <v>183.15000000000003</v>
      </c>
      <c r="K288" s="19">
        <f>SalesData_2[[#This Row],[Profit]]/SalesData_2[[#This Row],[Sales]]</f>
        <v>0.37000000000000005</v>
      </c>
      <c r="L288" t="s">
        <v>41</v>
      </c>
      <c r="M288" t="s">
        <v>82</v>
      </c>
      <c r="N288" t="s">
        <v>85</v>
      </c>
    </row>
    <row r="289" spans="1:14" x14ac:dyDescent="0.3">
      <c r="A289" s="2">
        <v>44119</v>
      </c>
      <c r="B289" s="2">
        <v>44120</v>
      </c>
      <c r="C289">
        <v>1</v>
      </c>
      <c r="D289" t="s">
        <v>5</v>
      </c>
      <c r="E289" s="5">
        <v>290</v>
      </c>
      <c r="F289" s="5">
        <v>185.6</v>
      </c>
      <c r="G289">
        <v>9</v>
      </c>
      <c r="H289" s="5">
        <f>SalesData_2[[#This Row],[Unit Price]]*SalesData_2[[#This Row],[Units Sold]]</f>
        <v>2610</v>
      </c>
      <c r="I289" s="5">
        <f>SalesData_2[[#This Row],[Unit Cost]]*SalesData_2[[#This Row],[Units Sold]]</f>
        <v>1670.3999999999999</v>
      </c>
      <c r="J289" s="5">
        <f>SalesData_2[[#This Row],[Sales]]-SalesData_2[[#This Row],[COGS]]</f>
        <v>939.60000000000014</v>
      </c>
      <c r="K289" s="19">
        <f>SalesData_2[[#This Row],[Profit]]/SalesData_2[[#This Row],[Sales]]</f>
        <v>0.36000000000000004</v>
      </c>
      <c r="L289" t="s">
        <v>41</v>
      </c>
      <c r="M289" t="s">
        <v>81</v>
      </c>
      <c r="N289" t="s">
        <v>86</v>
      </c>
    </row>
    <row r="290" spans="1:14" x14ac:dyDescent="0.3">
      <c r="A290" s="2">
        <v>44119</v>
      </c>
      <c r="B290" s="2">
        <v>44121</v>
      </c>
      <c r="C290">
        <v>2</v>
      </c>
      <c r="D290" t="s">
        <v>10</v>
      </c>
      <c r="E290" s="5">
        <v>390</v>
      </c>
      <c r="F290" s="5">
        <v>253.5</v>
      </c>
      <c r="G290">
        <v>1</v>
      </c>
      <c r="H290" s="5">
        <f>SalesData_2[[#This Row],[Unit Price]]*SalesData_2[[#This Row],[Units Sold]]</f>
        <v>390</v>
      </c>
      <c r="I290" s="5">
        <f>SalesData_2[[#This Row],[Unit Cost]]*SalesData_2[[#This Row],[Units Sold]]</f>
        <v>253.5</v>
      </c>
      <c r="J290" s="5">
        <f>SalesData_2[[#This Row],[Sales]]-SalesData_2[[#This Row],[COGS]]</f>
        <v>136.5</v>
      </c>
      <c r="K290" s="19">
        <f>SalesData_2[[#This Row],[Profit]]/SalesData_2[[#This Row],[Sales]]</f>
        <v>0.35</v>
      </c>
      <c r="L290" t="s">
        <v>60</v>
      </c>
      <c r="M290" t="s">
        <v>83</v>
      </c>
      <c r="N290" t="s">
        <v>85</v>
      </c>
    </row>
    <row r="291" spans="1:14" x14ac:dyDescent="0.3">
      <c r="A291" s="2">
        <v>44119</v>
      </c>
      <c r="B291" s="2">
        <v>44121</v>
      </c>
      <c r="C291">
        <v>2</v>
      </c>
      <c r="D291" t="s">
        <v>2</v>
      </c>
      <c r="E291" s="5">
        <v>250</v>
      </c>
      <c r="F291" s="5">
        <v>187.5</v>
      </c>
      <c r="G291">
        <v>4</v>
      </c>
      <c r="H291" s="5">
        <f>SalesData_2[[#This Row],[Unit Price]]*SalesData_2[[#This Row],[Units Sold]]</f>
        <v>1000</v>
      </c>
      <c r="I291" s="5">
        <f>SalesData_2[[#This Row],[Unit Cost]]*SalesData_2[[#This Row],[Units Sold]]</f>
        <v>750</v>
      </c>
      <c r="J291" s="5">
        <f>SalesData_2[[#This Row],[Sales]]-SalesData_2[[#This Row],[COGS]]</f>
        <v>250</v>
      </c>
      <c r="K291" s="19">
        <f>SalesData_2[[#This Row],[Profit]]/SalesData_2[[#This Row],[Sales]]</f>
        <v>0.25</v>
      </c>
      <c r="L291" t="s">
        <v>46</v>
      </c>
      <c r="M291" t="s">
        <v>83</v>
      </c>
      <c r="N291" t="s">
        <v>86</v>
      </c>
    </row>
    <row r="292" spans="1:14" x14ac:dyDescent="0.3">
      <c r="A292" s="2">
        <v>44120</v>
      </c>
      <c r="B292" s="2">
        <v>44123</v>
      </c>
      <c r="C292">
        <v>3</v>
      </c>
      <c r="D292" t="s">
        <v>2</v>
      </c>
      <c r="E292" s="5">
        <v>250</v>
      </c>
      <c r="F292" s="5">
        <v>187.5</v>
      </c>
      <c r="G292">
        <v>1</v>
      </c>
      <c r="H292" s="5">
        <f>SalesData_2[[#This Row],[Unit Price]]*SalesData_2[[#This Row],[Units Sold]]</f>
        <v>250</v>
      </c>
      <c r="I292" s="5">
        <f>SalesData_2[[#This Row],[Unit Cost]]*SalesData_2[[#This Row],[Units Sold]]</f>
        <v>187.5</v>
      </c>
      <c r="J292" s="5">
        <f>SalesData_2[[#This Row],[Sales]]-SalesData_2[[#This Row],[COGS]]</f>
        <v>62.5</v>
      </c>
      <c r="K292" s="19">
        <f>SalesData_2[[#This Row],[Profit]]/SalesData_2[[#This Row],[Sales]]</f>
        <v>0.25</v>
      </c>
      <c r="L292" t="s">
        <v>51</v>
      </c>
      <c r="M292" t="s">
        <v>81</v>
      </c>
      <c r="N292" t="s">
        <v>85</v>
      </c>
    </row>
    <row r="293" spans="1:14" x14ac:dyDescent="0.3">
      <c r="A293" s="2">
        <v>44120</v>
      </c>
      <c r="B293" s="2">
        <v>44126</v>
      </c>
      <c r="C293">
        <v>6</v>
      </c>
      <c r="D293" t="s">
        <v>12</v>
      </c>
      <c r="E293" s="5">
        <v>320</v>
      </c>
      <c r="F293" s="5">
        <v>233.6</v>
      </c>
      <c r="G293">
        <v>8</v>
      </c>
      <c r="H293" s="5">
        <f>SalesData_2[[#This Row],[Unit Price]]*SalesData_2[[#This Row],[Units Sold]]</f>
        <v>2560</v>
      </c>
      <c r="I293" s="5">
        <f>SalesData_2[[#This Row],[Unit Cost]]*SalesData_2[[#This Row],[Units Sold]]</f>
        <v>1868.8</v>
      </c>
      <c r="J293" s="5">
        <f>SalesData_2[[#This Row],[Sales]]-SalesData_2[[#This Row],[COGS]]</f>
        <v>691.2</v>
      </c>
      <c r="K293" s="19">
        <f>SalesData_2[[#This Row],[Profit]]/SalesData_2[[#This Row],[Sales]]</f>
        <v>0.27</v>
      </c>
      <c r="L293" t="s">
        <v>31</v>
      </c>
      <c r="M293" t="s">
        <v>81</v>
      </c>
      <c r="N293" t="s">
        <v>85</v>
      </c>
    </row>
    <row r="294" spans="1:14" x14ac:dyDescent="0.3">
      <c r="A294" s="2">
        <v>44121</v>
      </c>
      <c r="B294" s="2">
        <v>44123</v>
      </c>
      <c r="C294">
        <v>2</v>
      </c>
      <c r="D294" t="s">
        <v>9</v>
      </c>
      <c r="E294" s="5">
        <v>215</v>
      </c>
      <c r="F294" s="5">
        <v>152.65</v>
      </c>
      <c r="G294">
        <v>9</v>
      </c>
      <c r="H294" s="5">
        <f>SalesData_2[[#This Row],[Unit Price]]*SalesData_2[[#This Row],[Units Sold]]</f>
        <v>1935</v>
      </c>
      <c r="I294" s="5">
        <f>SalesData_2[[#This Row],[Unit Cost]]*SalesData_2[[#This Row],[Units Sold]]</f>
        <v>1373.8500000000001</v>
      </c>
      <c r="J294" s="5">
        <f>SalesData_2[[#This Row],[Sales]]-SalesData_2[[#This Row],[COGS]]</f>
        <v>561.14999999999986</v>
      </c>
      <c r="K294" s="19">
        <f>SalesData_2[[#This Row],[Profit]]/SalesData_2[[#This Row],[Sales]]</f>
        <v>0.28999999999999992</v>
      </c>
      <c r="L294" t="s">
        <v>46</v>
      </c>
      <c r="M294" t="s">
        <v>82</v>
      </c>
      <c r="N294" t="s">
        <v>85</v>
      </c>
    </row>
    <row r="295" spans="1:14" x14ac:dyDescent="0.3">
      <c r="A295" s="2">
        <v>44122</v>
      </c>
      <c r="B295" s="2">
        <v>44124</v>
      </c>
      <c r="C295">
        <v>2</v>
      </c>
      <c r="D295" t="s">
        <v>7</v>
      </c>
      <c r="E295" s="5">
        <v>250</v>
      </c>
      <c r="F295" s="5">
        <v>167.5</v>
      </c>
      <c r="G295">
        <v>5</v>
      </c>
      <c r="H295" s="5">
        <f>SalesData_2[[#This Row],[Unit Price]]*SalesData_2[[#This Row],[Units Sold]]</f>
        <v>1250</v>
      </c>
      <c r="I295" s="5">
        <f>SalesData_2[[#This Row],[Unit Cost]]*SalesData_2[[#This Row],[Units Sold]]</f>
        <v>837.5</v>
      </c>
      <c r="J295" s="5">
        <f>SalesData_2[[#This Row],[Sales]]-SalesData_2[[#This Row],[COGS]]</f>
        <v>412.5</v>
      </c>
      <c r="K295" s="19">
        <f>SalesData_2[[#This Row],[Profit]]/SalesData_2[[#This Row],[Sales]]</f>
        <v>0.33</v>
      </c>
      <c r="L295" t="s">
        <v>74</v>
      </c>
      <c r="M295" t="s">
        <v>82</v>
      </c>
      <c r="N295" t="s">
        <v>86</v>
      </c>
    </row>
    <row r="296" spans="1:14" x14ac:dyDescent="0.3">
      <c r="A296" s="2">
        <v>44125</v>
      </c>
      <c r="B296" s="2">
        <v>44132</v>
      </c>
      <c r="C296">
        <v>7</v>
      </c>
      <c r="D296" t="s">
        <v>15</v>
      </c>
      <c r="E296" s="5">
        <v>110</v>
      </c>
      <c r="F296" s="5">
        <v>78.099999999999994</v>
      </c>
      <c r="G296">
        <v>8</v>
      </c>
      <c r="H296" s="5">
        <f>SalesData_2[[#This Row],[Unit Price]]*SalesData_2[[#This Row],[Units Sold]]</f>
        <v>880</v>
      </c>
      <c r="I296" s="5">
        <f>SalesData_2[[#This Row],[Unit Cost]]*SalesData_2[[#This Row],[Units Sold]]</f>
        <v>624.79999999999995</v>
      </c>
      <c r="J296" s="5">
        <f>SalesData_2[[#This Row],[Sales]]-SalesData_2[[#This Row],[COGS]]</f>
        <v>255.20000000000005</v>
      </c>
      <c r="K296" s="19">
        <f>SalesData_2[[#This Row],[Profit]]/SalesData_2[[#This Row],[Sales]]</f>
        <v>0.29000000000000004</v>
      </c>
      <c r="L296" t="s">
        <v>64</v>
      </c>
      <c r="M296" t="s">
        <v>82</v>
      </c>
      <c r="N296" t="s">
        <v>85</v>
      </c>
    </row>
    <row r="297" spans="1:14" x14ac:dyDescent="0.3">
      <c r="A297" s="2">
        <v>44127</v>
      </c>
      <c r="B297" s="2">
        <v>44133</v>
      </c>
      <c r="C297">
        <v>6</v>
      </c>
      <c r="D297" t="s">
        <v>14</v>
      </c>
      <c r="E297" s="5">
        <v>375</v>
      </c>
      <c r="F297" s="5">
        <v>247.5</v>
      </c>
      <c r="G297">
        <v>4</v>
      </c>
      <c r="H297" s="5">
        <f>SalesData_2[[#This Row],[Unit Price]]*SalesData_2[[#This Row],[Units Sold]]</f>
        <v>1500</v>
      </c>
      <c r="I297" s="5">
        <f>SalesData_2[[#This Row],[Unit Cost]]*SalesData_2[[#This Row],[Units Sold]]</f>
        <v>990</v>
      </c>
      <c r="J297" s="5">
        <f>SalesData_2[[#This Row],[Sales]]-SalesData_2[[#This Row],[COGS]]</f>
        <v>510</v>
      </c>
      <c r="K297" s="19">
        <f>SalesData_2[[#This Row],[Profit]]/SalesData_2[[#This Row],[Sales]]</f>
        <v>0.34</v>
      </c>
      <c r="L297" t="s">
        <v>51</v>
      </c>
      <c r="M297" t="s">
        <v>81</v>
      </c>
      <c r="N297" t="s">
        <v>86</v>
      </c>
    </row>
    <row r="298" spans="1:14" x14ac:dyDescent="0.3">
      <c r="A298" s="2">
        <v>44127</v>
      </c>
      <c r="B298" s="2">
        <v>44130</v>
      </c>
      <c r="C298">
        <v>3</v>
      </c>
      <c r="D298" t="s">
        <v>4</v>
      </c>
      <c r="E298" s="5">
        <v>390</v>
      </c>
      <c r="F298" s="5">
        <v>288.60000000000002</v>
      </c>
      <c r="G298">
        <v>9</v>
      </c>
      <c r="H298" s="5">
        <f>SalesData_2[[#This Row],[Unit Price]]*SalesData_2[[#This Row],[Units Sold]]</f>
        <v>3510</v>
      </c>
      <c r="I298" s="5">
        <f>SalesData_2[[#This Row],[Unit Cost]]*SalesData_2[[#This Row],[Units Sold]]</f>
        <v>2597.4</v>
      </c>
      <c r="J298" s="5">
        <f>SalesData_2[[#This Row],[Sales]]-SalesData_2[[#This Row],[COGS]]</f>
        <v>912.59999999999991</v>
      </c>
      <c r="K298" s="19">
        <f>SalesData_2[[#This Row],[Profit]]/SalesData_2[[#This Row],[Sales]]</f>
        <v>0.25999999999999995</v>
      </c>
      <c r="L298" t="s">
        <v>41</v>
      </c>
      <c r="M298" t="s">
        <v>82</v>
      </c>
      <c r="N298" t="s">
        <v>86</v>
      </c>
    </row>
    <row r="299" spans="1:14" x14ac:dyDescent="0.3">
      <c r="A299" s="2">
        <v>44128</v>
      </c>
      <c r="B299" s="2">
        <v>44130</v>
      </c>
      <c r="C299">
        <v>2</v>
      </c>
      <c r="D299" t="s">
        <v>9</v>
      </c>
      <c r="E299" s="5">
        <v>215</v>
      </c>
      <c r="F299" s="5">
        <v>152.65</v>
      </c>
      <c r="G299">
        <v>6</v>
      </c>
      <c r="H299" s="5">
        <f>SalesData_2[[#This Row],[Unit Price]]*SalesData_2[[#This Row],[Units Sold]]</f>
        <v>1290</v>
      </c>
      <c r="I299" s="5">
        <f>SalesData_2[[#This Row],[Unit Cost]]*SalesData_2[[#This Row],[Units Sold]]</f>
        <v>915.90000000000009</v>
      </c>
      <c r="J299" s="5">
        <f>SalesData_2[[#This Row],[Sales]]-SalesData_2[[#This Row],[COGS]]</f>
        <v>374.09999999999991</v>
      </c>
      <c r="K299" s="19">
        <f>SalesData_2[[#This Row],[Profit]]/SalesData_2[[#This Row],[Sales]]</f>
        <v>0.28999999999999992</v>
      </c>
      <c r="L299" t="s">
        <v>58</v>
      </c>
      <c r="M299" t="s">
        <v>83</v>
      </c>
      <c r="N299" t="s">
        <v>86</v>
      </c>
    </row>
    <row r="300" spans="1:14" x14ac:dyDescent="0.3">
      <c r="A300" s="2">
        <v>44129</v>
      </c>
      <c r="B300" s="2">
        <v>44136</v>
      </c>
      <c r="C300">
        <v>7</v>
      </c>
      <c r="D300" t="s">
        <v>23</v>
      </c>
      <c r="E300" s="5">
        <v>275</v>
      </c>
      <c r="F300" s="5">
        <v>200.75</v>
      </c>
      <c r="G300">
        <v>6</v>
      </c>
      <c r="H300" s="5">
        <f>SalesData_2[[#This Row],[Unit Price]]*SalesData_2[[#This Row],[Units Sold]]</f>
        <v>1650</v>
      </c>
      <c r="I300" s="5">
        <f>SalesData_2[[#This Row],[Unit Cost]]*SalesData_2[[#This Row],[Units Sold]]</f>
        <v>1204.5</v>
      </c>
      <c r="J300" s="5">
        <f>SalesData_2[[#This Row],[Sales]]-SalesData_2[[#This Row],[COGS]]</f>
        <v>445.5</v>
      </c>
      <c r="K300" s="19">
        <f>SalesData_2[[#This Row],[Profit]]/SalesData_2[[#This Row],[Sales]]</f>
        <v>0.27</v>
      </c>
      <c r="L300" t="s">
        <v>72</v>
      </c>
      <c r="M300" t="s">
        <v>83</v>
      </c>
      <c r="N300" t="s">
        <v>86</v>
      </c>
    </row>
    <row r="301" spans="1:14" x14ac:dyDescent="0.3">
      <c r="A301" s="2">
        <v>44131</v>
      </c>
      <c r="B301" s="2">
        <v>44135</v>
      </c>
      <c r="C301">
        <v>4</v>
      </c>
      <c r="D301" t="s">
        <v>2</v>
      </c>
      <c r="E301" s="5">
        <v>250</v>
      </c>
      <c r="F301" s="5">
        <v>187.5</v>
      </c>
      <c r="G301">
        <v>4</v>
      </c>
      <c r="H301" s="5">
        <f>SalesData_2[[#This Row],[Unit Price]]*SalesData_2[[#This Row],[Units Sold]]</f>
        <v>1000</v>
      </c>
      <c r="I301" s="5">
        <f>SalesData_2[[#This Row],[Unit Cost]]*SalesData_2[[#This Row],[Units Sold]]</f>
        <v>750</v>
      </c>
      <c r="J301" s="5">
        <f>SalesData_2[[#This Row],[Sales]]-SalesData_2[[#This Row],[COGS]]</f>
        <v>250</v>
      </c>
      <c r="K301" s="19">
        <f>SalesData_2[[#This Row],[Profit]]/SalesData_2[[#This Row],[Sales]]</f>
        <v>0.25</v>
      </c>
      <c r="L301" t="s">
        <v>31</v>
      </c>
      <c r="M301" t="s">
        <v>79</v>
      </c>
      <c r="N301" t="s">
        <v>86</v>
      </c>
    </row>
    <row r="302" spans="1:14" x14ac:dyDescent="0.3">
      <c r="A302" s="2">
        <v>44132</v>
      </c>
      <c r="B302" s="2">
        <v>44138</v>
      </c>
      <c r="C302">
        <v>6</v>
      </c>
      <c r="D302" t="s">
        <v>8</v>
      </c>
      <c r="E302" s="5">
        <v>59</v>
      </c>
      <c r="F302" s="5">
        <v>41.3</v>
      </c>
      <c r="G302">
        <v>1</v>
      </c>
      <c r="H302" s="5">
        <f>SalesData_2[[#This Row],[Unit Price]]*SalesData_2[[#This Row],[Units Sold]]</f>
        <v>59</v>
      </c>
      <c r="I302" s="5">
        <f>SalesData_2[[#This Row],[Unit Cost]]*SalesData_2[[#This Row],[Units Sold]]</f>
        <v>41.3</v>
      </c>
      <c r="J302" s="5">
        <f>SalesData_2[[#This Row],[Sales]]-SalesData_2[[#This Row],[COGS]]</f>
        <v>17.700000000000003</v>
      </c>
      <c r="K302" s="19">
        <f>SalesData_2[[#This Row],[Profit]]/SalesData_2[[#This Row],[Sales]]</f>
        <v>0.30000000000000004</v>
      </c>
      <c r="L302" t="s">
        <v>74</v>
      </c>
      <c r="M302" t="s">
        <v>82</v>
      </c>
      <c r="N302" t="s">
        <v>86</v>
      </c>
    </row>
    <row r="303" spans="1:14" x14ac:dyDescent="0.3">
      <c r="A303" s="2">
        <v>44132</v>
      </c>
      <c r="B303" s="2">
        <v>44135</v>
      </c>
      <c r="C303">
        <v>3</v>
      </c>
      <c r="D303" t="s">
        <v>17</v>
      </c>
      <c r="E303" s="5">
        <v>195</v>
      </c>
      <c r="F303" s="5">
        <v>138.44999999999999</v>
      </c>
      <c r="G303">
        <v>1</v>
      </c>
      <c r="H303" s="5">
        <f>SalesData_2[[#This Row],[Unit Price]]*SalesData_2[[#This Row],[Units Sold]]</f>
        <v>195</v>
      </c>
      <c r="I303" s="5">
        <f>SalesData_2[[#This Row],[Unit Cost]]*SalesData_2[[#This Row],[Units Sold]]</f>
        <v>138.44999999999999</v>
      </c>
      <c r="J303" s="5">
        <f>SalesData_2[[#This Row],[Sales]]-SalesData_2[[#This Row],[COGS]]</f>
        <v>56.550000000000011</v>
      </c>
      <c r="K303" s="19">
        <f>SalesData_2[[#This Row],[Profit]]/SalesData_2[[#This Row],[Sales]]</f>
        <v>0.29000000000000004</v>
      </c>
      <c r="L303" t="s">
        <v>52</v>
      </c>
      <c r="M303" t="s">
        <v>81</v>
      </c>
      <c r="N303" t="s">
        <v>86</v>
      </c>
    </row>
    <row r="304" spans="1:14" x14ac:dyDescent="0.3">
      <c r="A304" s="2">
        <v>44132</v>
      </c>
      <c r="B304" s="2">
        <v>44138</v>
      </c>
      <c r="C304">
        <v>6</v>
      </c>
      <c r="D304" t="s">
        <v>17</v>
      </c>
      <c r="E304" s="5">
        <v>195</v>
      </c>
      <c r="F304" s="5">
        <v>138.44999999999999</v>
      </c>
      <c r="G304">
        <v>2</v>
      </c>
      <c r="H304" s="5">
        <f>SalesData_2[[#This Row],[Unit Price]]*SalesData_2[[#This Row],[Units Sold]]</f>
        <v>390</v>
      </c>
      <c r="I304" s="5">
        <f>SalesData_2[[#This Row],[Unit Cost]]*SalesData_2[[#This Row],[Units Sold]]</f>
        <v>276.89999999999998</v>
      </c>
      <c r="J304" s="5">
        <f>SalesData_2[[#This Row],[Sales]]-SalesData_2[[#This Row],[COGS]]</f>
        <v>113.10000000000002</v>
      </c>
      <c r="K304" s="19">
        <f>SalesData_2[[#This Row],[Profit]]/SalesData_2[[#This Row],[Sales]]</f>
        <v>0.29000000000000004</v>
      </c>
      <c r="L304" t="s">
        <v>40</v>
      </c>
      <c r="M304" t="s">
        <v>82</v>
      </c>
      <c r="N304" t="s">
        <v>86</v>
      </c>
    </row>
    <row r="305" spans="1:14" x14ac:dyDescent="0.3">
      <c r="A305" s="2">
        <v>44134</v>
      </c>
      <c r="B305" s="2">
        <v>44136</v>
      </c>
      <c r="C305">
        <v>2</v>
      </c>
      <c r="D305" t="s">
        <v>23</v>
      </c>
      <c r="E305" s="5">
        <v>275</v>
      </c>
      <c r="F305" s="5">
        <v>200.75</v>
      </c>
      <c r="G305">
        <v>8</v>
      </c>
      <c r="H305" s="5">
        <f>SalesData_2[[#This Row],[Unit Price]]*SalesData_2[[#This Row],[Units Sold]]</f>
        <v>2200</v>
      </c>
      <c r="I305" s="5">
        <f>SalesData_2[[#This Row],[Unit Cost]]*SalesData_2[[#This Row],[Units Sold]]</f>
        <v>1606</v>
      </c>
      <c r="J305" s="5">
        <f>SalesData_2[[#This Row],[Sales]]-SalesData_2[[#This Row],[COGS]]</f>
        <v>594</v>
      </c>
      <c r="K305" s="19">
        <f>SalesData_2[[#This Row],[Profit]]/SalesData_2[[#This Row],[Sales]]</f>
        <v>0.27</v>
      </c>
      <c r="L305" t="s">
        <v>46</v>
      </c>
      <c r="M305" t="s">
        <v>80</v>
      </c>
      <c r="N305" t="s">
        <v>86</v>
      </c>
    </row>
    <row r="306" spans="1:14" x14ac:dyDescent="0.3">
      <c r="A306" s="2">
        <v>44136</v>
      </c>
      <c r="B306" s="2">
        <v>44140</v>
      </c>
      <c r="C306">
        <v>4</v>
      </c>
      <c r="D306" t="s">
        <v>20</v>
      </c>
      <c r="E306" s="5">
        <v>440</v>
      </c>
      <c r="F306" s="5">
        <v>286</v>
      </c>
      <c r="G306">
        <v>3</v>
      </c>
      <c r="H306" s="5">
        <f>SalesData_2[[#This Row],[Unit Price]]*SalesData_2[[#This Row],[Units Sold]]</f>
        <v>1320</v>
      </c>
      <c r="I306" s="5">
        <f>SalesData_2[[#This Row],[Unit Cost]]*SalesData_2[[#This Row],[Units Sold]]</f>
        <v>858</v>
      </c>
      <c r="J306" s="5">
        <f>SalesData_2[[#This Row],[Sales]]-SalesData_2[[#This Row],[COGS]]</f>
        <v>462</v>
      </c>
      <c r="K306" s="19">
        <f>SalesData_2[[#This Row],[Profit]]/SalesData_2[[#This Row],[Sales]]</f>
        <v>0.35</v>
      </c>
      <c r="L306" t="s">
        <v>42</v>
      </c>
      <c r="M306" t="s">
        <v>83</v>
      </c>
      <c r="N306" t="s">
        <v>86</v>
      </c>
    </row>
    <row r="307" spans="1:14" x14ac:dyDescent="0.3">
      <c r="A307" s="2">
        <v>44137</v>
      </c>
      <c r="B307" s="2">
        <v>44143</v>
      </c>
      <c r="C307">
        <v>6</v>
      </c>
      <c r="D307" t="s">
        <v>9</v>
      </c>
      <c r="E307" s="5">
        <v>215</v>
      </c>
      <c r="F307" s="5">
        <v>152.65</v>
      </c>
      <c r="G307">
        <v>4</v>
      </c>
      <c r="H307" s="5">
        <f>SalesData_2[[#This Row],[Unit Price]]*SalesData_2[[#This Row],[Units Sold]]</f>
        <v>860</v>
      </c>
      <c r="I307" s="5">
        <f>SalesData_2[[#This Row],[Unit Cost]]*SalesData_2[[#This Row],[Units Sold]]</f>
        <v>610.6</v>
      </c>
      <c r="J307" s="5">
        <f>SalesData_2[[#This Row],[Sales]]-SalesData_2[[#This Row],[COGS]]</f>
        <v>249.39999999999998</v>
      </c>
      <c r="K307" s="19">
        <f>SalesData_2[[#This Row],[Profit]]/SalesData_2[[#This Row],[Sales]]</f>
        <v>0.28999999999999998</v>
      </c>
      <c r="L307" t="s">
        <v>52</v>
      </c>
      <c r="M307" t="s">
        <v>82</v>
      </c>
      <c r="N307" t="s">
        <v>86</v>
      </c>
    </row>
    <row r="308" spans="1:14" x14ac:dyDescent="0.3">
      <c r="A308" s="2">
        <v>44138</v>
      </c>
      <c r="B308" s="2">
        <v>44140</v>
      </c>
      <c r="C308">
        <v>2</v>
      </c>
      <c r="D308" t="s">
        <v>5</v>
      </c>
      <c r="E308" s="5">
        <v>290</v>
      </c>
      <c r="F308" s="5">
        <v>185.6</v>
      </c>
      <c r="G308">
        <v>3</v>
      </c>
      <c r="H308" s="5">
        <f>SalesData_2[[#This Row],[Unit Price]]*SalesData_2[[#This Row],[Units Sold]]</f>
        <v>870</v>
      </c>
      <c r="I308" s="5">
        <f>SalesData_2[[#This Row],[Unit Cost]]*SalesData_2[[#This Row],[Units Sold]]</f>
        <v>556.79999999999995</v>
      </c>
      <c r="J308" s="5">
        <f>SalesData_2[[#This Row],[Sales]]-SalesData_2[[#This Row],[COGS]]</f>
        <v>313.20000000000005</v>
      </c>
      <c r="K308" s="19">
        <f>SalesData_2[[#This Row],[Profit]]/SalesData_2[[#This Row],[Sales]]</f>
        <v>0.36000000000000004</v>
      </c>
      <c r="L308" t="s">
        <v>35</v>
      </c>
      <c r="M308" t="s">
        <v>83</v>
      </c>
      <c r="N308" t="s">
        <v>85</v>
      </c>
    </row>
    <row r="309" spans="1:14" x14ac:dyDescent="0.3">
      <c r="A309" s="2">
        <v>44138</v>
      </c>
      <c r="B309" s="2">
        <v>44145</v>
      </c>
      <c r="C309">
        <v>7</v>
      </c>
      <c r="D309" t="s">
        <v>22</v>
      </c>
      <c r="E309" s="5">
        <v>460</v>
      </c>
      <c r="F309" s="5">
        <v>303.60000000000002</v>
      </c>
      <c r="G309">
        <v>5</v>
      </c>
      <c r="H309" s="5">
        <f>SalesData_2[[#This Row],[Unit Price]]*SalesData_2[[#This Row],[Units Sold]]</f>
        <v>2300</v>
      </c>
      <c r="I309" s="5">
        <f>SalesData_2[[#This Row],[Unit Cost]]*SalesData_2[[#This Row],[Units Sold]]</f>
        <v>1518</v>
      </c>
      <c r="J309" s="5">
        <f>SalesData_2[[#This Row],[Sales]]-SalesData_2[[#This Row],[COGS]]</f>
        <v>782</v>
      </c>
      <c r="K309" s="19">
        <f>SalesData_2[[#This Row],[Profit]]/SalesData_2[[#This Row],[Sales]]</f>
        <v>0.34</v>
      </c>
      <c r="L309" t="s">
        <v>50</v>
      </c>
      <c r="M309" t="s">
        <v>81</v>
      </c>
      <c r="N309" t="s">
        <v>86</v>
      </c>
    </row>
    <row r="310" spans="1:14" x14ac:dyDescent="0.3">
      <c r="A310" s="2">
        <v>44139</v>
      </c>
      <c r="B310" s="2">
        <v>44143</v>
      </c>
      <c r="C310">
        <v>4</v>
      </c>
      <c r="D310" t="s">
        <v>10</v>
      </c>
      <c r="E310" s="5">
        <v>390</v>
      </c>
      <c r="F310" s="5">
        <v>253.5</v>
      </c>
      <c r="G310">
        <v>7</v>
      </c>
      <c r="H310" s="5">
        <f>SalesData_2[[#This Row],[Unit Price]]*SalesData_2[[#This Row],[Units Sold]]</f>
        <v>2730</v>
      </c>
      <c r="I310" s="5">
        <f>SalesData_2[[#This Row],[Unit Cost]]*SalesData_2[[#This Row],[Units Sold]]</f>
        <v>1774.5</v>
      </c>
      <c r="J310" s="5">
        <f>SalesData_2[[#This Row],[Sales]]-SalesData_2[[#This Row],[COGS]]</f>
        <v>955.5</v>
      </c>
      <c r="K310" s="19">
        <f>SalesData_2[[#This Row],[Profit]]/SalesData_2[[#This Row],[Sales]]</f>
        <v>0.35</v>
      </c>
      <c r="L310" t="s">
        <v>46</v>
      </c>
      <c r="M310" t="s">
        <v>82</v>
      </c>
      <c r="N310" t="s">
        <v>85</v>
      </c>
    </row>
    <row r="311" spans="1:14" x14ac:dyDescent="0.3">
      <c r="A311" s="2">
        <v>44141</v>
      </c>
      <c r="B311" s="2">
        <v>44144</v>
      </c>
      <c r="C311">
        <v>3</v>
      </c>
      <c r="D311" t="s">
        <v>15</v>
      </c>
      <c r="E311" s="5">
        <v>110</v>
      </c>
      <c r="F311" s="5">
        <v>78.099999999999994</v>
      </c>
      <c r="G311">
        <v>4</v>
      </c>
      <c r="H311" s="5">
        <f>SalesData_2[[#This Row],[Unit Price]]*SalesData_2[[#This Row],[Units Sold]]</f>
        <v>440</v>
      </c>
      <c r="I311" s="5">
        <f>SalesData_2[[#This Row],[Unit Cost]]*SalesData_2[[#This Row],[Units Sold]]</f>
        <v>312.39999999999998</v>
      </c>
      <c r="J311" s="5">
        <f>SalesData_2[[#This Row],[Sales]]-SalesData_2[[#This Row],[COGS]]</f>
        <v>127.60000000000002</v>
      </c>
      <c r="K311" s="19">
        <f>SalesData_2[[#This Row],[Profit]]/SalesData_2[[#This Row],[Sales]]</f>
        <v>0.29000000000000004</v>
      </c>
      <c r="L311" t="s">
        <v>41</v>
      </c>
      <c r="M311" t="s">
        <v>82</v>
      </c>
      <c r="N311" t="s">
        <v>86</v>
      </c>
    </row>
    <row r="312" spans="1:14" x14ac:dyDescent="0.3">
      <c r="A312" s="2">
        <v>44141</v>
      </c>
      <c r="B312" s="2">
        <v>44147</v>
      </c>
      <c r="C312">
        <v>6</v>
      </c>
      <c r="D312" t="s">
        <v>13</v>
      </c>
      <c r="E312" s="5">
        <v>445</v>
      </c>
      <c r="F312" s="5">
        <v>280.35000000000002</v>
      </c>
      <c r="G312">
        <v>8</v>
      </c>
      <c r="H312" s="5">
        <f>SalesData_2[[#This Row],[Unit Price]]*SalesData_2[[#This Row],[Units Sold]]</f>
        <v>3560</v>
      </c>
      <c r="I312" s="5">
        <f>SalesData_2[[#This Row],[Unit Cost]]*SalesData_2[[#This Row],[Units Sold]]</f>
        <v>2242.8000000000002</v>
      </c>
      <c r="J312" s="5">
        <f>SalesData_2[[#This Row],[Sales]]-SalesData_2[[#This Row],[COGS]]</f>
        <v>1317.1999999999998</v>
      </c>
      <c r="K312" s="19">
        <f>SalesData_2[[#This Row],[Profit]]/SalesData_2[[#This Row],[Sales]]</f>
        <v>0.36999999999999994</v>
      </c>
      <c r="L312" t="s">
        <v>41</v>
      </c>
      <c r="M312" t="s">
        <v>82</v>
      </c>
      <c r="N312" t="s">
        <v>86</v>
      </c>
    </row>
    <row r="313" spans="1:14" x14ac:dyDescent="0.3">
      <c r="A313" s="2">
        <v>44142</v>
      </c>
      <c r="B313" s="2">
        <v>44145</v>
      </c>
      <c r="C313">
        <v>3</v>
      </c>
      <c r="D313" t="s">
        <v>13</v>
      </c>
      <c r="E313" s="5">
        <v>445</v>
      </c>
      <c r="F313" s="5">
        <v>280.35000000000002</v>
      </c>
      <c r="G313">
        <v>7</v>
      </c>
      <c r="H313" s="5">
        <f>SalesData_2[[#This Row],[Unit Price]]*SalesData_2[[#This Row],[Units Sold]]</f>
        <v>3115</v>
      </c>
      <c r="I313" s="5">
        <f>SalesData_2[[#This Row],[Unit Cost]]*SalesData_2[[#This Row],[Units Sold]]</f>
        <v>1962.4500000000003</v>
      </c>
      <c r="J313" s="5">
        <f>SalesData_2[[#This Row],[Sales]]-SalesData_2[[#This Row],[COGS]]</f>
        <v>1152.5499999999997</v>
      </c>
      <c r="K313" s="19">
        <f>SalesData_2[[#This Row],[Profit]]/SalesData_2[[#This Row],[Sales]]</f>
        <v>0.36999999999999994</v>
      </c>
      <c r="L313" t="s">
        <v>42</v>
      </c>
      <c r="M313" t="s">
        <v>82</v>
      </c>
      <c r="N313" t="s">
        <v>85</v>
      </c>
    </row>
    <row r="314" spans="1:14" x14ac:dyDescent="0.3">
      <c r="A314" s="2">
        <v>44142</v>
      </c>
      <c r="B314" s="2">
        <v>44145</v>
      </c>
      <c r="C314">
        <v>3</v>
      </c>
      <c r="D314" t="s">
        <v>3</v>
      </c>
      <c r="E314" s="5">
        <v>95</v>
      </c>
      <c r="F314" s="5">
        <v>60.8</v>
      </c>
      <c r="G314">
        <v>3</v>
      </c>
      <c r="H314" s="5">
        <f>SalesData_2[[#This Row],[Unit Price]]*SalesData_2[[#This Row],[Units Sold]]</f>
        <v>285</v>
      </c>
      <c r="I314" s="5">
        <f>SalesData_2[[#This Row],[Unit Cost]]*SalesData_2[[#This Row],[Units Sold]]</f>
        <v>182.39999999999998</v>
      </c>
      <c r="J314" s="5">
        <f>SalesData_2[[#This Row],[Sales]]-SalesData_2[[#This Row],[COGS]]</f>
        <v>102.60000000000002</v>
      </c>
      <c r="K314" s="19">
        <f>SalesData_2[[#This Row],[Profit]]/SalesData_2[[#This Row],[Sales]]</f>
        <v>0.3600000000000001</v>
      </c>
      <c r="L314" t="s">
        <v>74</v>
      </c>
      <c r="M314" t="s">
        <v>80</v>
      </c>
      <c r="N314" t="s">
        <v>85</v>
      </c>
    </row>
    <row r="315" spans="1:14" x14ac:dyDescent="0.3">
      <c r="A315" s="2">
        <v>44142</v>
      </c>
      <c r="B315" s="2">
        <v>44146</v>
      </c>
      <c r="C315">
        <v>4</v>
      </c>
      <c r="D315" t="s">
        <v>12</v>
      </c>
      <c r="E315" s="5">
        <v>320</v>
      </c>
      <c r="F315" s="5">
        <v>233.6</v>
      </c>
      <c r="G315">
        <v>5</v>
      </c>
      <c r="H315" s="5">
        <f>SalesData_2[[#This Row],[Unit Price]]*SalesData_2[[#This Row],[Units Sold]]</f>
        <v>1600</v>
      </c>
      <c r="I315" s="5">
        <f>SalesData_2[[#This Row],[Unit Cost]]*SalesData_2[[#This Row],[Units Sold]]</f>
        <v>1168</v>
      </c>
      <c r="J315" s="5">
        <f>SalesData_2[[#This Row],[Sales]]-SalesData_2[[#This Row],[COGS]]</f>
        <v>432</v>
      </c>
      <c r="K315" s="19">
        <f>SalesData_2[[#This Row],[Profit]]/SalesData_2[[#This Row],[Sales]]</f>
        <v>0.27</v>
      </c>
      <c r="L315" t="s">
        <v>45</v>
      </c>
      <c r="M315" t="s">
        <v>80</v>
      </c>
      <c r="N315" t="s">
        <v>85</v>
      </c>
    </row>
    <row r="316" spans="1:14" x14ac:dyDescent="0.3">
      <c r="A316" s="2">
        <v>44145</v>
      </c>
      <c r="B316" s="2">
        <v>44152</v>
      </c>
      <c r="C316">
        <v>7</v>
      </c>
      <c r="D316" t="s">
        <v>13</v>
      </c>
      <c r="E316" s="5">
        <v>445</v>
      </c>
      <c r="F316" s="5">
        <v>280.35000000000002</v>
      </c>
      <c r="G316">
        <v>4</v>
      </c>
      <c r="H316" s="5">
        <f>SalesData_2[[#This Row],[Unit Price]]*SalesData_2[[#This Row],[Units Sold]]</f>
        <v>1780</v>
      </c>
      <c r="I316" s="5">
        <f>SalesData_2[[#This Row],[Unit Cost]]*SalesData_2[[#This Row],[Units Sold]]</f>
        <v>1121.4000000000001</v>
      </c>
      <c r="J316" s="5">
        <f>SalesData_2[[#This Row],[Sales]]-SalesData_2[[#This Row],[COGS]]</f>
        <v>658.59999999999991</v>
      </c>
      <c r="K316" s="19">
        <f>SalesData_2[[#This Row],[Profit]]/SalesData_2[[#This Row],[Sales]]</f>
        <v>0.36999999999999994</v>
      </c>
      <c r="L316" t="s">
        <v>46</v>
      </c>
      <c r="M316" t="s">
        <v>80</v>
      </c>
      <c r="N316" t="s">
        <v>86</v>
      </c>
    </row>
    <row r="317" spans="1:14" x14ac:dyDescent="0.3">
      <c r="A317" s="2">
        <v>44145</v>
      </c>
      <c r="B317" s="2">
        <v>44152</v>
      </c>
      <c r="C317">
        <v>7</v>
      </c>
      <c r="D317" t="s">
        <v>14</v>
      </c>
      <c r="E317" s="5">
        <v>375</v>
      </c>
      <c r="F317" s="5">
        <v>247.5</v>
      </c>
      <c r="G317">
        <v>2</v>
      </c>
      <c r="H317" s="5">
        <f>SalesData_2[[#This Row],[Unit Price]]*SalesData_2[[#This Row],[Units Sold]]</f>
        <v>750</v>
      </c>
      <c r="I317" s="5">
        <f>SalesData_2[[#This Row],[Unit Cost]]*SalesData_2[[#This Row],[Units Sold]]</f>
        <v>495</v>
      </c>
      <c r="J317" s="5">
        <f>SalesData_2[[#This Row],[Sales]]-SalesData_2[[#This Row],[COGS]]</f>
        <v>255</v>
      </c>
      <c r="K317" s="19">
        <f>SalesData_2[[#This Row],[Profit]]/SalesData_2[[#This Row],[Sales]]</f>
        <v>0.34</v>
      </c>
      <c r="L317" t="s">
        <v>47</v>
      </c>
      <c r="M317" t="s">
        <v>83</v>
      </c>
      <c r="N317" t="s">
        <v>85</v>
      </c>
    </row>
    <row r="318" spans="1:14" x14ac:dyDescent="0.3">
      <c r="A318" s="2">
        <v>44147</v>
      </c>
      <c r="B318" s="2">
        <v>44148</v>
      </c>
      <c r="C318">
        <v>1</v>
      </c>
      <c r="D318" t="s">
        <v>4</v>
      </c>
      <c r="E318" s="5">
        <v>390</v>
      </c>
      <c r="F318" s="5">
        <v>288.60000000000002</v>
      </c>
      <c r="G318">
        <v>7</v>
      </c>
      <c r="H318" s="5">
        <f>SalesData_2[[#This Row],[Unit Price]]*SalesData_2[[#This Row],[Units Sold]]</f>
        <v>2730</v>
      </c>
      <c r="I318" s="5">
        <f>SalesData_2[[#This Row],[Unit Cost]]*SalesData_2[[#This Row],[Units Sold]]</f>
        <v>2020.2000000000003</v>
      </c>
      <c r="J318" s="5">
        <f>SalesData_2[[#This Row],[Sales]]-SalesData_2[[#This Row],[COGS]]</f>
        <v>709.79999999999973</v>
      </c>
      <c r="K318" s="19">
        <f>SalesData_2[[#This Row],[Profit]]/SalesData_2[[#This Row],[Sales]]</f>
        <v>0.2599999999999999</v>
      </c>
      <c r="L318" t="s">
        <v>61</v>
      </c>
      <c r="M318" t="s">
        <v>82</v>
      </c>
      <c r="N318" t="s">
        <v>85</v>
      </c>
    </row>
    <row r="319" spans="1:14" x14ac:dyDescent="0.3">
      <c r="A319" s="2">
        <v>44147</v>
      </c>
      <c r="B319" s="2">
        <v>44154</v>
      </c>
      <c r="C319">
        <v>7</v>
      </c>
      <c r="D319" t="s">
        <v>12</v>
      </c>
      <c r="E319" s="5">
        <v>320</v>
      </c>
      <c r="F319" s="5">
        <v>233.6</v>
      </c>
      <c r="G319">
        <v>3</v>
      </c>
      <c r="H319" s="5">
        <f>SalesData_2[[#This Row],[Unit Price]]*SalesData_2[[#This Row],[Units Sold]]</f>
        <v>960</v>
      </c>
      <c r="I319" s="5">
        <f>SalesData_2[[#This Row],[Unit Cost]]*SalesData_2[[#This Row],[Units Sold]]</f>
        <v>700.8</v>
      </c>
      <c r="J319" s="5">
        <f>SalesData_2[[#This Row],[Sales]]-SalesData_2[[#This Row],[COGS]]</f>
        <v>259.20000000000005</v>
      </c>
      <c r="K319" s="19">
        <f>SalesData_2[[#This Row],[Profit]]/SalesData_2[[#This Row],[Sales]]</f>
        <v>0.27000000000000007</v>
      </c>
      <c r="L319" t="s">
        <v>75</v>
      </c>
      <c r="M319" t="s">
        <v>80</v>
      </c>
      <c r="N319" t="s">
        <v>86</v>
      </c>
    </row>
    <row r="320" spans="1:14" x14ac:dyDescent="0.3">
      <c r="A320" s="2">
        <v>44147</v>
      </c>
      <c r="B320" s="2">
        <v>44152</v>
      </c>
      <c r="C320">
        <v>5</v>
      </c>
      <c r="D320" t="s">
        <v>21</v>
      </c>
      <c r="E320" s="5">
        <v>355</v>
      </c>
      <c r="F320" s="5">
        <v>252.05</v>
      </c>
      <c r="G320">
        <v>3</v>
      </c>
      <c r="H320" s="5">
        <f>SalesData_2[[#This Row],[Unit Price]]*SalesData_2[[#This Row],[Units Sold]]</f>
        <v>1065</v>
      </c>
      <c r="I320" s="5">
        <f>SalesData_2[[#This Row],[Unit Cost]]*SalesData_2[[#This Row],[Units Sold]]</f>
        <v>756.15000000000009</v>
      </c>
      <c r="J320" s="5">
        <f>SalesData_2[[#This Row],[Sales]]-SalesData_2[[#This Row],[COGS]]</f>
        <v>308.84999999999991</v>
      </c>
      <c r="K320" s="19">
        <f>SalesData_2[[#This Row],[Profit]]/SalesData_2[[#This Row],[Sales]]</f>
        <v>0.28999999999999992</v>
      </c>
      <c r="L320" t="s">
        <v>43</v>
      </c>
      <c r="M320" t="s">
        <v>80</v>
      </c>
      <c r="N320" t="s">
        <v>85</v>
      </c>
    </row>
    <row r="321" spans="1:14" x14ac:dyDescent="0.3">
      <c r="A321" s="2">
        <v>44147</v>
      </c>
      <c r="B321" s="2">
        <v>44153</v>
      </c>
      <c r="C321">
        <v>6</v>
      </c>
      <c r="D321" t="s">
        <v>13</v>
      </c>
      <c r="E321" s="5">
        <v>445</v>
      </c>
      <c r="F321" s="5">
        <v>280.35000000000002</v>
      </c>
      <c r="G321">
        <v>4</v>
      </c>
      <c r="H321" s="5">
        <f>SalesData_2[[#This Row],[Unit Price]]*SalesData_2[[#This Row],[Units Sold]]</f>
        <v>1780</v>
      </c>
      <c r="I321" s="5">
        <f>SalesData_2[[#This Row],[Unit Cost]]*SalesData_2[[#This Row],[Units Sold]]</f>
        <v>1121.4000000000001</v>
      </c>
      <c r="J321" s="5">
        <f>SalesData_2[[#This Row],[Sales]]-SalesData_2[[#This Row],[COGS]]</f>
        <v>658.59999999999991</v>
      </c>
      <c r="K321" s="19">
        <f>SalesData_2[[#This Row],[Profit]]/SalesData_2[[#This Row],[Sales]]</f>
        <v>0.36999999999999994</v>
      </c>
      <c r="L321" t="s">
        <v>71</v>
      </c>
      <c r="M321" t="s">
        <v>81</v>
      </c>
      <c r="N321" t="s">
        <v>85</v>
      </c>
    </row>
    <row r="322" spans="1:14" x14ac:dyDescent="0.3">
      <c r="A322" s="2">
        <v>44148</v>
      </c>
      <c r="B322" s="2">
        <v>44150</v>
      </c>
      <c r="C322">
        <v>2</v>
      </c>
      <c r="D322" t="s">
        <v>18</v>
      </c>
      <c r="E322" s="5">
        <v>80</v>
      </c>
      <c r="F322" s="5">
        <v>48.8</v>
      </c>
      <c r="G322">
        <v>5</v>
      </c>
      <c r="H322" s="5">
        <f>SalesData_2[[#This Row],[Unit Price]]*SalesData_2[[#This Row],[Units Sold]]</f>
        <v>400</v>
      </c>
      <c r="I322" s="5">
        <f>SalesData_2[[#This Row],[Unit Cost]]*SalesData_2[[#This Row],[Units Sold]]</f>
        <v>244</v>
      </c>
      <c r="J322" s="5">
        <f>SalesData_2[[#This Row],[Sales]]-SalesData_2[[#This Row],[COGS]]</f>
        <v>156</v>
      </c>
      <c r="K322" s="19">
        <f>SalesData_2[[#This Row],[Profit]]/SalesData_2[[#This Row],[Sales]]</f>
        <v>0.39</v>
      </c>
      <c r="L322" t="s">
        <v>39</v>
      </c>
      <c r="M322" t="s">
        <v>83</v>
      </c>
      <c r="N322" t="s">
        <v>85</v>
      </c>
    </row>
    <row r="323" spans="1:14" x14ac:dyDescent="0.3">
      <c r="A323" s="2">
        <v>44149</v>
      </c>
      <c r="B323" s="2">
        <v>44151</v>
      </c>
      <c r="C323">
        <v>2</v>
      </c>
      <c r="D323" t="s">
        <v>23</v>
      </c>
      <c r="E323" s="5">
        <v>275</v>
      </c>
      <c r="F323" s="5">
        <v>200.75</v>
      </c>
      <c r="G323">
        <v>1</v>
      </c>
      <c r="H323" s="5">
        <f>SalesData_2[[#This Row],[Unit Price]]*SalesData_2[[#This Row],[Units Sold]]</f>
        <v>275</v>
      </c>
      <c r="I323" s="5">
        <f>SalesData_2[[#This Row],[Unit Cost]]*SalesData_2[[#This Row],[Units Sold]]</f>
        <v>200.75</v>
      </c>
      <c r="J323" s="5">
        <f>SalesData_2[[#This Row],[Sales]]-SalesData_2[[#This Row],[COGS]]</f>
        <v>74.25</v>
      </c>
      <c r="K323" s="19">
        <f>SalesData_2[[#This Row],[Profit]]/SalesData_2[[#This Row],[Sales]]</f>
        <v>0.27</v>
      </c>
      <c r="L323" t="s">
        <v>66</v>
      </c>
      <c r="M323" t="s">
        <v>79</v>
      </c>
      <c r="N323" t="s">
        <v>85</v>
      </c>
    </row>
    <row r="324" spans="1:14" x14ac:dyDescent="0.3">
      <c r="A324" s="2">
        <v>44151</v>
      </c>
      <c r="B324" s="2">
        <v>44158</v>
      </c>
      <c r="C324">
        <v>7</v>
      </c>
      <c r="D324" t="s">
        <v>4</v>
      </c>
      <c r="E324" s="5">
        <v>390</v>
      </c>
      <c r="F324" s="5">
        <v>288.60000000000002</v>
      </c>
      <c r="G324">
        <v>4</v>
      </c>
      <c r="H324" s="5">
        <f>SalesData_2[[#This Row],[Unit Price]]*SalesData_2[[#This Row],[Units Sold]]</f>
        <v>1560</v>
      </c>
      <c r="I324" s="5">
        <f>SalesData_2[[#This Row],[Unit Cost]]*SalesData_2[[#This Row],[Units Sold]]</f>
        <v>1154.4000000000001</v>
      </c>
      <c r="J324" s="5">
        <f>SalesData_2[[#This Row],[Sales]]-SalesData_2[[#This Row],[COGS]]</f>
        <v>405.59999999999991</v>
      </c>
      <c r="K324" s="19">
        <f>SalesData_2[[#This Row],[Profit]]/SalesData_2[[#This Row],[Sales]]</f>
        <v>0.25999999999999995</v>
      </c>
      <c r="L324" t="s">
        <v>65</v>
      </c>
      <c r="M324" t="s">
        <v>83</v>
      </c>
      <c r="N324" t="s">
        <v>86</v>
      </c>
    </row>
    <row r="325" spans="1:14" x14ac:dyDescent="0.3">
      <c r="A325" s="2">
        <v>44151</v>
      </c>
      <c r="B325" s="2">
        <v>44152</v>
      </c>
      <c r="C325">
        <v>1</v>
      </c>
      <c r="D325" t="s">
        <v>16</v>
      </c>
      <c r="E325" s="5">
        <v>145</v>
      </c>
      <c r="F325" s="5">
        <v>105.85</v>
      </c>
      <c r="G325">
        <v>1</v>
      </c>
      <c r="H325" s="5">
        <f>SalesData_2[[#This Row],[Unit Price]]*SalesData_2[[#This Row],[Units Sold]]</f>
        <v>145</v>
      </c>
      <c r="I325" s="5">
        <f>SalesData_2[[#This Row],[Unit Cost]]*SalesData_2[[#This Row],[Units Sold]]</f>
        <v>105.85</v>
      </c>
      <c r="J325" s="5">
        <f>SalesData_2[[#This Row],[Sales]]-SalesData_2[[#This Row],[COGS]]</f>
        <v>39.150000000000006</v>
      </c>
      <c r="K325" s="19">
        <f>SalesData_2[[#This Row],[Profit]]/SalesData_2[[#This Row],[Sales]]</f>
        <v>0.27</v>
      </c>
      <c r="L325" t="s">
        <v>59</v>
      </c>
      <c r="M325" t="s">
        <v>83</v>
      </c>
      <c r="N325" t="s">
        <v>86</v>
      </c>
    </row>
    <row r="326" spans="1:14" x14ac:dyDescent="0.3">
      <c r="A326" s="2">
        <v>44152</v>
      </c>
      <c r="B326" s="2">
        <v>44155</v>
      </c>
      <c r="C326">
        <v>3</v>
      </c>
      <c r="D326" t="s">
        <v>22</v>
      </c>
      <c r="E326" s="5">
        <v>460</v>
      </c>
      <c r="F326" s="5">
        <v>303.60000000000002</v>
      </c>
      <c r="G326">
        <v>8</v>
      </c>
      <c r="H326" s="5">
        <f>SalesData_2[[#This Row],[Unit Price]]*SalesData_2[[#This Row],[Units Sold]]</f>
        <v>3680</v>
      </c>
      <c r="I326" s="5">
        <f>SalesData_2[[#This Row],[Unit Cost]]*SalesData_2[[#This Row],[Units Sold]]</f>
        <v>2428.8000000000002</v>
      </c>
      <c r="J326" s="5">
        <f>SalesData_2[[#This Row],[Sales]]-SalesData_2[[#This Row],[COGS]]</f>
        <v>1251.1999999999998</v>
      </c>
      <c r="K326" s="19">
        <f>SalesData_2[[#This Row],[Profit]]/SalesData_2[[#This Row],[Sales]]</f>
        <v>0.33999999999999997</v>
      </c>
      <c r="L326" t="s">
        <v>50</v>
      </c>
      <c r="M326" t="s">
        <v>80</v>
      </c>
      <c r="N326" t="s">
        <v>85</v>
      </c>
    </row>
    <row r="327" spans="1:14" x14ac:dyDescent="0.3">
      <c r="A327" s="2">
        <v>44153</v>
      </c>
      <c r="B327" s="2">
        <v>44160</v>
      </c>
      <c r="C327">
        <v>7</v>
      </c>
      <c r="D327" t="s">
        <v>21</v>
      </c>
      <c r="E327" s="5">
        <v>355</v>
      </c>
      <c r="F327" s="5">
        <v>252.05</v>
      </c>
      <c r="G327">
        <v>7</v>
      </c>
      <c r="H327" s="5">
        <f>SalesData_2[[#This Row],[Unit Price]]*SalesData_2[[#This Row],[Units Sold]]</f>
        <v>2485</v>
      </c>
      <c r="I327" s="5">
        <f>SalesData_2[[#This Row],[Unit Cost]]*SalesData_2[[#This Row],[Units Sold]]</f>
        <v>1764.3500000000001</v>
      </c>
      <c r="J327" s="5">
        <f>SalesData_2[[#This Row],[Sales]]-SalesData_2[[#This Row],[COGS]]</f>
        <v>720.64999999999986</v>
      </c>
      <c r="K327" s="19">
        <f>SalesData_2[[#This Row],[Profit]]/SalesData_2[[#This Row],[Sales]]</f>
        <v>0.28999999999999992</v>
      </c>
      <c r="L327" t="s">
        <v>70</v>
      </c>
      <c r="M327" t="s">
        <v>79</v>
      </c>
      <c r="N327" t="s">
        <v>85</v>
      </c>
    </row>
    <row r="328" spans="1:14" x14ac:dyDescent="0.3">
      <c r="A328" s="2">
        <v>44153</v>
      </c>
      <c r="B328" s="2">
        <v>44158</v>
      </c>
      <c r="C328">
        <v>5</v>
      </c>
      <c r="D328" t="s">
        <v>13</v>
      </c>
      <c r="E328" s="5">
        <v>445</v>
      </c>
      <c r="F328" s="5">
        <v>280.35000000000002</v>
      </c>
      <c r="G328">
        <v>3</v>
      </c>
      <c r="H328" s="5">
        <f>SalesData_2[[#This Row],[Unit Price]]*SalesData_2[[#This Row],[Units Sold]]</f>
        <v>1335</v>
      </c>
      <c r="I328" s="5">
        <f>SalesData_2[[#This Row],[Unit Cost]]*SalesData_2[[#This Row],[Units Sold]]</f>
        <v>841.05000000000007</v>
      </c>
      <c r="J328" s="5">
        <f>SalesData_2[[#This Row],[Sales]]-SalesData_2[[#This Row],[COGS]]</f>
        <v>493.94999999999993</v>
      </c>
      <c r="K328" s="19">
        <f>SalesData_2[[#This Row],[Profit]]/SalesData_2[[#This Row],[Sales]]</f>
        <v>0.36999999999999994</v>
      </c>
      <c r="L328" t="s">
        <v>41</v>
      </c>
      <c r="M328" t="s">
        <v>82</v>
      </c>
      <c r="N328" t="s">
        <v>86</v>
      </c>
    </row>
    <row r="329" spans="1:14" x14ac:dyDescent="0.3">
      <c r="A329" s="2">
        <v>44153</v>
      </c>
      <c r="B329" s="2">
        <v>44160</v>
      </c>
      <c r="C329">
        <v>7</v>
      </c>
      <c r="D329" t="s">
        <v>4</v>
      </c>
      <c r="E329" s="5">
        <v>390</v>
      </c>
      <c r="F329" s="5">
        <v>288.60000000000002</v>
      </c>
      <c r="G329">
        <v>9</v>
      </c>
      <c r="H329" s="5">
        <f>SalesData_2[[#This Row],[Unit Price]]*SalesData_2[[#This Row],[Units Sold]]</f>
        <v>3510</v>
      </c>
      <c r="I329" s="5">
        <f>SalesData_2[[#This Row],[Unit Cost]]*SalesData_2[[#This Row],[Units Sold]]</f>
        <v>2597.4</v>
      </c>
      <c r="J329" s="5">
        <f>SalesData_2[[#This Row],[Sales]]-SalesData_2[[#This Row],[COGS]]</f>
        <v>912.59999999999991</v>
      </c>
      <c r="K329" s="19">
        <f>SalesData_2[[#This Row],[Profit]]/SalesData_2[[#This Row],[Sales]]</f>
        <v>0.25999999999999995</v>
      </c>
      <c r="L329" t="s">
        <v>61</v>
      </c>
      <c r="M329" t="s">
        <v>80</v>
      </c>
      <c r="N329" t="s">
        <v>85</v>
      </c>
    </row>
    <row r="330" spans="1:14" x14ac:dyDescent="0.3">
      <c r="A330" s="2">
        <v>44155</v>
      </c>
      <c r="B330" s="2">
        <v>44162</v>
      </c>
      <c r="C330">
        <v>7</v>
      </c>
      <c r="D330" t="s">
        <v>17</v>
      </c>
      <c r="E330" s="5">
        <v>195</v>
      </c>
      <c r="F330" s="5">
        <v>138.44999999999999</v>
      </c>
      <c r="G330">
        <v>2</v>
      </c>
      <c r="H330" s="5">
        <f>SalesData_2[[#This Row],[Unit Price]]*SalesData_2[[#This Row],[Units Sold]]</f>
        <v>390</v>
      </c>
      <c r="I330" s="5">
        <f>SalesData_2[[#This Row],[Unit Cost]]*SalesData_2[[#This Row],[Units Sold]]</f>
        <v>276.89999999999998</v>
      </c>
      <c r="J330" s="5">
        <f>SalesData_2[[#This Row],[Sales]]-SalesData_2[[#This Row],[COGS]]</f>
        <v>113.10000000000002</v>
      </c>
      <c r="K330" s="19">
        <f>SalesData_2[[#This Row],[Profit]]/SalesData_2[[#This Row],[Sales]]</f>
        <v>0.29000000000000004</v>
      </c>
      <c r="L330" t="s">
        <v>74</v>
      </c>
      <c r="M330" t="s">
        <v>79</v>
      </c>
      <c r="N330" t="s">
        <v>86</v>
      </c>
    </row>
    <row r="331" spans="1:14" x14ac:dyDescent="0.3">
      <c r="A331" s="2">
        <v>44156</v>
      </c>
      <c r="B331" s="2">
        <v>44162</v>
      </c>
      <c r="C331">
        <v>6</v>
      </c>
      <c r="D331" t="s">
        <v>16</v>
      </c>
      <c r="E331" s="5">
        <v>145</v>
      </c>
      <c r="F331" s="5">
        <v>105.85</v>
      </c>
      <c r="G331">
        <v>3</v>
      </c>
      <c r="H331" s="5">
        <f>SalesData_2[[#This Row],[Unit Price]]*SalesData_2[[#This Row],[Units Sold]]</f>
        <v>435</v>
      </c>
      <c r="I331" s="5">
        <f>SalesData_2[[#This Row],[Unit Cost]]*SalesData_2[[#This Row],[Units Sold]]</f>
        <v>317.54999999999995</v>
      </c>
      <c r="J331" s="5">
        <f>SalesData_2[[#This Row],[Sales]]-SalesData_2[[#This Row],[COGS]]</f>
        <v>117.45000000000005</v>
      </c>
      <c r="K331" s="19">
        <f>SalesData_2[[#This Row],[Profit]]/SalesData_2[[#This Row],[Sales]]</f>
        <v>0.27000000000000013</v>
      </c>
      <c r="L331" t="s">
        <v>68</v>
      </c>
      <c r="M331" t="s">
        <v>80</v>
      </c>
      <c r="N331" t="s">
        <v>85</v>
      </c>
    </row>
    <row r="332" spans="1:14" x14ac:dyDescent="0.3">
      <c r="A332" s="2">
        <v>44158</v>
      </c>
      <c r="B332" s="2">
        <v>44161</v>
      </c>
      <c r="C332">
        <v>3</v>
      </c>
      <c r="D332" t="s">
        <v>5</v>
      </c>
      <c r="E332" s="5">
        <v>290</v>
      </c>
      <c r="F332" s="5">
        <v>185.6</v>
      </c>
      <c r="G332">
        <v>5</v>
      </c>
      <c r="H332" s="5">
        <f>SalesData_2[[#This Row],[Unit Price]]*SalesData_2[[#This Row],[Units Sold]]</f>
        <v>1450</v>
      </c>
      <c r="I332" s="5">
        <f>SalesData_2[[#This Row],[Unit Cost]]*SalesData_2[[#This Row],[Units Sold]]</f>
        <v>928</v>
      </c>
      <c r="J332" s="5">
        <f>SalesData_2[[#This Row],[Sales]]-SalesData_2[[#This Row],[COGS]]</f>
        <v>522</v>
      </c>
      <c r="K332" s="19">
        <f>SalesData_2[[#This Row],[Profit]]/SalesData_2[[#This Row],[Sales]]</f>
        <v>0.36</v>
      </c>
      <c r="L332" t="s">
        <v>75</v>
      </c>
      <c r="M332" t="s">
        <v>82</v>
      </c>
      <c r="N332" t="s">
        <v>86</v>
      </c>
    </row>
    <row r="333" spans="1:14" x14ac:dyDescent="0.3">
      <c r="A333" s="2">
        <v>44158</v>
      </c>
      <c r="B333" s="2">
        <v>44159</v>
      </c>
      <c r="C333">
        <v>1</v>
      </c>
      <c r="D333" t="s">
        <v>5</v>
      </c>
      <c r="E333" s="5">
        <v>290</v>
      </c>
      <c r="F333" s="5">
        <v>185.6</v>
      </c>
      <c r="G333">
        <v>6</v>
      </c>
      <c r="H333" s="5">
        <f>SalesData_2[[#This Row],[Unit Price]]*SalesData_2[[#This Row],[Units Sold]]</f>
        <v>1740</v>
      </c>
      <c r="I333" s="5">
        <f>SalesData_2[[#This Row],[Unit Cost]]*SalesData_2[[#This Row],[Units Sold]]</f>
        <v>1113.5999999999999</v>
      </c>
      <c r="J333" s="5">
        <f>SalesData_2[[#This Row],[Sales]]-SalesData_2[[#This Row],[COGS]]</f>
        <v>626.40000000000009</v>
      </c>
      <c r="K333" s="19">
        <f>SalesData_2[[#This Row],[Profit]]/SalesData_2[[#This Row],[Sales]]</f>
        <v>0.36000000000000004</v>
      </c>
      <c r="L333" t="s">
        <v>68</v>
      </c>
      <c r="M333" t="s">
        <v>79</v>
      </c>
      <c r="N333" t="s">
        <v>86</v>
      </c>
    </row>
    <row r="334" spans="1:14" x14ac:dyDescent="0.3">
      <c r="A334" s="2">
        <v>44160</v>
      </c>
      <c r="B334" s="2">
        <v>44165</v>
      </c>
      <c r="C334">
        <v>5</v>
      </c>
      <c r="D334" t="s">
        <v>14</v>
      </c>
      <c r="E334" s="5">
        <v>375</v>
      </c>
      <c r="F334" s="5">
        <v>247.5</v>
      </c>
      <c r="G334">
        <v>4</v>
      </c>
      <c r="H334" s="5">
        <f>SalesData_2[[#This Row],[Unit Price]]*SalesData_2[[#This Row],[Units Sold]]</f>
        <v>1500</v>
      </c>
      <c r="I334" s="5">
        <f>SalesData_2[[#This Row],[Unit Cost]]*SalesData_2[[#This Row],[Units Sold]]</f>
        <v>990</v>
      </c>
      <c r="J334" s="5">
        <f>SalesData_2[[#This Row],[Sales]]-SalesData_2[[#This Row],[COGS]]</f>
        <v>510</v>
      </c>
      <c r="K334" s="19">
        <f>SalesData_2[[#This Row],[Profit]]/SalesData_2[[#This Row],[Sales]]</f>
        <v>0.34</v>
      </c>
      <c r="L334" t="s">
        <v>44</v>
      </c>
      <c r="M334" t="s">
        <v>80</v>
      </c>
      <c r="N334" t="s">
        <v>85</v>
      </c>
    </row>
    <row r="335" spans="1:14" x14ac:dyDescent="0.3">
      <c r="A335" s="2">
        <v>44160</v>
      </c>
      <c r="B335" s="2">
        <v>44163</v>
      </c>
      <c r="C335">
        <v>3</v>
      </c>
      <c r="D335" t="s">
        <v>14</v>
      </c>
      <c r="E335" s="5">
        <v>375</v>
      </c>
      <c r="F335" s="5">
        <v>247.5</v>
      </c>
      <c r="G335">
        <v>5</v>
      </c>
      <c r="H335" s="5">
        <f>SalesData_2[[#This Row],[Unit Price]]*SalesData_2[[#This Row],[Units Sold]]</f>
        <v>1875</v>
      </c>
      <c r="I335" s="5">
        <f>SalesData_2[[#This Row],[Unit Cost]]*SalesData_2[[#This Row],[Units Sold]]</f>
        <v>1237.5</v>
      </c>
      <c r="J335" s="5">
        <f>SalesData_2[[#This Row],[Sales]]-SalesData_2[[#This Row],[COGS]]</f>
        <v>637.5</v>
      </c>
      <c r="K335" s="19">
        <f>SalesData_2[[#This Row],[Profit]]/SalesData_2[[#This Row],[Sales]]</f>
        <v>0.34</v>
      </c>
      <c r="L335" t="s">
        <v>57</v>
      </c>
      <c r="M335" t="s">
        <v>80</v>
      </c>
      <c r="N335" t="s">
        <v>85</v>
      </c>
    </row>
    <row r="336" spans="1:14" x14ac:dyDescent="0.3">
      <c r="A336" s="2">
        <v>44162</v>
      </c>
      <c r="B336" s="2">
        <v>44169</v>
      </c>
      <c r="C336">
        <v>7</v>
      </c>
      <c r="D336" t="s">
        <v>7</v>
      </c>
      <c r="E336" s="5">
        <v>250</v>
      </c>
      <c r="F336" s="5">
        <v>167.5</v>
      </c>
      <c r="G336">
        <v>4</v>
      </c>
      <c r="H336" s="5">
        <f>SalesData_2[[#This Row],[Unit Price]]*SalesData_2[[#This Row],[Units Sold]]</f>
        <v>1000</v>
      </c>
      <c r="I336" s="5">
        <f>SalesData_2[[#This Row],[Unit Cost]]*SalesData_2[[#This Row],[Units Sold]]</f>
        <v>670</v>
      </c>
      <c r="J336" s="5">
        <f>SalesData_2[[#This Row],[Sales]]-SalesData_2[[#This Row],[COGS]]</f>
        <v>330</v>
      </c>
      <c r="K336" s="19">
        <f>SalesData_2[[#This Row],[Profit]]/SalesData_2[[#This Row],[Sales]]</f>
        <v>0.33</v>
      </c>
      <c r="L336" t="s">
        <v>43</v>
      </c>
      <c r="M336" t="s">
        <v>79</v>
      </c>
      <c r="N336" t="s">
        <v>86</v>
      </c>
    </row>
    <row r="337" spans="1:14" x14ac:dyDescent="0.3">
      <c r="A337" s="2">
        <v>44165</v>
      </c>
      <c r="B337" s="2">
        <v>44170</v>
      </c>
      <c r="C337">
        <v>5</v>
      </c>
      <c r="D337" t="s">
        <v>13</v>
      </c>
      <c r="E337" s="5">
        <v>445</v>
      </c>
      <c r="F337" s="5">
        <v>280.35000000000002</v>
      </c>
      <c r="G337">
        <v>1</v>
      </c>
      <c r="H337" s="5">
        <f>SalesData_2[[#This Row],[Unit Price]]*SalesData_2[[#This Row],[Units Sold]]</f>
        <v>445</v>
      </c>
      <c r="I337" s="5">
        <f>SalesData_2[[#This Row],[Unit Cost]]*SalesData_2[[#This Row],[Units Sold]]</f>
        <v>280.35000000000002</v>
      </c>
      <c r="J337" s="5">
        <f>SalesData_2[[#This Row],[Sales]]-SalesData_2[[#This Row],[COGS]]</f>
        <v>164.64999999999998</v>
      </c>
      <c r="K337" s="19">
        <f>SalesData_2[[#This Row],[Profit]]/SalesData_2[[#This Row],[Sales]]</f>
        <v>0.36999999999999994</v>
      </c>
      <c r="L337" t="s">
        <v>70</v>
      </c>
      <c r="M337" t="s">
        <v>83</v>
      </c>
      <c r="N337" t="s">
        <v>86</v>
      </c>
    </row>
    <row r="338" spans="1:14" x14ac:dyDescent="0.3">
      <c r="A338" s="2">
        <v>44166</v>
      </c>
      <c r="B338" s="2">
        <v>44169</v>
      </c>
      <c r="C338">
        <v>3</v>
      </c>
      <c r="D338" t="s">
        <v>5</v>
      </c>
      <c r="E338" s="5">
        <v>290</v>
      </c>
      <c r="F338" s="5">
        <v>185.6</v>
      </c>
      <c r="G338">
        <v>9</v>
      </c>
      <c r="H338" s="5">
        <f>SalesData_2[[#This Row],[Unit Price]]*SalesData_2[[#This Row],[Units Sold]]</f>
        <v>2610</v>
      </c>
      <c r="I338" s="5">
        <f>SalesData_2[[#This Row],[Unit Cost]]*SalesData_2[[#This Row],[Units Sold]]</f>
        <v>1670.3999999999999</v>
      </c>
      <c r="J338" s="5">
        <f>SalesData_2[[#This Row],[Sales]]-SalesData_2[[#This Row],[COGS]]</f>
        <v>939.60000000000014</v>
      </c>
      <c r="K338" s="19">
        <f>SalesData_2[[#This Row],[Profit]]/SalesData_2[[#This Row],[Sales]]</f>
        <v>0.36000000000000004</v>
      </c>
      <c r="L338" t="s">
        <v>51</v>
      </c>
      <c r="M338" t="s">
        <v>80</v>
      </c>
      <c r="N338" t="s">
        <v>86</v>
      </c>
    </row>
    <row r="339" spans="1:14" x14ac:dyDescent="0.3">
      <c r="A339" s="2">
        <v>44167</v>
      </c>
      <c r="B339" s="2">
        <v>44169</v>
      </c>
      <c r="C339">
        <v>2</v>
      </c>
      <c r="D339" t="s">
        <v>4</v>
      </c>
      <c r="E339" s="5">
        <v>390</v>
      </c>
      <c r="F339" s="5">
        <v>288.60000000000002</v>
      </c>
      <c r="G339">
        <v>2</v>
      </c>
      <c r="H339" s="5">
        <f>SalesData_2[[#This Row],[Unit Price]]*SalesData_2[[#This Row],[Units Sold]]</f>
        <v>780</v>
      </c>
      <c r="I339" s="5">
        <f>SalesData_2[[#This Row],[Unit Cost]]*SalesData_2[[#This Row],[Units Sold]]</f>
        <v>577.20000000000005</v>
      </c>
      <c r="J339" s="5">
        <f>SalesData_2[[#This Row],[Sales]]-SalesData_2[[#This Row],[COGS]]</f>
        <v>202.79999999999995</v>
      </c>
      <c r="K339" s="19">
        <f>SalesData_2[[#This Row],[Profit]]/SalesData_2[[#This Row],[Sales]]</f>
        <v>0.25999999999999995</v>
      </c>
      <c r="L339" t="s">
        <v>33</v>
      </c>
      <c r="M339" t="s">
        <v>82</v>
      </c>
      <c r="N339" t="s">
        <v>86</v>
      </c>
    </row>
    <row r="340" spans="1:14" x14ac:dyDescent="0.3">
      <c r="A340" s="2">
        <v>44169</v>
      </c>
      <c r="B340" s="2">
        <v>44171</v>
      </c>
      <c r="C340">
        <v>2</v>
      </c>
      <c r="D340" t="s">
        <v>13</v>
      </c>
      <c r="E340" s="5">
        <v>445</v>
      </c>
      <c r="F340" s="5">
        <v>280.35000000000002</v>
      </c>
      <c r="G340">
        <v>4</v>
      </c>
      <c r="H340" s="5">
        <f>SalesData_2[[#This Row],[Unit Price]]*SalesData_2[[#This Row],[Units Sold]]</f>
        <v>1780</v>
      </c>
      <c r="I340" s="5">
        <f>SalesData_2[[#This Row],[Unit Cost]]*SalesData_2[[#This Row],[Units Sold]]</f>
        <v>1121.4000000000001</v>
      </c>
      <c r="J340" s="5">
        <f>SalesData_2[[#This Row],[Sales]]-SalesData_2[[#This Row],[COGS]]</f>
        <v>658.59999999999991</v>
      </c>
      <c r="K340" s="19">
        <f>SalesData_2[[#This Row],[Profit]]/SalesData_2[[#This Row],[Sales]]</f>
        <v>0.36999999999999994</v>
      </c>
      <c r="L340" t="s">
        <v>66</v>
      </c>
      <c r="M340" t="s">
        <v>79</v>
      </c>
      <c r="N340" t="s">
        <v>85</v>
      </c>
    </row>
    <row r="341" spans="1:14" x14ac:dyDescent="0.3">
      <c r="A341" s="2">
        <v>44170</v>
      </c>
      <c r="B341" s="2">
        <v>44177</v>
      </c>
      <c r="C341">
        <v>7</v>
      </c>
      <c r="D341" t="s">
        <v>7</v>
      </c>
      <c r="E341" s="5">
        <v>250</v>
      </c>
      <c r="F341" s="5">
        <v>167.5</v>
      </c>
      <c r="G341">
        <v>8</v>
      </c>
      <c r="H341" s="5">
        <f>SalesData_2[[#This Row],[Unit Price]]*SalesData_2[[#This Row],[Units Sold]]</f>
        <v>2000</v>
      </c>
      <c r="I341" s="5">
        <f>SalesData_2[[#This Row],[Unit Cost]]*SalesData_2[[#This Row],[Units Sold]]</f>
        <v>1340</v>
      </c>
      <c r="J341" s="5">
        <f>SalesData_2[[#This Row],[Sales]]-SalesData_2[[#This Row],[COGS]]</f>
        <v>660</v>
      </c>
      <c r="K341" s="19">
        <f>SalesData_2[[#This Row],[Profit]]/SalesData_2[[#This Row],[Sales]]</f>
        <v>0.33</v>
      </c>
      <c r="L341" t="s">
        <v>38</v>
      </c>
      <c r="M341" t="s">
        <v>82</v>
      </c>
      <c r="N341" t="s">
        <v>86</v>
      </c>
    </row>
    <row r="342" spans="1:14" x14ac:dyDescent="0.3">
      <c r="A342" s="2">
        <v>44175</v>
      </c>
      <c r="B342" s="2">
        <v>44179</v>
      </c>
      <c r="C342">
        <v>4</v>
      </c>
      <c r="D342" t="s">
        <v>8</v>
      </c>
      <c r="E342" s="5">
        <v>59</v>
      </c>
      <c r="F342" s="5">
        <v>41.3</v>
      </c>
      <c r="G342">
        <v>3</v>
      </c>
      <c r="H342" s="5">
        <f>SalesData_2[[#This Row],[Unit Price]]*SalesData_2[[#This Row],[Units Sold]]</f>
        <v>177</v>
      </c>
      <c r="I342" s="5">
        <f>SalesData_2[[#This Row],[Unit Cost]]*SalesData_2[[#This Row],[Units Sold]]</f>
        <v>123.89999999999999</v>
      </c>
      <c r="J342" s="5">
        <f>SalesData_2[[#This Row],[Sales]]-SalesData_2[[#This Row],[COGS]]</f>
        <v>53.100000000000009</v>
      </c>
      <c r="K342" s="19">
        <f>SalesData_2[[#This Row],[Profit]]/SalesData_2[[#This Row],[Sales]]</f>
        <v>0.30000000000000004</v>
      </c>
      <c r="L342" t="s">
        <v>34</v>
      </c>
      <c r="M342" t="s">
        <v>82</v>
      </c>
      <c r="N342" t="s">
        <v>86</v>
      </c>
    </row>
    <row r="343" spans="1:14" x14ac:dyDescent="0.3">
      <c r="A343" s="2">
        <v>44175</v>
      </c>
      <c r="B343" s="2">
        <v>44182</v>
      </c>
      <c r="C343">
        <v>7</v>
      </c>
      <c r="D343" t="s">
        <v>23</v>
      </c>
      <c r="E343" s="5">
        <v>275</v>
      </c>
      <c r="F343" s="5">
        <v>200.75</v>
      </c>
      <c r="G343">
        <v>9</v>
      </c>
      <c r="H343" s="5">
        <f>SalesData_2[[#This Row],[Unit Price]]*SalesData_2[[#This Row],[Units Sold]]</f>
        <v>2475</v>
      </c>
      <c r="I343" s="5">
        <f>SalesData_2[[#This Row],[Unit Cost]]*SalesData_2[[#This Row],[Units Sold]]</f>
        <v>1806.75</v>
      </c>
      <c r="J343" s="5">
        <f>SalesData_2[[#This Row],[Sales]]-SalesData_2[[#This Row],[COGS]]</f>
        <v>668.25</v>
      </c>
      <c r="K343" s="19">
        <f>SalesData_2[[#This Row],[Profit]]/SalesData_2[[#This Row],[Sales]]</f>
        <v>0.27</v>
      </c>
      <c r="L343" t="s">
        <v>51</v>
      </c>
      <c r="M343" t="s">
        <v>82</v>
      </c>
      <c r="N343" t="s">
        <v>85</v>
      </c>
    </row>
    <row r="344" spans="1:14" x14ac:dyDescent="0.3">
      <c r="A344" s="2">
        <v>44176</v>
      </c>
      <c r="B344" s="2">
        <v>44182</v>
      </c>
      <c r="C344">
        <v>6</v>
      </c>
      <c r="D344" t="s">
        <v>4</v>
      </c>
      <c r="E344" s="5">
        <v>390</v>
      </c>
      <c r="F344" s="5">
        <v>288.60000000000002</v>
      </c>
      <c r="G344">
        <v>7</v>
      </c>
      <c r="H344" s="5">
        <f>SalesData_2[[#This Row],[Unit Price]]*SalesData_2[[#This Row],[Units Sold]]</f>
        <v>2730</v>
      </c>
      <c r="I344" s="5">
        <f>SalesData_2[[#This Row],[Unit Cost]]*SalesData_2[[#This Row],[Units Sold]]</f>
        <v>2020.2000000000003</v>
      </c>
      <c r="J344" s="5">
        <f>SalesData_2[[#This Row],[Sales]]-SalesData_2[[#This Row],[COGS]]</f>
        <v>709.79999999999973</v>
      </c>
      <c r="K344" s="19">
        <f>SalesData_2[[#This Row],[Profit]]/SalesData_2[[#This Row],[Sales]]</f>
        <v>0.2599999999999999</v>
      </c>
      <c r="L344" t="s">
        <v>75</v>
      </c>
      <c r="M344" t="s">
        <v>79</v>
      </c>
      <c r="N344" t="s">
        <v>86</v>
      </c>
    </row>
    <row r="345" spans="1:14" x14ac:dyDescent="0.3">
      <c r="A345" s="2">
        <v>44178</v>
      </c>
      <c r="B345" s="2">
        <v>44183</v>
      </c>
      <c r="C345">
        <v>5</v>
      </c>
      <c r="D345" t="s">
        <v>5</v>
      </c>
      <c r="E345" s="5">
        <v>290</v>
      </c>
      <c r="F345" s="5">
        <v>185.6</v>
      </c>
      <c r="G345">
        <v>7</v>
      </c>
      <c r="H345" s="5">
        <f>SalesData_2[[#This Row],[Unit Price]]*SalesData_2[[#This Row],[Units Sold]]</f>
        <v>2030</v>
      </c>
      <c r="I345" s="5">
        <f>SalesData_2[[#This Row],[Unit Cost]]*SalesData_2[[#This Row],[Units Sold]]</f>
        <v>1299.2</v>
      </c>
      <c r="J345" s="5">
        <f>SalesData_2[[#This Row],[Sales]]-SalesData_2[[#This Row],[COGS]]</f>
        <v>730.8</v>
      </c>
      <c r="K345" s="19">
        <f>SalesData_2[[#This Row],[Profit]]/SalesData_2[[#This Row],[Sales]]</f>
        <v>0.36</v>
      </c>
      <c r="L345" t="s">
        <v>41</v>
      </c>
      <c r="M345" t="s">
        <v>82</v>
      </c>
      <c r="N345" t="s">
        <v>86</v>
      </c>
    </row>
    <row r="346" spans="1:14" x14ac:dyDescent="0.3">
      <c r="A346" s="2">
        <v>44179</v>
      </c>
      <c r="B346" s="2">
        <v>44181</v>
      </c>
      <c r="C346">
        <v>2</v>
      </c>
      <c r="D346" t="s">
        <v>16</v>
      </c>
      <c r="E346" s="5">
        <v>145</v>
      </c>
      <c r="F346" s="5">
        <v>105.85</v>
      </c>
      <c r="G346">
        <v>1</v>
      </c>
      <c r="H346" s="5">
        <f>SalesData_2[[#This Row],[Unit Price]]*SalesData_2[[#This Row],[Units Sold]]</f>
        <v>145</v>
      </c>
      <c r="I346" s="5">
        <f>SalesData_2[[#This Row],[Unit Cost]]*SalesData_2[[#This Row],[Units Sold]]</f>
        <v>105.85</v>
      </c>
      <c r="J346" s="5">
        <f>SalesData_2[[#This Row],[Sales]]-SalesData_2[[#This Row],[COGS]]</f>
        <v>39.150000000000006</v>
      </c>
      <c r="K346" s="19">
        <f>SalesData_2[[#This Row],[Profit]]/SalesData_2[[#This Row],[Sales]]</f>
        <v>0.27</v>
      </c>
      <c r="L346" t="s">
        <v>48</v>
      </c>
      <c r="M346" t="s">
        <v>82</v>
      </c>
      <c r="N346" t="s">
        <v>85</v>
      </c>
    </row>
    <row r="347" spans="1:14" x14ac:dyDescent="0.3">
      <c r="A347" s="2">
        <v>44182</v>
      </c>
      <c r="B347" s="2">
        <v>44185</v>
      </c>
      <c r="C347">
        <v>3</v>
      </c>
      <c r="D347" t="s">
        <v>7</v>
      </c>
      <c r="E347" s="5">
        <v>250</v>
      </c>
      <c r="F347" s="5">
        <v>167.5</v>
      </c>
      <c r="G347">
        <v>5</v>
      </c>
      <c r="H347" s="5">
        <f>SalesData_2[[#This Row],[Unit Price]]*SalesData_2[[#This Row],[Units Sold]]</f>
        <v>1250</v>
      </c>
      <c r="I347" s="5">
        <f>SalesData_2[[#This Row],[Unit Cost]]*SalesData_2[[#This Row],[Units Sold]]</f>
        <v>837.5</v>
      </c>
      <c r="J347" s="5">
        <f>SalesData_2[[#This Row],[Sales]]-SalesData_2[[#This Row],[COGS]]</f>
        <v>412.5</v>
      </c>
      <c r="K347" s="19">
        <f>SalesData_2[[#This Row],[Profit]]/SalesData_2[[#This Row],[Sales]]</f>
        <v>0.33</v>
      </c>
      <c r="L347" t="s">
        <v>43</v>
      </c>
      <c r="M347" t="s">
        <v>79</v>
      </c>
      <c r="N347" t="s">
        <v>86</v>
      </c>
    </row>
    <row r="348" spans="1:14" x14ac:dyDescent="0.3">
      <c r="A348" s="2">
        <v>44183</v>
      </c>
      <c r="B348" s="2">
        <v>44185</v>
      </c>
      <c r="C348">
        <v>2</v>
      </c>
      <c r="D348" t="s">
        <v>7</v>
      </c>
      <c r="E348" s="5">
        <v>250</v>
      </c>
      <c r="F348" s="5">
        <v>167.5</v>
      </c>
      <c r="G348">
        <v>9</v>
      </c>
      <c r="H348" s="5">
        <f>SalesData_2[[#This Row],[Unit Price]]*SalesData_2[[#This Row],[Units Sold]]</f>
        <v>2250</v>
      </c>
      <c r="I348" s="5">
        <f>SalesData_2[[#This Row],[Unit Cost]]*SalesData_2[[#This Row],[Units Sold]]</f>
        <v>1507.5</v>
      </c>
      <c r="J348" s="5">
        <f>SalesData_2[[#This Row],[Sales]]-SalesData_2[[#This Row],[COGS]]</f>
        <v>742.5</v>
      </c>
      <c r="K348" s="19">
        <f>SalesData_2[[#This Row],[Profit]]/SalesData_2[[#This Row],[Sales]]</f>
        <v>0.33</v>
      </c>
      <c r="L348" t="s">
        <v>76</v>
      </c>
      <c r="M348" t="s">
        <v>80</v>
      </c>
      <c r="N348" t="s">
        <v>85</v>
      </c>
    </row>
    <row r="349" spans="1:14" x14ac:dyDescent="0.3">
      <c r="A349" s="2">
        <v>44185</v>
      </c>
      <c r="B349" s="2">
        <v>44191</v>
      </c>
      <c r="C349">
        <v>6</v>
      </c>
      <c r="D349" t="s">
        <v>7</v>
      </c>
      <c r="E349" s="5">
        <v>250</v>
      </c>
      <c r="F349" s="5">
        <v>167.5</v>
      </c>
      <c r="G349">
        <v>5</v>
      </c>
      <c r="H349" s="5">
        <f>SalesData_2[[#This Row],[Unit Price]]*SalesData_2[[#This Row],[Units Sold]]</f>
        <v>1250</v>
      </c>
      <c r="I349" s="5">
        <f>SalesData_2[[#This Row],[Unit Cost]]*SalesData_2[[#This Row],[Units Sold]]</f>
        <v>837.5</v>
      </c>
      <c r="J349" s="5">
        <f>SalesData_2[[#This Row],[Sales]]-SalesData_2[[#This Row],[COGS]]</f>
        <v>412.5</v>
      </c>
      <c r="K349" s="19">
        <f>SalesData_2[[#This Row],[Profit]]/SalesData_2[[#This Row],[Sales]]</f>
        <v>0.33</v>
      </c>
      <c r="L349" t="s">
        <v>69</v>
      </c>
      <c r="M349" t="s">
        <v>83</v>
      </c>
      <c r="N349" t="s">
        <v>86</v>
      </c>
    </row>
    <row r="350" spans="1:14" x14ac:dyDescent="0.3">
      <c r="A350" s="2">
        <v>44186</v>
      </c>
      <c r="B350" s="2">
        <v>44187</v>
      </c>
      <c r="C350">
        <v>1</v>
      </c>
      <c r="D350" t="s">
        <v>15</v>
      </c>
      <c r="E350" s="5">
        <v>110</v>
      </c>
      <c r="F350" s="5">
        <v>78.099999999999994</v>
      </c>
      <c r="G350">
        <v>1</v>
      </c>
      <c r="H350" s="5">
        <f>SalesData_2[[#This Row],[Unit Price]]*SalesData_2[[#This Row],[Units Sold]]</f>
        <v>110</v>
      </c>
      <c r="I350" s="5">
        <f>SalesData_2[[#This Row],[Unit Cost]]*SalesData_2[[#This Row],[Units Sold]]</f>
        <v>78.099999999999994</v>
      </c>
      <c r="J350" s="5">
        <f>SalesData_2[[#This Row],[Sales]]-SalesData_2[[#This Row],[COGS]]</f>
        <v>31.900000000000006</v>
      </c>
      <c r="K350" s="19">
        <f>SalesData_2[[#This Row],[Profit]]/SalesData_2[[#This Row],[Sales]]</f>
        <v>0.29000000000000004</v>
      </c>
      <c r="L350" t="s">
        <v>33</v>
      </c>
      <c r="M350" t="s">
        <v>82</v>
      </c>
      <c r="N350" t="s">
        <v>86</v>
      </c>
    </row>
    <row r="351" spans="1:14" x14ac:dyDescent="0.3">
      <c r="A351" s="2">
        <v>44188</v>
      </c>
      <c r="B351" s="2">
        <v>44195</v>
      </c>
      <c r="C351">
        <v>7</v>
      </c>
      <c r="D351" t="s">
        <v>20</v>
      </c>
      <c r="E351" s="5">
        <v>440</v>
      </c>
      <c r="F351" s="5">
        <v>286</v>
      </c>
      <c r="G351">
        <v>9</v>
      </c>
      <c r="H351" s="5">
        <f>SalesData_2[[#This Row],[Unit Price]]*SalesData_2[[#This Row],[Units Sold]]</f>
        <v>3960</v>
      </c>
      <c r="I351" s="5">
        <f>SalesData_2[[#This Row],[Unit Cost]]*SalesData_2[[#This Row],[Units Sold]]</f>
        <v>2574</v>
      </c>
      <c r="J351" s="5">
        <f>SalesData_2[[#This Row],[Sales]]-SalesData_2[[#This Row],[COGS]]</f>
        <v>1386</v>
      </c>
      <c r="K351" s="19">
        <f>SalesData_2[[#This Row],[Profit]]/SalesData_2[[#This Row],[Sales]]</f>
        <v>0.35</v>
      </c>
      <c r="L351" t="s">
        <v>67</v>
      </c>
      <c r="M351" t="s">
        <v>79</v>
      </c>
      <c r="N351" t="s">
        <v>86</v>
      </c>
    </row>
    <row r="352" spans="1:14" x14ac:dyDescent="0.3">
      <c r="A352" s="2">
        <v>44189</v>
      </c>
      <c r="B352" s="2">
        <v>44196</v>
      </c>
      <c r="C352">
        <v>7</v>
      </c>
      <c r="D352" t="s">
        <v>19</v>
      </c>
      <c r="E352" s="5">
        <v>220</v>
      </c>
      <c r="F352" s="5">
        <v>154</v>
      </c>
      <c r="G352">
        <v>3</v>
      </c>
      <c r="H352" s="5">
        <f>SalesData_2[[#This Row],[Unit Price]]*SalesData_2[[#This Row],[Units Sold]]</f>
        <v>660</v>
      </c>
      <c r="I352" s="5">
        <f>SalesData_2[[#This Row],[Unit Cost]]*SalesData_2[[#This Row],[Units Sold]]</f>
        <v>462</v>
      </c>
      <c r="J352" s="5">
        <f>SalesData_2[[#This Row],[Sales]]-SalesData_2[[#This Row],[COGS]]</f>
        <v>198</v>
      </c>
      <c r="K352" s="19">
        <f>SalesData_2[[#This Row],[Profit]]/SalesData_2[[#This Row],[Sales]]</f>
        <v>0.3</v>
      </c>
      <c r="L352" t="s">
        <v>51</v>
      </c>
      <c r="M352" t="s">
        <v>79</v>
      </c>
      <c r="N352" t="s">
        <v>85</v>
      </c>
    </row>
    <row r="353" spans="1:14" x14ac:dyDescent="0.3">
      <c r="A353" s="2">
        <v>44190</v>
      </c>
      <c r="B353" s="2">
        <v>44196</v>
      </c>
      <c r="C353">
        <v>6</v>
      </c>
      <c r="D353" t="s">
        <v>8</v>
      </c>
      <c r="E353" s="5">
        <v>59</v>
      </c>
      <c r="F353" s="5">
        <v>41.3</v>
      </c>
      <c r="G353">
        <v>2</v>
      </c>
      <c r="H353" s="5">
        <f>SalesData_2[[#This Row],[Unit Price]]*SalesData_2[[#This Row],[Units Sold]]</f>
        <v>118</v>
      </c>
      <c r="I353" s="5">
        <f>SalesData_2[[#This Row],[Unit Cost]]*SalesData_2[[#This Row],[Units Sold]]</f>
        <v>82.6</v>
      </c>
      <c r="J353" s="5">
        <f>SalesData_2[[#This Row],[Sales]]-SalesData_2[[#This Row],[COGS]]</f>
        <v>35.400000000000006</v>
      </c>
      <c r="K353" s="19">
        <f>SalesData_2[[#This Row],[Profit]]/SalesData_2[[#This Row],[Sales]]</f>
        <v>0.30000000000000004</v>
      </c>
      <c r="L353" t="s">
        <v>42</v>
      </c>
      <c r="M353" t="s">
        <v>83</v>
      </c>
      <c r="N353" t="s">
        <v>86</v>
      </c>
    </row>
    <row r="354" spans="1:14" x14ac:dyDescent="0.3">
      <c r="A354" s="2">
        <v>44192</v>
      </c>
      <c r="B354" s="2">
        <v>44196</v>
      </c>
      <c r="C354">
        <v>4</v>
      </c>
      <c r="D354" t="s">
        <v>7</v>
      </c>
      <c r="E354" s="5">
        <v>250</v>
      </c>
      <c r="F354" s="5">
        <v>167.5</v>
      </c>
      <c r="G354">
        <v>3</v>
      </c>
      <c r="H354" s="5">
        <f>SalesData_2[[#This Row],[Unit Price]]*SalesData_2[[#This Row],[Units Sold]]</f>
        <v>750</v>
      </c>
      <c r="I354" s="5">
        <f>SalesData_2[[#This Row],[Unit Cost]]*SalesData_2[[#This Row],[Units Sold]]</f>
        <v>502.5</v>
      </c>
      <c r="J354" s="5">
        <f>SalesData_2[[#This Row],[Sales]]-SalesData_2[[#This Row],[COGS]]</f>
        <v>247.5</v>
      </c>
      <c r="K354" s="19">
        <f>SalesData_2[[#This Row],[Profit]]/SalesData_2[[#This Row],[Sales]]</f>
        <v>0.33</v>
      </c>
      <c r="L354" t="s">
        <v>76</v>
      </c>
      <c r="M354" t="s">
        <v>80</v>
      </c>
      <c r="N354" t="s">
        <v>86</v>
      </c>
    </row>
    <row r="355" spans="1:14" x14ac:dyDescent="0.3">
      <c r="A355" s="2">
        <v>44195</v>
      </c>
      <c r="B355" s="2">
        <v>44202</v>
      </c>
      <c r="C355">
        <v>7</v>
      </c>
      <c r="D355" t="s">
        <v>8</v>
      </c>
      <c r="E355" s="5">
        <v>59</v>
      </c>
      <c r="F355" s="5">
        <v>41.3</v>
      </c>
      <c r="G355">
        <v>6</v>
      </c>
      <c r="H355" s="5">
        <f>SalesData_2[[#This Row],[Unit Price]]*SalesData_2[[#This Row],[Units Sold]]</f>
        <v>354</v>
      </c>
      <c r="I355" s="5">
        <f>SalesData_2[[#This Row],[Unit Cost]]*SalesData_2[[#This Row],[Units Sold]]</f>
        <v>247.79999999999998</v>
      </c>
      <c r="J355" s="5">
        <f>SalesData_2[[#This Row],[Sales]]-SalesData_2[[#This Row],[COGS]]</f>
        <v>106.20000000000002</v>
      </c>
      <c r="K355" s="19">
        <f>SalesData_2[[#This Row],[Profit]]/SalesData_2[[#This Row],[Sales]]</f>
        <v>0.30000000000000004</v>
      </c>
      <c r="L355" t="s">
        <v>59</v>
      </c>
      <c r="M355" t="s">
        <v>79</v>
      </c>
      <c r="N355" t="s">
        <v>86</v>
      </c>
    </row>
    <row r="356" spans="1:14" x14ac:dyDescent="0.3">
      <c r="A356" s="2">
        <v>44200</v>
      </c>
      <c r="B356" s="2">
        <v>44206</v>
      </c>
      <c r="C356">
        <v>6</v>
      </c>
      <c r="D356" t="s">
        <v>18</v>
      </c>
      <c r="E356" s="5">
        <v>80</v>
      </c>
      <c r="F356" s="5">
        <v>48.8</v>
      </c>
      <c r="G356">
        <v>3</v>
      </c>
      <c r="H356" s="5">
        <f>SalesData_2[[#This Row],[Unit Price]]*SalesData_2[[#This Row],[Units Sold]]</f>
        <v>240</v>
      </c>
      <c r="I356" s="5">
        <f>SalesData_2[[#This Row],[Unit Cost]]*SalesData_2[[#This Row],[Units Sold]]</f>
        <v>146.39999999999998</v>
      </c>
      <c r="J356" s="5">
        <f>SalesData_2[[#This Row],[Sales]]-SalesData_2[[#This Row],[COGS]]</f>
        <v>93.600000000000023</v>
      </c>
      <c r="K356" s="19">
        <f>SalesData_2[[#This Row],[Profit]]/SalesData_2[[#This Row],[Sales]]</f>
        <v>0.39000000000000007</v>
      </c>
      <c r="L356" t="s">
        <v>58</v>
      </c>
      <c r="M356" t="s">
        <v>83</v>
      </c>
      <c r="N356" t="s">
        <v>85</v>
      </c>
    </row>
    <row r="357" spans="1:14" x14ac:dyDescent="0.3">
      <c r="A357" s="2">
        <v>44200</v>
      </c>
      <c r="B357" s="2">
        <v>44202</v>
      </c>
      <c r="C357">
        <v>2</v>
      </c>
      <c r="D357" t="s">
        <v>2</v>
      </c>
      <c r="E357" s="5">
        <v>250</v>
      </c>
      <c r="F357" s="5">
        <v>187.5</v>
      </c>
      <c r="G357">
        <v>7</v>
      </c>
      <c r="H357" s="5">
        <f>SalesData_2[[#This Row],[Unit Price]]*SalesData_2[[#This Row],[Units Sold]]</f>
        <v>1750</v>
      </c>
      <c r="I357" s="5">
        <f>SalesData_2[[#This Row],[Unit Cost]]*SalesData_2[[#This Row],[Units Sold]]</f>
        <v>1312.5</v>
      </c>
      <c r="J357" s="5">
        <f>SalesData_2[[#This Row],[Sales]]-SalesData_2[[#This Row],[COGS]]</f>
        <v>437.5</v>
      </c>
      <c r="K357" s="19">
        <f>SalesData_2[[#This Row],[Profit]]/SalesData_2[[#This Row],[Sales]]</f>
        <v>0.25</v>
      </c>
      <c r="L357" t="s">
        <v>39</v>
      </c>
      <c r="M357" t="s">
        <v>80</v>
      </c>
      <c r="N357" t="s">
        <v>85</v>
      </c>
    </row>
    <row r="358" spans="1:14" x14ac:dyDescent="0.3">
      <c r="A358" s="2">
        <v>44201</v>
      </c>
      <c r="B358" s="2">
        <v>44206</v>
      </c>
      <c r="C358">
        <v>5</v>
      </c>
      <c r="D358" t="s">
        <v>9</v>
      </c>
      <c r="E358" s="5">
        <v>215</v>
      </c>
      <c r="F358" s="5">
        <v>152.65</v>
      </c>
      <c r="G358">
        <v>3</v>
      </c>
      <c r="H358" s="5">
        <f>SalesData_2[[#This Row],[Unit Price]]*SalesData_2[[#This Row],[Units Sold]]</f>
        <v>645</v>
      </c>
      <c r="I358" s="5">
        <f>SalesData_2[[#This Row],[Unit Cost]]*SalesData_2[[#This Row],[Units Sold]]</f>
        <v>457.95000000000005</v>
      </c>
      <c r="J358" s="5">
        <f>SalesData_2[[#This Row],[Sales]]-SalesData_2[[#This Row],[COGS]]</f>
        <v>187.04999999999995</v>
      </c>
      <c r="K358" s="19">
        <f>SalesData_2[[#This Row],[Profit]]/SalesData_2[[#This Row],[Sales]]</f>
        <v>0.28999999999999992</v>
      </c>
      <c r="L358" t="s">
        <v>65</v>
      </c>
      <c r="M358" t="s">
        <v>83</v>
      </c>
      <c r="N358" t="s">
        <v>86</v>
      </c>
    </row>
    <row r="359" spans="1:14" x14ac:dyDescent="0.3">
      <c r="A359" s="2">
        <v>44201</v>
      </c>
      <c r="B359" s="2">
        <v>44203</v>
      </c>
      <c r="C359">
        <v>2</v>
      </c>
      <c r="D359" t="s">
        <v>2</v>
      </c>
      <c r="E359" s="5">
        <v>250</v>
      </c>
      <c r="F359" s="5">
        <v>187.5</v>
      </c>
      <c r="G359">
        <v>9</v>
      </c>
      <c r="H359" s="5">
        <f>SalesData_2[[#This Row],[Unit Price]]*SalesData_2[[#This Row],[Units Sold]]</f>
        <v>2250</v>
      </c>
      <c r="I359" s="5">
        <f>SalesData_2[[#This Row],[Unit Cost]]*SalesData_2[[#This Row],[Units Sold]]</f>
        <v>1687.5</v>
      </c>
      <c r="J359" s="5">
        <f>SalesData_2[[#This Row],[Sales]]-SalesData_2[[#This Row],[COGS]]</f>
        <v>562.5</v>
      </c>
      <c r="K359" s="19">
        <f>SalesData_2[[#This Row],[Profit]]/SalesData_2[[#This Row],[Sales]]</f>
        <v>0.25</v>
      </c>
      <c r="L359" t="s">
        <v>30</v>
      </c>
      <c r="M359" t="s">
        <v>79</v>
      </c>
      <c r="N359" t="s">
        <v>86</v>
      </c>
    </row>
    <row r="360" spans="1:14" x14ac:dyDescent="0.3">
      <c r="A360" s="2">
        <v>44201</v>
      </c>
      <c r="B360" s="2">
        <v>44208</v>
      </c>
      <c r="C360">
        <v>7</v>
      </c>
      <c r="D360" t="s">
        <v>8</v>
      </c>
      <c r="E360" s="5">
        <v>59</v>
      </c>
      <c r="F360" s="5">
        <v>41.3</v>
      </c>
      <c r="G360">
        <v>6</v>
      </c>
      <c r="H360" s="5">
        <f>SalesData_2[[#This Row],[Unit Price]]*SalesData_2[[#This Row],[Units Sold]]</f>
        <v>354</v>
      </c>
      <c r="I360" s="5">
        <f>SalesData_2[[#This Row],[Unit Cost]]*SalesData_2[[#This Row],[Units Sold]]</f>
        <v>247.79999999999998</v>
      </c>
      <c r="J360" s="5">
        <f>SalesData_2[[#This Row],[Sales]]-SalesData_2[[#This Row],[COGS]]</f>
        <v>106.20000000000002</v>
      </c>
      <c r="K360" s="19">
        <f>SalesData_2[[#This Row],[Profit]]/SalesData_2[[#This Row],[Sales]]</f>
        <v>0.30000000000000004</v>
      </c>
      <c r="L360" t="s">
        <v>64</v>
      </c>
      <c r="M360" t="s">
        <v>81</v>
      </c>
      <c r="N360" t="s">
        <v>86</v>
      </c>
    </row>
    <row r="361" spans="1:14" x14ac:dyDescent="0.3">
      <c r="A361" s="2">
        <v>44201</v>
      </c>
      <c r="B361" s="2">
        <v>44203</v>
      </c>
      <c r="C361">
        <v>2</v>
      </c>
      <c r="D361" t="s">
        <v>22</v>
      </c>
      <c r="E361" s="5">
        <v>460</v>
      </c>
      <c r="F361" s="5">
        <v>303.60000000000002</v>
      </c>
      <c r="G361">
        <v>8</v>
      </c>
      <c r="H361" s="5">
        <f>SalesData_2[[#This Row],[Unit Price]]*SalesData_2[[#This Row],[Units Sold]]</f>
        <v>3680</v>
      </c>
      <c r="I361" s="5">
        <f>SalesData_2[[#This Row],[Unit Cost]]*SalesData_2[[#This Row],[Units Sold]]</f>
        <v>2428.8000000000002</v>
      </c>
      <c r="J361" s="5">
        <f>SalesData_2[[#This Row],[Sales]]-SalesData_2[[#This Row],[COGS]]</f>
        <v>1251.1999999999998</v>
      </c>
      <c r="K361" s="19">
        <f>SalesData_2[[#This Row],[Profit]]/SalesData_2[[#This Row],[Sales]]</f>
        <v>0.33999999999999997</v>
      </c>
      <c r="L361" t="s">
        <v>36</v>
      </c>
      <c r="M361" t="s">
        <v>82</v>
      </c>
      <c r="N361" t="s">
        <v>86</v>
      </c>
    </row>
    <row r="362" spans="1:14" x14ac:dyDescent="0.3">
      <c r="A362" s="2">
        <v>44201</v>
      </c>
      <c r="B362" s="2">
        <v>44205</v>
      </c>
      <c r="C362">
        <v>4</v>
      </c>
      <c r="D362" t="s">
        <v>21</v>
      </c>
      <c r="E362" s="5">
        <v>355</v>
      </c>
      <c r="F362" s="5">
        <v>252.05</v>
      </c>
      <c r="G362">
        <v>1</v>
      </c>
      <c r="H362" s="5">
        <f>SalesData_2[[#This Row],[Unit Price]]*SalesData_2[[#This Row],[Units Sold]]</f>
        <v>355</v>
      </c>
      <c r="I362" s="5">
        <f>SalesData_2[[#This Row],[Unit Cost]]*SalesData_2[[#This Row],[Units Sold]]</f>
        <v>252.05</v>
      </c>
      <c r="J362" s="5">
        <f>SalesData_2[[#This Row],[Sales]]-SalesData_2[[#This Row],[COGS]]</f>
        <v>102.94999999999999</v>
      </c>
      <c r="K362" s="19">
        <f>SalesData_2[[#This Row],[Profit]]/SalesData_2[[#This Row],[Sales]]</f>
        <v>0.28999999999999998</v>
      </c>
      <c r="L362" t="s">
        <v>64</v>
      </c>
      <c r="M362" t="s">
        <v>80</v>
      </c>
      <c r="N362" t="s">
        <v>86</v>
      </c>
    </row>
    <row r="363" spans="1:14" x14ac:dyDescent="0.3">
      <c r="A363" s="2">
        <v>44201</v>
      </c>
      <c r="B363" s="2">
        <v>44207</v>
      </c>
      <c r="C363">
        <v>6</v>
      </c>
      <c r="D363" t="s">
        <v>6</v>
      </c>
      <c r="E363" s="5">
        <v>99</v>
      </c>
      <c r="F363" s="5">
        <v>62.37</v>
      </c>
      <c r="G363">
        <v>2</v>
      </c>
      <c r="H363" s="5">
        <f>SalesData_2[[#This Row],[Unit Price]]*SalesData_2[[#This Row],[Units Sold]]</f>
        <v>198</v>
      </c>
      <c r="I363" s="5">
        <f>SalesData_2[[#This Row],[Unit Cost]]*SalesData_2[[#This Row],[Units Sold]]</f>
        <v>124.74</v>
      </c>
      <c r="J363" s="5">
        <f>SalesData_2[[#This Row],[Sales]]-SalesData_2[[#This Row],[COGS]]</f>
        <v>73.260000000000005</v>
      </c>
      <c r="K363" s="19">
        <f>SalesData_2[[#This Row],[Profit]]/SalesData_2[[#This Row],[Sales]]</f>
        <v>0.37000000000000005</v>
      </c>
      <c r="L363" t="s">
        <v>34</v>
      </c>
      <c r="M363" t="s">
        <v>80</v>
      </c>
      <c r="N363" t="s">
        <v>86</v>
      </c>
    </row>
    <row r="364" spans="1:14" x14ac:dyDescent="0.3">
      <c r="A364" s="2">
        <v>44202</v>
      </c>
      <c r="B364" s="2">
        <v>44203</v>
      </c>
      <c r="C364">
        <v>1</v>
      </c>
      <c r="D364" t="s">
        <v>15</v>
      </c>
      <c r="E364" s="5">
        <v>110</v>
      </c>
      <c r="F364" s="5">
        <v>78.099999999999994</v>
      </c>
      <c r="G364">
        <v>4</v>
      </c>
      <c r="H364" s="5">
        <f>SalesData_2[[#This Row],[Unit Price]]*SalesData_2[[#This Row],[Units Sold]]</f>
        <v>440</v>
      </c>
      <c r="I364" s="5">
        <f>SalesData_2[[#This Row],[Unit Cost]]*SalesData_2[[#This Row],[Units Sold]]</f>
        <v>312.39999999999998</v>
      </c>
      <c r="J364" s="5">
        <f>SalesData_2[[#This Row],[Sales]]-SalesData_2[[#This Row],[COGS]]</f>
        <v>127.60000000000002</v>
      </c>
      <c r="K364" s="19">
        <f>SalesData_2[[#This Row],[Profit]]/SalesData_2[[#This Row],[Sales]]</f>
        <v>0.29000000000000004</v>
      </c>
      <c r="L364" t="s">
        <v>58</v>
      </c>
      <c r="M364" t="s">
        <v>82</v>
      </c>
      <c r="N364" t="s">
        <v>85</v>
      </c>
    </row>
    <row r="365" spans="1:14" x14ac:dyDescent="0.3">
      <c r="A365" s="2">
        <v>44202</v>
      </c>
      <c r="B365" s="2">
        <v>44209</v>
      </c>
      <c r="C365">
        <v>7</v>
      </c>
      <c r="D365" t="s">
        <v>3</v>
      </c>
      <c r="E365" s="5">
        <v>95</v>
      </c>
      <c r="F365" s="5">
        <v>60.8</v>
      </c>
      <c r="G365">
        <v>8</v>
      </c>
      <c r="H365" s="5">
        <f>SalesData_2[[#This Row],[Unit Price]]*SalesData_2[[#This Row],[Units Sold]]</f>
        <v>760</v>
      </c>
      <c r="I365" s="5">
        <f>SalesData_2[[#This Row],[Unit Cost]]*SalesData_2[[#This Row],[Units Sold]]</f>
        <v>486.4</v>
      </c>
      <c r="J365" s="5">
        <f>SalesData_2[[#This Row],[Sales]]-SalesData_2[[#This Row],[COGS]]</f>
        <v>273.60000000000002</v>
      </c>
      <c r="K365" s="19">
        <f>SalesData_2[[#This Row],[Profit]]/SalesData_2[[#This Row],[Sales]]</f>
        <v>0.36000000000000004</v>
      </c>
      <c r="L365" t="s">
        <v>54</v>
      </c>
      <c r="M365" t="s">
        <v>79</v>
      </c>
      <c r="N365" t="s">
        <v>85</v>
      </c>
    </row>
    <row r="366" spans="1:14" x14ac:dyDescent="0.3">
      <c r="A366" s="2">
        <v>44203</v>
      </c>
      <c r="B366" s="2">
        <v>44210</v>
      </c>
      <c r="C366">
        <v>7</v>
      </c>
      <c r="D366" t="s">
        <v>15</v>
      </c>
      <c r="E366" s="5">
        <v>110</v>
      </c>
      <c r="F366" s="5">
        <v>78.099999999999994</v>
      </c>
      <c r="G366">
        <v>3</v>
      </c>
      <c r="H366" s="5">
        <f>SalesData_2[[#This Row],[Unit Price]]*SalesData_2[[#This Row],[Units Sold]]</f>
        <v>330</v>
      </c>
      <c r="I366" s="5">
        <f>SalesData_2[[#This Row],[Unit Cost]]*SalesData_2[[#This Row],[Units Sold]]</f>
        <v>234.29999999999998</v>
      </c>
      <c r="J366" s="5">
        <f>SalesData_2[[#This Row],[Sales]]-SalesData_2[[#This Row],[COGS]]</f>
        <v>95.700000000000017</v>
      </c>
      <c r="K366" s="19">
        <f>SalesData_2[[#This Row],[Profit]]/SalesData_2[[#This Row],[Sales]]</f>
        <v>0.29000000000000004</v>
      </c>
      <c r="L366" t="s">
        <v>59</v>
      </c>
      <c r="M366" t="s">
        <v>81</v>
      </c>
      <c r="N366" t="s">
        <v>86</v>
      </c>
    </row>
    <row r="367" spans="1:14" x14ac:dyDescent="0.3">
      <c r="A367" s="2">
        <v>44205</v>
      </c>
      <c r="B367" s="2">
        <v>44211</v>
      </c>
      <c r="C367">
        <v>6</v>
      </c>
      <c r="D367" t="s">
        <v>19</v>
      </c>
      <c r="E367" s="5">
        <v>220</v>
      </c>
      <c r="F367" s="5">
        <v>154</v>
      </c>
      <c r="G367">
        <v>8</v>
      </c>
      <c r="H367" s="5">
        <f>SalesData_2[[#This Row],[Unit Price]]*SalesData_2[[#This Row],[Units Sold]]</f>
        <v>1760</v>
      </c>
      <c r="I367" s="5">
        <f>SalesData_2[[#This Row],[Unit Cost]]*SalesData_2[[#This Row],[Units Sold]]</f>
        <v>1232</v>
      </c>
      <c r="J367" s="5">
        <f>SalesData_2[[#This Row],[Sales]]-SalesData_2[[#This Row],[COGS]]</f>
        <v>528</v>
      </c>
      <c r="K367" s="19">
        <f>SalesData_2[[#This Row],[Profit]]/SalesData_2[[#This Row],[Sales]]</f>
        <v>0.3</v>
      </c>
      <c r="L367" t="s">
        <v>30</v>
      </c>
      <c r="M367" t="s">
        <v>83</v>
      </c>
      <c r="N367" t="s">
        <v>85</v>
      </c>
    </row>
    <row r="368" spans="1:14" x14ac:dyDescent="0.3">
      <c r="A368" s="2">
        <v>44206</v>
      </c>
      <c r="B368" s="2">
        <v>44213</v>
      </c>
      <c r="C368">
        <v>7</v>
      </c>
      <c r="D368" t="s">
        <v>20</v>
      </c>
      <c r="E368" s="5">
        <v>440</v>
      </c>
      <c r="F368" s="5">
        <v>286</v>
      </c>
      <c r="G368">
        <v>1</v>
      </c>
      <c r="H368" s="5">
        <f>SalesData_2[[#This Row],[Unit Price]]*SalesData_2[[#This Row],[Units Sold]]</f>
        <v>440</v>
      </c>
      <c r="I368" s="5">
        <f>SalesData_2[[#This Row],[Unit Cost]]*SalesData_2[[#This Row],[Units Sold]]</f>
        <v>286</v>
      </c>
      <c r="J368" s="5">
        <f>SalesData_2[[#This Row],[Sales]]-SalesData_2[[#This Row],[COGS]]</f>
        <v>154</v>
      </c>
      <c r="K368" s="19">
        <f>SalesData_2[[#This Row],[Profit]]/SalesData_2[[#This Row],[Sales]]</f>
        <v>0.35</v>
      </c>
      <c r="L368" t="s">
        <v>54</v>
      </c>
      <c r="M368" t="s">
        <v>81</v>
      </c>
      <c r="N368" t="s">
        <v>86</v>
      </c>
    </row>
    <row r="369" spans="1:14" x14ac:dyDescent="0.3">
      <c r="A369" s="2">
        <v>44207</v>
      </c>
      <c r="B369" s="2">
        <v>44212</v>
      </c>
      <c r="C369">
        <v>5</v>
      </c>
      <c r="D369" t="s">
        <v>15</v>
      </c>
      <c r="E369" s="5">
        <v>110</v>
      </c>
      <c r="F369" s="5">
        <v>78.099999999999994</v>
      </c>
      <c r="G369">
        <v>1</v>
      </c>
      <c r="H369" s="5">
        <f>SalesData_2[[#This Row],[Unit Price]]*SalesData_2[[#This Row],[Units Sold]]</f>
        <v>110</v>
      </c>
      <c r="I369" s="5">
        <f>SalesData_2[[#This Row],[Unit Cost]]*SalesData_2[[#This Row],[Units Sold]]</f>
        <v>78.099999999999994</v>
      </c>
      <c r="J369" s="5">
        <f>SalesData_2[[#This Row],[Sales]]-SalesData_2[[#This Row],[COGS]]</f>
        <v>31.900000000000006</v>
      </c>
      <c r="K369" s="19">
        <f>SalesData_2[[#This Row],[Profit]]/SalesData_2[[#This Row],[Sales]]</f>
        <v>0.29000000000000004</v>
      </c>
      <c r="L369" t="s">
        <v>46</v>
      </c>
      <c r="M369" t="s">
        <v>83</v>
      </c>
      <c r="N369" t="s">
        <v>86</v>
      </c>
    </row>
    <row r="370" spans="1:14" x14ac:dyDescent="0.3">
      <c r="A370" s="2">
        <v>44208</v>
      </c>
      <c r="B370" s="2">
        <v>44209</v>
      </c>
      <c r="C370">
        <v>1</v>
      </c>
      <c r="D370" t="s">
        <v>7</v>
      </c>
      <c r="E370" s="5">
        <v>250</v>
      </c>
      <c r="F370" s="5">
        <v>167.5</v>
      </c>
      <c r="G370">
        <v>7</v>
      </c>
      <c r="H370" s="5">
        <f>SalesData_2[[#This Row],[Unit Price]]*SalesData_2[[#This Row],[Units Sold]]</f>
        <v>1750</v>
      </c>
      <c r="I370" s="5">
        <f>SalesData_2[[#This Row],[Unit Cost]]*SalesData_2[[#This Row],[Units Sold]]</f>
        <v>1172.5</v>
      </c>
      <c r="J370" s="5">
        <f>SalesData_2[[#This Row],[Sales]]-SalesData_2[[#This Row],[COGS]]</f>
        <v>577.5</v>
      </c>
      <c r="K370" s="19">
        <f>SalesData_2[[#This Row],[Profit]]/SalesData_2[[#This Row],[Sales]]</f>
        <v>0.33</v>
      </c>
      <c r="L370" t="s">
        <v>75</v>
      </c>
      <c r="M370" t="s">
        <v>83</v>
      </c>
      <c r="N370" t="s">
        <v>86</v>
      </c>
    </row>
    <row r="371" spans="1:14" x14ac:dyDescent="0.3">
      <c r="A371" s="2">
        <v>44209</v>
      </c>
      <c r="B371" s="2">
        <v>44216</v>
      </c>
      <c r="C371">
        <v>7</v>
      </c>
      <c r="D371" t="s">
        <v>21</v>
      </c>
      <c r="E371" s="5">
        <v>355</v>
      </c>
      <c r="F371" s="5">
        <v>252.05</v>
      </c>
      <c r="G371">
        <v>9</v>
      </c>
      <c r="H371" s="5">
        <f>SalesData_2[[#This Row],[Unit Price]]*SalesData_2[[#This Row],[Units Sold]]</f>
        <v>3195</v>
      </c>
      <c r="I371" s="5">
        <f>SalesData_2[[#This Row],[Unit Cost]]*SalesData_2[[#This Row],[Units Sold]]</f>
        <v>2268.4500000000003</v>
      </c>
      <c r="J371" s="5">
        <f>SalesData_2[[#This Row],[Sales]]-SalesData_2[[#This Row],[COGS]]</f>
        <v>926.54999999999973</v>
      </c>
      <c r="K371" s="19">
        <f>SalesData_2[[#This Row],[Profit]]/SalesData_2[[#This Row],[Sales]]</f>
        <v>0.28999999999999992</v>
      </c>
      <c r="L371" t="s">
        <v>68</v>
      </c>
      <c r="M371" t="s">
        <v>82</v>
      </c>
      <c r="N371" t="s">
        <v>85</v>
      </c>
    </row>
    <row r="372" spans="1:14" x14ac:dyDescent="0.3">
      <c r="A372" s="2">
        <v>44210</v>
      </c>
      <c r="B372" s="2">
        <v>44213</v>
      </c>
      <c r="C372">
        <v>3</v>
      </c>
      <c r="D372" t="s">
        <v>19</v>
      </c>
      <c r="E372" s="5">
        <v>220</v>
      </c>
      <c r="F372" s="5">
        <v>154</v>
      </c>
      <c r="G372">
        <v>9</v>
      </c>
      <c r="H372" s="5">
        <f>SalesData_2[[#This Row],[Unit Price]]*SalesData_2[[#This Row],[Units Sold]]</f>
        <v>1980</v>
      </c>
      <c r="I372" s="5">
        <f>SalesData_2[[#This Row],[Unit Cost]]*SalesData_2[[#This Row],[Units Sold]]</f>
        <v>1386</v>
      </c>
      <c r="J372" s="5">
        <f>SalesData_2[[#This Row],[Sales]]-SalesData_2[[#This Row],[COGS]]</f>
        <v>594</v>
      </c>
      <c r="K372" s="19">
        <f>SalesData_2[[#This Row],[Profit]]/SalesData_2[[#This Row],[Sales]]</f>
        <v>0.3</v>
      </c>
      <c r="L372" t="s">
        <v>66</v>
      </c>
      <c r="M372" t="s">
        <v>79</v>
      </c>
      <c r="N372" t="s">
        <v>86</v>
      </c>
    </row>
    <row r="373" spans="1:14" x14ac:dyDescent="0.3">
      <c r="A373" s="2">
        <v>44210</v>
      </c>
      <c r="B373" s="2">
        <v>44215</v>
      </c>
      <c r="C373">
        <v>5</v>
      </c>
      <c r="D373" t="s">
        <v>3</v>
      </c>
      <c r="E373" s="5">
        <v>95</v>
      </c>
      <c r="F373" s="5">
        <v>60.8</v>
      </c>
      <c r="G373">
        <v>5</v>
      </c>
      <c r="H373" s="5">
        <f>SalesData_2[[#This Row],[Unit Price]]*SalesData_2[[#This Row],[Units Sold]]</f>
        <v>475</v>
      </c>
      <c r="I373" s="5">
        <f>SalesData_2[[#This Row],[Unit Cost]]*SalesData_2[[#This Row],[Units Sold]]</f>
        <v>304</v>
      </c>
      <c r="J373" s="5">
        <f>SalesData_2[[#This Row],[Sales]]-SalesData_2[[#This Row],[COGS]]</f>
        <v>171</v>
      </c>
      <c r="K373" s="19">
        <f>SalesData_2[[#This Row],[Profit]]/SalesData_2[[#This Row],[Sales]]</f>
        <v>0.36</v>
      </c>
      <c r="L373" t="s">
        <v>66</v>
      </c>
      <c r="M373" t="s">
        <v>83</v>
      </c>
      <c r="N373" t="s">
        <v>86</v>
      </c>
    </row>
    <row r="374" spans="1:14" x14ac:dyDescent="0.3">
      <c r="A374" s="2">
        <v>44213</v>
      </c>
      <c r="B374" s="2">
        <v>44219</v>
      </c>
      <c r="C374">
        <v>6</v>
      </c>
      <c r="D374" t="s">
        <v>6</v>
      </c>
      <c r="E374" s="5">
        <v>99</v>
      </c>
      <c r="F374" s="5">
        <v>62.37</v>
      </c>
      <c r="G374">
        <v>5</v>
      </c>
      <c r="H374" s="5">
        <f>SalesData_2[[#This Row],[Unit Price]]*SalesData_2[[#This Row],[Units Sold]]</f>
        <v>495</v>
      </c>
      <c r="I374" s="5">
        <f>SalesData_2[[#This Row],[Unit Cost]]*SalesData_2[[#This Row],[Units Sold]]</f>
        <v>311.84999999999997</v>
      </c>
      <c r="J374" s="5">
        <f>SalesData_2[[#This Row],[Sales]]-SalesData_2[[#This Row],[COGS]]</f>
        <v>183.15000000000003</v>
      </c>
      <c r="K374" s="19">
        <f>SalesData_2[[#This Row],[Profit]]/SalesData_2[[#This Row],[Sales]]</f>
        <v>0.37000000000000005</v>
      </c>
      <c r="L374" t="s">
        <v>45</v>
      </c>
      <c r="M374" t="s">
        <v>82</v>
      </c>
      <c r="N374" t="s">
        <v>86</v>
      </c>
    </row>
    <row r="375" spans="1:14" x14ac:dyDescent="0.3">
      <c r="A375" s="2">
        <v>44214</v>
      </c>
      <c r="B375" s="2">
        <v>44217</v>
      </c>
      <c r="C375">
        <v>3</v>
      </c>
      <c r="D375" t="s">
        <v>20</v>
      </c>
      <c r="E375" s="5">
        <v>440</v>
      </c>
      <c r="F375" s="5">
        <v>286</v>
      </c>
      <c r="G375">
        <v>1</v>
      </c>
      <c r="H375" s="5">
        <f>SalesData_2[[#This Row],[Unit Price]]*SalesData_2[[#This Row],[Units Sold]]</f>
        <v>440</v>
      </c>
      <c r="I375" s="5">
        <f>SalesData_2[[#This Row],[Unit Cost]]*SalesData_2[[#This Row],[Units Sold]]</f>
        <v>286</v>
      </c>
      <c r="J375" s="5">
        <f>SalesData_2[[#This Row],[Sales]]-SalesData_2[[#This Row],[COGS]]</f>
        <v>154</v>
      </c>
      <c r="K375" s="19">
        <f>SalesData_2[[#This Row],[Profit]]/SalesData_2[[#This Row],[Sales]]</f>
        <v>0.35</v>
      </c>
      <c r="L375" t="s">
        <v>56</v>
      </c>
      <c r="M375" t="s">
        <v>81</v>
      </c>
      <c r="N375" t="s">
        <v>86</v>
      </c>
    </row>
    <row r="376" spans="1:14" x14ac:dyDescent="0.3">
      <c r="A376" s="2">
        <v>44214</v>
      </c>
      <c r="B376" s="2">
        <v>44219</v>
      </c>
      <c r="C376">
        <v>5</v>
      </c>
      <c r="D376" t="s">
        <v>2</v>
      </c>
      <c r="E376" s="5">
        <v>250</v>
      </c>
      <c r="F376" s="5">
        <v>187.5</v>
      </c>
      <c r="G376">
        <v>2</v>
      </c>
      <c r="H376" s="5">
        <f>SalesData_2[[#This Row],[Unit Price]]*SalesData_2[[#This Row],[Units Sold]]</f>
        <v>500</v>
      </c>
      <c r="I376" s="5">
        <f>SalesData_2[[#This Row],[Unit Cost]]*SalesData_2[[#This Row],[Units Sold]]</f>
        <v>375</v>
      </c>
      <c r="J376" s="5">
        <f>SalesData_2[[#This Row],[Sales]]-SalesData_2[[#This Row],[COGS]]</f>
        <v>125</v>
      </c>
      <c r="K376" s="19">
        <f>SalesData_2[[#This Row],[Profit]]/SalesData_2[[#This Row],[Sales]]</f>
        <v>0.25</v>
      </c>
      <c r="L376" t="s">
        <v>45</v>
      </c>
      <c r="M376" t="s">
        <v>83</v>
      </c>
      <c r="N376" t="s">
        <v>86</v>
      </c>
    </row>
    <row r="377" spans="1:14" x14ac:dyDescent="0.3">
      <c r="A377" s="2">
        <v>44214</v>
      </c>
      <c r="B377" s="2">
        <v>44220</v>
      </c>
      <c r="C377">
        <v>6</v>
      </c>
      <c r="D377" t="s">
        <v>22</v>
      </c>
      <c r="E377" s="5">
        <v>460</v>
      </c>
      <c r="F377" s="5">
        <v>303.60000000000002</v>
      </c>
      <c r="G377">
        <v>2</v>
      </c>
      <c r="H377" s="5">
        <f>SalesData_2[[#This Row],[Unit Price]]*SalesData_2[[#This Row],[Units Sold]]</f>
        <v>920</v>
      </c>
      <c r="I377" s="5">
        <f>SalesData_2[[#This Row],[Unit Cost]]*SalesData_2[[#This Row],[Units Sold]]</f>
        <v>607.20000000000005</v>
      </c>
      <c r="J377" s="5">
        <f>SalesData_2[[#This Row],[Sales]]-SalesData_2[[#This Row],[COGS]]</f>
        <v>312.79999999999995</v>
      </c>
      <c r="K377" s="19">
        <f>SalesData_2[[#This Row],[Profit]]/SalesData_2[[#This Row],[Sales]]</f>
        <v>0.33999999999999997</v>
      </c>
      <c r="L377" t="s">
        <v>32</v>
      </c>
      <c r="M377" t="s">
        <v>83</v>
      </c>
      <c r="N377" t="s">
        <v>86</v>
      </c>
    </row>
    <row r="378" spans="1:14" x14ac:dyDescent="0.3">
      <c r="A378" s="2">
        <v>44214</v>
      </c>
      <c r="B378" s="2">
        <v>44215</v>
      </c>
      <c r="C378">
        <v>1</v>
      </c>
      <c r="D378" t="s">
        <v>21</v>
      </c>
      <c r="E378" s="5">
        <v>355</v>
      </c>
      <c r="F378" s="5">
        <v>252.05</v>
      </c>
      <c r="G378">
        <v>8</v>
      </c>
      <c r="H378" s="5">
        <f>SalesData_2[[#This Row],[Unit Price]]*SalesData_2[[#This Row],[Units Sold]]</f>
        <v>2840</v>
      </c>
      <c r="I378" s="5">
        <f>SalesData_2[[#This Row],[Unit Cost]]*SalesData_2[[#This Row],[Units Sold]]</f>
        <v>2016.4</v>
      </c>
      <c r="J378" s="5">
        <f>SalesData_2[[#This Row],[Sales]]-SalesData_2[[#This Row],[COGS]]</f>
        <v>823.59999999999991</v>
      </c>
      <c r="K378" s="19">
        <f>SalesData_2[[#This Row],[Profit]]/SalesData_2[[#This Row],[Sales]]</f>
        <v>0.28999999999999998</v>
      </c>
      <c r="L378" t="s">
        <v>52</v>
      </c>
      <c r="M378" t="s">
        <v>83</v>
      </c>
      <c r="N378" t="s">
        <v>85</v>
      </c>
    </row>
    <row r="379" spans="1:14" x14ac:dyDescent="0.3">
      <c r="A379" s="2">
        <v>44217</v>
      </c>
      <c r="B379" s="2">
        <v>44224</v>
      </c>
      <c r="C379">
        <v>7</v>
      </c>
      <c r="D379" t="s">
        <v>16</v>
      </c>
      <c r="E379" s="5">
        <v>145</v>
      </c>
      <c r="F379" s="5">
        <v>105.85</v>
      </c>
      <c r="G379">
        <v>3</v>
      </c>
      <c r="H379" s="5">
        <f>SalesData_2[[#This Row],[Unit Price]]*SalesData_2[[#This Row],[Units Sold]]</f>
        <v>435</v>
      </c>
      <c r="I379" s="5">
        <f>SalesData_2[[#This Row],[Unit Cost]]*SalesData_2[[#This Row],[Units Sold]]</f>
        <v>317.54999999999995</v>
      </c>
      <c r="J379" s="5">
        <f>SalesData_2[[#This Row],[Sales]]-SalesData_2[[#This Row],[COGS]]</f>
        <v>117.45000000000005</v>
      </c>
      <c r="K379" s="19">
        <f>SalesData_2[[#This Row],[Profit]]/SalesData_2[[#This Row],[Sales]]</f>
        <v>0.27000000000000013</v>
      </c>
      <c r="L379" t="s">
        <v>42</v>
      </c>
      <c r="M379" t="s">
        <v>80</v>
      </c>
      <c r="N379" t="s">
        <v>85</v>
      </c>
    </row>
    <row r="380" spans="1:14" x14ac:dyDescent="0.3">
      <c r="A380" s="2">
        <v>44217</v>
      </c>
      <c r="B380" s="2">
        <v>44221</v>
      </c>
      <c r="C380">
        <v>4</v>
      </c>
      <c r="D380" t="s">
        <v>5</v>
      </c>
      <c r="E380" s="5">
        <v>290</v>
      </c>
      <c r="F380" s="5">
        <v>185.6</v>
      </c>
      <c r="G380">
        <v>2</v>
      </c>
      <c r="H380" s="5">
        <f>SalesData_2[[#This Row],[Unit Price]]*SalesData_2[[#This Row],[Units Sold]]</f>
        <v>580</v>
      </c>
      <c r="I380" s="5">
        <f>SalesData_2[[#This Row],[Unit Cost]]*SalesData_2[[#This Row],[Units Sold]]</f>
        <v>371.2</v>
      </c>
      <c r="J380" s="5">
        <f>SalesData_2[[#This Row],[Sales]]-SalesData_2[[#This Row],[COGS]]</f>
        <v>208.8</v>
      </c>
      <c r="K380" s="19">
        <f>SalesData_2[[#This Row],[Profit]]/SalesData_2[[#This Row],[Sales]]</f>
        <v>0.36000000000000004</v>
      </c>
      <c r="L380" t="s">
        <v>30</v>
      </c>
      <c r="M380" t="s">
        <v>83</v>
      </c>
      <c r="N380" t="s">
        <v>85</v>
      </c>
    </row>
    <row r="381" spans="1:14" x14ac:dyDescent="0.3">
      <c r="A381" s="2">
        <v>44217</v>
      </c>
      <c r="B381" s="2">
        <v>44218</v>
      </c>
      <c r="C381">
        <v>1</v>
      </c>
      <c r="D381" t="s">
        <v>9</v>
      </c>
      <c r="E381" s="5">
        <v>215</v>
      </c>
      <c r="F381" s="5">
        <v>152.65</v>
      </c>
      <c r="G381">
        <v>5</v>
      </c>
      <c r="H381" s="5">
        <f>SalesData_2[[#This Row],[Unit Price]]*SalesData_2[[#This Row],[Units Sold]]</f>
        <v>1075</v>
      </c>
      <c r="I381" s="5">
        <f>SalesData_2[[#This Row],[Unit Cost]]*SalesData_2[[#This Row],[Units Sold]]</f>
        <v>763.25</v>
      </c>
      <c r="J381" s="5">
        <f>SalesData_2[[#This Row],[Sales]]-SalesData_2[[#This Row],[COGS]]</f>
        <v>311.75</v>
      </c>
      <c r="K381" s="19">
        <f>SalesData_2[[#This Row],[Profit]]/SalesData_2[[#This Row],[Sales]]</f>
        <v>0.28999999999999998</v>
      </c>
      <c r="L381" t="s">
        <v>42</v>
      </c>
      <c r="M381" t="s">
        <v>83</v>
      </c>
      <c r="N381" t="s">
        <v>86</v>
      </c>
    </row>
    <row r="382" spans="1:14" x14ac:dyDescent="0.3">
      <c r="A382" s="2">
        <v>44218</v>
      </c>
      <c r="B382" s="2">
        <v>44223</v>
      </c>
      <c r="C382">
        <v>5</v>
      </c>
      <c r="D382" t="s">
        <v>6</v>
      </c>
      <c r="E382" s="5">
        <v>99</v>
      </c>
      <c r="F382" s="5">
        <v>62.37</v>
      </c>
      <c r="G382">
        <v>6</v>
      </c>
      <c r="H382" s="5">
        <f>SalesData_2[[#This Row],[Unit Price]]*SalesData_2[[#This Row],[Units Sold]]</f>
        <v>594</v>
      </c>
      <c r="I382" s="5">
        <f>SalesData_2[[#This Row],[Unit Cost]]*SalesData_2[[#This Row],[Units Sold]]</f>
        <v>374.21999999999997</v>
      </c>
      <c r="J382" s="5">
        <f>SalesData_2[[#This Row],[Sales]]-SalesData_2[[#This Row],[COGS]]</f>
        <v>219.78000000000003</v>
      </c>
      <c r="K382" s="19">
        <f>SalesData_2[[#This Row],[Profit]]/SalesData_2[[#This Row],[Sales]]</f>
        <v>0.37000000000000005</v>
      </c>
      <c r="L382" t="s">
        <v>57</v>
      </c>
      <c r="M382" t="s">
        <v>80</v>
      </c>
      <c r="N382" t="s">
        <v>85</v>
      </c>
    </row>
    <row r="383" spans="1:14" x14ac:dyDescent="0.3">
      <c r="A383" s="2">
        <v>44220</v>
      </c>
      <c r="B383" s="2">
        <v>44221</v>
      </c>
      <c r="C383">
        <v>1</v>
      </c>
      <c r="D383" t="s">
        <v>6</v>
      </c>
      <c r="E383" s="5">
        <v>99</v>
      </c>
      <c r="F383" s="5">
        <v>62.37</v>
      </c>
      <c r="G383">
        <v>7</v>
      </c>
      <c r="H383" s="5">
        <f>SalesData_2[[#This Row],[Unit Price]]*SalesData_2[[#This Row],[Units Sold]]</f>
        <v>693</v>
      </c>
      <c r="I383" s="5">
        <f>SalesData_2[[#This Row],[Unit Cost]]*SalesData_2[[#This Row],[Units Sold]]</f>
        <v>436.59</v>
      </c>
      <c r="J383" s="5">
        <f>SalesData_2[[#This Row],[Sales]]-SalesData_2[[#This Row],[COGS]]</f>
        <v>256.41000000000003</v>
      </c>
      <c r="K383" s="19">
        <f>SalesData_2[[#This Row],[Profit]]/SalesData_2[[#This Row],[Sales]]</f>
        <v>0.37000000000000005</v>
      </c>
      <c r="L383" t="s">
        <v>66</v>
      </c>
      <c r="M383" t="s">
        <v>79</v>
      </c>
      <c r="N383" t="s">
        <v>86</v>
      </c>
    </row>
    <row r="384" spans="1:14" x14ac:dyDescent="0.3">
      <c r="A384" s="2">
        <v>44221</v>
      </c>
      <c r="B384" s="2">
        <v>44227</v>
      </c>
      <c r="C384">
        <v>6</v>
      </c>
      <c r="D384" t="s">
        <v>9</v>
      </c>
      <c r="E384" s="5">
        <v>215</v>
      </c>
      <c r="F384" s="5">
        <v>152.65</v>
      </c>
      <c r="G384">
        <v>1</v>
      </c>
      <c r="H384" s="5">
        <f>SalesData_2[[#This Row],[Unit Price]]*SalesData_2[[#This Row],[Units Sold]]</f>
        <v>215</v>
      </c>
      <c r="I384" s="5">
        <f>SalesData_2[[#This Row],[Unit Cost]]*SalesData_2[[#This Row],[Units Sold]]</f>
        <v>152.65</v>
      </c>
      <c r="J384" s="5">
        <f>SalesData_2[[#This Row],[Sales]]-SalesData_2[[#This Row],[COGS]]</f>
        <v>62.349999999999994</v>
      </c>
      <c r="K384" s="19">
        <f>SalesData_2[[#This Row],[Profit]]/SalesData_2[[#This Row],[Sales]]</f>
        <v>0.28999999999999998</v>
      </c>
      <c r="L384" t="s">
        <v>67</v>
      </c>
      <c r="M384" t="s">
        <v>82</v>
      </c>
      <c r="N384" t="s">
        <v>86</v>
      </c>
    </row>
    <row r="385" spans="1:14" x14ac:dyDescent="0.3">
      <c r="A385" s="2">
        <v>44222</v>
      </c>
      <c r="B385" s="2">
        <v>44224</v>
      </c>
      <c r="C385">
        <v>2</v>
      </c>
      <c r="D385" t="s">
        <v>10</v>
      </c>
      <c r="E385" s="5">
        <v>390</v>
      </c>
      <c r="F385" s="5">
        <v>253.5</v>
      </c>
      <c r="G385">
        <v>1</v>
      </c>
      <c r="H385" s="5">
        <f>SalesData_2[[#This Row],[Unit Price]]*SalesData_2[[#This Row],[Units Sold]]</f>
        <v>390</v>
      </c>
      <c r="I385" s="5">
        <f>SalesData_2[[#This Row],[Unit Cost]]*SalesData_2[[#This Row],[Units Sold]]</f>
        <v>253.5</v>
      </c>
      <c r="J385" s="5">
        <f>SalesData_2[[#This Row],[Sales]]-SalesData_2[[#This Row],[COGS]]</f>
        <v>136.5</v>
      </c>
      <c r="K385" s="19">
        <f>SalesData_2[[#This Row],[Profit]]/SalesData_2[[#This Row],[Sales]]</f>
        <v>0.35</v>
      </c>
      <c r="L385" t="s">
        <v>62</v>
      </c>
      <c r="M385" t="s">
        <v>83</v>
      </c>
      <c r="N385" t="s">
        <v>86</v>
      </c>
    </row>
    <row r="386" spans="1:14" x14ac:dyDescent="0.3">
      <c r="A386" s="2">
        <v>44223</v>
      </c>
      <c r="B386" s="2">
        <v>44225</v>
      </c>
      <c r="C386">
        <v>2</v>
      </c>
      <c r="D386" t="s">
        <v>17</v>
      </c>
      <c r="E386" s="5">
        <v>195</v>
      </c>
      <c r="F386" s="5">
        <v>138.44999999999999</v>
      </c>
      <c r="G386">
        <v>5</v>
      </c>
      <c r="H386" s="5">
        <f>SalesData_2[[#This Row],[Unit Price]]*SalesData_2[[#This Row],[Units Sold]]</f>
        <v>975</v>
      </c>
      <c r="I386" s="5">
        <f>SalesData_2[[#This Row],[Unit Cost]]*SalesData_2[[#This Row],[Units Sold]]</f>
        <v>692.25</v>
      </c>
      <c r="J386" s="5">
        <f>SalesData_2[[#This Row],[Sales]]-SalesData_2[[#This Row],[COGS]]</f>
        <v>282.75</v>
      </c>
      <c r="K386" s="19">
        <f>SalesData_2[[#This Row],[Profit]]/SalesData_2[[#This Row],[Sales]]</f>
        <v>0.28999999999999998</v>
      </c>
      <c r="L386" t="s">
        <v>33</v>
      </c>
      <c r="M386" t="s">
        <v>83</v>
      </c>
      <c r="N386" t="s">
        <v>85</v>
      </c>
    </row>
    <row r="387" spans="1:14" x14ac:dyDescent="0.3">
      <c r="A387" s="2">
        <v>44224</v>
      </c>
      <c r="B387" s="2">
        <v>44230</v>
      </c>
      <c r="C387">
        <v>6</v>
      </c>
      <c r="D387" t="s">
        <v>5</v>
      </c>
      <c r="E387" s="5">
        <v>290</v>
      </c>
      <c r="F387" s="5">
        <v>185.6</v>
      </c>
      <c r="G387">
        <v>2</v>
      </c>
      <c r="H387" s="5">
        <f>SalesData_2[[#This Row],[Unit Price]]*SalesData_2[[#This Row],[Units Sold]]</f>
        <v>580</v>
      </c>
      <c r="I387" s="5">
        <f>SalesData_2[[#This Row],[Unit Cost]]*SalesData_2[[#This Row],[Units Sold]]</f>
        <v>371.2</v>
      </c>
      <c r="J387" s="5">
        <f>SalesData_2[[#This Row],[Sales]]-SalesData_2[[#This Row],[COGS]]</f>
        <v>208.8</v>
      </c>
      <c r="K387" s="19">
        <f>SalesData_2[[#This Row],[Profit]]/SalesData_2[[#This Row],[Sales]]</f>
        <v>0.36000000000000004</v>
      </c>
      <c r="L387" t="s">
        <v>44</v>
      </c>
      <c r="M387" t="s">
        <v>81</v>
      </c>
      <c r="N387" t="s">
        <v>86</v>
      </c>
    </row>
    <row r="388" spans="1:14" x14ac:dyDescent="0.3">
      <c r="A388" s="2">
        <v>44225</v>
      </c>
      <c r="B388" s="2">
        <v>44231</v>
      </c>
      <c r="C388">
        <v>6</v>
      </c>
      <c r="D388" t="s">
        <v>6</v>
      </c>
      <c r="E388" s="5">
        <v>99</v>
      </c>
      <c r="F388" s="5">
        <v>62.37</v>
      </c>
      <c r="G388">
        <v>3</v>
      </c>
      <c r="H388" s="5">
        <f>SalesData_2[[#This Row],[Unit Price]]*SalesData_2[[#This Row],[Units Sold]]</f>
        <v>297</v>
      </c>
      <c r="I388" s="5">
        <f>SalesData_2[[#This Row],[Unit Cost]]*SalesData_2[[#This Row],[Units Sold]]</f>
        <v>187.10999999999999</v>
      </c>
      <c r="J388" s="5">
        <f>SalesData_2[[#This Row],[Sales]]-SalesData_2[[#This Row],[COGS]]</f>
        <v>109.89000000000001</v>
      </c>
      <c r="K388" s="19">
        <f>SalesData_2[[#This Row],[Profit]]/SalesData_2[[#This Row],[Sales]]</f>
        <v>0.37000000000000005</v>
      </c>
      <c r="L388" t="s">
        <v>67</v>
      </c>
      <c r="M388" t="s">
        <v>81</v>
      </c>
      <c r="N388" t="s">
        <v>86</v>
      </c>
    </row>
    <row r="389" spans="1:14" x14ac:dyDescent="0.3">
      <c r="A389" s="2">
        <v>44225</v>
      </c>
      <c r="B389" s="2">
        <v>44229</v>
      </c>
      <c r="C389">
        <v>4</v>
      </c>
      <c r="D389" t="s">
        <v>23</v>
      </c>
      <c r="E389" s="5">
        <v>275</v>
      </c>
      <c r="F389" s="5">
        <v>200.75</v>
      </c>
      <c r="G389">
        <v>7</v>
      </c>
      <c r="H389" s="5">
        <f>SalesData_2[[#This Row],[Unit Price]]*SalesData_2[[#This Row],[Units Sold]]</f>
        <v>1925</v>
      </c>
      <c r="I389" s="5">
        <f>SalesData_2[[#This Row],[Unit Cost]]*SalesData_2[[#This Row],[Units Sold]]</f>
        <v>1405.25</v>
      </c>
      <c r="J389" s="5">
        <f>SalesData_2[[#This Row],[Sales]]-SalesData_2[[#This Row],[COGS]]</f>
        <v>519.75</v>
      </c>
      <c r="K389" s="19">
        <f>SalesData_2[[#This Row],[Profit]]/SalesData_2[[#This Row],[Sales]]</f>
        <v>0.27</v>
      </c>
      <c r="L389" t="s">
        <v>55</v>
      </c>
      <c r="M389" t="s">
        <v>83</v>
      </c>
      <c r="N389" t="s">
        <v>85</v>
      </c>
    </row>
    <row r="390" spans="1:14" x14ac:dyDescent="0.3">
      <c r="A390" s="2">
        <v>44228</v>
      </c>
      <c r="B390" s="2">
        <v>44229</v>
      </c>
      <c r="C390">
        <v>1</v>
      </c>
      <c r="D390" t="s">
        <v>14</v>
      </c>
      <c r="E390" s="5">
        <v>375</v>
      </c>
      <c r="F390" s="5">
        <v>247.5</v>
      </c>
      <c r="G390">
        <v>4</v>
      </c>
      <c r="H390" s="5">
        <f>SalesData_2[[#This Row],[Unit Price]]*SalesData_2[[#This Row],[Units Sold]]</f>
        <v>1500</v>
      </c>
      <c r="I390" s="5">
        <f>SalesData_2[[#This Row],[Unit Cost]]*SalesData_2[[#This Row],[Units Sold]]</f>
        <v>990</v>
      </c>
      <c r="J390" s="5">
        <f>SalesData_2[[#This Row],[Sales]]-SalesData_2[[#This Row],[COGS]]</f>
        <v>510</v>
      </c>
      <c r="K390" s="19">
        <f>SalesData_2[[#This Row],[Profit]]/SalesData_2[[#This Row],[Sales]]</f>
        <v>0.34</v>
      </c>
      <c r="L390" t="s">
        <v>64</v>
      </c>
      <c r="M390" t="s">
        <v>81</v>
      </c>
      <c r="N390" t="s">
        <v>86</v>
      </c>
    </row>
    <row r="391" spans="1:14" x14ac:dyDescent="0.3">
      <c r="A391" s="2">
        <v>44230</v>
      </c>
      <c r="B391" s="2">
        <v>44231</v>
      </c>
      <c r="C391">
        <v>1</v>
      </c>
      <c r="D391" t="s">
        <v>23</v>
      </c>
      <c r="E391" s="5">
        <v>275</v>
      </c>
      <c r="F391" s="5">
        <v>200.75</v>
      </c>
      <c r="G391">
        <v>2</v>
      </c>
      <c r="H391" s="5">
        <f>SalesData_2[[#This Row],[Unit Price]]*SalesData_2[[#This Row],[Units Sold]]</f>
        <v>550</v>
      </c>
      <c r="I391" s="5">
        <f>SalesData_2[[#This Row],[Unit Cost]]*SalesData_2[[#This Row],[Units Sold]]</f>
        <v>401.5</v>
      </c>
      <c r="J391" s="5">
        <f>SalesData_2[[#This Row],[Sales]]-SalesData_2[[#This Row],[COGS]]</f>
        <v>148.5</v>
      </c>
      <c r="K391" s="19">
        <f>SalesData_2[[#This Row],[Profit]]/SalesData_2[[#This Row],[Sales]]</f>
        <v>0.27</v>
      </c>
      <c r="L391" t="s">
        <v>40</v>
      </c>
      <c r="M391" t="s">
        <v>80</v>
      </c>
      <c r="N391" t="s">
        <v>86</v>
      </c>
    </row>
    <row r="392" spans="1:14" x14ac:dyDescent="0.3">
      <c r="A392" s="2">
        <v>44232</v>
      </c>
      <c r="B392" s="2">
        <v>44239</v>
      </c>
      <c r="C392">
        <v>7</v>
      </c>
      <c r="D392" t="s">
        <v>22</v>
      </c>
      <c r="E392" s="5">
        <v>460</v>
      </c>
      <c r="F392" s="5">
        <v>303.60000000000002</v>
      </c>
      <c r="G392">
        <v>8</v>
      </c>
      <c r="H392" s="5">
        <f>SalesData_2[[#This Row],[Unit Price]]*SalesData_2[[#This Row],[Units Sold]]</f>
        <v>3680</v>
      </c>
      <c r="I392" s="5">
        <f>SalesData_2[[#This Row],[Unit Cost]]*SalesData_2[[#This Row],[Units Sold]]</f>
        <v>2428.8000000000002</v>
      </c>
      <c r="J392" s="5">
        <f>SalesData_2[[#This Row],[Sales]]-SalesData_2[[#This Row],[COGS]]</f>
        <v>1251.1999999999998</v>
      </c>
      <c r="K392" s="19">
        <f>SalesData_2[[#This Row],[Profit]]/SalesData_2[[#This Row],[Sales]]</f>
        <v>0.33999999999999997</v>
      </c>
      <c r="L392" t="s">
        <v>50</v>
      </c>
      <c r="M392" t="s">
        <v>79</v>
      </c>
      <c r="N392" t="s">
        <v>86</v>
      </c>
    </row>
    <row r="393" spans="1:14" x14ac:dyDescent="0.3">
      <c r="A393" s="2">
        <v>44235</v>
      </c>
      <c r="B393" s="2">
        <v>44239</v>
      </c>
      <c r="C393">
        <v>4</v>
      </c>
      <c r="D393" t="s">
        <v>23</v>
      </c>
      <c r="E393" s="5">
        <v>275</v>
      </c>
      <c r="F393" s="5">
        <v>200.75</v>
      </c>
      <c r="G393">
        <v>5</v>
      </c>
      <c r="H393" s="5">
        <f>SalesData_2[[#This Row],[Unit Price]]*SalesData_2[[#This Row],[Units Sold]]</f>
        <v>1375</v>
      </c>
      <c r="I393" s="5">
        <f>SalesData_2[[#This Row],[Unit Cost]]*SalesData_2[[#This Row],[Units Sold]]</f>
        <v>1003.75</v>
      </c>
      <c r="J393" s="5">
        <f>SalesData_2[[#This Row],[Sales]]-SalesData_2[[#This Row],[COGS]]</f>
        <v>371.25</v>
      </c>
      <c r="K393" s="19">
        <f>SalesData_2[[#This Row],[Profit]]/SalesData_2[[#This Row],[Sales]]</f>
        <v>0.27</v>
      </c>
      <c r="L393" t="s">
        <v>34</v>
      </c>
      <c r="M393" t="s">
        <v>80</v>
      </c>
      <c r="N393" t="s">
        <v>86</v>
      </c>
    </row>
    <row r="394" spans="1:14" x14ac:dyDescent="0.3">
      <c r="A394" s="2">
        <v>44236</v>
      </c>
      <c r="B394" s="2">
        <v>44238</v>
      </c>
      <c r="C394">
        <v>2</v>
      </c>
      <c r="D394" t="s">
        <v>5</v>
      </c>
      <c r="E394" s="5">
        <v>290</v>
      </c>
      <c r="F394" s="5">
        <v>185.6</v>
      </c>
      <c r="G394">
        <v>4</v>
      </c>
      <c r="H394" s="5">
        <f>SalesData_2[[#This Row],[Unit Price]]*SalesData_2[[#This Row],[Units Sold]]</f>
        <v>1160</v>
      </c>
      <c r="I394" s="5">
        <f>SalesData_2[[#This Row],[Unit Cost]]*SalesData_2[[#This Row],[Units Sold]]</f>
        <v>742.4</v>
      </c>
      <c r="J394" s="5">
        <f>SalesData_2[[#This Row],[Sales]]-SalesData_2[[#This Row],[COGS]]</f>
        <v>417.6</v>
      </c>
      <c r="K394" s="19">
        <f>SalesData_2[[#This Row],[Profit]]/SalesData_2[[#This Row],[Sales]]</f>
        <v>0.36000000000000004</v>
      </c>
      <c r="L394" t="s">
        <v>31</v>
      </c>
      <c r="M394" t="s">
        <v>82</v>
      </c>
      <c r="N394" t="s">
        <v>86</v>
      </c>
    </row>
    <row r="395" spans="1:14" x14ac:dyDescent="0.3">
      <c r="A395" s="2">
        <v>44236</v>
      </c>
      <c r="B395" s="2">
        <v>44241</v>
      </c>
      <c r="C395">
        <v>5</v>
      </c>
      <c r="D395" t="s">
        <v>2</v>
      </c>
      <c r="E395" s="5">
        <v>250</v>
      </c>
      <c r="F395" s="5">
        <v>187.5</v>
      </c>
      <c r="G395">
        <v>7</v>
      </c>
      <c r="H395" s="5">
        <f>SalesData_2[[#This Row],[Unit Price]]*SalesData_2[[#This Row],[Units Sold]]</f>
        <v>1750</v>
      </c>
      <c r="I395" s="5">
        <f>SalesData_2[[#This Row],[Unit Cost]]*SalesData_2[[#This Row],[Units Sold]]</f>
        <v>1312.5</v>
      </c>
      <c r="J395" s="5">
        <f>SalesData_2[[#This Row],[Sales]]-SalesData_2[[#This Row],[COGS]]</f>
        <v>437.5</v>
      </c>
      <c r="K395" s="19">
        <f>SalesData_2[[#This Row],[Profit]]/SalesData_2[[#This Row],[Sales]]</f>
        <v>0.25</v>
      </c>
      <c r="L395" t="s">
        <v>37</v>
      </c>
      <c r="M395" t="s">
        <v>83</v>
      </c>
      <c r="N395" t="s">
        <v>86</v>
      </c>
    </row>
    <row r="396" spans="1:14" x14ac:dyDescent="0.3">
      <c r="A396" s="2">
        <v>44237</v>
      </c>
      <c r="B396" s="2">
        <v>44240</v>
      </c>
      <c r="C396">
        <v>3</v>
      </c>
      <c r="D396" t="s">
        <v>20</v>
      </c>
      <c r="E396" s="5">
        <v>440</v>
      </c>
      <c r="F396" s="5">
        <v>286</v>
      </c>
      <c r="G396">
        <v>4</v>
      </c>
      <c r="H396" s="5">
        <f>SalesData_2[[#This Row],[Unit Price]]*SalesData_2[[#This Row],[Units Sold]]</f>
        <v>1760</v>
      </c>
      <c r="I396" s="5">
        <f>SalesData_2[[#This Row],[Unit Cost]]*SalesData_2[[#This Row],[Units Sold]]</f>
        <v>1144</v>
      </c>
      <c r="J396" s="5">
        <f>SalesData_2[[#This Row],[Sales]]-SalesData_2[[#This Row],[COGS]]</f>
        <v>616</v>
      </c>
      <c r="K396" s="19">
        <f>SalesData_2[[#This Row],[Profit]]/SalesData_2[[#This Row],[Sales]]</f>
        <v>0.35</v>
      </c>
      <c r="L396" t="s">
        <v>57</v>
      </c>
      <c r="M396" t="s">
        <v>83</v>
      </c>
      <c r="N396" t="s">
        <v>86</v>
      </c>
    </row>
    <row r="397" spans="1:14" x14ac:dyDescent="0.3">
      <c r="A397" s="2">
        <v>44239</v>
      </c>
      <c r="B397" s="2">
        <v>44240</v>
      </c>
      <c r="C397">
        <v>1</v>
      </c>
      <c r="D397" t="s">
        <v>3</v>
      </c>
      <c r="E397" s="5">
        <v>95</v>
      </c>
      <c r="F397" s="5">
        <v>60.8</v>
      </c>
      <c r="G397">
        <v>6</v>
      </c>
      <c r="H397" s="5">
        <f>SalesData_2[[#This Row],[Unit Price]]*SalesData_2[[#This Row],[Units Sold]]</f>
        <v>570</v>
      </c>
      <c r="I397" s="5">
        <f>SalesData_2[[#This Row],[Unit Cost]]*SalesData_2[[#This Row],[Units Sold]]</f>
        <v>364.79999999999995</v>
      </c>
      <c r="J397" s="5">
        <f>SalesData_2[[#This Row],[Sales]]-SalesData_2[[#This Row],[COGS]]</f>
        <v>205.20000000000005</v>
      </c>
      <c r="K397" s="19">
        <f>SalesData_2[[#This Row],[Profit]]/SalesData_2[[#This Row],[Sales]]</f>
        <v>0.3600000000000001</v>
      </c>
      <c r="L397" t="s">
        <v>42</v>
      </c>
      <c r="M397" t="s">
        <v>81</v>
      </c>
      <c r="N397" t="s">
        <v>85</v>
      </c>
    </row>
    <row r="398" spans="1:14" x14ac:dyDescent="0.3">
      <c r="A398" s="2">
        <v>44239</v>
      </c>
      <c r="B398" s="2">
        <v>44241</v>
      </c>
      <c r="C398">
        <v>2</v>
      </c>
      <c r="D398" t="s">
        <v>9</v>
      </c>
      <c r="E398" s="5">
        <v>215</v>
      </c>
      <c r="F398" s="5">
        <v>152.65</v>
      </c>
      <c r="G398">
        <v>6</v>
      </c>
      <c r="H398" s="5">
        <f>SalesData_2[[#This Row],[Unit Price]]*SalesData_2[[#This Row],[Units Sold]]</f>
        <v>1290</v>
      </c>
      <c r="I398" s="5">
        <f>SalesData_2[[#This Row],[Unit Cost]]*SalesData_2[[#This Row],[Units Sold]]</f>
        <v>915.90000000000009</v>
      </c>
      <c r="J398" s="5">
        <f>SalesData_2[[#This Row],[Sales]]-SalesData_2[[#This Row],[COGS]]</f>
        <v>374.09999999999991</v>
      </c>
      <c r="K398" s="19">
        <f>SalesData_2[[#This Row],[Profit]]/SalesData_2[[#This Row],[Sales]]</f>
        <v>0.28999999999999992</v>
      </c>
      <c r="L398" t="s">
        <v>54</v>
      </c>
      <c r="M398" t="s">
        <v>79</v>
      </c>
      <c r="N398" t="s">
        <v>85</v>
      </c>
    </row>
    <row r="399" spans="1:14" x14ac:dyDescent="0.3">
      <c r="A399" s="2">
        <v>44240</v>
      </c>
      <c r="B399" s="2">
        <v>44243</v>
      </c>
      <c r="C399">
        <v>3</v>
      </c>
      <c r="D399" t="s">
        <v>13</v>
      </c>
      <c r="E399" s="5">
        <v>445</v>
      </c>
      <c r="F399" s="5">
        <v>280.35000000000002</v>
      </c>
      <c r="G399">
        <v>6</v>
      </c>
      <c r="H399" s="5">
        <f>SalesData_2[[#This Row],[Unit Price]]*SalesData_2[[#This Row],[Units Sold]]</f>
        <v>2670</v>
      </c>
      <c r="I399" s="5">
        <f>SalesData_2[[#This Row],[Unit Cost]]*SalesData_2[[#This Row],[Units Sold]]</f>
        <v>1682.1000000000001</v>
      </c>
      <c r="J399" s="5">
        <f>SalesData_2[[#This Row],[Sales]]-SalesData_2[[#This Row],[COGS]]</f>
        <v>987.89999999999986</v>
      </c>
      <c r="K399" s="19">
        <f>SalesData_2[[#This Row],[Profit]]/SalesData_2[[#This Row],[Sales]]</f>
        <v>0.36999999999999994</v>
      </c>
      <c r="L399" t="s">
        <v>63</v>
      </c>
      <c r="M399" t="s">
        <v>80</v>
      </c>
      <c r="N399" t="s">
        <v>86</v>
      </c>
    </row>
    <row r="400" spans="1:14" x14ac:dyDescent="0.3">
      <c r="A400" s="2">
        <v>44241</v>
      </c>
      <c r="B400" s="2">
        <v>44242</v>
      </c>
      <c r="C400">
        <v>1</v>
      </c>
      <c r="D400" t="s">
        <v>14</v>
      </c>
      <c r="E400" s="5">
        <v>375</v>
      </c>
      <c r="F400" s="5">
        <v>247.5</v>
      </c>
      <c r="G400">
        <v>1</v>
      </c>
      <c r="H400" s="5">
        <f>SalesData_2[[#This Row],[Unit Price]]*SalesData_2[[#This Row],[Units Sold]]</f>
        <v>375</v>
      </c>
      <c r="I400" s="5">
        <f>SalesData_2[[#This Row],[Unit Cost]]*SalesData_2[[#This Row],[Units Sold]]</f>
        <v>247.5</v>
      </c>
      <c r="J400" s="5">
        <f>SalesData_2[[#This Row],[Sales]]-SalesData_2[[#This Row],[COGS]]</f>
        <v>127.5</v>
      </c>
      <c r="K400" s="19">
        <f>SalesData_2[[#This Row],[Profit]]/SalesData_2[[#This Row],[Sales]]</f>
        <v>0.34</v>
      </c>
      <c r="L400" t="s">
        <v>50</v>
      </c>
      <c r="M400" t="s">
        <v>79</v>
      </c>
      <c r="N400" t="s">
        <v>86</v>
      </c>
    </row>
    <row r="401" spans="1:14" x14ac:dyDescent="0.3">
      <c r="A401" s="2">
        <v>44245</v>
      </c>
      <c r="B401" s="2">
        <v>44248</v>
      </c>
      <c r="C401">
        <v>3</v>
      </c>
      <c r="D401" t="s">
        <v>17</v>
      </c>
      <c r="E401" s="5">
        <v>195</v>
      </c>
      <c r="F401" s="5">
        <v>138.44999999999999</v>
      </c>
      <c r="G401">
        <v>3</v>
      </c>
      <c r="H401" s="5">
        <f>SalesData_2[[#This Row],[Unit Price]]*SalesData_2[[#This Row],[Units Sold]]</f>
        <v>585</v>
      </c>
      <c r="I401" s="5">
        <f>SalesData_2[[#This Row],[Unit Cost]]*SalesData_2[[#This Row],[Units Sold]]</f>
        <v>415.34999999999997</v>
      </c>
      <c r="J401" s="5">
        <f>SalesData_2[[#This Row],[Sales]]-SalesData_2[[#This Row],[COGS]]</f>
        <v>169.65000000000003</v>
      </c>
      <c r="K401" s="19">
        <f>SalesData_2[[#This Row],[Profit]]/SalesData_2[[#This Row],[Sales]]</f>
        <v>0.29000000000000004</v>
      </c>
      <c r="L401" t="s">
        <v>46</v>
      </c>
      <c r="M401" t="s">
        <v>81</v>
      </c>
      <c r="N401" t="s">
        <v>86</v>
      </c>
    </row>
    <row r="402" spans="1:14" x14ac:dyDescent="0.3">
      <c r="A402" s="2">
        <v>44246</v>
      </c>
      <c r="B402" s="2">
        <v>44247</v>
      </c>
      <c r="C402">
        <v>1</v>
      </c>
      <c r="D402" t="s">
        <v>5</v>
      </c>
      <c r="E402" s="5">
        <v>290</v>
      </c>
      <c r="F402" s="5">
        <v>185.6</v>
      </c>
      <c r="G402">
        <v>3</v>
      </c>
      <c r="H402" s="5">
        <f>SalesData_2[[#This Row],[Unit Price]]*SalesData_2[[#This Row],[Units Sold]]</f>
        <v>870</v>
      </c>
      <c r="I402" s="5">
        <f>SalesData_2[[#This Row],[Unit Cost]]*SalesData_2[[#This Row],[Units Sold]]</f>
        <v>556.79999999999995</v>
      </c>
      <c r="J402" s="5">
        <f>SalesData_2[[#This Row],[Sales]]-SalesData_2[[#This Row],[COGS]]</f>
        <v>313.20000000000005</v>
      </c>
      <c r="K402" s="19">
        <f>SalesData_2[[#This Row],[Profit]]/SalesData_2[[#This Row],[Sales]]</f>
        <v>0.36000000000000004</v>
      </c>
      <c r="L402" t="s">
        <v>31</v>
      </c>
      <c r="M402" t="s">
        <v>82</v>
      </c>
      <c r="N402" t="s">
        <v>85</v>
      </c>
    </row>
    <row r="403" spans="1:14" x14ac:dyDescent="0.3">
      <c r="A403" s="2">
        <v>44247</v>
      </c>
      <c r="B403" s="2">
        <v>44252</v>
      </c>
      <c r="C403">
        <v>5</v>
      </c>
      <c r="D403" t="s">
        <v>17</v>
      </c>
      <c r="E403" s="5">
        <v>195</v>
      </c>
      <c r="F403" s="5">
        <v>138.44999999999999</v>
      </c>
      <c r="G403">
        <v>3</v>
      </c>
      <c r="H403" s="5">
        <f>SalesData_2[[#This Row],[Unit Price]]*SalesData_2[[#This Row],[Units Sold]]</f>
        <v>585</v>
      </c>
      <c r="I403" s="5">
        <f>SalesData_2[[#This Row],[Unit Cost]]*SalesData_2[[#This Row],[Units Sold]]</f>
        <v>415.34999999999997</v>
      </c>
      <c r="J403" s="5">
        <f>SalesData_2[[#This Row],[Sales]]-SalesData_2[[#This Row],[COGS]]</f>
        <v>169.65000000000003</v>
      </c>
      <c r="K403" s="19">
        <f>SalesData_2[[#This Row],[Profit]]/SalesData_2[[#This Row],[Sales]]</f>
        <v>0.29000000000000004</v>
      </c>
      <c r="L403" t="s">
        <v>67</v>
      </c>
      <c r="M403" t="s">
        <v>79</v>
      </c>
      <c r="N403" t="s">
        <v>86</v>
      </c>
    </row>
    <row r="404" spans="1:14" x14ac:dyDescent="0.3">
      <c r="A404" s="2">
        <v>44247</v>
      </c>
      <c r="B404" s="2">
        <v>44253</v>
      </c>
      <c r="C404">
        <v>6</v>
      </c>
      <c r="D404" t="s">
        <v>21</v>
      </c>
      <c r="E404" s="5">
        <v>355</v>
      </c>
      <c r="F404" s="5">
        <v>252.05</v>
      </c>
      <c r="G404">
        <v>7</v>
      </c>
      <c r="H404" s="5">
        <f>SalesData_2[[#This Row],[Unit Price]]*SalesData_2[[#This Row],[Units Sold]]</f>
        <v>2485</v>
      </c>
      <c r="I404" s="5">
        <f>SalesData_2[[#This Row],[Unit Cost]]*SalesData_2[[#This Row],[Units Sold]]</f>
        <v>1764.3500000000001</v>
      </c>
      <c r="J404" s="5">
        <f>SalesData_2[[#This Row],[Sales]]-SalesData_2[[#This Row],[COGS]]</f>
        <v>720.64999999999986</v>
      </c>
      <c r="K404" s="19">
        <f>SalesData_2[[#This Row],[Profit]]/SalesData_2[[#This Row],[Sales]]</f>
        <v>0.28999999999999992</v>
      </c>
      <c r="L404" t="s">
        <v>45</v>
      </c>
      <c r="M404" t="s">
        <v>79</v>
      </c>
      <c r="N404" t="s">
        <v>86</v>
      </c>
    </row>
    <row r="405" spans="1:14" x14ac:dyDescent="0.3">
      <c r="A405" s="2">
        <v>44249</v>
      </c>
      <c r="B405" s="2">
        <v>44254</v>
      </c>
      <c r="C405">
        <v>5</v>
      </c>
      <c r="D405" t="s">
        <v>8</v>
      </c>
      <c r="E405" s="5">
        <v>59</v>
      </c>
      <c r="F405" s="5">
        <v>41.3</v>
      </c>
      <c r="G405">
        <v>1</v>
      </c>
      <c r="H405" s="5">
        <f>SalesData_2[[#This Row],[Unit Price]]*SalesData_2[[#This Row],[Units Sold]]</f>
        <v>59</v>
      </c>
      <c r="I405" s="5">
        <f>SalesData_2[[#This Row],[Unit Cost]]*SalesData_2[[#This Row],[Units Sold]]</f>
        <v>41.3</v>
      </c>
      <c r="J405" s="5">
        <f>SalesData_2[[#This Row],[Sales]]-SalesData_2[[#This Row],[COGS]]</f>
        <v>17.700000000000003</v>
      </c>
      <c r="K405" s="19">
        <f>SalesData_2[[#This Row],[Profit]]/SalesData_2[[#This Row],[Sales]]</f>
        <v>0.30000000000000004</v>
      </c>
      <c r="L405" t="s">
        <v>42</v>
      </c>
      <c r="M405" t="s">
        <v>82</v>
      </c>
      <c r="N405" t="s">
        <v>86</v>
      </c>
    </row>
    <row r="406" spans="1:14" x14ac:dyDescent="0.3">
      <c r="A406" s="2">
        <v>44249</v>
      </c>
      <c r="B406" s="2">
        <v>44252</v>
      </c>
      <c r="C406">
        <v>3</v>
      </c>
      <c r="D406" t="s">
        <v>12</v>
      </c>
      <c r="E406" s="5">
        <v>320</v>
      </c>
      <c r="F406" s="5">
        <v>233.6</v>
      </c>
      <c r="G406">
        <v>8</v>
      </c>
      <c r="H406" s="5">
        <f>SalesData_2[[#This Row],[Unit Price]]*SalesData_2[[#This Row],[Units Sold]]</f>
        <v>2560</v>
      </c>
      <c r="I406" s="5">
        <f>SalesData_2[[#This Row],[Unit Cost]]*SalesData_2[[#This Row],[Units Sold]]</f>
        <v>1868.8</v>
      </c>
      <c r="J406" s="5">
        <f>SalesData_2[[#This Row],[Sales]]-SalesData_2[[#This Row],[COGS]]</f>
        <v>691.2</v>
      </c>
      <c r="K406" s="19">
        <f>SalesData_2[[#This Row],[Profit]]/SalesData_2[[#This Row],[Sales]]</f>
        <v>0.27</v>
      </c>
      <c r="L406" t="s">
        <v>70</v>
      </c>
      <c r="M406" t="s">
        <v>83</v>
      </c>
      <c r="N406" t="s">
        <v>86</v>
      </c>
    </row>
    <row r="407" spans="1:14" x14ac:dyDescent="0.3">
      <c r="A407" s="2">
        <v>44249</v>
      </c>
      <c r="B407" s="2">
        <v>44250</v>
      </c>
      <c r="C407">
        <v>1</v>
      </c>
      <c r="D407" t="s">
        <v>11</v>
      </c>
      <c r="E407" s="5">
        <v>490</v>
      </c>
      <c r="F407" s="5">
        <v>298.89999999999998</v>
      </c>
      <c r="G407">
        <v>5</v>
      </c>
      <c r="H407" s="5">
        <f>SalesData_2[[#This Row],[Unit Price]]*SalesData_2[[#This Row],[Units Sold]]</f>
        <v>2450</v>
      </c>
      <c r="I407" s="5">
        <f>SalesData_2[[#This Row],[Unit Cost]]*SalesData_2[[#This Row],[Units Sold]]</f>
        <v>1494.5</v>
      </c>
      <c r="J407" s="5">
        <f>SalesData_2[[#This Row],[Sales]]-SalesData_2[[#This Row],[COGS]]</f>
        <v>955.5</v>
      </c>
      <c r="K407" s="19">
        <f>SalesData_2[[#This Row],[Profit]]/SalesData_2[[#This Row],[Sales]]</f>
        <v>0.39</v>
      </c>
      <c r="L407" t="s">
        <v>42</v>
      </c>
      <c r="M407" t="s">
        <v>79</v>
      </c>
      <c r="N407" t="s">
        <v>86</v>
      </c>
    </row>
    <row r="408" spans="1:14" x14ac:dyDescent="0.3">
      <c r="A408" s="2">
        <v>44250</v>
      </c>
      <c r="B408" s="2">
        <v>44256</v>
      </c>
      <c r="C408">
        <v>6</v>
      </c>
      <c r="D408" t="s">
        <v>5</v>
      </c>
      <c r="E408" s="5">
        <v>290</v>
      </c>
      <c r="F408" s="5">
        <v>185.6</v>
      </c>
      <c r="G408">
        <v>2</v>
      </c>
      <c r="H408" s="5">
        <f>SalesData_2[[#This Row],[Unit Price]]*SalesData_2[[#This Row],[Units Sold]]</f>
        <v>580</v>
      </c>
      <c r="I408" s="5">
        <f>SalesData_2[[#This Row],[Unit Cost]]*SalesData_2[[#This Row],[Units Sold]]</f>
        <v>371.2</v>
      </c>
      <c r="J408" s="5">
        <f>SalesData_2[[#This Row],[Sales]]-SalesData_2[[#This Row],[COGS]]</f>
        <v>208.8</v>
      </c>
      <c r="K408" s="19">
        <f>SalesData_2[[#This Row],[Profit]]/SalesData_2[[#This Row],[Sales]]</f>
        <v>0.36000000000000004</v>
      </c>
      <c r="L408" t="s">
        <v>61</v>
      </c>
      <c r="M408" t="s">
        <v>81</v>
      </c>
      <c r="N408" t="s">
        <v>85</v>
      </c>
    </row>
    <row r="409" spans="1:14" x14ac:dyDescent="0.3">
      <c r="A409" s="2">
        <v>44251</v>
      </c>
      <c r="B409" s="2">
        <v>44258</v>
      </c>
      <c r="C409">
        <v>7</v>
      </c>
      <c r="D409" t="s">
        <v>2</v>
      </c>
      <c r="E409" s="5">
        <v>250</v>
      </c>
      <c r="F409" s="5">
        <v>187.5</v>
      </c>
      <c r="G409">
        <v>7</v>
      </c>
      <c r="H409" s="5">
        <f>SalesData_2[[#This Row],[Unit Price]]*SalesData_2[[#This Row],[Units Sold]]</f>
        <v>1750</v>
      </c>
      <c r="I409" s="5">
        <f>SalesData_2[[#This Row],[Unit Cost]]*SalesData_2[[#This Row],[Units Sold]]</f>
        <v>1312.5</v>
      </c>
      <c r="J409" s="5">
        <f>SalesData_2[[#This Row],[Sales]]-SalesData_2[[#This Row],[COGS]]</f>
        <v>437.5</v>
      </c>
      <c r="K409" s="19">
        <f>SalesData_2[[#This Row],[Profit]]/SalesData_2[[#This Row],[Sales]]</f>
        <v>0.25</v>
      </c>
      <c r="L409" t="s">
        <v>49</v>
      </c>
      <c r="M409" t="s">
        <v>83</v>
      </c>
      <c r="N409" t="s">
        <v>85</v>
      </c>
    </row>
    <row r="410" spans="1:14" x14ac:dyDescent="0.3">
      <c r="A410" s="2">
        <v>44251</v>
      </c>
      <c r="B410" s="2">
        <v>44255</v>
      </c>
      <c r="C410">
        <v>4</v>
      </c>
      <c r="D410" t="s">
        <v>21</v>
      </c>
      <c r="E410" s="5">
        <v>355</v>
      </c>
      <c r="F410" s="5">
        <v>252.05</v>
      </c>
      <c r="G410">
        <v>4</v>
      </c>
      <c r="H410" s="5">
        <f>SalesData_2[[#This Row],[Unit Price]]*SalesData_2[[#This Row],[Units Sold]]</f>
        <v>1420</v>
      </c>
      <c r="I410" s="5">
        <f>SalesData_2[[#This Row],[Unit Cost]]*SalesData_2[[#This Row],[Units Sold]]</f>
        <v>1008.2</v>
      </c>
      <c r="J410" s="5">
        <f>SalesData_2[[#This Row],[Sales]]-SalesData_2[[#This Row],[COGS]]</f>
        <v>411.79999999999995</v>
      </c>
      <c r="K410" s="19">
        <f>SalesData_2[[#This Row],[Profit]]/SalesData_2[[#This Row],[Sales]]</f>
        <v>0.28999999999999998</v>
      </c>
      <c r="L410" t="s">
        <v>30</v>
      </c>
      <c r="M410" t="s">
        <v>79</v>
      </c>
      <c r="N410" t="s">
        <v>86</v>
      </c>
    </row>
    <row r="411" spans="1:14" x14ac:dyDescent="0.3">
      <c r="A411" s="2">
        <v>44251</v>
      </c>
      <c r="B411" s="2">
        <v>44256</v>
      </c>
      <c r="C411">
        <v>5</v>
      </c>
      <c r="D411" t="s">
        <v>11</v>
      </c>
      <c r="E411" s="5">
        <v>490</v>
      </c>
      <c r="F411" s="5">
        <v>298.89999999999998</v>
      </c>
      <c r="G411">
        <v>1</v>
      </c>
      <c r="H411" s="5">
        <f>SalesData_2[[#This Row],[Unit Price]]*SalesData_2[[#This Row],[Units Sold]]</f>
        <v>490</v>
      </c>
      <c r="I411" s="5">
        <f>SalesData_2[[#This Row],[Unit Cost]]*SalesData_2[[#This Row],[Units Sold]]</f>
        <v>298.89999999999998</v>
      </c>
      <c r="J411" s="5">
        <f>SalesData_2[[#This Row],[Sales]]-SalesData_2[[#This Row],[COGS]]</f>
        <v>191.10000000000002</v>
      </c>
      <c r="K411" s="19">
        <f>SalesData_2[[#This Row],[Profit]]/SalesData_2[[#This Row],[Sales]]</f>
        <v>0.39000000000000007</v>
      </c>
      <c r="L411" t="s">
        <v>39</v>
      </c>
      <c r="M411" t="s">
        <v>80</v>
      </c>
      <c r="N411" t="s">
        <v>85</v>
      </c>
    </row>
    <row r="412" spans="1:14" x14ac:dyDescent="0.3">
      <c r="A412" s="2">
        <v>44253</v>
      </c>
      <c r="B412" s="2">
        <v>44257</v>
      </c>
      <c r="C412">
        <v>4</v>
      </c>
      <c r="D412" t="s">
        <v>5</v>
      </c>
      <c r="E412" s="5">
        <v>290</v>
      </c>
      <c r="F412" s="5">
        <v>185.6</v>
      </c>
      <c r="G412">
        <v>7</v>
      </c>
      <c r="H412" s="5">
        <f>SalesData_2[[#This Row],[Unit Price]]*SalesData_2[[#This Row],[Units Sold]]</f>
        <v>2030</v>
      </c>
      <c r="I412" s="5">
        <f>SalesData_2[[#This Row],[Unit Cost]]*SalesData_2[[#This Row],[Units Sold]]</f>
        <v>1299.2</v>
      </c>
      <c r="J412" s="5">
        <f>SalesData_2[[#This Row],[Sales]]-SalesData_2[[#This Row],[COGS]]</f>
        <v>730.8</v>
      </c>
      <c r="K412" s="19">
        <f>SalesData_2[[#This Row],[Profit]]/SalesData_2[[#This Row],[Sales]]</f>
        <v>0.36</v>
      </c>
      <c r="L412" t="s">
        <v>39</v>
      </c>
      <c r="M412" t="s">
        <v>80</v>
      </c>
      <c r="N412" t="s">
        <v>85</v>
      </c>
    </row>
    <row r="413" spans="1:14" x14ac:dyDescent="0.3">
      <c r="A413" s="2">
        <v>44254</v>
      </c>
      <c r="B413" s="2">
        <v>44260</v>
      </c>
      <c r="C413">
        <v>6</v>
      </c>
      <c r="D413" t="s">
        <v>22</v>
      </c>
      <c r="E413" s="5">
        <v>460</v>
      </c>
      <c r="F413" s="5">
        <v>303.60000000000002</v>
      </c>
      <c r="G413">
        <v>4</v>
      </c>
      <c r="H413" s="5">
        <f>SalesData_2[[#This Row],[Unit Price]]*SalesData_2[[#This Row],[Units Sold]]</f>
        <v>1840</v>
      </c>
      <c r="I413" s="5">
        <f>SalesData_2[[#This Row],[Unit Cost]]*SalesData_2[[#This Row],[Units Sold]]</f>
        <v>1214.4000000000001</v>
      </c>
      <c r="J413" s="5">
        <f>SalesData_2[[#This Row],[Sales]]-SalesData_2[[#This Row],[COGS]]</f>
        <v>625.59999999999991</v>
      </c>
      <c r="K413" s="19">
        <f>SalesData_2[[#This Row],[Profit]]/SalesData_2[[#This Row],[Sales]]</f>
        <v>0.33999999999999997</v>
      </c>
      <c r="L413" t="s">
        <v>54</v>
      </c>
      <c r="M413" t="s">
        <v>80</v>
      </c>
      <c r="N413" t="s">
        <v>85</v>
      </c>
    </row>
    <row r="414" spans="1:14" x14ac:dyDescent="0.3">
      <c r="A414" s="2">
        <v>44254</v>
      </c>
      <c r="B414" s="2">
        <v>44259</v>
      </c>
      <c r="C414">
        <v>5</v>
      </c>
      <c r="D414" t="s">
        <v>19</v>
      </c>
      <c r="E414" s="5">
        <v>220</v>
      </c>
      <c r="F414" s="5">
        <v>154</v>
      </c>
      <c r="G414">
        <v>1</v>
      </c>
      <c r="H414" s="5">
        <f>SalesData_2[[#This Row],[Unit Price]]*SalesData_2[[#This Row],[Units Sold]]</f>
        <v>220</v>
      </c>
      <c r="I414" s="5">
        <f>SalesData_2[[#This Row],[Unit Cost]]*SalesData_2[[#This Row],[Units Sold]]</f>
        <v>154</v>
      </c>
      <c r="J414" s="5">
        <f>SalesData_2[[#This Row],[Sales]]-SalesData_2[[#This Row],[COGS]]</f>
        <v>66</v>
      </c>
      <c r="K414" s="19">
        <f>SalesData_2[[#This Row],[Profit]]/SalesData_2[[#This Row],[Sales]]</f>
        <v>0.3</v>
      </c>
      <c r="L414" t="s">
        <v>62</v>
      </c>
      <c r="M414" t="s">
        <v>81</v>
      </c>
      <c r="N414" t="s">
        <v>85</v>
      </c>
    </row>
    <row r="415" spans="1:14" x14ac:dyDescent="0.3">
      <c r="A415" s="2">
        <v>44255</v>
      </c>
      <c r="B415" s="2">
        <v>44258</v>
      </c>
      <c r="C415">
        <v>3</v>
      </c>
      <c r="D415" t="s">
        <v>7</v>
      </c>
      <c r="E415" s="5">
        <v>250</v>
      </c>
      <c r="F415" s="5">
        <v>167.5</v>
      </c>
      <c r="G415">
        <v>5</v>
      </c>
      <c r="H415" s="5">
        <f>SalesData_2[[#This Row],[Unit Price]]*SalesData_2[[#This Row],[Units Sold]]</f>
        <v>1250</v>
      </c>
      <c r="I415" s="5">
        <f>SalesData_2[[#This Row],[Unit Cost]]*SalesData_2[[#This Row],[Units Sold]]</f>
        <v>837.5</v>
      </c>
      <c r="J415" s="5">
        <f>SalesData_2[[#This Row],[Sales]]-SalesData_2[[#This Row],[COGS]]</f>
        <v>412.5</v>
      </c>
      <c r="K415" s="19">
        <f>SalesData_2[[#This Row],[Profit]]/SalesData_2[[#This Row],[Sales]]</f>
        <v>0.33</v>
      </c>
      <c r="L415" t="s">
        <v>32</v>
      </c>
      <c r="M415" t="s">
        <v>81</v>
      </c>
      <c r="N415" t="s">
        <v>85</v>
      </c>
    </row>
    <row r="416" spans="1:14" x14ac:dyDescent="0.3">
      <c r="A416" s="2">
        <v>44255</v>
      </c>
      <c r="B416" s="2">
        <v>44260</v>
      </c>
      <c r="C416">
        <v>5</v>
      </c>
      <c r="D416" t="s">
        <v>13</v>
      </c>
      <c r="E416" s="5">
        <v>445</v>
      </c>
      <c r="F416" s="5">
        <v>280.35000000000002</v>
      </c>
      <c r="G416">
        <v>1</v>
      </c>
      <c r="H416" s="5">
        <f>SalesData_2[[#This Row],[Unit Price]]*SalesData_2[[#This Row],[Units Sold]]</f>
        <v>445</v>
      </c>
      <c r="I416" s="5">
        <f>SalesData_2[[#This Row],[Unit Cost]]*SalesData_2[[#This Row],[Units Sold]]</f>
        <v>280.35000000000002</v>
      </c>
      <c r="J416" s="5">
        <f>SalesData_2[[#This Row],[Sales]]-SalesData_2[[#This Row],[COGS]]</f>
        <v>164.64999999999998</v>
      </c>
      <c r="K416" s="19">
        <f>SalesData_2[[#This Row],[Profit]]/SalesData_2[[#This Row],[Sales]]</f>
        <v>0.36999999999999994</v>
      </c>
      <c r="L416" t="s">
        <v>56</v>
      </c>
      <c r="M416" t="s">
        <v>81</v>
      </c>
      <c r="N416" t="s">
        <v>85</v>
      </c>
    </row>
    <row r="417" spans="1:14" x14ac:dyDescent="0.3">
      <c r="A417" s="2">
        <v>44255</v>
      </c>
      <c r="B417" s="2">
        <v>44256</v>
      </c>
      <c r="C417">
        <v>1</v>
      </c>
      <c r="D417" t="s">
        <v>4</v>
      </c>
      <c r="E417" s="5">
        <v>390</v>
      </c>
      <c r="F417" s="5">
        <v>288.60000000000002</v>
      </c>
      <c r="G417">
        <v>1</v>
      </c>
      <c r="H417" s="5">
        <f>SalesData_2[[#This Row],[Unit Price]]*SalesData_2[[#This Row],[Units Sold]]</f>
        <v>390</v>
      </c>
      <c r="I417" s="5">
        <f>SalesData_2[[#This Row],[Unit Cost]]*SalesData_2[[#This Row],[Units Sold]]</f>
        <v>288.60000000000002</v>
      </c>
      <c r="J417" s="5">
        <f>SalesData_2[[#This Row],[Sales]]-SalesData_2[[#This Row],[COGS]]</f>
        <v>101.39999999999998</v>
      </c>
      <c r="K417" s="19">
        <f>SalesData_2[[#This Row],[Profit]]/SalesData_2[[#This Row],[Sales]]</f>
        <v>0.25999999999999995</v>
      </c>
      <c r="L417" t="s">
        <v>37</v>
      </c>
      <c r="M417" t="s">
        <v>83</v>
      </c>
      <c r="N417" t="s">
        <v>86</v>
      </c>
    </row>
    <row r="418" spans="1:14" x14ac:dyDescent="0.3">
      <c r="A418" s="2">
        <v>44258</v>
      </c>
      <c r="B418" s="2">
        <v>44261</v>
      </c>
      <c r="C418">
        <v>3</v>
      </c>
      <c r="D418" t="s">
        <v>9</v>
      </c>
      <c r="E418" s="5">
        <v>215</v>
      </c>
      <c r="F418" s="5">
        <v>152.65</v>
      </c>
      <c r="G418">
        <v>4</v>
      </c>
      <c r="H418" s="5">
        <f>SalesData_2[[#This Row],[Unit Price]]*SalesData_2[[#This Row],[Units Sold]]</f>
        <v>860</v>
      </c>
      <c r="I418" s="5">
        <f>SalesData_2[[#This Row],[Unit Cost]]*SalesData_2[[#This Row],[Units Sold]]</f>
        <v>610.6</v>
      </c>
      <c r="J418" s="5">
        <f>SalesData_2[[#This Row],[Sales]]-SalesData_2[[#This Row],[COGS]]</f>
        <v>249.39999999999998</v>
      </c>
      <c r="K418" s="19">
        <f>SalesData_2[[#This Row],[Profit]]/SalesData_2[[#This Row],[Sales]]</f>
        <v>0.28999999999999998</v>
      </c>
      <c r="L418" t="s">
        <v>62</v>
      </c>
      <c r="M418" t="s">
        <v>79</v>
      </c>
      <c r="N418" t="s">
        <v>85</v>
      </c>
    </row>
    <row r="419" spans="1:14" x14ac:dyDescent="0.3">
      <c r="A419" s="2">
        <v>44259</v>
      </c>
      <c r="B419" s="2">
        <v>44263</v>
      </c>
      <c r="C419">
        <v>4</v>
      </c>
      <c r="D419" t="s">
        <v>20</v>
      </c>
      <c r="E419" s="5">
        <v>440</v>
      </c>
      <c r="F419" s="5">
        <v>286</v>
      </c>
      <c r="G419">
        <v>2</v>
      </c>
      <c r="H419" s="5">
        <f>SalesData_2[[#This Row],[Unit Price]]*SalesData_2[[#This Row],[Units Sold]]</f>
        <v>880</v>
      </c>
      <c r="I419" s="5">
        <f>SalesData_2[[#This Row],[Unit Cost]]*SalesData_2[[#This Row],[Units Sold]]</f>
        <v>572</v>
      </c>
      <c r="J419" s="5">
        <f>SalesData_2[[#This Row],[Sales]]-SalesData_2[[#This Row],[COGS]]</f>
        <v>308</v>
      </c>
      <c r="K419" s="19">
        <f>SalesData_2[[#This Row],[Profit]]/SalesData_2[[#This Row],[Sales]]</f>
        <v>0.35</v>
      </c>
      <c r="L419" t="s">
        <v>43</v>
      </c>
      <c r="M419" t="s">
        <v>83</v>
      </c>
      <c r="N419" t="s">
        <v>85</v>
      </c>
    </row>
    <row r="420" spans="1:14" x14ac:dyDescent="0.3">
      <c r="A420" s="2">
        <v>44265</v>
      </c>
      <c r="B420" s="2">
        <v>44269</v>
      </c>
      <c r="C420">
        <v>4</v>
      </c>
      <c r="D420" t="s">
        <v>23</v>
      </c>
      <c r="E420" s="5">
        <v>275</v>
      </c>
      <c r="F420" s="5">
        <v>200.75</v>
      </c>
      <c r="G420">
        <v>8</v>
      </c>
      <c r="H420" s="5">
        <f>SalesData_2[[#This Row],[Unit Price]]*SalesData_2[[#This Row],[Units Sold]]</f>
        <v>2200</v>
      </c>
      <c r="I420" s="5">
        <f>SalesData_2[[#This Row],[Unit Cost]]*SalesData_2[[#This Row],[Units Sold]]</f>
        <v>1606</v>
      </c>
      <c r="J420" s="5">
        <f>SalesData_2[[#This Row],[Sales]]-SalesData_2[[#This Row],[COGS]]</f>
        <v>594</v>
      </c>
      <c r="K420" s="19">
        <f>SalesData_2[[#This Row],[Profit]]/SalesData_2[[#This Row],[Sales]]</f>
        <v>0.27</v>
      </c>
      <c r="L420" t="s">
        <v>54</v>
      </c>
      <c r="M420" t="s">
        <v>80</v>
      </c>
      <c r="N420" t="s">
        <v>85</v>
      </c>
    </row>
    <row r="421" spans="1:14" x14ac:dyDescent="0.3">
      <c r="A421" s="2">
        <v>44266</v>
      </c>
      <c r="B421" s="2">
        <v>44267</v>
      </c>
      <c r="C421">
        <v>1</v>
      </c>
      <c r="D421" t="s">
        <v>16</v>
      </c>
      <c r="E421" s="5">
        <v>145</v>
      </c>
      <c r="F421" s="5">
        <v>105.85</v>
      </c>
      <c r="G421">
        <v>5</v>
      </c>
      <c r="H421" s="5">
        <f>SalesData_2[[#This Row],[Unit Price]]*SalesData_2[[#This Row],[Units Sold]]</f>
        <v>725</v>
      </c>
      <c r="I421" s="5">
        <f>SalesData_2[[#This Row],[Unit Cost]]*SalesData_2[[#This Row],[Units Sold]]</f>
        <v>529.25</v>
      </c>
      <c r="J421" s="5">
        <f>SalesData_2[[#This Row],[Sales]]-SalesData_2[[#This Row],[COGS]]</f>
        <v>195.75</v>
      </c>
      <c r="K421" s="19">
        <f>SalesData_2[[#This Row],[Profit]]/SalesData_2[[#This Row],[Sales]]</f>
        <v>0.27</v>
      </c>
      <c r="L421" t="s">
        <v>50</v>
      </c>
      <c r="M421" t="s">
        <v>79</v>
      </c>
      <c r="N421" t="s">
        <v>85</v>
      </c>
    </row>
    <row r="422" spans="1:14" x14ac:dyDescent="0.3">
      <c r="A422" s="2">
        <v>44266</v>
      </c>
      <c r="B422" s="2">
        <v>44270</v>
      </c>
      <c r="C422">
        <v>4</v>
      </c>
      <c r="D422" t="s">
        <v>18</v>
      </c>
      <c r="E422" s="5">
        <v>80</v>
      </c>
      <c r="F422" s="5">
        <v>48.8</v>
      </c>
      <c r="G422">
        <v>3</v>
      </c>
      <c r="H422" s="5">
        <f>SalesData_2[[#This Row],[Unit Price]]*SalesData_2[[#This Row],[Units Sold]]</f>
        <v>240</v>
      </c>
      <c r="I422" s="5">
        <f>SalesData_2[[#This Row],[Unit Cost]]*SalesData_2[[#This Row],[Units Sold]]</f>
        <v>146.39999999999998</v>
      </c>
      <c r="J422" s="5">
        <f>SalesData_2[[#This Row],[Sales]]-SalesData_2[[#This Row],[COGS]]</f>
        <v>93.600000000000023</v>
      </c>
      <c r="K422" s="19">
        <f>SalesData_2[[#This Row],[Profit]]/SalesData_2[[#This Row],[Sales]]</f>
        <v>0.39000000000000007</v>
      </c>
      <c r="L422" t="s">
        <v>34</v>
      </c>
      <c r="M422" t="s">
        <v>82</v>
      </c>
      <c r="N422" t="s">
        <v>86</v>
      </c>
    </row>
    <row r="423" spans="1:14" x14ac:dyDescent="0.3">
      <c r="A423" s="2">
        <v>44266</v>
      </c>
      <c r="B423" s="2">
        <v>44270</v>
      </c>
      <c r="C423">
        <v>4</v>
      </c>
      <c r="D423" t="s">
        <v>15</v>
      </c>
      <c r="E423" s="5">
        <v>110</v>
      </c>
      <c r="F423" s="5">
        <v>78.099999999999994</v>
      </c>
      <c r="G423">
        <v>5</v>
      </c>
      <c r="H423" s="5">
        <f>SalesData_2[[#This Row],[Unit Price]]*SalesData_2[[#This Row],[Units Sold]]</f>
        <v>550</v>
      </c>
      <c r="I423" s="5">
        <f>SalesData_2[[#This Row],[Unit Cost]]*SalesData_2[[#This Row],[Units Sold]]</f>
        <v>390.5</v>
      </c>
      <c r="J423" s="5">
        <f>SalesData_2[[#This Row],[Sales]]-SalesData_2[[#This Row],[COGS]]</f>
        <v>159.5</v>
      </c>
      <c r="K423" s="19">
        <f>SalesData_2[[#This Row],[Profit]]/SalesData_2[[#This Row],[Sales]]</f>
        <v>0.28999999999999998</v>
      </c>
      <c r="L423" t="s">
        <v>38</v>
      </c>
      <c r="M423" t="s">
        <v>83</v>
      </c>
      <c r="N423" t="s">
        <v>85</v>
      </c>
    </row>
    <row r="424" spans="1:14" x14ac:dyDescent="0.3">
      <c r="A424" s="2">
        <v>44267</v>
      </c>
      <c r="B424" s="2">
        <v>44268</v>
      </c>
      <c r="C424">
        <v>1</v>
      </c>
      <c r="D424" t="s">
        <v>20</v>
      </c>
      <c r="E424" s="5">
        <v>440</v>
      </c>
      <c r="F424" s="5">
        <v>286</v>
      </c>
      <c r="G424">
        <v>3</v>
      </c>
      <c r="H424" s="5">
        <f>SalesData_2[[#This Row],[Unit Price]]*SalesData_2[[#This Row],[Units Sold]]</f>
        <v>1320</v>
      </c>
      <c r="I424" s="5">
        <f>SalesData_2[[#This Row],[Unit Cost]]*SalesData_2[[#This Row],[Units Sold]]</f>
        <v>858</v>
      </c>
      <c r="J424" s="5">
        <f>SalesData_2[[#This Row],[Sales]]-SalesData_2[[#This Row],[COGS]]</f>
        <v>462</v>
      </c>
      <c r="K424" s="19">
        <f>SalesData_2[[#This Row],[Profit]]/SalesData_2[[#This Row],[Sales]]</f>
        <v>0.35</v>
      </c>
      <c r="L424" t="s">
        <v>60</v>
      </c>
      <c r="M424" t="s">
        <v>82</v>
      </c>
      <c r="N424" t="s">
        <v>85</v>
      </c>
    </row>
    <row r="425" spans="1:14" x14ac:dyDescent="0.3">
      <c r="A425" s="2">
        <v>44268</v>
      </c>
      <c r="B425" s="2">
        <v>44272</v>
      </c>
      <c r="C425">
        <v>4</v>
      </c>
      <c r="D425" t="s">
        <v>15</v>
      </c>
      <c r="E425" s="5">
        <v>110</v>
      </c>
      <c r="F425" s="5">
        <v>78.099999999999994</v>
      </c>
      <c r="G425">
        <v>7</v>
      </c>
      <c r="H425" s="5">
        <f>SalesData_2[[#This Row],[Unit Price]]*SalesData_2[[#This Row],[Units Sold]]</f>
        <v>770</v>
      </c>
      <c r="I425" s="5">
        <f>SalesData_2[[#This Row],[Unit Cost]]*SalesData_2[[#This Row],[Units Sold]]</f>
        <v>546.69999999999993</v>
      </c>
      <c r="J425" s="5">
        <f>SalesData_2[[#This Row],[Sales]]-SalesData_2[[#This Row],[COGS]]</f>
        <v>223.30000000000007</v>
      </c>
      <c r="K425" s="19">
        <f>SalesData_2[[#This Row],[Profit]]/SalesData_2[[#This Row],[Sales]]</f>
        <v>0.29000000000000009</v>
      </c>
      <c r="L425" t="s">
        <v>39</v>
      </c>
      <c r="M425" t="s">
        <v>83</v>
      </c>
      <c r="N425" t="s">
        <v>85</v>
      </c>
    </row>
    <row r="426" spans="1:14" x14ac:dyDescent="0.3">
      <c r="A426" s="2">
        <v>44268</v>
      </c>
      <c r="B426" s="2">
        <v>44271</v>
      </c>
      <c r="C426">
        <v>3</v>
      </c>
      <c r="D426" t="s">
        <v>3</v>
      </c>
      <c r="E426" s="5">
        <v>95</v>
      </c>
      <c r="F426" s="5">
        <v>60.8</v>
      </c>
      <c r="G426">
        <v>4</v>
      </c>
      <c r="H426" s="5">
        <f>SalesData_2[[#This Row],[Unit Price]]*SalesData_2[[#This Row],[Units Sold]]</f>
        <v>380</v>
      </c>
      <c r="I426" s="5">
        <f>SalesData_2[[#This Row],[Unit Cost]]*SalesData_2[[#This Row],[Units Sold]]</f>
        <v>243.2</v>
      </c>
      <c r="J426" s="5">
        <f>SalesData_2[[#This Row],[Sales]]-SalesData_2[[#This Row],[COGS]]</f>
        <v>136.80000000000001</v>
      </c>
      <c r="K426" s="19">
        <f>SalesData_2[[#This Row],[Profit]]/SalesData_2[[#This Row],[Sales]]</f>
        <v>0.36000000000000004</v>
      </c>
      <c r="L426" t="s">
        <v>70</v>
      </c>
      <c r="M426" t="s">
        <v>79</v>
      </c>
      <c r="N426" t="s">
        <v>86</v>
      </c>
    </row>
    <row r="427" spans="1:14" x14ac:dyDescent="0.3">
      <c r="A427" s="2">
        <v>44268</v>
      </c>
      <c r="B427" s="2">
        <v>44269</v>
      </c>
      <c r="C427">
        <v>1</v>
      </c>
      <c r="D427" t="s">
        <v>11</v>
      </c>
      <c r="E427" s="5">
        <v>490</v>
      </c>
      <c r="F427" s="5">
        <v>298.89999999999998</v>
      </c>
      <c r="G427">
        <v>1</v>
      </c>
      <c r="H427" s="5">
        <f>SalesData_2[[#This Row],[Unit Price]]*SalesData_2[[#This Row],[Units Sold]]</f>
        <v>490</v>
      </c>
      <c r="I427" s="5">
        <f>SalesData_2[[#This Row],[Unit Cost]]*SalesData_2[[#This Row],[Units Sold]]</f>
        <v>298.89999999999998</v>
      </c>
      <c r="J427" s="5">
        <f>SalesData_2[[#This Row],[Sales]]-SalesData_2[[#This Row],[COGS]]</f>
        <v>191.10000000000002</v>
      </c>
      <c r="K427" s="19">
        <f>SalesData_2[[#This Row],[Profit]]/SalesData_2[[#This Row],[Sales]]</f>
        <v>0.39000000000000007</v>
      </c>
      <c r="L427" t="s">
        <v>53</v>
      </c>
      <c r="M427" t="s">
        <v>81</v>
      </c>
      <c r="N427" t="s">
        <v>85</v>
      </c>
    </row>
    <row r="428" spans="1:14" x14ac:dyDescent="0.3">
      <c r="A428" s="2">
        <v>44270</v>
      </c>
      <c r="B428" s="2">
        <v>44271</v>
      </c>
      <c r="C428">
        <v>1</v>
      </c>
      <c r="D428" t="s">
        <v>16</v>
      </c>
      <c r="E428" s="5">
        <v>145</v>
      </c>
      <c r="F428" s="5">
        <v>105.85</v>
      </c>
      <c r="G428">
        <v>3</v>
      </c>
      <c r="H428" s="5">
        <f>SalesData_2[[#This Row],[Unit Price]]*SalesData_2[[#This Row],[Units Sold]]</f>
        <v>435</v>
      </c>
      <c r="I428" s="5">
        <f>SalesData_2[[#This Row],[Unit Cost]]*SalesData_2[[#This Row],[Units Sold]]</f>
        <v>317.54999999999995</v>
      </c>
      <c r="J428" s="5">
        <f>SalesData_2[[#This Row],[Sales]]-SalesData_2[[#This Row],[COGS]]</f>
        <v>117.45000000000005</v>
      </c>
      <c r="K428" s="19">
        <f>SalesData_2[[#This Row],[Profit]]/SalesData_2[[#This Row],[Sales]]</f>
        <v>0.27000000000000013</v>
      </c>
      <c r="L428" t="s">
        <v>68</v>
      </c>
      <c r="M428" t="s">
        <v>80</v>
      </c>
      <c r="N428" t="s">
        <v>85</v>
      </c>
    </row>
    <row r="429" spans="1:14" x14ac:dyDescent="0.3">
      <c r="A429" s="2">
        <v>44271</v>
      </c>
      <c r="B429" s="2">
        <v>44274</v>
      </c>
      <c r="C429">
        <v>3</v>
      </c>
      <c r="D429" t="s">
        <v>20</v>
      </c>
      <c r="E429" s="5">
        <v>440</v>
      </c>
      <c r="F429" s="5">
        <v>286</v>
      </c>
      <c r="G429">
        <v>9</v>
      </c>
      <c r="H429" s="5">
        <f>SalesData_2[[#This Row],[Unit Price]]*SalesData_2[[#This Row],[Units Sold]]</f>
        <v>3960</v>
      </c>
      <c r="I429" s="5">
        <f>SalesData_2[[#This Row],[Unit Cost]]*SalesData_2[[#This Row],[Units Sold]]</f>
        <v>2574</v>
      </c>
      <c r="J429" s="5">
        <f>SalesData_2[[#This Row],[Sales]]-SalesData_2[[#This Row],[COGS]]</f>
        <v>1386</v>
      </c>
      <c r="K429" s="19">
        <f>SalesData_2[[#This Row],[Profit]]/SalesData_2[[#This Row],[Sales]]</f>
        <v>0.35</v>
      </c>
      <c r="L429" t="s">
        <v>72</v>
      </c>
      <c r="M429" t="s">
        <v>83</v>
      </c>
      <c r="N429" t="s">
        <v>86</v>
      </c>
    </row>
    <row r="430" spans="1:14" x14ac:dyDescent="0.3">
      <c r="A430" s="2">
        <v>44271</v>
      </c>
      <c r="B430" s="2">
        <v>44278</v>
      </c>
      <c r="C430">
        <v>7</v>
      </c>
      <c r="D430" t="s">
        <v>19</v>
      </c>
      <c r="E430" s="5">
        <v>220</v>
      </c>
      <c r="F430" s="5">
        <v>154</v>
      </c>
      <c r="G430">
        <v>9</v>
      </c>
      <c r="H430" s="5">
        <f>SalesData_2[[#This Row],[Unit Price]]*SalesData_2[[#This Row],[Units Sold]]</f>
        <v>1980</v>
      </c>
      <c r="I430" s="5">
        <f>SalesData_2[[#This Row],[Unit Cost]]*SalesData_2[[#This Row],[Units Sold]]</f>
        <v>1386</v>
      </c>
      <c r="J430" s="5">
        <f>SalesData_2[[#This Row],[Sales]]-SalesData_2[[#This Row],[COGS]]</f>
        <v>594</v>
      </c>
      <c r="K430" s="19">
        <f>SalesData_2[[#This Row],[Profit]]/SalesData_2[[#This Row],[Sales]]</f>
        <v>0.3</v>
      </c>
      <c r="L430" t="s">
        <v>53</v>
      </c>
      <c r="M430" t="s">
        <v>79</v>
      </c>
      <c r="N430" t="s">
        <v>86</v>
      </c>
    </row>
    <row r="431" spans="1:14" x14ac:dyDescent="0.3">
      <c r="A431" s="2">
        <v>44273</v>
      </c>
      <c r="B431" s="2">
        <v>44280</v>
      </c>
      <c r="C431">
        <v>7</v>
      </c>
      <c r="D431" t="s">
        <v>7</v>
      </c>
      <c r="E431" s="5">
        <v>250</v>
      </c>
      <c r="F431" s="5">
        <v>167.5</v>
      </c>
      <c r="G431">
        <v>7</v>
      </c>
      <c r="H431" s="5">
        <f>SalesData_2[[#This Row],[Unit Price]]*SalesData_2[[#This Row],[Units Sold]]</f>
        <v>1750</v>
      </c>
      <c r="I431" s="5">
        <f>SalesData_2[[#This Row],[Unit Cost]]*SalesData_2[[#This Row],[Units Sold]]</f>
        <v>1172.5</v>
      </c>
      <c r="J431" s="5">
        <f>SalesData_2[[#This Row],[Sales]]-SalesData_2[[#This Row],[COGS]]</f>
        <v>577.5</v>
      </c>
      <c r="K431" s="19">
        <f>SalesData_2[[#This Row],[Profit]]/SalesData_2[[#This Row],[Sales]]</f>
        <v>0.33</v>
      </c>
      <c r="L431" t="s">
        <v>71</v>
      </c>
      <c r="M431" t="s">
        <v>80</v>
      </c>
      <c r="N431" t="s">
        <v>85</v>
      </c>
    </row>
    <row r="432" spans="1:14" x14ac:dyDescent="0.3">
      <c r="A432" s="2">
        <v>44274</v>
      </c>
      <c r="B432" s="2">
        <v>44277</v>
      </c>
      <c r="C432">
        <v>3</v>
      </c>
      <c r="D432" t="s">
        <v>3</v>
      </c>
      <c r="E432" s="5">
        <v>95</v>
      </c>
      <c r="F432" s="5">
        <v>60.8</v>
      </c>
      <c r="G432">
        <v>3</v>
      </c>
      <c r="H432" s="5">
        <f>SalesData_2[[#This Row],[Unit Price]]*SalesData_2[[#This Row],[Units Sold]]</f>
        <v>285</v>
      </c>
      <c r="I432" s="5">
        <f>SalesData_2[[#This Row],[Unit Cost]]*SalesData_2[[#This Row],[Units Sold]]</f>
        <v>182.39999999999998</v>
      </c>
      <c r="J432" s="5">
        <f>SalesData_2[[#This Row],[Sales]]-SalesData_2[[#This Row],[COGS]]</f>
        <v>102.60000000000002</v>
      </c>
      <c r="K432" s="19">
        <f>SalesData_2[[#This Row],[Profit]]/SalesData_2[[#This Row],[Sales]]</f>
        <v>0.3600000000000001</v>
      </c>
      <c r="L432" t="s">
        <v>31</v>
      </c>
      <c r="M432" t="s">
        <v>82</v>
      </c>
      <c r="N432" t="s">
        <v>85</v>
      </c>
    </row>
    <row r="433" spans="1:14" x14ac:dyDescent="0.3">
      <c r="A433" s="2">
        <v>44275</v>
      </c>
      <c r="B433" s="2">
        <v>44280</v>
      </c>
      <c r="C433">
        <v>5</v>
      </c>
      <c r="D433" t="s">
        <v>19</v>
      </c>
      <c r="E433" s="5">
        <v>220</v>
      </c>
      <c r="F433" s="5">
        <v>154</v>
      </c>
      <c r="G433">
        <v>3</v>
      </c>
      <c r="H433" s="5">
        <f>SalesData_2[[#This Row],[Unit Price]]*SalesData_2[[#This Row],[Units Sold]]</f>
        <v>660</v>
      </c>
      <c r="I433" s="5">
        <f>SalesData_2[[#This Row],[Unit Cost]]*SalesData_2[[#This Row],[Units Sold]]</f>
        <v>462</v>
      </c>
      <c r="J433" s="5">
        <f>SalesData_2[[#This Row],[Sales]]-SalesData_2[[#This Row],[COGS]]</f>
        <v>198</v>
      </c>
      <c r="K433" s="19">
        <f>SalesData_2[[#This Row],[Profit]]/SalesData_2[[#This Row],[Sales]]</f>
        <v>0.3</v>
      </c>
      <c r="L433" t="s">
        <v>66</v>
      </c>
      <c r="M433" t="s">
        <v>83</v>
      </c>
      <c r="N433" t="s">
        <v>85</v>
      </c>
    </row>
    <row r="434" spans="1:14" x14ac:dyDescent="0.3">
      <c r="A434" s="2">
        <v>44276</v>
      </c>
      <c r="B434" s="2">
        <v>44278</v>
      </c>
      <c r="C434">
        <v>2</v>
      </c>
      <c r="D434" t="s">
        <v>10</v>
      </c>
      <c r="E434" s="5">
        <v>390</v>
      </c>
      <c r="F434" s="5">
        <v>253.5</v>
      </c>
      <c r="G434">
        <v>1</v>
      </c>
      <c r="H434" s="5">
        <f>SalesData_2[[#This Row],[Unit Price]]*SalesData_2[[#This Row],[Units Sold]]</f>
        <v>390</v>
      </c>
      <c r="I434" s="5">
        <f>SalesData_2[[#This Row],[Unit Cost]]*SalesData_2[[#This Row],[Units Sold]]</f>
        <v>253.5</v>
      </c>
      <c r="J434" s="5">
        <f>SalesData_2[[#This Row],[Sales]]-SalesData_2[[#This Row],[COGS]]</f>
        <v>136.5</v>
      </c>
      <c r="K434" s="19">
        <f>SalesData_2[[#This Row],[Profit]]/SalesData_2[[#This Row],[Sales]]</f>
        <v>0.35</v>
      </c>
      <c r="L434" t="s">
        <v>58</v>
      </c>
      <c r="M434" t="s">
        <v>82</v>
      </c>
      <c r="N434" t="s">
        <v>86</v>
      </c>
    </row>
    <row r="435" spans="1:14" x14ac:dyDescent="0.3">
      <c r="A435" s="2">
        <v>44277</v>
      </c>
      <c r="B435" s="2">
        <v>44281</v>
      </c>
      <c r="C435">
        <v>4</v>
      </c>
      <c r="D435" t="s">
        <v>23</v>
      </c>
      <c r="E435" s="5">
        <v>275</v>
      </c>
      <c r="F435" s="5">
        <v>200.75</v>
      </c>
      <c r="G435">
        <v>8</v>
      </c>
      <c r="H435" s="5">
        <f>SalesData_2[[#This Row],[Unit Price]]*SalesData_2[[#This Row],[Units Sold]]</f>
        <v>2200</v>
      </c>
      <c r="I435" s="5">
        <f>SalesData_2[[#This Row],[Unit Cost]]*SalesData_2[[#This Row],[Units Sold]]</f>
        <v>1606</v>
      </c>
      <c r="J435" s="5">
        <f>SalesData_2[[#This Row],[Sales]]-SalesData_2[[#This Row],[COGS]]</f>
        <v>594</v>
      </c>
      <c r="K435" s="19">
        <f>SalesData_2[[#This Row],[Profit]]/SalesData_2[[#This Row],[Sales]]</f>
        <v>0.27</v>
      </c>
      <c r="L435" t="s">
        <v>40</v>
      </c>
      <c r="M435" t="s">
        <v>82</v>
      </c>
      <c r="N435" t="s">
        <v>85</v>
      </c>
    </row>
    <row r="436" spans="1:14" x14ac:dyDescent="0.3">
      <c r="A436" s="2">
        <v>44279</v>
      </c>
      <c r="B436" s="2">
        <v>44284</v>
      </c>
      <c r="C436">
        <v>5</v>
      </c>
      <c r="D436" t="s">
        <v>15</v>
      </c>
      <c r="E436" s="5">
        <v>110</v>
      </c>
      <c r="F436" s="5">
        <v>78.099999999999994</v>
      </c>
      <c r="G436">
        <v>8</v>
      </c>
      <c r="H436" s="5">
        <f>SalesData_2[[#This Row],[Unit Price]]*SalesData_2[[#This Row],[Units Sold]]</f>
        <v>880</v>
      </c>
      <c r="I436" s="5">
        <f>SalesData_2[[#This Row],[Unit Cost]]*SalesData_2[[#This Row],[Units Sold]]</f>
        <v>624.79999999999995</v>
      </c>
      <c r="J436" s="5">
        <f>SalesData_2[[#This Row],[Sales]]-SalesData_2[[#This Row],[COGS]]</f>
        <v>255.20000000000005</v>
      </c>
      <c r="K436" s="19">
        <f>SalesData_2[[#This Row],[Profit]]/SalesData_2[[#This Row],[Sales]]</f>
        <v>0.29000000000000004</v>
      </c>
      <c r="L436" t="s">
        <v>66</v>
      </c>
      <c r="M436" t="s">
        <v>80</v>
      </c>
      <c r="N436" t="s">
        <v>86</v>
      </c>
    </row>
    <row r="437" spans="1:14" x14ac:dyDescent="0.3">
      <c r="A437" s="2">
        <v>44281</v>
      </c>
      <c r="B437" s="2">
        <v>44288</v>
      </c>
      <c r="C437">
        <v>7</v>
      </c>
      <c r="D437" t="s">
        <v>21</v>
      </c>
      <c r="E437" s="5">
        <v>355</v>
      </c>
      <c r="F437" s="5">
        <v>252.05</v>
      </c>
      <c r="G437">
        <v>7</v>
      </c>
      <c r="H437" s="5">
        <f>SalesData_2[[#This Row],[Unit Price]]*SalesData_2[[#This Row],[Units Sold]]</f>
        <v>2485</v>
      </c>
      <c r="I437" s="5">
        <f>SalesData_2[[#This Row],[Unit Cost]]*SalesData_2[[#This Row],[Units Sold]]</f>
        <v>1764.3500000000001</v>
      </c>
      <c r="J437" s="5">
        <f>SalesData_2[[#This Row],[Sales]]-SalesData_2[[#This Row],[COGS]]</f>
        <v>720.64999999999986</v>
      </c>
      <c r="K437" s="19">
        <f>SalesData_2[[#This Row],[Profit]]/SalesData_2[[#This Row],[Sales]]</f>
        <v>0.28999999999999992</v>
      </c>
      <c r="L437" t="s">
        <v>63</v>
      </c>
      <c r="M437" t="s">
        <v>82</v>
      </c>
      <c r="N437" t="s">
        <v>85</v>
      </c>
    </row>
    <row r="438" spans="1:14" x14ac:dyDescent="0.3">
      <c r="A438" s="2">
        <v>44281</v>
      </c>
      <c r="B438" s="2">
        <v>44284</v>
      </c>
      <c r="C438">
        <v>3</v>
      </c>
      <c r="D438" t="s">
        <v>3</v>
      </c>
      <c r="E438" s="5">
        <v>95</v>
      </c>
      <c r="F438" s="5">
        <v>60.8</v>
      </c>
      <c r="G438">
        <v>4</v>
      </c>
      <c r="H438" s="5">
        <f>SalesData_2[[#This Row],[Unit Price]]*SalesData_2[[#This Row],[Units Sold]]</f>
        <v>380</v>
      </c>
      <c r="I438" s="5">
        <f>SalesData_2[[#This Row],[Unit Cost]]*SalesData_2[[#This Row],[Units Sold]]</f>
        <v>243.2</v>
      </c>
      <c r="J438" s="5">
        <f>SalesData_2[[#This Row],[Sales]]-SalesData_2[[#This Row],[COGS]]</f>
        <v>136.80000000000001</v>
      </c>
      <c r="K438" s="19">
        <f>SalesData_2[[#This Row],[Profit]]/SalesData_2[[#This Row],[Sales]]</f>
        <v>0.36000000000000004</v>
      </c>
      <c r="L438" t="s">
        <v>64</v>
      </c>
      <c r="M438" t="s">
        <v>80</v>
      </c>
      <c r="N438" t="s">
        <v>86</v>
      </c>
    </row>
    <row r="439" spans="1:14" x14ac:dyDescent="0.3">
      <c r="A439" s="2">
        <v>44282</v>
      </c>
      <c r="B439" s="2">
        <v>44284</v>
      </c>
      <c r="C439">
        <v>2</v>
      </c>
      <c r="D439" t="s">
        <v>16</v>
      </c>
      <c r="E439" s="5">
        <v>145</v>
      </c>
      <c r="F439" s="5">
        <v>105.85</v>
      </c>
      <c r="G439">
        <v>5</v>
      </c>
      <c r="H439" s="5">
        <f>SalesData_2[[#This Row],[Unit Price]]*SalesData_2[[#This Row],[Units Sold]]</f>
        <v>725</v>
      </c>
      <c r="I439" s="5">
        <f>SalesData_2[[#This Row],[Unit Cost]]*SalesData_2[[#This Row],[Units Sold]]</f>
        <v>529.25</v>
      </c>
      <c r="J439" s="5">
        <f>SalesData_2[[#This Row],[Sales]]-SalesData_2[[#This Row],[COGS]]</f>
        <v>195.75</v>
      </c>
      <c r="K439" s="19">
        <f>SalesData_2[[#This Row],[Profit]]/SalesData_2[[#This Row],[Sales]]</f>
        <v>0.27</v>
      </c>
      <c r="L439" t="s">
        <v>63</v>
      </c>
      <c r="M439" t="s">
        <v>82</v>
      </c>
      <c r="N439" t="s">
        <v>86</v>
      </c>
    </row>
    <row r="440" spans="1:14" x14ac:dyDescent="0.3">
      <c r="A440" s="2">
        <v>44282</v>
      </c>
      <c r="B440" s="2">
        <v>44289</v>
      </c>
      <c r="C440">
        <v>7</v>
      </c>
      <c r="D440" t="s">
        <v>3</v>
      </c>
      <c r="E440" s="5">
        <v>95</v>
      </c>
      <c r="F440" s="5">
        <v>60.8</v>
      </c>
      <c r="G440">
        <v>5</v>
      </c>
      <c r="H440" s="5">
        <f>SalesData_2[[#This Row],[Unit Price]]*SalesData_2[[#This Row],[Units Sold]]</f>
        <v>475</v>
      </c>
      <c r="I440" s="5">
        <f>SalesData_2[[#This Row],[Unit Cost]]*SalesData_2[[#This Row],[Units Sold]]</f>
        <v>304</v>
      </c>
      <c r="J440" s="5">
        <f>SalesData_2[[#This Row],[Sales]]-SalesData_2[[#This Row],[COGS]]</f>
        <v>171</v>
      </c>
      <c r="K440" s="19">
        <f>SalesData_2[[#This Row],[Profit]]/SalesData_2[[#This Row],[Sales]]</f>
        <v>0.36</v>
      </c>
      <c r="L440" t="s">
        <v>71</v>
      </c>
      <c r="M440" t="s">
        <v>80</v>
      </c>
      <c r="N440" t="s">
        <v>86</v>
      </c>
    </row>
    <row r="441" spans="1:14" x14ac:dyDescent="0.3">
      <c r="A441" s="2">
        <v>44282</v>
      </c>
      <c r="B441" s="2">
        <v>44286</v>
      </c>
      <c r="C441">
        <v>4</v>
      </c>
      <c r="D441" t="s">
        <v>18</v>
      </c>
      <c r="E441" s="5">
        <v>80</v>
      </c>
      <c r="F441" s="5">
        <v>48.8</v>
      </c>
      <c r="G441">
        <v>2</v>
      </c>
      <c r="H441" s="5">
        <f>SalesData_2[[#This Row],[Unit Price]]*SalesData_2[[#This Row],[Units Sold]]</f>
        <v>160</v>
      </c>
      <c r="I441" s="5">
        <f>SalesData_2[[#This Row],[Unit Cost]]*SalesData_2[[#This Row],[Units Sold]]</f>
        <v>97.6</v>
      </c>
      <c r="J441" s="5">
        <f>SalesData_2[[#This Row],[Sales]]-SalesData_2[[#This Row],[COGS]]</f>
        <v>62.400000000000006</v>
      </c>
      <c r="K441" s="19">
        <f>SalesData_2[[#This Row],[Profit]]/SalesData_2[[#This Row],[Sales]]</f>
        <v>0.39</v>
      </c>
      <c r="L441" t="s">
        <v>34</v>
      </c>
      <c r="M441" t="s">
        <v>79</v>
      </c>
      <c r="N441" t="s">
        <v>85</v>
      </c>
    </row>
    <row r="442" spans="1:14" x14ac:dyDescent="0.3">
      <c r="A442" s="2">
        <v>44284</v>
      </c>
      <c r="B442" s="2">
        <v>44289</v>
      </c>
      <c r="C442">
        <v>5</v>
      </c>
      <c r="D442" t="s">
        <v>18</v>
      </c>
      <c r="E442" s="5">
        <v>80</v>
      </c>
      <c r="F442" s="5">
        <v>48.8</v>
      </c>
      <c r="G442">
        <v>6</v>
      </c>
      <c r="H442" s="5">
        <f>SalesData_2[[#This Row],[Unit Price]]*SalesData_2[[#This Row],[Units Sold]]</f>
        <v>480</v>
      </c>
      <c r="I442" s="5">
        <f>SalesData_2[[#This Row],[Unit Cost]]*SalesData_2[[#This Row],[Units Sold]]</f>
        <v>292.79999999999995</v>
      </c>
      <c r="J442" s="5">
        <f>SalesData_2[[#This Row],[Sales]]-SalesData_2[[#This Row],[COGS]]</f>
        <v>187.20000000000005</v>
      </c>
      <c r="K442" s="19">
        <f>SalesData_2[[#This Row],[Profit]]/SalesData_2[[#This Row],[Sales]]</f>
        <v>0.39000000000000007</v>
      </c>
      <c r="L442" t="s">
        <v>64</v>
      </c>
      <c r="M442" t="s">
        <v>83</v>
      </c>
      <c r="N442" t="s">
        <v>85</v>
      </c>
    </row>
    <row r="443" spans="1:14" x14ac:dyDescent="0.3">
      <c r="A443" s="2">
        <v>44284</v>
      </c>
      <c r="B443" s="2">
        <v>44287</v>
      </c>
      <c r="C443">
        <v>3</v>
      </c>
      <c r="D443" t="s">
        <v>2</v>
      </c>
      <c r="E443" s="5">
        <v>250</v>
      </c>
      <c r="F443" s="5">
        <v>187.5</v>
      </c>
      <c r="G443">
        <v>3</v>
      </c>
      <c r="H443" s="5">
        <f>SalesData_2[[#This Row],[Unit Price]]*SalesData_2[[#This Row],[Units Sold]]</f>
        <v>750</v>
      </c>
      <c r="I443" s="5">
        <f>SalesData_2[[#This Row],[Unit Cost]]*SalesData_2[[#This Row],[Units Sold]]</f>
        <v>562.5</v>
      </c>
      <c r="J443" s="5">
        <f>SalesData_2[[#This Row],[Sales]]-SalesData_2[[#This Row],[COGS]]</f>
        <v>187.5</v>
      </c>
      <c r="K443" s="19">
        <f>SalesData_2[[#This Row],[Profit]]/SalesData_2[[#This Row],[Sales]]</f>
        <v>0.25</v>
      </c>
      <c r="L443" t="s">
        <v>62</v>
      </c>
      <c r="M443" t="s">
        <v>80</v>
      </c>
      <c r="N443" t="s">
        <v>86</v>
      </c>
    </row>
    <row r="444" spans="1:14" x14ac:dyDescent="0.3">
      <c r="A444" s="2">
        <v>44285</v>
      </c>
      <c r="B444" s="2">
        <v>44287</v>
      </c>
      <c r="C444">
        <v>2</v>
      </c>
      <c r="D444" t="s">
        <v>7</v>
      </c>
      <c r="E444" s="5">
        <v>250</v>
      </c>
      <c r="F444" s="5">
        <v>167.5</v>
      </c>
      <c r="G444">
        <v>8</v>
      </c>
      <c r="H444" s="5">
        <f>SalesData_2[[#This Row],[Unit Price]]*SalesData_2[[#This Row],[Units Sold]]</f>
        <v>2000</v>
      </c>
      <c r="I444" s="5">
        <f>SalesData_2[[#This Row],[Unit Cost]]*SalesData_2[[#This Row],[Units Sold]]</f>
        <v>1340</v>
      </c>
      <c r="J444" s="5">
        <f>SalesData_2[[#This Row],[Sales]]-SalesData_2[[#This Row],[COGS]]</f>
        <v>660</v>
      </c>
      <c r="K444" s="19">
        <f>SalesData_2[[#This Row],[Profit]]/SalesData_2[[#This Row],[Sales]]</f>
        <v>0.33</v>
      </c>
      <c r="L444" t="s">
        <v>68</v>
      </c>
      <c r="M444" t="s">
        <v>81</v>
      </c>
      <c r="N444" t="s">
        <v>86</v>
      </c>
    </row>
    <row r="445" spans="1:14" x14ac:dyDescent="0.3">
      <c r="A445" s="2">
        <v>44285</v>
      </c>
      <c r="B445" s="2">
        <v>44292</v>
      </c>
      <c r="C445">
        <v>7</v>
      </c>
      <c r="D445" t="s">
        <v>6</v>
      </c>
      <c r="E445" s="5">
        <v>99</v>
      </c>
      <c r="F445" s="5">
        <v>62.37</v>
      </c>
      <c r="G445">
        <v>8</v>
      </c>
      <c r="H445" s="5">
        <f>SalesData_2[[#This Row],[Unit Price]]*SalesData_2[[#This Row],[Units Sold]]</f>
        <v>792</v>
      </c>
      <c r="I445" s="5">
        <f>SalesData_2[[#This Row],[Unit Cost]]*SalesData_2[[#This Row],[Units Sold]]</f>
        <v>498.96</v>
      </c>
      <c r="J445" s="5">
        <f>SalesData_2[[#This Row],[Sales]]-SalesData_2[[#This Row],[COGS]]</f>
        <v>293.04000000000002</v>
      </c>
      <c r="K445" s="19">
        <f>SalesData_2[[#This Row],[Profit]]/SalesData_2[[#This Row],[Sales]]</f>
        <v>0.37000000000000005</v>
      </c>
      <c r="L445" t="s">
        <v>36</v>
      </c>
      <c r="M445" t="s">
        <v>81</v>
      </c>
      <c r="N445" t="s">
        <v>85</v>
      </c>
    </row>
    <row r="446" spans="1:14" x14ac:dyDescent="0.3">
      <c r="A446" s="2">
        <v>44286</v>
      </c>
      <c r="B446" s="2">
        <v>44287</v>
      </c>
      <c r="C446">
        <v>1</v>
      </c>
      <c r="D446" t="s">
        <v>22</v>
      </c>
      <c r="E446" s="5">
        <v>460</v>
      </c>
      <c r="F446" s="5">
        <v>303.60000000000002</v>
      </c>
      <c r="G446">
        <v>3</v>
      </c>
      <c r="H446" s="5">
        <f>SalesData_2[[#This Row],[Unit Price]]*SalesData_2[[#This Row],[Units Sold]]</f>
        <v>1380</v>
      </c>
      <c r="I446" s="5">
        <f>SalesData_2[[#This Row],[Unit Cost]]*SalesData_2[[#This Row],[Units Sold]]</f>
        <v>910.80000000000007</v>
      </c>
      <c r="J446" s="5">
        <f>SalesData_2[[#This Row],[Sales]]-SalesData_2[[#This Row],[COGS]]</f>
        <v>469.19999999999993</v>
      </c>
      <c r="K446" s="19">
        <f>SalesData_2[[#This Row],[Profit]]/SalesData_2[[#This Row],[Sales]]</f>
        <v>0.33999999999999997</v>
      </c>
      <c r="L446" t="s">
        <v>44</v>
      </c>
      <c r="M446" t="s">
        <v>80</v>
      </c>
      <c r="N446" t="s">
        <v>86</v>
      </c>
    </row>
    <row r="447" spans="1:14" x14ac:dyDescent="0.3">
      <c r="A447" s="2">
        <v>44286</v>
      </c>
      <c r="B447" s="2">
        <v>44291</v>
      </c>
      <c r="C447">
        <v>5</v>
      </c>
      <c r="D447" t="s">
        <v>5</v>
      </c>
      <c r="E447" s="5">
        <v>290</v>
      </c>
      <c r="F447" s="5">
        <v>185.6</v>
      </c>
      <c r="G447">
        <v>1</v>
      </c>
      <c r="H447" s="5">
        <f>SalesData_2[[#This Row],[Unit Price]]*SalesData_2[[#This Row],[Units Sold]]</f>
        <v>290</v>
      </c>
      <c r="I447" s="5">
        <f>SalesData_2[[#This Row],[Unit Cost]]*SalesData_2[[#This Row],[Units Sold]]</f>
        <v>185.6</v>
      </c>
      <c r="J447" s="5">
        <f>SalesData_2[[#This Row],[Sales]]-SalesData_2[[#This Row],[COGS]]</f>
        <v>104.4</v>
      </c>
      <c r="K447" s="19">
        <f>SalesData_2[[#This Row],[Profit]]/SalesData_2[[#This Row],[Sales]]</f>
        <v>0.36000000000000004</v>
      </c>
      <c r="L447" t="s">
        <v>59</v>
      </c>
      <c r="M447" t="s">
        <v>82</v>
      </c>
      <c r="N447" t="s">
        <v>85</v>
      </c>
    </row>
    <row r="448" spans="1:14" x14ac:dyDescent="0.3">
      <c r="A448" s="2">
        <v>44286</v>
      </c>
      <c r="B448" s="2">
        <v>44290</v>
      </c>
      <c r="C448">
        <v>4</v>
      </c>
      <c r="D448" t="s">
        <v>15</v>
      </c>
      <c r="E448" s="5">
        <v>110</v>
      </c>
      <c r="F448" s="5">
        <v>78.099999999999994</v>
      </c>
      <c r="G448">
        <v>4</v>
      </c>
      <c r="H448" s="5">
        <f>SalesData_2[[#This Row],[Unit Price]]*SalesData_2[[#This Row],[Units Sold]]</f>
        <v>440</v>
      </c>
      <c r="I448" s="5">
        <f>SalesData_2[[#This Row],[Unit Cost]]*SalesData_2[[#This Row],[Units Sold]]</f>
        <v>312.39999999999998</v>
      </c>
      <c r="J448" s="5">
        <f>SalesData_2[[#This Row],[Sales]]-SalesData_2[[#This Row],[COGS]]</f>
        <v>127.60000000000002</v>
      </c>
      <c r="K448" s="19">
        <f>SalesData_2[[#This Row],[Profit]]/SalesData_2[[#This Row],[Sales]]</f>
        <v>0.29000000000000004</v>
      </c>
      <c r="L448" t="s">
        <v>42</v>
      </c>
      <c r="M448" t="s">
        <v>82</v>
      </c>
      <c r="N448" t="s">
        <v>86</v>
      </c>
    </row>
    <row r="449" spans="1:14" x14ac:dyDescent="0.3">
      <c r="A449" s="2">
        <v>44287</v>
      </c>
      <c r="B449" s="2">
        <v>44290</v>
      </c>
      <c r="C449">
        <v>3</v>
      </c>
      <c r="D449" t="s">
        <v>15</v>
      </c>
      <c r="E449" s="5">
        <v>110</v>
      </c>
      <c r="F449" s="5">
        <v>78.099999999999994</v>
      </c>
      <c r="G449">
        <v>8</v>
      </c>
      <c r="H449" s="5">
        <f>SalesData_2[[#This Row],[Unit Price]]*SalesData_2[[#This Row],[Units Sold]]</f>
        <v>880</v>
      </c>
      <c r="I449" s="5">
        <f>SalesData_2[[#This Row],[Unit Cost]]*SalesData_2[[#This Row],[Units Sold]]</f>
        <v>624.79999999999995</v>
      </c>
      <c r="J449" s="5">
        <f>SalesData_2[[#This Row],[Sales]]-SalesData_2[[#This Row],[COGS]]</f>
        <v>255.20000000000005</v>
      </c>
      <c r="K449" s="19">
        <f>SalesData_2[[#This Row],[Profit]]/SalesData_2[[#This Row],[Sales]]</f>
        <v>0.29000000000000004</v>
      </c>
      <c r="L449" t="s">
        <v>33</v>
      </c>
      <c r="M449" t="s">
        <v>81</v>
      </c>
      <c r="N449" t="s">
        <v>85</v>
      </c>
    </row>
    <row r="450" spans="1:14" x14ac:dyDescent="0.3">
      <c r="A450" s="2">
        <v>44288</v>
      </c>
      <c r="B450" s="2">
        <v>44292</v>
      </c>
      <c r="C450">
        <v>4</v>
      </c>
      <c r="D450" t="s">
        <v>15</v>
      </c>
      <c r="E450" s="5">
        <v>110</v>
      </c>
      <c r="F450" s="5">
        <v>78.099999999999994</v>
      </c>
      <c r="G450">
        <v>7</v>
      </c>
      <c r="H450" s="5">
        <f>SalesData_2[[#This Row],[Unit Price]]*SalesData_2[[#This Row],[Units Sold]]</f>
        <v>770</v>
      </c>
      <c r="I450" s="5">
        <f>SalesData_2[[#This Row],[Unit Cost]]*SalesData_2[[#This Row],[Units Sold]]</f>
        <v>546.69999999999993</v>
      </c>
      <c r="J450" s="5">
        <f>SalesData_2[[#This Row],[Sales]]-SalesData_2[[#This Row],[COGS]]</f>
        <v>223.30000000000007</v>
      </c>
      <c r="K450" s="19">
        <f>SalesData_2[[#This Row],[Profit]]/SalesData_2[[#This Row],[Sales]]</f>
        <v>0.29000000000000009</v>
      </c>
      <c r="L450" t="s">
        <v>61</v>
      </c>
      <c r="M450" t="s">
        <v>82</v>
      </c>
      <c r="N450" t="s">
        <v>86</v>
      </c>
    </row>
    <row r="451" spans="1:14" x14ac:dyDescent="0.3">
      <c r="A451" s="2">
        <v>44288</v>
      </c>
      <c r="B451" s="2">
        <v>44290</v>
      </c>
      <c r="C451">
        <v>2</v>
      </c>
      <c r="D451" t="s">
        <v>2</v>
      </c>
      <c r="E451" s="5">
        <v>250</v>
      </c>
      <c r="F451" s="5">
        <v>187.5</v>
      </c>
      <c r="G451">
        <v>8</v>
      </c>
      <c r="H451" s="5">
        <f>SalesData_2[[#This Row],[Unit Price]]*SalesData_2[[#This Row],[Units Sold]]</f>
        <v>2000</v>
      </c>
      <c r="I451" s="5">
        <f>SalesData_2[[#This Row],[Unit Cost]]*SalesData_2[[#This Row],[Units Sold]]</f>
        <v>1500</v>
      </c>
      <c r="J451" s="5">
        <f>SalesData_2[[#This Row],[Sales]]-SalesData_2[[#This Row],[COGS]]</f>
        <v>500</v>
      </c>
      <c r="K451" s="19">
        <f>SalesData_2[[#This Row],[Profit]]/SalesData_2[[#This Row],[Sales]]</f>
        <v>0.25</v>
      </c>
      <c r="L451" t="s">
        <v>54</v>
      </c>
      <c r="M451" t="s">
        <v>83</v>
      </c>
      <c r="N451" t="s">
        <v>85</v>
      </c>
    </row>
    <row r="452" spans="1:14" x14ac:dyDescent="0.3">
      <c r="A452" s="2">
        <v>44288</v>
      </c>
      <c r="B452" s="2">
        <v>44295</v>
      </c>
      <c r="C452">
        <v>7</v>
      </c>
      <c r="D452" t="s">
        <v>18</v>
      </c>
      <c r="E452" s="5">
        <v>80</v>
      </c>
      <c r="F452" s="5">
        <v>48.8</v>
      </c>
      <c r="G452">
        <v>5</v>
      </c>
      <c r="H452" s="5">
        <f>SalesData_2[[#This Row],[Unit Price]]*SalesData_2[[#This Row],[Units Sold]]</f>
        <v>400</v>
      </c>
      <c r="I452" s="5">
        <f>SalesData_2[[#This Row],[Unit Cost]]*SalesData_2[[#This Row],[Units Sold]]</f>
        <v>244</v>
      </c>
      <c r="J452" s="5">
        <f>SalesData_2[[#This Row],[Sales]]-SalesData_2[[#This Row],[COGS]]</f>
        <v>156</v>
      </c>
      <c r="K452" s="19">
        <f>SalesData_2[[#This Row],[Profit]]/SalesData_2[[#This Row],[Sales]]</f>
        <v>0.39</v>
      </c>
      <c r="L452" t="s">
        <v>59</v>
      </c>
      <c r="M452" t="s">
        <v>82</v>
      </c>
      <c r="N452" t="s">
        <v>86</v>
      </c>
    </row>
    <row r="453" spans="1:14" x14ac:dyDescent="0.3">
      <c r="A453" s="2">
        <v>44291</v>
      </c>
      <c r="B453" s="2">
        <v>44295</v>
      </c>
      <c r="C453">
        <v>4</v>
      </c>
      <c r="D453" t="s">
        <v>3</v>
      </c>
      <c r="E453" s="5">
        <v>95</v>
      </c>
      <c r="F453" s="5">
        <v>60.8</v>
      </c>
      <c r="G453">
        <v>1</v>
      </c>
      <c r="H453" s="5">
        <f>SalesData_2[[#This Row],[Unit Price]]*SalesData_2[[#This Row],[Units Sold]]</f>
        <v>95</v>
      </c>
      <c r="I453" s="5">
        <f>SalesData_2[[#This Row],[Unit Cost]]*SalesData_2[[#This Row],[Units Sold]]</f>
        <v>60.8</v>
      </c>
      <c r="J453" s="5">
        <f>SalesData_2[[#This Row],[Sales]]-SalesData_2[[#This Row],[COGS]]</f>
        <v>34.200000000000003</v>
      </c>
      <c r="K453" s="19">
        <f>SalesData_2[[#This Row],[Profit]]/SalesData_2[[#This Row],[Sales]]</f>
        <v>0.36000000000000004</v>
      </c>
      <c r="L453" t="s">
        <v>30</v>
      </c>
      <c r="M453" t="s">
        <v>79</v>
      </c>
      <c r="N453" t="s">
        <v>85</v>
      </c>
    </row>
    <row r="454" spans="1:14" x14ac:dyDescent="0.3">
      <c r="A454" s="2">
        <v>44292</v>
      </c>
      <c r="B454" s="2">
        <v>44293</v>
      </c>
      <c r="C454">
        <v>1</v>
      </c>
      <c r="D454" t="s">
        <v>21</v>
      </c>
      <c r="E454" s="5">
        <v>355</v>
      </c>
      <c r="F454" s="5">
        <v>252.05</v>
      </c>
      <c r="G454">
        <v>1</v>
      </c>
      <c r="H454" s="5">
        <f>SalesData_2[[#This Row],[Unit Price]]*SalesData_2[[#This Row],[Units Sold]]</f>
        <v>355</v>
      </c>
      <c r="I454" s="5">
        <f>SalesData_2[[#This Row],[Unit Cost]]*SalesData_2[[#This Row],[Units Sold]]</f>
        <v>252.05</v>
      </c>
      <c r="J454" s="5">
        <f>SalesData_2[[#This Row],[Sales]]-SalesData_2[[#This Row],[COGS]]</f>
        <v>102.94999999999999</v>
      </c>
      <c r="K454" s="19">
        <f>SalesData_2[[#This Row],[Profit]]/SalesData_2[[#This Row],[Sales]]</f>
        <v>0.28999999999999998</v>
      </c>
      <c r="L454" t="s">
        <v>39</v>
      </c>
      <c r="M454" t="s">
        <v>79</v>
      </c>
      <c r="N454" t="s">
        <v>85</v>
      </c>
    </row>
    <row r="455" spans="1:14" x14ac:dyDescent="0.3">
      <c r="A455" s="2">
        <v>44293</v>
      </c>
      <c r="B455" s="2">
        <v>44297</v>
      </c>
      <c r="C455">
        <v>4</v>
      </c>
      <c r="D455" t="s">
        <v>21</v>
      </c>
      <c r="E455" s="5">
        <v>355</v>
      </c>
      <c r="F455" s="5">
        <v>252.05</v>
      </c>
      <c r="G455">
        <v>9</v>
      </c>
      <c r="H455" s="5">
        <f>SalesData_2[[#This Row],[Unit Price]]*SalesData_2[[#This Row],[Units Sold]]</f>
        <v>3195</v>
      </c>
      <c r="I455" s="5">
        <f>SalesData_2[[#This Row],[Unit Cost]]*SalesData_2[[#This Row],[Units Sold]]</f>
        <v>2268.4500000000003</v>
      </c>
      <c r="J455" s="5">
        <f>SalesData_2[[#This Row],[Sales]]-SalesData_2[[#This Row],[COGS]]</f>
        <v>926.54999999999973</v>
      </c>
      <c r="K455" s="19">
        <f>SalesData_2[[#This Row],[Profit]]/SalesData_2[[#This Row],[Sales]]</f>
        <v>0.28999999999999992</v>
      </c>
      <c r="L455" t="s">
        <v>44</v>
      </c>
      <c r="M455" t="s">
        <v>83</v>
      </c>
      <c r="N455" t="s">
        <v>85</v>
      </c>
    </row>
    <row r="456" spans="1:14" x14ac:dyDescent="0.3">
      <c r="A456" s="2">
        <v>44293</v>
      </c>
      <c r="B456" s="2">
        <v>44297</v>
      </c>
      <c r="C456">
        <v>4</v>
      </c>
      <c r="D456" t="s">
        <v>9</v>
      </c>
      <c r="E456" s="5">
        <v>215</v>
      </c>
      <c r="F456" s="5">
        <v>152.65</v>
      </c>
      <c r="G456">
        <v>5</v>
      </c>
      <c r="H456" s="5">
        <f>SalesData_2[[#This Row],[Unit Price]]*SalesData_2[[#This Row],[Units Sold]]</f>
        <v>1075</v>
      </c>
      <c r="I456" s="5">
        <f>SalesData_2[[#This Row],[Unit Cost]]*SalesData_2[[#This Row],[Units Sold]]</f>
        <v>763.25</v>
      </c>
      <c r="J456" s="5">
        <f>SalesData_2[[#This Row],[Sales]]-SalesData_2[[#This Row],[COGS]]</f>
        <v>311.75</v>
      </c>
      <c r="K456" s="19">
        <f>SalesData_2[[#This Row],[Profit]]/SalesData_2[[#This Row],[Sales]]</f>
        <v>0.28999999999999998</v>
      </c>
      <c r="L456" t="s">
        <v>42</v>
      </c>
      <c r="M456" t="s">
        <v>83</v>
      </c>
      <c r="N456" t="s">
        <v>86</v>
      </c>
    </row>
    <row r="457" spans="1:14" x14ac:dyDescent="0.3">
      <c r="A457" s="2">
        <v>44294</v>
      </c>
      <c r="B457" s="2">
        <v>44296</v>
      </c>
      <c r="C457">
        <v>2</v>
      </c>
      <c r="D457" t="s">
        <v>17</v>
      </c>
      <c r="E457" s="5">
        <v>195</v>
      </c>
      <c r="F457" s="5">
        <v>138.44999999999999</v>
      </c>
      <c r="G457">
        <v>9</v>
      </c>
      <c r="H457" s="5">
        <f>SalesData_2[[#This Row],[Unit Price]]*SalesData_2[[#This Row],[Units Sold]]</f>
        <v>1755</v>
      </c>
      <c r="I457" s="5">
        <f>SalesData_2[[#This Row],[Unit Cost]]*SalesData_2[[#This Row],[Units Sold]]</f>
        <v>1246.05</v>
      </c>
      <c r="J457" s="5">
        <f>SalesData_2[[#This Row],[Sales]]-SalesData_2[[#This Row],[COGS]]</f>
        <v>508.95000000000005</v>
      </c>
      <c r="K457" s="19">
        <f>SalesData_2[[#This Row],[Profit]]/SalesData_2[[#This Row],[Sales]]</f>
        <v>0.29000000000000004</v>
      </c>
      <c r="L457" t="s">
        <v>51</v>
      </c>
      <c r="M457" t="s">
        <v>81</v>
      </c>
      <c r="N457" t="s">
        <v>86</v>
      </c>
    </row>
    <row r="458" spans="1:14" x14ac:dyDescent="0.3">
      <c r="A458" s="2">
        <v>44297</v>
      </c>
      <c r="B458" s="2">
        <v>44301</v>
      </c>
      <c r="C458">
        <v>4</v>
      </c>
      <c r="D458" t="s">
        <v>7</v>
      </c>
      <c r="E458" s="5">
        <v>250</v>
      </c>
      <c r="F458" s="5">
        <v>167.5</v>
      </c>
      <c r="G458">
        <v>3</v>
      </c>
      <c r="H458" s="5">
        <f>SalesData_2[[#This Row],[Unit Price]]*SalesData_2[[#This Row],[Units Sold]]</f>
        <v>750</v>
      </c>
      <c r="I458" s="5">
        <f>SalesData_2[[#This Row],[Unit Cost]]*SalesData_2[[#This Row],[Units Sold]]</f>
        <v>502.5</v>
      </c>
      <c r="J458" s="5">
        <f>SalesData_2[[#This Row],[Sales]]-SalesData_2[[#This Row],[COGS]]</f>
        <v>247.5</v>
      </c>
      <c r="K458" s="19">
        <f>SalesData_2[[#This Row],[Profit]]/SalesData_2[[#This Row],[Sales]]</f>
        <v>0.33</v>
      </c>
      <c r="L458" t="s">
        <v>57</v>
      </c>
      <c r="M458" t="s">
        <v>79</v>
      </c>
      <c r="N458" t="s">
        <v>85</v>
      </c>
    </row>
    <row r="459" spans="1:14" x14ac:dyDescent="0.3">
      <c r="A459" s="2">
        <v>44297</v>
      </c>
      <c r="B459" s="2">
        <v>44302</v>
      </c>
      <c r="C459">
        <v>5</v>
      </c>
      <c r="D459" t="s">
        <v>21</v>
      </c>
      <c r="E459" s="5">
        <v>355</v>
      </c>
      <c r="F459" s="5">
        <v>252.05</v>
      </c>
      <c r="G459">
        <v>1</v>
      </c>
      <c r="H459" s="5">
        <f>SalesData_2[[#This Row],[Unit Price]]*SalesData_2[[#This Row],[Units Sold]]</f>
        <v>355</v>
      </c>
      <c r="I459" s="5">
        <f>SalesData_2[[#This Row],[Unit Cost]]*SalesData_2[[#This Row],[Units Sold]]</f>
        <v>252.05</v>
      </c>
      <c r="J459" s="5">
        <f>SalesData_2[[#This Row],[Sales]]-SalesData_2[[#This Row],[COGS]]</f>
        <v>102.94999999999999</v>
      </c>
      <c r="K459" s="19">
        <f>SalesData_2[[#This Row],[Profit]]/SalesData_2[[#This Row],[Sales]]</f>
        <v>0.28999999999999998</v>
      </c>
      <c r="L459" t="s">
        <v>59</v>
      </c>
      <c r="M459" t="s">
        <v>79</v>
      </c>
      <c r="N459" t="s">
        <v>85</v>
      </c>
    </row>
    <row r="460" spans="1:14" x14ac:dyDescent="0.3">
      <c r="A460" s="2">
        <v>44298</v>
      </c>
      <c r="B460" s="2">
        <v>44304</v>
      </c>
      <c r="C460">
        <v>6</v>
      </c>
      <c r="D460" t="s">
        <v>9</v>
      </c>
      <c r="E460" s="5">
        <v>215</v>
      </c>
      <c r="F460" s="5">
        <v>152.65</v>
      </c>
      <c r="G460">
        <v>8</v>
      </c>
      <c r="H460" s="5">
        <f>SalesData_2[[#This Row],[Unit Price]]*SalesData_2[[#This Row],[Units Sold]]</f>
        <v>1720</v>
      </c>
      <c r="I460" s="5">
        <f>SalesData_2[[#This Row],[Unit Cost]]*SalesData_2[[#This Row],[Units Sold]]</f>
        <v>1221.2</v>
      </c>
      <c r="J460" s="5">
        <f>SalesData_2[[#This Row],[Sales]]-SalesData_2[[#This Row],[COGS]]</f>
        <v>498.79999999999995</v>
      </c>
      <c r="K460" s="19">
        <f>SalesData_2[[#This Row],[Profit]]/SalesData_2[[#This Row],[Sales]]</f>
        <v>0.28999999999999998</v>
      </c>
      <c r="L460" t="s">
        <v>30</v>
      </c>
      <c r="M460" t="s">
        <v>79</v>
      </c>
      <c r="N460" t="s">
        <v>86</v>
      </c>
    </row>
    <row r="461" spans="1:14" x14ac:dyDescent="0.3">
      <c r="A461" s="2">
        <v>44298</v>
      </c>
      <c r="B461" s="2">
        <v>44303</v>
      </c>
      <c r="C461">
        <v>5</v>
      </c>
      <c r="D461" t="s">
        <v>20</v>
      </c>
      <c r="E461" s="5">
        <v>440</v>
      </c>
      <c r="F461" s="5">
        <v>286</v>
      </c>
      <c r="G461">
        <v>5</v>
      </c>
      <c r="H461" s="5">
        <f>SalesData_2[[#This Row],[Unit Price]]*SalesData_2[[#This Row],[Units Sold]]</f>
        <v>2200</v>
      </c>
      <c r="I461" s="5">
        <f>SalesData_2[[#This Row],[Unit Cost]]*SalesData_2[[#This Row],[Units Sold]]</f>
        <v>1430</v>
      </c>
      <c r="J461" s="5">
        <f>SalesData_2[[#This Row],[Sales]]-SalesData_2[[#This Row],[COGS]]</f>
        <v>770</v>
      </c>
      <c r="K461" s="19">
        <f>SalesData_2[[#This Row],[Profit]]/SalesData_2[[#This Row],[Sales]]</f>
        <v>0.35</v>
      </c>
      <c r="L461" t="s">
        <v>47</v>
      </c>
      <c r="M461" t="s">
        <v>82</v>
      </c>
      <c r="N461" t="s">
        <v>85</v>
      </c>
    </row>
    <row r="462" spans="1:14" x14ac:dyDescent="0.3">
      <c r="A462" s="2">
        <v>44301</v>
      </c>
      <c r="B462" s="2">
        <v>44303</v>
      </c>
      <c r="C462">
        <v>2</v>
      </c>
      <c r="D462" t="s">
        <v>8</v>
      </c>
      <c r="E462" s="5">
        <v>59</v>
      </c>
      <c r="F462" s="5">
        <v>41.3</v>
      </c>
      <c r="G462">
        <v>9</v>
      </c>
      <c r="H462" s="5">
        <f>SalesData_2[[#This Row],[Unit Price]]*SalesData_2[[#This Row],[Units Sold]]</f>
        <v>531</v>
      </c>
      <c r="I462" s="5">
        <f>SalesData_2[[#This Row],[Unit Cost]]*SalesData_2[[#This Row],[Units Sold]]</f>
        <v>371.7</v>
      </c>
      <c r="J462" s="5">
        <f>SalesData_2[[#This Row],[Sales]]-SalesData_2[[#This Row],[COGS]]</f>
        <v>159.30000000000001</v>
      </c>
      <c r="K462" s="19">
        <f>SalesData_2[[#This Row],[Profit]]/SalesData_2[[#This Row],[Sales]]</f>
        <v>0.30000000000000004</v>
      </c>
      <c r="L462" t="s">
        <v>51</v>
      </c>
      <c r="M462" t="s">
        <v>81</v>
      </c>
      <c r="N462" t="s">
        <v>85</v>
      </c>
    </row>
    <row r="463" spans="1:14" x14ac:dyDescent="0.3">
      <c r="A463" s="2">
        <v>44301</v>
      </c>
      <c r="B463" s="2">
        <v>44302</v>
      </c>
      <c r="C463">
        <v>1</v>
      </c>
      <c r="D463" t="s">
        <v>9</v>
      </c>
      <c r="E463" s="5">
        <v>215</v>
      </c>
      <c r="F463" s="5">
        <v>152.65</v>
      </c>
      <c r="G463">
        <v>1</v>
      </c>
      <c r="H463" s="5">
        <f>SalesData_2[[#This Row],[Unit Price]]*SalesData_2[[#This Row],[Units Sold]]</f>
        <v>215</v>
      </c>
      <c r="I463" s="5">
        <f>SalesData_2[[#This Row],[Unit Cost]]*SalesData_2[[#This Row],[Units Sold]]</f>
        <v>152.65</v>
      </c>
      <c r="J463" s="5">
        <f>SalesData_2[[#This Row],[Sales]]-SalesData_2[[#This Row],[COGS]]</f>
        <v>62.349999999999994</v>
      </c>
      <c r="K463" s="19">
        <f>SalesData_2[[#This Row],[Profit]]/SalesData_2[[#This Row],[Sales]]</f>
        <v>0.28999999999999998</v>
      </c>
      <c r="L463" t="s">
        <v>40</v>
      </c>
      <c r="M463" t="s">
        <v>83</v>
      </c>
      <c r="N463" t="s">
        <v>86</v>
      </c>
    </row>
    <row r="464" spans="1:14" x14ac:dyDescent="0.3">
      <c r="A464" s="2">
        <v>44303</v>
      </c>
      <c r="B464" s="2">
        <v>44309</v>
      </c>
      <c r="C464">
        <v>6</v>
      </c>
      <c r="D464" t="s">
        <v>14</v>
      </c>
      <c r="E464" s="5">
        <v>375</v>
      </c>
      <c r="F464" s="5">
        <v>247.5</v>
      </c>
      <c r="G464">
        <v>7</v>
      </c>
      <c r="H464" s="5">
        <f>SalesData_2[[#This Row],[Unit Price]]*SalesData_2[[#This Row],[Units Sold]]</f>
        <v>2625</v>
      </c>
      <c r="I464" s="5">
        <f>SalesData_2[[#This Row],[Unit Cost]]*SalesData_2[[#This Row],[Units Sold]]</f>
        <v>1732.5</v>
      </c>
      <c r="J464" s="5">
        <f>SalesData_2[[#This Row],[Sales]]-SalesData_2[[#This Row],[COGS]]</f>
        <v>892.5</v>
      </c>
      <c r="K464" s="19">
        <f>SalesData_2[[#This Row],[Profit]]/SalesData_2[[#This Row],[Sales]]</f>
        <v>0.34</v>
      </c>
      <c r="L464" t="s">
        <v>76</v>
      </c>
      <c r="M464" t="s">
        <v>79</v>
      </c>
      <c r="N464" t="s">
        <v>85</v>
      </c>
    </row>
    <row r="465" spans="1:14" x14ac:dyDescent="0.3">
      <c r="A465" s="2">
        <v>44303</v>
      </c>
      <c r="B465" s="2">
        <v>44309</v>
      </c>
      <c r="C465">
        <v>6</v>
      </c>
      <c r="D465" t="s">
        <v>15</v>
      </c>
      <c r="E465" s="5">
        <v>110</v>
      </c>
      <c r="F465" s="5">
        <v>78.099999999999994</v>
      </c>
      <c r="G465">
        <v>3</v>
      </c>
      <c r="H465" s="5">
        <f>SalesData_2[[#This Row],[Unit Price]]*SalesData_2[[#This Row],[Units Sold]]</f>
        <v>330</v>
      </c>
      <c r="I465" s="5">
        <f>SalesData_2[[#This Row],[Unit Cost]]*SalesData_2[[#This Row],[Units Sold]]</f>
        <v>234.29999999999998</v>
      </c>
      <c r="J465" s="5">
        <f>SalesData_2[[#This Row],[Sales]]-SalesData_2[[#This Row],[COGS]]</f>
        <v>95.700000000000017</v>
      </c>
      <c r="K465" s="19">
        <f>SalesData_2[[#This Row],[Profit]]/SalesData_2[[#This Row],[Sales]]</f>
        <v>0.29000000000000004</v>
      </c>
      <c r="L465" t="s">
        <v>42</v>
      </c>
      <c r="M465" t="s">
        <v>82</v>
      </c>
      <c r="N465" t="s">
        <v>86</v>
      </c>
    </row>
    <row r="466" spans="1:14" x14ac:dyDescent="0.3">
      <c r="A466" s="2">
        <v>44303</v>
      </c>
      <c r="B466" s="2">
        <v>44308</v>
      </c>
      <c r="C466">
        <v>5</v>
      </c>
      <c r="D466" t="s">
        <v>11</v>
      </c>
      <c r="E466" s="5">
        <v>490</v>
      </c>
      <c r="F466" s="5">
        <v>298.89999999999998</v>
      </c>
      <c r="G466">
        <v>9</v>
      </c>
      <c r="H466" s="5">
        <f>SalesData_2[[#This Row],[Unit Price]]*SalesData_2[[#This Row],[Units Sold]]</f>
        <v>4410</v>
      </c>
      <c r="I466" s="5">
        <f>SalesData_2[[#This Row],[Unit Cost]]*SalesData_2[[#This Row],[Units Sold]]</f>
        <v>2690.1</v>
      </c>
      <c r="J466" s="5">
        <f>SalesData_2[[#This Row],[Sales]]-SalesData_2[[#This Row],[COGS]]</f>
        <v>1719.9</v>
      </c>
      <c r="K466" s="19">
        <f>SalesData_2[[#This Row],[Profit]]/SalesData_2[[#This Row],[Sales]]</f>
        <v>0.39</v>
      </c>
      <c r="L466" t="s">
        <v>60</v>
      </c>
      <c r="M466" t="s">
        <v>83</v>
      </c>
      <c r="N466" t="s">
        <v>85</v>
      </c>
    </row>
    <row r="467" spans="1:14" x14ac:dyDescent="0.3">
      <c r="A467" s="2">
        <v>44306</v>
      </c>
      <c r="B467" s="2">
        <v>44313</v>
      </c>
      <c r="C467">
        <v>7</v>
      </c>
      <c r="D467" t="s">
        <v>18</v>
      </c>
      <c r="E467" s="5">
        <v>80</v>
      </c>
      <c r="F467" s="5">
        <v>48.8</v>
      </c>
      <c r="G467">
        <v>8</v>
      </c>
      <c r="H467" s="5">
        <f>SalesData_2[[#This Row],[Unit Price]]*SalesData_2[[#This Row],[Units Sold]]</f>
        <v>640</v>
      </c>
      <c r="I467" s="5">
        <f>SalesData_2[[#This Row],[Unit Cost]]*SalesData_2[[#This Row],[Units Sold]]</f>
        <v>390.4</v>
      </c>
      <c r="J467" s="5">
        <f>SalesData_2[[#This Row],[Sales]]-SalesData_2[[#This Row],[COGS]]</f>
        <v>249.60000000000002</v>
      </c>
      <c r="K467" s="19">
        <f>SalesData_2[[#This Row],[Profit]]/SalesData_2[[#This Row],[Sales]]</f>
        <v>0.39</v>
      </c>
      <c r="L467" t="s">
        <v>43</v>
      </c>
      <c r="M467" t="s">
        <v>82</v>
      </c>
      <c r="N467" t="s">
        <v>85</v>
      </c>
    </row>
    <row r="468" spans="1:14" x14ac:dyDescent="0.3">
      <c r="A468" s="2">
        <v>44306</v>
      </c>
      <c r="B468" s="2">
        <v>44308</v>
      </c>
      <c r="C468">
        <v>2</v>
      </c>
      <c r="D468" t="s">
        <v>11</v>
      </c>
      <c r="E468" s="5">
        <v>490</v>
      </c>
      <c r="F468" s="5">
        <v>298.89999999999998</v>
      </c>
      <c r="G468">
        <v>2</v>
      </c>
      <c r="H468" s="5">
        <f>SalesData_2[[#This Row],[Unit Price]]*SalesData_2[[#This Row],[Units Sold]]</f>
        <v>980</v>
      </c>
      <c r="I468" s="5">
        <f>SalesData_2[[#This Row],[Unit Cost]]*SalesData_2[[#This Row],[Units Sold]]</f>
        <v>597.79999999999995</v>
      </c>
      <c r="J468" s="5">
        <f>SalesData_2[[#This Row],[Sales]]-SalesData_2[[#This Row],[COGS]]</f>
        <v>382.20000000000005</v>
      </c>
      <c r="K468" s="19">
        <f>SalesData_2[[#This Row],[Profit]]/SalesData_2[[#This Row],[Sales]]</f>
        <v>0.39000000000000007</v>
      </c>
      <c r="L468" t="s">
        <v>50</v>
      </c>
      <c r="M468" t="s">
        <v>79</v>
      </c>
      <c r="N468" t="s">
        <v>86</v>
      </c>
    </row>
    <row r="469" spans="1:14" x14ac:dyDescent="0.3">
      <c r="A469" s="2">
        <v>44307</v>
      </c>
      <c r="B469" s="2">
        <v>44311</v>
      </c>
      <c r="C469">
        <v>4</v>
      </c>
      <c r="D469" t="s">
        <v>4</v>
      </c>
      <c r="E469" s="5">
        <v>390</v>
      </c>
      <c r="F469" s="5">
        <v>288.60000000000002</v>
      </c>
      <c r="G469">
        <v>6</v>
      </c>
      <c r="H469" s="5">
        <f>SalesData_2[[#This Row],[Unit Price]]*SalesData_2[[#This Row],[Units Sold]]</f>
        <v>2340</v>
      </c>
      <c r="I469" s="5">
        <f>SalesData_2[[#This Row],[Unit Cost]]*SalesData_2[[#This Row],[Units Sold]]</f>
        <v>1731.6000000000001</v>
      </c>
      <c r="J469" s="5">
        <f>SalesData_2[[#This Row],[Sales]]-SalesData_2[[#This Row],[COGS]]</f>
        <v>608.39999999999986</v>
      </c>
      <c r="K469" s="19">
        <f>SalesData_2[[#This Row],[Profit]]/SalesData_2[[#This Row],[Sales]]</f>
        <v>0.25999999999999995</v>
      </c>
      <c r="L469" t="s">
        <v>56</v>
      </c>
      <c r="M469" t="s">
        <v>79</v>
      </c>
      <c r="N469" t="s">
        <v>85</v>
      </c>
    </row>
    <row r="470" spans="1:14" x14ac:dyDescent="0.3">
      <c r="A470" s="2">
        <v>44307</v>
      </c>
      <c r="B470" s="2">
        <v>44309</v>
      </c>
      <c r="C470">
        <v>2</v>
      </c>
      <c r="D470" t="s">
        <v>20</v>
      </c>
      <c r="E470" s="5">
        <v>440</v>
      </c>
      <c r="F470" s="5">
        <v>286</v>
      </c>
      <c r="G470">
        <v>4</v>
      </c>
      <c r="H470" s="5">
        <f>SalesData_2[[#This Row],[Unit Price]]*SalesData_2[[#This Row],[Units Sold]]</f>
        <v>1760</v>
      </c>
      <c r="I470" s="5">
        <f>SalesData_2[[#This Row],[Unit Cost]]*SalesData_2[[#This Row],[Units Sold]]</f>
        <v>1144</v>
      </c>
      <c r="J470" s="5">
        <f>SalesData_2[[#This Row],[Sales]]-SalesData_2[[#This Row],[COGS]]</f>
        <v>616</v>
      </c>
      <c r="K470" s="19">
        <f>SalesData_2[[#This Row],[Profit]]/SalesData_2[[#This Row],[Sales]]</f>
        <v>0.35</v>
      </c>
      <c r="L470" t="s">
        <v>29</v>
      </c>
      <c r="M470" t="s">
        <v>82</v>
      </c>
      <c r="N470" t="s">
        <v>86</v>
      </c>
    </row>
    <row r="471" spans="1:14" x14ac:dyDescent="0.3">
      <c r="A471" s="2">
        <v>44308</v>
      </c>
      <c r="B471" s="2">
        <v>44315</v>
      </c>
      <c r="C471">
        <v>7</v>
      </c>
      <c r="D471" t="s">
        <v>7</v>
      </c>
      <c r="E471" s="5">
        <v>250</v>
      </c>
      <c r="F471" s="5">
        <v>167.5</v>
      </c>
      <c r="G471">
        <v>4</v>
      </c>
      <c r="H471" s="5">
        <f>SalesData_2[[#This Row],[Unit Price]]*SalesData_2[[#This Row],[Units Sold]]</f>
        <v>1000</v>
      </c>
      <c r="I471" s="5">
        <f>SalesData_2[[#This Row],[Unit Cost]]*SalesData_2[[#This Row],[Units Sold]]</f>
        <v>670</v>
      </c>
      <c r="J471" s="5">
        <f>SalesData_2[[#This Row],[Sales]]-SalesData_2[[#This Row],[COGS]]</f>
        <v>330</v>
      </c>
      <c r="K471" s="19">
        <f>SalesData_2[[#This Row],[Profit]]/SalesData_2[[#This Row],[Sales]]</f>
        <v>0.33</v>
      </c>
      <c r="L471" t="s">
        <v>67</v>
      </c>
      <c r="M471" t="s">
        <v>83</v>
      </c>
      <c r="N471" t="s">
        <v>85</v>
      </c>
    </row>
    <row r="472" spans="1:14" x14ac:dyDescent="0.3">
      <c r="A472" s="2">
        <v>44309</v>
      </c>
      <c r="B472" s="2">
        <v>44312</v>
      </c>
      <c r="C472">
        <v>3</v>
      </c>
      <c r="D472" t="s">
        <v>6</v>
      </c>
      <c r="E472" s="5">
        <v>99</v>
      </c>
      <c r="F472" s="5">
        <v>62.37</v>
      </c>
      <c r="G472">
        <v>4</v>
      </c>
      <c r="H472" s="5">
        <f>SalesData_2[[#This Row],[Unit Price]]*SalesData_2[[#This Row],[Units Sold]]</f>
        <v>396</v>
      </c>
      <c r="I472" s="5">
        <f>SalesData_2[[#This Row],[Unit Cost]]*SalesData_2[[#This Row],[Units Sold]]</f>
        <v>249.48</v>
      </c>
      <c r="J472" s="5">
        <f>SalesData_2[[#This Row],[Sales]]-SalesData_2[[#This Row],[COGS]]</f>
        <v>146.52000000000001</v>
      </c>
      <c r="K472" s="19">
        <f>SalesData_2[[#This Row],[Profit]]/SalesData_2[[#This Row],[Sales]]</f>
        <v>0.37000000000000005</v>
      </c>
      <c r="L472" t="s">
        <v>48</v>
      </c>
      <c r="M472" t="s">
        <v>80</v>
      </c>
      <c r="N472" t="s">
        <v>85</v>
      </c>
    </row>
    <row r="473" spans="1:14" x14ac:dyDescent="0.3">
      <c r="A473" s="2">
        <v>44309</v>
      </c>
      <c r="B473" s="2">
        <v>44314</v>
      </c>
      <c r="C473">
        <v>5</v>
      </c>
      <c r="D473" t="s">
        <v>5</v>
      </c>
      <c r="E473" s="5">
        <v>290</v>
      </c>
      <c r="F473" s="5">
        <v>185.6</v>
      </c>
      <c r="G473">
        <v>9</v>
      </c>
      <c r="H473" s="5">
        <f>SalesData_2[[#This Row],[Unit Price]]*SalesData_2[[#This Row],[Units Sold]]</f>
        <v>2610</v>
      </c>
      <c r="I473" s="5">
        <f>SalesData_2[[#This Row],[Unit Cost]]*SalesData_2[[#This Row],[Units Sold]]</f>
        <v>1670.3999999999999</v>
      </c>
      <c r="J473" s="5">
        <f>SalesData_2[[#This Row],[Sales]]-SalesData_2[[#This Row],[COGS]]</f>
        <v>939.60000000000014</v>
      </c>
      <c r="K473" s="19">
        <f>SalesData_2[[#This Row],[Profit]]/SalesData_2[[#This Row],[Sales]]</f>
        <v>0.36000000000000004</v>
      </c>
      <c r="L473" t="s">
        <v>33</v>
      </c>
      <c r="M473" t="s">
        <v>79</v>
      </c>
      <c r="N473" t="s">
        <v>85</v>
      </c>
    </row>
    <row r="474" spans="1:14" x14ac:dyDescent="0.3">
      <c r="A474" s="2">
        <v>44310</v>
      </c>
      <c r="B474" s="2">
        <v>44312</v>
      </c>
      <c r="C474">
        <v>2</v>
      </c>
      <c r="D474" t="s">
        <v>20</v>
      </c>
      <c r="E474" s="5">
        <v>440</v>
      </c>
      <c r="F474" s="5">
        <v>286</v>
      </c>
      <c r="G474">
        <v>7</v>
      </c>
      <c r="H474" s="5">
        <f>SalesData_2[[#This Row],[Unit Price]]*SalesData_2[[#This Row],[Units Sold]]</f>
        <v>3080</v>
      </c>
      <c r="I474" s="5">
        <f>SalesData_2[[#This Row],[Unit Cost]]*SalesData_2[[#This Row],[Units Sold]]</f>
        <v>2002</v>
      </c>
      <c r="J474" s="5">
        <f>SalesData_2[[#This Row],[Sales]]-SalesData_2[[#This Row],[COGS]]</f>
        <v>1078</v>
      </c>
      <c r="K474" s="19">
        <f>SalesData_2[[#This Row],[Profit]]/SalesData_2[[#This Row],[Sales]]</f>
        <v>0.35</v>
      </c>
      <c r="L474" t="s">
        <v>66</v>
      </c>
      <c r="M474" t="s">
        <v>79</v>
      </c>
      <c r="N474" t="s">
        <v>86</v>
      </c>
    </row>
    <row r="475" spans="1:14" x14ac:dyDescent="0.3">
      <c r="A475" s="2">
        <v>44312</v>
      </c>
      <c r="B475" s="2">
        <v>44318</v>
      </c>
      <c r="C475">
        <v>6</v>
      </c>
      <c r="D475" t="s">
        <v>6</v>
      </c>
      <c r="E475" s="5">
        <v>99</v>
      </c>
      <c r="F475" s="5">
        <v>62.37</v>
      </c>
      <c r="G475">
        <v>2</v>
      </c>
      <c r="H475" s="5">
        <f>SalesData_2[[#This Row],[Unit Price]]*SalesData_2[[#This Row],[Units Sold]]</f>
        <v>198</v>
      </c>
      <c r="I475" s="5">
        <f>SalesData_2[[#This Row],[Unit Cost]]*SalesData_2[[#This Row],[Units Sold]]</f>
        <v>124.74</v>
      </c>
      <c r="J475" s="5">
        <f>SalesData_2[[#This Row],[Sales]]-SalesData_2[[#This Row],[COGS]]</f>
        <v>73.260000000000005</v>
      </c>
      <c r="K475" s="19">
        <f>SalesData_2[[#This Row],[Profit]]/SalesData_2[[#This Row],[Sales]]</f>
        <v>0.37000000000000005</v>
      </c>
      <c r="L475" t="s">
        <v>67</v>
      </c>
      <c r="M475" t="s">
        <v>79</v>
      </c>
      <c r="N475" t="s">
        <v>86</v>
      </c>
    </row>
    <row r="476" spans="1:14" x14ac:dyDescent="0.3">
      <c r="A476" s="2">
        <v>44312</v>
      </c>
      <c r="B476" s="2">
        <v>44318</v>
      </c>
      <c r="C476">
        <v>6</v>
      </c>
      <c r="D476" t="s">
        <v>2</v>
      </c>
      <c r="E476" s="5">
        <v>250</v>
      </c>
      <c r="F476" s="5">
        <v>187.5</v>
      </c>
      <c r="G476">
        <v>5</v>
      </c>
      <c r="H476" s="5">
        <f>SalesData_2[[#This Row],[Unit Price]]*SalesData_2[[#This Row],[Units Sold]]</f>
        <v>1250</v>
      </c>
      <c r="I476" s="5">
        <f>SalesData_2[[#This Row],[Unit Cost]]*SalesData_2[[#This Row],[Units Sold]]</f>
        <v>937.5</v>
      </c>
      <c r="J476" s="5">
        <f>SalesData_2[[#This Row],[Sales]]-SalesData_2[[#This Row],[COGS]]</f>
        <v>312.5</v>
      </c>
      <c r="K476" s="19">
        <f>SalesData_2[[#This Row],[Profit]]/SalesData_2[[#This Row],[Sales]]</f>
        <v>0.25</v>
      </c>
      <c r="L476" t="s">
        <v>74</v>
      </c>
      <c r="M476" t="s">
        <v>79</v>
      </c>
      <c r="N476" t="s">
        <v>85</v>
      </c>
    </row>
    <row r="477" spans="1:14" x14ac:dyDescent="0.3">
      <c r="A477" s="2">
        <v>44314</v>
      </c>
      <c r="B477" s="2">
        <v>44315</v>
      </c>
      <c r="C477">
        <v>1</v>
      </c>
      <c r="D477" t="s">
        <v>21</v>
      </c>
      <c r="E477" s="5">
        <v>355</v>
      </c>
      <c r="F477" s="5">
        <v>252.05</v>
      </c>
      <c r="G477">
        <v>8</v>
      </c>
      <c r="H477" s="5">
        <f>SalesData_2[[#This Row],[Unit Price]]*SalesData_2[[#This Row],[Units Sold]]</f>
        <v>2840</v>
      </c>
      <c r="I477" s="5">
        <f>SalesData_2[[#This Row],[Unit Cost]]*SalesData_2[[#This Row],[Units Sold]]</f>
        <v>2016.4</v>
      </c>
      <c r="J477" s="5">
        <f>SalesData_2[[#This Row],[Sales]]-SalesData_2[[#This Row],[COGS]]</f>
        <v>823.59999999999991</v>
      </c>
      <c r="K477" s="19">
        <f>SalesData_2[[#This Row],[Profit]]/SalesData_2[[#This Row],[Sales]]</f>
        <v>0.28999999999999998</v>
      </c>
      <c r="L477" t="s">
        <v>59</v>
      </c>
      <c r="M477" t="s">
        <v>83</v>
      </c>
      <c r="N477" t="s">
        <v>86</v>
      </c>
    </row>
    <row r="478" spans="1:14" x14ac:dyDescent="0.3">
      <c r="A478" s="2">
        <v>44315</v>
      </c>
      <c r="B478" s="2">
        <v>44319</v>
      </c>
      <c r="C478">
        <v>4</v>
      </c>
      <c r="D478" t="s">
        <v>4</v>
      </c>
      <c r="E478" s="5">
        <v>390</v>
      </c>
      <c r="F478" s="5">
        <v>288.60000000000002</v>
      </c>
      <c r="G478">
        <v>4</v>
      </c>
      <c r="H478" s="5">
        <f>SalesData_2[[#This Row],[Unit Price]]*SalesData_2[[#This Row],[Units Sold]]</f>
        <v>1560</v>
      </c>
      <c r="I478" s="5">
        <f>SalesData_2[[#This Row],[Unit Cost]]*SalesData_2[[#This Row],[Units Sold]]</f>
        <v>1154.4000000000001</v>
      </c>
      <c r="J478" s="5">
        <f>SalesData_2[[#This Row],[Sales]]-SalesData_2[[#This Row],[COGS]]</f>
        <v>405.59999999999991</v>
      </c>
      <c r="K478" s="19">
        <f>SalesData_2[[#This Row],[Profit]]/SalesData_2[[#This Row],[Sales]]</f>
        <v>0.25999999999999995</v>
      </c>
      <c r="L478" t="s">
        <v>43</v>
      </c>
      <c r="M478" t="s">
        <v>83</v>
      </c>
      <c r="N478" t="s">
        <v>86</v>
      </c>
    </row>
    <row r="479" spans="1:14" x14ac:dyDescent="0.3">
      <c r="A479" s="2">
        <v>44316</v>
      </c>
      <c r="B479" s="2">
        <v>44318</v>
      </c>
      <c r="C479">
        <v>2</v>
      </c>
      <c r="D479" t="s">
        <v>11</v>
      </c>
      <c r="E479" s="5">
        <v>490</v>
      </c>
      <c r="F479" s="5">
        <v>298.89999999999998</v>
      </c>
      <c r="G479">
        <v>5</v>
      </c>
      <c r="H479" s="5">
        <f>SalesData_2[[#This Row],[Unit Price]]*SalesData_2[[#This Row],[Units Sold]]</f>
        <v>2450</v>
      </c>
      <c r="I479" s="5">
        <f>SalesData_2[[#This Row],[Unit Cost]]*SalesData_2[[#This Row],[Units Sold]]</f>
        <v>1494.5</v>
      </c>
      <c r="J479" s="5">
        <f>SalesData_2[[#This Row],[Sales]]-SalesData_2[[#This Row],[COGS]]</f>
        <v>955.5</v>
      </c>
      <c r="K479" s="19">
        <f>SalesData_2[[#This Row],[Profit]]/SalesData_2[[#This Row],[Sales]]</f>
        <v>0.39</v>
      </c>
      <c r="L479" t="s">
        <v>62</v>
      </c>
      <c r="M479" t="s">
        <v>79</v>
      </c>
      <c r="N479" t="s">
        <v>85</v>
      </c>
    </row>
    <row r="480" spans="1:14" x14ac:dyDescent="0.3">
      <c r="A480" s="2">
        <v>44318</v>
      </c>
      <c r="B480" s="2">
        <v>44325</v>
      </c>
      <c r="C480">
        <v>7</v>
      </c>
      <c r="D480" t="s">
        <v>8</v>
      </c>
      <c r="E480" s="5">
        <v>59</v>
      </c>
      <c r="F480" s="5">
        <v>41.3</v>
      </c>
      <c r="G480">
        <v>1</v>
      </c>
      <c r="H480" s="5">
        <f>SalesData_2[[#This Row],[Unit Price]]*SalesData_2[[#This Row],[Units Sold]]</f>
        <v>59</v>
      </c>
      <c r="I480" s="5">
        <f>SalesData_2[[#This Row],[Unit Cost]]*SalesData_2[[#This Row],[Units Sold]]</f>
        <v>41.3</v>
      </c>
      <c r="J480" s="5">
        <f>SalesData_2[[#This Row],[Sales]]-SalesData_2[[#This Row],[COGS]]</f>
        <v>17.700000000000003</v>
      </c>
      <c r="K480" s="19">
        <f>SalesData_2[[#This Row],[Profit]]/SalesData_2[[#This Row],[Sales]]</f>
        <v>0.30000000000000004</v>
      </c>
      <c r="L480" t="s">
        <v>46</v>
      </c>
      <c r="M480" t="s">
        <v>81</v>
      </c>
      <c r="N480" t="s">
        <v>86</v>
      </c>
    </row>
    <row r="481" spans="1:14" x14ac:dyDescent="0.3">
      <c r="A481" s="2">
        <v>44319</v>
      </c>
      <c r="B481" s="2">
        <v>44324</v>
      </c>
      <c r="C481">
        <v>5</v>
      </c>
      <c r="D481" t="s">
        <v>10</v>
      </c>
      <c r="E481" s="5">
        <v>390</v>
      </c>
      <c r="F481" s="5">
        <v>253.5</v>
      </c>
      <c r="G481">
        <v>4</v>
      </c>
      <c r="H481" s="5">
        <f>SalesData_2[[#This Row],[Unit Price]]*SalesData_2[[#This Row],[Units Sold]]</f>
        <v>1560</v>
      </c>
      <c r="I481" s="5">
        <f>SalesData_2[[#This Row],[Unit Cost]]*SalesData_2[[#This Row],[Units Sold]]</f>
        <v>1014</v>
      </c>
      <c r="J481" s="5">
        <f>SalesData_2[[#This Row],[Sales]]-SalesData_2[[#This Row],[COGS]]</f>
        <v>546</v>
      </c>
      <c r="K481" s="19">
        <f>SalesData_2[[#This Row],[Profit]]/SalesData_2[[#This Row],[Sales]]</f>
        <v>0.35</v>
      </c>
      <c r="L481" t="s">
        <v>49</v>
      </c>
      <c r="M481" t="s">
        <v>83</v>
      </c>
      <c r="N481" t="s">
        <v>86</v>
      </c>
    </row>
    <row r="482" spans="1:14" x14ac:dyDescent="0.3">
      <c r="A482" s="2">
        <v>44321</v>
      </c>
      <c r="B482" s="2">
        <v>44328</v>
      </c>
      <c r="C482">
        <v>7</v>
      </c>
      <c r="D482" t="s">
        <v>9</v>
      </c>
      <c r="E482" s="5">
        <v>215</v>
      </c>
      <c r="F482" s="5">
        <v>152.65</v>
      </c>
      <c r="G482">
        <v>1</v>
      </c>
      <c r="H482" s="5">
        <f>SalesData_2[[#This Row],[Unit Price]]*SalesData_2[[#This Row],[Units Sold]]</f>
        <v>215</v>
      </c>
      <c r="I482" s="5">
        <f>SalesData_2[[#This Row],[Unit Cost]]*SalesData_2[[#This Row],[Units Sold]]</f>
        <v>152.65</v>
      </c>
      <c r="J482" s="5">
        <f>SalesData_2[[#This Row],[Sales]]-SalesData_2[[#This Row],[COGS]]</f>
        <v>62.349999999999994</v>
      </c>
      <c r="K482" s="19">
        <f>SalesData_2[[#This Row],[Profit]]/SalesData_2[[#This Row],[Sales]]</f>
        <v>0.28999999999999998</v>
      </c>
      <c r="L482" t="s">
        <v>71</v>
      </c>
      <c r="M482" t="s">
        <v>80</v>
      </c>
      <c r="N482" t="s">
        <v>85</v>
      </c>
    </row>
    <row r="483" spans="1:14" x14ac:dyDescent="0.3">
      <c r="A483" s="2">
        <v>44322</v>
      </c>
      <c r="B483" s="2">
        <v>44326</v>
      </c>
      <c r="C483">
        <v>4</v>
      </c>
      <c r="D483" t="s">
        <v>8</v>
      </c>
      <c r="E483" s="5">
        <v>59</v>
      </c>
      <c r="F483" s="5">
        <v>41.3</v>
      </c>
      <c r="G483">
        <v>5</v>
      </c>
      <c r="H483" s="5">
        <f>SalesData_2[[#This Row],[Unit Price]]*SalesData_2[[#This Row],[Units Sold]]</f>
        <v>295</v>
      </c>
      <c r="I483" s="5">
        <f>SalesData_2[[#This Row],[Unit Cost]]*SalesData_2[[#This Row],[Units Sold]]</f>
        <v>206.5</v>
      </c>
      <c r="J483" s="5">
        <f>SalesData_2[[#This Row],[Sales]]-SalesData_2[[#This Row],[COGS]]</f>
        <v>88.5</v>
      </c>
      <c r="K483" s="19">
        <f>SalesData_2[[#This Row],[Profit]]/SalesData_2[[#This Row],[Sales]]</f>
        <v>0.3</v>
      </c>
      <c r="L483" t="s">
        <v>31</v>
      </c>
      <c r="M483" t="s">
        <v>83</v>
      </c>
      <c r="N483" t="s">
        <v>86</v>
      </c>
    </row>
    <row r="484" spans="1:14" x14ac:dyDescent="0.3">
      <c r="A484" s="2">
        <v>44324</v>
      </c>
      <c r="B484" s="2">
        <v>44330</v>
      </c>
      <c r="C484">
        <v>6</v>
      </c>
      <c r="D484" t="s">
        <v>9</v>
      </c>
      <c r="E484" s="5">
        <v>215</v>
      </c>
      <c r="F484" s="5">
        <v>152.65</v>
      </c>
      <c r="G484">
        <v>3</v>
      </c>
      <c r="H484" s="5">
        <f>SalesData_2[[#This Row],[Unit Price]]*SalesData_2[[#This Row],[Units Sold]]</f>
        <v>645</v>
      </c>
      <c r="I484" s="5">
        <f>SalesData_2[[#This Row],[Unit Cost]]*SalesData_2[[#This Row],[Units Sold]]</f>
        <v>457.95000000000005</v>
      </c>
      <c r="J484" s="5">
        <f>SalesData_2[[#This Row],[Sales]]-SalesData_2[[#This Row],[COGS]]</f>
        <v>187.04999999999995</v>
      </c>
      <c r="K484" s="19">
        <f>SalesData_2[[#This Row],[Profit]]/SalesData_2[[#This Row],[Sales]]</f>
        <v>0.28999999999999992</v>
      </c>
      <c r="L484" t="s">
        <v>43</v>
      </c>
      <c r="M484" t="s">
        <v>83</v>
      </c>
      <c r="N484" t="s">
        <v>86</v>
      </c>
    </row>
    <row r="485" spans="1:14" x14ac:dyDescent="0.3">
      <c r="A485" s="2">
        <v>44326</v>
      </c>
      <c r="B485" s="2">
        <v>44333</v>
      </c>
      <c r="C485">
        <v>7</v>
      </c>
      <c r="D485" t="s">
        <v>2</v>
      </c>
      <c r="E485" s="5">
        <v>250</v>
      </c>
      <c r="F485" s="5">
        <v>187.5</v>
      </c>
      <c r="G485">
        <v>3</v>
      </c>
      <c r="H485" s="5">
        <f>SalesData_2[[#This Row],[Unit Price]]*SalesData_2[[#This Row],[Units Sold]]</f>
        <v>750</v>
      </c>
      <c r="I485" s="5">
        <f>SalesData_2[[#This Row],[Unit Cost]]*SalesData_2[[#This Row],[Units Sold]]</f>
        <v>562.5</v>
      </c>
      <c r="J485" s="5">
        <f>SalesData_2[[#This Row],[Sales]]-SalesData_2[[#This Row],[COGS]]</f>
        <v>187.5</v>
      </c>
      <c r="K485" s="19">
        <f>SalesData_2[[#This Row],[Profit]]/SalesData_2[[#This Row],[Sales]]</f>
        <v>0.25</v>
      </c>
      <c r="L485" t="s">
        <v>33</v>
      </c>
      <c r="M485" t="s">
        <v>80</v>
      </c>
      <c r="N485" t="s">
        <v>85</v>
      </c>
    </row>
    <row r="486" spans="1:14" x14ac:dyDescent="0.3">
      <c r="A486" s="2">
        <v>44328</v>
      </c>
      <c r="B486" s="2">
        <v>44335</v>
      </c>
      <c r="C486">
        <v>7</v>
      </c>
      <c r="D486" t="s">
        <v>5</v>
      </c>
      <c r="E486" s="5">
        <v>290</v>
      </c>
      <c r="F486" s="5">
        <v>185.6</v>
      </c>
      <c r="G486">
        <v>2</v>
      </c>
      <c r="H486" s="5">
        <f>SalesData_2[[#This Row],[Unit Price]]*SalesData_2[[#This Row],[Units Sold]]</f>
        <v>580</v>
      </c>
      <c r="I486" s="5">
        <f>SalesData_2[[#This Row],[Unit Cost]]*SalesData_2[[#This Row],[Units Sold]]</f>
        <v>371.2</v>
      </c>
      <c r="J486" s="5">
        <f>SalesData_2[[#This Row],[Sales]]-SalesData_2[[#This Row],[COGS]]</f>
        <v>208.8</v>
      </c>
      <c r="K486" s="19">
        <f>SalesData_2[[#This Row],[Profit]]/SalesData_2[[#This Row],[Sales]]</f>
        <v>0.36000000000000004</v>
      </c>
      <c r="L486" t="s">
        <v>31</v>
      </c>
      <c r="M486" t="s">
        <v>80</v>
      </c>
      <c r="N486" t="s">
        <v>85</v>
      </c>
    </row>
    <row r="487" spans="1:14" x14ac:dyDescent="0.3">
      <c r="A487" s="2">
        <v>44329</v>
      </c>
      <c r="B487" s="2">
        <v>44331</v>
      </c>
      <c r="C487">
        <v>2</v>
      </c>
      <c r="D487" t="s">
        <v>15</v>
      </c>
      <c r="E487" s="5">
        <v>110</v>
      </c>
      <c r="F487" s="5">
        <v>78.099999999999994</v>
      </c>
      <c r="G487">
        <v>1</v>
      </c>
      <c r="H487" s="5">
        <f>SalesData_2[[#This Row],[Unit Price]]*SalesData_2[[#This Row],[Units Sold]]</f>
        <v>110</v>
      </c>
      <c r="I487" s="5">
        <f>SalesData_2[[#This Row],[Unit Cost]]*SalesData_2[[#This Row],[Units Sold]]</f>
        <v>78.099999999999994</v>
      </c>
      <c r="J487" s="5">
        <f>SalesData_2[[#This Row],[Sales]]-SalesData_2[[#This Row],[COGS]]</f>
        <v>31.900000000000006</v>
      </c>
      <c r="K487" s="19">
        <f>SalesData_2[[#This Row],[Profit]]/SalesData_2[[#This Row],[Sales]]</f>
        <v>0.29000000000000004</v>
      </c>
      <c r="L487" t="s">
        <v>55</v>
      </c>
      <c r="M487" t="s">
        <v>79</v>
      </c>
      <c r="N487" t="s">
        <v>85</v>
      </c>
    </row>
    <row r="488" spans="1:14" x14ac:dyDescent="0.3">
      <c r="A488" s="2">
        <v>44330</v>
      </c>
      <c r="B488" s="2">
        <v>44333</v>
      </c>
      <c r="C488">
        <v>3</v>
      </c>
      <c r="D488" t="s">
        <v>15</v>
      </c>
      <c r="E488" s="5">
        <v>110</v>
      </c>
      <c r="F488" s="5">
        <v>78.099999999999994</v>
      </c>
      <c r="G488">
        <v>4</v>
      </c>
      <c r="H488" s="5">
        <f>SalesData_2[[#This Row],[Unit Price]]*SalesData_2[[#This Row],[Units Sold]]</f>
        <v>440</v>
      </c>
      <c r="I488" s="5">
        <f>SalesData_2[[#This Row],[Unit Cost]]*SalesData_2[[#This Row],[Units Sold]]</f>
        <v>312.39999999999998</v>
      </c>
      <c r="J488" s="5">
        <f>SalesData_2[[#This Row],[Sales]]-SalesData_2[[#This Row],[COGS]]</f>
        <v>127.60000000000002</v>
      </c>
      <c r="K488" s="19">
        <f>SalesData_2[[#This Row],[Profit]]/SalesData_2[[#This Row],[Sales]]</f>
        <v>0.29000000000000004</v>
      </c>
      <c r="L488" t="s">
        <v>75</v>
      </c>
      <c r="M488" t="s">
        <v>83</v>
      </c>
      <c r="N488" t="s">
        <v>86</v>
      </c>
    </row>
    <row r="489" spans="1:14" x14ac:dyDescent="0.3">
      <c r="A489" s="2">
        <v>44332</v>
      </c>
      <c r="B489" s="2">
        <v>44339</v>
      </c>
      <c r="C489">
        <v>7</v>
      </c>
      <c r="D489" t="s">
        <v>18</v>
      </c>
      <c r="E489" s="5">
        <v>80</v>
      </c>
      <c r="F489" s="5">
        <v>48.8</v>
      </c>
      <c r="G489">
        <v>9</v>
      </c>
      <c r="H489" s="5">
        <f>SalesData_2[[#This Row],[Unit Price]]*SalesData_2[[#This Row],[Units Sold]]</f>
        <v>720</v>
      </c>
      <c r="I489" s="5">
        <f>SalesData_2[[#This Row],[Unit Cost]]*SalesData_2[[#This Row],[Units Sold]]</f>
        <v>439.2</v>
      </c>
      <c r="J489" s="5">
        <f>SalesData_2[[#This Row],[Sales]]-SalesData_2[[#This Row],[COGS]]</f>
        <v>280.8</v>
      </c>
      <c r="K489" s="19">
        <f>SalesData_2[[#This Row],[Profit]]/SalesData_2[[#This Row],[Sales]]</f>
        <v>0.39</v>
      </c>
      <c r="L489" t="s">
        <v>74</v>
      </c>
      <c r="M489" t="s">
        <v>81</v>
      </c>
      <c r="N489" t="s">
        <v>85</v>
      </c>
    </row>
    <row r="490" spans="1:14" x14ac:dyDescent="0.3">
      <c r="A490" s="2">
        <v>44332</v>
      </c>
      <c r="B490" s="2">
        <v>44338</v>
      </c>
      <c r="C490">
        <v>6</v>
      </c>
      <c r="D490" t="s">
        <v>9</v>
      </c>
      <c r="E490" s="5">
        <v>215</v>
      </c>
      <c r="F490" s="5">
        <v>152.65</v>
      </c>
      <c r="G490">
        <v>1</v>
      </c>
      <c r="H490" s="5">
        <f>SalesData_2[[#This Row],[Unit Price]]*SalesData_2[[#This Row],[Units Sold]]</f>
        <v>215</v>
      </c>
      <c r="I490" s="5">
        <f>SalesData_2[[#This Row],[Unit Cost]]*SalesData_2[[#This Row],[Units Sold]]</f>
        <v>152.65</v>
      </c>
      <c r="J490" s="5">
        <f>SalesData_2[[#This Row],[Sales]]-SalesData_2[[#This Row],[COGS]]</f>
        <v>62.349999999999994</v>
      </c>
      <c r="K490" s="19">
        <f>SalesData_2[[#This Row],[Profit]]/SalesData_2[[#This Row],[Sales]]</f>
        <v>0.28999999999999998</v>
      </c>
      <c r="L490" t="s">
        <v>45</v>
      </c>
      <c r="M490" t="s">
        <v>83</v>
      </c>
      <c r="N490" t="s">
        <v>86</v>
      </c>
    </row>
    <row r="491" spans="1:14" x14ac:dyDescent="0.3">
      <c r="A491" s="2">
        <v>44332</v>
      </c>
      <c r="B491" s="2">
        <v>44338</v>
      </c>
      <c r="C491">
        <v>6</v>
      </c>
      <c r="D491" t="s">
        <v>3</v>
      </c>
      <c r="E491" s="5">
        <v>95</v>
      </c>
      <c r="F491" s="5">
        <v>60.8</v>
      </c>
      <c r="G491">
        <v>4</v>
      </c>
      <c r="H491" s="5">
        <f>SalesData_2[[#This Row],[Unit Price]]*SalesData_2[[#This Row],[Units Sold]]</f>
        <v>380</v>
      </c>
      <c r="I491" s="5">
        <f>SalesData_2[[#This Row],[Unit Cost]]*SalesData_2[[#This Row],[Units Sold]]</f>
        <v>243.2</v>
      </c>
      <c r="J491" s="5">
        <f>SalesData_2[[#This Row],[Sales]]-SalesData_2[[#This Row],[COGS]]</f>
        <v>136.80000000000001</v>
      </c>
      <c r="K491" s="19">
        <f>SalesData_2[[#This Row],[Profit]]/SalesData_2[[#This Row],[Sales]]</f>
        <v>0.36000000000000004</v>
      </c>
      <c r="L491" t="s">
        <v>58</v>
      </c>
      <c r="M491" t="s">
        <v>83</v>
      </c>
      <c r="N491" t="s">
        <v>85</v>
      </c>
    </row>
    <row r="492" spans="1:14" x14ac:dyDescent="0.3">
      <c r="A492" s="2">
        <v>44332</v>
      </c>
      <c r="B492" s="2">
        <v>44339</v>
      </c>
      <c r="C492">
        <v>7</v>
      </c>
      <c r="D492" t="s">
        <v>16</v>
      </c>
      <c r="E492" s="5">
        <v>145</v>
      </c>
      <c r="F492" s="5">
        <v>105.85</v>
      </c>
      <c r="G492">
        <v>8</v>
      </c>
      <c r="H492" s="5">
        <f>SalesData_2[[#This Row],[Unit Price]]*SalesData_2[[#This Row],[Units Sold]]</f>
        <v>1160</v>
      </c>
      <c r="I492" s="5">
        <f>SalesData_2[[#This Row],[Unit Cost]]*SalesData_2[[#This Row],[Units Sold]]</f>
        <v>846.8</v>
      </c>
      <c r="J492" s="5">
        <f>SalesData_2[[#This Row],[Sales]]-SalesData_2[[#This Row],[COGS]]</f>
        <v>313.20000000000005</v>
      </c>
      <c r="K492" s="19">
        <f>SalesData_2[[#This Row],[Profit]]/SalesData_2[[#This Row],[Sales]]</f>
        <v>0.27</v>
      </c>
      <c r="L492" t="s">
        <v>38</v>
      </c>
      <c r="M492" t="s">
        <v>80</v>
      </c>
      <c r="N492" t="s">
        <v>85</v>
      </c>
    </row>
    <row r="493" spans="1:14" x14ac:dyDescent="0.3">
      <c r="A493" s="2">
        <v>44332</v>
      </c>
      <c r="B493" s="2">
        <v>44335</v>
      </c>
      <c r="C493">
        <v>3</v>
      </c>
      <c r="D493" t="s">
        <v>17</v>
      </c>
      <c r="E493" s="5">
        <v>195</v>
      </c>
      <c r="F493" s="5">
        <v>138.44999999999999</v>
      </c>
      <c r="G493">
        <v>1</v>
      </c>
      <c r="H493" s="5">
        <f>SalesData_2[[#This Row],[Unit Price]]*SalesData_2[[#This Row],[Units Sold]]</f>
        <v>195</v>
      </c>
      <c r="I493" s="5">
        <f>SalesData_2[[#This Row],[Unit Cost]]*SalesData_2[[#This Row],[Units Sold]]</f>
        <v>138.44999999999999</v>
      </c>
      <c r="J493" s="5">
        <f>SalesData_2[[#This Row],[Sales]]-SalesData_2[[#This Row],[COGS]]</f>
        <v>56.550000000000011</v>
      </c>
      <c r="K493" s="19">
        <f>SalesData_2[[#This Row],[Profit]]/SalesData_2[[#This Row],[Sales]]</f>
        <v>0.29000000000000004</v>
      </c>
      <c r="L493" t="s">
        <v>51</v>
      </c>
      <c r="M493" t="s">
        <v>83</v>
      </c>
      <c r="N493" t="s">
        <v>85</v>
      </c>
    </row>
    <row r="494" spans="1:14" x14ac:dyDescent="0.3">
      <c r="A494" s="2">
        <v>44333</v>
      </c>
      <c r="B494" s="2">
        <v>44339</v>
      </c>
      <c r="C494">
        <v>6</v>
      </c>
      <c r="D494" t="s">
        <v>6</v>
      </c>
      <c r="E494" s="5">
        <v>99</v>
      </c>
      <c r="F494" s="5">
        <v>62.37</v>
      </c>
      <c r="G494">
        <v>5</v>
      </c>
      <c r="H494" s="5">
        <f>SalesData_2[[#This Row],[Unit Price]]*SalesData_2[[#This Row],[Units Sold]]</f>
        <v>495</v>
      </c>
      <c r="I494" s="5">
        <f>SalesData_2[[#This Row],[Unit Cost]]*SalesData_2[[#This Row],[Units Sold]]</f>
        <v>311.84999999999997</v>
      </c>
      <c r="J494" s="5">
        <f>SalesData_2[[#This Row],[Sales]]-SalesData_2[[#This Row],[COGS]]</f>
        <v>183.15000000000003</v>
      </c>
      <c r="K494" s="19">
        <f>SalesData_2[[#This Row],[Profit]]/SalesData_2[[#This Row],[Sales]]</f>
        <v>0.37000000000000005</v>
      </c>
      <c r="L494" t="s">
        <v>66</v>
      </c>
      <c r="M494" t="s">
        <v>79</v>
      </c>
      <c r="N494" t="s">
        <v>85</v>
      </c>
    </row>
    <row r="495" spans="1:14" x14ac:dyDescent="0.3">
      <c r="A495" s="2">
        <v>44335</v>
      </c>
      <c r="B495" s="2">
        <v>44337</v>
      </c>
      <c r="C495">
        <v>2</v>
      </c>
      <c r="D495" t="s">
        <v>5</v>
      </c>
      <c r="E495" s="5">
        <v>290</v>
      </c>
      <c r="F495" s="5">
        <v>185.6</v>
      </c>
      <c r="G495">
        <v>1</v>
      </c>
      <c r="H495" s="5">
        <f>SalesData_2[[#This Row],[Unit Price]]*SalesData_2[[#This Row],[Units Sold]]</f>
        <v>290</v>
      </c>
      <c r="I495" s="5">
        <f>SalesData_2[[#This Row],[Unit Cost]]*SalesData_2[[#This Row],[Units Sold]]</f>
        <v>185.6</v>
      </c>
      <c r="J495" s="5">
        <f>SalesData_2[[#This Row],[Sales]]-SalesData_2[[#This Row],[COGS]]</f>
        <v>104.4</v>
      </c>
      <c r="K495" s="19">
        <f>SalesData_2[[#This Row],[Profit]]/SalesData_2[[#This Row],[Sales]]</f>
        <v>0.36000000000000004</v>
      </c>
      <c r="L495" t="s">
        <v>73</v>
      </c>
      <c r="M495" t="s">
        <v>81</v>
      </c>
      <c r="N495" t="s">
        <v>86</v>
      </c>
    </row>
    <row r="496" spans="1:14" x14ac:dyDescent="0.3">
      <c r="A496" s="2">
        <v>44338</v>
      </c>
      <c r="B496" s="2">
        <v>44343</v>
      </c>
      <c r="C496">
        <v>5</v>
      </c>
      <c r="D496" t="s">
        <v>15</v>
      </c>
      <c r="E496" s="5">
        <v>110</v>
      </c>
      <c r="F496" s="5">
        <v>78.099999999999994</v>
      </c>
      <c r="G496">
        <v>4</v>
      </c>
      <c r="H496" s="5">
        <f>SalesData_2[[#This Row],[Unit Price]]*SalesData_2[[#This Row],[Units Sold]]</f>
        <v>440</v>
      </c>
      <c r="I496" s="5">
        <f>SalesData_2[[#This Row],[Unit Cost]]*SalesData_2[[#This Row],[Units Sold]]</f>
        <v>312.39999999999998</v>
      </c>
      <c r="J496" s="5">
        <f>SalesData_2[[#This Row],[Sales]]-SalesData_2[[#This Row],[COGS]]</f>
        <v>127.60000000000002</v>
      </c>
      <c r="K496" s="19">
        <f>SalesData_2[[#This Row],[Profit]]/SalesData_2[[#This Row],[Sales]]</f>
        <v>0.29000000000000004</v>
      </c>
      <c r="L496" t="s">
        <v>75</v>
      </c>
      <c r="M496" t="s">
        <v>83</v>
      </c>
      <c r="N496" t="s">
        <v>85</v>
      </c>
    </row>
    <row r="497" spans="1:14" x14ac:dyDescent="0.3">
      <c r="A497" s="2">
        <v>44338</v>
      </c>
      <c r="B497" s="2">
        <v>44345</v>
      </c>
      <c r="C497">
        <v>7</v>
      </c>
      <c r="D497" t="s">
        <v>18</v>
      </c>
      <c r="E497" s="5">
        <v>80</v>
      </c>
      <c r="F497" s="5">
        <v>48.8</v>
      </c>
      <c r="G497">
        <v>3</v>
      </c>
      <c r="H497" s="5">
        <f>SalesData_2[[#This Row],[Unit Price]]*SalesData_2[[#This Row],[Units Sold]]</f>
        <v>240</v>
      </c>
      <c r="I497" s="5">
        <f>SalesData_2[[#This Row],[Unit Cost]]*SalesData_2[[#This Row],[Units Sold]]</f>
        <v>146.39999999999998</v>
      </c>
      <c r="J497" s="5">
        <f>SalesData_2[[#This Row],[Sales]]-SalesData_2[[#This Row],[COGS]]</f>
        <v>93.600000000000023</v>
      </c>
      <c r="K497" s="19">
        <f>SalesData_2[[#This Row],[Profit]]/SalesData_2[[#This Row],[Sales]]</f>
        <v>0.39000000000000007</v>
      </c>
      <c r="L497" t="s">
        <v>59</v>
      </c>
      <c r="M497" t="s">
        <v>82</v>
      </c>
      <c r="N497" t="s">
        <v>85</v>
      </c>
    </row>
    <row r="498" spans="1:14" x14ac:dyDescent="0.3">
      <c r="A498" s="2">
        <v>44340</v>
      </c>
      <c r="B498" s="2">
        <v>44346</v>
      </c>
      <c r="C498">
        <v>6</v>
      </c>
      <c r="D498" t="s">
        <v>8</v>
      </c>
      <c r="E498" s="5">
        <v>59</v>
      </c>
      <c r="F498" s="5">
        <v>41.3</v>
      </c>
      <c r="G498">
        <v>7</v>
      </c>
      <c r="H498" s="5">
        <f>SalesData_2[[#This Row],[Unit Price]]*SalesData_2[[#This Row],[Units Sold]]</f>
        <v>413</v>
      </c>
      <c r="I498" s="5">
        <f>SalesData_2[[#This Row],[Unit Cost]]*SalesData_2[[#This Row],[Units Sold]]</f>
        <v>289.09999999999997</v>
      </c>
      <c r="J498" s="5">
        <f>SalesData_2[[#This Row],[Sales]]-SalesData_2[[#This Row],[COGS]]</f>
        <v>123.90000000000003</v>
      </c>
      <c r="K498" s="19">
        <f>SalesData_2[[#This Row],[Profit]]/SalesData_2[[#This Row],[Sales]]</f>
        <v>0.3000000000000001</v>
      </c>
      <c r="L498" t="s">
        <v>43</v>
      </c>
      <c r="M498" t="s">
        <v>83</v>
      </c>
      <c r="N498" t="s">
        <v>85</v>
      </c>
    </row>
    <row r="499" spans="1:14" x14ac:dyDescent="0.3">
      <c r="A499" s="2">
        <v>44341</v>
      </c>
      <c r="B499" s="2">
        <v>44348</v>
      </c>
      <c r="C499">
        <v>7</v>
      </c>
      <c r="D499" t="s">
        <v>19</v>
      </c>
      <c r="E499" s="5">
        <v>220</v>
      </c>
      <c r="F499" s="5">
        <v>154</v>
      </c>
      <c r="G499">
        <v>9</v>
      </c>
      <c r="H499" s="5">
        <f>SalesData_2[[#This Row],[Unit Price]]*SalesData_2[[#This Row],[Units Sold]]</f>
        <v>1980</v>
      </c>
      <c r="I499" s="5">
        <f>SalesData_2[[#This Row],[Unit Cost]]*SalesData_2[[#This Row],[Units Sold]]</f>
        <v>1386</v>
      </c>
      <c r="J499" s="5">
        <f>SalesData_2[[#This Row],[Sales]]-SalesData_2[[#This Row],[COGS]]</f>
        <v>594</v>
      </c>
      <c r="K499" s="19">
        <f>SalesData_2[[#This Row],[Profit]]/SalesData_2[[#This Row],[Sales]]</f>
        <v>0.3</v>
      </c>
      <c r="L499" t="s">
        <v>65</v>
      </c>
      <c r="M499" t="s">
        <v>83</v>
      </c>
      <c r="N499" t="s">
        <v>85</v>
      </c>
    </row>
    <row r="500" spans="1:14" x14ac:dyDescent="0.3">
      <c r="A500" s="2">
        <v>44342</v>
      </c>
      <c r="B500" s="2">
        <v>44348</v>
      </c>
      <c r="C500">
        <v>6</v>
      </c>
      <c r="D500" t="s">
        <v>12</v>
      </c>
      <c r="E500" s="5">
        <v>320</v>
      </c>
      <c r="F500" s="5">
        <v>233.6</v>
      </c>
      <c r="G500">
        <v>4</v>
      </c>
      <c r="H500" s="5">
        <f>SalesData_2[[#This Row],[Unit Price]]*SalesData_2[[#This Row],[Units Sold]]</f>
        <v>1280</v>
      </c>
      <c r="I500" s="5">
        <f>SalesData_2[[#This Row],[Unit Cost]]*SalesData_2[[#This Row],[Units Sold]]</f>
        <v>934.4</v>
      </c>
      <c r="J500" s="5">
        <f>SalesData_2[[#This Row],[Sales]]-SalesData_2[[#This Row],[COGS]]</f>
        <v>345.6</v>
      </c>
      <c r="K500" s="19">
        <f>SalesData_2[[#This Row],[Profit]]/SalesData_2[[#This Row],[Sales]]</f>
        <v>0.27</v>
      </c>
      <c r="L500" t="s">
        <v>40</v>
      </c>
      <c r="M500" t="s">
        <v>80</v>
      </c>
      <c r="N500" t="s">
        <v>85</v>
      </c>
    </row>
    <row r="501" spans="1:14" x14ac:dyDescent="0.3">
      <c r="A501" s="2">
        <v>44344</v>
      </c>
      <c r="B501" s="2">
        <v>44349</v>
      </c>
      <c r="C501">
        <v>5</v>
      </c>
      <c r="D501" t="s">
        <v>20</v>
      </c>
      <c r="E501" s="5">
        <v>440</v>
      </c>
      <c r="F501" s="5">
        <v>286</v>
      </c>
      <c r="G501">
        <v>6</v>
      </c>
      <c r="H501" s="5">
        <f>SalesData_2[[#This Row],[Unit Price]]*SalesData_2[[#This Row],[Units Sold]]</f>
        <v>2640</v>
      </c>
      <c r="I501" s="5">
        <f>SalesData_2[[#This Row],[Unit Cost]]*SalesData_2[[#This Row],[Units Sold]]</f>
        <v>1716</v>
      </c>
      <c r="J501" s="5">
        <f>SalesData_2[[#This Row],[Sales]]-SalesData_2[[#This Row],[COGS]]</f>
        <v>924</v>
      </c>
      <c r="K501" s="19">
        <f>SalesData_2[[#This Row],[Profit]]/SalesData_2[[#This Row],[Sales]]</f>
        <v>0.35</v>
      </c>
      <c r="L501" t="s">
        <v>73</v>
      </c>
      <c r="M501" t="s">
        <v>79</v>
      </c>
      <c r="N501" t="s">
        <v>85</v>
      </c>
    </row>
    <row r="502" spans="1:14" x14ac:dyDescent="0.3">
      <c r="A502" s="2">
        <v>44344</v>
      </c>
      <c r="B502" s="2">
        <v>44349</v>
      </c>
      <c r="C502">
        <v>5</v>
      </c>
      <c r="D502" t="s">
        <v>14</v>
      </c>
      <c r="E502" s="5">
        <v>375</v>
      </c>
      <c r="F502" s="5">
        <v>247.5</v>
      </c>
      <c r="G502">
        <v>5</v>
      </c>
      <c r="H502" s="5">
        <f>SalesData_2[[#This Row],[Unit Price]]*SalesData_2[[#This Row],[Units Sold]]</f>
        <v>1875</v>
      </c>
      <c r="I502" s="5">
        <f>SalesData_2[[#This Row],[Unit Cost]]*SalesData_2[[#This Row],[Units Sold]]</f>
        <v>1237.5</v>
      </c>
      <c r="J502" s="5">
        <f>SalesData_2[[#This Row],[Sales]]-SalesData_2[[#This Row],[COGS]]</f>
        <v>637.5</v>
      </c>
      <c r="K502" s="19">
        <f>SalesData_2[[#This Row],[Profit]]/SalesData_2[[#This Row],[Sales]]</f>
        <v>0.34</v>
      </c>
      <c r="L502" t="s">
        <v>45</v>
      </c>
      <c r="M502" t="s">
        <v>82</v>
      </c>
      <c r="N502" t="s">
        <v>85</v>
      </c>
    </row>
    <row r="503" spans="1:14" x14ac:dyDescent="0.3">
      <c r="A503" s="2">
        <v>44344</v>
      </c>
      <c r="B503" s="2">
        <v>44345</v>
      </c>
      <c r="C503">
        <v>1</v>
      </c>
      <c r="D503" t="s">
        <v>18</v>
      </c>
      <c r="E503" s="5">
        <v>80</v>
      </c>
      <c r="F503" s="5">
        <v>48.8</v>
      </c>
      <c r="G503">
        <v>9</v>
      </c>
      <c r="H503" s="5">
        <f>SalesData_2[[#This Row],[Unit Price]]*SalesData_2[[#This Row],[Units Sold]]</f>
        <v>720</v>
      </c>
      <c r="I503" s="5">
        <f>SalesData_2[[#This Row],[Unit Cost]]*SalesData_2[[#This Row],[Units Sold]]</f>
        <v>439.2</v>
      </c>
      <c r="J503" s="5">
        <f>SalesData_2[[#This Row],[Sales]]-SalesData_2[[#This Row],[COGS]]</f>
        <v>280.8</v>
      </c>
      <c r="K503" s="19">
        <f>SalesData_2[[#This Row],[Profit]]/SalesData_2[[#This Row],[Sales]]</f>
        <v>0.39</v>
      </c>
      <c r="L503" t="s">
        <v>71</v>
      </c>
      <c r="M503" t="s">
        <v>79</v>
      </c>
      <c r="N503" t="s">
        <v>85</v>
      </c>
    </row>
    <row r="504" spans="1:14" x14ac:dyDescent="0.3">
      <c r="A504" s="2">
        <v>44344</v>
      </c>
      <c r="B504" s="2">
        <v>44347</v>
      </c>
      <c r="C504">
        <v>3</v>
      </c>
      <c r="D504" t="s">
        <v>16</v>
      </c>
      <c r="E504" s="5">
        <v>145</v>
      </c>
      <c r="F504" s="5">
        <v>105.85</v>
      </c>
      <c r="G504">
        <v>8</v>
      </c>
      <c r="H504" s="5">
        <f>SalesData_2[[#This Row],[Unit Price]]*SalesData_2[[#This Row],[Units Sold]]</f>
        <v>1160</v>
      </c>
      <c r="I504" s="5">
        <f>SalesData_2[[#This Row],[Unit Cost]]*SalesData_2[[#This Row],[Units Sold]]</f>
        <v>846.8</v>
      </c>
      <c r="J504" s="5">
        <f>SalesData_2[[#This Row],[Sales]]-SalesData_2[[#This Row],[COGS]]</f>
        <v>313.20000000000005</v>
      </c>
      <c r="K504" s="19">
        <f>SalesData_2[[#This Row],[Profit]]/SalesData_2[[#This Row],[Sales]]</f>
        <v>0.27</v>
      </c>
      <c r="L504" t="s">
        <v>55</v>
      </c>
      <c r="M504" t="s">
        <v>79</v>
      </c>
      <c r="N504" t="s">
        <v>86</v>
      </c>
    </row>
    <row r="505" spans="1:14" x14ac:dyDescent="0.3">
      <c r="A505" s="2">
        <v>44345</v>
      </c>
      <c r="B505" s="2">
        <v>44351</v>
      </c>
      <c r="C505">
        <v>6</v>
      </c>
      <c r="D505" t="s">
        <v>11</v>
      </c>
      <c r="E505" s="5">
        <v>490</v>
      </c>
      <c r="F505" s="5">
        <v>298.89999999999998</v>
      </c>
      <c r="G505">
        <v>2</v>
      </c>
      <c r="H505" s="5">
        <f>SalesData_2[[#This Row],[Unit Price]]*SalesData_2[[#This Row],[Units Sold]]</f>
        <v>980</v>
      </c>
      <c r="I505" s="5">
        <f>SalesData_2[[#This Row],[Unit Cost]]*SalesData_2[[#This Row],[Units Sold]]</f>
        <v>597.79999999999995</v>
      </c>
      <c r="J505" s="5">
        <f>SalesData_2[[#This Row],[Sales]]-SalesData_2[[#This Row],[COGS]]</f>
        <v>382.20000000000005</v>
      </c>
      <c r="K505" s="19">
        <f>SalesData_2[[#This Row],[Profit]]/SalesData_2[[#This Row],[Sales]]</f>
        <v>0.39000000000000007</v>
      </c>
      <c r="L505" t="s">
        <v>53</v>
      </c>
      <c r="M505" t="s">
        <v>82</v>
      </c>
      <c r="N505" t="s">
        <v>85</v>
      </c>
    </row>
    <row r="506" spans="1:14" x14ac:dyDescent="0.3">
      <c r="A506" s="2">
        <v>44345</v>
      </c>
      <c r="B506" s="2">
        <v>44346</v>
      </c>
      <c r="C506">
        <v>1</v>
      </c>
      <c r="D506" t="s">
        <v>10</v>
      </c>
      <c r="E506" s="5">
        <v>390</v>
      </c>
      <c r="F506" s="5">
        <v>253.5</v>
      </c>
      <c r="G506">
        <v>6</v>
      </c>
      <c r="H506" s="5">
        <f>SalesData_2[[#This Row],[Unit Price]]*SalesData_2[[#This Row],[Units Sold]]</f>
        <v>2340</v>
      </c>
      <c r="I506" s="5">
        <f>SalesData_2[[#This Row],[Unit Cost]]*SalesData_2[[#This Row],[Units Sold]]</f>
        <v>1521</v>
      </c>
      <c r="J506" s="5">
        <f>SalesData_2[[#This Row],[Sales]]-SalesData_2[[#This Row],[COGS]]</f>
        <v>819</v>
      </c>
      <c r="K506" s="19">
        <f>SalesData_2[[#This Row],[Profit]]/SalesData_2[[#This Row],[Sales]]</f>
        <v>0.35</v>
      </c>
      <c r="L506" t="s">
        <v>32</v>
      </c>
      <c r="M506" t="s">
        <v>79</v>
      </c>
      <c r="N506" t="s">
        <v>86</v>
      </c>
    </row>
    <row r="507" spans="1:14" x14ac:dyDescent="0.3">
      <c r="A507" s="2">
        <v>44347</v>
      </c>
      <c r="B507" s="2">
        <v>44349</v>
      </c>
      <c r="C507">
        <v>2</v>
      </c>
      <c r="D507" t="s">
        <v>21</v>
      </c>
      <c r="E507" s="5">
        <v>355</v>
      </c>
      <c r="F507" s="5">
        <v>252.05</v>
      </c>
      <c r="G507">
        <v>3</v>
      </c>
      <c r="H507" s="5">
        <f>SalesData_2[[#This Row],[Unit Price]]*SalesData_2[[#This Row],[Units Sold]]</f>
        <v>1065</v>
      </c>
      <c r="I507" s="5">
        <f>SalesData_2[[#This Row],[Unit Cost]]*SalesData_2[[#This Row],[Units Sold]]</f>
        <v>756.15000000000009</v>
      </c>
      <c r="J507" s="5">
        <f>SalesData_2[[#This Row],[Sales]]-SalesData_2[[#This Row],[COGS]]</f>
        <v>308.84999999999991</v>
      </c>
      <c r="K507" s="19">
        <f>SalesData_2[[#This Row],[Profit]]/SalesData_2[[#This Row],[Sales]]</f>
        <v>0.28999999999999992</v>
      </c>
      <c r="L507" t="s">
        <v>74</v>
      </c>
      <c r="M507" t="s">
        <v>82</v>
      </c>
      <c r="N507" t="s">
        <v>85</v>
      </c>
    </row>
    <row r="508" spans="1:14" x14ac:dyDescent="0.3">
      <c r="A508" s="2">
        <v>44348</v>
      </c>
      <c r="B508" s="2">
        <v>44350</v>
      </c>
      <c r="C508">
        <v>2</v>
      </c>
      <c r="D508" t="s">
        <v>5</v>
      </c>
      <c r="E508" s="5">
        <v>290</v>
      </c>
      <c r="F508" s="5">
        <v>185.6</v>
      </c>
      <c r="G508">
        <v>7</v>
      </c>
      <c r="H508" s="5">
        <f>SalesData_2[[#This Row],[Unit Price]]*SalesData_2[[#This Row],[Units Sold]]</f>
        <v>2030</v>
      </c>
      <c r="I508" s="5">
        <f>SalesData_2[[#This Row],[Unit Cost]]*SalesData_2[[#This Row],[Units Sold]]</f>
        <v>1299.2</v>
      </c>
      <c r="J508" s="5">
        <f>SalesData_2[[#This Row],[Sales]]-SalesData_2[[#This Row],[COGS]]</f>
        <v>730.8</v>
      </c>
      <c r="K508" s="19">
        <f>SalesData_2[[#This Row],[Profit]]/SalesData_2[[#This Row],[Sales]]</f>
        <v>0.36</v>
      </c>
      <c r="L508" t="s">
        <v>57</v>
      </c>
      <c r="M508" t="s">
        <v>82</v>
      </c>
      <c r="N508" t="s">
        <v>86</v>
      </c>
    </row>
    <row r="509" spans="1:14" x14ac:dyDescent="0.3">
      <c r="A509" s="2">
        <v>44352</v>
      </c>
      <c r="B509" s="2">
        <v>44355</v>
      </c>
      <c r="C509">
        <v>3</v>
      </c>
      <c r="D509" t="s">
        <v>15</v>
      </c>
      <c r="E509" s="5">
        <v>110</v>
      </c>
      <c r="F509" s="5">
        <v>78.099999999999994</v>
      </c>
      <c r="G509">
        <v>5</v>
      </c>
      <c r="H509" s="5">
        <f>SalesData_2[[#This Row],[Unit Price]]*SalesData_2[[#This Row],[Units Sold]]</f>
        <v>550</v>
      </c>
      <c r="I509" s="5">
        <f>SalesData_2[[#This Row],[Unit Cost]]*SalesData_2[[#This Row],[Units Sold]]</f>
        <v>390.5</v>
      </c>
      <c r="J509" s="5">
        <f>SalesData_2[[#This Row],[Sales]]-SalesData_2[[#This Row],[COGS]]</f>
        <v>159.5</v>
      </c>
      <c r="K509" s="19">
        <f>SalesData_2[[#This Row],[Profit]]/SalesData_2[[#This Row],[Sales]]</f>
        <v>0.28999999999999998</v>
      </c>
      <c r="L509" t="s">
        <v>74</v>
      </c>
      <c r="M509" t="s">
        <v>79</v>
      </c>
      <c r="N509" t="s">
        <v>86</v>
      </c>
    </row>
    <row r="510" spans="1:14" x14ac:dyDescent="0.3">
      <c r="A510" s="2">
        <v>44353</v>
      </c>
      <c r="B510" s="2">
        <v>44358</v>
      </c>
      <c r="C510">
        <v>5</v>
      </c>
      <c r="D510" t="s">
        <v>13</v>
      </c>
      <c r="E510" s="5">
        <v>445</v>
      </c>
      <c r="F510" s="5">
        <v>280.35000000000002</v>
      </c>
      <c r="G510">
        <v>1</v>
      </c>
      <c r="H510" s="5">
        <f>SalesData_2[[#This Row],[Unit Price]]*SalesData_2[[#This Row],[Units Sold]]</f>
        <v>445</v>
      </c>
      <c r="I510" s="5">
        <f>SalesData_2[[#This Row],[Unit Cost]]*SalesData_2[[#This Row],[Units Sold]]</f>
        <v>280.35000000000002</v>
      </c>
      <c r="J510" s="5">
        <f>SalesData_2[[#This Row],[Sales]]-SalesData_2[[#This Row],[COGS]]</f>
        <v>164.64999999999998</v>
      </c>
      <c r="K510" s="19">
        <f>SalesData_2[[#This Row],[Profit]]/SalesData_2[[#This Row],[Sales]]</f>
        <v>0.36999999999999994</v>
      </c>
      <c r="L510" t="s">
        <v>39</v>
      </c>
      <c r="M510" t="s">
        <v>83</v>
      </c>
      <c r="N510" t="s">
        <v>85</v>
      </c>
    </row>
    <row r="511" spans="1:14" x14ac:dyDescent="0.3">
      <c r="A511" s="2">
        <v>44353</v>
      </c>
      <c r="B511" s="2">
        <v>44355</v>
      </c>
      <c r="C511">
        <v>2</v>
      </c>
      <c r="D511" t="s">
        <v>4</v>
      </c>
      <c r="E511" s="5">
        <v>390</v>
      </c>
      <c r="F511" s="5">
        <v>288.60000000000002</v>
      </c>
      <c r="G511">
        <v>1</v>
      </c>
      <c r="H511" s="5">
        <f>SalesData_2[[#This Row],[Unit Price]]*SalesData_2[[#This Row],[Units Sold]]</f>
        <v>390</v>
      </c>
      <c r="I511" s="5">
        <f>SalesData_2[[#This Row],[Unit Cost]]*SalesData_2[[#This Row],[Units Sold]]</f>
        <v>288.60000000000002</v>
      </c>
      <c r="J511" s="5">
        <f>SalesData_2[[#This Row],[Sales]]-SalesData_2[[#This Row],[COGS]]</f>
        <v>101.39999999999998</v>
      </c>
      <c r="K511" s="19">
        <f>SalesData_2[[#This Row],[Profit]]/SalesData_2[[#This Row],[Sales]]</f>
        <v>0.25999999999999995</v>
      </c>
      <c r="L511" t="s">
        <v>50</v>
      </c>
      <c r="M511" t="s">
        <v>83</v>
      </c>
      <c r="N511" t="s">
        <v>85</v>
      </c>
    </row>
    <row r="512" spans="1:14" x14ac:dyDescent="0.3">
      <c r="A512" s="2">
        <v>44354</v>
      </c>
      <c r="B512" s="2">
        <v>44355</v>
      </c>
      <c r="C512">
        <v>1</v>
      </c>
      <c r="D512" t="s">
        <v>8</v>
      </c>
      <c r="E512" s="5">
        <v>59</v>
      </c>
      <c r="F512" s="5">
        <v>41.3</v>
      </c>
      <c r="G512">
        <v>8</v>
      </c>
      <c r="H512" s="5">
        <f>SalesData_2[[#This Row],[Unit Price]]*SalesData_2[[#This Row],[Units Sold]]</f>
        <v>472</v>
      </c>
      <c r="I512" s="5">
        <f>SalesData_2[[#This Row],[Unit Cost]]*SalesData_2[[#This Row],[Units Sold]]</f>
        <v>330.4</v>
      </c>
      <c r="J512" s="5">
        <f>SalesData_2[[#This Row],[Sales]]-SalesData_2[[#This Row],[COGS]]</f>
        <v>141.60000000000002</v>
      </c>
      <c r="K512" s="19">
        <f>SalesData_2[[#This Row],[Profit]]/SalesData_2[[#This Row],[Sales]]</f>
        <v>0.30000000000000004</v>
      </c>
      <c r="L512" t="s">
        <v>50</v>
      </c>
      <c r="M512" t="s">
        <v>82</v>
      </c>
      <c r="N512" t="s">
        <v>85</v>
      </c>
    </row>
    <row r="513" spans="1:14" x14ac:dyDescent="0.3">
      <c r="A513" s="2">
        <v>44354</v>
      </c>
      <c r="B513" s="2">
        <v>44359</v>
      </c>
      <c r="C513">
        <v>5</v>
      </c>
      <c r="D513" t="s">
        <v>11</v>
      </c>
      <c r="E513" s="5">
        <v>490</v>
      </c>
      <c r="F513" s="5">
        <v>298.89999999999998</v>
      </c>
      <c r="G513">
        <v>1</v>
      </c>
      <c r="H513" s="5">
        <f>SalesData_2[[#This Row],[Unit Price]]*SalesData_2[[#This Row],[Units Sold]]</f>
        <v>490</v>
      </c>
      <c r="I513" s="5">
        <f>SalesData_2[[#This Row],[Unit Cost]]*SalesData_2[[#This Row],[Units Sold]]</f>
        <v>298.89999999999998</v>
      </c>
      <c r="J513" s="5">
        <f>SalesData_2[[#This Row],[Sales]]-SalesData_2[[#This Row],[COGS]]</f>
        <v>191.10000000000002</v>
      </c>
      <c r="K513" s="19">
        <f>SalesData_2[[#This Row],[Profit]]/SalesData_2[[#This Row],[Sales]]</f>
        <v>0.39000000000000007</v>
      </c>
      <c r="L513" t="s">
        <v>43</v>
      </c>
      <c r="M513" t="s">
        <v>80</v>
      </c>
      <c r="N513" t="s">
        <v>85</v>
      </c>
    </row>
    <row r="514" spans="1:14" x14ac:dyDescent="0.3">
      <c r="A514" s="2">
        <v>44356</v>
      </c>
      <c r="B514" s="2">
        <v>44361</v>
      </c>
      <c r="C514">
        <v>5</v>
      </c>
      <c r="D514" t="s">
        <v>2</v>
      </c>
      <c r="E514" s="5">
        <v>250</v>
      </c>
      <c r="F514" s="5">
        <v>187.5</v>
      </c>
      <c r="G514">
        <v>1</v>
      </c>
      <c r="H514" s="5">
        <f>SalesData_2[[#This Row],[Unit Price]]*SalesData_2[[#This Row],[Units Sold]]</f>
        <v>250</v>
      </c>
      <c r="I514" s="5">
        <f>SalesData_2[[#This Row],[Unit Cost]]*SalesData_2[[#This Row],[Units Sold]]</f>
        <v>187.5</v>
      </c>
      <c r="J514" s="5">
        <f>SalesData_2[[#This Row],[Sales]]-SalesData_2[[#This Row],[COGS]]</f>
        <v>62.5</v>
      </c>
      <c r="K514" s="19">
        <f>SalesData_2[[#This Row],[Profit]]/SalesData_2[[#This Row],[Sales]]</f>
        <v>0.25</v>
      </c>
      <c r="L514" t="s">
        <v>50</v>
      </c>
      <c r="M514" t="s">
        <v>81</v>
      </c>
      <c r="N514" t="s">
        <v>86</v>
      </c>
    </row>
    <row r="515" spans="1:14" x14ac:dyDescent="0.3">
      <c r="A515" s="2">
        <v>44357</v>
      </c>
      <c r="B515" s="2">
        <v>44364</v>
      </c>
      <c r="C515">
        <v>7</v>
      </c>
      <c r="D515" t="s">
        <v>6</v>
      </c>
      <c r="E515" s="5">
        <v>99</v>
      </c>
      <c r="F515" s="5">
        <v>62.37</v>
      </c>
      <c r="G515">
        <v>6</v>
      </c>
      <c r="H515" s="5">
        <f>SalesData_2[[#This Row],[Unit Price]]*SalesData_2[[#This Row],[Units Sold]]</f>
        <v>594</v>
      </c>
      <c r="I515" s="5">
        <f>SalesData_2[[#This Row],[Unit Cost]]*SalesData_2[[#This Row],[Units Sold]]</f>
        <v>374.21999999999997</v>
      </c>
      <c r="J515" s="5">
        <f>SalesData_2[[#This Row],[Sales]]-SalesData_2[[#This Row],[COGS]]</f>
        <v>219.78000000000003</v>
      </c>
      <c r="K515" s="19">
        <f>SalesData_2[[#This Row],[Profit]]/SalesData_2[[#This Row],[Sales]]</f>
        <v>0.37000000000000005</v>
      </c>
      <c r="L515" t="s">
        <v>40</v>
      </c>
      <c r="M515" t="s">
        <v>83</v>
      </c>
      <c r="N515" t="s">
        <v>86</v>
      </c>
    </row>
    <row r="516" spans="1:14" x14ac:dyDescent="0.3">
      <c r="A516" s="2">
        <v>44357</v>
      </c>
      <c r="B516" s="2">
        <v>44362</v>
      </c>
      <c r="C516">
        <v>5</v>
      </c>
      <c r="D516" t="s">
        <v>14</v>
      </c>
      <c r="E516" s="5">
        <v>375</v>
      </c>
      <c r="F516" s="5">
        <v>247.5</v>
      </c>
      <c r="G516">
        <v>7</v>
      </c>
      <c r="H516" s="5">
        <f>SalesData_2[[#This Row],[Unit Price]]*SalesData_2[[#This Row],[Units Sold]]</f>
        <v>2625</v>
      </c>
      <c r="I516" s="5">
        <f>SalesData_2[[#This Row],[Unit Cost]]*SalesData_2[[#This Row],[Units Sold]]</f>
        <v>1732.5</v>
      </c>
      <c r="J516" s="5">
        <f>SalesData_2[[#This Row],[Sales]]-SalesData_2[[#This Row],[COGS]]</f>
        <v>892.5</v>
      </c>
      <c r="K516" s="19">
        <f>SalesData_2[[#This Row],[Profit]]/SalesData_2[[#This Row],[Sales]]</f>
        <v>0.34</v>
      </c>
      <c r="L516" t="s">
        <v>64</v>
      </c>
      <c r="M516" t="s">
        <v>81</v>
      </c>
      <c r="N516" t="s">
        <v>86</v>
      </c>
    </row>
    <row r="517" spans="1:14" x14ac:dyDescent="0.3">
      <c r="A517" s="2">
        <v>44357</v>
      </c>
      <c r="B517" s="2">
        <v>44364</v>
      </c>
      <c r="C517">
        <v>7</v>
      </c>
      <c r="D517" t="s">
        <v>21</v>
      </c>
      <c r="E517" s="5">
        <v>355</v>
      </c>
      <c r="F517" s="5">
        <v>252.05</v>
      </c>
      <c r="G517">
        <v>7</v>
      </c>
      <c r="H517" s="5">
        <f>SalesData_2[[#This Row],[Unit Price]]*SalesData_2[[#This Row],[Units Sold]]</f>
        <v>2485</v>
      </c>
      <c r="I517" s="5">
        <f>SalesData_2[[#This Row],[Unit Cost]]*SalesData_2[[#This Row],[Units Sold]]</f>
        <v>1764.3500000000001</v>
      </c>
      <c r="J517" s="5">
        <f>SalesData_2[[#This Row],[Sales]]-SalesData_2[[#This Row],[COGS]]</f>
        <v>720.64999999999986</v>
      </c>
      <c r="K517" s="19">
        <f>SalesData_2[[#This Row],[Profit]]/SalesData_2[[#This Row],[Sales]]</f>
        <v>0.28999999999999992</v>
      </c>
      <c r="L517" t="s">
        <v>56</v>
      </c>
      <c r="M517" t="s">
        <v>83</v>
      </c>
      <c r="N517" t="s">
        <v>86</v>
      </c>
    </row>
    <row r="518" spans="1:14" x14ac:dyDescent="0.3">
      <c r="A518" s="2">
        <v>44357</v>
      </c>
      <c r="B518" s="2">
        <v>44361</v>
      </c>
      <c r="C518">
        <v>4</v>
      </c>
      <c r="D518" t="s">
        <v>2</v>
      </c>
      <c r="E518" s="5">
        <v>250</v>
      </c>
      <c r="F518" s="5">
        <v>187.5</v>
      </c>
      <c r="G518">
        <v>4</v>
      </c>
      <c r="H518" s="5">
        <f>SalesData_2[[#This Row],[Unit Price]]*SalesData_2[[#This Row],[Units Sold]]</f>
        <v>1000</v>
      </c>
      <c r="I518" s="5">
        <f>SalesData_2[[#This Row],[Unit Cost]]*SalesData_2[[#This Row],[Units Sold]]</f>
        <v>750</v>
      </c>
      <c r="J518" s="5">
        <f>SalesData_2[[#This Row],[Sales]]-SalesData_2[[#This Row],[COGS]]</f>
        <v>250</v>
      </c>
      <c r="K518" s="19">
        <f>SalesData_2[[#This Row],[Profit]]/SalesData_2[[#This Row],[Sales]]</f>
        <v>0.25</v>
      </c>
      <c r="L518" t="s">
        <v>46</v>
      </c>
      <c r="M518" t="s">
        <v>79</v>
      </c>
      <c r="N518" t="s">
        <v>85</v>
      </c>
    </row>
    <row r="519" spans="1:14" x14ac:dyDescent="0.3">
      <c r="A519" s="2">
        <v>44359</v>
      </c>
      <c r="B519" s="2">
        <v>44361</v>
      </c>
      <c r="C519">
        <v>2</v>
      </c>
      <c r="D519" t="s">
        <v>10</v>
      </c>
      <c r="E519" s="5">
        <v>390</v>
      </c>
      <c r="F519" s="5">
        <v>253.5</v>
      </c>
      <c r="G519">
        <v>8</v>
      </c>
      <c r="H519" s="5">
        <f>SalesData_2[[#This Row],[Unit Price]]*SalesData_2[[#This Row],[Units Sold]]</f>
        <v>3120</v>
      </c>
      <c r="I519" s="5">
        <f>SalesData_2[[#This Row],[Unit Cost]]*SalesData_2[[#This Row],[Units Sold]]</f>
        <v>2028</v>
      </c>
      <c r="J519" s="5">
        <f>SalesData_2[[#This Row],[Sales]]-SalesData_2[[#This Row],[COGS]]</f>
        <v>1092</v>
      </c>
      <c r="K519" s="19">
        <f>SalesData_2[[#This Row],[Profit]]/SalesData_2[[#This Row],[Sales]]</f>
        <v>0.35</v>
      </c>
      <c r="L519" t="s">
        <v>52</v>
      </c>
      <c r="M519" t="s">
        <v>82</v>
      </c>
      <c r="N519" t="s">
        <v>85</v>
      </c>
    </row>
    <row r="520" spans="1:14" x14ac:dyDescent="0.3">
      <c r="A520" s="2">
        <v>44360</v>
      </c>
      <c r="B520" s="2">
        <v>44366</v>
      </c>
      <c r="C520">
        <v>6</v>
      </c>
      <c r="D520" t="s">
        <v>19</v>
      </c>
      <c r="E520" s="5">
        <v>220</v>
      </c>
      <c r="F520" s="5">
        <v>154</v>
      </c>
      <c r="G520">
        <v>1</v>
      </c>
      <c r="H520" s="5">
        <f>SalesData_2[[#This Row],[Unit Price]]*SalesData_2[[#This Row],[Units Sold]]</f>
        <v>220</v>
      </c>
      <c r="I520" s="5">
        <f>SalesData_2[[#This Row],[Unit Cost]]*SalesData_2[[#This Row],[Units Sold]]</f>
        <v>154</v>
      </c>
      <c r="J520" s="5">
        <f>SalesData_2[[#This Row],[Sales]]-SalesData_2[[#This Row],[COGS]]</f>
        <v>66</v>
      </c>
      <c r="K520" s="19">
        <f>SalesData_2[[#This Row],[Profit]]/SalesData_2[[#This Row],[Sales]]</f>
        <v>0.3</v>
      </c>
      <c r="L520" t="s">
        <v>58</v>
      </c>
      <c r="M520" t="s">
        <v>79</v>
      </c>
      <c r="N520" t="s">
        <v>86</v>
      </c>
    </row>
    <row r="521" spans="1:14" x14ac:dyDescent="0.3">
      <c r="A521" s="2">
        <v>44364</v>
      </c>
      <c r="B521" s="2">
        <v>44367</v>
      </c>
      <c r="C521">
        <v>3</v>
      </c>
      <c r="D521" t="s">
        <v>4</v>
      </c>
      <c r="E521" s="5">
        <v>390</v>
      </c>
      <c r="F521" s="5">
        <v>288.60000000000002</v>
      </c>
      <c r="G521">
        <v>2</v>
      </c>
      <c r="H521" s="5">
        <f>SalesData_2[[#This Row],[Unit Price]]*SalesData_2[[#This Row],[Units Sold]]</f>
        <v>780</v>
      </c>
      <c r="I521" s="5">
        <f>SalesData_2[[#This Row],[Unit Cost]]*SalesData_2[[#This Row],[Units Sold]]</f>
        <v>577.20000000000005</v>
      </c>
      <c r="J521" s="5">
        <f>SalesData_2[[#This Row],[Sales]]-SalesData_2[[#This Row],[COGS]]</f>
        <v>202.79999999999995</v>
      </c>
      <c r="K521" s="19">
        <f>SalesData_2[[#This Row],[Profit]]/SalesData_2[[#This Row],[Sales]]</f>
        <v>0.25999999999999995</v>
      </c>
      <c r="L521" t="s">
        <v>39</v>
      </c>
      <c r="M521" t="s">
        <v>83</v>
      </c>
      <c r="N521" t="s">
        <v>86</v>
      </c>
    </row>
    <row r="522" spans="1:14" x14ac:dyDescent="0.3">
      <c r="A522" s="2">
        <v>44364</v>
      </c>
      <c r="B522" s="2">
        <v>44371</v>
      </c>
      <c r="C522">
        <v>7</v>
      </c>
      <c r="D522" t="s">
        <v>16</v>
      </c>
      <c r="E522" s="5">
        <v>145</v>
      </c>
      <c r="F522" s="5">
        <v>105.85</v>
      </c>
      <c r="G522">
        <v>2</v>
      </c>
      <c r="H522" s="5">
        <f>SalesData_2[[#This Row],[Unit Price]]*SalesData_2[[#This Row],[Units Sold]]</f>
        <v>290</v>
      </c>
      <c r="I522" s="5">
        <f>SalesData_2[[#This Row],[Unit Cost]]*SalesData_2[[#This Row],[Units Sold]]</f>
        <v>211.7</v>
      </c>
      <c r="J522" s="5">
        <f>SalesData_2[[#This Row],[Sales]]-SalesData_2[[#This Row],[COGS]]</f>
        <v>78.300000000000011</v>
      </c>
      <c r="K522" s="19">
        <f>SalesData_2[[#This Row],[Profit]]/SalesData_2[[#This Row],[Sales]]</f>
        <v>0.27</v>
      </c>
      <c r="L522" t="s">
        <v>68</v>
      </c>
      <c r="M522" t="s">
        <v>79</v>
      </c>
      <c r="N522" t="s">
        <v>86</v>
      </c>
    </row>
    <row r="523" spans="1:14" x14ac:dyDescent="0.3">
      <c r="A523" s="2">
        <v>44365</v>
      </c>
      <c r="B523" s="2">
        <v>44367</v>
      </c>
      <c r="C523">
        <v>2</v>
      </c>
      <c r="D523" t="s">
        <v>8</v>
      </c>
      <c r="E523" s="5">
        <v>59</v>
      </c>
      <c r="F523" s="5">
        <v>41.3</v>
      </c>
      <c r="G523">
        <v>1</v>
      </c>
      <c r="H523" s="5">
        <f>SalesData_2[[#This Row],[Unit Price]]*SalesData_2[[#This Row],[Units Sold]]</f>
        <v>59</v>
      </c>
      <c r="I523" s="5">
        <f>SalesData_2[[#This Row],[Unit Cost]]*SalesData_2[[#This Row],[Units Sold]]</f>
        <v>41.3</v>
      </c>
      <c r="J523" s="5">
        <f>SalesData_2[[#This Row],[Sales]]-SalesData_2[[#This Row],[COGS]]</f>
        <v>17.700000000000003</v>
      </c>
      <c r="K523" s="19">
        <f>SalesData_2[[#This Row],[Profit]]/SalesData_2[[#This Row],[Sales]]</f>
        <v>0.30000000000000004</v>
      </c>
      <c r="L523" t="s">
        <v>32</v>
      </c>
      <c r="M523" t="s">
        <v>82</v>
      </c>
      <c r="N523" t="s">
        <v>86</v>
      </c>
    </row>
    <row r="524" spans="1:14" x14ac:dyDescent="0.3">
      <c r="A524" s="2">
        <v>44366</v>
      </c>
      <c r="B524" s="2">
        <v>44367</v>
      </c>
      <c r="C524">
        <v>1</v>
      </c>
      <c r="D524" t="s">
        <v>18</v>
      </c>
      <c r="E524" s="5">
        <v>80</v>
      </c>
      <c r="F524" s="5">
        <v>48.8</v>
      </c>
      <c r="G524">
        <v>3</v>
      </c>
      <c r="H524" s="5">
        <f>SalesData_2[[#This Row],[Unit Price]]*SalesData_2[[#This Row],[Units Sold]]</f>
        <v>240</v>
      </c>
      <c r="I524" s="5">
        <f>SalesData_2[[#This Row],[Unit Cost]]*SalesData_2[[#This Row],[Units Sold]]</f>
        <v>146.39999999999998</v>
      </c>
      <c r="J524" s="5">
        <f>SalesData_2[[#This Row],[Sales]]-SalesData_2[[#This Row],[COGS]]</f>
        <v>93.600000000000023</v>
      </c>
      <c r="K524" s="19">
        <f>SalesData_2[[#This Row],[Profit]]/SalesData_2[[#This Row],[Sales]]</f>
        <v>0.39000000000000007</v>
      </c>
      <c r="L524" t="s">
        <v>42</v>
      </c>
      <c r="M524" t="s">
        <v>79</v>
      </c>
      <c r="N524" t="s">
        <v>86</v>
      </c>
    </row>
    <row r="525" spans="1:14" x14ac:dyDescent="0.3">
      <c r="A525" s="2">
        <v>44366</v>
      </c>
      <c r="B525" s="2">
        <v>44367</v>
      </c>
      <c r="C525">
        <v>1</v>
      </c>
      <c r="D525" t="s">
        <v>17</v>
      </c>
      <c r="E525" s="5">
        <v>195</v>
      </c>
      <c r="F525" s="5">
        <v>138.44999999999999</v>
      </c>
      <c r="G525">
        <v>1</v>
      </c>
      <c r="H525" s="5">
        <f>SalesData_2[[#This Row],[Unit Price]]*SalesData_2[[#This Row],[Units Sold]]</f>
        <v>195</v>
      </c>
      <c r="I525" s="5">
        <f>SalesData_2[[#This Row],[Unit Cost]]*SalesData_2[[#This Row],[Units Sold]]</f>
        <v>138.44999999999999</v>
      </c>
      <c r="J525" s="5">
        <f>SalesData_2[[#This Row],[Sales]]-SalesData_2[[#This Row],[COGS]]</f>
        <v>56.550000000000011</v>
      </c>
      <c r="K525" s="19">
        <f>SalesData_2[[#This Row],[Profit]]/SalesData_2[[#This Row],[Sales]]</f>
        <v>0.29000000000000004</v>
      </c>
      <c r="L525" t="s">
        <v>57</v>
      </c>
      <c r="M525" t="s">
        <v>81</v>
      </c>
      <c r="N525" t="s">
        <v>85</v>
      </c>
    </row>
    <row r="526" spans="1:14" x14ac:dyDescent="0.3">
      <c r="A526" s="2">
        <v>44367</v>
      </c>
      <c r="B526" s="2">
        <v>44372</v>
      </c>
      <c r="C526">
        <v>5</v>
      </c>
      <c r="D526" t="s">
        <v>8</v>
      </c>
      <c r="E526" s="5">
        <v>59</v>
      </c>
      <c r="F526" s="5">
        <v>41.3</v>
      </c>
      <c r="G526">
        <v>4</v>
      </c>
      <c r="H526" s="5">
        <f>SalesData_2[[#This Row],[Unit Price]]*SalesData_2[[#This Row],[Units Sold]]</f>
        <v>236</v>
      </c>
      <c r="I526" s="5">
        <f>SalesData_2[[#This Row],[Unit Cost]]*SalesData_2[[#This Row],[Units Sold]]</f>
        <v>165.2</v>
      </c>
      <c r="J526" s="5">
        <f>SalesData_2[[#This Row],[Sales]]-SalesData_2[[#This Row],[COGS]]</f>
        <v>70.800000000000011</v>
      </c>
      <c r="K526" s="19">
        <f>SalesData_2[[#This Row],[Profit]]/SalesData_2[[#This Row],[Sales]]</f>
        <v>0.30000000000000004</v>
      </c>
      <c r="L526" t="s">
        <v>75</v>
      </c>
      <c r="M526" t="s">
        <v>83</v>
      </c>
      <c r="N526" t="s">
        <v>85</v>
      </c>
    </row>
    <row r="527" spans="1:14" x14ac:dyDescent="0.3">
      <c r="A527" s="2">
        <v>44369</v>
      </c>
      <c r="B527" s="2">
        <v>44375</v>
      </c>
      <c r="C527">
        <v>6</v>
      </c>
      <c r="D527" t="s">
        <v>6</v>
      </c>
      <c r="E527" s="5">
        <v>99</v>
      </c>
      <c r="F527" s="5">
        <v>62.37</v>
      </c>
      <c r="G527">
        <v>8</v>
      </c>
      <c r="H527" s="5">
        <f>SalesData_2[[#This Row],[Unit Price]]*SalesData_2[[#This Row],[Units Sold]]</f>
        <v>792</v>
      </c>
      <c r="I527" s="5">
        <f>SalesData_2[[#This Row],[Unit Cost]]*SalesData_2[[#This Row],[Units Sold]]</f>
        <v>498.96</v>
      </c>
      <c r="J527" s="5">
        <f>SalesData_2[[#This Row],[Sales]]-SalesData_2[[#This Row],[COGS]]</f>
        <v>293.04000000000002</v>
      </c>
      <c r="K527" s="19">
        <f>SalesData_2[[#This Row],[Profit]]/SalesData_2[[#This Row],[Sales]]</f>
        <v>0.37000000000000005</v>
      </c>
      <c r="L527" t="s">
        <v>67</v>
      </c>
      <c r="M527" t="s">
        <v>81</v>
      </c>
      <c r="N527" t="s">
        <v>85</v>
      </c>
    </row>
    <row r="528" spans="1:14" x14ac:dyDescent="0.3">
      <c r="A528" s="2">
        <v>44369</v>
      </c>
      <c r="B528" s="2">
        <v>44371</v>
      </c>
      <c r="C528">
        <v>2</v>
      </c>
      <c r="D528" t="s">
        <v>20</v>
      </c>
      <c r="E528" s="5">
        <v>440</v>
      </c>
      <c r="F528" s="5">
        <v>286</v>
      </c>
      <c r="G528">
        <v>4</v>
      </c>
      <c r="H528" s="5">
        <f>SalesData_2[[#This Row],[Unit Price]]*SalesData_2[[#This Row],[Units Sold]]</f>
        <v>1760</v>
      </c>
      <c r="I528" s="5">
        <f>SalesData_2[[#This Row],[Unit Cost]]*SalesData_2[[#This Row],[Units Sold]]</f>
        <v>1144</v>
      </c>
      <c r="J528" s="5">
        <f>SalesData_2[[#This Row],[Sales]]-SalesData_2[[#This Row],[COGS]]</f>
        <v>616</v>
      </c>
      <c r="K528" s="19">
        <f>SalesData_2[[#This Row],[Profit]]/SalesData_2[[#This Row],[Sales]]</f>
        <v>0.35</v>
      </c>
      <c r="L528" t="s">
        <v>37</v>
      </c>
      <c r="M528" t="s">
        <v>81</v>
      </c>
      <c r="N528" t="s">
        <v>86</v>
      </c>
    </row>
    <row r="529" spans="1:14" x14ac:dyDescent="0.3">
      <c r="A529" s="2">
        <v>44369</v>
      </c>
      <c r="B529" s="2">
        <v>44372</v>
      </c>
      <c r="C529">
        <v>3</v>
      </c>
      <c r="D529" t="s">
        <v>10</v>
      </c>
      <c r="E529" s="5">
        <v>390</v>
      </c>
      <c r="F529" s="5">
        <v>253.5</v>
      </c>
      <c r="G529">
        <v>4</v>
      </c>
      <c r="H529" s="5">
        <f>SalesData_2[[#This Row],[Unit Price]]*SalesData_2[[#This Row],[Units Sold]]</f>
        <v>1560</v>
      </c>
      <c r="I529" s="5">
        <f>SalesData_2[[#This Row],[Unit Cost]]*SalesData_2[[#This Row],[Units Sold]]</f>
        <v>1014</v>
      </c>
      <c r="J529" s="5">
        <f>SalesData_2[[#This Row],[Sales]]-SalesData_2[[#This Row],[COGS]]</f>
        <v>546</v>
      </c>
      <c r="K529" s="19">
        <f>SalesData_2[[#This Row],[Profit]]/SalesData_2[[#This Row],[Sales]]</f>
        <v>0.35</v>
      </c>
      <c r="L529" t="s">
        <v>47</v>
      </c>
      <c r="M529" t="s">
        <v>82</v>
      </c>
      <c r="N529" t="s">
        <v>85</v>
      </c>
    </row>
    <row r="530" spans="1:14" x14ac:dyDescent="0.3">
      <c r="A530" s="2">
        <v>44370</v>
      </c>
      <c r="B530" s="2">
        <v>44375</v>
      </c>
      <c r="C530">
        <v>5</v>
      </c>
      <c r="D530" t="s">
        <v>4</v>
      </c>
      <c r="E530" s="5">
        <v>390</v>
      </c>
      <c r="F530" s="5">
        <v>288.60000000000002</v>
      </c>
      <c r="G530">
        <v>2</v>
      </c>
      <c r="H530" s="5">
        <f>SalesData_2[[#This Row],[Unit Price]]*SalesData_2[[#This Row],[Units Sold]]</f>
        <v>780</v>
      </c>
      <c r="I530" s="5">
        <f>SalesData_2[[#This Row],[Unit Cost]]*SalesData_2[[#This Row],[Units Sold]]</f>
        <v>577.20000000000005</v>
      </c>
      <c r="J530" s="5">
        <f>SalesData_2[[#This Row],[Sales]]-SalesData_2[[#This Row],[COGS]]</f>
        <v>202.79999999999995</v>
      </c>
      <c r="K530" s="19">
        <f>SalesData_2[[#This Row],[Profit]]/SalesData_2[[#This Row],[Sales]]</f>
        <v>0.25999999999999995</v>
      </c>
      <c r="L530" t="s">
        <v>58</v>
      </c>
      <c r="M530" t="s">
        <v>81</v>
      </c>
      <c r="N530" t="s">
        <v>85</v>
      </c>
    </row>
    <row r="531" spans="1:14" x14ac:dyDescent="0.3">
      <c r="A531" s="2">
        <v>44371</v>
      </c>
      <c r="B531" s="2">
        <v>44375</v>
      </c>
      <c r="C531">
        <v>4</v>
      </c>
      <c r="D531" t="s">
        <v>6</v>
      </c>
      <c r="E531" s="5">
        <v>99</v>
      </c>
      <c r="F531" s="5">
        <v>62.37</v>
      </c>
      <c r="G531">
        <v>9</v>
      </c>
      <c r="H531" s="5">
        <f>SalesData_2[[#This Row],[Unit Price]]*SalesData_2[[#This Row],[Units Sold]]</f>
        <v>891</v>
      </c>
      <c r="I531" s="5">
        <f>SalesData_2[[#This Row],[Unit Cost]]*SalesData_2[[#This Row],[Units Sold]]</f>
        <v>561.32999999999993</v>
      </c>
      <c r="J531" s="5">
        <f>SalesData_2[[#This Row],[Sales]]-SalesData_2[[#This Row],[COGS]]</f>
        <v>329.67000000000007</v>
      </c>
      <c r="K531" s="19">
        <f>SalesData_2[[#This Row],[Profit]]/SalesData_2[[#This Row],[Sales]]</f>
        <v>0.37000000000000011</v>
      </c>
      <c r="L531" t="s">
        <v>55</v>
      </c>
      <c r="M531" t="s">
        <v>82</v>
      </c>
      <c r="N531" t="s">
        <v>86</v>
      </c>
    </row>
    <row r="532" spans="1:14" x14ac:dyDescent="0.3">
      <c r="A532" s="2">
        <v>44372</v>
      </c>
      <c r="B532" s="2">
        <v>44378</v>
      </c>
      <c r="C532">
        <v>6</v>
      </c>
      <c r="D532" t="s">
        <v>4</v>
      </c>
      <c r="E532" s="5">
        <v>390</v>
      </c>
      <c r="F532" s="5">
        <v>288.60000000000002</v>
      </c>
      <c r="G532">
        <v>3</v>
      </c>
      <c r="H532" s="5">
        <f>SalesData_2[[#This Row],[Unit Price]]*SalesData_2[[#This Row],[Units Sold]]</f>
        <v>1170</v>
      </c>
      <c r="I532" s="5">
        <f>SalesData_2[[#This Row],[Unit Cost]]*SalesData_2[[#This Row],[Units Sold]]</f>
        <v>865.80000000000007</v>
      </c>
      <c r="J532" s="5">
        <f>SalesData_2[[#This Row],[Sales]]-SalesData_2[[#This Row],[COGS]]</f>
        <v>304.19999999999993</v>
      </c>
      <c r="K532" s="19">
        <f>SalesData_2[[#This Row],[Profit]]/SalesData_2[[#This Row],[Sales]]</f>
        <v>0.25999999999999995</v>
      </c>
      <c r="L532" t="s">
        <v>61</v>
      </c>
      <c r="M532" t="s">
        <v>81</v>
      </c>
      <c r="N532" t="s">
        <v>86</v>
      </c>
    </row>
    <row r="533" spans="1:14" x14ac:dyDescent="0.3">
      <c r="A533" s="2">
        <v>44372</v>
      </c>
      <c r="B533" s="2">
        <v>44376</v>
      </c>
      <c r="C533">
        <v>4</v>
      </c>
      <c r="D533" t="s">
        <v>16</v>
      </c>
      <c r="E533" s="5">
        <v>145</v>
      </c>
      <c r="F533" s="5">
        <v>105.85</v>
      </c>
      <c r="G533">
        <v>2</v>
      </c>
      <c r="H533" s="5">
        <f>SalesData_2[[#This Row],[Unit Price]]*SalesData_2[[#This Row],[Units Sold]]</f>
        <v>290</v>
      </c>
      <c r="I533" s="5">
        <f>SalesData_2[[#This Row],[Unit Cost]]*SalesData_2[[#This Row],[Units Sold]]</f>
        <v>211.7</v>
      </c>
      <c r="J533" s="5">
        <f>SalesData_2[[#This Row],[Sales]]-SalesData_2[[#This Row],[COGS]]</f>
        <v>78.300000000000011</v>
      </c>
      <c r="K533" s="19">
        <f>SalesData_2[[#This Row],[Profit]]/SalesData_2[[#This Row],[Sales]]</f>
        <v>0.27</v>
      </c>
      <c r="L533" t="s">
        <v>29</v>
      </c>
      <c r="M533" t="s">
        <v>83</v>
      </c>
      <c r="N533" t="s">
        <v>86</v>
      </c>
    </row>
    <row r="534" spans="1:14" x14ac:dyDescent="0.3">
      <c r="A534" s="2">
        <v>44373</v>
      </c>
      <c r="B534" s="2">
        <v>44377</v>
      </c>
      <c r="C534">
        <v>4</v>
      </c>
      <c r="D534" t="s">
        <v>10</v>
      </c>
      <c r="E534" s="5">
        <v>390</v>
      </c>
      <c r="F534" s="5">
        <v>253.5</v>
      </c>
      <c r="G534">
        <v>9</v>
      </c>
      <c r="H534" s="5">
        <f>SalesData_2[[#This Row],[Unit Price]]*SalesData_2[[#This Row],[Units Sold]]</f>
        <v>3510</v>
      </c>
      <c r="I534" s="5">
        <f>SalesData_2[[#This Row],[Unit Cost]]*SalesData_2[[#This Row],[Units Sold]]</f>
        <v>2281.5</v>
      </c>
      <c r="J534" s="5">
        <f>SalesData_2[[#This Row],[Sales]]-SalesData_2[[#This Row],[COGS]]</f>
        <v>1228.5</v>
      </c>
      <c r="K534" s="19">
        <f>SalesData_2[[#This Row],[Profit]]/SalesData_2[[#This Row],[Sales]]</f>
        <v>0.35</v>
      </c>
      <c r="L534" t="s">
        <v>44</v>
      </c>
      <c r="M534" t="s">
        <v>80</v>
      </c>
      <c r="N534" t="s">
        <v>85</v>
      </c>
    </row>
    <row r="535" spans="1:14" x14ac:dyDescent="0.3">
      <c r="A535" s="2">
        <v>44375</v>
      </c>
      <c r="B535" s="2">
        <v>44377</v>
      </c>
      <c r="C535">
        <v>2</v>
      </c>
      <c r="D535" t="s">
        <v>10</v>
      </c>
      <c r="E535" s="5">
        <v>390</v>
      </c>
      <c r="F535" s="5">
        <v>253.5</v>
      </c>
      <c r="G535">
        <v>9</v>
      </c>
      <c r="H535" s="5">
        <f>SalesData_2[[#This Row],[Unit Price]]*SalesData_2[[#This Row],[Units Sold]]</f>
        <v>3510</v>
      </c>
      <c r="I535" s="5">
        <f>SalesData_2[[#This Row],[Unit Cost]]*SalesData_2[[#This Row],[Units Sold]]</f>
        <v>2281.5</v>
      </c>
      <c r="J535" s="5">
        <f>SalesData_2[[#This Row],[Sales]]-SalesData_2[[#This Row],[COGS]]</f>
        <v>1228.5</v>
      </c>
      <c r="K535" s="19">
        <f>SalesData_2[[#This Row],[Profit]]/SalesData_2[[#This Row],[Sales]]</f>
        <v>0.35</v>
      </c>
      <c r="L535" t="s">
        <v>39</v>
      </c>
      <c r="M535" t="s">
        <v>83</v>
      </c>
      <c r="N535" t="s">
        <v>86</v>
      </c>
    </row>
    <row r="536" spans="1:14" x14ac:dyDescent="0.3">
      <c r="A536" s="2">
        <v>44376</v>
      </c>
      <c r="B536" s="2">
        <v>44378</v>
      </c>
      <c r="C536">
        <v>2</v>
      </c>
      <c r="D536" t="s">
        <v>20</v>
      </c>
      <c r="E536" s="5">
        <v>440</v>
      </c>
      <c r="F536" s="5">
        <v>286</v>
      </c>
      <c r="G536">
        <v>1</v>
      </c>
      <c r="H536" s="5">
        <f>SalesData_2[[#This Row],[Unit Price]]*SalesData_2[[#This Row],[Units Sold]]</f>
        <v>440</v>
      </c>
      <c r="I536" s="5">
        <f>SalesData_2[[#This Row],[Unit Cost]]*SalesData_2[[#This Row],[Units Sold]]</f>
        <v>286</v>
      </c>
      <c r="J536" s="5">
        <f>SalesData_2[[#This Row],[Sales]]-SalesData_2[[#This Row],[COGS]]</f>
        <v>154</v>
      </c>
      <c r="K536" s="19">
        <f>SalesData_2[[#This Row],[Profit]]/SalesData_2[[#This Row],[Sales]]</f>
        <v>0.35</v>
      </c>
      <c r="L536" t="s">
        <v>31</v>
      </c>
      <c r="M536" t="s">
        <v>80</v>
      </c>
      <c r="N536" t="s">
        <v>86</v>
      </c>
    </row>
    <row r="537" spans="1:14" x14ac:dyDescent="0.3">
      <c r="A537" s="2">
        <v>44377</v>
      </c>
      <c r="B537" s="2">
        <v>44380</v>
      </c>
      <c r="C537">
        <v>3</v>
      </c>
      <c r="D537" t="s">
        <v>22</v>
      </c>
      <c r="E537" s="5">
        <v>460</v>
      </c>
      <c r="F537" s="5">
        <v>303.60000000000002</v>
      </c>
      <c r="G537">
        <v>6</v>
      </c>
      <c r="H537" s="5">
        <f>SalesData_2[[#This Row],[Unit Price]]*SalesData_2[[#This Row],[Units Sold]]</f>
        <v>2760</v>
      </c>
      <c r="I537" s="5">
        <f>SalesData_2[[#This Row],[Unit Cost]]*SalesData_2[[#This Row],[Units Sold]]</f>
        <v>1821.6000000000001</v>
      </c>
      <c r="J537" s="5">
        <f>SalesData_2[[#This Row],[Sales]]-SalesData_2[[#This Row],[COGS]]</f>
        <v>938.39999999999986</v>
      </c>
      <c r="K537" s="19">
        <f>SalesData_2[[#This Row],[Profit]]/SalesData_2[[#This Row],[Sales]]</f>
        <v>0.33999999999999997</v>
      </c>
      <c r="L537" t="s">
        <v>53</v>
      </c>
      <c r="M537" t="s">
        <v>82</v>
      </c>
      <c r="N537" t="s">
        <v>85</v>
      </c>
    </row>
    <row r="538" spans="1:14" x14ac:dyDescent="0.3">
      <c r="A538" s="2">
        <v>44377</v>
      </c>
      <c r="B538" s="2">
        <v>44380</v>
      </c>
      <c r="C538">
        <v>3</v>
      </c>
      <c r="D538" t="s">
        <v>11</v>
      </c>
      <c r="E538" s="5">
        <v>490</v>
      </c>
      <c r="F538" s="5">
        <v>298.89999999999998</v>
      </c>
      <c r="G538">
        <v>8</v>
      </c>
      <c r="H538" s="5">
        <f>SalesData_2[[#This Row],[Unit Price]]*SalesData_2[[#This Row],[Units Sold]]</f>
        <v>3920</v>
      </c>
      <c r="I538" s="5">
        <f>SalesData_2[[#This Row],[Unit Cost]]*SalesData_2[[#This Row],[Units Sold]]</f>
        <v>2391.1999999999998</v>
      </c>
      <c r="J538" s="5">
        <f>SalesData_2[[#This Row],[Sales]]-SalesData_2[[#This Row],[COGS]]</f>
        <v>1528.8000000000002</v>
      </c>
      <c r="K538" s="19">
        <f>SalesData_2[[#This Row],[Profit]]/SalesData_2[[#This Row],[Sales]]</f>
        <v>0.39000000000000007</v>
      </c>
      <c r="L538" t="s">
        <v>43</v>
      </c>
      <c r="M538" t="s">
        <v>79</v>
      </c>
      <c r="N538" t="s">
        <v>85</v>
      </c>
    </row>
    <row r="539" spans="1:14" x14ac:dyDescent="0.3">
      <c r="A539" s="2">
        <v>44384</v>
      </c>
      <c r="B539" s="2">
        <v>44386</v>
      </c>
      <c r="C539">
        <v>2</v>
      </c>
      <c r="D539" t="s">
        <v>17</v>
      </c>
      <c r="E539" s="5">
        <v>195</v>
      </c>
      <c r="F539" s="5">
        <v>138.44999999999999</v>
      </c>
      <c r="G539">
        <v>8</v>
      </c>
      <c r="H539" s="5">
        <f>SalesData_2[[#This Row],[Unit Price]]*SalesData_2[[#This Row],[Units Sold]]</f>
        <v>1560</v>
      </c>
      <c r="I539" s="5">
        <f>SalesData_2[[#This Row],[Unit Cost]]*SalesData_2[[#This Row],[Units Sold]]</f>
        <v>1107.5999999999999</v>
      </c>
      <c r="J539" s="5">
        <f>SalesData_2[[#This Row],[Sales]]-SalesData_2[[#This Row],[COGS]]</f>
        <v>452.40000000000009</v>
      </c>
      <c r="K539" s="19">
        <f>SalesData_2[[#This Row],[Profit]]/SalesData_2[[#This Row],[Sales]]</f>
        <v>0.29000000000000004</v>
      </c>
      <c r="L539" t="s">
        <v>63</v>
      </c>
      <c r="M539" t="s">
        <v>81</v>
      </c>
      <c r="N539" t="s">
        <v>85</v>
      </c>
    </row>
    <row r="540" spans="1:14" x14ac:dyDescent="0.3">
      <c r="A540" s="2">
        <v>44386</v>
      </c>
      <c r="B540" s="2">
        <v>44389</v>
      </c>
      <c r="C540">
        <v>3</v>
      </c>
      <c r="D540" t="s">
        <v>13</v>
      </c>
      <c r="E540" s="5">
        <v>445</v>
      </c>
      <c r="F540" s="5">
        <v>280.35000000000002</v>
      </c>
      <c r="G540">
        <v>7</v>
      </c>
      <c r="H540" s="5">
        <f>SalesData_2[[#This Row],[Unit Price]]*SalesData_2[[#This Row],[Units Sold]]</f>
        <v>3115</v>
      </c>
      <c r="I540" s="5">
        <f>SalesData_2[[#This Row],[Unit Cost]]*SalesData_2[[#This Row],[Units Sold]]</f>
        <v>1962.4500000000003</v>
      </c>
      <c r="J540" s="5">
        <f>SalesData_2[[#This Row],[Sales]]-SalesData_2[[#This Row],[COGS]]</f>
        <v>1152.5499999999997</v>
      </c>
      <c r="K540" s="19">
        <f>SalesData_2[[#This Row],[Profit]]/SalesData_2[[#This Row],[Sales]]</f>
        <v>0.36999999999999994</v>
      </c>
      <c r="L540" t="s">
        <v>55</v>
      </c>
      <c r="M540" t="s">
        <v>80</v>
      </c>
      <c r="N540" t="s">
        <v>86</v>
      </c>
    </row>
    <row r="541" spans="1:14" x14ac:dyDescent="0.3">
      <c r="A541" s="2">
        <v>44387</v>
      </c>
      <c r="B541" s="2">
        <v>44393</v>
      </c>
      <c r="C541">
        <v>6</v>
      </c>
      <c r="D541" t="s">
        <v>4</v>
      </c>
      <c r="E541" s="5">
        <v>390</v>
      </c>
      <c r="F541" s="5">
        <v>288.60000000000002</v>
      </c>
      <c r="G541">
        <v>8</v>
      </c>
      <c r="H541" s="5">
        <f>SalesData_2[[#This Row],[Unit Price]]*SalesData_2[[#This Row],[Units Sold]]</f>
        <v>3120</v>
      </c>
      <c r="I541" s="5">
        <f>SalesData_2[[#This Row],[Unit Cost]]*SalesData_2[[#This Row],[Units Sold]]</f>
        <v>2308.8000000000002</v>
      </c>
      <c r="J541" s="5">
        <f>SalesData_2[[#This Row],[Sales]]-SalesData_2[[#This Row],[COGS]]</f>
        <v>811.19999999999982</v>
      </c>
      <c r="K541" s="19">
        <f>SalesData_2[[#This Row],[Profit]]/SalesData_2[[#This Row],[Sales]]</f>
        <v>0.25999999999999995</v>
      </c>
      <c r="L541" t="s">
        <v>75</v>
      </c>
      <c r="M541" t="s">
        <v>79</v>
      </c>
      <c r="N541" t="s">
        <v>86</v>
      </c>
    </row>
    <row r="542" spans="1:14" x14ac:dyDescent="0.3">
      <c r="A542" s="2">
        <v>44388</v>
      </c>
      <c r="B542" s="2">
        <v>44393</v>
      </c>
      <c r="C542">
        <v>5</v>
      </c>
      <c r="D542" t="s">
        <v>23</v>
      </c>
      <c r="E542" s="5">
        <v>275</v>
      </c>
      <c r="F542" s="5">
        <v>200.75</v>
      </c>
      <c r="G542">
        <v>3</v>
      </c>
      <c r="H542" s="5">
        <f>SalesData_2[[#This Row],[Unit Price]]*SalesData_2[[#This Row],[Units Sold]]</f>
        <v>825</v>
      </c>
      <c r="I542" s="5">
        <f>SalesData_2[[#This Row],[Unit Cost]]*SalesData_2[[#This Row],[Units Sold]]</f>
        <v>602.25</v>
      </c>
      <c r="J542" s="5">
        <f>SalesData_2[[#This Row],[Sales]]-SalesData_2[[#This Row],[COGS]]</f>
        <v>222.75</v>
      </c>
      <c r="K542" s="19">
        <f>SalesData_2[[#This Row],[Profit]]/SalesData_2[[#This Row],[Sales]]</f>
        <v>0.27</v>
      </c>
      <c r="L542" t="s">
        <v>42</v>
      </c>
      <c r="M542" t="s">
        <v>83</v>
      </c>
      <c r="N542" t="s">
        <v>85</v>
      </c>
    </row>
    <row r="543" spans="1:14" x14ac:dyDescent="0.3">
      <c r="A543" s="2">
        <v>44391</v>
      </c>
      <c r="B543" s="2">
        <v>44395</v>
      </c>
      <c r="C543">
        <v>4</v>
      </c>
      <c r="D543" t="s">
        <v>13</v>
      </c>
      <c r="E543" s="5">
        <v>445</v>
      </c>
      <c r="F543" s="5">
        <v>280.35000000000002</v>
      </c>
      <c r="G543">
        <v>2</v>
      </c>
      <c r="H543" s="5">
        <f>SalesData_2[[#This Row],[Unit Price]]*SalesData_2[[#This Row],[Units Sold]]</f>
        <v>890</v>
      </c>
      <c r="I543" s="5">
        <f>SalesData_2[[#This Row],[Unit Cost]]*SalesData_2[[#This Row],[Units Sold]]</f>
        <v>560.70000000000005</v>
      </c>
      <c r="J543" s="5">
        <f>SalesData_2[[#This Row],[Sales]]-SalesData_2[[#This Row],[COGS]]</f>
        <v>329.29999999999995</v>
      </c>
      <c r="K543" s="19">
        <f>SalesData_2[[#This Row],[Profit]]/SalesData_2[[#This Row],[Sales]]</f>
        <v>0.36999999999999994</v>
      </c>
      <c r="L543" t="s">
        <v>70</v>
      </c>
      <c r="M543" t="s">
        <v>83</v>
      </c>
      <c r="N543" t="s">
        <v>85</v>
      </c>
    </row>
    <row r="544" spans="1:14" x14ac:dyDescent="0.3">
      <c r="A544" s="2">
        <v>44392</v>
      </c>
      <c r="B544" s="2">
        <v>44397</v>
      </c>
      <c r="C544">
        <v>5</v>
      </c>
      <c r="D544" t="s">
        <v>11</v>
      </c>
      <c r="E544" s="5">
        <v>490</v>
      </c>
      <c r="F544" s="5">
        <v>298.89999999999998</v>
      </c>
      <c r="G544">
        <v>1</v>
      </c>
      <c r="H544" s="5">
        <f>SalesData_2[[#This Row],[Unit Price]]*SalesData_2[[#This Row],[Units Sold]]</f>
        <v>490</v>
      </c>
      <c r="I544" s="5">
        <f>SalesData_2[[#This Row],[Unit Cost]]*SalesData_2[[#This Row],[Units Sold]]</f>
        <v>298.89999999999998</v>
      </c>
      <c r="J544" s="5">
        <f>SalesData_2[[#This Row],[Sales]]-SalesData_2[[#This Row],[COGS]]</f>
        <v>191.10000000000002</v>
      </c>
      <c r="K544" s="19">
        <f>SalesData_2[[#This Row],[Profit]]/SalesData_2[[#This Row],[Sales]]</f>
        <v>0.39000000000000007</v>
      </c>
      <c r="L544" t="s">
        <v>66</v>
      </c>
      <c r="M544" t="s">
        <v>81</v>
      </c>
      <c r="N544" t="s">
        <v>86</v>
      </c>
    </row>
    <row r="545" spans="1:14" x14ac:dyDescent="0.3">
      <c r="A545" s="2">
        <v>44394</v>
      </c>
      <c r="B545" s="2">
        <v>44400</v>
      </c>
      <c r="C545">
        <v>6</v>
      </c>
      <c r="D545" t="s">
        <v>12</v>
      </c>
      <c r="E545" s="5">
        <v>320</v>
      </c>
      <c r="F545" s="5">
        <v>233.6</v>
      </c>
      <c r="G545">
        <v>8</v>
      </c>
      <c r="H545" s="5">
        <f>SalesData_2[[#This Row],[Unit Price]]*SalesData_2[[#This Row],[Units Sold]]</f>
        <v>2560</v>
      </c>
      <c r="I545" s="5">
        <f>SalesData_2[[#This Row],[Unit Cost]]*SalesData_2[[#This Row],[Units Sold]]</f>
        <v>1868.8</v>
      </c>
      <c r="J545" s="5">
        <f>SalesData_2[[#This Row],[Sales]]-SalesData_2[[#This Row],[COGS]]</f>
        <v>691.2</v>
      </c>
      <c r="K545" s="19">
        <f>SalesData_2[[#This Row],[Profit]]/SalesData_2[[#This Row],[Sales]]</f>
        <v>0.27</v>
      </c>
      <c r="L545" t="s">
        <v>52</v>
      </c>
      <c r="M545" t="s">
        <v>79</v>
      </c>
      <c r="N545" t="s">
        <v>86</v>
      </c>
    </row>
    <row r="546" spans="1:14" x14ac:dyDescent="0.3">
      <c r="A546" s="2">
        <v>44394</v>
      </c>
      <c r="B546" s="2">
        <v>44400</v>
      </c>
      <c r="C546">
        <v>6</v>
      </c>
      <c r="D546" t="s">
        <v>9</v>
      </c>
      <c r="E546" s="5">
        <v>215</v>
      </c>
      <c r="F546" s="5">
        <v>152.65</v>
      </c>
      <c r="G546">
        <v>4</v>
      </c>
      <c r="H546" s="5">
        <f>SalesData_2[[#This Row],[Unit Price]]*SalesData_2[[#This Row],[Units Sold]]</f>
        <v>860</v>
      </c>
      <c r="I546" s="5">
        <f>SalesData_2[[#This Row],[Unit Cost]]*SalesData_2[[#This Row],[Units Sold]]</f>
        <v>610.6</v>
      </c>
      <c r="J546" s="5">
        <f>SalesData_2[[#This Row],[Sales]]-SalesData_2[[#This Row],[COGS]]</f>
        <v>249.39999999999998</v>
      </c>
      <c r="K546" s="19">
        <f>SalesData_2[[#This Row],[Profit]]/SalesData_2[[#This Row],[Sales]]</f>
        <v>0.28999999999999998</v>
      </c>
      <c r="L546" t="s">
        <v>46</v>
      </c>
      <c r="M546" t="s">
        <v>80</v>
      </c>
      <c r="N546" t="s">
        <v>86</v>
      </c>
    </row>
    <row r="547" spans="1:14" x14ac:dyDescent="0.3">
      <c r="A547" s="2">
        <v>44395</v>
      </c>
      <c r="B547" s="2">
        <v>44399</v>
      </c>
      <c r="C547">
        <v>4</v>
      </c>
      <c r="D547" t="s">
        <v>14</v>
      </c>
      <c r="E547" s="5">
        <v>375</v>
      </c>
      <c r="F547" s="5">
        <v>247.5</v>
      </c>
      <c r="G547">
        <v>2</v>
      </c>
      <c r="H547" s="5">
        <f>SalesData_2[[#This Row],[Unit Price]]*SalesData_2[[#This Row],[Units Sold]]</f>
        <v>750</v>
      </c>
      <c r="I547" s="5">
        <f>SalesData_2[[#This Row],[Unit Cost]]*SalesData_2[[#This Row],[Units Sold]]</f>
        <v>495</v>
      </c>
      <c r="J547" s="5">
        <f>SalesData_2[[#This Row],[Sales]]-SalesData_2[[#This Row],[COGS]]</f>
        <v>255</v>
      </c>
      <c r="K547" s="19">
        <f>SalesData_2[[#This Row],[Profit]]/SalesData_2[[#This Row],[Sales]]</f>
        <v>0.34</v>
      </c>
      <c r="L547" t="s">
        <v>54</v>
      </c>
      <c r="M547" t="s">
        <v>82</v>
      </c>
      <c r="N547" t="s">
        <v>86</v>
      </c>
    </row>
    <row r="548" spans="1:14" x14ac:dyDescent="0.3">
      <c r="A548" s="2">
        <v>44398</v>
      </c>
      <c r="B548" s="2">
        <v>44402</v>
      </c>
      <c r="C548">
        <v>4</v>
      </c>
      <c r="D548" t="s">
        <v>8</v>
      </c>
      <c r="E548" s="5">
        <v>59</v>
      </c>
      <c r="F548" s="5">
        <v>41.3</v>
      </c>
      <c r="G548">
        <v>7</v>
      </c>
      <c r="H548" s="5">
        <f>SalesData_2[[#This Row],[Unit Price]]*SalesData_2[[#This Row],[Units Sold]]</f>
        <v>413</v>
      </c>
      <c r="I548" s="5">
        <f>SalesData_2[[#This Row],[Unit Cost]]*SalesData_2[[#This Row],[Units Sold]]</f>
        <v>289.09999999999997</v>
      </c>
      <c r="J548" s="5">
        <f>SalesData_2[[#This Row],[Sales]]-SalesData_2[[#This Row],[COGS]]</f>
        <v>123.90000000000003</v>
      </c>
      <c r="K548" s="19">
        <f>SalesData_2[[#This Row],[Profit]]/SalesData_2[[#This Row],[Sales]]</f>
        <v>0.3000000000000001</v>
      </c>
      <c r="L548" t="s">
        <v>64</v>
      </c>
      <c r="M548" t="s">
        <v>83</v>
      </c>
      <c r="N548" t="s">
        <v>85</v>
      </c>
    </row>
    <row r="549" spans="1:14" x14ac:dyDescent="0.3">
      <c r="A549" s="2">
        <v>44401</v>
      </c>
      <c r="B549" s="2">
        <v>44407</v>
      </c>
      <c r="C549">
        <v>6</v>
      </c>
      <c r="D549" t="s">
        <v>6</v>
      </c>
      <c r="E549" s="5">
        <v>99</v>
      </c>
      <c r="F549" s="5">
        <v>62.37</v>
      </c>
      <c r="G549">
        <v>6</v>
      </c>
      <c r="H549" s="5">
        <f>SalesData_2[[#This Row],[Unit Price]]*SalesData_2[[#This Row],[Units Sold]]</f>
        <v>594</v>
      </c>
      <c r="I549" s="5">
        <f>SalesData_2[[#This Row],[Unit Cost]]*SalesData_2[[#This Row],[Units Sold]]</f>
        <v>374.21999999999997</v>
      </c>
      <c r="J549" s="5">
        <f>SalesData_2[[#This Row],[Sales]]-SalesData_2[[#This Row],[COGS]]</f>
        <v>219.78000000000003</v>
      </c>
      <c r="K549" s="19">
        <f>SalesData_2[[#This Row],[Profit]]/SalesData_2[[#This Row],[Sales]]</f>
        <v>0.37000000000000005</v>
      </c>
      <c r="L549" t="s">
        <v>53</v>
      </c>
      <c r="M549" t="s">
        <v>79</v>
      </c>
      <c r="N549" t="s">
        <v>86</v>
      </c>
    </row>
    <row r="550" spans="1:14" x14ac:dyDescent="0.3">
      <c r="A550" s="2">
        <v>44403</v>
      </c>
      <c r="B550" s="2">
        <v>44407</v>
      </c>
      <c r="C550">
        <v>4</v>
      </c>
      <c r="D550" t="s">
        <v>11</v>
      </c>
      <c r="E550" s="5">
        <v>490</v>
      </c>
      <c r="F550" s="5">
        <v>298.89999999999998</v>
      </c>
      <c r="G550">
        <v>1</v>
      </c>
      <c r="H550" s="5">
        <f>SalesData_2[[#This Row],[Unit Price]]*SalesData_2[[#This Row],[Units Sold]]</f>
        <v>490</v>
      </c>
      <c r="I550" s="5">
        <f>SalesData_2[[#This Row],[Unit Cost]]*SalesData_2[[#This Row],[Units Sold]]</f>
        <v>298.89999999999998</v>
      </c>
      <c r="J550" s="5">
        <f>SalesData_2[[#This Row],[Sales]]-SalesData_2[[#This Row],[COGS]]</f>
        <v>191.10000000000002</v>
      </c>
      <c r="K550" s="19">
        <f>SalesData_2[[#This Row],[Profit]]/SalesData_2[[#This Row],[Sales]]</f>
        <v>0.39000000000000007</v>
      </c>
      <c r="L550" t="s">
        <v>55</v>
      </c>
      <c r="M550" t="s">
        <v>82</v>
      </c>
      <c r="N550" t="s">
        <v>86</v>
      </c>
    </row>
    <row r="551" spans="1:14" x14ac:dyDescent="0.3">
      <c r="A551" s="2">
        <v>44403</v>
      </c>
      <c r="B551" s="2">
        <v>44406</v>
      </c>
      <c r="C551">
        <v>3</v>
      </c>
      <c r="D551" t="s">
        <v>5</v>
      </c>
      <c r="E551" s="5">
        <v>290</v>
      </c>
      <c r="F551" s="5">
        <v>185.6</v>
      </c>
      <c r="G551">
        <v>3</v>
      </c>
      <c r="H551" s="5">
        <f>SalesData_2[[#This Row],[Unit Price]]*SalesData_2[[#This Row],[Units Sold]]</f>
        <v>870</v>
      </c>
      <c r="I551" s="5">
        <f>SalesData_2[[#This Row],[Unit Cost]]*SalesData_2[[#This Row],[Units Sold]]</f>
        <v>556.79999999999995</v>
      </c>
      <c r="J551" s="5">
        <f>SalesData_2[[#This Row],[Sales]]-SalesData_2[[#This Row],[COGS]]</f>
        <v>313.20000000000005</v>
      </c>
      <c r="K551" s="19">
        <f>SalesData_2[[#This Row],[Profit]]/SalesData_2[[#This Row],[Sales]]</f>
        <v>0.36000000000000004</v>
      </c>
      <c r="L551" t="s">
        <v>31</v>
      </c>
      <c r="M551" t="s">
        <v>82</v>
      </c>
      <c r="N551" t="s">
        <v>85</v>
      </c>
    </row>
    <row r="552" spans="1:14" x14ac:dyDescent="0.3">
      <c r="A552" s="2">
        <v>44403</v>
      </c>
      <c r="B552" s="2">
        <v>44409</v>
      </c>
      <c r="C552">
        <v>6</v>
      </c>
      <c r="D552" t="s">
        <v>7</v>
      </c>
      <c r="E552" s="5">
        <v>250</v>
      </c>
      <c r="F552" s="5">
        <v>167.5</v>
      </c>
      <c r="G552">
        <v>5</v>
      </c>
      <c r="H552" s="5">
        <f>SalesData_2[[#This Row],[Unit Price]]*SalesData_2[[#This Row],[Units Sold]]</f>
        <v>1250</v>
      </c>
      <c r="I552" s="5">
        <f>SalesData_2[[#This Row],[Unit Cost]]*SalesData_2[[#This Row],[Units Sold]]</f>
        <v>837.5</v>
      </c>
      <c r="J552" s="5">
        <f>SalesData_2[[#This Row],[Sales]]-SalesData_2[[#This Row],[COGS]]</f>
        <v>412.5</v>
      </c>
      <c r="K552" s="19">
        <f>SalesData_2[[#This Row],[Profit]]/SalesData_2[[#This Row],[Sales]]</f>
        <v>0.33</v>
      </c>
      <c r="L552" t="s">
        <v>59</v>
      </c>
      <c r="M552" t="s">
        <v>83</v>
      </c>
      <c r="N552" t="s">
        <v>86</v>
      </c>
    </row>
    <row r="553" spans="1:14" x14ac:dyDescent="0.3">
      <c r="A553" s="2">
        <v>44403</v>
      </c>
      <c r="B553" s="2">
        <v>44410</v>
      </c>
      <c r="C553">
        <v>7</v>
      </c>
      <c r="D553" t="s">
        <v>4</v>
      </c>
      <c r="E553" s="5">
        <v>390</v>
      </c>
      <c r="F553" s="5">
        <v>288.60000000000002</v>
      </c>
      <c r="G553">
        <v>6</v>
      </c>
      <c r="H553" s="5">
        <f>SalesData_2[[#This Row],[Unit Price]]*SalesData_2[[#This Row],[Units Sold]]</f>
        <v>2340</v>
      </c>
      <c r="I553" s="5">
        <f>SalesData_2[[#This Row],[Unit Cost]]*SalesData_2[[#This Row],[Units Sold]]</f>
        <v>1731.6000000000001</v>
      </c>
      <c r="J553" s="5">
        <f>SalesData_2[[#This Row],[Sales]]-SalesData_2[[#This Row],[COGS]]</f>
        <v>608.39999999999986</v>
      </c>
      <c r="K553" s="19">
        <f>SalesData_2[[#This Row],[Profit]]/SalesData_2[[#This Row],[Sales]]</f>
        <v>0.25999999999999995</v>
      </c>
      <c r="L553" t="s">
        <v>32</v>
      </c>
      <c r="M553" t="s">
        <v>81</v>
      </c>
      <c r="N553" t="s">
        <v>86</v>
      </c>
    </row>
    <row r="554" spans="1:14" x14ac:dyDescent="0.3">
      <c r="A554" s="2">
        <v>44406</v>
      </c>
      <c r="B554" s="2">
        <v>44409</v>
      </c>
      <c r="C554">
        <v>3</v>
      </c>
      <c r="D554" t="s">
        <v>22</v>
      </c>
      <c r="E554" s="5">
        <v>460</v>
      </c>
      <c r="F554" s="5">
        <v>303.60000000000002</v>
      </c>
      <c r="G554">
        <v>8</v>
      </c>
      <c r="H554" s="5">
        <f>SalesData_2[[#This Row],[Unit Price]]*SalesData_2[[#This Row],[Units Sold]]</f>
        <v>3680</v>
      </c>
      <c r="I554" s="5">
        <f>SalesData_2[[#This Row],[Unit Cost]]*SalesData_2[[#This Row],[Units Sold]]</f>
        <v>2428.8000000000002</v>
      </c>
      <c r="J554" s="5">
        <f>SalesData_2[[#This Row],[Sales]]-SalesData_2[[#This Row],[COGS]]</f>
        <v>1251.1999999999998</v>
      </c>
      <c r="K554" s="19">
        <f>SalesData_2[[#This Row],[Profit]]/SalesData_2[[#This Row],[Sales]]</f>
        <v>0.33999999999999997</v>
      </c>
      <c r="L554" t="s">
        <v>54</v>
      </c>
      <c r="M554" t="s">
        <v>81</v>
      </c>
      <c r="N554" t="s">
        <v>86</v>
      </c>
    </row>
    <row r="555" spans="1:14" x14ac:dyDescent="0.3">
      <c r="A555" s="2">
        <v>44407</v>
      </c>
      <c r="B555" s="2">
        <v>44411</v>
      </c>
      <c r="C555">
        <v>4</v>
      </c>
      <c r="D555" t="s">
        <v>13</v>
      </c>
      <c r="E555" s="5">
        <v>445</v>
      </c>
      <c r="F555" s="5">
        <v>280.35000000000002</v>
      </c>
      <c r="G555">
        <v>3</v>
      </c>
      <c r="H555" s="5">
        <f>SalesData_2[[#This Row],[Unit Price]]*SalesData_2[[#This Row],[Units Sold]]</f>
        <v>1335</v>
      </c>
      <c r="I555" s="5">
        <f>SalesData_2[[#This Row],[Unit Cost]]*SalesData_2[[#This Row],[Units Sold]]</f>
        <v>841.05000000000007</v>
      </c>
      <c r="J555" s="5">
        <f>SalesData_2[[#This Row],[Sales]]-SalesData_2[[#This Row],[COGS]]</f>
        <v>493.94999999999993</v>
      </c>
      <c r="K555" s="19">
        <f>SalesData_2[[#This Row],[Profit]]/SalesData_2[[#This Row],[Sales]]</f>
        <v>0.36999999999999994</v>
      </c>
      <c r="L555" t="s">
        <v>37</v>
      </c>
      <c r="M555" t="s">
        <v>83</v>
      </c>
      <c r="N555" t="s">
        <v>85</v>
      </c>
    </row>
    <row r="556" spans="1:14" x14ac:dyDescent="0.3">
      <c r="A556" s="2">
        <v>44407</v>
      </c>
      <c r="B556" s="2">
        <v>44412</v>
      </c>
      <c r="C556">
        <v>5</v>
      </c>
      <c r="D556" t="s">
        <v>16</v>
      </c>
      <c r="E556" s="5">
        <v>145</v>
      </c>
      <c r="F556" s="5">
        <v>105.85</v>
      </c>
      <c r="G556">
        <v>6</v>
      </c>
      <c r="H556" s="5">
        <f>SalesData_2[[#This Row],[Unit Price]]*SalesData_2[[#This Row],[Units Sold]]</f>
        <v>870</v>
      </c>
      <c r="I556" s="5">
        <f>SalesData_2[[#This Row],[Unit Cost]]*SalesData_2[[#This Row],[Units Sold]]</f>
        <v>635.09999999999991</v>
      </c>
      <c r="J556" s="5">
        <f>SalesData_2[[#This Row],[Sales]]-SalesData_2[[#This Row],[COGS]]</f>
        <v>234.90000000000009</v>
      </c>
      <c r="K556" s="19">
        <f>SalesData_2[[#This Row],[Profit]]/SalesData_2[[#This Row],[Sales]]</f>
        <v>0.27000000000000013</v>
      </c>
      <c r="L556" t="s">
        <v>57</v>
      </c>
      <c r="M556" t="s">
        <v>80</v>
      </c>
      <c r="N556" t="s">
        <v>85</v>
      </c>
    </row>
    <row r="557" spans="1:14" x14ac:dyDescent="0.3">
      <c r="A557" s="2">
        <v>44408</v>
      </c>
      <c r="B557" s="2">
        <v>44412</v>
      </c>
      <c r="C557">
        <v>4</v>
      </c>
      <c r="D557" t="s">
        <v>14</v>
      </c>
      <c r="E557" s="5">
        <v>375</v>
      </c>
      <c r="F557" s="5">
        <v>247.5</v>
      </c>
      <c r="G557">
        <v>2</v>
      </c>
      <c r="H557" s="5">
        <f>SalesData_2[[#This Row],[Unit Price]]*SalesData_2[[#This Row],[Units Sold]]</f>
        <v>750</v>
      </c>
      <c r="I557" s="5">
        <f>SalesData_2[[#This Row],[Unit Cost]]*SalesData_2[[#This Row],[Units Sold]]</f>
        <v>495</v>
      </c>
      <c r="J557" s="5">
        <f>SalesData_2[[#This Row],[Sales]]-SalesData_2[[#This Row],[COGS]]</f>
        <v>255</v>
      </c>
      <c r="K557" s="19">
        <f>SalesData_2[[#This Row],[Profit]]/SalesData_2[[#This Row],[Sales]]</f>
        <v>0.34</v>
      </c>
      <c r="L557" t="s">
        <v>31</v>
      </c>
      <c r="M557" t="s">
        <v>79</v>
      </c>
      <c r="N557" t="s">
        <v>86</v>
      </c>
    </row>
    <row r="558" spans="1:14" x14ac:dyDescent="0.3">
      <c r="A558" s="2">
        <v>44408</v>
      </c>
      <c r="B558" s="2">
        <v>44409</v>
      </c>
      <c r="C558">
        <v>1</v>
      </c>
      <c r="D558" t="s">
        <v>18</v>
      </c>
      <c r="E558" s="5">
        <v>80</v>
      </c>
      <c r="F558" s="5">
        <v>48.8</v>
      </c>
      <c r="G558">
        <v>6</v>
      </c>
      <c r="H558" s="5">
        <f>SalesData_2[[#This Row],[Unit Price]]*SalesData_2[[#This Row],[Units Sold]]</f>
        <v>480</v>
      </c>
      <c r="I558" s="5">
        <f>SalesData_2[[#This Row],[Unit Cost]]*SalesData_2[[#This Row],[Units Sold]]</f>
        <v>292.79999999999995</v>
      </c>
      <c r="J558" s="5">
        <f>SalesData_2[[#This Row],[Sales]]-SalesData_2[[#This Row],[COGS]]</f>
        <v>187.20000000000005</v>
      </c>
      <c r="K558" s="19">
        <f>SalesData_2[[#This Row],[Profit]]/SalesData_2[[#This Row],[Sales]]</f>
        <v>0.39000000000000007</v>
      </c>
      <c r="L558" t="s">
        <v>55</v>
      </c>
      <c r="M558" t="s">
        <v>79</v>
      </c>
      <c r="N558" t="s">
        <v>86</v>
      </c>
    </row>
    <row r="559" spans="1:14" x14ac:dyDescent="0.3">
      <c r="A559" s="2">
        <v>44409</v>
      </c>
      <c r="B559" s="2">
        <v>44416</v>
      </c>
      <c r="C559">
        <v>7</v>
      </c>
      <c r="D559" t="s">
        <v>7</v>
      </c>
      <c r="E559" s="5">
        <v>250</v>
      </c>
      <c r="F559" s="5">
        <v>167.5</v>
      </c>
      <c r="G559">
        <v>8</v>
      </c>
      <c r="H559" s="5">
        <f>SalesData_2[[#This Row],[Unit Price]]*SalesData_2[[#This Row],[Units Sold]]</f>
        <v>2000</v>
      </c>
      <c r="I559" s="5">
        <f>SalesData_2[[#This Row],[Unit Cost]]*SalesData_2[[#This Row],[Units Sold]]</f>
        <v>1340</v>
      </c>
      <c r="J559" s="5">
        <f>SalesData_2[[#This Row],[Sales]]-SalesData_2[[#This Row],[COGS]]</f>
        <v>660</v>
      </c>
      <c r="K559" s="19">
        <f>SalesData_2[[#This Row],[Profit]]/SalesData_2[[#This Row],[Sales]]</f>
        <v>0.33</v>
      </c>
      <c r="L559" t="s">
        <v>70</v>
      </c>
      <c r="M559" t="s">
        <v>82</v>
      </c>
      <c r="N559" t="s">
        <v>86</v>
      </c>
    </row>
    <row r="560" spans="1:14" x14ac:dyDescent="0.3">
      <c r="A560" s="2">
        <v>44409</v>
      </c>
      <c r="B560" s="2">
        <v>44415</v>
      </c>
      <c r="C560">
        <v>6</v>
      </c>
      <c r="D560" t="s">
        <v>20</v>
      </c>
      <c r="E560" s="5">
        <v>440</v>
      </c>
      <c r="F560" s="5">
        <v>286</v>
      </c>
      <c r="G560">
        <v>3</v>
      </c>
      <c r="H560" s="5">
        <f>SalesData_2[[#This Row],[Unit Price]]*SalesData_2[[#This Row],[Units Sold]]</f>
        <v>1320</v>
      </c>
      <c r="I560" s="5">
        <f>SalesData_2[[#This Row],[Unit Cost]]*SalesData_2[[#This Row],[Units Sold]]</f>
        <v>858</v>
      </c>
      <c r="J560" s="5">
        <f>SalesData_2[[#This Row],[Sales]]-SalesData_2[[#This Row],[COGS]]</f>
        <v>462</v>
      </c>
      <c r="K560" s="19">
        <f>SalesData_2[[#This Row],[Profit]]/SalesData_2[[#This Row],[Sales]]</f>
        <v>0.35</v>
      </c>
      <c r="L560" t="s">
        <v>58</v>
      </c>
      <c r="M560" t="s">
        <v>80</v>
      </c>
      <c r="N560" t="s">
        <v>86</v>
      </c>
    </row>
    <row r="561" spans="1:14" x14ac:dyDescent="0.3">
      <c r="A561" s="2">
        <v>44410</v>
      </c>
      <c r="B561" s="2">
        <v>44416</v>
      </c>
      <c r="C561">
        <v>6</v>
      </c>
      <c r="D561" t="s">
        <v>14</v>
      </c>
      <c r="E561" s="5">
        <v>375</v>
      </c>
      <c r="F561" s="5">
        <v>247.5</v>
      </c>
      <c r="G561">
        <v>1</v>
      </c>
      <c r="H561" s="5">
        <f>SalesData_2[[#This Row],[Unit Price]]*SalesData_2[[#This Row],[Units Sold]]</f>
        <v>375</v>
      </c>
      <c r="I561" s="5">
        <f>SalesData_2[[#This Row],[Unit Cost]]*SalesData_2[[#This Row],[Units Sold]]</f>
        <v>247.5</v>
      </c>
      <c r="J561" s="5">
        <f>SalesData_2[[#This Row],[Sales]]-SalesData_2[[#This Row],[COGS]]</f>
        <v>127.5</v>
      </c>
      <c r="K561" s="19">
        <f>SalesData_2[[#This Row],[Profit]]/SalesData_2[[#This Row],[Sales]]</f>
        <v>0.34</v>
      </c>
      <c r="L561" t="s">
        <v>55</v>
      </c>
      <c r="M561" t="s">
        <v>79</v>
      </c>
      <c r="N561" t="s">
        <v>86</v>
      </c>
    </row>
    <row r="562" spans="1:14" x14ac:dyDescent="0.3">
      <c r="A562" s="2">
        <v>44410</v>
      </c>
      <c r="B562" s="2">
        <v>44413</v>
      </c>
      <c r="C562">
        <v>3</v>
      </c>
      <c r="D562" t="s">
        <v>6</v>
      </c>
      <c r="E562" s="5">
        <v>99</v>
      </c>
      <c r="F562" s="5">
        <v>62.37</v>
      </c>
      <c r="G562">
        <v>2</v>
      </c>
      <c r="H562" s="5">
        <f>SalesData_2[[#This Row],[Unit Price]]*SalesData_2[[#This Row],[Units Sold]]</f>
        <v>198</v>
      </c>
      <c r="I562" s="5">
        <f>SalesData_2[[#This Row],[Unit Cost]]*SalesData_2[[#This Row],[Units Sold]]</f>
        <v>124.74</v>
      </c>
      <c r="J562" s="5">
        <f>SalesData_2[[#This Row],[Sales]]-SalesData_2[[#This Row],[COGS]]</f>
        <v>73.260000000000005</v>
      </c>
      <c r="K562" s="19">
        <f>SalesData_2[[#This Row],[Profit]]/SalesData_2[[#This Row],[Sales]]</f>
        <v>0.37000000000000005</v>
      </c>
      <c r="L562" t="s">
        <v>41</v>
      </c>
      <c r="M562" t="s">
        <v>80</v>
      </c>
      <c r="N562" t="s">
        <v>85</v>
      </c>
    </row>
    <row r="563" spans="1:14" x14ac:dyDescent="0.3">
      <c r="A563" s="2">
        <v>44414</v>
      </c>
      <c r="B563" s="2">
        <v>44420</v>
      </c>
      <c r="C563">
        <v>6</v>
      </c>
      <c r="D563" t="s">
        <v>2</v>
      </c>
      <c r="E563" s="5">
        <v>250</v>
      </c>
      <c r="F563" s="5">
        <v>187.5</v>
      </c>
      <c r="G563">
        <v>9</v>
      </c>
      <c r="H563" s="5">
        <f>SalesData_2[[#This Row],[Unit Price]]*SalesData_2[[#This Row],[Units Sold]]</f>
        <v>2250</v>
      </c>
      <c r="I563" s="5">
        <f>SalesData_2[[#This Row],[Unit Cost]]*SalesData_2[[#This Row],[Units Sold]]</f>
        <v>1687.5</v>
      </c>
      <c r="J563" s="5">
        <f>SalesData_2[[#This Row],[Sales]]-SalesData_2[[#This Row],[COGS]]</f>
        <v>562.5</v>
      </c>
      <c r="K563" s="19">
        <f>SalesData_2[[#This Row],[Profit]]/SalesData_2[[#This Row],[Sales]]</f>
        <v>0.25</v>
      </c>
      <c r="L563" t="s">
        <v>50</v>
      </c>
      <c r="M563" t="s">
        <v>82</v>
      </c>
      <c r="N563" t="s">
        <v>85</v>
      </c>
    </row>
    <row r="564" spans="1:14" x14ac:dyDescent="0.3">
      <c r="A564" s="2">
        <v>44414</v>
      </c>
      <c r="B564" s="2">
        <v>44419</v>
      </c>
      <c r="C564">
        <v>5</v>
      </c>
      <c r="D564" t="s">
        <v>22</v>
      </c>
      <c r="E564" s="5">
        <v>460</v>
      </c>
      <c r="F564" s="5">
        <v>303.60000000000002</v>
      </c>
      <c r="G564">
        <v>4</v>
      </c>
      <c r="H564" s="5">
        <f>SalesData_2[[#This Row],[Unit Price]]*SalesData_2[[#This Row],[Units Sold]]</f>
        <v>1840</v>
      </c>
      <c r="I564" s="5">
        <f>SalesData_2[[#This Row],[Unit Cost]]*SalesData_2[[#This Row],[Units Sold]]</f>
        <v>1214.4000000000001</v>
      </c>
      <c r="J564" s="5">
        <f>SalesData_2[[#This Row],[Sales]]-SalesData_2[[#This Row],[COGS]]</f>
        <v>625.59999999999991</v>
      </c>
      <c r="K564" s="19">
        <f>SalesData_2[[#This Row],[Profit]]/SalesData_2[[#This Row],[Sales]]</f>
        <v>0.33999999999999997</v>
      </c>
      <c r="L564" t="s">
        <v>60</v>
      </c>
      <c r="M564" t="s">
        <v>81</v>
      </c>
      <c r="N564" t="s">
        <v>85</v>
      </c>
    </row>
    <row r="565" spans="1:14" x14ac:dyDescent="0.3">
      <c r="A565" s="2">
        <v>44415</v>
      </c>
      <c r="B565" s="2">
        <v>44422</v>
      </c>
      <c r="C565">
        <v>7</v>
      </c>
      <c r="D565" t="s">
        <v>10</v>
      </c>
      <c r="E565" s="5">
        <v>390</v>
      </c>
      <c r="F565" s="5">
        <v>253.5</v>
      </c>
      <c r="G565">
        <v>7</v>
      </c>
      <c r="H565" s="5">
        <f>SalesData_2[[#This Row],[Unit Price]]*SalesData_2[[#This Row],[Units Sold]]</f>
        <v>2730</v>
      </c>
      <c r="I565" s="5">
        <f>SalesData_2[[#This Row],[Unit Cost]]*SalesData_2[[#This Row],[Units Sold]]</f>
        <v>1774.5</v>
      </c>
      <c r="J565" s="5">
        <f>SalesData_2[[#This Row],[Sales]]-SalesData_2[[#This Row],[COGS]]</f>
        <v>955.5</v>
      </c>
      <c r="K565" s="19">
        <f>SalesData_2[[#This Row],[Profit]]/SalesData_2[[#This Row],[Sales]]</f>
        <v>0.35</v>
      </c>
      <c r="L565" t="s">
        <v>33</v>
      </c>
      <c r="M565" t="s">
        <v>80</v>
      </c>
      <c r="N565" t="s">
        <v>86</v>
      </c>
    </row>
    <row r="566" spans="1:14" x14ac:dyDescent="0.3">
      <c r="A566" s="2">
        <v>44416</v>
      </c>
      <c r="B566" s="2">
        <v>44420</v>
      </c>
      <c r="C566">
        <v>4</v>
      </c>
      <c r="D566" t="s">
        <v>3</v>
      </c>
      <c r="E566" s="5">
        <v>95</v>
      </c>
      <c r="F566" s="5">
        <v>60.8</v>
      </c>
      <c r="G566">
        <v>3</v>
      </c>
      <c r="H566" s="5">
        <f>SalesData_2[[#This Row],[Unit Price]]*SalesData_2[[#This Row],[Units Sold]]</f>
        <v>285</v>
      </c>
      <c r="I566" s="5">
        <f>SalesData_2[[#This Row],[Unit Cost]]*SalesData_2[[#This Row],[Units Sold]]</f>
        <v>182.39999999999998</v>
      </c>
      <c r="J566" s="5">
        <f>SalesData_2[[#This Row],[Sales]]-SalesData_2[[#This Row],[COGS]]</f>
        <v>102.60000000000002</v>
      </c>
      <c r="K566" s="19">
        <f>SalesData_2[[#This Row],[Profit]]/SalesData_2[[#This Row],[Sales]]</f>
        <v>0.3600000000000001</v>
      </c>
      <c r="L566" t="s">
        <v>48</v>
      </c>
      <c r="M566" t="s">
        <v>82</v>
      </c>
      <c r="N566" t="s">
        <v>86</v>
      </c>
    </row>
    <row r="567" spans="1:14" x14ac:dyDescent="0.3">
      <c r="A567" s="2">
        <v>44416</v>
      </c>
      <c r="B567" s="2">
        <v>44419</v>
      </c>
      <c r="C567">
        <v>3</v>
      </c>
      <c r="D567" t="s">
        <v>14</v>
      </c>
      <c r="E567" s="5">
        <v>375</v>
      </c>
      <c r="F567" s="5">
        <v>247.5</v>
      </c>
      <c r="G567">
        <v>5</v>
      </c>
      <c r="H567" s="5">
        <f>SalesData_2[[#This Row],[Unit Price]]*SalesData_2[[#This Row],[Units Sold]]</f>
        <v>1875</v>
      </c>
      <c r="I567" s="5">
        <f>SalesData_2[[#This Row],[Unit Cost]]*SalesData_2[[#This Row],[Units Sold]]</f>
        <v>1237.5</v>
      </c>
      <c r="J567" s="5">
        <f>SalesData_2[[#This Row],[Sales]]-SalesData_2[[#This Row],[COGS]]</f>
        <v>637.5</v>
      </c>
      <c r="K567" s="19">
        <f>SalesData_2[[#This Row],[Profit]]/SalesData_2[[#This Row],[Sales]]</f>
        <v>0.34</v>
      </c>
      <c r="L567" t="s">
        <v>65</v>
      </c>
      <c r="M567" t="s">
        <v>80</v>
      </c>
      <c r="N567" t="s">
        <v>85</v>
      </c>
    </row>
    <row r="568" spans="1:14" x14ac:dyDescent="0.3">
      <c r="A568" s="2">
        <v>44416</v>
      </c>
      <c r="B568" s="2">
        <v>44420</v>
      </c>
      <c r="C568">
        <v>4</v>
      </c>
      <c r="D568" t="s">
        <v>4</v>
      </c>
      <c r="E568" s="5">
        <v>390</v>
      </c>
      <c r="F568" s="5">
        <v>288.60000000000002</v>
      </c>
      <c r="G568">
        <v>3</v>
      </c>
      <c r="H568" s="5">
        <f>SalesData_2[[#This Row],[Unit Price]]*SalesData_2[[#This Row],[Units Sold]]</f>
        <v>1170</v>
      </c>
      <c r="I568" s="5">
        <f>SalesData_2[[#This Row],[Unit Cost]]*SalesData_2[[#This Row],[Units Sold]]</f>
        <v>865.80000000000007</v>
      </c>
      <c r="J568" s="5">
        <f>SalesData_2[[#This Row],[Sales]]-SalesData_2[[#This Row],[COGS]]</f>
        <v>304.19999999999993</v>
      </c>
      <c r="K568" s="19">
        <f>SalesData_2[[#This Row],[Profit]]/SalesData_2[[#This Row],[Sales]]</f>
        <v>0.25999999999999995</v>
      </c>
      <c r="L568" t="s">
        <v>55</v>
      </c>
      <c r="M568" t="s">
        <v>79</v>
      </c>
      <c r="N568" t="s">
        <v>85</v>
      </c>
    </row>
    <row r="569" spans="1:14" x14ac:dyDescent="0.3">
      <c r="A569" s="2">
        <v>44417</v>
      </c>
      <c r="B569" s="2">
        <v>44424</v>
      </c>
      <c r="C569">
        <v>7</v>
      </c>
      <c r="D569" t="s">
        <v>8</v>
      </c>
      <c r="E569" s="5">
        <v>59</v>
      </c>
      <c r="F569" s="5">
        <v>41.3</v>
      </c>
      <c r="G569">
        <v>3</v>
      </c>
      <c r="H569" s="5">
        <f>SalesData_2[[#This Row],[Unit Price]]*SalesData_2[[#This Row],[Units Sold]]</f>
        <v>177</v>
      </c>
      <c r="I569" s="5">
        <f>SalesData_2[[#This Row],[Unit Cost]]*SalesData_2[[#This Row],[Units Sold]]</f>
        <v>123.89999999999999</v>
      </c>
      <c r="J569" s="5">
        <f>SalesData_2[[#This Row],[Sales]]-SalesData_2[[#This Row],[COGS]]</f>
        <v>53.100000000000009</v>
      </c>
      <c r="K569" s="19">
        <f>SalesData_2[[#This Row],[Profit]]/SalesData_2[[#This Row],[Sales]]</f>
        <v>0.30000000000000004</v>
      </c>
      <c r="L569" t="s">
        <v>33</v>
      </c>
      <c r="M569" t="s">
        <v>79</v>
      </c>
      <c r="N569" t="s">
        <v>86</v>
      </c>
    </row>
    <row r="570" spans="1:14" x14ac:dyDescent="0.3">
      <c r="A570" s="2">
        <v>44423</v>
      </c>
      <c r="B570" s="2">
        <v>44427</v>
      </c>
      <c r="C570">
        <v>4</v>
      </c>
      <c r="D570" t="s">
        <v>5</v>
      </c>
      <c r="E570" s="5">
        <v>290</v>
      </c>
      <c r="F570" s="5">
        <v>185.6</v>
      </c>
      <c r="G570">
        <v>6</v>
      </c>
      <c r="H570" s="5">
        <f>SalesData_2[[#This Row],[Unit Price]]*SalesData_2[[#This Row],[Units Sold]]</f>
        <v>1740</v>
      </c>
      <c r="I570" s="5">
        <f>SalesData_2[[#This Row],[Unit Cost]]*SalesData_2[[#This Row],[Units Sold]]</f>
        <v>1113.5999999999999</v>
      </c>
      <c r="J570" s="5">
        <f>SalesData_2[[#This Row],[Sales]]-SalesData_2[[#This Row],[COGS]]</f>
        <v>626.40000000000009</v>
      </c>
      <c r="K570" s="19">
        <f>SalesData_2[[#This Row],[Profit]]/SalesData_2[[#This Row],[Sales]]</f>
        <v>0.36000000000000004</v>
      </c>
      <c r="L570" t="s">
        <v>37</v>
      </c>
      <c r="M570" t="s">
        <v>82</v>
      </c>
      <c r="N570" t="s">
        <v>85</v>
      </c>
    </row>
    <row r="571" spans="1:14" x14ac:dyDescent="0.3">
      <c r="A571" s="2">
        <v>44423</v>
      </c>
      <c r="B571" s="2">
        <v>44426</v>
      </c>
      <c r="C571">
        <v>3</v>
      </c>
      <c r="D571" t="s">
        <v>2</v>
      </c>
      <c r="E571" s="5">
        <v>250</v>
      </c>
      <c r="F571" s="5">
        <v>187.5</v>
      </c>
      <c r="G571">
        <v>4</v>
      </c>
      <c r="H571" s="5">
        <f>SalesData_2[[#This Row],[Unit Price]]*SalesData_2[[#This Row],[Units Sold]]</f>
        <v>1000</v>
      </c>
      <c r="I571" s="5">
        <f>SalesData_2[[#This Row],[Unit Cost]]*SalesData_2[[#This Row],[Units Sold]]</f>
        <v>750</v>
      </c>
      <c r="J571" s="5">
        <f>SalesData_2[[#This Row],[Sales]]-SalesData_2[[#This Row],[COGS]]</f>
        <v>250</v>
      </c>
      <c r="K571" s="19">
        <f>SalesData_2[[#This Row],[Profit]]/SalesData_2[[#This Row],[Sales]]</f>
        <v>0.25</v>
      </c>
      <c r="L571" t="s">
        <v>29</v>
      </c>
      <c r="M571" t="s">
        <v>81</v>
      </c>
      <c r="N571" t="s">
        <v>85</v>
      </c>
    </row>
    <row r="572" spans="1:14" x14ac:dyDescent="0.3">
      <c r="A572" s="2">
        <v>44423</v>
      </c>
      <c r="B572" s="2">
        <v>44427</v>
      </c>
      <c r="C572">
        <v>4</v>
      </c>
      <c r="D572" t="s">
        <v>9</v>
      </c>
      <c r="E572" s="5">
        <v>215</v>
      </c>
      <c r="F572" s="5">
        <v>152.65</v>
      </c>
      <c r="G572">
        <v>7</v>
      </c>
      <c r="H572" s="5">
        <f>SalesData_2[[#This Row],[Unit Price]]*SalesData_2[[#This Row],[Units Sold]]</f>
        <v>1505</v>
      </c>
      <c r="I572" s="5">
        <f>SalesData_2[[#This Row],[Unit Cost]]*SalesData_2[[#This Row],[Units Sold]]</f>
        <v>1068.55</v>
      </c>
      <c r="J572" s="5">
        <f>SalesData_2[[#This Row],[Sales]]-SalesData_2[[#This Row],[COGS]]</f>
        <v>436.45000000000005</v>
      </c>
      <c r="K572" s="19">
        <f>SalesData_2[[#This Row],[Profit]]/SalesData_2[[#This Row],[Sales]]</f>
        <v>0.29000000000000004</v>
      </c>
      <c r="L572" t="s">
        <v>55</v>
      </c>
      <c r="M572" t="s">
        <v>80</v>
      </c>
      <c r="N572" t="s">
        <v>86</v>
      </c>
    </row>
    <row r="573" spans="1:14" x14ac:dyDescent="0.3">
      <c r="A573" s="2">
        <v>44424</v>
      </c>
      <c r="B573" s="2">
        <v>44429</v>
      </c>
      <c r="C573">
        <v>5</v>
      </c>
      <c r="D573" t="s">
        <v>11</v>
      </c>
      <c r="E573" s="5">
        <v>490</v>
      </c>
      <c r="F573" s="5">
        <v>298.89999999999998</v>
      </c>
      <c r="G573">
        <v>3</v>
      </c>
      <c r="H573" s="5">
        <f>SalesData_2[[#This Row],[Unit Price]]*SalesData_2[[#This Row],[Units Sold]]</f>
        <v>1470</v>
      </c>
      <c r="I573" s="5">
        <f>SalesData_2[[#This Row],[Unit Cost]]*SalesData_2[[#This Row],[Units Sold]]</f>
        <v>896.69999999999993</v>
      </c>
      <c r="J573" s="5">
        <f>SalesData_2[[#This Row],[Sales]]-SalesData_2[[#This Row],[COGS]]</f>
        <v>573.30000000000007</v>
      </c>
      <c r="K573" s="19">
        <f>SalesData_2[[#This Row],[Profit]]/SalesData_2[[#This Row],[Sales]]</f>
        <v>0.39000000000000007</v>
      </c>
      <c r="L573" t="s">
        <v>52</v>
      </c>
      <c r="M573" t="s">
        <v>82</v>
      </c>
      <c r="N573" t="s">
        <v>86</v>
      </c>
    </row>
    <row r="574" spans="1:14" x14ac:dyDescent="0.3">
      <c r="A574" s="2">
        <v>44424</v>
      </c>
      <c r="B574" s="2">
        <v>44429</v>
      </c>
      <c r="C574">
        <v>5</v>
      </c>
      <c r="D574" t="s">
        <v>11</v>
      </c>
      <c r="E574" s="5">
        <v>490</v>
      </c>
      <c r="F574" s="5">
        <v>298.89999999999998</v>
      </c>
      <c r="G574">
        <v>9</v>
      </c>
      <c r="H574" s="5">
        <f>SalesData_2[[#This Row],[Unit Price]]*SalesData_2[[#This Row],[Units Sold]]</f>
        <v>4410</v>
      </c>
      <c r="I574" s="5">
        <f>SalesData_2[[#This Row],[Unit Cost]]*SalesData_2[[#This Row],[Units Sold]]</f>
        <v>2690.1</v>
      </c>
      <c r="J574" s="5">
        <f>SalesData_2[[#This Row],[Sales]]-SalesData_2[[#This Row],[COGS]]</f>
        <v>1719.9</v>
      </c>
      <c r="K574" s="19">
        <f>SalesData_2[[#This Row],[Profit]]/SalesData_2[[#This Row],[Sales]]</f>
        <v>0.39</v>
      </c>
      <c r="L574" t="s">
        <v>62</v>
      </c>
      <c r="M574" t="s">
        <v>83</v>
      </c>
      <c r="N574" t="s">
        <v>85</v>
      </c>
    </row>
    <row r="575" spans="1:14" x14ac:dyDescent="0.3">
      <c r="A575" s="2">
        <v>44425</v>
      </c>
      <c r="B575" s="2">
        <v>44427</v>
      </c>
      <c r="C575">
        <v>2</v>
      </c>
      <c r="D575" t="s">
        <v>16</v>
      </c>
      <c r="E575" s="5">
        <v>145</v>
      </c>
      <c r="F575" s="5">
        <v>105.85</v>
      </c>
      <c r="G575">
        <v>8</v>
      </c>
      <c r="H575" s="5">
        <f>SalesData_2[[#This Row],[Unit Price]]*SalesData_2[[#This Row],[Units Sold]]</f>
        <v>1160</v>
      </c>
      <c r="I575" s="5">
        <f>SalesData_2[[#This Row],[Unit Cost]]*SalesData_2[[#This Row],[Units Sold]]</f>
        <v>846.8</v>
      </c>
      <c r="J575" s="5">
        <f>SalesData_2[[#This Row],[Sales]]-SalesData_2[[#This Row],[COGS]]</f>
        <v>313.20000000000005</v>
      </c>
      <c r="K575" s="19">
        <f>SalesData_2[[#This Row],[Profit]]/SalesData_2[[#This Row],[Sales]]</f>
        <v>0.27</v>
      </c>
      <c r="L575" t="s">
        <v>70</v>
      </c>
      <c r="M575" t="s">
        <v>80</v>
      </c>
      <c r="N575" t="s">
        <v>86</v>
      </c>
    </row>
    <row r="576" spans="1:14" x14ac:dyDescent="0.3">
      <c r="A576" s="2">
        <v>44426</v>
      </c>
      <c r="B576" s="2">
        <v>44430</v>
      </c>
      <c r="C576">
        <v>4</v>
      </c>
      <c r="D576" t="s">
        <v>3</v>
      </c>
      <c r="E576" s="5">
        <v>95</v>
      </c>
      <c r="F576" s="5">
        <v>60.8</v>
      </c>
      <c r="G576">
        <v>3</v>
      </c>
      <c r="H576" s="5">
        <f>SalesData_2[[#This Row],[Unit Price]]*SalesData_2[[#This Row],[Units Sold]]</f>
        <v>285</v>
      </c>
      <c r="I576" s="5">
        <f>SalesData_2[[#This Row],[Unit Cost]]*SalesData_2[[#This Row],[Units Sold]]</f>
        <v>182.39999999999998</v>
      </c>
      <c r="J576" s="5">
        <f>SalesData_2[[#This Row],[Sales]]-SalesData_2[[#This Row],[COGS]]</f>
        <v>102.60000000000002</v>
      </c>
      <c r="K576" s="19">
        <f>SalesData_2[[#This Row],[Profit]]/SalesData_2[[#This Row],[Sales]]</f>
        <v>0.3600000000000001</v>
      </c>
      <c r="L576" t="s">
        <v>40</v>
      </c>
      <c r="M576" t="s">
        <v>79</v>
      </c>
      <c r="N576" t="s">
        <v>86</v>
      </c>
    </row>
    <row r="577" spans="1:14" x14ac:dyDescent="0.3">
      <c r="A577" s="2">
        <v>44430</v>
      </c>
      <c r="B577" s="2">
        <v>44433</v>
      </c>
      <c r="C577">
        <v>3</v>
      </c>
      <c r="D577" t="s">
        <v>23</v>
      </c>
      <c r="E577" s="5">
        <v>275</v>
      </c>
      <c r="F577" s="5">
        <v>200.75</v>
      </c>
      <c r="G577">
        <v>9</v>
      </c>
      <c r="H577" s="5">
        <f>SalesData_2[[#This Row],[Unit Price]]*SalesData_2[[#This Row],[Units Sold]]</f>
        <v>2475</v>
      </c>
      <c r="I577" s="5">
        <f>SalesData_2[[#This Row],[Unit Cost]]*SalesData_2[[#This Row],[Units Sold]]</f>
        <v>1806.75</v>
      </c>
      <c r="J577" s="5">
        <f>SalesData_2[[#This Row],[Sales]]-SalesData_2[[#This Row],[COGS]]</f>
        <v>668.25</v>
      </c>
      <c r="K577" s="19">
        <f>SalesData_2[[#This Row],[Profit]]/SalesData_2[[#This Row],[Sales]]</f>
        <v>0.27</v>
      </c>
      <c r="L577" t="s">
        <v>74</v>
      </c>
      <c r="M577" t="s">
        <v>83</v>
      </c>
      <c r="N577" t="s">
        <v>86</v>
      </c>
    </row>
    <row r="578" spans="1:14" x14ac:dyDescent="0.3">
      <c r="A578" s="2">
        <v>44430</v>
      </c>
      <c r="B578" s="2">
        <v>44436</v>
      </c>
      <c r="C578">
        <v>6</v>
      </c>
      <c r="D578" t="s">
        <v>18</v>
      </c>
      <c r="E578" s="5">
        <v>80</v>
      </c>
      <c r="F578" s="5">
        <v>48.8</v>
      </c>
      <c r="G578">
        <v>9</v>
      </c>
      <c r="H578" s="5">
        <f>SalesData_2[[#This Row],[Unit Price]]*SalesData_2[[#This Row],[Units Sold]]</f>
        <v>720</v>
      </c>
      <c r="I578" s="5">
        <f>SalesData_2[[#This Row],[Unit Cost]]*SalesData_2[[#This Row],[Units Sold]]</f>
        <v>439.2</v>
      </c>
      <c r="J578" s="5">
        <f>SalesData_2[[#This Row],[Sales]]-SalesData_2[[#This Row],[COGS]]</f>
        <v>280.8</v>
      </c>
      <c r="K578" s="19">
        <f>SalesData_2[[#This Row],[Profit]]/SalesData_2[[#This Row],[Sales]]</f>
        <v>0.39</v>
      </c>
      <c r="L578" t="s">
        <v>73</v>
      </c>
      <c r="M578" t="s">
        <v>79</v>
      </c>
      <c r="N578" t="s">
        <v>85</v>
      </c>
    </row>
    <row r="579" spans="1:14" x14ac:dyDescent="0.3">
      <c r="A579" s="2">
        <v>44430</v>
      </c>
      <c r="B579" s="2">
        <v>44437</v>
      </c>
      <c r="C579">
        <v>7</v>
      </c>
      <c r="D579" t="s">
        <v>23</v>
      </c>
      <c r="E579" s="5">
        <v>275</v>
      </c>
      <c r="F579" s="5">
        <v>200.75</v>
      </c>
      <c r="G579">
        <v>4</v>
      </c>
      <c r="H579" s="5">
        <f>SalesData_2[[#This Row],[Unit Price]]*SalesData_2[[#This Row],[Units Sold]]</f>
        <v>1100</v>
      </c>
      <c r="I579" s="5">
        <f>SalesData_2[[#This Row],[Unit Cost]]*SalesData_2[[#This Row],[Units Sold]]</f>
        <v>803</v>
      </c>
      <c r="J579" s="5">
        <f>SalesData_2[[#This Row],[Sales]]-SalesData_2[[#This Row],[COGS]]</f>
        <v>297</v>
      </c>
      <c r="K579" s="19">
        <f>SalesData_2[[#This Row],[Profit]]/SalesData_2[[#This Row],[Sales]]</f>
        <v>0.27</v>
      </c>
      <c r="L579" t="s">
        <v>53</v>
      </c>
      <c r="M579" t="s">
        <v>82</v>
      </c>
      <c r="N579" t="s">
        <v>86</v>
      </c>
    </row>
    <row r="580" spans="1:14" x14ac:dyDescent="0.3">
      <c r="A580" s="2">
        <v>44432</v>
      </c>
      <c r="B580" s="2">
        <v>44433</v>
      </c>
      <c r="C580">
        <v>1</v>
      </c>
      <c r="D580" t="s">
        <v>11</v>
      </c>
      <c r="E580" s="5">
        <v>490</v>
      </c>
      <c r="F580" s="5">
        <v>298.89999999999998</v>
      </c>
      <c r="G580">
        <v>7</v>
      </c>
      <c r="H580" s="5">
        <f>SalesData_2[[#This Row],[Unit Price]]*SalesData_2[[#This Row],[Units Sold]]</f>
        <v>3430</v>
      </c>
      <c r="I580" s="5">
        <f>SalesData_2[[#This Row],[Unit Cost]]*SalesData_2[[#This Row],[Units Sold]]</f>
        <v>2092.2999999999997</v>
      </c>
      <c r="J580" s="5">
        <f>SalesData_2[[#This Row],[Sales]]-SalesData_2[[#This Row],[COGS]]</f>
        <v>1337.7000000000003</v>
      </c>
      <c r="K580" s="19">
        <f>SalesData_2[[#This Row],[Profit]]/SalesData_2[[#This Row],[Sales]]</f>
        <v>0.39000000000000007</v>
      </c>
      <c r="L580" t="s">
        <v>39</v>
      </c>
      <c r="M580" t="s">
        <v>83</v>
      </c>
      <c r="N580" t="s">
        <v>85</v>
      </c>
    </row>
    <row r="581" spans="1:14" x14ac:dyDescent="0.3">
      <c r="A581" s="2">
        <v>44432</v>
      </c>
      <c r="B581" s="2">
        <v>44437</v>
      </c>
      <c r="C581">
        <v>5</v>
      </c>
      <c r="D581" t="s">
        <v>3</v>
      </c>
      <c r="E581" s="5">
        <v>95</v>
      </c>
      <c r="F581" s="5">
        <v>60.8</v>
      </c>
      <c r="G581">
        <v>5</v>
      </c>
      <c r="H581" s="5">
        <f>SalesData_2[[#This Row],[Unit Price]]*SalesData_2[[#This Row],[Units Sold]]</f>
        <v>475</v>
      </c>
      <c r="I581" s="5">
        <f>SalesData_2[[#This Row],[Unit Cost]]*SalesData_2[[#This Row],[Units Sold]]</f>
        <v>304</v>
      </c>
      <c r="J581" s="5">
        <f>SalesData_2[[#This Row],[Sales]]-SalesData_2[[#This Row],[COGS]]</f>
        <v>171</v>
      </c>
      <c r="K581" s="19">
        <f>SalesData_2[[#This Row],[Profit]]/SalesData_2[[#This Row],[Sales]]</f>
        <v>0.36</v>
      </c>
      <c r="L581" t="s">
        <v>45</v>
      </c>
      <c r="M581" t="s">
        <v>80</v>
      </c>
      <c r="N581" t="s">
        <v>85</v>
      </c>
    </row>
    <row r="582" spans="1:14" x14ac:dyDescent="0.3">
      <c r="A582" s="2">
        <v>44433</v>
      </c>
      <c r="B582" s="2">
        <v>44440</v>
      </c>
      <c r="C582">
        <v>7</v>
      </c>
      <c r="D582" t="s">
        <v>20</v>
      </c>
      <c r="E582" s="5">
        <v>440</v>
      </c>
      <c r="F582" s="5">
        <v>286</v>
      </c>
      <c r="G582">
        <v>8</v>
      </c>
      <c r="H582" s="5">
        <f>SalesData_2[[#This Row],[Unit Price]]*SalesData_2[[#This Row],[Units Sold]]</f>
        <v>3520</v>
      </c>
      <c r="I582" s="5">
        <f>SalesData_2[[#This Row],[Unit Cost]]*SalesData_2[[#This Row],[Units Sold]]</f>
        <v>2288</v>
      </c>
      <c r="J582" s="5">
        <f>SalesData_2[[#This Row],[Sales]]-SalesData_2[[#This Row],[COGS]]</f>
        <v>1232</v>
      </c>
      <c r="K582" s="19">
        <f>SalesData_2[[#This Row],[Profit]]/SalesData_2[[#This Row],[Sales]]</f>
        <v>0.35</v>
      </c>
      <c r="L582" t="s">
        <v>58</v>
      </c>
      <c r="M582" t="s">
        <v>80</v>
      </c>
      <c r="N582" t="s">
        <v>86</v>
      </c>
    </row>
    <row r="583" spans="1:14" x14ac:dyDescent="0.3">
      <c r="A583" s="2">
        <v>44434</v>
      </c>
      <c r="B583" s="2">
        <v>44436</v>
      </c>
      <c r="C583">
        <v>2</v>
      </c>
      <c r="D583" t="s">
        <v>19</v>
      </c>
      <c r="E583" s="5">
        <v>220</v>
      </c>
      <c r="F583" s="5">
        <v>154</v>
      </c>
      <c r="G583">
        <v>8</v>
      </c>
      <c r="H583" s="5">
        <f>SalesData_2[[#This Row],[Unit Price]]*SalesData_2[[#This Row],[Units Sold]]</f>
        <v>1760</v>
      </c>
      <c r="I583" s="5">
        <f>SalesData_2[[#This Row],[Unit Cost]]*SalesData_2[[#This Row],[Units Sold]]</f>
        <v>1232</v>
      </c>
      <c r="J583" s="5">
        <f>SalesData_2[[#This Row],[Sales]]-SalesData_2[[#This Row],[COGS]]</f>
        <v>528</v>
      </c>
      <c r="K583" s="19">
        <f>SalesData_2[[#This Row],[Profit]]/SalesData_2[[#This Row],[Sales]]</f>
        <v>0.3</v>
      </c>
      <c r="L583" t="s">
        <v>75</v>
      </c>
      <c r="M583" t="s">
        <v>82</v>
      </c>
      <c r="N583" t="s">
        <v>86</v>
      </c>
    </row>
    <row r="584" spans="1:14" x14ac:dyDescent="0.3">
      <c r="A584" s="2">
        <v>44435</v>
      </c>
      <c r="B584" s="2">
        <v>44442</v>
      </c>
      <c r="C584">
        <v>7</v>
      </c>
      <c r="D584" t="s">
        <v>2</v>
      </c>
      <c r="E584" s="5">
        <v>250</v>
      </c>
      <c r="F584" s="5">
        <v>187.5</v>
      </c>
      <c r="G584">
        <v>3</v>
      </c>
      <c r="H584" s="5">
        <f>SalesData_2[[#This Row],[Unit Price]]*SalesData_2[[#This Row],[Units Sold]]</f>
        <v>750</v>
      </c>
      <c r="I584" s="5">
        <f>SalesData_2[[#This Row],[Unit Cost]]*SalesData_2[[#This Row],[Units Sold]]</f>
        <v>562.5</v>
      </c>
      <c r="J584" s="5">
        <f>SalesData_2[[#This Row],[Sales]]-SalesData_2[[#This Row],[COGS]]</f>
        <v>187.5</v>
      </c>
      <c r="K584" s="19">
        <f>SalesData_2[[#This Row],[Profit]]/SalesData_2[[#This Row],[Sales]]</f>
        <v>0.25</v>
      </c>
      <c r="L584" t="s">
        <v>59</v>
      </c>
      <c r="M584" t="s">
        <v>81</v>
      </c>
      <c r="N584" t="s">
        <v>85</v>
      </c>
    </row>
    <row r="585" spans="1:14" x14ac:dyDescent="0.3">
      <c r="A585" s="2">
        <v>44435</v>
      </c>
      <c r="B585" s="2">
        <v>44440</v>
      </c>
      <c r="C585">
        <v>5</v>
      </c>
      <c r="D585" t="s">
        <v>9</v>
      </c>
      <c r="E585" s="5">
        <v>215</v>
      </c>
      <c r="F585" s="5">
        <v>152.65</v>
      </c>
      <c r="G585">
        <v>4</v>
      </c>
      <c r="H585" s="5">
        <f>SalesData_2[[#This Row],[Unit Price]]*SalesData_2[[#This Row],[Units Sold]]</f>
        <v>860</v>
      </c>
      <c r="I585" s="5">
        <f>SalesData_2[[#This Row],[Unit Cost]]*SalesData_2[[#This Row],[Units Sold]]</f>
        <v>610.6</v>
      </c>
      <c r="J585" s="5">
        <f>SalesData_2[[#This Row],[Sales]]-SalesData_2[[#This Row],[COGS]]</f>
        <v>249.39999999999998</v>
      </c>
      <c r="K585" s="19">
        <f>SalesData_2[[#This Row],[Profit]]/SalesData_2[[#This Row],[Sales]]</f>
        <v>0.28999999999999998</v>
      </c>
      <c r="L585" t="s">
        <v>47</v>
      </c>
      <c r="M585" t="s">
        <v>83</v>
      </c>
      <c r="N585" t="s">
        <v>85</v>
      </c>
    </row>
    <row r="586" spans="1:14" x14ac:dyDescent="0.3">
      <c r="A586" s="2">
        <v>44436</v>
      </c>
      <c r="B586" s="2">
        <v>44441</v>
      </c>
      <c r="C586">
        <v>5</v>
      </c>
      <c r="D586" t="s">
        <v>12</v>
      </c>
      <c r="E586" s="5">
        <v>320</v>
      </c>
      <c r="F586" s="5">
        <v>233.6</v>
      </c>
      <c r="G586">
        <v>2</v>
      </c>
      <c r="H586" s="5">
        <f>SalesData_2[[#This Row],[Unit Price]]*SalesData_2[[#This Row],[Units Sold]]</f>
        <v>640</v>
      </c>
      <c r="I586" s="5">
        <f>SalesData_2[[#This Row],[Unit Cost]]*SalesData_2[[#This Row],[Units Sold]]</f>
        <v>467.2</v>
      </c>
      <c r="J586" s="5">
        <f>SalesData_2[[#This Row],[Sales]]-SalesData_2[[#This Row],[COGS]]</f>
        <v>172.8</v>
      </c>
      <c r="K586" s="19">
        <f>SalesData_2[[#This Row],[Profit]]/SalesData_2[[#This Row],[Sales]]</f>
        <v>0.27</v>
      </c>
      <c r="L586" t="s">
        <v>37</v>
      </c>
      <c r="M586" t="s">
        <v>79</v>
      </c>
      <c r="N586" t="s">
        <v>86</v>
      </c>
    </row>
    <row r="587" spans="1:14" x14ac:dyDescent="0.3">
      <c r="A587" s="2">
        <v>44436</v>
      </c>
      <c r="B587" s="2">
        <v>44440</v>
      </c>
      <c r="C587">
        <v>4</v>
      </c>
      <c r="D587" t="s">
        <v>17</v>
      </c>
      <c r="E587" s="5">
        <v>195</v>
      </c>
      <c r="F587" s="5">
        <v>138.44999999999999</v>
      </c>
      <c r="G587">
        <v>6</v>
      </c>
      <c r="H587" s="5">
        <f>SalesData_2[[#This Row],[Unit Price]]*SalesData_2[[#This Row],[Units Sold]]</f>
        <v>1170</v>
      </c>
      <c r="I587" s="5">
        <f>SalesData_2[[#This Row],[Unit Cost]]*SalesData_2[[#This Row],[Units Sold]]</f>
        <v>830.69999999999993</v>
      </c>
      <c r="J587" s="5">
        <f>SalesData_2[[#This Row],[Sales]]-SalesData_2[[#This Row],[COGS]]</f>
        <v>339.30000000000007</v>
      </c>
      <c r="K587" s="19">
        <f>SalesData_2[[#This Row],[Profit]]/SalesData_2[[#This Row],[Sales]]</f>
        <v>0.29000000000000004</v>
      </c>
      <c r="L587" t="s">
        <v>70</v>
      </c>
      <c r="M587" t="s">
        <v>82</v>
      </c>
      <c r="N587" t="s">
        <v>85</v>
      </c>
    </row>
    <row r="588" spans="1:14" x14ac:dyDescent="0.3">
      <c r="A588" s="2">
        <v>44437</v>
      </c>
      <c r="B588" s="2">
        <v>44438</v>
      </c>
      <c r="C588">
        <v>1</v>
      </c>
      <c r="D588" t="s">
        <v>10</v>
      </c>
      <c r="E588" s="5">
        <v>390</v>
      </c>
      <c r="F588" s="5">
        <v>253.5</v>
      </c>
      <c r="G588">
        <v>3</v>
      </c>
      <c r="H588" s="5">
        <f>SalesData_2[[#This Row],[Unit Price]]*SalesData_2[[#This Row],[Units Sold]]</f>
        <v>1170</v>
      </c>
      <c r="I588" s="5">
        <f>SalesData_2[[#This Row],[Unit Cost]]*SalesData_2[[#This Row],[Units Sold]]</f>
        <v>760.5</v>
      </c>
      <c r="J588" s="5">
        <f>SalesData_2[[#This Row],[Sales]]-SalesData_2[[#This Row],[COGS]]</f>
        <v>409.5</v>
      </c>
      <c r="K588" s="19">
        <f>SalesData_2[[#This Row],[Profit]]/SalesData_2[[#This Row],[Sales]]</f>
        <v>0.35</v>
      </c>
      <c r="L588" t="s">
        <v>34</v>
      </c>
      <c r="M588" t="s">
        <v>80</v>
      </c>
      <c r="N588" t="s">
        <v>86</v>
      </c>
    </row>
    <row r="589" spans="1:14" x14ac:dyDescent="0.3">
      <c r="A589" s="2">
        <v>44437</v>
      </c>
      <c r="B589" s="2">
        <v>44444</v>
      </c>
      <c r="C589">
        <v>7</v>
      </c>
      <c r="D589" t="s">
        <v>7</v>
      </c>
      <c r="E589" s="5">
        <v>250</v>
      </c>
      <c r="F589" s="5">
        <v>167.5</v>
      </c>
      <c r="G589">
        <v>8</v>
      </c>
      <c r="H589" s="5">
        <f>SalesData_2[[#This Row],[Unit Price]]*SalesData_2[[#This Row],[Units Sold]]</f>
        <v>2000</v>
      </c>
      <c r="I589" s="5">
        <f>SalesData_2[[#This Row],[Unit Cost]]*SalesData_2[[#This Row],[Units Sold]]</f>
        <v>1340</v>
      </c>
      <c r="J589" s="5">
        <f>SalesData_2[[#This Row],[Sales]]-SalesData_2[[#This Row],[COGS]]</f>
        <v>660</v>
      </c>
      <c r="K589" s="19">
        <f>SalesData_2[[#This Row],[Profit]]/SalesData_2[[#This Row],[Sales]]</f>
        <v>0.33</v>
      </c>
      <c r="L589" t="s">
        <v>73</v>
      </c>
      <c r="M589" t="s">
        <v>80</v>
      </c>
      <c r="N589" t="s">
        <v>85</v>
      </c>
    </row>
    <row r="590" spans="1:14" x14ac:dyDescent="0.3">
      <c r="A590" s="2">
        <v>44439</v>
      </c>
      <c r="B590" s="2">
        <v>44444</v>
      </c>
      <c r="C590">
        <v>5</v>
      </c>
      <c r="D590" t="s">
        <v>19</v>
      </c>
      <c r="E590" s="5">
        <v>220</v>
      </c>
      <c r="F590" s="5">
        <v>154</v>
      </c>
      <c r="G590">
        <v>1</v>
      </c>
      <c r="H590" s="5">
        <f>SalesData_2[[#This Row],[Unit Price]]*SalesData_2[[#This Row],[Units Sold]]</f>
        <v>220</v>
      </c>
      <c r="I590" s="5">
        <f>SalesData_2[[#This Row],[Unit Cost]]*SalesData_2[[#This Row],[Units Sold]]</f>
        <v>154</v>
      </c>
      <c r="J590" s="5">
        <f>SalesData_2[[#This Row],[Sales]]-SalesData_2[[#This Row],[COGS]]</f>
        <v>66</v>
      </c>
      <c r="K590" s="19">
        <f>SalesData_2[[#This Row],[Profit]]/SalesData_2[[#This Row],[Sales]]</f>
        <v>0.3</v>
      </c>
      <c r="L590" t="s">
        <v>35</v>
      </c>
      <c r="M590" t="s">
        <v>83</v>
      </c>
      <c r="N590" t="s">
        <v>85</v>
      </c>
    </row>
    <row r="591" spans="1:14" x14ac:dyDescent="0.3">
      <c r="A591" s="2">
        <v>44440</v>
      </c>
      <c r="B591" s="2">
        <v>44447</v>
      </c>
      <c r="C591">
        <v>7</v>
      </c>
      <c r="D591" t="s">
        <v>20</v>
      </c>
      <c r="E591" s="5">
        <v>440</v>
      </c>
      <c r="F591" s="5">
        <v>286</v>
      </c>
      <c r="G591">
        <v>7</v>
      </c>
      <c r="H591" s="5">
        <f>SalesData_2[[#This Row],[Unit Price]]*SalesData_2[[#This Row],[Units Sold]]</f>
        <v>3080</v>
      </c>
      <c r="I591" s="5">
        <f>SalesData_2[[#This Row],[Unit Cost]]*SalesData_2[[#This Row],[Units Sold]]</f>
        <v>2002</v>
      </c>
      <c r="J591" s="5">
        <f>SalesData_2[[#This Row],[Sales]]-SalesData_2[[#This Row],[COGS]]</f>
        <v>1078</v>
      </c>
      <c r="K591" s="19">
        <f>SalesData_2[[#This Row],[Profit]]/SalesData_2[[#This Row],[Sales]]</f>
        <v>0.35</v>
      </c>
      <c r="L591" t="s">
        <v>49</v>
      </c>
      <c r="M591" t="s">
        <v>83</v>
      </c>
      <c r="N591" t="s">
        <v>85</v>
      </c>
    </row>
    <row r="592" spans="1:14" x14ac:dyDescent="0.3">
      <c r="A592" s="2">
        <v>44440</v>
      </c>
      <c r="B592" s="2">
        <v>44445</v>
      </c>
      <c r="C592">
        <v>5</v>
      </c>
      <c r="D592" t="s">
        <v>7</v>
      </c>
      <c r="E592" s="5">
        <v>250</v>
      </c>
      <c r="F592" s="5">
        <v>167.5</v>
      </c>
      <c r="G592">
        <v>8</v>
      </c>
      <c r="H592" s="5">
        <f>SalesData_2[[#This Row],[Unit Price]]*SalesData_2[[#This Row],[Units Sold]]</f>
        <v>2000</v>
      </c>
      <c r="I592" s="5">
        <f>SalesData_2[[#This Row],[Unit Cost]]*SalesData_2[[#This Row],[Units Sold]]</f>
        <v>1340</v>
      </c>
      <c r="J592" s="5">
        <f>SalesData_2[[#This Row],[Sales]]-SalesData_2[[#This Row],[COGS]]</f>
        <v>660</v>
      </c>
      <c r="K592" s="19">
        <f>SalesData_2[[#This Row],[Profit]]/SalesData_2[[#This Row],[Sales]]</f>
        <v>0.33</v>
      </c>
      <c r="L592" t="s">
        <v>67</v>
      </c>
      <c r="M592" t="s">
        <v>82</v>
      </c>
      <c r="N592" t="s">
        <v>85</v>
      </c>
    </row>
    <row r="593" spans="1:14" x14ac:dyDescent="0.3">
      <c r="A593" s="2">
        <v>44442</v>
      </c>
      <c r="B593" s="2">
        <v>44448</v>
      </c>
      <c r="C593">
        <v>6</v>
      </c>
      <c r="D593" t="s">
        <v>16</v>
      </c>
      <c r="E593" s="5">
        <v>145</v>
      </c>
      <c r="F593" s="5">
        <v>105.85</v>
      </c>
      <c r="G593">
        <v>5</v>
      </c>
      <c r="H593" s="5">
        <f>SalesData_2[[#This Row],[Unit Price]]*SalesData_2[[#This Row],[Units Sold]]</f>
        <v>725</v>
      </c>
      <c r="I593" s="5">
        <f>SalesData_2[[#This Row],[Unit Cost]]*SalesData_2[[#This Row],[Units Sold]]</f>
        <v>529.25</v>
      </c>
      <c r="J593" s="5">
        <f>SalesData_2[[#This Row],[Sales]]-SalesData_2[[#This Row],[COGS]]</f>
        <v>195.75</v>
      </c>
      <c r="K593" s="19">
        <f>SalesData_2[[#This Row],[Profit]]/SalesData_2[[#This Row],[Sales]]</f>
        <v>0.27</v>
      </c>
      <c r="L593" t="s">
        <v>65</v>
      </c>
      <c r="M593" t="s">
        <v>79</v>
      </c>
      <c r="N593" t="s">
        <v>86</v>
      </c>
    </row>
    <row r="594" spans="1:14" x14ac:dyDescent="0.3">
      <c r="A594" s="2">
        <v>44444</v>
      </c>
      <c r="B594" s="2">
        <v>44447</v>
      </c>
      <c r="C594">
        <v>3</v>
      </c>
      <c r="D594" t="s">
        <v>4</v>
      </c>
      <c r="E594" s="5">
        <v>390</v>
      </c>
      <c r="F594" s="5">
        <v>288.60000000000002</v>
      </c>
      <c r="G594">
        <v>8</v>
      </c>
      <c r="H594" s="5">
        <f>SalesData_2[[#This Row],[Unit Price]]*SalesData_2[[#This Row],[Units Sold]]</f>
        <v>3120</v>
      </c>
      <c r="I594" s="5">
        <f>SalesData_2[[#This Row],[Unit Cost]]*SalesData_2[[#This Row],[Units Sold]]</f>
        <v>2308.8000000000002</v>
      </c>
      <c r="J594" s="5">
        <f>SalesData_2[[#This Row],[Sales]]-SalesData_2[[#This Row],[COGS]]</f>
        <v>811.19999999999982</v>
      </c>
      <c r="K594" s="19">
        <f>SalesData_2[[#This Row],[Profit]]/SalesData_2[[#This Row],[Sales]]</f>
        <v>0.25999999999999995</v>
      </c>
      <c r="L594" t="s">
        <v>71</v>
      </c>
      <c r="M594" t="s">
        <v>81</v>
      </c>
      <c r="N594" t="s">
        <v>85</v>
      </c>
    </row>
    <row r="595" spans="1:14" x14ac:dyDescent="0.3">
      <c r="A595" s="2">
        <v>44447</v>
      </c>
      <c r="B595" s="2">
        <v>44450</v>
      </c>
      <c r="C595">
        <v>3</v>
      </c>
      <c r="D595" t="s">
        <v>12</v>
      </c>
      <c r="E595" s="5">
        <v>320</v>
      </c>
      <c r="F595" s="5">
        <v>233.6</v>
      </c>
      <c r="G595">
        <v>1</v>
      </c>
      <c r="H595" s="5">
        <f>SalesData_2[[#This Row],[Unit Price]]*SalesData_2[[#This Row],[Units Sold]]</f>
        <v>320</v>
      </c>
      <c r="I595" s="5">
        <f>SalesData_2[[#This Row],[Unit Cost]]*SalesData_2[[#This Row],[Units Sold]]</f>
        <v>233.6</v>
      </c>
      <c r="J595" s="5">
        <f>SalesData_2[[#This Row],[Sales]]-SalesData_2[[#This Row],[COGS]]</f>
        <v>86.4</v>
      </c>
      <c r="K595" s="19">
        <f>SalesData_2[[#This Row],[Profit]]/SalesData_2[[#This Row],[Sales]]</f>
        <v>0.27</v>
      </c>
      <c r="L595" t="s">
        <v>32</v>
      </c>
      <c r="M595" t="s">
        <v>80</v>
      </c>
      <c r="N595" t="s">
        <v>85</v>
      </c>
    </row>
    <row r="596" spans="1:14" x14ac:dyDescent="0.3">
      <c r="A596" s="2">
        <v>44447</v>
      </c>
      <c r="B596" s="2">
        <v>44454</v>
      </c>
      <c r="C596">
        <v>7</v>
      </c>
      <c r="D596" t="s">
        <v>11</v>
      </c>
      <c r="E596" s="5">
        <v>490</v>
      </c>
      <c r="F596" s="5">
        <v>298.89999999999998</v>
      </c>
      <c r="G596">
        <v>8</v>
      </c>
      <c r="H596" s="5">
        <f>SalesData_2[[#This Row],[Unit Price]]*SalesData_2[[#This Row],[Units Sold]]</f>
        <v>3920</v>
      </c>
      <c r="I596" s="5">
        <f>SalesData_2[[#This Row],[Unit Cost]]*SalesData_2[[#This Row],[Units Sold]]</f>
        <v>2391.1999999999998</v>
      </c>
      <c r="J596" s="5">
        <f>SalesData_2[[#This Row],[Sales]]-SalesData_2[[#This Row],[COGS]]</f>
        <v>1528.8000000000002</v>
      </c>
      <c r="K596" s="19">
        <f>SalesData_2[[#This Row],[Profit]]/SalesData_2[[#This Row],[Sales]]</f>
        <v>0.39000000000000007</v>
      </c>
      <c r="L596" t="s">
        <v>75</v>
      </c>
      <c r="M596" t="s">
        <v>79</v>
      </c>
      <c r="N596" t="s">
        <v>86</v>
      </c>
    </row>
    <row r="597" spans="1:14" x14ac:dyDescent="0.3">
      <c r="A597" s="2">
        <v>44447</v>
      </c>
      <c r="B597" s="2">
        <v>44450</v>
      </c>
      <c r="C597">
        <v>3</v>
      </c>
      <c r="D597" t="s">
        <v>15</v>
      </c>
      <c r="E597" s="5">
        <v>110</v>
      </c>
      <c r="F597" s="5">
        <v>78.099999999999994</v>
      </c>
      <c r="G597">
        <v>4</v>
      </c>
      <c r="H597" s="5">
        <f>SalesData_2[[#This Row],[Unit Price]]*SalesData_2[[#This Row],[Units Sold]]</f>
        <v>440</v>
      </c>
      <c r="I597" s="5">
        <f>SalesData_2[[#This Row],[Unit Cost]]*SalesData_2[[#This Row],[Units Sold]]</f>
        <v>312.39999999999998</v>
      </c>
      <c r="J597" s="5">
        <f>SalesData_2[[#This Row],[Sales]]-SalesData_2[[#This Row],[COGS]]</f>
        <v>127.60000000000002</v>
      </c>
      <c r="K597" s="19">
        <f>SalesData_2[[#This Row],[Profit]]/SalesData_2[[#This Row],[Sales]]</f>
        <v>0.29000000000000004</v>
      </c>
      <c r="L597" t="s">
        <v>67</v>
      </c>
      <c r="M597" t="s">
        <v>83</v>
      </c>
      <c r="N597" t="s">
        <v>86</v>
      </c>
    </row>
    <row r="598" spans="1:14" x14ac:dyDescent="0.3">
      <c r="A598" s="2">
        <v>44449</v>
      </c>
      <c r="B598" s="2">
        <v>44452</v>
      </c>
      <c r="C598">
        <v>3</v>
      </c>
      <c r="D598" t="s">
        <v>19</v>
      </c>
      <c r="E598" s="5">
        <v>220</v>
      </c>
      <c r="F598" s="5">
        <v>154</v>
      </c>
      <c r="G598">
        <v>2</v>
      </c>
      <c r="H598" s="5">
        <f>SalesData_2[[#This Row],[Unit Price]]*SalesData_2[[#This Row],[Units Sold]]</f>
        <v>440</v>
      </c>
      <c r="I598" s="5">
        <f>SalesData_2[[#This Row],[Unit Cost]]*SalesData_2[[#This Row],[Units Sold]]</f>
        <v>308</v>
      </c>
      <c r="J598" s="5">
        <f>SalesData_2[[#This Row],[Sales]]-SalesData_2[[#This Row],[COGS]]</f>
        <v>132</v>
      </c>
      <c r="K598" s="19">
        <f>SalesData_2[[#This Row],[Profit]]/SalesData_2[[#This Row],[Sales]]</f>
        <v>0.3</v>
      </c>
      <c r="L598" t="s">
        <v>73</v>
      </c>
      <c r="M598" t="s">
        <v>79</v>
      </c>
      <c r="N598" t="s">
        <v>85</v>
      </c>
    </row>
    <row r="599" spans="1:14" x14ac:dyDescent="0.3">
      <c r="A599" s="2">
        <v>44450</v>
      </c>
      <c r="B599" s="2">
        <v>44457</v>
      </c>
      <c r="C599">
        <v>7</v>
      </c>
      <c r="D599" t="s">
        <v>21</v>
      </c>
      <c r="E599" s="5">
        <v>355</v>
      </c>
      <c r="F599" s="5">
        <v>252.05</v>
      </c>
      <c r="G599">
        <v>4</v>
      </c>
      <c r="H599" s="5">
        <f>SalesData_2[[#This Row],[Unit Price]]*SalesData_2[[#This Row],[Units Sold]]</f>
        <v>1420</v>
      </c>
      <c r="I599" s="5">
        <f>SalesData_2[[#This Row],[Unit Cost]]*SalesData_2[[#This Row],[Units Sold]]</f>
        <v>1008.2</v>
      </c>
      <c r="J599" s="5">
        <f>SalesData_2[[#This Row],[Sales]]-SalesData_2[[#This Row],[COGS]]</f>
        <v>411.79999999999995</v>
      </c>
      <c r="K599" s="19">
        <f>SalesData_2[[#This Row],[Profit]]/SalesData_2[[#This Row],[Sales]]</f>
        <v>0.28999999999999998</v>
      </c>
      <c r="L599" t="s">
        <v>41</v>
      </c>
      <c r="M599" t="s">
        <v>83</v>
      </c>
      <c r="N599" t="s">
        <v>85</v>
      </c>
    </row>
    <row r="600" spans="1:14" x14ac:dyDescent="0.3">
      <c r="A600" s="2">
        <v>44450</v>
      </c>
      <c r="B600" s="2">
        <v>44452</v>
      </c>
      <c r="C600">
        <v>2</v>
      </c>
      <c r="D600" t="s">
        <v>3</v>
      </c>
      <c r="E600" s="5">
        <v>95</v>
      </c>
      <c r="F600" s="5">
        <v>60.8</v>
      </c>
      <c r="G600">
        <v>4</v>
      </c>
      <c r="H600" s="5">
        <f>SalesData_2[[#This Row],[Unit Price]]*SalesData_2[[#This Row],[Units Sold]]</f>
        <v>380</v>
      </c>
      <c r="I600" s="5">
        <f>SalesData_2[[#This Row],[Unit Cost]]*SalesData_2[[#This Row],[Units Sold]]</f>
        <v>243.2</v>
      </c>
      <c r="J600" s="5">
        <f>SalesData_2[[#This Row],[Sales]]-SalesData_2[[#This Row],[COGS]]</f>
        <v>136.80000000000001</v>
      </c>
      <c r="K600" s="19">
        <f>SalesData_2[[#This Row],[Profit]]/SalesData_2[[#This Row],[Sales]]</f>
        <v>0.36000000000000004</v>
      </c>
      <c r="L600" t="s">
        <v>38</v>
      </c>
      <c r="M600" t="s">
        <v>80</v>
      </c>
      <c r="N600" t="s">
        <v>85</v>
      </c>
    </row>
    <row r="601" spans="1:14" x14ac:dyDescent="0.3">
      <c r="A601" s="2">
        <v>44453</v>
      </c>
      <c r="B601" s="2">
        <v>44455</v>
      </c>
      <c r="C601">
        <v>2</v>
      </c>
      <c r="D601" t="s">
        <v>20</v>
      </c>
      <c r="E601" s="5">
        <v>440</v>
      </c>
      <c r="F601" s="5">
        <v>286</v>
      </c>
      <c r="G601">
        <v>6</v>
      </c>
      <c r="H601" s="5">
        <f>SalesData_2[[#This Row],[Unit Price]]*SalesData_2[[#This Row],[Units Sold]]</f>
        <v>2640</v>
      </c>
      <c r="I601" s="5">
        <f>SalesData_2[[#This Row],[Unit Cost]]*SalesData_2[[#This Row],[Units Sold]]</f>
        <v>1716</v>
      </c>
      <c r="J601" s="5">
        <f>SalesData_2[[#This Row],[Sales]]-SalesData_2[[#This Row],[COGS]]</f>
        <v>924</v>
      </c>
      <c r="K601" s="19">
        <f>SalesData_2[[#This Row],[Profit]]/SalesData_2[[#This Row],[Sales]]</f>
        <v>0.35</v>
      </c>
      <c r="L601" t="s">
        <v>66</v>
      </c>
      <c r="M601" t="s">
        <v>79</v>
      </c>
      <c r="N601" t="s">
        <v>85</v>
      </c>
    </row>
    <row r="602" spans="1:14" x14ac:dyDescent="0.3">
      <c r="A602" s="2">
        <v>44453</v>
      </c>
      <c r="B602" s="2">
        <v>44456</v>
      </c>
      <c r="C602">
        <v>3</v>
      </c>
      <c r="D602" t="s">
        <v>23</v>
      </c>
      <c r="E602" s="5">
        <v>275</v>
      </c>
      <c r="F602" s="5">
        <v>200.75</v>
      </c>
      <c r="G602">
        <v>4</v>
      </c>
      <c r="H602" s="5">
        <f>SalesData_2[[#This Row],[Unit Price]]*SalesData_2[[#This Row],[Units Sold]]</f>
        <v>1100</v>
      </c>
      <c r="I602" s="5">
        <f>SalesData_2[[#This Row],[Unit Cost]]*SalesData_2[[#This Row],[Units Sold]]</f>
        <v>803</v>
      </c>
      <c r="J602" s="5">
        <f>SalesData_2[[#This Row],[Sales]]-SalesData_2[[#This Row],[COGS]]</f>
        <v>297</v>
      </c>
      <c r="K602" s="19">
        <f>SalesData_2[[#This Row],[Profit]]/SalesData_2[[#This Row],[Sales]]</f>
        <v>0.27</v>
      </c>
      <c r="L602" t="s">
        <v>30</v>
      </c>
      <c r="M602" t="s">
        <v>81</v>
      </c>
      <c r="N602" t="s">
        <v>86</v>
      </c>
    </row>
    <row r="603" spans="1:14" x14ac:dyDescent="0.3">
      <c r="A603" s="2">
        <v>44455</v>
      </c>
      <c r="B603" s="2">
        <v>44462</v>
      </c>
      <c r="C603">
        <v>7</v>
      </c>
      <c r="D603" t="s">
        <v>23</v>
      </c>
      <c r="E603" s="5">
        <v>275</v>
      </c>
      <c r="F603" s="5">
        <v>200.75</v>
      </c>
      <c r="G603">
        <v>5</v>
      </c>
      <c r="H603" s="5">
        <f>SalesData_2[[#This Row],[Unit Price]]*SalesData_2[[#This Row],[Units Sold]]</f>
        <v>1375</v>
      </c>
      <c r="I603" s="5">
        <f>SalesData_2[[#This Row],[Unit Cost]]*SalesData_2[[#This Row],[Units Sold]]</f>
        <v>1003.75</v>
      </c>
      <c r="J603" s="5">
        <f>SalesData_2[[#This Row],[Sales]]-SalesData_2[[#This Row],[COGS]]</f>
        <v>371.25</v>
      </c>
      <c r="K603" s="19">
        <f>SalesData_2[[#This Row],[Profit]]/SalesData_2[[#This Row],[Sales]]</f>
        <v>0.27</v>
      </c>
      <c r="L603" t="s">
        <v>66</v>
      </c>
      <c r="M603" t="s">
        <v>81</v>
      </c>
      <c r="N603" t="s">
        <v>85</v>
      </c>
    </row>
    <row r="604" spans="1:14" x14ac:dyDescent="0.3">
      <c r="A604" s="2">
        <v>44456</v>
      </c>
      <c r="B604" s="2">
        <v>44463</v>
      </c>
      <c r="C604">
        <v>7</v>
      </c>
      <c r="D604" t="s">
        <v>23</v>
      </c>
      <c r="E604" s="5">
        <v>275</v>
      </c>
      <c r="F604" s="5">
        <v>200.75</v>
      </c>
      <c r="G604">
        <v>1</v>
      </c>
      <c r="H604" s="5">
        <f>SalesData_2[[#This Row],[Unit Price]]*SalesData_2[[#This Row],[Units Sold]]</f>
        <v>275</v>
      </c>
      <c r="I604" s="5">
        <f>SalesData_2[[#This Row],[Unit Cost]]*SalesData_2[[#This Row],[Units Sold]]</f>
        <v>200.75</v>
      </c>
      <c r="J604" s="5">
        <f>SalesData_2[[#This Row],[Sales]]-SalesData_2[[#This Row],[COGS]]</f>
        <v>74.25</v>
      </c>
      <c r="K604" s="19">
        <f>SalesData_2[[#This Row],[Profit]]/SalesData_2[[#This Row],[Sales]]</f>
        <v>0.27</v>
      </c>
      <c r="L604" t="s">
        <v>41</v>
      </c>
      <c r="M604" t="s">
        <v>80</v>
      </c>
      <c r="N604" t="s">
        <v>85</v>
      </c>
    </row>
    <row r="605" spans="1:14" x14ac:dyDescent="0.3">
      <c r="A605" s="2">
        <v>44456</v>
      </c>
      <c r="B605" s="2">
        <v>44459</v>
      </c>
      <c r="C605">
        <v>3</v>
      </c>
      <c r="D605" t="s">
        <v>18</v>
      </c>
      <c r="E605" s="5">
        <v>80</v>
      </c>
      <c r="F605" s="5">
        <v>48.8</v>
      </c>
      <c r="G605">
        <v>2</v>
      </c>
      <c r="H605" s="5">
        <f>SalesData_2[[#This Row],[Unit Price]]*SalesData_2[[#This Row],[Units Sold]]</f>
        <v>160</v>
      </c>
      <c r="I605" s="5">
        <f>SalesData_2[[#This Row],[Unit Cost]]*SalesData_2[[#This Row],[Units Sold]]</f>
        <v>97.6</v>
      </c>
      <c r="J605" s="5">
        <f>SalesData_2[[#This Row],[Sales]]-SalesData_2[[#This Row],[COGS]]</f>
        <v>62.400000000000006</v>
      </c>
      <c r="K605" s="19">
        <f>SalesData_2[[#This Row],[Profit]]/SalesData_2[[#This Row],[Sales]]</f>
        <v>0.39</v>
      </c>
      <c r="L605" t="s">
        <v>31</v>
      </c>
      <c r="M605" t="s">
        <v>82</v>
      </c>
      <c r="N605" t="s">
        <v>86</v>
      </c>
    </row>
    <row r="606" spans="1:14" x14ac:dyDescent="0.3">
      <c r="A606" s="2">
        <v>44456</v>
      </c>
      <c r="B606" s="2">
        <v>44463</v>
      </c>
      <c r="C606">
        <v>7</v>
      </c>
      <c r="D606" t="s">
        <v>15</v>
      </c>
      <c r="E606" s="5">
        <v>110</v>
      </c>
      <c r="F606" s="5">
        <v>78.099999999999994</v>
      </c>
      <c r="G606">
        <v>4</v>
      </c>
      <c r="H606" s="5">
        <f>SalesData_2[[#This Row],[Unit Price]]*SalesData_2[[#This Row],[Units Sold]]</f>
        <v>440</v>
      </c>
      <c r="I606" s="5">
        <f>SalesData_2[[#This Row],[Unit Cost]]*SalesData_2[[#This Row],[Units Sold]]</f>
        <v>312.39999999999998</v>
      </c>
      <c r="J606" s="5">
        <f>SalesData_2[[#This Row],[Sales]]-SalesData_2[[#This Row],[COGS]]</f>
        <v>127.60000000000002</v>
      </c>
      <c r="K606" s="19">
        <f>SalesData_2[[#This Row],[Profit]]/SalesData_2[[#This Row],[Sales]]</f>
        <v>0.29000000000000004</v>
      </c>
      <c r="L606" t="s">
        <v>34</v>
      </c>
      <c r="M606" t="s">
        <v>79</v>
      </c>
      <c r="N606" t="s">
        <v>85</v>
      </c>
    </row>
    <row r="607" spans="1:14" x14ac:dyDescent="0.3">
      <c r="A607" s="2">
        <v>44456</v>
      </c>
      <c r="B607" s="2">
        <v>44462</v>
      </c>
      <c r="C607">
        <v>6</v>
      </c>
      <c r="D607" t="s">
        <v>21</v>
      </c>
      <c r="E607" s="5">
        <v>355</v>
      </c>
      <c r="F607" s="5">
        <v>252.05</v>
      </c>
      <c r="G607">
        <v>7</v>
      </c>
      <c r="H607" s="5">
        <f>SalesData_2[[#This Row],[Unit Price]]*SalesData_2[[#This Row],[Units Sold]]</f>
        <v>2485</v>
      </c>
      <c r="I607" s="5">
        <f>SalesData_2[[#This Row],[Unit Cost]]*SalesData_2[[#This Row],[Units Sold]]</f>
        <v>1764.3500000000001</v>
      </c>
      <c r="J607" s="5">
        <f>SalesData_2[[#This Row],[Sales]]-SalesData_2[[#This Row],[COGS]]</f>
        <v>720.64999999999986</v>
      </c>
      <c r="K607" s="19">
        <f>SalesData_2[[#This Row],[Profit]]/SalesData_2[[#This Row],[Sales]]</f>
        <v>0.28999999999999992</v>
      </c>
      <c r="L607" t="s">
        <v>64</v>
      </c>
      <c r="M607" t="s">
        <v>82</v>
      </c>
      <c r="N607" t="s">
        <v>85</v>
      </c>
    </row>
    <row r="608" spans="1:14" x14ac:dyDescent="0.3">
      <c r="A608" s="2">
        <v>44459</v>
      </c>
      <c r="B608" s="2">
        <v>44461</v>
      </c>
      <c r="C608">
        <v>2</v>
      </c>
      <c r="D608" t="s">
        <v>12</v>
      </c>
      <c r="E608" s="5">
        <v>320</v>
      </c>
      <c r="F608" s="5">
        <v>233.6</v>
      </c>
      <c r="G608">
        <v>7</v>
      </c>
      <c r="H608" s="5">
        <f>SalesData_2[[#This Row],[Unit Price]]*SalesData_2[[#This Row],[Units Sold]]</f>
        <v>2240</v>
      </c>
      <c r="I608" s="5">
        <f>SalesData_2[[#This Row],[Unit Cost]]*SalesData_2[[#This Row],[Units Sold]]</f>
        <v>1635.2</v>
      </c>
      <c r="J608" s="5">
        <f>SalesData_2[[#This Row],[Sales]]-SalesData_2[[#This Row],[COGS]]</f>
        <v>604.79999999999995</v>
      </c>
      <c r="K608" s="19">
        <f>SalesData_2[[#This Row],[Profit]]/SalesData_2[[#This Row],[Sales]]</f>
        <v>0.26999999999999996</v>
      </c>
      <c r="L608" t="s">
        <v>53</v>
      </c>
      <c r="M608" t="s">
        <v>79</v>
      </c>
      <c r="N608" t="s">
        <v>85</v>
      </c>
    </row>
    <row r="609" spans="1:14" x14ac:dyDescent="0.3">
      <c r="A609" s="2">
        <v>44460</v>
      </c>
      <c r="B609" s="2">
        <v>44462</v>
      </c>
      <c r="C609">
        <v>2</v>
      </c>
      <c r="D609" t="s">
        <v>19</v>
      </c>
      <c r="E609" s="5">
        <v>220</v>
      </c>
      <c r="F609" s="5">
        <v>154</v>
      </c>
      <c r="G609">
        <v>4</v>
      </c>
      <c r="H609" s="5">
        <f>SalesData_2[[#This Row],[Unit Price]]*SalesData_2[[#This Row],[Units Sold]]</f>
        <v>880</v>
      </c>
      <c r="I609" s="5">
        <f>SalesData_2[[#This Row],[Unit Cost]]*SalesData_2[[#This Row],[Units Sold]]</f>
        <v>616</v>
      </c>
      <c r="J609" s="5">
        <f>SalesData_2[[#This Row],[Sales]]-SalesData_2[[#This Row],[COGS]]</f>
        <v>264</v>
      </c>
      <c r="K609" s="19">
        <f>SalesData_2[[#This Row],[Profit]]/SalesData_2[[#This Row],[Sales]]</f>
        <v>0.3</v>
      </c>
      <c r="L609" t="s">
        <v>65</v>
      </c>
      <c r="M609" t="s">
        <v>83</v>
      </c>
      <c r="N609" t="s">
        <v>86</v>
      </c>
    </row>
    <row r="610" spans="1:14" x14ac:dyDescent="0.3">
      <c r="A610" s="2">
        <v>44461</v>
      </c>
      <c r="B610" s="2">
        <v>44462</v>
      </c>
      <c r="C610">
        <v>1</v>
      </c>
      <c r="D610" t="s">
        <v>5</v>
      </c>
      <c r="E610" s="5">
        <v>290</v>
      </c>
      <c r="F610" s="5">
        <v>185.6</v>
      </c>
      <c r="G610">
        <v>2</v>
      </c>
      <c r="H610" s="5">
        <f>SalesData_2[[#This Row],[Unit Price]]*SalesData_2[[#This Row],[Units Sold]]</f>
        <v>580</v>
      </c>
      <c r="I610" s="5">
        <f>SalesData_2[[#This Row],[Unit Cost]]*SalesData_2[[#This Row],[Units Sold]]</f>
        <v>371.2</v>
      </c>
      <c r="J610" s="5">
        <f>SalesData_2[[#This Row],[Sales]]-SalesData_2[[#This Row],[COGS]]</f>
        <v>208.8</v>
      </c>
      <c r="K610" s="19">
        <f>SalesData_2[[#This Row],[Profit]]/SalesData_2[[#This Row],[Sales]]</f>
        <v>0.36000000000000004</v>
      </c>
      <c r="L610" t="s">
        <v>76</v>
      </c>
      <c r="M610" t="s">
        <v>79</v>
      </c>
      <c r="N610" t="s">
        <v>85</v>
      </c>
    </row>
    <row r="611" spans="1:14" x14ac:dyDescent="0.3">
      <c r="A611" s="2">
        <v>44462</v>
      </c>
      <c r="B611" s="2">
        <v>44467</v>
      </c>
      <c r="C611">
        <v>5</v>
      </c>
      <c r="D611" t="s">
        <v>7</v>
      </c>
      <c r="E611" s="5">
        <v>250</v>
      </c>
      <c r="F611" s="5">
        <v>167.5</v>
      </c>
      <c r="G611">
        <v>1</v>
      </c>
      <c r="H611" s="5">
        <f>SalesData_2[[#This Row],[Unit Price]]*SalesData_2[[#This Row],[Units Sold]]</f>
        <v>250</v>
      </c>
      <c r="I611" s="5">
        <f>SalesData_2[[#This Row],[Unit Cost]]*SalesData_2[[#This Row],[Units Sold]]</f>
        <v>167.5</v>
      </c>
      <c r="J611" s="5">
        <f>SalesData_2[[#This Row],[Sales]]-SalesData_2[[#This Row],[COGS]]</f>
        <v>82.5</v>
      </c>
      <c r="K611" s="19">
        <f>SalesData_2[[#This Row],[Profit]]/SalesData_2[[#This Row],[Sales]]</f>
        <v>0.33</v>
      </c>
      <c r="L611" t="s">
        <v>62</v>
      </c>
      <c r="M611" t="s">
        <v>83</v>
      </c>
      <c r="N611" t="s">
        <v>86</v>
      </c>
    </row>
    <row r="612" spans="1:14" x14ac:dyDescent="0.3">
      <c r="A612" s="2">
        <v>44463</v>
      </c>
      <c r="B612" s="2">
        <v>44465</v>
      </c>
      <c r="C612">
        <v>2</v>
      </c>
      <c r="D612" t="s">
        <v>14</v>
      </c>
      <c r="E612" s="5">
        <v>375</v>
      </c>
      <c r="F612" s="5">
        <v>247.5</v>
      </c>
      <c r="G612">
        <v>4</v>
      </c>
      <c r="H612" s="5">
        <f>SalesData_2[[#This Row],[Unit Price]]*SalesData_2[[#This Row],[Units Sold]]</f>
        <v>1500</v>
      </c>
      <c r="I612" s="5">
        <f>SalesData_2[[#This Row],[Unit Cost]]*SalesData_2[[#This Row],[Units Sold]]</f>
        <v>990</v>
      </c>
      <c r="J612" s="5">
        <f>SalesData_2[[#This Row],[Sales]]-SalesData_2[[#This Row],[COGS]]</f>
        <v>510</v>
      </c>
      <c r="K612" s="19">
        <f>SalesData_2[[#This Row],[Profit]]/SalesData_2[[#This Row],[Sales]]</f>
        <v>0.34</v>
      </c>
      <c r="L612" t="s">
        <v>35</v>
      </c>
      <c r="M612" t="s">
        <v>80</v>
      </c>
      <c r="N612" t="s">
        <v>85</v>
      </c>
    </row>
    <row r="613" spans="1:14" x14ac:dyDescent="0.3">
      <c r="A613" s="2">
        <v>44464</v>
      </c>
      <c r="B613" s="2">
        <v>44468</v>
      </c>
      <c r="C613">
        <v>4</v>
      </c>
      <c r="D613" t="s">
        <v>2</v>
      </c>
      <c r="E613" s="5">
        <v>250</v>
      </c>
      <c r="F613" s="5">
        <v>187.5</v>
      </c>
      <c r="G613">
        <v>3</v>
      </c>
      <c r="H613" s="5">
        <f>SalesData_2[[#This Row],[Unit Price]]*SalesData_2[[#This Row],[Units Sold]]</f>
        <v>750</v>
      </c>
      <c r="I613" s="5">
        <f>SalesData_2[[#This Row],[Unit Cost]]*SalesData_2[[#This Row],[Units Sold]]</f>
        <v>562.5</v>
      </c>
      <c r="J613" s="5">
        <f>SalesData_2[[#This Row],[Sales]]-SalesData_2[[#This Row],[COGS]]</f>
        <v>187.5</v>
      </c>
      <c r="K613" s="19">
        <f>SalesData_2[[#This Row],[Profit]]/SalesData_2[[#This Row],[Sales]]</f>
        <v>0.25</v>
      </c>
      <c r="L613" t="s">
        <v>71</v>
      </c>
      <c r="M613" t="s">
        <v>83</v>
      </c>
      <c r="N613" t="s">
        <v>86</v>
      </c>
    </row>
    <row r="614" spans="1:14" x14ac:dyDescent="0.3">
      <c r="A614" s="2">
        <v>44464</v>
      </c>
      <c r="B614" s="2">
        <v>44471</v>
      </c>
      <c r="C614">
        <v>7</v>
      </c>
      <c r="D614" t="s">
        <v>17</v>
      </c>
      <c r="E614" s="5">
        <v>195</v>
      </c>
      <c r="F614" s="5">
        <v>138.44999999999999</v>
      </c>
      <c r="G614">
        <v>8</v>
      </c>
      <c r="H614" s="5">
        <f>SalesData_2[[#This Row],[Unit Price]]*SalesData_2[[#This Row],[Units Sold]]</f>
        <v>1560</v>
      </c>
      <c r="I614" s="5">
        <f>SalesData_2[[#This Row],[Unit Cost]]*SalesData_2[[#This Row],[Units Sold]]</f>
        <v>1107.5999999999999</v>
      </c>
      <c r="J614" s="5">
        <f>SalesData_2[[#This Row],[Sales]]-SalesData_2[[#This Row],[COGS]]</f>
        <v>452.40000000000009</v>
      </c>
      <c r="K614" s="19">
        <f>SalesData_2[[#This Row],[Profit]]/SalesData_2[[#This Row],[Sales]]</f>
        <v>0.29000000000000004</v>
      </c>
      <c r="L614" t="s">
        <v>67</v>
      </c>
      <c r="M614" t="s">
        <v>82</v>
      </c>
      <c r="N614" t="s">
        <v>85</v>
      </c>
    </row>
    <row r="615" spans="1:14" x14ac:dyDescent="0.3">
      <c r="A615" s="2">
        <v>44465</v>
      </c>
      <c r="B615" s="2">
        <v>44466</v>
      </c>
      <c r="C615">
        <v>1</v>
      </c>
      <c r="D615" t="s">
        <v>5</v>
      </c>
      <c r="E615" s="5">
        <v>290</v>
      </c>
      <c r="F615" s="5">
        <v>185.6</v>
      </c>
      <c r="G615">
        <v>3</v>
      </c>
      <c r="H615" s="5">
        <f>SalesData_2[[#This Row],[Unit Price]]*SalesData_2[[#This Row],[Units Sold]]</f>
        <v>870</v>
      </c>
      <c r="I615" s="5">
        <f>SalesData_2[[#This Row],[Unit Cost]]*SalesData_2[[#This Row],[Units Sold]]</f>
        <v>556.79999999999995</v>
      </c>
      <c r="J615" s="5">
        <f>SalesData_2[[#This Row],[Sales]]-SalesData_2[[#This Row],[COGS]]</f>
        <v>313.20000000000005</v>
      </c>
      <c r="K615" s="19">
        <f>SalesData_2[[#This Row],[Profit]]/SalesData_2[[#This Row],[Sales]]</f>
        <v>0.36000000000000004</v>
      </c>
      <c r="L615" t="s">
        <v>51</v>
      </c>
      <c r="M615" t="s">
        <v>82</v>
      </c>
      <c r="N615" t="s">
        <v>86</v>
      </c>
    </row>
    <row r="616" spans="1:14" x14ac:dyDescent="0.3">
      <c r="A616" s="2">
        <v>44466</v>
      </c>
      <c r="B616" s="2">
        <v>44469</v>
      </c>
      <c r="C616">
        <v>3</v>
      </c>
      <c r="D616" t="s">
        <v>21</v>
      </c>
      <c r="E616" s="5">
        <v>355</v>
      </c>
      <c r="F616" s="5">
        <v>252.05</v>
      </c>
      <c r="G616">
        <v>1</v>
      </c>
      <c r="H616" s="5">
        <f>SalesData_2[[#This Row],[Unit Price]]*SalesData_2[[#This Row],[Units Sold]]</f>
        <v>355</v>
      </c>
      <c r="I616" s="5">
        <f>SalesData_2[[#This Row],[Unit Cost]]*SalesData_2[[#This Row],[Units Sold]]</f>
        <v>252.05</v>
      </c>
      <c r="J616" s="5">
        <f>SalesData_2[[#This Row],[Sales]]-SalesData_2[[#This Row],[COGS]]</f>
        <v>102.94999999999999</v>
      </c>
      <c r="K616" s="19">
        <f>SalesData_2[[#This Row],[Profit]]/SalesData_2[[#This Row],[Sales]]</f>
        <v>0.28999999999999998</v>
      </c>
      <c r="L616" t="s">
        <v>68</v>
      </c>
      <c r="M616" t="s">
        <v>81</v>
      </c>
      <c r="N616" t="s">
        <v>85</v>
      </c>
    </row>
    <row r="617" spans="1:14" x14ac:dyDescent="0.3">
      <c r="A617" s="2">
        <v>44466</v>
      </c>
      <c r="B617" s="2">
        <v>44468</v>
      </c>
      <c r="C617">
        <v>2</v>
      </c>
      <c r="D617" t="s">
        <v>11</v>
      </c>
      <c r="E617" s="5">
        <v>490</v>
      </c>
      <c r="F617" s="5">
        <v>298.89999999999998</v>
      </c>
      <c r="G617">
        <v>6</v>
      </c>
      <c r="H617" s="5">
        <f>SalesData_2[[#This Row],[Unit Price]]*SalesData_2[[#This Row],[Units Sold]]</f>
        <v>2940</v>
      </c>
      <c r="I617" s="5">
        <f>SalesData_2[[#This Row],[Unit Cost]]*SalesData_2[[#This Row],[Units Sold]]</f>
        <v>1793.3999999999999</v>
      </c>
      <c r="J617" s="5">
        <f>SalesData_2[[#This Row],[Sales]]-SalesData_2[[#This Row],[COGS]]</f>
        <v>1146.6000000000001</v>
      </c>
      <c r="K617" s="19">
        <f>SalesData_2[[#This Row],[Profit]]/SalesData_2[[#This Row],[Sales]]</f>
        <v>0.39000000000000007</v>
      </c>
      <c r="L617" t="s">
        <v>75</v>
      </c>
      <c r="M617" t="s">
        <v>81</v>
      </c>
      <c r="N617" t="s">
        <v>86</v>
      </c>
    </row>
    <row r="618" spans="1:14" x14ac:dyDescent="0.3">
      <c r="A618" s="2">
        <v>44467</v>
      </c>
      <c r="B618" s="2">
        <v>44468</v>
      </c>
      <c r="C618">
        <v>1</v>
      </c>
      <c r="D618" t="s">
        <v>21</v>
      </c>
      <c r="E618" s="5">
        <v>355</v>
      </c>
      <c r="F618" s="5">
        <v>252.05</v>
      </c>
      <c r="G618">
        <v>4</v>
      </c>
      <c r="H618" s="5">
        <f>SalesData_2[[#This Row],[Unit Price]]*SalesData_2[[#This Row],[Units Sold]]</f>
        <v>1420</v>
      </c>
      <c r="I618" s="5">
        <f>SalesData_2[[#This Row],[Unit Cost]]*SalesData_2[[#This Row],[Units Sold]]</f>
        <v>1008.2</v>
      </c>
      <c r="J618" s="5">
        <f>SalesData_2[[#This Row],[Sales]]-SalesData_2[[#This Row],[COGS]]</f>
        <v>411.79999999999995</v>
      </c>
      <c r="K618" s="19">
        <f>SalesData_2[[#This Row],[Profit]]/SalesData_2[[#This Row],[Sales]]</f>
        <v>0.28999999999999998</v>
      </c>
      <c r="L618" t="s">
        <v>76</v>
      </c>
      <c r="M618" t="s">
        <v>79</v>
      </c>
      <c r="N618" t="s">
        <v>86</v>
      </c>
    </row>
    <row r="619" spans="1:14" x14ac:dyDescent="0.3">
      <c r="A619" s="2">
        <v>44471</v>
      </c>
      <c r="B619" s="2">
        <v>44475</v>
      </c>
      <c r="C619">
        <v>4</v>
      </c>
      <c r="D619" t="s">
        <v>14</v>
      </c>
      <c r="E619" s="5">
        <v>375</v>
      </c>
      <c r="F619" s="5">
        <v>247.5</v>
      </c>
      <c r="G619">
        <v>3</v>
      </c>
      <c r="H619" s="5">
        <f>SalesData_2[[#This Row],[Unit Price]]*SalesData_2[[#This Row],[Units Sold]]</f>
        <v>1125</v>
      </c>
      <c r="I619" s="5">
        <f>SalesData_2[[#This Row],[Unit Cost]]*SalesData_2[[#This Row],[Units Sold]]</f>
        <v>742.5</v>
      </c>
      <c r="J619" s="5">
        <f>SalesData_2[[#This Row],[Sales]]-SalesData_2[[#This Row],[COGS]]</f>
        <v>382.5</v>
      </c>
      <c r="K619" s="19">
        <f>SalesData_2[[#This Row],[Profit]]/SalesData_2[[#This Row],[Sales]]</f>
        <v>0.34</v>
      </c>
      <c r="L619" t="s">
        <v>71</v>
      </c>
      <c r="M619" t="s">
        <v>81</v>
      </c>
      <c r="N619" t="s">
        <v>86</v>
      </c>
    </row>
    <row r="620" spans="1:14" x14ac:dyDescent="0.3">
      <c r="A620" s="2">
        <v>44472</v>
      </c>
      <c r="B620" s="2">
        <v>44478</v>
      </c>
      <c r="C620">
        <v>6</v>
      </c>
      <c r="D620" t="s">
        <v>16</v>
      </c>
      <c r="E620" s="5">
        <v>145</v>
      </c>
      <c r="F620" s="5">
        <v>105.85</v>
      </c>
      <c r="G620">
        <v>6</v>
      </c>
      <c r="H620" s="5">
        <f>SalesData_2[[#This Row],[Unit Price]]*SalesData_2[[#This Row],[Units Sold]]</f>
        <v>870</v>
      </c>
      <c r="I620" s="5">
        <f>SalesData_2[[#This Row],[Unit Cost]]*SalesData_2[[#This Row],[Units Sold]]</f>
        <v>635.09999999999991</v>
      </c>
      <c r="J620" s="5">
        <f>SalesData_2[[#This Row],[Sales]]-SalesData_2[[#This Row],[COGS]]</f>
        <v>234.90000000000009</v>
      </c>
      <c r="K620" s="19">
        <f>SalesData_2[[#This Row],[Profit]]/SalesData_2[[#This Row],[Sales]]</f>
        <v>0.27000000000000013</v>
      </c>
      <c r="L620" t="s">
        <v>52</v>
      </c>
      <c r="M620" t="s">
        <v>80</v>
      </c>
      <c r="N620" t="s">
        <v>86</v>
      </c>
    </row>
    <row r="621" spans="1:14" x14ac:dyDescent="0.3">
      <c r="A621" s="2">
        <v>44472</v>
      </c>
      <c r="B621" s="2">
        <v>44476</v>
      </c>
      <c r="C621">
        <v>4</v>
      </c>
      <c r="D621" t="s">
        <v>11</v>
      </c>
      <c r="E621" s="5">
        <v>490</v>
      </c>
      <c r="F621" s="5">
        <v>298.89999999999998</v>
      </c>
      <c r="G621">
        <v>9</v>
      </c>
      <c r="H621" s="5">
        <f>SalesData_2[[#This Row],[Unit Price]]*SalesData_2[[#This Row],[Units Sold]]</f>
        <v>4410</v>
      </c>
      <c r="I621" s="5">
        <f>SalesData_2[[#This Row],[Unit Cost]]*SalesData_2[[#This Row],[Units Sold]]</f>
        <v>2690.1</v>
      </c>
      <c r="J621" s="5">
        <f>SalesData_2[[#This Row],[Sales]]-SalesData_2[[#This Row],[COGS]]</f>
        <v>1719.9</v>
      </c>
      <c r="K621" s="19">
        <f>SalesData_2[[#This Row],[Profit]]/SalesData_2[[#This Row],[Sales]]</f>
        <v>0.39</v>
      </c>
      <c r="L621" t="s">
        <v>35</v>
      </c>
      <c r="M621" t="s">
        <v>80</v>
      </c>
      <c r="N621" t="s">
        <v>85</v>
      </c>
    </row>
    <row r="622" spans="1:14" x14ac:dyDescent="0.3">
      <c r="A622" s="2">
        <v>44477</v>
      </c>
      <c r="B622" s="2">
        <v>44481</v>
      </c>
      <c r="C622">
        <v>4</v>
      </c>
      <c r="D622" t="s">
        <v>21</v>
      </c>
      <c r="E622" s="5">
        <v>355</v>
      </c>
      <c r="F622" s="5">
        <v>252.05</v>
      </c>
      <c r="G622">
        <v>4</v>
      </c>
      <c r="H622" s="5">
        <f>SalesData_2[[#This Row],[Unit Price]]*SalesData_2[[#This Row],[Units Sold]]</f>
        <v>1420</v>
      </c>
      <c r="I622" s="5">
        <f>SalesData_2[[#This Row],[Unit Cost]]*SalesData_2[[#This Row],[Units Sold]]</f>
        <v>1008.2</v>
      </c>
      <c r="J622" s="5">
        <f>SalesData_2[[#This Row],[Sales]]-SalesData_2[[#This Row],[COGS]]</f>
        <v>411.79999999999995</v>
      </c>
      <c r="K622" s="19">
        <f>SalesData_2[[#This Row],[Profit]]/SalesData_2[[#This Row],[Sales]]</f>
        <v>0.28999999999999998</v>
      </c>
      <c r="L622" t="s">
        <v>64</v>
      </c>
      <c r="M622" t="s">
        <v>81</v>
      </c>
      <c r="N622" t="s">
        <v>86</v>
      </c>
    </row>
    <row r="623" spans="1:14" x14ac:dyDescent="0.3">
      <c r="A623" s="2">
        <v>44478</v>
      </c>
      <c r="B623" s="2">
        <v>44484</v>
      </c>
      <c r="C623">
        <v>6</v>
      </c>
      <c r="D623" t="s">
        <v>5</v>
      </c>
      <c r="E623" s="5">
        <v>290</v>
      </c>
      <c r="F623" s="5">
        <v>185.6</v>
      </c>
      <c r="G623">
        <v>1</v>
      </c>
      <c r="H623" s="5">
        <f>SalesData_2[[#This Row],[Unit Price]]*SalesData_2[[#This Row],[Units Sold]]</f>
        <v>290</v>
      </c>
      <c r="I623" s="5">
        <f>SalesData_2[[#This Row],[Unit Cost]]*SalesData_2[[#This Row],[Units Sold]]</f>
        <v>185.6</v>
      </c>
      <c r="J623" s="5">
        <f>SalesData_2[[#This Row],[Sales]]-SalesData_2[[#This Row],[COGS]]</f>
        <v>104.4</v>
      </c>
      <c r="K623" s="19">
        <f>SalesData_2[[#This Row],[Profit]]/SalesData_2[[#This Row],[Sales]]</f>
        <v>0.36000000000000004</v>
      </c>
      <c r="L623" t="s">
        <v>58</v>
      </c>
      <c r="M623" t="s">
        <v>81</v>
      </c>
      <c r="N623" t="s">
        <v>85</v>
      </c>
    </row>
    <row r="624" spans="1:14" x14ac:dyDescent="0.3">
      <c r="A624" s="2">
        <v>44479</v>
      </c>
      <c r="B624" s="2">
        <v>44484</v>
      </c>
      <c r="C624">
        <v>5</v>
      </c>
      <c r="D624" t="s">
        <v>10</v>
      </c>
      <c r="E624" s="5">
        <v>390</v>
      </c>
      <c r="F624" s="5">
        <v>253.5</v>
      </c>
      <c r="G624">
        <v>1</v>
      </c>
      <c r="H624" s="5">
        <f>SalesData_2[[#This Row],[Unit Price]]*SalesData_2[[#This Row],[Units Sold]]</f>
        <v>390</v>
      </c>
      <c r="I624" s="5">
        <f>SalesData_2[[#This Row],[Unit Cost]]*SalesData_2[[#This Row],[Units Sold]]</f>
        <v>253.5</v>
      </c>
      <c r="J624" s="5">
        <f>SalesData_2[[#This Row],[Sales]]-SalesData_2[[#This Row],[COGS]]</f>
        <v>136.5</v>
      </c>
      <c r="K624" s="19">
        <f>SalesData_2[[#This Row],[Profit]]/SalesData_2[[#This Row],[Sales]]</f>
        <v>0.35</v>
      </c>
      <c r="L624" t="s">
        <v>52</v>
      </c>
      <c r="M624" t="s">
        <v>79</v>
      </c>
      <c r="N624" t="s">
        <v>85</v>
      </c>
    </row>
    <row r="625" spans="1:14" x14ac:dyDescent="0.3">
      <c r="A625" s="2">
        <v>44480</v>
      </c>
      <c r="B625" s="2">
        <v>44485</v>
      </c>
      <c r="C625">
        <v>5</v>
      </c>
      <c r="D625" t="s">
        <v>18</v>
      </c>
      <c r="E625" s="5">
        <v>80</v>
      </c>
      <c r="F625" s="5">
        <v>48.8</v>
      </c>
      <c r="G625">
        <v>5</v>
      </c>
      <c r="H625" s="5">
        <f>SalesData_2[[#This Row],[Unit Price]]*SalesData_2[[#This Row],[Units Sold]]</f>
        <v>400</v>
      </c>
      <c r="I625" s="5">
        <f>SalesData_2[[#This Row],[Unit Cost]]*SalesData_2[[#This Row],[Units Sold]]</f>
        <v>244</v>
      </c>
      <c r="J625" s="5">
        <f>SalesData_2[[#This Row],[Sales]]-SalesData_2[[#This Row],[COGS]]</f>
        <v>156</v>
      </c>
      <c r="K625" s="19">
        <f>SalesData_2[[#This Row],[Profit]]/SalesData_2[[#This Row],[Sales]]</f>
        <v>0.39</v>
      </c>
      <c r="L625" t="s">
        <v>65</v>
      </c>
      <c r="M625" t="s">
        <v>82</v>
      </c>
      <c r="N625" t="s">
        <v>86</v>
      </c>
    </row>
    <row r="626" spans="1:14" x14ac:dyDescent="0.3">
      <c r="A626" s="2">
        <v>44480</v>
      </c>
      <c r="B626" s="2">
        <v>44482</v>
      </c>
      <c r="C626">
        <v>2</v>
      </c>
      <c r="D626" t="s">
        <v>15</v>
      </c>
      <c r="E626" s="5">
        <v>110</v>
      </c>
      <c r="F626" s="5">
        <v>78.099999999999994</v>
      </c>
      <c r="G626">
        <v>6</v>
      </c>
      <c r="H626" s="5">
        <f>SalesData_2[[#This Row],[Unit Price]]*SalesData_2[[#This Row],[Units Sold]]</f>
        <v>660</v>
      </c>
      <c r="I626" s="5">
        <f>SalesData_2[[#This Row],[Unit Cost]]*SalesData_2[[#This Row],[Units Sold]]</f>
        <v>468.59999999999997</v>
      </c>
      <c r="J626" s="5">
        <f>SalesData_2[[#This Row],[Sales]]-SalesData_2[[#This Row],[COGS]]</f>
        <v>191.40000000000003</v>
      </c>
      <c r="K626" s="19">
        <f>SalesData_2[[#This Row],[Profit]]/SalesData_2[[#This Row],[Sales]]</f>
        <v>0.29000000000000004</v>
      </c>
      <c r="L626" t="s">
        <v>36</v>
      </c>
      <c r="M626" t="s">
        <v>80</v>
      </c>
      <c r="N626" t="s">
        <v>86</v>
      </c>
    </row>
    <row r="627" spans="1:14" x14ac:dyDescent="0.3">
      <c r="A627" s="2">
        <v>44481</v>
      </c>
      <c r="B627" s="2">
        <v>44484</v>
      </c>
      <c r="C627">
        <v>3</v>
      </c>
      <c r="D627" t="s">
        <v>10</v>
      </c>
      <c r="E627" s="5">
        <v>390</v>
      </c>
      <c r="F627" s="5">
        <v>253.5</v>
      </c>
      <c r="G627">
        <v>8</v>
      </c>
      <c r="H627" s="5">
        <f>SalesData_2[[#This Row],[Unit Price]]*SalesData_2[[#This Row],[Units Sold]]</f>
        <v>3120</v>
      </c>
      <c r="I627" s="5">
        <f>SalesData_2[[#This Row],[Unit Cost]]*SalesData_2[[#This Row],[Units Sold]]</f>
        <v>2028</v>
      </c>
      <c r="J627" s="5">
        <f>SalesData_2[[#This Row],[Sales]]-SalesData_2[[#This Row],[COGS]]</f>
        <v>1092</v>
      </c>
      <c r="K627" s="19">
        <f>SalesData_2[[#This Row],[Profit]]/SalesData_2[[#This Row],[Sales]]</f>
        <v>0.35</v>
      </c>
      <c r="L627" t="s">
        <v>54</v>
      </c>
      <c r="M627" t="s">
        <v>79</v>
      </c>
      <c r="N627" t="s">
        <v>85</v>
      </c>
    </row>
    <row r="628" spans="1:14" x14ac:dyDescent="0.3">
      <c r="A628" s="2">
        <v>44481</v>
      </c>
      <c r="B628" s="2">
        <v>44486</v>
      </c>
      <c r="C628">
        <v>5</v>
      </c>
      <c r="D628" t="s">
        <v>11</v>
      </c>
      <c r="E628" s="5">
        <v>490</v>
      </c>
      <c r="F628" s="5">
        <v>298.89999999999998</v>
      </c>
      <c r="G628">
        <v>5</v>
      </c>
      <c r="H628" s="5">
        <f>SalesData_2[[#This Row],[Unit Price]]*SalesData_2[[#This Row],[Units Sold]]</f>
        <v>2450</v>
      </c>
      <c r="I628" s="5">
        <f>SalesData_2[[#This Row],[Unit Cost]]*SalesData_2[[#This Row],[Units Sold]]</f>
        <v>1494.5</v>
      </c>
      <c r="J628" s="5">
        <f>SalesData_2[[#This Row],[Sales]]-SalesData_2[[#This Row],[COGS]]</f>
        <v>955.5</v>
      </c>
      <c r="K628" s="19">
        <f>SalesData_2[[#This Row],[Profit]]/SalesData_2[[#This Row],[Sales]]</f>
        <v>0.39</v>
      </c>
      <c r="L628" t="s">
        <v>44</v>
      </c>
      <c r="M628" t="s">
        <v>80</v>
      </c>
      <c r="N628" t="s">
        <v>85</v>
      </c>
    </row>
    <row r="629" spans="1:14" x14ac:dyDescent="0.3">
      <c r="A629" s="2">
        <v>44481</v>
      </c>
      <c r="B629" s="2">
        <v>44485</v>
      </c>
      <c r="C629">
        <v>4</v>
      </c>
      <c r="D629" t="s">
        <v>4</v>
      </c>
      <c r="E629" s="5">
        <v>390</v>
      </c>
      <c r="F629" s="5">
        <v>288.60000000000002</v>
      </c>
      <c r="G629">
        <v>3</v>
      </c>
      <c r="H629" s="5">
        <f>SalesData_2[[#This Row],[Unit Price]]*SalesData_2[[#This Row],[Units Sold]]</f>
        <v>1170</v>
      </c>
      <c r="I629" s="5">
        <f>SalesData_2[[#This Row],[Unit Cost]]*SalesData_2[[#This Row],[Units Sold]]</f>
        <v>865.80000000000007</v>
      </c>
      <c r="J629" s="5">
        <f>SalesData_2[[#This Row],[Sales]]-SalesData_2[[#This Row],[COGS]]</f>
        <v>304.19999999999993</v>
      </c>
      <c r="K629" s="19">
        <f>SalesData_2[[#This Row],[Profit]]/SalesData_2[[#This Row],[Sales]]</f>
        <v>0.25999999999999995</v>
      </c>
      <c r="L629" t="s">
        <v>50</v>
      </c>
      <c r="M629" t="s">
        <v>81</v>
      </c>
      <c r="N629" t="s">
        <v>86</v>
      </c>
    </row>
    <row r="630" spans="1:14" x14ac:dyDescent="0.3">
      <c r="A630" s="2">
        <v>44482</v>
      </c>
      <c r="B630" s="2">
        <v>44489</v>
      </c>
      <c r="C630">
        <v>7</v>
      </c>
      <c r="D630" t="s">
        <v>7</v>
      </c>
      <c r="E630" s="5">
        <v>250</v>
      </c>
      <c r="F630" s="5">
        <v>167.5</v>
      </c>
      <c r="G630">
        <v>7</v>
      </c>
      <c r="H630" s="5">
        <f>SalesData_2[[#This Row],[Unit Price]]*SalesData_2[[#This Row],[Units Sold]]</f>
        <v>1750</v>
      </c>
      <c r="I630" s="5">
        <f>SalesData_2[[#This Row],[Unit Cost]]*SalesData_2[[#This Row],[Units Sold]]</f>
        <v>1172.5</v>
      </c>
      <c r="J630" s="5">
        <f>SalesData_2[[#This Row],[Sales]]-SalesData_2[[#This Row],[COGS]]</f>
        <v>577.5</v>
      </c>
      <c r="K630" s="19">
        <f>SalesData_2[[#This Row],[Profit]]/SalesData_2[[#This Row],[Sales]]</f>
        <v>0.33</v>
      </c>
      <c r="L630" t="s">
        <v>36</v>
      </c>
      <c r="M630" t="s">
        <v>79</v>
      </c>
      <c r="N630" t="s">
        <v>86</v>
      </c>
    </row>
    <row r="631" spans="1:14" x14ac:dyDescent="0.3">
      <c r="A631" s="2">
        <v>44483</v>
      </c>
      <c r="B631" s="2">
        <v>44490</v>
      </c>
      <c r="C631">
        <v>7</v>
      </c>
      <c r="D631" t="s">
        <v>15</v>
      </c>
      <c r="E631" s="5">
        <v>110</v>
      </c>
      <c r="F631" s="5">
        <v>78.099999999999994</v>
      </c>
      <c r="G631">
        <v>2</v>
      </c>
      <c r="H631" s="5">
        <f>SalesData_2[[#This Row],[Unit Price]]*SalesData_2[[#This Row],[Units Sold]]</f>
        <v>220</v>
      </c>
      <c r="I631" s="5">
        <f>SalesData_2[[#This Row],[Unit Cost]]*SalesData_2[[#This Row],[Units Sold]]</f>
        <v>156.19999999999999</v>
      </c>
      <c r="J631" s="5">
        <f>SalesData_2[[#This Row],[Sales]]-SalesData_2[[#This Row],[COGS]]</f>
        <v>63.800000000000011</v>
      </c>
      <c r="K631" s="19">
        <f>SalesData_2[[#This Row],[Profit]]/SalesData_2[[#This Row],[Sales]]</f>
        <v>0.29000000000000004</v>
      </c>
      <c r="L631" t="s">
        <v>72</v>
      </c>
      <c r="M631" t="s">
        <v>83</v>
      </c>
      <c r="N631" t="s">
        <v>85</v>
      </c>
    </row>
    <row r="632" spans="1:14" x14ac:dyDescent="0.3">
      <c r="A632" s="2">
        <v>44483</v>
      </c>
      <c r="B632" s="2">
        <v>44484</v>
      </c>
      <c r="C632">
        <v>1</v>
      </c>
      <c r="D632" t="s">
        <v>2</v>
      </c>
      <c r="E632" s="5">
        <v>250</v>
      </c>
      <c r="F632" s="5">
        <v>187.5</v>
      </c>
      <c r="G632">
        <v>7</v>
      </c>
      <c r="H632" s="5">
        <f>SalesData_2[[#This Row],[Unit Price]]*SalesData_2[[#This Row],[Units Sold]]</f>
        <v>1750</v>
      </c>
      <c r="I632" s="5">
        <f>SalesData_2[[#This Row],[Unit Cost]]*SalesData_2[[#This Row],[Units Sold]]</f>
        <v>1312.5</v>
      </c>
      <c r="J632" s="5">
        <f>SalesData_2[[#This Row],[Sales]]-SalesData_2[[#This Row],[COGS]]</f>
        <v>437.5</v>
      </c>
      <c r="K632" s="19">
        <f>SalesData_2[[#This Row],[Profit]]/SalesData_2[[#This Row],[Sales]]</f>
        <v>0.25</v>
      </c>
      <c r="L632" t="s">
        <v>38</v>
      </c>
      <c r="M632" t="s">
        <v>80</v>
      </c>
      <c r="N632" t="s">
        <v>85</v>
      </c>
    </row>
    <row r="633" spans="1:14" x14ac:dyDescent="0.3">
      <c r="A633" s="2">
        <v>44486</v>
      </c>
      <c r="B633" s="2">
        <v>44491</v>
      </c>
      <c r="C633">
        <v>5</v>
      </c>
      <c r="D633" t="s">
        <v>21</v>
      </c>
      <c r="E633" s="5">
        <v>355</v>
      </c>
      <c r="F633" s="5">
        <v>252.05</v>
      </c>
      <c r="G633">
        <v>3</v>
      </c>
      <c r="H633" s="5">
        <f>SalesData_2[[#This Row],[Unit Price]]*SalesData_2[[#This Row],[Units Sold]]</f>
        <v>1065</v>
      </c>
      <c r="I633" s="5">
        <f>SalesData_2[[#This Row],[Unit Cost]]*SalesData_2[[#This Row],[Units Sold]]</f>
        <v>756.15000000000009</v>
      </c>
      <c r="J633" s="5">
        <f>SalesData_2[[#This Row],[Sales]]-SalesData_2[[#This Row],[COGS]]</f>
        <v>308.84999999999991</v>
      </c>
      <c r="K633" s="19">
        <f>SalesData_2[[#This Row],[Profit]]/SalesData_2[[#This Row],[Sales]]</f>
        <v>0.28999999999999992</v>
      </c>
      <c r="L633" t="s">
        <v>51</v>
      </c>
      <c r="M633" t="s">
        <v>82</v>
      </c>
      <c r="N633" t="s">
        <v>86</v>
      </c>
    </row>
    <row r="634" spans="1:14" x14ac:dyDescent="0.3">
      <c r="A634" s="2">
        <v>44486</v>
      </c>
      <c r="B634" s="2">
        <v>44492</v>
      </c>
      <c r="C634">
        <v>6</v>
      </c>
      <c r="D634" t="s">
        <v>15</v>
      </c>
      <c r="E634" s="5">
        <v>110</v>
      </c>
      <c r="F634" s="5">
        <v>78.099999999999994</v>
      </c>
      <c r="G634">
        <v>5</v>
      </c>
      <c r="H634" s="5">
        <f>SalesData_2[[#This Row],[Unit Price]]*SalesData_2[[#This Row],[Units Sold]]</f>
        <v>550</v>
      </c>
      <c r="I634" s="5">
        <f>SalesData_2[[#This Row],[Unit Cost]]*SalesData_2[[#This Row],[Units Sold]]</f>
        <v>390.5</v>
      </c>
      <c r="J634" s="5">
        <f>SalesData_2[[#This Row],[Sales]]-SalesData_2[[#This Row],[COGS]]</f>
        <v>159.5</v>
      </c>
      <c r="K634" s="19">
        <f>SalesData_2[[#This Row],[Profit]]/SalesData_2[[#This Row],[Sales]]</f>
        <v>0.28999999999999998</v>
      </c>
      <c r="L634" t="s">
        <v>65</v>
      </c>
      <c r="M634" t="s">
        <v>83</v>
      </c>
      <c r="N634" t="s">
        <v>85</v>
      </c>
    </row>
    <row r="635" spans="1:14" x14ac:dyDescent="0.3">
      <c r="A635" s="2">
        <v>44487</v>
      </c>
      <c r="B635" s="2">
        <v>44490</v>
      </c>
      <c r="C635">
        <v>3</v>
      </c>
      <c r="D635" t="s">
        <v>11</v>
      </c>
      <c r="E635" s="5">
        <v>490</v>
      </c>
      <c r="F635" s="5">
        <v>298.89999999999998</v>
      </c>
      <c r="G635">
        <v>3</v>
      </c>
      <c r="H635" s="5">
        <f>SalesData_2[[#This Row],[Unit Price]]*SalesData_2[[#This Row],[Units Sold]]</f>
        <v>1470</v>
      </c>
      <c r="I635" s="5">
        <f>SalesData_2[[#This Row],[Unit Cost]]*SalesData_2[[#This Row],[Units Sold]]</f>
        <v>896.69999999999993</v>
      </c>
      <c r="J635" s="5">
        <f>SalesData_2[[#This Row],[Sales]]-SalesData_2[[#This Row],[COGS]]</f>
        <v>573.30000000000007</v>
      </c>
      <c r="K635" s="19">
        <f>SalesData_2[[#This Row],[Profit]]/SalesData_2[[#This Row],[Sales]]</f>
        <v>0.39000000000000007</v>
      </c>
      <c r="L635" t="s">
        <v>29</v>
      </c>
      <c r="M635" t="s">
        <v>81</v>
      </c>
      <c r="N635" t="s">
        <v>85</v>
      </c>
    </row>
    <row r="636" spans="1:14" x14ac:dyDescent="0.3">
      <c r="A636" s="2">
        <v>44488</v>
      </c>
      <c r="B636" s="2">
        <v>44495</v>
      </c>
      <c r="C636">
        <v>7</v>
      </c>
      <c r="D636" t="s">
        <v>15</v>
      </c>
      <c r="E636" s="5">
        <v>110</v>
      </c>
      <c r="F636" s="5">
        <v>78.099999999999994</v>
      </c>
      <c r="G636">
        <v>3</v>
      </c>
      <c r="H636" s="5">
        <f>SalesData_2[[#This Row],[Unit Price]]*SalesData_2[[#This Row],[Units Sold]]</f>
        <v>330</v>
      </c>
      <c r="I636" s="5">
        <f>SalesData_2[[#This Row],[Unit Cost]]*SalesData_2[[#This Row],[Units Sold]]</f>
        <v>234.29999999999998</v>
      </c>
      <c r="J636" s="5">
        <f>SalesData_2[[#This Row],[Sales]]-SalesData_2[[#This Row],[COGS]]</f>
        <v>95.700000000000017</v>
      </c>
      <c r="K636" s="19">
        <f>SalesData_2[[#This Row],[Profit]]/SalesData_2[[#This Row],[Sales]]</f>
        <v>0.29000000000000004</v>
      </c>
      <c r="L636" t="s">
        <v>69</v>
      </c>
      <c r="M636" t="s">
        <v>82</v>
      </c>
      <c r="N636" t="s">
        <v>85</v>
      </c>
    </row>
    <row r="637" spans="1:14" x14ac:dyDescent="0.3">
      <c r="A637" s="2">
        <v>44493</v>
      </c>
      <c r="B637" s="2">
        <v>44494</v>
      </c>
      <c r="C637">
        <v>1</v>
      </c>
      <c r="D637" t="s">
        <v>12</v>
      </c>
      <c r="E637" s="5">
        <v>320</v>
      </c>
      <c r="F637" s="5">
        <v>233.6</v>
      </c>
      <c r="G637">
        <v>9</v>
      </c>
      <c r="H637" s="5">
        <f>SalesData_2[[#This Row],[Unit Price]]*SalesData_2[[#This Row],[Units Sold]]</f>
        <v>2880</v>
      </c>
      <c r="I637" s="5">
        <f>SalesData_2[[#This Row],[Unit Cost]]*SalesData_2[[#This Row],[Units Sold]]</f>
        <v>2102.4</v>
      </c>
      <c r="J637" s="5">
        <f>SalesData_2[[#This Row],[Sales]]-SalesData_2[[#This Row],[COGS]]</f>
        <v>777.59999999999991</v>
      </c>
      <c r="K637" s="19">
        <f>SalesData_2[[#This Row],[Profit]]/SalesData_2[[#This Row],[Sales]]</f>
        <v>0.26999999999999996</v>
      </c>
      <c r="L637" t="s">
        <v>73</v>
      </c>
      <c r="M637" t="s">
        <v>82</v>
      </c>
      <c r="N637" t="s">
        <v>85</v>
      </c>
    </row>
    <row r="638" spans="1:14" x14ac:dyDescent="0.3">
      <c r="A638" s="2">
        <v>44497</v>
      </c>
      <c r="B638" s="2">
        <v>44499</v>
      </c>
      <c r="C638">
        <v>2</v>
      </c>
      <c r="D638" t="s">
        <v>14</v>
      </c>
      <c r="E638" s="5">
        <v>375</v>
      </c>
      <c r="F638" s="5">
        <v>247.5</v>
      </c>
      <c r="G638">
        <v>5</v>
      </c>
      <c r="H638" s="5">
        <f>SalesData_2[[#This Row],[Unit Price]]*SalesData_2[[#This Row],[Units Sold]]</f>
        <v>1875</v>
      </c>
      <c r="I638" s="5">
        <f>SalesData_2[[#This Row],[Unit Cost]]*SalesData_2[[#This Row],[Units Sold]]</f>
        <v>1237.5</v>
      </c>
      <c r="J638" s="5">
        <f>SalesData_2[[#This Row],[Sales]]-SalesData_2[[#This Row],[COGS]]</f>
        <v>637.5</v>
      </c>
      <c r="K638" s="19">
        <f>SalesData_2[[#This Row],[Profit]]/SalesData_2[[#This Row],[Sales]]</f>
        <v>0.34</v>
      </c>
      <c r="L638" t="s">
        <v>48</v>
      </c>
      <c r="M638" t="s">
        <v>79</v>
      </c>
      <c r="N638" t="s">
        <v>86</v>
      </c>
    </row>
    <row r="639" spans="1:14" x14ac:dyDescent="0.3">
      <c r="A639" s="2">
        <v>44498</v>
      </c>
      <c r="B639" s="2">
        <v>44505</v>
      </c>
      <c r="C639">
        <v>7</v>
      </c>
      <c r="D639" t="s">
        <v>6</v>
      </c>
      <c r="E639" s="5">
        <v>99</v>
      </c>
      <c r="F639" s="5">
        <v>62.37</v>
      </c>
      <c r="G639">
        <v>9</v>
      </c>
      <c r="H639" s="5">
        <f>SalesData_2[[#This Row],[Unit Price]]*SalesData_2[[#This Row],[Units Sold]]</f>
        <v>891</v>
      </c>
      <c r="I639" s="5">
        <f>SalesData_2[[#This Row],[Unit Cost]]*SalesData_2[[#This Row],[Units Sold]]</f>
        <v>561.32999999999993</v>
      </c>
      <c r="J639" s="5">
        <f>SalesData_2[[#This Row],[Sales]]-SalesData_2[[#This Row],[COGS]]</f>
        <v>329.67000000000007</v>
      </c>
      <c r="K639" s="19">
        <f>SalesData_2[[#This Row],[Profit]]/SalesData_2[[#This Row],[Sales]]</f>
        <v>0.37000000000000011</v>
      </c>
      <c r="L639" t="s">
        <v>60</v>
      </c>
      <c r="M639" t="s">
        <v>79</v>
      </c>
      <c r="N639" t="s">
        <v>86</v>
      </c>
    </row>
    <row r="640" spans="1:14" x14ac:dyDescent="0.3">
      <c r="A640" s="2">
        <v>44498</v>
      </c>
      <c r="B640" s="2">
        <v>44503</v>
      </c>
      <c r="C640">
        <v>5</v>
      </c>
      <c r="D640" t="s">
        <v>23</v>
      </c>
      <c r="E640" s="5">
        <v>275</v>
      </c>
      <c r="F640" s="5">
        <v>200.75</v>
      </c>
      <c r="G640">
        <v>1</v>
      </c>
      <c r="H640" s="5">
        <f>SalesData_2[[#This Row],[Unit Price]]*SalesData_2[[#This Row],[Units Sold]]</f>
        <v>275</v>
      </c>
      <c r="I640" s="5">
        <f>SalesData_2[[#This Row],[Unit Cost]]*SalesData_2[[#This Row],[Units Sold]]</f>
        <v>200.75</v>
      </c>
      <c r="J640" s="5">
        <f>SalesData_2[[#This Row],[Sales]]-SalesData_2[[#This Row],[COGS]]</f>
        <v>74.25</v>
      </c>
      <c r="K640" s="19">
        <f>SalesData_2[[#This Row],[Profit]]/SalesData_2[[#This Row],[Sales]]</f>
        <v>0.27</v>
      </c>
      <c r="L640" t="s">
        <v>65</v>
      </c>
      <c r="M640" t="s">
        <v>81</v>
      </c>
      <c r="N640" t="s">
        <v>85</v>
      </c>
    </row>
    <row r="641" spans="1:14" x14ac:dyDescent="0.3">
      <c r="A641" s="2">
        <v>44501</v>
      </c>
      <c r="B641" s="2">
        <v>44505</v>
      </c>
      <c r="C641">
        <v>4</v>
      </c>
      <c r="D641" t="s">
        <v>8</v>
      </c>
      <c r="E641" s="5">
        <v>59</v>
      </c>
      <c r="F641" s="5">
        <v>41.3</v>
      </c>
      <c r="G641">
        <v>4</v>
      </c>
      <c r="H641" s="5">
        <f>SalesData_2[[#This Row],[Unit Price]]*SalesData_2[[#This Row],[Units Sold]]</f>
        <v>236</v>
      </c>
      <c r="I641" s="5">
        <f>SalesData_2[[#This Row],[Unit Cost]]*SalesData_2[[#This Row],[Units Sold]]</f>
        <v>165.2</v>
      </c>
      <c r="J641" s="5">
        <f>SalesData_2[[#This Row],[Sales]]-SalesData_2[[#This Row],[COGS]]</f>
        <v>70.800000000000011</v>
      </c>
      <c r="K641" s="19">
        <f>SalesData_2[[#This Row],[Profit]]/SalesData_2[[#This Row],[Sales]]</f>
        <v>0.30000000000000004</v>
      </c>
      <c r="L641" t="s">
        <v>58</v>
      </c>
      <c r="M641" t="s">
        <v>82</v>
      </c>
      <c r="N641" t="s">
        <v>85</v>
      </c>
    </row>
    <row r="642" spans="1:14" x14ac:dyDescent="0.3">
      <c r="A642" s="2">
        <v>44501</v>
      </c>
      <c r="B642" s="2">
        <v>44505</v>
      </c>
      <c r="C642">
        <v>4</v>
      </c>
      <c r="D642" t="s">
        <v>2</v>
      </c>
      <c r="E642" s="5">
        <v>250</v>
      </c>
      <c r="F642" s="5">
        <v>187.5</v>
      </c>
      <c r="G642">
        <v>5</v>
      </c>
      <c r="H642" s="5">
        <f>SalesData_2[[#This Row],[Unit Price]]*SalesData_2[[#This Row],[Units Sold]]</f>
        <v>1250</v>
      </c>
      <c r="I642" s="5">
        <f>SalesData_2[[#This Row],[Unit Cost]]*SalesData_2[[#This Row],[Units Sold]]</f>
        <v>937.5</v>
      </c>
      <c r="J642" s="5">
        <f>SalesData_2[[#This Row],[Sales]]-SalesData_2[[#This Row],[COGS]]</f>
        <v>312.5</v>
      </c>
      <c r="K642" s="19">
        <f>SalesData_2[[#This Row],[Profit]]/SalesData_2[[#This Row],[Sales]]</f>
        <v>0.25</v>
      </c>
      <c r="L642" t="s">
        <v>48</v>
      </c>
      <c r="M642" t="s">
        <v>79</v>
      </c>
      <c r="N642" t="s">
        <v>85</v>
      </c>
    </row>
    <row r="643" spans="1:14" x14ac:dyDescent="0.3">
      <c r="A643" s="2">
        <v>44501</v>
      </c>
      <c r="B643" s="2">
        <v>44507</v>
      </c>
      <c r="C643">
        <v>6</v>
      </c>
      <c r="D643" t="s">
        <v>9</v>
      </c>
      <c r="E643" s="5">
        <v>215</v>
      </c>
      <c r="F643" s="5">
        <v>152.65</v>
      </c>
      <c r="G643">
        <v>8</v>
      </c>
      <c r="H643" s="5">
        <f>SalesData_2[[#This Row],[Unit Price]]*SalesData_2[[#This Row],[Units Sold]]</f>
        <v>1720</v>
      </c>
      <c r="I643" s="5">
        <f>SalesData_2[[#This Row],[Unit Cost]]*SalesData_2[[#This Row],[Units Sold]]</f>
        <v>1221.2</v>
      </c>
      <c r="J643" s="5">
        <f>SalesData_2[[#This Row],[Sales]]-SalesData_2[[#This Row],[COGS]]</f>
        <v>498.79999999999995</v>
      </c>
      <c r="K643" s="19">
        <f>SalesData_2[[#This Row],[Profit]]/SalesData_2[[#This Row],[Sales]]</f>
        <v>0.28999999999999998</v>
      </c>
      <c r="L643" t="s">
        <v>72</v>
      </c>
      <c r="M643" t="s">
        <v>80</v>
      </c>
      <c r="N643" t="s">
        <v>86</v>
      </c>
    </row>
    <row r="644" spans="1:14" x14ac:dyDescent="0.3">
      <c r="A644" s="2">
        <v>44501</v>
      </c>
      <c r="B644" s="2">
        <v>44505</v>
      </c>
      <c r="C644">
        <v>4</v>
      </c>
      <c r="D644" t="s">
        <v>22</v>
      </c>
      <c r="E644" s="5">
        <v>460</v>
      </c>
      <c r="F644" s="5">
        <v>303.60000000000002</v>
      </c>
      <c r="G644">
        <v>1</v>
      </c>
      <c r="H644" s="5">
        <f>SalesData_2[[#This Row],[Unit Price]]*SalesData_2[[#This Row],[Units Sold]]</f>
        <v>460</v>
      </c>
      <c r="I644" s="5">
        <f>SalesData_2[[#This Row],[Unit Cost]]*SalesData_2[[#This Row],[Units Sold]]</f>
        <v>303.60000000000002</v>
      </c>
      <c r="J644" s="5">
        <f>SalesData_2[[#This Row],[Sales]]-SalesData_2[[#This Row],[COGS]]</f>
        <v>156.39999999999998</v>
      </c>
      <c r="K644" s="19">
        <f>SalesData_2[[#This Row],[Profit]]/SalesData_2[[#This Row],[Sales]]</f>
        <v>0.33999999999999997</v>
      </c>
      <c r="L644" t="s">
        <v>61</v>
      </c>
      <c r="M644" t="s">
        <v>81</v>
      </c>
      <c r="N644" t="s">
        <v>85</v>
      </c>
    </row>
    <row r="645" spans="1:14" x14ac:dyDescent="0.3">
      <c r="A645" s="2">
        <v>44506</v>
      </c>
      <c r="B645" s="2">
        <v>44510</v>
      </c>
      <c r="C645">
        <v>4</v>
      </c>
      <c r="D645" t="s">
        <v>21</v>
      </c>
      <c r="E645" s="5">
        <v>355</v>
      </c>
      <c r="F645" s="5">
        <v>252.05</v>
      </c>
      <c r="G645">
        <v>8</v>
      </c>
      <c r="H645" s="5">
        <f>SalesData_2[[#This Row],[Unit Price]]*SalesData_2[[#This Row],[Units Sold]]</f>
        <v>2840</v>
      </c>
      <c r="I645" s="5">
        <f>SalesData_2[[#This Row],[Unit Cost]]*SalesData_2[[#This Row],[Units Sold]]</f>
        <v>2016.4</v>
      </c>
      <c r="J645" s="5">
        <f>SalesData_2[[#This Row],[Sales]]-SalesData_2[[#This Row],[COGS]]</f>
        <v>823.59999999999991</v>
      </c>
      <c r="K645" s="19">
        <f>SalesData_2[[#This Row],[Profit]]/SalesData_2[[#This Row],[Sales]]</f>
        <v>0.28999999999999998</v>
      </c>
      <c r="L645" t="s">
        <v>35</v>
      </c>
      <c r="M645" t="s">
        <v>82</v>
      </c>
      <c r="N645" t="s">
        <v>85</v>
      </c>
    </row>
    <row r="646" spans="1:14" x14ac:dyDescent="0.3">
      <c r="A646" s="2">
        <v>44509</v>
      </c>
      <c r="B646" s="2">
        <v>44514</v>
      </c>
      <c r="C646">
        <v>5</v>
      </c>
      <c r="D646" t="s">
        <v>20</v>
      </c>
      <c r="E646" s="5">
        <v>440</v>
      </c>
      <c r="F646" s="5">
        <v>286</v>
      </c>
      <c r="G646">
        <v>8</v>
      </c>
      <c r="H646" s="5">
        <f>SalesData_2[[#This Row],[Unit Price]]*SalesData_2[[#This Row],[Units Sold]]</f>
        <v>3520</v>
      </c>
      <c r="I646" s="5">
        <f>SalesData_2[[#This Row],[Unit Cost]]*SalesData_2[[#This Row],[Units Sold]]</f>
        <v>2288</v>
      </c>
      <c r="J646" s="5">
        <f>SalesData_2[[#This Row],[Sales]]-SalesData_2[[#This Row],[COGS]]</f>
        <v>1232</v>
      </c>
      <c r="K646" s="19">
        <f>SalesData_2[[#This Row],[Profit]]/SalesData_2[[#This Row],[Sales]]</f>
        <v>0.35</v>
      </c>
      <c r="L646" t="s">
        <v>68</v>
      </c>
      <c r="M646" t="s">
        <v>79</v>
      </c>
      <c r="N646" t="s">
        <v>86</v>
      </c>
    </row>
    <row r="647" spans="1:14" x14ac:dyDescent="0.3">
      <c r="A647" s="2">
        <v>44510</v>
      </c>
      <c r="B647" s="2">
        <v>44516</v>
      </c>
      <c r="C647">
        <v>6</v>
      </c>
      <c r="D647" t="s">
        <v>18</v>
      </c>
      <c r="E647" s="5">
        <v>80</v>
      </c>
      <c r="F647" s="5">
        <v>48.8</v>
      </c>
      <c r="G647">
        <v>4</v>
      </c>
      <c r="H647" s="5">
        <f>SalesData_2[[#This Row],[Unit Price]]*SalesData_2[[#This Row],[Units Sold]]</f>
        <v>320</v>
      </c>
      <c r="I647" s="5">
        <f>SalesData_2[[#This Row],[Unit Cost]]*SalesData_2[[#This Row],[Units Sold]]</f>
        <v>195.2</v>
      </c>
      <c r="J647" s="5">
        <f>SalesData_2[[#This Row],[Sales]]-SalesData_2[[#This Row],[COGS]]</f>
        <v>124.80000000000001</v>
      </c>
      <c r="K647" s="19">
        <f>SalesData_2[[#This Row],[Profit]]/SalesData_2[[#This Row],[Sales]]</f>
        <v>0.39</v>
      </c>
      <c r="L647" t="s">
        <v>60</v>
      </c>
      <c r="M647" t="s">
        <v>82</v>
      </c>
      <c r="N647" t="s">
        <v>86</v>
      </c>
    </row>
    <row r="648" spans="1:14" x14ac:dyDescent="0.3">
      <c r="A648" s="2">
        <v>44511</v>
      </c>
      <c r="B648" s="2">
        <v>44515</v>
      </c>
      <c r="C648">
        <v>4</v>
      </c>
      <c r="D648" t="s">
        <v>22</v>
      </c>
      <c r="E648" s="5">
        <v>460</v>
      </c>
      <c r="F648" s="5">
        <v>303.60000000000002</v>
      </c>
      <c r="G648">
        <v>5</v>
      </c>
      <c r="H648" s="5">
        <f>SalesData_2[[#This Row],[Unit Price]]*SalesData_2[[#This Row],[Units Sold]]</f>
        <v>2300</v>
      </c>
      <c r="I648" s="5">
        <f>SalesData_2[[#This Row],[Unit Cost]]*SalesData_2[[#This Row],[Units Sold]]</f>
        <v>1518</v>
      </c>
      <c r="J648" s="5">
        <f>SalesData_2[[#This Row],[Sales]]-SalesData_2[[#This Row],[COGS]]</f>
        <v>782</v>
      </c>
      <c r="K648" s="19">
        <f>SalesData_2[[#This Row],[Profit]]/SalesData_2[[#This Row],[Sales]]</f>
        <v>0.34</v>
      </c>
      <c r="L648" t="s">
        <v>52</v>
      </c>
      <c r="M648" t="s">
        <v>81</v>
      </c>
      <c r="N648" t="s">
        <v>85</v>
      </c>
    </row>
    <row r="649" spans="1:14" x14ac:dyDescent="0.3">
      <c r="A649" s="2">
        <v>44512</v>
      </c>
      <c r="B649" s="2">
        <v>44519</v>
      </c>
      <c r="C649">
        <v>7</v>
      </c>
      <c r="D649" t="s">
        <v>16</v>
      </c>
      <c r="E649" s="5">
        <v>145</v>
      </c>
      <c r="F649" s="5">
        <v>105.85</v>
      </c>
      <c r="G649">
        <v>4</v>
      </c>
      <c r="H649" s="5">
        <f>SalesData_2[[#This Row],[Unit Price]]*SalesData_2[[#This Row],[Units Sold]]</f>
        <v>580</v>
      </c>
      <c r="I649" s="5">
        <f>SalesData_2[[#This Row],[Unit Cost]]*SalesData_2[[#This Row],[Units Sold]]</f>
        <v>423.4</v>
      </c>
      <c r="J649" s="5">
        <f>SalesData_2[[#This Row],[Sales]]-SalesData_2[[#This Row],[COGS]]</f>
        <v>156.60000000000002</v>
      </c>
      <c r="K649" s="19">
        <f>SalesData_2[[#This Row],[Profit]]/SalesData_2[[#This Row],[Sales]]</f>
        <v>0.27</v>
      </c>
      <c r="L649" t="s">
        <v>36</v>
      </c>
      <c r="M649" t="s">
        <v>79</v>
      </c>
      <c r="N649" t="s">
        <v>85</v>
      </c>
    </row>
    <row r="650" spans="1:14" x14ac:dyDescent="0.3">
      <c r="A650" s="2">
        <v>44512</v>
      </c>
      <c r="B650" s="2">
        <v>44516</v>
      </c>
      <c r="C650">
        <v>4</v>
      </c>
      <c r="D650" t="s">
        <v>12</v>
      </c>
      <c r="E650" s="5">
        <v>320</v>
      </c>
      <c r="F650" s="5">
        <v>233.6</v>
      </c>
      <c r="G650">
        <v>5</v>
      </c>
      <c r="H650" s="5">
        <f>SalesData_2[[#This Row],[Unit Price]]*SalesData_2[[#This Row],[Units Sold]]</f>
        <v>1600</v>
      </c>
      <c r="I650" s="5">
        <f>SalesData_2[[#This Row],[Unit Cost]]*SalesData_2[[#This Row],[Units Sold]]</f>
        <v>1168</v>
      </c>
      <c r="J650" s="5">
        <f>SalesData_2[[#This Row],[Sales]]-SalesData_2[[#This Row],[COGS]]</f>
        <v>432</v>
      </c>
      <c r="K650" s="19">
        <f>SalesData_2[[#This Row],[Profit]]/SalesData_2[[#This Row],[Sales]]</f>
        <v>0.27</v>
      </c>
      <c r="L650" t="s">
        <v>72</v>
      </c>
      <c r="M650" t="s">
        <v>82</v>
      </c>
      <c r="N650" t="s">
        <v>86</v>
      </c>
    </row>
    <row r="651" spans="1:14" x14ac:dyDescent="0.3">
      <c r="A651" s="2">
        <v>44514</v>
      </c>
      <c r="B651" s="2">
        <v>44516</v>
      </c>
      <c r="C651">
        <v>2</v>
      </c>
      <c r="D651" t="s">
        <v>20</v>
      </c>
      <c r="E651" s="5">
        <v>440</v>
      </c>
      <c r="F651" s="5">
        <v>286</v>
      </c>
      <c r="G651">
        <v>6</v>
      </c>
      <c r="H651" s="5">
        <f>SalesData_2[[#This Row],[Unit Price]]*SalesData_2[[#This Row],[Units Sold]]</f>
        <v>2640</v>
      </c>
      <c r="I651" s="5">
        <f>SalesData_2[[#This Row],[Unit Cost]]*SalesData_2[[#This Row],[Units Sold]]</f>
        <v>1716</v>
      </c>
      <c r="J651" s="5">
        <f>SalesData_2[[#This Row],[Sales]]-SalesData_2[[#This Row],[COGS]]</f>
        <v>924</v>
      </c>
      <c r="K651" s="19">
        <f>SalesData_2[[#This Row],[Profit]]/SalesData_2[[#This Row],[Sales]]</f>
        <v>0.35</v>
      </c>
      <c r="L651" t="s">
        <v>31</v>
      </c>
      <c r="M651" t="s">
        <v>81</v>
      </c>
      <c r="N651" t="s">
        <v>85</v>
      </c>
    </row>
    <row r="652" spans="1:14" x14ac:dyDescent="0.3">
      <c r="A652" s="2">
        <v>44514</v>
      </c>
      <c r="B652" s="2">
        <v>44521</v>
      </c>
      <c r="C652">
        <v>7</v>
      </c>
      <c r="D652" t="s">
        <v>17</v>
      </c>
      <c r="E652" s="5">
        <v>195</v>
      </c>
      <c r="F652" s="5">
        <v>138.44999999999999</v>
      </c>
      <c r="G652">
        <v>3</v>
      </c>
      <c r="H652" s="5">
        <f>SalesData_2[[#This Row],[Unit Price]]*SalesData_2[[#This Row],[Units Sold]]</f>
        <v>585</v>
      </c>
      <c r="I652" s="5">
        <f>SalesData_2[[#This Row],[Unit Cost]]*SalesData_2[[#This Row],[Units Sold]]</f>
        <v>415.34999999999997</v>
      </c>
      <c r="J652" s="5">
        <f>SalesData_2[[#This Row],[Sales]]-SalesData_2[[#This Row],[COGS]]</f>
        <v>169.65000000000003</v>
      </c>
      <c r="K652" s="19">
        <f>SalesData_2[[#This Row],[Profit]]/SalesData_2[[#This Row],[Sales]]</f>
        <v>0.29000000000000004</v>
      </c>
      <c r="L652" t="s">
        <v>64</v>
      </c>
      <c r="M652" t="s">
        <v>79</v>
      </c>
      <c r="N652" t="s">
        <v>85</v>
      </c>
    </row>
    <row r="653" spans="1:14" x14ac:dyDescent="0.3">
      <c r="A653" s="2">
        <v>44517</v>
      </c>
      <c r="B653" s="2">
        <v>44519</v>
      </c>
      <c r="C653">
        <v>2</v>
      </c>
      <c r="D653" t="s">
        <v>2</v>
      </c>
      <c r="E653" s="5">
        <v>250</v>
      </c>
      <c r="F653" s="5">
        <v>187.5</v>
      </c>
      <c r="G653">
        <v>6</v>
      </c>
      <c r="H653" s="5">
        <f>SalesData_2[[#This Row],[Unit Price]]*SalesData_2[[#This Row],[Units Sold]]</f>
        <v>1500</v>
      </c>
      <c r="I653" s="5">
        <f>SalesData_2[[#This Row],[Unit Cost]]*SalesData_2[[#This Row],[Units Sold]]</f>
        <v>1125</v>
      </c>
      <c r="J653" s="5">
        <f>SalesData_2[[#This Row],[Sales]]-SalesData_2[[#This Row],[COGS]]</f>
        <v>375</v>
      </c>
      <c r="K653" s="19">
        <f>SalesData_2[[#This Row],[Profit]]/SalesData_2[[#This Row],[Sales]]</f>
        <v>0.25</v>
      </c>
      <c r="L653" t="s">
        <v>37</v>
      </c>
      <c r="M653" t="s">
        <v>81</v>
      </c>
      <c r="N653" t="s">
        <v>85</v>
      </c>
    </row>
    <row r="654" spans="1:14" x14ac:dyDescent="0.3">
      <c r="A654" s="2">
        <v>44518</v>
      </c>
      <c r="B654" s="2">
        <v>44522</v>
      </c>
      <c r="C654">
        <v>4</v>
      </c>
      <c r="D654" t="s">
        <v>17</v>
      </c>
      <c r="E654" s="5">
        <v>195</v>
      </c>
      <c r="F654" s="5">
        <v>138.44999999999999</v>
      </c>
      <c r="G654">
        <v>2</v>
      </c>
      <c r="H654" s="5">
        <f>SalesData_2[[#This Row],[Unit Price]]*SalesData_2[[#This Row],[Units Sold]]</f>
        <v>390</v>
      </c>
      <c r="I654" s="5">
        <f>SalesData_2[[#This Row],[Unit Cost]]*SalesData_2[[#This Row],[Units Sold]]</f>
        <v>276.89999999999998</v>
      </c>
      <c r="J654" s="5">
        <f>SalesData_2[[#This Row],[Sales]]-SalesData_2[[#This Row],[COGS]]</f>
        <v>113.10000000000002</v>
      </c>
      <c r="K654" s="19">
        <f>SalesData_2[[#This Row],[Profit]]/SalesData_2[[#This Row],[Sales]]</f>
        <v>0.29000000000000004</v>
      </c>
      <c r="L654" t="s">
        <v>57</v>
      </c>
      <c r="M654" t="s">
        <v>79</v>
      </c>
      <c r="N654" t="s">
        <v>86</v>
      </c>
    </row>
    <row r="655" spans="1:14" x14ac:dyDescent="0.3">
      <c r="A655" s="2">
        <v>44519</v>
      </c>
      <c r="B655" s="2">
        <v>44523</v>
      </c>
      <c r="C655">
        <v>4</v>
      </c>
      <c r="D655" t="s">
        <v>9</v>
      </c>
      <c r="E655" s="5">
        <v>215</v>
      </c>
      <c r="F655" s="5">
        <v>152.65</v>
      </c>
      <c r="G655">
        <v>7</v>
      </c>
      <c r="H655" s="5">
        <f>SalesData_2[[#This Row],[Unit Price]]*SalesData_2[[#This Row],[Units Sold]]</f>
        <v>1505</v>
      </c>
      <c r="I655" s="5">
        <f>SalesData_2[[#This Row],[Unit Cost]]*SalesData_2[[#This Row],[Units Sold]]</f>
        <v>1068.55</v>
      </c>
      <c r="J655" s="5">
        <f>SalesData_2[[#This Row],[Sales]]-SalesData_2[[#This Row],[COGS]]</f>
        <v>436.45000000000005</v>
      </c>
      <c r="K655" s="19">
        <f>SalesData_2[[#This Row],[Profit]]/SalesData_2[[#This Row],[Sales]]</f>
        <v>0.29000000000000004</v>
      </c>
      <c r="L655" t="s">
        <v>42</v>
      </c>
      <c r="M655" t="s">
        <v>82</v>
      </c>
      <c r="N655" t="s">
        <v>85</v>
      </c>
    </row>
    <row r="656" spans="1:14" x14ac:dyDescent="0.3">
      <c r="A656" s="2">
        <v>44519</v>
      </c>
      <c r="B656" s="2">
        <v>44524</v>
      </c>
      <c r="C656">
        <v>5</v>
      </c>
      <c r="D656" t="s">
        <v>21</v>
      </c>
      <c r="E656" s="5">
        <v>355</v>
      </c>
      <c r="F656" s="5">
        <v>252.05</v>
      </c>
      <c r="G656">
        <v>2</v>
      </c>
      <c r="H656" s="5">
        <f>SalesData_2[[#This Row],[Unit Price]]*SalesData_2[[#This Row],[Units Sold]]</f>
        <v>710</v>
      </c>
      <c r="I656" s="5">
        <f>SalesData_2[[#This Row],[Unit Cost]]*SalesData_2[[#This Row],[Units Sold]]</f>
        <v>504.1</v>
      </c>
      <c r="J656" s="5">
        <f>SalesData_2[[#This Row],[Sales]]-SalesData_2[[#This Row],[COGS]]</f>
        <v>205.89999999999998</v>
      </c>
      <c r="K656" s="19">
        <f>SalesData_2[[#This Row],[Profit]]/SalesData_2[[#This Row],[Sales]]</f>
        <v>0.28999999999999998</v>
      </c>
      <c r="L656" t="s">
        <v>48</v>
      </c>
      <c r="M656" t="s">
        <v>80</v>
      </c>
      <c r="N656" t="s">
        <v>86</v>
      </c>
    </row>
    <row r="657" spans="1:14" x14ac:dyDescent="0.3">
      <c r="A657" s="2">
        <v>44522</v>
      </c>
      <c r="B657" s="2">
        <v>44529</v>
      </c>
      <c r="C657">
        <v>7</v>
      </c>
      <c r="D657" t="s">
        <v>12</v>
      </c>
      <c r="E657" s="5">
        <v>320</v>
      </c>
      <c r="F657" s="5">
        <v>233.6</v>
      </c>
      <c r="G657">
        <v>9</v>
      </c>
      <c r="H657" s="5">
        <f>SalesData_2[[#This Row],[Unit Price]]*SalesData_2[[#This Row],[Units Sold]]</f>
        <v>2880</v>
      </c>
      <c r="I657" s="5">
        <f>SalesData_2[[#This Row],[Unit Cost]]*SalesData_2[[#This Row],[Units Sold]]</f>
        <v>2102.4</v>
      </c>
      <c r="J657" s="5">
        <f>SalesData_2[[#This Row],[Sales]]-SalesData_2[[#This Row],[COGS]]</f>
        <v>777.59999999999991</v>
      </c>
      <c r="K657" s="19">
        <f>SalesData_2[[#This Row],[Profit]]/SalesData_2[[#This Row],[Sales]]</f>
        <v>0.26999999999999996</v>
      </c>
      <c r="L657" t="s">
        <v>70</v>
      </c>
      <c r="M657" t="s">
        <v>80</v>
      </c>
      <c r="N657" t="s">
        <v>86</v>
      </c>
    </row>
    <row r="658" spans="1:14" x14ac:dyDescent="0.3">
      <c r="A658" s="2">
        <v>44522</v>
      </c>
      <c r="B658" s="2">
        <v>44525</v>
      </c>
      <c r="C658">
        <v>3</v>
      </c>
      <c r="D658" t="s">
        <v>11</v>
      </c>
      <c r="E658" s="5">
        <v>490</v>
      </c>
      <c r="F658" s="5">
        <v>298.89999999999998</v>
      </c>
      <c r="G658">
        <v>1</v>
      </c>
      <c r="H658" s="5">
        <f>SalesData_2[[#This Row],[Unit Price]]*SalesData_2[[#This Row],[Units Sold]]</f>
        <v>490</v>
      </c>
      <c r="I658" s="5">
        <f>SalesData_2[[#This Row],[Unit Cost]]*SalesData_2[[#This Row],[Units Sold]]</f>
        <v>298.89999999999998</v>
      </c>
      <c r="J658" s="5">
        <f>SalesData_2[[#This Row],[Sales]]-SalesData_2[[#This Row],[COGS]]</f>
        <v>191.10000000000002</v>
      </c>
      <c r="K658" s="19">
        <f>SalesData_2[[#This Row],[Profit]]/SalesData_2[[#This Row],[Sales]]</f>
        <v>0.39000000000000007</v>
      </c>
      <c r="L658" t="s">
        <v>73</v>
      </c>
      <c r="M658" t="s">
        <v>80</v>
      </c>
      <c r="N658" t="s">
        <v>85</v>
      </c>
    </row>
    <row r="659" spans="1:14" x14ac:dyDescent="0.3">
      <c r="A659" s="2">
        <v>44523</v>
      </c>
      <c r="B659" s="2">
        <v>44527</v>
      </c>
      <c r="C659">
        <v>4</v>
      </c>
      <c r="D659" t="s">
        <v>13</v>
      </c>
      <c r="E659" s="5">
        <v>445</v>
      </c>
      <c r="F659" s="5">
        <v>280.35000000000002</v>
      </c>
      <c r="G659">
        <v>3</v>
      </c>
      <c r="H659" s="5">
        <f>SalesData_2[[#This Row],[Unit Price]]*SalesData_2[[#This Row],[Units Sold]]</f>
        <v>1335</v>
      </c>
      <c r="I659" s="5">
        <f>SalesData_2[[#This Row],[Unit Cost]]*SalesData_2[[#This Row],[Units Sold]]</f>
        <v>841.05000000000007</v>
      </c>
      <c r="J659" s="5">
        <f>SalesData_2[[#This Row],[Sales]]-SalesData_2[[#This Row],[COGS]]</f>
        <v>493.94999999999993</v>
      </c>
      <c r="K659" s="19">
        <f>SalesData_2[[#This Row],[Profit]]/SalesData_2[[#This Row],[Sales]]</f>
        <v>0.36999999999999994</v>
      </c>
      <c r="L659" t="s">
        <v>38</v>
      </c>
      <c r="M659" t="s">
        <v>82</v>
      </c>
      <c r="N659" t="s">
        <v>86</v>
      </c>
    </row>
    <row r="660" spans="1:14" x14ac:dyDescent="0.3">
      <c r="A660" s="2">
        <v>44523</v>
      </c>
      <c r="B660" s="2">
        <v>44529</v>
      </c>
      <c r="C660">
        <v>6</v>
      </c>
      <c r="D660" t="s">
        <v>18</v>
      </c>
      <c r="E660" s="5">
        <v>80</v>
      </c>
      <c r="F660" s="5">
        <v>48.8</v>
      </c>
      <c r="G660">
        <v>4</v>
      </c>
      <c r="H660" s="5">
        <f>SalesData_2[[#This Row],[Unit Price]]*SalesData_2[[#This Row],[Units Sold]]</f>
        <v>320</v>
      </c>
      <c r="I660" s="5">
        <f>SalesData_2[[#This Row],[Unit Cost]]*SalesData_2[[#This Row],[Units Sold]]</f>
        <v>195.2</v>
      </c>
      <c r="J660" s="5">
        <f>SalesData_2[[#This Row],[Sales]]-SalesData_2[[#This Row],[COGS]]</f>
        <v>124.80000000000001</v>
      </c>
      <c r="K660" s="19">
        <f>SalesData_2[[#This Row],[Profit]]/SalesData_2[[#This Row],[Sales]]</f>
        <v>0.39</v>
      </c>
      <c r="L660" t="s">
        <v>60</v>
      </c>
      <c r="M660" t="s">
        <v>79</v>
      </c>
      <c r="N660" t="s">
        <v>86</v>
      </c>
    </row>
    <row r="661" spans="1:14" x14ac:dyDescent="0.3">
      <c r="A661" s="2">
        <v>44524</v>
      </c>
      <c r="B661" s="2">
        <v>44526</v>
      </c>
      <c r="C661">
        <v>2</v>
      </c>
      <c r="D661" t="s">
        <v>23</v>
      </c>
      <c r="E661" s="5">
        <v>275</v>
      </c>
      <c r="F661" s="5">
        <v>200.75</v>
      </c>
      <c r="G661">
        <v>6</v>
      </c>
      <c r="H661" s="5">
        <f>SalesData_2[[#This Row],[Unit Price]]*SalesData_2[[#This Row],[Units Sold]]</f>
        <v>1650</v>
      </c>
      <c r="I661" s="5">
        <f>SalesData_2[[#This Row],[Unit Cost]]*SalesData_2[[#This Row],[Units Sold]]</f>
        <v>1204.5</v>
      </c>
      <c r="J661" s="5">
        <f>SalesData_2[[#This Row],[Sales]]-SalesData_2[[#This Row],[COGS]]</f>
        <v>445.5</v>
      </c>
      <c r="K661" s="19">
        <f>SalesData_2[[#This Row],[Profit]]/SalesData_2[[#This Row],[Sales]]</f>
        <v>0.27</v>
      </c>
      <c r="L661" t="s">
        <v>59</v>
      </c>
      <c r="M661" t="s">
        <v>82</v>
      </c>
      <c r="N661" t="s">
        <v>86</v>
      </c>
    </row>
    <row r="662" spans="1:14" x14ac:dyDescent="0.3">
      <c r="A662" s="2">
        <v>44526</v>
      </c>
      <c r="B662" s="2">
        <v>44527</v>
      </c>
      <c r="C662">
        <v>1</v>
      </c>
      <c r="D662" t="s">
        <v>15</v>
      </c>
      <c r="E662" s="5">
        <v>110</v>
      </c>
      <c r="F662" s="5">
        <v>78.099999999999994</v>
      </c>
      <c r="G662">
        <v>1</v>
      </c>
      <c r="H662" s="5">
        <f>SalesData_2[[#This Row],[Unit Price]]*SalesData_2[[#This Row],[Units Sold]]</f>
        <v>110</v>
      </c>
      <c r="I662" s="5">
        <f>SalesData_2[[#This Row],[Unit Cost]]*SalesData_2[[#This Row],[Units Sold]]</f>
        <v>78.099999999999994</v>
      </c>
      <c r="J662" s="5">
        <f>SalesData_2[[#This Row],[Sales]]-SalesData_2[[#This Row],[COGS]]</f>
        <v>31.900000000000006</v>
      </c>
      <c r="K662" s="19">
        <f>SalesData_2[[#This Row],[Profit]]/SalesData_2[[#This Row],[Sales]]</f>
        <v>0.29000000000000004</v>
      </c>
      <c r="L662" t="s">
        <v>57</v>
      </c>
      <c r="M662" t="s">
        <v>81</v>
      </c>
      <c r="N662" t="s">
        <v>86</v>
      </c>
    </row>
    <row r="663" spans="1:14" x14ac:dyDescent="0.3">
      <c r="A663" s="2">
        <v>44527</v>
      </c>
      <c r="B663" s="2">
        <v>44530</v>
      </c>
      <c r="C663">
        <v>3</v>
      </c>
      <c r="D663" t="s">
        <v>9</v>
      </c>
      <c r="E663" s="5">
        <v>215</v>
      </c>
      <c r="F663" s="5">
        <v>152.65</v>
      </c>
      <c r="G663">
        <v>8</v>
      </c>
      <c r="H663" s="5">
        <f>SalesData_2[[#This Row],[Unit Price]]*SalesData_2[[#This Row],[Units Sold]]</f>
        <v>1720</v>
      </c>
      <c r="I663" s="5">
        <f>SalesData_2[[#This Row],[Unit Cost]]*SalesData_2[[#This Row],[Units Sold]]</f>
        <v>1221.2</v>
      </c>
      <c r="J663" s="5">
        <f>SalesData_2[[#This Row],[Sales]]-SalesData_2[[#This Row],[COGS]]</f>
        <v>498.79999999999995</v>
      </c>
      <c r="K663" s="19">
        <f>SalesData_2[[#This Row],[Profit]]/SalesData_2[[#This Row],[Sales]]</f>
        <v>0.28999999999999998</v>
      </c>
      <c r="L663" t="s">
        <v>53</v>
      </c>
      <c r="M663" t="s">
        <v>83</v>
      </c>
      <c r="N663" t="s">
        <v>85</v>
      </c>
    </row>
    <row r="664" spans="1:14" x14ac:dyDescent="0.3">
      <c r="A664" s="2">
        <v>44527</v>
      </c>
      <c r="B664" s="2">
        <v>44533</v>
      </c>
      <c r="C664">
        <v>6</v>
      </c>
      <c r="D664" t="s">
        <v>22</v>
      </c>
      <c r="E664" s="5">
        <v>460</v>
      </c>
      <c r="F664" s="5">
        <v>303.60000000000002</v>
      </c>
      <c r="G664">
        <v>6</v>
      </c>
      <c r="H664" s="5">
        <f>SalesData_2[[#This Row],[Unit Price]]*SalesData_2[[#This Row],[Units Sold]]</f>
        <v>2760</v>
      </c>
      <c r="I664" s="5">
        <f>SalesData_2[[#This Row],[Unit Cost]]*SalesData_2[[#This Row],[Units Sold]]</f>
        <v>1821.6000000000001</v>
      </c>
      <c r="J664" s="5">
        <f>SalesData_2[[#This Row],[Sales]]-SalesData_2[[#This Row],[COGS]]</f>
        <v>938.39999999999986</v>
      </c>
      <c r="K664" s="19">
        <f>SalesData_2[[#This Row],[Profit]]/SalesData_2[[#This Row],[Sales]]</f>
        <v>0.33999999999999997</v>
      </c>
      <c r="L664" t="s">
        <v>51</v>
      </c>
      <c r="M664" t="s">
        <v>79</v>
      </c>
      <c r="N664" t="s">
        <v>86</v>
      </c>
    </row>
    <row r="665" spans="1:14" x14ac:dyDescent="0.3">
      <c r="A665" s="2">
        <v>44527</v>
      </c>
      <c r="B665" s="2">
        <v>44529</v>
      </c>
      <c r="C665">
        <v>2</v>
      </c>
      <c r="D665" t="s">
        <v>19</v>
      </c>
      <c r="E665" s="5">
        <v>220</v>
      </c>
      <c r="F665" s="5">
        <v>154</v>
      </c>
      <c r="G665">
        <v>3</v>
      </c>
      <c r="H665" s="5">
        <f>SalesData_2[[#This Row],[Unit Price]]*SalesData_2[[#This Row],[Units Sold]]</f>
        <v>660</v>
      </c>
      <c r="I665" s="5">
        <f>SalesData_2[[#This Row],[Unit Cost]]*SalesData_2[[#This Row],[Units Sold]]</f>
        <v>462</v>
      </c>
      <c r="J665" s="5">
        <f>SalesData_2[[#This Row],[Sales]]-SalesData_2[[#This Row],[COGS]]</f>
        <v>198</v>
      </c>
      <c r="K665" s="19">
        <f>SalesData_2[[#This Row],[Profit]]/SalesData_2[[#This Row],[Sales]]</f>
        <v>0.3</v>
      </c>
      <c r="L665" t="s">
        <v>72</v>
      </c>
      <c r="M665" t="s">
        <v>79</v>
      </c>
      <c r="N665" t="s">
        <v>86</v>
      </c>
    </row>
    <row r="666" spans="1:14" x14ac:dyDescent="0.3">
      <c r="A666" s="2">
        <v>44529</v>
      </c>
      <c r="B666" s="2">
        <v>44535</v>
      </c>
      <c r="C666">
        <v>6</v>
      </c>
      <c r="D666" t="s">
        <v>23</v>
      </c>
      <c r="E666" s="5">
        <v>275</v>
      </c>
      <c r="F666" s="5">
        <v>200.75</v>
      </c>
      <c r="G666">
        <v>3</v>
      </c>
      <c r="H666" s="5">
        <f>SalesData_2[[#This Row],[Unit Price]]*SalesData_2[[#This Row],[Units Sold]]</f>
        <v>825</v>
      </c>
      <c r="I666" s="5">
        <f>SalesData_2[[#This Row],[Unit Cost]]*SalesData_2[[#This Row],[Units Sold]]</f>
        <v>602.25</v>
      </c>
      <c r="J666" s="5">
        <f>SalesData_2[[#This Row],[Sales]]-SalesData_2[[#This Row],[COGS]]</f>
        <v>222.75</v>
      </c>
      <c r="K666" s="19">
        <f>SalesData_2[[#This Row],[Profit]]/SalesData_2[[#This Row],[Sales]]</f>
        <v>0.27</v>
      </c>
      <c r="L666" t="s">
        <v>35</v>
      </c>
      <c r="M666" t="s">
        <v>83</v>
      </c>
      <c r="N666" t="s">
        <v>85</v>
      </c>
    </row>
    <row r="667" spans="1:14" x14ac:dyDescent="0.3">
      <c r="A667" s="2">
        <v>44529</v>
      </c>
      <c r="B667" s="2">
        <v>44532</v>
      </c>
      <c r="C667">
        <v>3</v>
      </c>
      <c r="D667" t="s">
        <v>9</v>
      </c>
      <c r="E667" s="5">
        <v>215</v>
      </c>
      <c r="F667" s="5">
        <v>152.65</v>
      </c>
      <c r="G667">
        <v>6</v>
      </c>
      <c r="H667" s="5">
        <f>SalesData_2[[#This Row],[Unit Price]]*SalesData_2[[#This Row],[Units Sold]]</f>
        <v>1290</v>
      </c>
      <c r="I667" s="5">
        <f>SalesData_2[[#This Row],[Unit Cost]]*SalesData_2[[#This Row],[Units Sold]]</f>
        <v>915.90000000000009</v>
      </c>
      <c r="J667" s="5">
        <f>SalesData_2[[#This Row],[Sales]]-SalesData_2[[#This Row],[COGS]]</f>
        <v>374.09999999999991</v>
      </c>
      <c r="K667" s="19">
        <f>SalesData_2[[#This Row],[Profit]]/SalesData_2[[#This Row],[Sales]]</f>
        <v>0.28999999999999992</v>
      </c>
      <c r="L667" t="s">
        <v>57</v>
      </c>
      <c r="M667" t="s">
        <v>83</v>
      </c>
      <c r="N667" t="s">
        <v>85</v>
      </c>
    </row>
    <row r="668" spans="1:14" x14ac:dyDescent="0.3">
      <c r="A668" s="2">
        <v>44529</v>
      </c>
      <c r="B668" s="2">
        <v>44535</v>
      </c>
      <c r="C668">
        <v>6</v>
      </c>
      <c r="D668" t="s">
        <v>20</v>
      </c>
      <c r="E668" s="5">
        <v>440</v>
      </c>
      <c r="F668" s="5">
        <v>286</v>
      </c>
      <c r="G668">
        <v>3</v>
      </c>
      <c r="H668" s="5">
        <f>SalesData_2[[#This Row],[Unit Price]]*SalesData_2[[#This Row],[Units Sold]]</f>
        <v>1320</v>
      </c>
      <c r="I668" s="5">
        <f>SalesData_2[[#This Row],[Unit Cost]]*SalesData_2[[#This Row],[Units Sold]]</f>
        <v>858</v>
      </c>
      <c r="J668" s="5">
        <f>SalesData_2[[#This Row],[Sales]]-SalesData_2[[#This Row],[COGS]]</f>
        <v>462</v>
      </c>
      <c r="K668" s="19">
        <f>SalesData_2[[#This Row],[Profit]]/SalesData_2[[#This Row],[Sales]]</f>
        <v>0.35</v>
      </c>
      <c r="L668" t="s">
        <v>49</v>
      </c>
      <c r="M668" t="s">
        <v>79</v>
      </c>
      <c r="N668" t="s">
        <v>86</v>
      </c>
    </row>
    <row r="669" spans="1:14" x14ac:dyDescent="0.3">
      <c r="A669" s="2">
        <v>44530</v>
      </c>
      <c r="B669" s="2">
        <v>44531</v>
      </c>
      <c r="C669">
        <v>1</v>
      </c>
      <c r="D669" t="s">
        <v>7</v>
      </c>
      <c r="E669" s="5">
        <v>250</v>
      </c>
      <c r="F669" s="5">
        <v>167.5</v>
      </c>
      <c r="G669">
        <v>4</v>
      </c>
      <c r="H669" s="5">
        <f>SalesData_2[[#This Row],[Unit Price]]*SalesData_2[[#This Row],[Units Sold]]</f>
        <v>1000</v>
      </c>
      <c r="I669" s="5">
        <f>SalesData_2[[#This Row],[Unit Cost]]*SalesData_2[[#This Row],[Units Sold]]</f>
        <v>670</v>
      </c>
      <c r="J669" s="5">
        <f>SalesData_2[[#This Row],[Sales]]-SalesData_2[[#This Row],[COGS]]</f>
        <v>330</v>
      </c>
      <c r="K669" s="19">
        <f>SalesData_2[[#This Row],[Profit]]/SalesData_2[[#This Row],[Sales]]</f>
        <v>0.33</v>
      </c>
      <c r="L669" t="s">
        <v>61</v>
      </c>
      <c r="M669" t="s">
        <v>83</v>
      </c>
      <c r="N669" t="s">
        <v>85</v>
      </c>
    </row>
    <row r="670" spans="1:14" x14ac:dyDescent="0.3">
      <c r="A670" s="2">
        <v>44530</v>
      </c>
      <c r="B670" s="2">
        <v>44537</v>
      </c>
      <c r="C670">
        <v>7</v>
      </c>
      <c r="D670" t="s">
        <v>12</v>
      </c>
      <c r="E670" s="5">
        <v>320</v>
      </c>
      <c r="F670" s="5">
        <v>233.6</v>
      </c>
      <c r="G670">
        <v>4</v>
      </c>
      <c r="H670" s="5">
        <f>SalesData_2[[#This Row],[Unit Price]]*SalesData_2[[#This Row],[Units Sold]]</f>
        <v>1280</v>
      </c>
      <c r="I670" s="5">
        <f>SalesData_2[[#This Row],[Unit Cost]]*SalesData_2[[#This Row],[Units Sold]]</f>
        <v>934.4</v>
      </c>
      <c r="J670" s="5">
        <f>SalesData_2[[#This Row],[Sales]]-SalesData_2[[#This Row],[COGS]]</f>
        <v>345.6</v>
      </c>
      <c r="K670" s="19">
        <f>SalesData_2[[#This Row],[Profit]]/SalesData_2[[#This Row],[Sales]]</f>
        <v>0.27</v>
      </c>
      <c r="L670" t="s">
        <v>40</v>
      </c>
      <c r="M670" t="s">
        <v>83</v>
      </c>
      <c r="N670" t="s">
        <v>86</v>
      </c>
    </row>
    <row r="671" spans="1:14" x14ac:dyDescent="0.3">
      <c r="A671" s="2">
        <v>44531</v>
      </c>
      <c r="B671" s="2">
        <v>44534</v>
      </c>
      <c r="C671">
        <v>3</v>
      </c>
      <c r="D671" t="s">
        <v>23</v>
      </c>
      <c r="E671" s="5">
        <v>275</v>
      </c>
      <c r="F671" s="5">
        <v>200.75</v>
      </c>
      <c r="G671">
        <v>3</v>
      </c>
      <c r="H671" s="5">
        <f>SalesData_2[[#This Row],[Unit Price]]*SalesData_2[[#This Row],[Units Sold]]</f>
        <v>825</v>
      </c>
      <c r="I671" s="5">
        <f>SalesData_2[[#This Row],[Unit Cost]]*SalesData_2[[#This Row],[Units Sold]]</f>
        <v>602.25</v>
      </c>
      <c r="J671" s="5">
        <f>SalesData_2[[#This Row],[Sales]]-SalesData_2[[#This Row],[COGS]]</f>
        <v>222.75</v>
      </c>
      <c r="K671" s="19">
        <f>SalesData_2[[#This Row],[Profit]]/SalesData_2[[#This Row],[Sales]]</f>
        <v>0.27</v>
      </c>
      <c r="L671" t="s">
        <v>55</v>
      </c>
      <c r="M671" t="s">
        <v>83</v>
      </c>
      <c r="N671" t="s">
        <v>86</v>
      </c>
    </row>
    <row r="672" spans="1:14" x14ac:dyDescent="0.3">
      <c r="A672" s="2">
        <v>44531</v>
      </c>
      <c r="B672" s="2">
        <v>44537</v>
      </c>
      <c r="C672">
        <v>6</v>
      </c>
      <c r="D672" t="s">
        <v>6</v>
      </c>
      <c r="E672" s="5">
        <v>99</v>
      </c>
      <c r="F672" s="5">
        <v>62.37</v>
      </c>
      <c r="G672">
        <v>5</v>
      </c>
      <c r="H672" s="5">
        <f>SalesData_2[[#This Row],[Unit Price]]*SalesData_2[[#This Row],[Units Sold]]</f>
        <v>495</v>
      </c>
      <c r="I672" s="5">
        <f>SalesData_2[[#This Row],[Unit Cost]]*SalesData_2[[#This Row],[Units Sold]]</f>
        <v>311.84999999999997</v>
      </c>
      <c r="J672" s="5">
        <f>SalesData_2[[#This Row],[Sales]]-SalesData_2[[#This Row],[COGS]]</f>
        <v>183.15000000000003</v>
      </c>
      <c r="K672" s="19">
        <f>SalesData_2[[#This Row],[Profit]]/SalesData_2[[#This Row],[Sales]]</f>
        <v>0.37000000000000005</v>
      </c>
      <c r="L672" t="s">
        <v>48</v>
      </c>
      <c r="M672" t="s">
        <v>80</v>
      </c>
      <c r="N672" t="s">
        <v>85</v>
      </c>
    </row>
    <row r="673" spans="1:14" x14ac:dyDescent="0.3">
      <c r="A673" s="2">
        <v>44532</v>
      </c>
      <c r="B673" s="2">
        <v>44536</v>
      </c>
      <c r="C673">
        <v>4</v>
      </c>
      <c r="D673" t="s">
        <v>23</v>
      </c>
      <c r="E673" s="5">
        <v>275</v>
      </c>
      <c r="F673" s="5">
        <v>200.75</v>
      </c>
      <c r="G673">
        <v>7</v>
      </c>
      <c r="H673" s="5">
        <f>SalesData_2[[#This Row],[Unit Price]]*SalesData_2[[#This Row],[Units Sold]]</f>
        <v>1925</v>
      </c>
      <c r="I673" s="5">
        <f>SalesData_2[[#This Row],[Unit Cost]]*SalesData_2[[#This Row],[Units Sold]]</f>
        <v>1405.25</v>
      </c>
      <c r="J673" s="5">
        <f>SalesData_2[[#This Row],[Sales]]-SalesData_2[[#This Row],[COGS]]</f>
        <v>519.75</v>
      </c>
      <c r="K673" s="19">
        <f>SalesData_2[[#This Row],[Profit]]/SalesData_2[[#This Row],[Sales]]</f>
        <v>0.27</v>
      </c>
      <c r="L673" t="s">
        <v>53</v>
      </c>
      <c r="M673" t="s">
        <v>81</v>
      </c>
      <c r="N673" t="s">
        <v>86</v>
      </c>
    </row>
    <row r="674" spans="1:14" x14ac:dyDescent="0.3">
      <c r="A674" s="2">
        <v>44533</v>
      </c>
      <c r="B674" s="2">
        <v>44536</v>
      </c>
      <c r="C674">
        <v>3</v>
      </c>
      <c r="D674" t="s">
        <v>9</v>
      </c>
      <c r="E674" s="5">
        <v>215</v>
      </c>
      <c r="F674" s="5">
        <v>152.65</v>
      </c>
      <c r="G674">
        <v>2</v>
      </c>
      <c r="H674" s="5">
        <f>SalesData_2[[#This Row],[Unit Price]]*SalesData_2[[#This Row],[Units Sold]]</f>
        <v>430</v>
      </c>
      <c r="I674" s="5">
        <f>SalesData_2[[#This Row],[Unit Cost]]*SalesData_2[[#This Row],[Units Sold]]</f>
        <v>305.3</v>
      </c>
      <c r="J674" s="5">
        <f>SalesData_2[[#This Row],[Sales]]-SalesData_2[[#This Row],[COGS]]</f>
        <v>124.69999999999999</v>
      </c>
      <c r="K674" s="19">
        <f>SalesData_2[[#This Row],[Profit]]/SalesData_2[[#This Row],[Sales]]</f>
        <v>0.28999999999999998</v>
      </c>
      <c r="L674" t="s">
        <v>35</v>
      </c>
      <c r="M674" t="s">
        <v>81</v>
      </c>
      <c r="N674" t="s">
        <v>85</v>
      </c>
    </row>
    <row r="675" spans="1:14" x14ac:dyDescent="0.3">
      <c r="A675" s="2">
        <v>44533</v>
      </c>
      <c r="B675" s="2">
        <v>44539</v>
      </c>
      <c r="C675">
        <v>6</v>
      </c>
      <c r="D675" t="s">
        <v>17</v>
      </c>
      <c r="E675" s="5">
        <v>195</v>
      </c>
      <c r="F675" s="5">
        <v>138.44999999999999</v>
      </c>
      <c r="G675">
        <v>2</v>
      </c>
      <c r="H675" s="5">
        <f>SalesData_2[[#This Row],[Unit Price]]*SalesData_2[[#This Row],[Units Sold]]</f>
        <v>390</v>
      </c>
      <c r="I675" s="5">
        <f>SalesData_2[[#This Row],[Unit Cost]]*SalesData_2[[#This Row],[Units Sold]]</f>
        <v>276.89999999999998</v>
      </c>
      <c r="J675" s="5">
        <f>SalesData_2[[#This Row],[Sales]]-SalesData_2[[#This Row],[COGS]]</f>
        <v>113.10000000000002</v>
      </c>
      <c r="K675" s="19">
        <f>SalesData_2[[#This Row],[Profit]]/SalesData_2[[#This Row],[Sales]]</f>
        <v>0.29000000000000004</v>
      </c>
      <c r="L675" t="s">
        <v>63</v>
      </c>
      <c r="M675" t="s">
        <v>82</v>
      </c>
      <c r="N675" t="s">
        <v>85</v>
      </c>
    </row>
    <row r="676" spans="1:14" x14ac:dyDescent="0.3">
      <c r="A676" s="2">
        <v>44534</v>
      </c>
      <c r="B676" s="2">
        <v>44538</v>
      </c>
      <c r="C676">
        <v>4</v>
      </c>
      <c r="D676" t="s">
        <v>14</v>
      </c>
      <c r="E676" s="5">
        <v>375</v>
      </c>
      <c r="F676" s="5">
        <v>247.5</v>
      </c>
      <c r="G676">
        <v>5</v>
      </c>
      <c r="H676" s="5">
        <f>SalesData_2[[#This Row],[Unit Price]]*SalesData_2[[#This Row],[Units Sold]]</f>
        <v>1875</v>
      </c>
      <c r="I676" s="5">
        <f>SalesData_2[[#This Row],[Unit Cost]]*SalesData_2[[#This Row],[Units Sold]]</f>
        <v>1237.5</v>
      </c>
      <c r="J676" s="5">
        <f>SalesData_2[[#This Row],[Sales]]-SalesData_2[[#This Row],[COGS]]</f>
        <v>637.5</v>
      </c>
      <c r="K676" s="19">
        <f>SalesData_2[[#This Row],[Profit]]/SalesData_2[[#This Row],[Sales]]</f>
        <v>0.34</v>
      </c>
      <c r="L676" t="s">
        <v>42</v>
      </c>
      <c r="M676" t="s">
        <v>82</v>
      </c>
      <c r="N676" t="s">
        <v>86</v>
      </c>
    </row>
    <row r="677" spans="1:14" x14ac:dyDescent="0.3">
      <c r="A677" s="2">
        <v>44534</v>
      </c>
      <c r="B677" s="2">
        <v>44535</v>
      </c>
      <c r="C677">
        <v>1</v>
      </c>
      <c r="D677" t="s">
        <v>2</v>
      </c>
      <c r="E677" s="5">
        <v>250</v>
      </c>
      <c r="F677" s="5">
        <v>187.5</v>
      </c>
      <c r="G677">
        <v>6</v>
      </c>
      <c r="H677" s="5">
        <f>SalesData_2[[#This Row],[Unit Price]]*SalesData_2[[#This Row],[Units Sold]]</f>
        <v>1500</v>
      </c>
      <c r="I677" s="5">
        <f>SalesData_2[[#This Row],[Unit Cost]]*SalesData_2[[#This Row],[Units Sold]]</f>
        <v>1125</v>
      </c>
      <c r="J677" s="5">
        <f>SalesData_2[[#This Row],[Sales]]-SalesData_2[[#This Row],[COGS]]</f>
        <v>375</v>
      </c>
      <c r="K677" s="19">
        <f>SalesData_2[[#This Row],[Profit]]/SalesData_2[[#This Row],[Sales]]</f>
        <v>0.25</v>
      </c>
      <c r="L677" t="s">
        <v>41</v>
      </c>
      <c r="M677" t="s">
        <v>80</v>
      </c>
      <c r="N677" t="s">
        <v>85</v>
      </c>
    </row>
    <row r="678" spans="1:14" x14ac:dyDescent="0.3">
      <c r="A678" s="2">
        <v>44535</v>
      </c>
      <c r="B678" s="2">
        <v>44541</v>
      </c>
      <c r="C678">
        <v>6</v>
      </c>
      <c r="D678" t="s">
        <v>16</v>
      </c>
      <c r="E678" s="5">
        <v>145</v>
      </c>
      <c r="F678" s="5">
        <v>105.85</v>
      </c>
      <c r="G678">
        <v>7</v>
      </c>
      <c r="H678" s="5">
        <f>SalesData_2[[#This Row],[Unit Price]]*SalesData_2[[#This Row],[Units Sold]]</f>
        <v>1015</v>
      </c>
      <c r="I678" s="5">
        <f>SalesData_2[[#This Row],[Unit Cost]]*SalesData_2[[#This Row],[Units Sold]]</f>
        <v>740.94999999999993</v>
      </c>
      <c r="J678" s="5">
        <f>SalesData_2[[#This Row],[Sales]]-SalesData_2[[#This Row],[COGS]]</f>
        <v>274.05000000000007</v>
      </c>
      <c r="K678" s="19">
        <f>SalesData_2[[#This Row],[Profit]]/SalesData_2[[#This Row],[Sales]]</f>
        <v>0.27000000000000007</v>
      </c>
      <c r="L678" t="s">
        <v>46</v>
      </c>
      <c r="M678" t="s">
        <v>82</v>
      </c>
      <c r="N678" t="s">
        <v>86</v>
      </c>
    </row>
    <row r="679" spans="1:14" x14ac:dyDescent="0.3">
      <c r="A679" s="2">
        <v>44536</v>
      </c>
      <c r="B679" s="2">
        <v>44543</v>
      </c>
      <c r="C679">
        <v>7</v>
      </c>
      <c r="D679" t="s">
        <v>13</v>
      </c>
      <c r="E679" s="5">
        <v>445</v>
      </c>
      <c r="F679" s="5">
        <v>280.35000000000002</v>
      </c>
      <c r="G679">
        <v>9</v>
      </c>
      <c r="H679" s="5">
        <f>SalesData_2[[#This Row],[Unit Price]]*SalesData_2[[#This Row],[Units Sold]]</f>
        <v>4005</v>
      </c>
      <c r="I679" s="5">
        <f>SalesData_2[[#This Row],[Unit Cost]]*SalesData_2[[#This Row],[Units Sold]]</f>
        <v>2523.15</v>
      </c>
      <c r="J679" s="5">
        <f>SalesData_2[[#This Row],[Sales]]-SalesData_2[[#This Row],[COGS]]</f>
        <v>1481.85</v>
      </c>
      <c r="K679" s="19">
        <f>SalesData_2[[#This Row],[Profit]]/SalesData_2[[#This Row],[Sales]]</f>
        <v>0.37</v>
      </c>
      <c r="L679" t="s">
        <v>50</v>
      </c>
      <c r="M679" t="s">
        <v>82</v>
      </c>
      <c r="N679" t="s">
        <v>86</v>
      </c>
    </row>
    <row r="680" spans="1:14" x14ac:dyDescent="0.3">
      <c r="A680" s="2">
        <v>44538</v>
      </c>
      <c r="B680" s="2">
        <v>44544</v>
      </c>
      <c r="C680">
        <v>6</v>
      </c>
      <c r="D680" t="s">
        <v>11</v>
      </c>
      <c r="E680" s="5">
        <v>490</v>
      </c>
      <c r="F680" s="5">
        <v>298.89999999999998</v>
      </c>
      <c r="G680">
        <v>2</v>
      </c>
      <c r="H680" s="5">
        <f>SalesData_2[[#This Row],[Unit Price]]*SalesData_2[[#This Row],[Units Sold]]</f>
        <v>980</v>
      </c>
      <c r="I680" s="5">
        <f>SalesData_2[[#This Row],[Unit Cost]]*SalesData_2[[#This Row],[Units Sold]]</f>
        <v>597.79999999999995</v>
      </c>
      <c r="J680" s="5">
        <f>SalesData_2[[#This Row],[Sales]]-SalesData_2[[#This Row],[COGS]]</f>
        <v>382.20000000000005</v>
      </c>
      <c r="K680" s="19">
        <f>SalesData_2[[#This Row],[Profit]]/SalesData_2[[#This Row],[Sales]]</f>
        <v>0.39000000000000007</v>
      </c>
      <c r="L680" t="s">
        <v>47</v>
      </c>
      <c r="M680" t="s">
        <v>81</v>
      </c>
      <c r="N680" t="s">
        <v>85</v>
      </c>
    </row>
    <row r="681" spans="1:14" x14ac:dyDescent="0.3">
      <c r="A681" s="2">
        <v>44540</v>
      </c>
      <c r="B681" s="2">
        <v>44542</v>
      </c>
      <c r="C681">
        <v>2</v>
      </c>
      <c r="D681" t="s">
        <v>20</v>
      </c>
      <c r="E681" s="5">
        <v>440</v>
      </c>
      <c r="F681" s="5">
        <v>286</v>
      </c>
      <c r="G681">
        <v>6</v>
      </c>
      <c r="H681" s="5">
        <f>SalesData_2[[#This Row],[Unit Price]]*SalesData_2[[#This Row],[Units Sold]]</f>
        <v>2640</v>
      </c>
      <c r="I681" s="5">
        <f>SalesData_2[[#This Row],[Unit Cost]]*SalesData_2[[#This Row],[Units Sold]]</f>
        <v>1716</v>
      </c>
      <c r="J681" s="5">
        <f>SalesData_2[[#This Row],[Sales]]-SalesData_2[[#This Row],[COGS]]</f>
        <v>924</v>
      </c>
      <c r="K681" s="19">
        <f>SalesData_2[[#This Row],[Profit]]/SalesData_2[[#This Row],[Sales]]</f>
        <v>0.35</v>
      </c>
      <c r="L681" t="s">
        <v>65</v>
      </c>
      <c r="M681" t="s">
        <v>83</v>
      </c>
      <c r="N681" t="s">
        <v>85</v>
      </c>
    </row>
    <row r="682" spans="1:14" x14ac:dyDescent="0.3">
      <c r="A682" s="2">
        <v>44541</v>
      </c>
      <c r="B682" s="2">
        <v>44544</v>
      </c>
      <c r="C682">
        <v>3</v>
      </c>
      <c r="D682" t="s">
        <v>14</v>
      </c>
      <c r="E682" s="5">
        <v>375</v>
      </c>
      <c r="F682" s="5">
        <v>247.5</v>
      </c>
      <c r="G682">
        <v>1</v>
      </c>
      <c r="H682" s="5">
        <f>SalesData_2[[#This Row],[Unit Price]]*SalesData_2[[#This Row],[Units Sold]]</f>
        <v>375</v>
      </c>
      <c r="I682" s="5">
        <f>SalesData_2[[#This Row],[Unit Cost]]*SalesData_2[[#This Row],[Units Sold]]</f>
        <v>247.5</v>
      </c>
      <c r="J682" s="5">
        <f>SalesData_2[[#This Row],[Sales]]-SalesData_2[[#This Row],[COGS]]</f>
        <v>127.5</v>
      </c>
      <c r="K682" s="19">
        <f>SalesData_2[[#This Row],[Profit]]/SalesData_2[[#This Row],[Sales]]</f>
        <v>0.34</v>
      </c>
      <c r="L682" t="s">
        <v>62</v>
      </c>
      <c r="M682" t="s">
        <v>83</v>
      </c>
      <c r="N682" t="s">
        <v>85</v>
      </c>
    </row>
    <row r="683" spans="1:14" x14ac:dyDescent="0.3">
      <c r="A683" s="2">
        <v>44541</v>
      </c>
      <c r="B683" s="2">
        <v>44548</v>
      </c>
      <c r="C683">
        <v>7</v>
      </c>
      <c r="D683" t="s">
        <v>21</v>
      </c>
      <c r="E683" s="5">
        <v>355</v>
      </c>
      <c r="F683" s="5">
        <v>252.05</v>
      </c>
      <c r="G683">
        <v>7</v>
      </c>
      <c r="H683" s="5">
        <f>SalesData_2[[#This Row],[Unit Price]]*SalesData_2[[#This Row],[Units Sold]]</f>
        <v>2485</v>
      </c>
      <c r="I683" s="5">
        <f>SalesData_2[[#This Row],[Unit Cost]]*SalesData_2[[#This Row],[Units Sold]]</f>
        <v>1764.3500000000001</v>
      </c>
      <c r="J683" s="5">
        <f>SalesData_2[[#This Row],[Sales]]-SalesData_2[[#This Row],[COGS]]</f>
        <v>720.64999999999986</v>
      </c>
      <c r="K683" s="19">
        <f>SalesData_2[[#This Row],[Profit]]/SalesData_2[[#This Row],[Sales]]</f>
        <v>0.28999999999999992</v>
      </c>
      <c r="L683" t="s">
        <v>43</v>
      </c>
      <c r="M683" t="s">
        <v>79</v>
      </c>
      <c r="N683" t="s">
        <v>85</v>
      </c>
    </row>
    <row r="684" spans="1:14" x14ac:dyDescent="0.3">
      <c r="A684" s="2">
        <v>44543</v>
      </c>
      <c r="B684" s="2">
        <v>44545</v>
      </c>
      <c r="C684">
        <v>2</v>
      </c>
      <c r="D684" t="s">
        <v>7</v>
      </c>
      <c r="E684" s="5">
        <v>250</v>
      </c>
      <c r="F684" s="5">
        <v>167.5</v>
      </c>
      <c r="G684">
        <v>3</v>
      </c>
      <c r="H684" s="5">
        <f>SalesData_2[[#This Row],[Unit Price]]*SalesData_2[[#This Row],[Units Sold]]</f>
        <v>750</v>
      </c>
      <c r="I684" s="5">
        <f>SalesData_2[[#This Row],[Unit Cost]]*SalesData_2[[#This Row],[Units Sold]]</f>
        <v>502.5</v>
      </c>
      <c r="J684" s="5">
        <f>SalesData_2[[#This Row],[Sales]]-SalesData_2[[#This Row],[COGS]]</f>
        <v>247.5</v>
      </c>
      <c r="K684" s="19">
        <f>SalesData_2[[#This Row],[Profit]]/SalesData_2[[#This Row],[Sales]]</f>
        <v>0.33</v>
      </c>
      <c r="L684" t="s">
        <v>33</v>
      </c>
      <c r="M684" t="s">
        <v>81</v>
      </c>
      <c r="N684" t="s">
        <v>86</v>
      </c>
    </row>
    <row r="685" spans="1:14" x14ac:dyDescent="0.3">
      <c r="A685" s="2">
        <v>44543</v>
      </c>
      <c r="B685" s="2">
        <v>44548</v>
      </c>
      <c r="C685">
        <v>5</v>
      </c>
      <c r="D685" t="s">
        <v>15</v>
      </c>
      <c r="E685" s="5">
        <v>110</v>
      </c>
      <c r="F685" s="5">
        <v>78.099999999999994</v>
      </c>
      <c r="G685">
        <v>5</v>
      </c>
      <c r="H685" s="5">
        <f>SalesData_2[[#This Row],[Unit Price]]*SalesData_2[[#This Row],[Units Sold]]</f>
        <v>550</v>
      </c>
      <c r="I685" s="5">
        <f>SalesData_2[[#This Row],[Unit Cost]]*SalesData_2[[#This Row],[Units Sold]]</f>
        <v>390.5</v>
      </c>
      <c r="J685" s="5">
        <f>SalesData_2[[#This Row],[Sales]]-SalesData_2[[#This Row],[COGS]]</f>
        <v>159.5</v>
      </c>
      <c r="K685" s="19">
        <f>SalesData_2[[#This Row],[Profit]]/SalesData_2[[#This Row],[Sales]]</f>
        <v>0.28999999999999998</v>
      </c>
      <c r="L685" t="s">
        <v>37</v>
      </c>
      <c r="M685" t="s">
        <v>82</v>
      </c>
      <c r="N685" t="s">
        <v>85</v>
      </c>
    </row>
    <row r="686" spans="1:14" x14ac:dyDescent="0.3">
      <c r="A686" s="2">
        <v>44543</v>
      </c>
      <c r="B686" s="2">
        <v>44547</v>
      </c>
      <c r="C686">
        <v>4</v>
      </c>
      <c r="D686" t="s">
        <v>12</v>
      </c>
      <c r="E686" s="5">
        <v>320</v>
      </c>
      <c r="F686" s="5">
        <v>233.6</v>
      </c>
      <c r="G686">
        <v>6</v>
      </c>
      <c r="H686" s="5">
        <f>SalesData_2[[#This Row],[Unit Price]]*SalesData_2[[#This Row],[Units Sold]]</f>
        <v>1920</v>
      </c>
      <c r="I686" s="5">
        <f>SalesData_2[[#This Row],[Unit Cost]]*SalesData_2[[#This Row],[Units Sold]]</f>
        <v>1401.6</v>
      </c>
      <c r="J686" s="5">
        <f>SalesData_2[[#This Row],[Sales]]-SalesData_2[[#This Row],[COGS]]</f>
        <v>518.40000000000009</v>
      </c>
      <c r="K686" s="19">
        <f>SalesData_2[[#This Row],[Profit]]/SalesData_2[[#This Row],[Sales]]</f>
        <v>0.27000000000000007</v>
      </c>
      <c r="L686" t="s">
        <v>36</v>
      </c>
      <c r="M686" t="s">
        <v>83</v>
      </c>
      <c r="N686" t="s">
        <v>86</v>
      </c>
    </row>
    <row r="687" spans="1:14" x14ac:dyDescent="0.3">
      <c r="A687" s="2">
        <v>44544</v>
      </c>
      <c r="B687" s="2">
        <v>44549</v>
      </c>
      <c r="C687">
        <v>5</v>
      </c>
      <c r="D687" t="s">
        <v>10</v>
      </c>
      <c r="E687" s="5">
        <v>390</v>
      </c>
      <c r="F687" s="5">
        <v>253.5</v>
      </c>
      <c r="G687">
        <v>9</v>
      </c>
      <c r="H687" s="5">
        <f>SalesData_2[[#This Row],[Unit Price]]*SalesData_2[[#This Row],[Units Sold]]</f>
        <v>3510</v>
      </c>
      <c r="I687" s="5">
        <f>SalesData_2[[#This Row],[Unit Cost]]*SalesData_2[[#This Row],[Units Sold]]</f>
        <v>2281.5</v>
      </c>
      <c r="J687" s="5">
        <f>SalesData_2[[#This Row],[Sales]]-SalesData_2[[#This Row],[COGS]]</f>
        <v>1228.5</v>
      </c>
      <c r="K687" s="19">
        <f>SalesData_2[[#This Row],[Profit]]/SalesData_2[[#This Row],[Sales]]</f>
        <v>0.35</v>
      </c>
      <c r="L687" t="s">
        <v>51</v>
      </c>
      <c r="M687" t="s">
        <v>80</v>
      </c>
      <c r="N687" t="s">
        <v>86</v>
      </c>
    </row>
    <row r="688" spans="1:14" x14ac:dyDescent="0.3">
      <c r="A688" s="2">
        <v>44544</v>
      </c>
      <c r="B688" s="2">
        <v>44551</v>
      </c>
      <c r="C688">
        <v>7</v>
      </c>
      <c r="D688" t="s">
        <v>7</v>
      </c>
      <c r="E688" s="5">
        <v>250</v>
      </c>
      <c r="F688" s="5">
        <v>167.5</v>
      </c>
      <c r="G688">
        <v>8</v>
      </c>
      <c r="H688" s="5">
        <f>SalesData_2[[#This Row],[Unit Price]]*SalesData_2[[#This Row],[Units Sold]]</f>
        <v>2000</v>
      </c>
      <c r="I688" s="5">
        <f>SalesData_2[[#This Row],[Unit Cost]]*SalesData_2[[#This Row],[Units Sold]]</f>
        <v>1340</v>
      </c>
      <c r="J688" s="5">
        <f>SalesData_2[[#This Row],[Sales]]-SalesData_2[[#This Row],[COGS]]</f>
        <v>660</v>
      </c>
      <c r="K688" s="19">
        <f>SalesData_2[[#This Row],[Profit]]/SalesData_2[[#This Row],[Sales]]</f>
        <v>0.33</v>
      </c>
      <c r="L688" t="s">
        <v>61</v>
      </c>
      <c r="M688" t="s">
        <v>81</v>
      </c>
      <c r="N688" t="s">
        <v>86</v>
      </c>
    </row>
    <row r="689" spans="1:14" x14ac:dyDescent="0.3">
      <c r="A689" s="2">
        <v>44546</v>
      </c>
      <c r="B689" s="2">
        <v>44550</v>
      </c>
      <c r="C689">
        <v>4</v>
      </c>
      <c r="D689" t="s">
        <v>11</v>
      </c>
      <c r="E689" s="5">
        <v>490</v>
      </c>
      <c r="F689" s="5">
        <v>298.89999999999998</v>
      </c>
      <c r="G689">
        <v>4</v>
      </c>
      <c r="H689" s="5">
        <f>SalesData_2[[#This Row],[Unit Price]]*SalesData_2[[#This Row],[Units Sold]]</f>
        <v>1960</v>
      </c>
      <c r="I689" s="5">
        <f>SalesData_2[[#This Row],[Unit Cost]]*SalesData_2[[#This Row],[Units Sold]]</f>
        <v>1195.5999999999999</v>
      </c>
      <c r="J689" s="5">
        <f>SalesData_2[[#This Row],[Sales]]-SalesData_2[[#This Row],[COGS]]</f>
        <v>764.40000000000009</v>
      </c>
      <c r="K689" s="19">
        <f>SalesData_2[[#This Row],[Profit]]/SalesData_2[[#This Row],[Sales]]</f>
        <v>0.39000000000000007</v>
      </c>
      <c r="L689" t="s">
        <v>69</v>
      </c>
      <c r="M689" t="s">
        <v>83</v>
      </c>
      <c r="N689" t="s">
        <v>85</v>
      </c>
    </row>
    <row r="690" spans="1:14" x14ac:dyDescent="0.3">
      <c r="A690" s="2">
        <v>44546</v>
      </c>
      <c r="B690" s="2">
        <v>44548</v>
      </c>
      <c r="C690">
        <v>2</v>
      </c>
      <c r="D690" t="s">
        <v>21</v>
      </c>
      <c r="E690" s="5">
        <v>355</v>
      </c>
      <c r="F690" s="5">
        <v>252.05</v>
      </c>
      <c r="G690">
        <v>7</v>
      </c>
      <c r="H690" s="5">
        <f>SalesData_2[[#This Row],[Unit Price]]*SalesData_2[[#This Row],[Units Sold]]</f>
        <v>2485</v>
      </c>
      <c r="I690" s="5">
        <f>SalesData_2[[#This Row],[Unit Cost]]*SalesData_2[[#This Row],[Units Sold]]</f>
        <v>1764.3500000000001</v>
      </c>
      <c r="J690" s="5">
        <f>SalesData_2[[#This Row],[Sales]]-SalesData_2[[#This Row],[COGS]]</f>
        <v>720.64999999999986</v>
      </c>
      <c r="K690" s="19">
        <f>SalesData_2[[#This Row],[Profit]]/SalesData_2[[#This Row],[Sales]]</f>
        <v>0.28999999999999992</v>
      </c>
      <c r="L690" t="s">
        <v>52</v>
      </c>
      <c r="M690" t="s">
        <v>80</v>
      </c>
      <c r="N690" t="s">
        <v>86</v>
      </c>
    </row>
    <row r="691" spans="1:14" x14ac:dyDescent="0.3">
      <c r="A691" s="2">
        <v>44547</v>
      </c>
      <c r="B691" s="2">
        <v>44548</v>
      </c>
      <c r="C691">
        <v>1</v>
      </c>
      <c r="D691" t="s">
        <v>22</v>
      </c>
      <c r="E691" s="5">
        <v>460</v>
      </c>
      <c r="F691" s="5">
        <v>303.60000000000002</v>
      </c>
      <c r="G691">
        <v>5</v>
      </c>
      <c r="H691" s="5">
        <f>SalesData_2[[#This Row],[Unit Price]]*SalesData_2[[#This Row],[Units Sold]]</f>
        <v>2300</v>
      </c>
      <c r="I691" s="5">
        <f>SalesData_2[[#This Row],[Unit Cost]]*SalesData_2[[#This Row],[Units Sold]]</f>
        <v>1518</v>
      </c>
      <c r="J691" s="5">
        <f>SalesData_2[[#This Row],[Sales]]-SalesData_2[[#This Row],[COGS]]</f>
        <v>782</v>
      </c>
      <c r="K691" s="19">
        <f>SalesData_2[[#This Row],[Profit]]/SalesData_2[[#This Row],[Sales]]</f>
        <v>0.34</v>
      </c>
      <c r="L691" t="s">
        <v>51</v>
      </c>
      <c r="M691" t="s">
        <v>79</v>
      </c>
      <c r="N691" t="s">
        <v>86</v>
      </c>
    </row>
    <row r="692" spans="1:14" x14ac:dyDescent="0.3">
      <c r="A692" s="2">
        <v>44551</v>
      </c>
      <c r="B692" s="2">
        <v>44555</v>
      </c>
      <c r="C692">
        <v>4</v>
      </c>
      <c r="D692" t="s">
        <v>14</v>
      </c>
      <c r="E692" s="5">
        <v>375</v>
      </c>
      <c r="F692" s="5">
        <v>247.5</v>
      </c>
      <c r="G692">
        <v>7</v>
      </c>
      <c r="H692" s="5">
        <f>SalesData_2[[#This Row],[Unit Price]]*SalesData_2[[#This Row],[Units Sold]]</f>
        <v>2625</v>
      </c>
      <c r="I692" s="5">
        <f>SalesData_2[[#This Row],[Unit Cost]]*SalesData_2[[#This Row],[Units Sold]]</f>
        <v>1732.5</v>
      </c>
      <c r="J692" s="5">
        <f>SalesData_2[[#This Row],[Sales]]-SalesData_2[[#This Row],[COGS]]</f>
        <v>892.5</v>
      </c>
      <c r="K692" s="19">
        <f>SalesData_2[[#This Row],[Profit]]/SalesData_2[[#This Row],[Sales]]</f>
        <v>0.34</v>
      </c>
      <c r="L692" t="s">
        <v>45</v>
      </c>
      <c r="M692" t="s">
        <v>83</v>
      </c>
      <c r="N692" t="s">
        <v>85</v>
      </c>
    </row>
    <row r="693" spans="1:14" x14ac:dyDescent="0.3">
      <c r="A693" s="2">
        <v>44554</v>
      </c>
      <c r="B693" s="2">
        <v>44558</v>
      </c>
      <c r="C693">
        <v>4</v>
      </c>
      <c r="D693" t="s">
        <v>20</v>
      </c>
      <c r="E693" s="5">
        <v>440</v>
      </c>
      <c r="F693" s="5">
        <v>286</v>
      </c>
      <c r="G693">
        <v>7</v>
      </c>
      <c r="H693" s="5">
        <f>SalesData_2[[#This Row],[Unit Price]]*SalesData_2[[#This Row],[Units Sold]]</f>
        <v>3080</v>
      </c>
      <c r="I693" s="5">
        <f>SalesData_2[[#This Row],[Unit Cost]]*SalesData_2[[#This Row],[Units Sold]]</f>
        <v>2002</v>
      </c>
      <c r="J693" s="5">
        <f>SalesData_2[[#This Row],[Sales]]-SalesData_2[[#This Row],[COGS]]</f>
        <v>1078</v>
      </c>
      <c r="K693" s="19">
        <f>SalesData_2[[#This Row],[Profit]]/SalesData_2[[#This Row],[Sales]]</f>
        <v>0.35</v>
      </c>
      <c r="L693" t="s">
        <v>45</v>
      </c>
      <c r="M693" t="s">
        <v>82</v>
      </c>
      <c r="N693" t="s">
        <v>86</v>
      </c>
    </row>
    <row r="694" spans="1:14" x14ac:dyDescent="0.3">
      <c r="A694" s="2">
        <v>44555</v>
      </c>
      <c r="B694" s="2">
        <v>44560</v>
      </c>
      <c r="C694">
        <v>5</v>
      </c>
      <c r="D694" t="s">
        <v>6</v>
      </c>
      <c r="E694" s="5">
        <v>99</v>
      </c>
      <c r="F694" s="5">
        <v>62.37</v>
      </c>
      <c r="G694">
        <v>5</v>
      </c>
      <c r="H694" s="5">
        <f>SalesData_2[[#This Row],[Unit Price]]*SalesData_2[[#This Row],[Units Sold]]</f>
        <v>495</v>
      </c>
      <c r="I694" s="5">
        <f>SalesData_2[[#This Row],[Unit Cost]]*SalesData_2[[#This Row],[Units Sold]]</f>
        <v>311.84999999999997</v>
      </c>
      <c r="J694" s="5">
        <f>SalesData_2[[#This Row],[Sales]]-SalesData_2[[#This Row],[COGS]]</f>
        <v>183.15000000000003</v>
      </c>
      <c r="K694" s="19">
        <f>SalesData_2[[#This Row],[Profit]]/SalesData_2[[#This Row],[Sales]]</f>
        <v>0.37000000000000005</v>
      </c>
      <c r="L694" t="s">
        <v>60</v>
      </c>
      <c r="M694" t="s">
        <v>79</v>
      </c>
      <c r="N694" t="s">
        <v>85</v>
      </c>
    </row>
    <row r="695" spans="1:14" x14ac:dyDescent="0.3">
      <c r="A695" s="2">
        <v>44555</v>
      </c>
      <c r="B695" s="2">
        <v>44560</v>
      </c>
      <c r="C695">
        <v>5</v>
      </c>
      <c r="D695" t="s">
        <v>16</v>
      </c>
      <c r="E695" s="5">
        <v>145</v>
      </c>
      <c r="F695" s="5">
        <v>105.85</v>
      </c>
      <c r="G695">
        <v>3</v>
      </c>
      <c r="H695" s="5">
        <f>SalesData_2[[#This Row],[Unit Price]]*SalesData_2[[#This Row],[Units Sold]]</f>
        <v>435</v>
      </c>
      <c r="I695" s="5">
        <f>SalesData_2[[#This Row],[Unit Cost]]*SalesData_2[[#This Row],[Units Sold]]</f>
        <v>317.54999999999995</v>
      </c>
      <c r="J695" s="5">
        <f>SalesData_2[[#This Row],[Sales]]-SalesData_2[[#This Row],[COGS]]</f>
        <v>117.45000000000005</v>
      </c>
      <c r="K695" s="19">
        <f>SalesData_2[[#This Row],[Profit]]/SalesData_2[[#This Row],[Sales]]</f>
        <v>0.27000000000000013</v>
      </c>
      <c r="L695" t="s">
        <v>66</v>
      </c>
      <c r="M695" t="s">
        <v>79</v>
      </c>
      <c r="N695" t="s">
        <v>86</v>
      </c>
    </row>
    <row r="696" spans="1:14" x14ac:dyDescent="0.3">
      <c r="A696" s="2">
        <v>44555</v>
      </c>
      <c r="B696" s="2">
        <v>44560</v>
      </c>
      <c r="C696">
        <v>5</v>
      </c>
      <c r="D696" t="s">
        <v>8</v>
      </c>
      <c r="E696" s="5">
        <v>59</v>
      </c>
      <c r="F696" s="5">
        <v>41.3</v>
      </c>
      <c r="G696">
        <v>3</v>
      </c>
      <c r="H696" s="5">
        <f>SalesData_2[[#This Row],[Unit Price]]*SalesData_2[[#This Row],[Units Sold]]</f>
        <v>177</v>
      </c>
      <c r="I696" s="5">
        <f>SalesData_2[[#This Row],[Unit Cost]]*SalesData_2[[#This Row],[Units Sold]]</f>
        <v>123.89999999999999</v>
      </c>
      <c r="J696" s="5">
        <f>SalesData_2[[#This Row],[Sales]]-SalesData_2[[#This Row],[COGS]]</f>
        <v>53.100000000000009</v>
      </c>
      <c r="K696" s="19">
        <f>SalesData_2[[#This Row],[Profit]]/SalesData_2[[#This Row],[Sales]]</f>
        <v>0.30000000000000004</v>
      </c>
      <c r="L696" t="s">
        <v>52</v>
      </c>
      <c r="M696" t="s">
        <v>82</v>
      </c>
      <c r="N696" t="s">
        <v>86</v>
      </c>
    </row>
    <row r="697" spans="1:14" x14ac:dyDescent="0.3">
      <c r="A697" s="2">
        <v>44556</v>
      </c>
      <c r="B697" s="2">
        <v>44563</v>
      </c>
      <c r="C697">
        <v>7</v>
      </c>
      <c r="D697" t="s">
        <v>11</v>
      </c>
      <c r="E697" s="5">
        <v>490</v>
      </c>
      <c r="F697" s="5">
        <v>298.89999999999998</v>
      </c>
      <c r="G697">
        <v>1</v>
      </c>
      <c r="H697" s="5">
        <f>SalesData_2[[#This Row],[Unit Price]]*SalesData_2[[#This Row],[Units Sold]]</f>
        <v>490</v>
      </c>
      <c r="I697" s="5">
        <f>SalesData_2[[#This Row],[Unit Cost]]*SalesData_2[[#This Row],[Units Sold]]</f>
        <v>298.89999999999998</v>
      </c>
      <c r="J697" s="5">
        <f>SalesData_2[[#This Row],[Sales]]-SalesData_2[[#This Row],[COGS]]</f>
        <v>191.10000000000002</v>
      </c>
      <c r="K697" s="19">
        <f>SalesData_2[[#This Row],[Profit]]/SalesData_2[[#This Row],[Sales]]</f>
        <v>0.39000000000000007</v>
      </c>
      <c r="L697" t="s">
        <v>52</v>
      </c>
      <c r="M697" t="s">
        <v>82</v>
      </c>
      <c r="N697" t="s">
        <v>86</v>
      </c>
    </row>
    <row r="698" spans="1:14" x14ac:dyDescent="0.3">
      <c r="A698" s="2">
        <v>44556</v>
      </c>
      <c r="B698" s="2">
        <v>44561</v>
      </c>
      <c r="C698">
        <v>5</v>
      </c>
      <c r="D698" t="s">
        <v>12</v>
      </c>
      <c r="E698" s="5">
        <v>320</v>
      </c>
      <c r="F698" s="5">
        <v>233.6</v>
      </c>
      <c r="G698">
        <v>7</v>
      </c>
      <c r="H698" s="5">
        <f>SalesData_2[[#This Row],[Unit Price]]*SalesData_2[[#This Row],[Units Sold]]</f>
        <v>2240</v>
      </c>
      <c r="I698" s="5">
        <f>SalesData_2[[#This Row],[Unit Cost]]*SalesData_2[[#This Row],[Units Sold]]</f>
        <v>1635.2</v>
      </c>
      <c r="J698" s="5">
        <f>SalesData_2[[#This Row],[Sales]]-SalesData_2[[#This Row],[COGS]]</f>
        <v>604.79999999999995</v>
      </c>
      <c r="K698" s="19">
        <f>SalesData_2[[#This Row],[Profit]]/SalesData_2[[#This Row],[Sales]]</f>
        <v>0.26999999999999996</v>
      </c>
      <c r="L698" t="s">
        <v>53</v>
      </c>
      <c r="M698" t="s">
        <v>82</v>
      </c>
      <c r="N698" t="s">
        <v>85</v>
      </c>
    </row>
    <row r="699" spans="1:14" x14ac:dyDescent="0.3">
      <c r="A699" s="2">
        <v>44556</v>
      </c>
      <c r="B699" s="2">
        <v>44563</v>
      </c>
      <c r="C699">
        <v>7</v>
      </c>
      <c r="D699" t="s">
        <v>4</v>
      </c>
      <c r="E699" s="5">
        <v>390</v>
      </c>
      <c r="F699" s="5">
        <v>288.60000000000002</v>
      </c>
      <c r="G699">
        <v>3</v>
      </c>
      <c r="H699" s="5">
        <f>SalesData_2[[#This Row],[Unit Price]]*SalesData_2[[#This Row],[Units Sold]]</f>
        <v>1170</v>
      </c>
      <c r="I699" s="5">
        <f>SalesData_2[[#This Row],[Unit Cost]]*SalesData_2[[#This Row],[Units Sold]]</f>
        <v>865.80000000000007</v>
      </c>
      <c r="J699" s="5">
        <f>SalesData_2[[#This Row],[Sales]]-SalesData_2[[#This Row],[COGS]]</f>
        <v>304.19999999999993</v>
      </c>
      <c r="K699" s="19">
        <f>SalesData_2[[#This Row],[Profit]]/SalesData_2[[#This Row],[Sales]]</f>
        <v>0.25999999999999995</v>
      </c>
      <c r="L699" t="s">
        <v>67</v>
      </c>
      <c r="M699" t="s">
        <v>81</v>
      </c>
      <c r="N699" t="s">
        <v>85</v>
      </c>
    </row>
    <row r="700" spans="1:14" x14ac:dyDescent="0.3">
      <c r="A700" s="2">
        <v>44557</v>
      </c>
      <c r="B700" s="2">
        <v>44560</v>
      </c>
      <c r="C700">
        <v>3</v>
      </c>
      <c r="D700" t="s">
        <v>15</v>
      </c>
      <c r="E700" s="5">
        <v>110</v>
      </c>
      <c r="F700" s="5">
        <v>78.099999999999994</v>
      </c>
      <c r="G700">
        <v>8</v>
      </c>
      <c r="H700" s="5">
        <f>SalesData_2[[#This Row],[Unit Price]]*SalesData_2[[#This Row],[Units Sold]]</f>
        <v>880</v>
      </c>
      <c r="I700" s="5">
        <f>SalesData_2[[#This Row],[Unit Cost]]*SalesData_2[[#This Row],[Units Sold]]</f>
        <v>624.79999999999995</v>
      </c>
      <c r="J700" s="5">
        <f>SalesData_2[[#This Row],[Sales]]-SalesData_2[[#This Row],[COGS]]</f>
        <v>255.20000000000005</v>
      </c>
      <c r="K700" s="19">
        <f>SalesData_2[[#This Row],[Profit]]/SalesData_2[[#This Row],[Sales]]</f>
        <v>0.29000000000000004</v>
      </c>
      <c r="L700" t="s">
        <v>71</v>
      </c>
      <c r="M700" t="s">
        <v>81</v>
      </c>
      <c r="N700" t="s">
        <v>85</v>
      </c>
    </row>
    <row r="701" spans="1:14" x14ac:dyDescent="0.3">
      <c r="A701" s="2">
        <v>44557</v>
      </c>
      <c r="B701" s="2">
        <v>44559</v>
      </c>
      <c r="C701">
        <v>2</v>
      </c>
      <c r="D701" t="s">
        <v>4</v>
      </c>
      <c r="E701" s="5">
        <v>390</v>
      </c>
      <c r="F701" s="5">
        <v>288.60000000000002</v>
      </c>
      <c r="G701">
        <v>1</v>
      </c>
      <c r="H701" s="5">
        <f>SalesData_2[[#This Row],[Unit Price]]*SalesData_2[[#This Row],[Units Sold]]</f>
        <v>390</v>
      </c>
      <c r="I701" s="5">
        <f>SalesData_2[[#This Row],[Unit Cost]]*SalesData_2[[#This Row],[Units Sold]]</f>
        <v>288.60000000000002</v>
      </c>
      <c r="J701" s="5">
        <f>SalesData_2[[#This Row],[Sales]]-SalesData_2[[#This Row],[COGS]]</f>
        <v>101.39999999999998</v>
      </c>
      <c r="K701" s="19">
        <f>SalesData_2[[#This Row],[Profit]]/SalesData_2[[#This Row],[Sales]]</f>
        <v>0.25999999999999995</v>
      </c>
      <c r="L701" t="s">
        <v>53</v>
      </c>
      <c r="M701" t="s">
        <v>83</v>
      </c>
      <c r="N701" t="s">
        <v>85</v>
      </c>
    </row>
    <row r="702" spans="1:14" x14ac:dyDescent="0.3">
      <c r="A702" s="2">
        <v>44558</v>
      </c>
      <c r="B702" s="2">
        <v>44563</v>
      </c>
      <c r="C702">
        <v>5</v>
      </c>
      <c r="D702" t="s">
        <v>13</v>
      </c>
      <c r="E702" s="5">
        <v>445</v>
      </c>
      <c r="F702" s="5">
        <v>280.35000000000002</v>
      </c>
      <c r="G702">
        <v>2</v>
      </c>
      <c r="H702" s="5">
        <f>SalesData_2[[#This Row],[Unit Price]]*SalesData_2[[#This Row],[Units Sold]]</f>
        <v>890</v>
      </c>
      <c r="I702" s="5">
        <f>SalesData_2[[#This Row],[Unit Cost]]*SalesData_2[[#This Row],[Units Sold]]</f>
        <v>560.70000000000005</v>
      </c>
      <c r="J702" s="5">
        <f>SalesData_2[[#This Row],[Sales]]-SalesData_2[[#This Row],[COGS]]</f>
        <v>329.29999999999995</v>
      </c>
      <c r="K702" s="19">
        <f>SalesData_2[[#This Row],[Profit]]/SalesData_2[[#This Row],[Sales]]</f>
        <v>0.36999999999999994</v>
      </c>
      <c r="L702" t="s">
        <v>42</v>
      </c>
      <c r="M702" t="s">
        <v>79</v>
      </c>
      <c r="N702" t="s">
        <v>85</v>
      </c>
    </row>
    <row r="703" spans="1:14" x14ac:dyDescent="0.3">
      <c r="A703" s="2">
        <v>44559</v>
      </c>
      <c r="B703" s="2">
        <v>44564</v>
      </c>
      <c r="C703">
        <v>5</v>
      </c>
      <c r="D703" t="s">
        <v>3</v>
      </c>
      <c r="E703" s="5">
        <v>95</v>
      </c>
      <c r="F703" s="5">
        <v>60.8</v>
      </c>
      <c r="G703">
        <v>1</v>
      </c>
      <c r="H703" s="5">
        <f>SalesData_2[[#This Row],[Unit Price]]*SalesData_2[[#This Row],[Units Sold]]</f>
        <v>95</v>
      </c>
      <c r="I703" s="5">
        <f>SalesData_2[[#This Row],[Unit Cost]]*SalesData_2[[#This Row],[Units Sold]]</f>
        <v>60.8</v>
      </c>
      <c r="J703" s="5">
        <f>SalesData_2[[#This Row],[Sales]]-SalesData_2[[#This Row],[COGS]]</f>
        <v>34.200000000000003</v>
      </c>
      <c r="K703" s="19">
        <f>SalesData_2[[#This Row],[Profit]]/SalesData_2[[#This Row],[Sales]]</f>
        <v>0.36000000000000004</v>
      </c>
      <c r="L703" t="s">
        <v>40</v>
      </c>
      <c r="M703" t="s">
        <v>80</v>
      </c>
      <c r="N703" t="s">
        <v>85</v>
      </c>
    </row>
    <row r="704" spans="1:14" x14ac:dyDescent="0.3">
      <c r="A704" s="2">
        <v>44560</v>
      </c>
      <c r="B704" s="2">
        <v>44563</v>
      </c>
      <c r="C704">
        <v>3</v>
      </c>
      <c r="D704" t="s">
        <v>20</v>
      </c>
      <c r="E704" s="5">
        <v>440</v>
      </c>
      <c r="F704" s="5">
        <v>286</v>
      </c>
      <c r="G704">
        <v>4</v>
      </c>
      <c r="H704" s="5">
        <f>SalesData_2[[#This Row],[Unit Price]]*SalesData_2[[#This Row],[Units Sold]]</f>
        <v>1760</v>
      </c>
      <c r="I704" s="5">
        <f>SalesData_2[[#This Row],[Unit Cost]]*SalesData_2[[#This Row],[Units Sold]]</f>
        <v>1144</v>
      </c>
      <c r="J704" s="5">
        <f>SalesData_2[[#This Row],[Sales]]-SalesData_2[[#This Row],[COGS]]</f>
        <v>616</v>
      </c>
      <c r="K704" s="19">
        <f>SalesData_2[[#This Row],[Profit]]/SalesData_2[[#This Row],[Sales]]</f>
        <v>0.35</v>
      </c>
      <c r="L704" t="s">
        <v>57</v>
      </c>
      <c r="M704" t="s">
        <v>81</v>
      </c>
      <c r="N704" t="s">
        <v>85</v>
      </c>
    </row>
    <row r="705" spans="1:14" x14ac:dyDescent="0.3">
      <c r="A705" s="2">
        <v>44561</v>
      </c>
      <c r="B705" s="2">
        <v>44562</v>
      </c>
      <c r="C705">
        <v>1</v>
      </c>
      <c r="D705" t="s">
        <v>14</v>
      </c>
      <c r="E705" s="5">
        <v>375</v>
      </c>
      <c r="F705" s="5">
        <v>247.5</v>
      </c>
      <c r="G705">
        <v>6</v>
      </c>
      <c r="H705" s="5">
        <f>SalesData_2[[#This Row],[Unit Price]]*SalesData_2[[#This Row],[Units Sold]]</f>
        <v>2250</v>
      </c>
      <c r="I705" s="5">
        <f>SalesData_2[[#This Row],[Unit Cost]]*SalesData_2[[#This Row],[Units Sold]]</f>
        <v>1485</v>
      </c>
      <c r="J705" s="5">
        <f>SalesData_2[[#This Row],[Sales]]-SalesData_2[[#This Row],[COGS]]</f>
        <v>765</v>
      </c>
      <c r="K705" s="19">
        <f>SalesData_2[[#This Row],[Profit]]/SalesData_2[[#This Row],[Sales]]</f>
        <v>0.34</v>
      </c>
      <c r="L705" t="s">
        <v>67</v>
      </c>
      <c r="M705" t="s">
        <v>83</v>
      </c>
      <c r="N705" t="s">
        <v>86</v>
      </c>
    </row>
    <row r="706" spans="1:14" x14ac:dyDescent="0.3">
      <c r="A706" s="2">
        <v>44562</v>
      </c>
      <c r="B706" s="2">
        <v>44565</v>
      </c>
      <c r="C706">
        <v>3</v>
      </c>
      <c r="D706" t="s">
        <v>7</v>
      </c>
      <c r="E706" s="5">
        <v>250</v>
      </c>
      <c r="F706" s="5">
        <v>167.5</v>
      </c>
      <c r="G706">
        <v>3</v>
      </c>
      <c r="H706" s="5">
        <f>SalesData_2[[#This Row],[Unit Price]]*SalesData_2[[#This Row],[Units Sold]]</f>
        <v>750</v>
      </c>
      <c r="I706" s="5">
        <f>SalesData_2[[#This Row],[Unit Cost]]*SalesData_2[[#This Row],[Units Sold]]</f>
        <v>502.5</v>
      </c>
      <c r="J706" s="5">
        <f>SalesData_2[[#This Row],[Sales]]-SalesData_2[[#This Row],[COGS]]</f>
        <v>247.5</v>
      </c>
      <c r="K706" s="19">
        <f>SalesData_2[[#This Row],[Profit]]/SalesData_2[[#This Row],[Sales]]</f>
        <v>0.33</v>
      </c>
      <c r="L706" t="s">
        <v>72</v>
      </c>
      <c r="M706" t="s">
        <v>81</v>
      </c>
      <c r="N706" t="s">
        <v>85</v>
      </c>
    </row>
    <row r="707" spans="1:14" x14ac:dyDescent="0.3">
      <c r="A707" s="2">
        <v>44564</v>
      </c>
      <c r="B707" s="2">
        <v>44566</v>
      </c>
      <c r="C707">
        <v>2</v>
      </c>
      <c r="D707" t="s">
        <v>6</v>
      </c>
      <c r="E707" s="5">
        <v>99</v>
      </c>
      <c r="F707" s="5">
        <v>62.37</v>
      </c>
      <c r="G707">
        <v>9</v>
      </c>
      <c r="H707" s="5">
        <f>SalesData_2[[#This Row],[Unit Price]]*SalesData_2[[#This Row],[Units Sold]]</f>
        <v>891</v>
      </c>
      <c r="I707" s="5">
        <f>SalesData_2[[#This Row],[Unit Cost]]*SalesData_2[[#This Row],[Units Sold]]</f>
        <v>561.32999999999993</v>
      </c>
      <c r="J707" s="5">
        <f>SalesData_2[[#This Row],[Sales]]-SalesData_2[[#This Row],[COGS]]</f>
        <v>329.67000000000007</v>
      </c>
      <c r="K707" s="19">
        <f>SalesData_2[[#This Row],[Profit]]/SalesData_2[[#This Row],[Sales]]</f>
        <v>0.37000000000000011</v>
      </c>
      <c r="L707" t="s">
        <v>30</v>
      </c>
      <c r="M707" t="s">
        <v>83</v>
      </c>
      <c r="N707" t="s">
        <v>86</v>
      </c>
    </row>
    <row r="708" spans="1:14" x14ac:dyDescent="0.3">
      <c r="A708" s="2">
        <v>44564</v>
      </c>
      <c r="B708" s="2">
        <v>44565</v>
      </c>
      <c r="C708">
        <v>1</v>
      </c>
      <c r="D708" t="s">
        <v>15</v>
      </c>
      <c r="E708" s="5">
        <v>110</v>
      </c>
      <c r="F708" s="5">
        <v>78.099999999999994</v>
      </c>
      <c r="G708">
        <v>7</v>
      </c>
      <c r="H708" s="5">
        <f>SalesData_2[[#This Row],[Unit Price]]*SalesData_2[[#This Row],[Units Sold]]</f>
        <v>770</v>
      </c>
      <c r="I708" s="5">
        <f>SalesData_2[[#This Row],[Unit Cost]]*SalesData_2[[#This Row],[Units Sold]]</f>
        <v>546.69999999999993</v>
      </c>
      <c r="J708" s="5">
        <f>SalesData_2[[#This Row],[Sales]]-SalesData_2[[#This Row],[COGS]]</f>
        <v>223.30000000000007</v>
      </c>
      <c r="K708" s="19">
        <f>SalesData_2[[#This Row],[Profit]]/SalesData_2[[#This Row],[Sales]]</f>
        <v>0.29000000000000009</v>
      </c>
      <c r="L708" t="s">
        <v>71</v>
      </c>
      <c r="M708" t="s">
        <v>79</v>
      </c>
      <c r="N708" t="s">
        <v>85</v>
      </c>
    </row>
    <row r="709" spans="1:14" x14ac:dyDescent="0.3">
      <c r="A709" s="2">
        <v>44564</v>
      </c>
      <c r="B709" s="2">
        <v>44565</v>
      </c>
      <c r="C709">
        <v>1</v>
      </c>
      <c r="D709" t="s">
        <v>13</v>
      </c>
      <c r="E709" s="5">
        <v>445</v>
      </c>
      <c r="F709" s="5">
        <v>280.35000000000002</v>
      </c>
      <c r="G709">
        <v>7</v>
      </c>
      <c r="H709" s="5">
        <f>SalesData_2[[#This Row],[Unit Price]]*SalesData_2[[#This Row],[Units Sold]]</f>
        <v>3115</v>
      </c>
      <c r="I709" s="5">
        <f>SalesData_2[[#This Row],[Unit Cost]]*SalesData_2[[#This Row],[Units Sold]]</f>
        <v>1962.4500000000003</v>
      </c>
      <c r="J709" s="5">
        <f>SalesData_2[[#This Row],[Sales]]-SalesData_2[[#This Row],[COGS]]</f>
        <v>1152.5499999999997</v>
      </c>
      <c r="K709" s="19">
        <f>SalesData_2[[#This Row],[Profit]]/SalesData_2[[#This Row],[Sales]]</f>
        <v>0.36999999999999994</v>
      </c>
      <c r="L709" t="s">
        <v>35</v>
      </c>
      <c r="M709" t="s">
        <v>81</v>
      </c>
      <c r="N709" t="s">
        <v>85</v>
      </c>
    </row>
    <row r="710" spans="1:14" x14ac:dyDescent="0.3">
      <c r="A710" s="2">
        <v>44565</v>
      </c>
      <c r="B710" s="2">
        <v>44571</v>
      </c>
      <c r="C710">
        <v>6</v>
      </c>
      <c r="D710" t="s">
        <v>15</v>
      </c>
      <c r="E710" s="5">
        <v>110</v>
      </c>
      <c r="F710" s="5">
        <v>78.099999999999994</v>
      </c>
      <c r="G710">
        <v>9</v>
      </c>
      <c r="H710" s="5">
        <f>SalesData_2[[#This Row],[Unit Price]]*SalesData_2[[#This Row],[Units Sold]]</f>
        <v>990</v>
      </c>
      <c r="I710" s="5">
        <f>SalesData_2[[#This Row],[Unit Cost]]*SalesData_2[[#This Row],[Units Sold]]</f>
        <v>702.9</v>
      </c>
      <c r="J710" s="5">
        <f>SalesData_2[[#This Row],[Sales]]-SalesData_2[[#This Row],[COGS]]</f>
        <v>287.10000000000002</v>
      </c>
      <c r="K710" s="19">
        <f>SalesData_2[[#This Row],[Profit]]/SalesData_2[[#This Row],[Sales]]</f>
        <v>0.29000000000000004</v>
      </c>
      <c r="L710" t="s">
        <v>36</v>
      </c>
      <c r="M710" t="s">
        <v>82</v>
      </c>
      <c r="N710" t="s">
        <v>86</v>
      </c>
    </row>
    <row r="711" spans="1:14" x14ac:dyDescent="0.3">
      <c r="A711" s="2">
        <v>44568</v>
      </c>
      <c r="B711" s="2">
        <v>44571</v>
      </c>
      <c r="C711">
        <v>3</v>
      </c>
      <c r="D711" t="s">
        <v>10</v>
      </c>
      <c r="E711" s="5">
        <v>390</v>
      </c>
      <c r="F711" s="5">
        <v>253.5</v>
      </c>
      <c r="G711">
        <v>8</v>
      </c>
      <c r="H711" s="5">
        <f>SalesData_2[[#This Row],[Unit Price]]*SalesData_2[[#This Row],[Units Sold]]</f>
        <v>3120</v>
      </c>
      <c r="I711" s="5">
        <f>SalesData_2[[#This Row],[Unit Cost]]*SalesData_2[[#This Row],[Units Sold]]</f>
        <v>2028</v>
      </c>
      <c r="J711" s="5">
        <f>SalesData_2[[#This Row],[Sales]]-SalesData_2[[#This Row],[COGS]]</f>
        <v>1092</v>
      </c>
      <c r="K711" s="19">
        <f>SalesData_2[[#This Row],[Profit]]/SalesData_2[[#This Row],[Sales]]</f>
        <v>0.35</v>
      </c>
      <c r="L711" t="s">
        <v>36</v>
      </c>
      <c r="M711" t="s">
        <v>82</v>
      </c>
      <c r="N711" t="s">
        <v>85</v>
      </c>
    </row>
    <row r="712" spans="1:14" x14ac:dyDescent="0.3">
      <c r="A712" s="2">
        <v>44569</v>
      </c>
      <c r="B712" s="2">
        <v>44576</v>
      </c>
      <c r="C712">
        <v>7</v>
      </c>
      <c r="D712" t="s">
        <v>17</v>
      </c>
      <c r="E712" s="5">
        <v>195</v>
      </c>
      <c r="F712" s="5">
        <v>138.44999999999999</v>
      </c>
      <c r="G712">
        <v>2</v>
      </c>
      <c r="H712" s="5">
        <f>SalesData_2[[#This Row],[Unit Price]]*SalesData_2[[#This Row],[Units Sold]]</f>
        <v>390</v>
      </c>
      <c r="I712" s="5">
        <f>SalesData_2[[#This Row],[Unit Cost]]*SalesData_2[[#This Row],[Units Sold]]</f>
        <v>276.89999999999998</v>
      </c>
      <c r="J712" s="5">
        <f>SalesData_2[[#This Row],[Sales]]-SalesData_2[[#This Row],[COGS]]</f>
        <v>113.10000000000002</v>
      </c>
      <c r="K712" s="19">
        <f>SalesData_2[[#This Row],[Profit]]/SalesData_2[[#This Row],[Sales]]</f>
        <v>0.29000000000000004</v>
      </c>
      <c r="L712" t="s">
        <v>34</v>
      </c>
      <c r="M712" t="s">
        <v>83</v>
      </c>
      <c r="N712" t="s">
        <v>85</v>
      </c>
    </row>
    <row r="713" spans="1:14" x14ac:dyDescent="0.3">
      <c r="A713" s="2">
        <v>44570</v>
      </c>
      <c r="B713" s="2">
        <v>44572</v>
      </c>
      <c r="C713">
        <v>2</v>
      </c>
      <c r="D713" t="s">
        <v>6</v>
      </c>
      <c r="E713" s="5">
        <v>99</v>
      </c>
      <c r="F713" s="5">
        <v>62.37</v>
      </c>
      <c r="G713">
        <v>2</v>
      </c>
      <c r="H713" s="5">
        <f>SalesData_2[[#This Row],[Unit Price]]*SalesData_2[[#This Row],[Units Sold]]</f>
        <v>198</v>
      </c>
      <c r="I713" s="5">
        <f>SalesData_2[[#This Row],[Unit Cost]]*SalesData_2[[#This Row],[Units Sold]]</f>
        <v>124.74</v>
      </c>
      <c r="J713" s="5">
        <f>SalesData_2[[#This Row],[Sales]]-SalesData_2[[#This Row],[COGS]]</f>
        <v>73.260000000000005</v>
      </c>
      <c r="K713" s="19">
        <f>SalesData_2[[#This Row],[Profit]]/SalesData_2[[#This Row],[Sales]]</f>
        <v>0.37000000000000005</v>
      </c>
      <c r="L713" t="s">
        <v>73</v>
      </c>
      <c r="M713" t="s">
        <v>79</v>
      </c>
      <c r="N713" t="s">
        <v>85</v>
      </c>
    </row>
    <row r="714" spans="1:14" x14ac:dyDescent="0.3">
      <c r="A714" s="2">
        <v>44572</v>
      </c>
      <c r="B714" s="2">
        <v>44574</v>
      </c>
      <c r="C714">
        <v>2</v>
      </c>
      <c r="D714" t="s">
        <v>14</v>
      </c>
      <c r="E714" s="5">
        <v>375</v>
      </c>
      <c r="F714" s="5">
        <v>247.5</v>
      </c>
      <c r="G714">
        <v>9</v>
      </c>
      <c r="H714" s="5">
        <f>SalesData_2[[#This Row],[Unit Price]]*SalesData_2[[#This Row],[Units Sold]]</f>
        <v>3375</v>
      </c>
      <c r="I714" s="5">
        <f>SalesData_2[[#This Row],[Unit Cost]]*SalesData_2[[#This Row],[Units Sold]]</f>
        <v>2227.5</v>
      </c>
      <c r="J714" s="5">
        <f>SalesData_2[[#This Row],[Sales]]-SalesData_2[[#This Row],[COGS]]</f>
        <v>1147.5</v>
      </c>
      <c r="K714" s="19">
        <f>SalesData_2[[#This Row],[Profit]]/SalesData_2[[#This Row],[Sales]]</f>
        <v>0.34</v>
      </c>
      <c r="L714" t="s">
        <v>63</v>
      </c>
      <c r="M714" t="s">
        <v>80</v>
      </c>
      <c r="N714" t="s">
        <v>85</v>
      </c>
    </row>
    <row r="715" spans="1:14" x14ac:dyDescent="0.3">
      <c r="A715" s="2">
        <v>44572</v>
      </c>
      <c r="B715" s="2">
        <v>44576</v>
      </c>
      <c r="C715">
        <v>4</v>
      </c>
      <c r="D715" t="s">
        <v>18</v>
      </c>
      <c r="E715" s="5">
        <v>80</v>
      </c>
      <c r="F715" s="5">
        <v>48.8</v>
      </c>
      <c r="G715">
        <v>2</v>
      </c>
      <c r="H715" s="5">
        <f>SalesData_2[[#This Row],[Unit Price]]*SalesData_2[[#This Row],[Units Sold]]</f>
        <v>160</v>
      </c>
      <c r="I715" s="5">
        <f>SalesData_2[[#This Row],[Unit Cost]]*SalesData_2[[#This Row],[Units Sold]]</f>
        <v>97.6</v>
      </c>
      <c r="J715" s="5">
        <f>SalesData_2[[#This Row],[Sales]]-SalesData_2[[#This Row],[COGS]]</f>
        <v>62.400000000000006</v>
      </c>
      <c r="K715" s="19">
        <f>SalesData_2[[#This Row],[Profit]]/SalesData_2[[#This Row],[Sales]]</f>
        <v>0.39</v>
      </c>
      <c r="L715" t="s">
        <v>35</v>
      </c>
      <c r="M715" t="s">
        <v>83</v>
      </c>
      <c r="N715" t="s">
        <v>86</v>
      </c>
    </row>
    <row r="716" spans="1:14" x14ac:dyDescent="0.3">
      <c r="A716" s="2">
        <v>44573</v>
      </c>
      <c r="B716" s="2">
        <v>44578</v>
      </c>
      <c r="C716">
        <v>5</v>
      </c>
      <c r="D716" t="s">
        <v>8</v>
      </c>
      <c r="E716" s="5">
        <v>59</v>
      </c>
      <c r="F716" s="5">
        <v>41.3</v>
      </c>
      <c r="G716">
        <v>6</v>
      </c>
      <c r="H716" s="5">
        <f>SalesData_2[[#This Row],[Unit Price]]*SalesData_2[[#This Row],[Units Sold]]</f>
        <v>354</v>
      </c>
      <c r="I716" s="5">
        <f>SalesData_2[[#This Row],[Unit Cost]]*SalesData_2[[#This Row],[Units Sold]]</f>
        <v>247.79999999999998</v>
      </c>
      <c r="J716" s="5">
        <f>SalesData_2[[#This Row],[Sales]]-SalesData_2[[#This Row],[COGS]]</f>
        <v>106.20000000000002</v>
      </c>
      <c r="K716" s="19">
        <f>SalesData_2[[#This Row],[Profit]]/SalesData_2[[#This Row],[Sales]]</f>
        <v>0.30000000000000004</v>
      </c>
      <c r="L716" t="s">
        <v>38</v>
      </c>
      <c r="M716" t="s">
        <v>80</v>
      </c>
      <c r="N716" t="s">
        <v>86</v>
      </c>
    </row>
    <row r="717" spans="1:14" x14ac:dyDescent="0.3">
      <c r="A717" s="2">
        <v>44574</v>
      </c>
      <c r="B717" s="2">
        <v>44580</v>
      </c>
      <c r="C717">
        <v>6</v>
      </c>
      <c r="D717" t="s">
        <v>20</v>
      </c>
      <c r="E717" s="5">
        <v>440</v>
      </c>
      <c r="F717" s="5">
        <v>286</v>
      </c>
      <c r="G717">
        <v>8</v>
      </c>
      <c r="H717" s="5">
        <f>SalesData_2[[#This Row],[Unit Price]]*SalesData_2[[#This Row],[Units Sold]]</f>
        <v>3520</v>
      </c>
      <c r="I717" s="5">
        <f>SalesData_2[[#This Row],[Unit Cost]]*SalesData_2[[#This Row],[Units Sold]]</f>
        <v>2288</v>
      </c>
      <c r="J717" s="5">
        <f>SalesData_2[[#This Row],[Sales]]-SalesData_2[[#This Row],[COGS]]</f>
        <v>1232</v>
      </c>
      <c r="K717" s="19">
        <f>SalesData_2[[#This Row],[Profit]]/SalesData_2[[#This Row],[Sales]]</f>
        <v>0.35</v>
      </c>
      <c r="L717" t="s">
        <v>39</v>
      </c>
      <c r="M717" t="s">
        <v>80</v>
      </c>
      <c r="N717" t="s">
        <v>85</v>
      </c>
    </row>
    <row r="718" spans="1:14" x14ac:dyDescent="0.3">
      <c r="A718" s="2">
        <v>44575</v>
      </c>
      <c r="B718" s="2">
        <v>44579</v>
      </c>
      <c r="C718">
        <v>4</v>
      </c>
      <c r="D718" t="s">
        <v>4</v>
      </c>
      <c r="E718" s="5">
        <v>390</v>
      </c>
      <c r="F718" s="5">
        <v>288.60000000000002</v>
      </c>
      <c r="G718">
        <v>3</v>
      </c>
      <c r="H718" s="5">
        <f>SalesData_2[[#This Row],[Unit Price]]*SalesData_2[[#This Row],[Units Sold]]</f>
        <v>1170</v>
      </c>
      <c r="I718" s="5">
        <f>SalesData_2[[#This Row],[Unit Cost]]*SalesData_2[[#This Row],[Units Sold]]</f>
        <v>865.80000000000007</v>
      </c>
      <c r="J718" s="5">
        <f>SalesData_2[[#This Row],[Sales]]-SalesData_2[[#This Row],[COGS]]</f>
        <v>304.19999999999993</v>
      </c>
      <c r="K718" s="19">
        <f>SalesData_2[[#This Row],[Profit]]/SalesData_2[[#This Row],[Sales]]</f>
        <v>0.25999999999999995</v>
      </c>
      <c r="L718" t="s">
        <v>73</v>
      </c>
      <c r="M718" t="s">
        <v>82</v>
      </c>
      <c r="N718" t="s">
        <v>85</v>
      </c>
    </row>
    <row r="719" spans="1:14" x14ac:dyDescent="0.3">
      <c r="A719" s="2">
        <v>44575</v>
      </c>
      <c r="B719" s="2">
        <v>44578</v>
      </c>
      <c r="C719">
        <v>3</v>
      </c>
      <c r="D719" t="s">
        <v>15</v>
      </c>
      <c r="E719" s="5">
        <v>110</v>
      </c>
      <c r="F719" s="5">
        <v>78.099999999999994</v>
      </c>
      <c r="G719">
        <v>5</v>
      </c>
      <c r="H719" s="5">
        <f>SalesData_2[[#This Row],[Unit Price]]*SalesData_2[[#This Row],[Units Sold]]</f>
        <v>550</v>
      </c>
      <c r="I719" s="5">
        <f>SalesData_2[[#This Row],[Unit Cost]]*SalesData_2[[#This Row],[Units Sold]]</f>
        <v>390.5</v>
      </c>
      <c r="J719" s="5">
        <f>SalesData_2[[#This Row],[Sales]]-SalesData_2[[#This Row],[COGS]]</f>
        <v>159.5</v>
      </c>
      <c r="K719" s="19">
        <f>SalesData_2[[#This Row],[Profit]]/SalesData_2[[#This Row],[Sales]]</f>
        <v>0.28999999999999998</v>
      </c>
      <c r="L719" t="s">
        <v>64</v>
      </c>
      <c r="M719" t="s">
        <v>79</v>
      </c>
      <c r="N719" t="s">
        <v>85</v>
      </c>
    </row>
    <row r="720" spans="1:14" x14ac:dyDescent="0.3">
      <c r="A720" s="2">
        <v>44578</v>
      </c>
      <c r="B720" s="2">
        <v>44582</v>
      </c>
      <c r="C720">
        <v>4</v>
      </c>
      <c r="D720" t="s">
        <v>17</v>
      </c>
      <c r="E720" s="5">
        <v>195</v>
      </c>
      <c r="F720" s="5">
        <v>138.44999999999999</v>
      </c>
      <c r="G720">
        <v>2</v>
      </c>
      <c r="H720" s="5">
        <f>SalesData_2[[#This Row],[Unit Price]]*SalesData_2[[#This Row],[Units Sold]]</f>
        <v>390</v>
      </c>
      <c r="I720" s="5">
        <f>SalesData_2[[#This Row],[Unit Cost]]*SalesData_2[[#This Row],[Units Sold]]</f>
        <v>276.89999999999998</v>
      </c>
      <c r="J720" s="5">
        <f>SalesData_2[[#This Row],[Sales]]-SalesData_2[[#This Row],[COGS]]</f>
        <v>113.10000000000002</v>
      </c>
      <c r="K720" s="19">
        <f>SalesData_2[[#This Row],[Profit]]/SalesData_2[[#This Row],[Sales]]</f>
        <v>0.29000000000000004</v>
      </c>
      <c r="L720" t="s">
        <v>53</v>
      </c>
      <c r="M720" t="s">
        <v>82</v>
      </c>
      <c r="N720" t="s">
        <v>85</v>
      </c>
    </row>
    <row r="721" spans="1:14" x14ac:dyDescent="0.3">
      <c r="A721" s="2">
        <v>44580</v>
      </c>
      <c r="B721" s="2">
        <v>44584</v>
      </c>
      <c r="C721">
        <v>4</v>
      </c>
      <c r="D721" t="s">
        <v>8</v>
      </c>
      <c r="E721" s="5">
        <v>59</v>
      </c>
      <c r="F721" s="5">
        <v>41.3</v>
      </c>
      <c r="G721">
        <v>8</v>
      </c>
      <c r="H721" s="5">
        <f>SalesData_2[[#This Row],[Unit Price]]*SalesData_2[[#This Row],[Units Sold]]</f>
        <v>472</v>
      </c>
      <c r="I721" s="5">
        <f>SalesData_2[[#This Row],[Unit Cost]]*SalesData_2[[#This Row],[Units Sold]]</f>
        <v>330.4</v>
      </c>
      <c r="J721" s="5">
        <f>SalesData_2[[#This Row],[Sales]]-SalesData_2[[#This Row],[COGS]]</f>
        <v>141.60000000000002</v>
      </c>
      <c r="K721" s="19">
        <f>SalesData_2[[#This Row],[Profit]]/SalesData_2[[#This Row],[Sales]]</f>
        <v>0.30000000000000004</v>
      </c>
      <c r="L721" t="s">
        <v>67</v>
      </c>
      <c r="M721" t="s">
        <v>79</v>
      </c>
      <c r="N721" t="s">
        <v>85</v>
      </c>
    </row>
    <row r="722" spans="1:14" x14ac:dyDescent="0.3">
      <c r="A722" s="2">
        <v>44582</v>
      </c>
      <c r="B722" s="2">
        <v>44584</v>
      </c>
      <c r="C722">
        <v>2</v>
      </c>
      <c r="D722" t="s">
        <v>12</v>
      </c>
      <c r="E722" s="5">
        <v>320</v>
      </c>
      <c r="F722" s="5">
        <v>233.6</v>
      </c>
      <c r="G722">
        <v>6</v>
      </c>
      <c r="H722" s="5">
        <f>SalesData_2[[#This Row],[Unit Price]]*SalesData_2[[#This Row],[Units Sold]]</f>
        <v>1920</v>
      </c>
      <c r="I722" s="5">
        <f>SalesData_2[[#This Row],[Unit Cost]]*SalesData_2[[#This Row],[Units Sold]]</f>
        <v>1401.6</v>
      </c>
      <c r="J722" s="5">
        <f>SalesData_2[[#This Row],[Sales]]-SalesData_2[[#This Row],[COGS]]</f>
        <v>518.40000000000009</v>
      </c>
      <c r="K722" s="19">
        <f>SalesData_2[[#This Row],[Profit]]/SalesData_2[[#This Row],[Sales]]</f>
        <v>0.27000000000000007</v>
      </c>
      <c r="L722" t="s">
        <v>39</v>
      </c>
      <c r="M722" t="s">
        <v>79</v>
      </c>
      <c r="N722" t="s">
        <v>85</v>
      </c>
    </row>
    <row r="723" spans="1:14" x14ac:dyDescent="0.3">
      <c r="A723" s="2">
        <v>44582</v>
      </c>
      <c r="B723" s="2">
        <v>44587</v>
      </c>
      <c r="C723">
        <v>5</v>
      </c>
      <c r="D723" t="s">
        <v>7</v>
      </c>
      <c r="E723" s="5">
        <v>250</v>
      </c>
      <c r="F723" s="5">
        <v>167.5</v>
      </c>
      <c r="G723">
        <v>2</v>
      </c>
      <c r="H723" s="5">
        <f>SalesData_2[[#This Row],[Unit Price]]*SalesData_2[[#This Row],[Units Sold]]</f>
        <v>500</v>
      </c>
      <c r="I723" s="5">
        <f>SalesData_2[[#This Row],[Unit Cost]]*SalesData_2[[#This Row],[Units Sold]]</f>
        <v>335</v>
      </c>
      <c r="J723" s="5">
        <f>SalesData_2[[#This Row],[Sales]]-SalesData_2[[#This Row],[COGS]]</f>
        <v>165</v>
      </c>
      <c r="K723" s="19">
        <f>SalesData_2[[#This Row],[Profit]]/SalesData_2[[#This Row],[Sales]]</f>
        <v>0.33</v>
      </c>
      <c r="L723" t="s">
        <v>44</v>
      </c>
      <c r="M723" t="s">
        <v>81</v>
      </c>
      <c r="N723" t="s">
        <v>86</v>
      </c>
    </row>
    <row r="724" spans="1:14" x14ac:dyDescent="0.3">
      <c r="A724" s="2">
        <v>44583</v>
      </c>
      <c r="B724" s="2">
        <v>44589</v>
      </c>
      <c r="C724">
        <v>6</v>
      </c>
      <c r="D724" t="s">
        <v>12</v>
      </c>
      <c r="E724" s="5">
        <v>320</v>
      </c>
      <c r="F724" s="5">
        <v>233.6</v>
      </c>
      <c r="G724">
        <v>7</v>
      </c>
      <c r="H724" s="5">
        <f>SalesData_2[[#This Row],[Unit Price]]*SalesData_2[[#This Row],[Units Sold]]</f>
        <v>2240</v>
      </c>
      <c r="I724" s="5">
        <f>SalesData_2[[#This Row],[Unit Cost]]*SalesData_2[[#This Row],[Units Sold]]</f>
        <v>1635.2</v>
      </c>
      <c r="J724" s="5">
        <f>SalesData_2[[#This Row],[Sales]]-SalesData_2[[#This Row],[COGS]]</f>
        <v>604.79999999999995</v>
      </c>
      <c r="K724" s="19">
        <f>SalesData_2[[#This Row],[Profit]]/SalesData_2[[#This Row],[Sales]]</f>
        <v>0.26999999999999996</v>
      </c>
      <c r="L724" t="s">
        <v>29</v>
      </c>
      <c r="M724" t="s">
        <v>82</v>
      </c>
      <c r="N724" t="s">
        <v>85</v>
      </c>
    </row>
    <row r="725" spans="1:14" x14ac:dyDescent="0.3">
      <c r="A725" s="2">
        <v>44583</v>
      </c>
      <c r="B725" s="2">
        <v>44589</v>
      </c>
      <c r="C725">
        <v>6</v>
      </c>
      <c r="D725" t="s">
        <v>3</v>
      </c>
      <c r="E725" s="5">
        <v>95</v>
      </c>
      <c r="F725" s="5">
        <v>60.8</v>
      </c>
      <c r="G725">
        <v>4</v>
      </c>
      <c r="H725" s="5">
        <f>SalesData_2[[#This Row],[Unit Price]]*SalesData_2[[#This Row],[Units Sold]]</f>
        <v>380</v>
      </c>
      <c r="I725" s="5">
        <f>SalesData_2[[#This Row],[Unit Cost]]*SalesData_2[[#This Row],[Units Sold]]</f>
        <v>243.2</v>
      </c>
      <c r="J725" s="5">
        <f>SalesData_2[[#This Row],[Sales]]-SalesData_2[[#This Row],[COGS]]</f>
        <v>136.80000000000001</v>
      </c>
      <c r="K725" s="19">
        <f>SalesData_2[[#This Row],[Profit]]/SalesData_2[[#This Row],[Sales]]</f>
        <v>0.36000000000000004</v>
      </c>
      <c r="L725" t="s">
        <v>52</v>
      </c>
      <c r="M725" t="s">
        <v>83</v>
      </c>
      <c r="N725" t="s">
        <v>85</v>
      </c>
    </row>
    <row r="726" spans="1:14" x14ac:dyDescent="0.3">
      <c r="A726" s="2">
        <v>44583</v>
      </c>
      <c r="B726" s="2">
        <v>44590</v>
      </c>
      <c r="C726">
        <v>7</v>
      </c>
      <c r="D726" t="s">
        <v>14</v>
      </c>
      <c r="E726" s="5">
        <v>375</v>
      </c>
      <c r="F726" s="5">
        <v>247.5</v>
      </c>
      <c r="G726">
        <v>3</v>
      </c>
      <c r="H726" s="5">
        <f>SalesData_2[[#This Row],[Unit Price]]*SalesData_2[[#This Row],[Units Sold]]</f>
        <v>1125</v>
      </c>
      <c r="I726" s="5">
        <f>SalesData_2[[#This Row],[Unit Cost]]*SalesData_2[[#This Row],[Units Sold]]</f>
        <v>742.5</v>
      </c>
      <c r="J726" s="5">
        <f>SalesData_2[[#This Row],[Sales]]-SalesData_2[[#This Row],[COGS]]</f>
        <v>382.5</v>
      </c>
      <c r="K726" s="19">
        <f>SalesData_2[[#This Row],[Profit]]/SalesData_2[[#This Row],[Sales]]</f>
        <v>0.34</v>
      </c>
      <c r="L726" t="s">
        <v>43</v>
      </c>
      <c r="M726" t="s">
        <v>79</v>
      </c>
      <c r="N726" t="s">
        <v>86</v>
      </c>
    </row>
    <row r="727" spans="1:14" x14ac:dyDescent="0.3">
      <c r="A727" s="2">
        <v>44584</v>
      </c>
      <c r="B727" s="2">
        <v>44587</v>
      </c>
      <c r="C727">
        <v>3</v>
      </c>
      <c r="D727" t="s">
        <v>18</v>
      </c>
      <c r="E727" s="5">
        <v>80</v>
      </c>
      <c r="F727" s="5">
        <v>48.8</v>
      </c>
      <c r="G727">
        <v>4</v>
      </c>
      <c r="H727" s="5">
        <f>SalesData_2[[#This Row],[Unit Price]]*SalesData_2[[#This Row],[Units Sold]]</f>
        <v>320</v>
      </c>
      <c r="I727" s="5">
        <f>SalesData_2[[#This Row],[Unit Cost]]*SalesData_2[[#This Row],[Units Sold]]</f>
        <v>195.2</v>
      </c>
      <c r="J727" s="5">
        <f>SalesData_2[[#This Row],[Sales]]-SalesData_2[[#This Row],[COGS]]</f>
        <v>124.80000000000001</v>
      </c>
      <c r="K727" s="19">
        <f>SalesData_2[[#This Row],[Profit]]/SalesData_2[[#This Row],[Sales]]</f>
        <v>0.39</v>
      </c>
      <c r="L727" t="s">
        <v>41</v>
      </c>
      <c r="M727" t="s">
        <v>79</v>
      </c>
      <c r="N727" t="s">
        <v>85</v>
      </c>
    </row>
    <row r="728" spans="1:14" x14ac:dyDescent="0.3">
      <c r="A728" s="2">
        <v>44585</v>
      </c>
      <c r="B728" s="2">
        <v>44591</v>
      </c>
      <c r="C728">
        <v>6</v>
      </c>
      <c r="D728" t="s">
        <v>5</v>
      </c>
      <c r="E728" s="5">
        <v>290</v>
      </c>
      <c r="F728" s="5">
        <v>185.6</v>
      </c>
      <c r="G728">
        <v>4</v>
      </c>
      <c r="H728" s="5">
        <f>SalesData_2[[#This Row],[Unit Price]]*SalesData_2[[#This Row],[Units Sold]]</f>
        <v>1160</v>
      </c>
      <c r="I728" s="5">
        <f>SalesData_2[[#This Row],[Unit Cost]]*SalesData_2[[#This Row],[Units Sold]]</f>
        <v>742.4</v>
      </c>
      <c r="J728" s="5">
        <f>SalesData_2[[#This Row],[Sales]]-SalesData_2[[#This Row],[COGS]]</f>
        <v>417.6</v>
      </c>
      <c r="K728" s="19">
        <f>SalesData_2[[#This Row],[Profit]]/SalesData_2[[#This Row],[Sales]]</f>
        <v>0.36000000000000004</v>
      </c>
      <c r="L728" t="s">
        <v>53</v>
      </c>
      <c r="M728" t="s">
        <v>81</v>
      </c>
      <c r="N728" t="s">
        <v>85</v>
      </c>
    </row>
    <row r="729" spans="1:14" x14ac:dyDescent="0.3">
      <c r="A729" s="2">
        <v>44586</v>
      </c>
      <c r="B729" s="2">
        <v>44590</v>
      </c>
      <c r="C729">
        <v>4</v>
      </c>
      <c r="D729" t="s">
        <v>10</v>
      </c>
      <c r="E729" s="5">
        <v>390</v>
      </c>
      <c r="F729" s="5">
        <v>253.5</v>
      </c>
      <c r="G729">
        <v>1</v>
      </c>
      <c r="H729" s="5">
        <f>SalesData_2[[#This Row],[Unit Price]]*SalesData_2[[#This Row],[Units Sold]]</f>
        <v>390</v>
      </c>
      <c r="I729" s="5">
        <f>SalesData_2[[#This Row],[Unit Cost]]*SalesData_2[[#This Row],[Units Sold]]</f>
        <v>253.5</v>
      </c>
      <c r="J729" s="5">
        <f>SalesData_2[[#This Row],[Sales]]-SalesData_2[[#This Row],[COGS]]</f>
        <v>136.5</v>
      </c>
      <c r="K729" s="19">
        <f>SalesData_2[[#This Row],[Profit]]/SalesData_2[[#This Row],[Sales]]</f>
        <v>0.35</v>
      </c>
      <c r="L729" t="s">
        <v>47</v>
      </c>
      <c r="M729" t="s">
        <v>79</v>
      </c>
      <c r="N729" t="s">
        <v>86</v>
      </c>
    </row>
    <row r="730" spans="1:14" x14ac:dyDescent="0.3">
      <c r="A730" s="2">
        <v>44587</v>
      </c>
      <c r="B730" s="2">
        <v>44588</v>
      </c>
      <c r="C730">
        <v>1</v>
      </c>
      <c r="D730" t="s">
        <v>2</v>
      </c>
      <c r="E730" s="5">
        <v>250</v>
      </c>
      <c r="F730" s="5">
        <v>187.5</v>
      </c>
      <c r="G730">
        <v>3</v>
      </c>
      <c r="H730" s="5">
        <f>SalesData_2[[#This Row],[Unit Price]]*SalesData_2[[#This Row],[Units Sold]]</f>
        <v>750</v>
      </c>
      <c r="I730" s="5">
        <f>SalesData_2[[#This Row],[Unit Cost]]*SalesData_2[[#This Row],[Units Sold]]</f>
        <v>562.5</v>
      </c>
      <c r="J730" s="5">
        <f>SalesData_2[[#This Row],[Sales]]-SalesData_2[[#This Row],[COGS]]</f>
        <v>187.5</v>
      </c>
      <c r="K730" s="19">
        <f>SalesData_2[[#This Row],[Profit]]/SalesData_2[[#This Row],[Sales]]</f>
        <v>0.25</v>
      </c>
      <c r="L730" t="s">
        <v>76</v>
      </c>
      <c r="M730" t="s">
        <v>80</v>
      </c>
      <c r="N730" t="s">
        <v>86</v>
      </c>
    </row>
    <row r="731" spans="1:14" x14ac:dyDescent="0.3">
      <c r="A731" s="2">
        <v>44587</v>
      </c>
      <c r="B731" s="2">
        <v>44592</v>
      </c>
      <c r="C731">
        <v>5</v>
      </c>
      <c r="D731" t="s">
        <v>2</v>
      </c>
      <c r="E731" s="5">
        <v>250</v>
      </c>
      <c r="F731" s="5">
        <v>187.5</v>
      </c>
      <c r="G731">
        <v>5</v>
      </c>
      <c r="H731" s="5">
        <f>SalesData_2[[#This Row],[Unit Price]]*SalesData_2[[#This Row],[Units Sold]]</f>
        <v>1250</v>
      </c>
      <c r="I731" s="5">
        <f>SalesData_2[[#This Row],[Unit Cost]]*SalesData_2[[#This Row],[Units Sold]]</f>
        <v>937.5</v>
      </c>
      <c r="J731" s="5">
        <f>SalesData_2[[#This Row],[Sales]]-SalesData_2[[#This Row],[COGS]]</f>
        <v>312.5</v>
      </c>
      <c r="K731" s="19">
        <f>SalesData_2[[#This Row],[Profit]]/SalesData_2[[#This Row],[Sales]]</f>
        <v>0.25</v>
      </c>
      <c r="L731" t="s">
        <v>41</v>
      </c>
      <c r="M731" t="s">
        <v>80</v>
      </c>
      <c r="N731" t="s">
        <v>86</v>
      </c>
    </row>
    <row r="732" spans="1:14" x14ac:dyDescent="0.3">
      <c r="A732" s="2">
        <v>44587</v>
      </c>
      <c r="B732" s="2">
        <v>44593</v>
      </c>
      <c r="C732">
        <v>6</v>
      </c>
      <c r="D732" t="s">
        <v>15</v>
      </c>
      <c r="E732" s="5">
        <v>110</v>
      </c>
      <c r="F732" s="5">
        <v>78.099999999999994</v>
      </c>
      <c r="G732">
        <v>5</v>
      </c>
      <c r="H732" s="5">
        <f>SalesData_2[[#This Row],[Unit Price]]*SalesData_2[[#This Row],[Units Sold]]</f>
        <v>550</v>
      </c>
      <c r="I732" s="5">
        <f>SalesData_2[[#This Row],[Unit Cost]]*SalesData_2[[#This Row],[Units Sold]]</f>
        <v>390.5</v>
      </c>
      <c r="J732" s="5">
        <f>SalesData_2[[#This Row],[Sales]]-SalesData_2[[#This Row],[COGS]]</f>
        <v>159.5</v>
      </c>
      <c r="K732" s="19">
        <f>SalesData_2[[#This Row],[Profit]]/SalesData_2[[#This Row],[Sales]]</f>
        <v>0.28999999999999998</v>
      </c>
      <c r="L732" t="s">
        <v>68</v>
      </c>
      <c r="M732" t="s">
        <v>80</v>
      </c>
      <c r="N732" t="s">
        <v>85</v>
      </c>
    </row>
    <row r="733" spans="1:14" x14ac:dyDescent="0.3">
      <c r="A733" s="2">
        <v>44587</v>
      </c>
      <c r="B733" s="2">
        <v>44590</v>
      </c>
      <c r="C733">
        <v>3</v>
      </c>
      <c r="D733" t="s">
        <v>7</v>
      </c>
      <c r="E733" s="5">
        <v>250</v>
      </c>
      <c r="F733" s="5">
        <v>167.5</v>
      </c>
      <c r="G733">
        <v>2</v>
      </c>
      <c r="H733" s="5">
        <f>SalesData_2[[#This Row],[Unit Price]]*SalesData_2[[#This Row],[Units Sold]]</f>
        <v>500</v>
      </c>
      <c r="I733" s="5">
        <f>SalesData_2[[#This Row],[Unit Cost]]*SalesData_2[[#This Row],[Units Sold]]</f>
        <v>335</v>
      </c>
      <c r="J733" s="5">
        <f>SalesData_2[[#This Row],[Sales]]-SalesData_2[[#This Row],[COGS]]</f>
        <v>165</v>
      </c>
      <c r="K733" s="19">
        <f>SalesData_2[[#This Row],[Profit]]/SalesData_2[[#This Row],[Sales]]</f>
        <v>0.33</v>
      </c>
      <c r="L733" t="s">
        <v>35</v>
      </c>
      <c r="M733" t="s">
        <v>81</v>
      </c>
      <c r="N733" t="s">
        <v>85</v>
      </c>
    </row>
    <row r="734" spans="1:14" x14ac:dyDescent="0.3">
      <c r="A734" s="2">
        <v>44588</v>
      </c>
      <c r="B734" s="2">
        <v>44589</v>
      </c>
      <c r="C734">
        <v>1</v>
      </c>
      <c r="D734" t="s">
        <v>11</v>
      </c>
      <c r="E734" s="5">
        <v>490</v>
      </c>
      <c r="F734" s="5">
        <v>298.89999999999998</v>
      </c>
      <c r="G734">
        <v>9</v>
      </c>
      <c r="H734" s="5">
        <f>SalesData_2[[#This Row],[Unit Price]]*SalesData_2[[#This Row],[Units Sold]]</f>
        <v>4410</v>
      </c>
      <c r="I734" s="5">
        <f>SalesData_2[[#This Row],[Unit Cost]]*SalesData_2[[#This Row],[Units Sold]]</f>
        <v>2690.1</v>
      </c>
      <c r="J734" s="5">
        <f>SalesData_2[[#This Row],[Sales]]-SalesData_2[[#This Row],[COGS]]</f>
        <v>1719.9</v>
      </c>
      <c r="K734" s="19">
        <f>SalesData_2[[#This Row],[Profit]]/SalesData_2[[#This Row],[Sales]]</f>
        <v>0.39</v>
      </c>
      <c r="L734" t="s">
        <v>69</v>
      </c>
      <c r="M734" t="s">
        <v>83</v>
      </c>
      <c r="N734" t="s">
        <v>85</v>
      </c>
    </row>
    <row r="735" spans="1:14" x14ac:dyDescent="0.3">
      <c r="A735" s="2">
        <v>44588</v>
      </c>
      <c r="B735" s="2">
        <v>44593</v>
      </c>
      <c r="C735">
        <v>5</v>
      </c>
      <c r="D735" t="s">
        <v>9</v>
      </c>
      <c r="E735" s="5">
        <v>215</v>
      </c>
      <c r="F735" s="5">
        <v>152.65</v>
      </c>
      <c r="G735">
        <v>4</v>
      </c>
      <c r="H735" s="5">
        <f>SalesData_2[[#This Row],[Unit Price]]*SalesData_2[[#This Row],[Units Sold]]</f>
        <v>860</v>
      </c>
      <c r="I735" s="5">
        <f>SalesData_2[[#This Row],[Unit Cost]]*SalesData_2[[#This Row],[Units Sold]]</f>
        <v>610.6</v>
      </c>
      <c r="J735" s="5">
        <f>SalesData_2[[#This Row],[Sales]]-SalesData_2[[#This Row],[COGS]]</f>
        <v>249.39999999999998</v>
      </c>
      <c r="K735" s="19">
        <f>SalesData_2[[#This Row],[Profit]]/SalesData_2[[#This Row],[Sales]]</f>
        <v>0.28999999999999998</v>
      </c>
      <c r="L735" t="s">
        <v>31</v>
      </c>
      <c r="M735" t="s">
        <v>81</v>
      </c>
      <c r="N735" t="s">
        <v>85</v>
      </c>
    </row>
    <row r="736" spans="1:14" x14ac:dyDescent="0.3">
      <c r="A736" s="2">
        <v>44588</v>
      </c>
      <c r="B736" s="2">
        <v>44589</v>
      </c>
      <c r="C736">
        <v>1</v>
      </c>
      <c r="D736" t="s">
        <v>15</v>
      </c>
      <c r="E736" s="5">
        <v>110</v>
      </c>
      <c r="F736" s="5">
        <v>78.099999999999994</v>
      </c>
      <c r="G736">
        <v>7</v>
      </c>
      <c r="H736" s="5">
        <f>SalesData_2[[#This Row],[Unit Price]]*SalesData_2[[#This Row],[Units Sold]]</f>
        <v>770</v>
      </c>
      <c r="I736" s="5">
        <f>SalesData_2[[#This Row],[Unit Cost]]*SalesData_2[[#This Row],[Units Sold]]</f>
        <v>546.69999999999993</v>
      </c>
      <c r="J736" s="5">
        <f>SalesData_2[[#This Row],[Sales]]-SalesData_2[[#This Row],[COGS]]</f>
        <v>223.30000000000007</v>
      </c>
      <c r="K736" s="19">
        <f>SalesData_2[[#This Row],[Profit]]/SalesData_2[[#This Row],[Sales]]</f>
        <v>0.29000000000000009</v>
      </c>
      <c r="L736" t="s">
        <v>49</v>
      </c>
      <c r="M736" t="s">
        <v>80</v>
      </c>
      <c r="N736" t="s">
        <v>86</v>
      </c>
    </row>
    <row r="737" spans="1:14" x14ac:dyDescent="0.3">
      <c r="A737" s="2">
        <v>44588</v>
      </c>
      <c r="B737" s="2">
        <v>44593</v>
      </c>
      <c r="C737">
        <v>5</v>
      </c>
      <c r="D737" t="s">
        <v>18</v>
      </c>
      <c r="E737" s="5">
        <v>80</v>
      </c>
      <c r="F737" s="5">
        <v>48.8</v>
      </c>
      <c r="G737">
        <v>9</v>
      </c>
      <c r="H737" s="5">
        <f>SalesData_2[[#This Row],[Unit Price]]*SalesData_2[[#This Row],[Units Sold]]</f>
        <v>720</v>
      </c>
      <c r="I737" s="5">
        <f>SalesData_2[[#This Row],[Unit Cost]]*SalesData_2[[#This Row],[Units Sold]]</f>
        <v>439.2</v>
      </c>
      <c r="J737" s="5">
        <f>SalesData_2[[#This Row],[Sales]]-SalesData_2[[#This Row],[COGS]]</f>
        <v>280.8</v>
      </c>
      <c r="K737" s="19">
        <f>SalesData_2[[#This Row],[Profit]]/SalesData_2[[#This Row],[Sales]]</f>
        <v>0.39</v>
      </c>
      <c r="L737" t="s">
        <v>49</v>
      </c>
      <c r="M737" t="s">
        <v>82</v>
      </c>
      <c r="N737" t="s">
        <v>85</v>
      </c>
    </row>
    <row r="738" spans="1:14" x14ac:dyDescent="0.3">
      <c r="A738" s="2">
        <v>44589</v>
      </c>
      <c r="B738" s="2">
        <v>44594</v>
      </c>
      <c r="C738">
        <v>5</v>
      </c>
      <c r="D738" t="s">
        <v>20</v>
      </c>
      <c r="E738" s="5">
        <v>440</v>
      </c>
      <c r="F738" s="5">
        <v>286</v>
      </c>
      <c r="G738">
        <v>5</v>
      </c>
      <c r="H738" s="5">
        <f>SalesData_2[[#This Row],[Unit Price]]*SalesData_2[[#This Row],[Units Sold]]</f>
        <v>2200</v>
      </c>
      <c r="I738" s="5">
        <f>SalesData_2[[#This Row],[Unit Cost]]*SalesData_2[[#This Row],[Units Sold]]</f>
        <v>1430</v>
      </c>
      <c r="J738" s="5">
        <f>SalesData_2[[#This Row],[Sales]]-SalesData_2[[#This Row],[COGS]]</f>
        <v>770</v>
      </c>
      <c r="K738" s="19">
        <f>SalesData_2[[#This Row],[Profit]]/SalesData_2[[#This Row],[Sales]]</f>
        <v>0.35</v>
      </c>
      <c r="L738" t="s">
        <v>55</v>
      </c>
      <c r="M738" t="s">
        <v>82</v>
      </c>
      <c r="N738" t="s">
        <v>86</v>
      </c>
    </row>
    <row r="739" spans="1:14" x14ac:dyDescent="0.3">
      <c r="A739" s="2">
        <v>44593</v>
      </c>
      <c r="B739" s="2">
        <v>44599</v>
      </c>
      <c r="C739">
        <v>6</v>
      </c>
      <c r="D739" t="s">
        <v>20</v>
      </c>
      <c r="E739" s="5">
        <v>440</v>
      </c>
      <c r="F739" s="5">
        <v>286</v>
      </c>
      <c r="G739">
        <v>8</v>
      </c>
      <c r="H739" s="5">
        <f>SalesData_2[[#This Row],[Unit Price]]*SalesData_2[[#This Row],[Units Sold]]</f>
        <v>3520</v>
      </c>
      <c r="I739" s="5">
        <f>SalesData_2[[#This Row],[Unit Cost]]*SalesData_2[[#This Row],[Units Sold]]</f>
        <v>2288</v>
      </c>
      <c r="J739" s="5">
        <f>SalesData_2[[#This Row],[Sales]]-SalesData_2[[#This Row],[COGS]]</f>
        <v>1232</v>
      </c>
      <c r="K739" s="19">
        <f>SalesData_2[[#This Row],[Profit]]/SalesData_2[[#This Row],[Sales]]</f>
        <v>0.35</v>
      </c>
      <c r="L739" t="s">
        <v>76</v>
      </c>
      <c r="M739" t="s">
        <v>82</v>
      </c>
      <c r="N739" t="s">
        <v>85</v>
      </c>
    </row>
    <row r="740" spans="1:14" x14ac:dyDescent="0.3">
      <c r="A740" s="2">
        <v>44596</v>
      </c>
      <c r="B740" s="2">
        <v>44597</v>
      </c>
      <c r="C740">
        <v>1</v>
      </c>
      <c r="D740" t="s">
        <v>23</v>
      </c>
      <c r="E740" s="5">
        <v>275</v>
      </c>
      <c r="F740" s="5">
        <v>200.75</v>
      </c>
      <c r="G740">
        <v>7</v>
      </c>
      <c r="H740" s="5">
        <f>SalesData_2[[#This Row],[Unit Price]]*SalesData_2[[#This Row],[Units Sold]]</f>
        <v>1925</v>
      </c>
      <c r="I740" s="5">
        <f>SalesData_2[[#This Row],[Unit Cost]]*SalesData_2[[#This Row],[Units Sold]]</f>
        <v>1405.25</v>
      </c>
      <c r="J740" s="5">
        <f>SalesData_2[[#This Row],[Sales]]-SalesData_2[[#This Row],[COGS]]</f>
        <v>519.75</v>
      </c>
      <c r="K740" s="19">
        <f>SalesData_2[[#This Row],[Profit]]/SalesData_2[[#This Row],[Sales]]</f>
        <v>0.27</v>
      </c>
      <c r="L740" t="s">
        <v>57</v>
      </c>
      <c r="M740" t="s">
        <v>80</v>
      </c>
      <c r="N740" t="s">
        <v>85</v>
      </c>
    </row>
    <row r="741" spans="1:14" x14ac:dyDescent="0.3">
      <c r="A741" s="2">
        <v>44597</v>
      </c>
      <c r="B741" s="2">
        <v>44604</v>
      </c>
      <c r="C741">
        <v>7</v>
      </c>
      <c r="D741" t="s">
        <v>18</v>
      </c>
      <c r="E741" s="5">
        <v>80</v>
      </c>
      <c r="F741" s="5">
        <v>48.8</v>
      </c>
      <c r="G741">
        <v>1</v>
      </c>
      <c r="H741" s="5">
        <f>SalesData_2[[#This Row],[Unit Price]]*SalesData_2[[#This Row],[Units Sold]]</f>
        <v>80</v>
      </c>
      <c r="I741" s="5">
        <f>SalesData_2[[#This Row],[Unit Cost]]*SalesData_2[[#This Row],[Units Sold]]</f>
        <v>48.8</v>
      </c>
      <c r="J741" s="5">
        <f>SalesData_2[[#This Row],[Sales]]-SalesData_2[[#This Row],[COGS]]</f>
        <v>31.200000000000003</v>
      </c>
      <c r="K741" s="19">
        <f>SalesData_2[[#This Row],[Profit]]/SalesData_2[[#This Row],[Sales]]</f>
        <v>0.39</v>
      </c>
      <c r="L741" t="s">
        <v>72</v>
      </c>
      <c r="M741" t="s">
        <v>81</v>
      </c>
      <c r="N741" t="s">
        <v>86</v>
      </c>
    </row>
    <row r="742" spans="1:14" x14ac:dyDescent="0.3">
      <c r="A742" s="2">
        <v>44597</v>
      </c>
      <c r="B742" s="2">
        <v>44603</v>
      </c>
      <c r="C742">
        <v>6</v>
      </c>
      <c r="D742" t="s">
        <v>16</v>
      </c>
      <c r="E742" s="5">
        <v>145</v>
      </c>
      <c r="F742" s="5">
        <v>105.85</v>
      </c>
      <c r="G742">
        <v>6</v>
      </c>
      <c r="H742" s="5">
        <f>SalesData_2[[#This Row],[Unit Price]]*SalesData_2[[#This Row],[Units Sold]]</f>
        <v>870</v>
      </c>
      <c r="I742" s="5">
        <f>SalesData_2[[#This Row],[Unit Cost]]*SalesData_2[[#This Row],[Units Sold]]</f>
        <v>635.09999999999991</v>
      </c>
      <c r="J742" s="5">
        <f>SalesData_2[[#This Row],[Sales]]-SalesData_2[[#This Row],[COGS]]</f>
        <v>234.90000000000009</v>
      </c>
      <c r="K742" s="19">
        <f>SalesData_2[[#This Row],[Profit]]/SalesData_2[[#This Row],[Sales]]</f>
        <v>0.27000000000000013</v>
      </c>
      <c r="L742" t="s">
        <v>46</v>
      </c>
      <c r="M742" t="s">
        <v>79</v>
      </c>
      <c r="N742" t="s">
        <v>86</v>
      </c>
    </row>
    <row r="743" spans="1:14" x14ac:dyDescent="0.3">
      <c r="A743" s="2">
        <v>44598</v>
      </c>
      <c r="B743" s="2">
        <v>44602</v>
      </c>
      <c r="C743">
        <v>4</v>
      </c>
      <c r="D743" t="s">
        <v>19</v>
      </c>
      <c r="E743" s="5">
        <v>220</v>
      </c>
      <c r="F743" s="5">
        <v>154</v>
      </c>
      <c r="G743">
        <v>8</v>
      </c>
      <c r="H743" s="5">
        <f>SalesData_2[[#This Row],[Unit Price]]*SalesData_2[[#This Row],[Units Sold]]</f>
        <v>1760</v>
      </c>
      <c r="I743" s="5">
        <f>SalesData_2[[#This Row],[Unit Cost]]*SalesData_2[[#This Row],[Units Sold]]</f>
        <v>1232</v>
      </c>
      <c r="J743" s="5">
        <f>SalesData_2[[#This Row],[Sales]]-SalesData_2[[#This Row],[COGS]]</f>
        <v>528</v>
      </c>
      <c r="K743" s="19">
        <f>SalesData_2[[#This Row],[Profit]]/SalesData_2[[#This Row],[Sales]]</f>
        <v>0.3</v>
      </c>
      <c r="L743" t="s">
        <v>67</v>
      </c>
      <c r="M743" t="s">
        <v>80</v>
      </c>
      <c r="N743" t="s">
        <v>85</v>
      </c>
    </row>
    <row r="744" spans="1:14" x14ac:dyDescent="0.3">
      <c r="A744" s="2">
        <v>44598</v>
      </c>
      <c r="B744" s="2">
        <v>44604</v>
      </c>
      <c r="C744">
        <v>6</v>
      </c>
      <c r="D744" t="s">
        <v>11</v>
      </c>
      <c r="E744" s="5">
        <v>490</v>
      </c>
      <c r="F744" s="5">
        <v>298.89999999999998</v>
      </c>
      <c r="G744">
        <v>4</v>
      </c>
      <c r="H744" s="5">
        <f>SalesData_2[[#This Row],[Unit Price]]*SalesData_2[[#This Row],[Units Sold]]</f>
        <v>1960</v>
      </c>
      <c r="I744" s="5">
        <f>SalesData_2[[#This Row],[Unit Cost]]*SalesData_2[[#This Row],[Units Sold]]</f>
        <v>1195.5999999999999</v>
      </c>
      <c r="J744" s="5">
        <f>SalesData_2[[#This Row],[Sales]]-SalesData_2[[#This Row],[COGS]]</f>
        <v>764.40000000000009</v>
      </c>
      <c r="K744" s="19">
        <f>SalesData_2[[#This Row],[Profit]]/SalesData_2[[#This Row],[Sales]]</f>
        <v>0.39000000000000007</v>
      </c>
      <c r="L744" t="s">
        <v>34</v>
      </c>
      <c r="M744" t="s">
        <v>80</v>
      </c>
      <c r="N744" t="s">
        <v>86</v>
      </c>
    </row>
    <row r="745" spans="1:14" x14ac:dyDescent="0.3">
      <c r="A745" s="2">
        <v>44599</v>
      </c>
      <c r="B745" s="2">
        <v>44604</v>
      </c>
      <c r="C745">
        <v>5</v>
      </c>
      <c r="D745" t="s">
        <v>19</v>
      </c>
      <c r="E745" s="5">
        <v>220</v>
      </c>
      <c r="F745" s="5">
        <v>154</v>
      </c>
      <c r="G745">
        <v>2</v>
      </c>
      <c r="H745" s="5">
        <f>SalesData_2[[#This Row],[Unit Price]]*SalesData_2[[#This Row],[Units Sold]]</f>
        <v>440</v>
      </c>
      <c r="I745" s="5">
        <f>SalesData_2[[#This Row],[Unit Cost]]*SalesData_2[[#This Row],[Units Sold]]</f>
        <v>308</v>
      </c>
      <c r="J745" s="5">
        <f>SalesData_2[[#This Row],[Sales]]-SalesData_2[[#This Row],[COGS]]</f>
        <v>132</v>
      </c>
      <c r="K745" s="19">
        <f>SalesData_2[[#This Row],[Profit]]/SalesData_2[[#This Row],[Sales]]</f>
        <v>0.3</v>
      </c>
      <c r="L745" t="s">
        <v>56</v>
      </c>
      <c r="M745" t="s">
        <v>80</v>
      </c>
      <c r="N745" t="s">
        <v>86</v>
      </c>
    </row>
    <row r="746" spans="1:14" x14ac:dyDescent="0.3">
      <c r="A746" s="2">
        <v>44599</v>
      </c>
      <c r="B746" s="2">
        <v>44601</v>
      </c>
      <c r="C746">
        <v>2</v>
      </c>
      <c r="D746" t="s">
        <v>11</v>
      </c>
      <c r="E746" s="5">
        <v>490</v>
      </c>
      <c r="F746" s="5">
        <v>298.89999999999998</v>
      </c>
      <c r="G746">
        <v>5</v>
      </c>
      <c r="H746" s="5">
        <f>SalesData_2[[#This Row],[Unit Price]]*SalesData_2[[#This Row],[Units Sold]]</f>
        <v>2450</v>
      </c>
      <c r="I746" s="5">
        <f>SalesData_2[[#This Row],[Unit Cost]]*SalesData_2[[#This Row],[Units Sold]]</f>
        <v>1494.5</v>
      </c>
      <c r="J746" s="5">
        <f>SalesData_2[[#This Row],[Sales]]-SalesData_2[[#This Row],[COGS]]</f>
        <v>955.5</v>
      </c>
      <c r="K746" s="19">
        <f>SalesData_2[[#This Row],[Profit]]/SalesData_2[[#This Row],[Sales]]</f>
        <v>0.39</v>
      </c>
      <c r="L746" t="s">
        <v>52</v>
      </c>
      <c r="M746" t="s">
        <v>81</v>
      </c>
      <c r="N746" t="s">
        <v>86</v>
      </c>
    </row>
    <row r="747" spans="1:14" x14ac:dyDescent="0.3">
      <c r="A747" s="2">
        <v>44599</v>
      </c>
      <c r="B747" s="2">
        <v>44604</v>
      </c>
      <c r="C747">
        <v>5</v>
      </c>
      <c r="D747" t="s">
        <v>14</v>
      </c>
      <c r="E747" s="5">
        <v>375</v>
      </c>
      <c r="F747" s="5">
        <v>247.5</v>
      </c>
      <c r="G747">
        <v>3</v>
      </c>
      <c r="H747" s="5">
        <f>SalesData_2[[#This Row],[Unit Price]]*SalesData_2[[#This Row],[Units Sold]]</f>
        <v>1125</v>
      </c>
      <c r="I747" s="5">
        <f>SalesData_2[[#This Row],[Unit Cost]]*SalesData_2[[#This Row],[Units Sold]]</f>
        <v>742.5</v>
      </c>
      <c r="J747" s="5">
        <f>SalesData_2[[#This Row],[Sales]]-SalesData_2[[#This Row],[COGS]]</f>
        <v>382.5</v>
      </c>
      <c r="K747" s="19">
        <f>SalesData_2[[#This Row],[Profit]]/SalesData_2[[#This Row],[Sales]]</f>
        <v>0.34</v>
      </c>
      <c r="L747" t="s">
        <v>56</v>
      </c>
      <c r="M747" t="s">
        <v>81</v>
      </c>
      <c r="N747" t="s">
        <v>86</v>
      </c>
    </row>
    <row r="748" spans="1:14" x14ac:dyDescent="0.3">
      <c r="A748" s="2">
        <v>44600</v>
      </c>
      <c r="B748" s="2">
        <v>44601</v>
      </c>
      <c r="C748">
        <v>1</v>
      </c>
      <c r="D748" t="s">
        <v>11</v>
      </c>
      <c r="E748" s="5">
        <v>490</v>
      </c>
      <c r="F748" s="5">
        <v>298.89999999999998</v>
      </c>
      <c r="G748">
        <v>3</v>
      </c>
      <c r="H748" s="5">
        <f>SalesData_2[[#This Row],[Unit Price]]*SalesData_2[[#This Row],[Units Sold]]</f>
        <v>1470</v>
      </c>
      <c r="I748" s="5">
        <f>SalesData_2[[#This Row],[Unit Cost]]*SalesData_2[[#This Row],[Units Sold]]</f>
        <v>896.69999999999993</v>
      </c>
      <c r="J748" s="5">
        <f>SalesData_2[[#This Row],[Sales]]-SalesData_2[[#This Row],[COGS]]</f>
        <v>573.30000000000007</v>
      </c>
      <c r="K748" s="19">
        <f>SalesData_2[[#This Row],[Profit]]/SalesData_2[[#This Row],[Sales]]</f>
        <v>0.39000000000000007</v>
      </c>
      <c r="L748" t="s">
        <v>63</v>
      </c>
      <c r="M748" t="s">
        <v>83</v>
      </c>
      <c r="N748" t="s">
        <v>85</v>
      </c>
    </row>
    <row r="749" spans="1:14" x14ac:dyDescent="0.3">
      <c r="A749" s="2">
        <v>44600</v>
      </c>
      <c r="B749" s="2">
        <v>44603</v>
      </c>
      <c r="C749">
        <v>3</v>
      </c>
      <c r="D749" t="s">
        <v>13</v>
      </c>
      <c r="E749" s="5">
        <v>445</v>
      </c>
      <c r="F749" s="5">
        <v>280.35000000000002</v>
      </c>
      <c r="G749">
        <v>9</v>
      </c>
      <c r="H749" s="5">
        <f>SalesData_2[[#This Row],[Unit Price]]*SalesData_2[[#This Row],[Units Sold]]</f>
        <v>4005</v>
      </c>
      <c r="I749" s="5">
        <f>SalesData_2[[#This Row],[Unit Cost]]*SalesData_2[[#This Row],[Units Sold]]</f>
        <v>2523.15</v>
      </c>
      <c r="J749" s="5">
        <f>SalesData_2[[#This Row],[Sales]]-SalesData_2[[#This Row],[COGS]]</f>
        <v>1481.85</v>
      </c>
      <c r="K749" s="19">
        <f>SalesData_2[[#This Row],[Profit]]/SalesData_2[[#This Row],[Sales]]</f>
        <v>0.37</v>
      </c>
      <c r="L749" t="s">
        <v>41</v>
      </c>
      <c r="M749" t="s">
        <v>79</v>
      </c>
      <c r="N749" t="s">
        <v>85</v>
      </c>
    </row>
    <row r="750" spans="1:14" x14ac:dyDescent="0.3">
      <c r="A750" s="2">
        <v>44604</v>
      </c>
      <c r="B750" s="2">
        <v>44607</v>
      </c>
      <c r="C750">
        <v>3</v>
      </c>
      <c r="D750" t="s">
        <v>23</v>
      </c>
      <c r="E750" s="5">
        <v>275</v>
      </c>
      <c r="F750" s="5">
        <v>200.75</v>
      </c>
      <c r="G750">
        <v>5</v>
      </c>
      <c r="H750" s="5">
        <f>SalesData_2[[#This Row],[Unit Price]]*SalesData_2[[#This Row],[Units Sold]]</f>
        <v>1375</v>
      </c>
      <c r="I750" s="5">
        <f>SalesData_2[[#This Row],[Unit Cost]]*SalesData_2[[#This Row],[Units Sold]]</f>
        <v>1003.75</v>
      </c>
      <c r="J750" s="5">
        <f>SalesData_2[[#This Row],[Sales]]-SalesData_2[[#This Row],[COGS]]</f>
        <v>371.25</v>
      </c>
      <c r="K750" s="19">
        <f>SalesData_2[[#This Row],[Profit]]/SalesData_2[[#This Row],[Sales]]</f>
        <v>0.27</v>
      </c>
      <c r="L750" t="s">
        <v>59</v>
      </c>
      <c r="M750" t="s">
        <v>80</v>
      </c>
      <c r="N750" t="s">
        <v>86</v>
      </c>
    </row>
    <row r="751" spans="1:14" x14ac:dyDescent="0.3">
      <c r="A751" s="2">
        <v>44604</v>
      </c>
      <c r="B751" s="2">
        <v>44606</v>
      </c>
      <c r="C751">
        <v>2</v>
      </c>
      <c r="D751" t="s">
        <v>16</v>
      </c>
      <c r="E751" s="5">
        <v>145</v>
      </c>
      <c r="F751" s="5">
        <v>105.85</v>
      </c>
      <c r="G751">
        <v>1</v>
      </c>
      <c r="H751" s="5">
        <f>SalesData_2[[#This Row],[Unit Price]]*SalesData_2[[#This Row],[Units Sold]]</f>
        <v>145</v>
      </c>
      <c r="I751" s="5">
        <f>SalesData_2[[#This Row],[Unit Cost]]*SalesData_2[[#This Row],[Units Sold]]</f>
        <v>105.85</v>
      </c>
      <c r="J751" s="5">
        <f>SalesData_2[[#This Row],[Sales]]-SalesData_2[[#This Row],[COGS]]</f>
        <v>39.150000000000006</v>
      </c>
      <c r="K751" s="19">
        <f>SalesData_2[[#This Row],[Profit]]/SalesData_2[[#This Row],[Sales]]</f>
        <v>0.27</v>
      </c>
      <c r="L751" t="s">
        <v>49</v>
      </c>
      <c r="M751" t="s">
        <v>83</v>
      </c>
      <c r="N751" t="s">
        <v>85</v>
      </c>
    </row>
    <row r="752" spans="1:14" x14ac:dyDescent="0.3">
      <c r="A752" s="2">
        <v>44604</v>
      </c>
      <c r="B752" s="2">
        <v>44607</v>
      </c>
      <c r="C752">
        <v>3</v>
      </c>
      <c r="D752" t="s">
        <v>8</v>
      </c>
      <c r="E752" s="5">
        <v>59</v>
      </c>
      <c r="F752" s="5">
        <v>41.3</v>
      </c>
      <c r="G752">
        <v>5</v>
      </c>
      <c r="H752" s="5">
        <f>SalesData_2[[#This Row],[Unit Price]]*SalesData_2[[#This Row],[Units Sold]]</f>
        <v>295</v>
      </c>
      <c r="I752" s="5">
        <f>SalesData_2[[#This Row],[Unit Cost]]*SalesData_2[[#This Row],[Units Sold]]</f>
        <v>206.5</v>
      </c>
      <c r="J752" s="5">
        <f>SalesData_2[[#This Row],[Sales]]-SalesData_2[[#This Row],[COGS]]</f>
        <v>88.5</v>
      </c>
      <c r="K752" s="19">
        <f>SalesData_2[[#This Row],[Profit]]/SalesData_2[[#This Row],[Sales]]</f>
        <v>0.3</v>
      </c>
      <c r="L752" t="s">
        <v>70</v>
      </c>
      <c r="M752" t="s">
        <v>81</v>
      </c>
      <c r="N752" t="s">
        <v>85</v>
      </c>
    </row>
    <row r="753" spans="1:14" x14ac:dyDescent="0.3">
      <c r="A753" s="2">
        <v>44605</v>
      </c>
      <c r="B753" s="2">
        <v>44612</v>
      </c>
      <c r="C753">
        <v>7</v>
      </c>
      <c r="D753" t="s">
        <v>15</v>
      </c>
      <c r="E753" s="5">
        <v>110</v>
      </c>
      <c r="F753" s="5">
        <v>78.099999999999994</v>
      </c>
      <c r="G753">
        <v>1</v>
      </c>
      <c r="H753" s="5">
        <f>SalesData_2[[#This Row],[Unit Price]]*SalesData_2[[#This Row],[Units Sold]]</f>
        <v>110</v>
      </c>
      <c r="I753" s="5">
        <f>SalesData_2[[#This Row],[Unit Cost]]*SalesData_2[[#This Row],[Units Sold]]</f>
        <v>78.099999999999994</v>
      </c>
      <c r="J753" s="5">
        <f>SalesData_2[[#This Row],[Sales]]-SalesData_2[[#This Row],[COGS]]</f>
        <v>31.900000000000006</v>
      </c>
      <c r="K753" s="19">
        <f>SalesData_2[[#This Row],[Profit]]/SalesData_2[[#This Row],[Sales]]</f>
        <v>0.29000000000000004</v>
      </c>
      <c r="L753" t="s">
        <v>40</v>
      </c>
      <c r="M753" t="s">
        <v>80</v>
      </c>
      <c r="N753" t="s">
        <v>86</v>
      </c>
    </row>
    <row r="754" spans="1:14" x14ac:dyDescent="0.3">
      <c r="A754" s="2">
        <v>44606</v>
      </c>
      <c r="B754" s="2">
        <v>44610</v>
      </c>
      <c r="C754">
        <v>4</v>
      </c>
      <c r="D754" t="s">
        <v>14</v>
      </c>
      <c r="E754" s="5">
        <v>375</v>
      </c>
      <c r="F754" s="5">
        <v>247.5</v>
      </c>
      <c r="G754">
        <v>8</v>
      </c>
      <c r="H754" s="5">
        <f>SalesData_2[[#This Row],[Unit Price]]*SalesData_2[[#This Row],[Units Sold]]</f>
        <v>3000</v>
      </c>
      <c r="I754" s="5">
        <f>SalesData_2[[#This Row],[Unit Cost]]*SalesData_2[[#This Row],[Units Sold]]</f>
        <v>1980</v>
      </c>
      <c r="J754" s="5">
        <f>SalesData_2[[#This Row],[Sales]]-SalesData_2[[#This Row],[COGS]]</f>
        <v>1020</v>
      </c>
      <c r="K754" s="19">
        <f>SalesData_2[[#This Row],[Profit]]/SalesData_2[[#This Row],[Sales]]</f>
        <v>0.34</v>
      </c>
      <c r="L754" t="s">
        <v>51</v>
      </c>
      <c r="M754" t="s">
        <v>83</v>
      </c>
      <c r="N754" t="s">
        <v>86</v>
      </c>
    </row>
    <row r="755" spans="1:14" x14ac:dyDescent="0.3">
      <c r="A755" s="2">
        <v>44606</v>
      </c>
      <c r="B755" s="2">
        <v>44610</v>
      </c>
      <c r="C755">
        <v>4</v>
      </c>
      <c r="D755" t="s">
        <v>14</v>
      </c>
      <c r="E755" s="5">
        <v>375</v>
      </c>
      <c r="F755" s="5">
        <v>247.5</v>
      </c>
      <c r="G755">
        <v>4</v>
      </c>
      <c r="H755" s="5">
        <f>SalesData_2[[#This Row],[Unit Price]]*SalesData_2[[#This Row],[Units Sold]]</f>
        <v>1500</v>
      </c>
      <c r="I755" s="5">
        <f>SalesData_2[[#This Row],[Unit Cost]]*SalesData_2[[#This Row],[Units Sold]]</f>
        <v>990</v>
      </c>
      <c r="J755" s="5">
        <f>SalesData_2[[#This Row],[Sales]]-SalesData_2[[#This Row],[COGS]]</f>
        <v>510</v>
      </c>
      <c r="K755" s="19">
        <f>SalesData_2[[#This Row],[Profit]]/SalesData_2[[#This Row],[Sales]]</f>
        <v>0.34</v>
      </c>
      <c r="L755" t="s">
        <v>32</v>
      </c>
      <c r="M755" t="s">
        <v>81</v>
      </c>
      <c r="N755" t="s">
        <v>86</v>
      </c>
    </row>
    <row r="756" spans="1:14" x14ac:dyDescent="0.3">
      <c r="A756" s="2">
        <v>44607</v>
      </c>
      <c r="B756" s="2">
        <v>44614</v>
      </c>
      <c r="C756">
        <v>7</v>
      </c>
      <c r="D756" t="s">
        <v>9</v>
      </c>
      <c r="E756" s="5">
        <v>215</v>
      </c>
      <c r="F756" s="5">
        <v>152.65</v>
      </c>
      <c r="G756">
        <v>3</v>
      </c>
      <c r="H756" s="5">
        <f>SalesData_2[[#This Row],[Unit Price]]*SalesData_2[[#This Row],[Units Sold]]</f>
        <v>645</v>
      </c>
      <c r="I756" s="5">
        <f>SalesData_2[[#This Row],[Unit Cost]]*SalesData_2[[#This Row],[Units Sold]]</f>
        <v>457.95000000000005</v>
      </c>
      <c r="J756" s="5">
        <f>SalesData_2[[#This Row],[Sales]]-SalesData_2[[#This Row],[COGS]]</f>
        <v>187.04999999999995</v>
      </c>
      <c r="K756" s="19">
        <f>SalesData_2[[#This Row],[Profit]]/SalesData_2[[#This Row],[Sales]]</f>
        <v>0.28999999999999992</v>
      </c>
      <c r="L756" t="s">
        <v>61</v>
      </c>
      <c r="M756" t="s">
        <v>82</v>
      </c>
      <c r="N756" t="s">
        <v>85</v>
      </c>
    </row>
    <row r="757" spans="1:14" x14ac:dyDescent="0.3">
      <c r="A757" s="2">
        <v>44608</v>
      </c>
      <c r="B757" s="2">
        <v>44611</v>
      </c>
      <c r="C757">
        <v>3</v>
      </c>
      <c r="D757" t="s">
        <v>6</v>
      </c>
      <c r="E757" s="5">
        <v>99</v>
      </c>
      <c r="F757" s="5">
        <v>62.37</v>
      </c>
      <c r="G757">
        <v>9</v>
      </c>
      <c r="H757" s="5">
        <f>SalesData_2[[#This Row],[Unit Price]]*SalesData_2[[#This Row],[Units Sold]]</f>
        <v>891</v>
      </c>
      <c r="I757" s="5">
        <f>SalesData_2[[#This Row],[Unit Cost]]*SalesData_2[[#This Row],[Units Sold]]</f>
        <v>561.32999999999993</v>
      </c>
      <c r="J757" s="5">
        <f>SalesData_2[[#This Row],[Sales]]-SalesData_2[[#This Row],[COGS]]</f>
        <v>329.67000000000007</v>
      </c>
      <c r="K757" s="19">
        <f>SalesData_2[[#This Row],[Profit]]/SalesData_2[[#This Row],[Sales]]</f>
        <v>0.37000000000000011</v>
      </c>
      <c r="L757" t="s">
        <v>64</v>
      </c>
      <c r="M757" t="s">
        <v>79</v>
      </c>
      <c r="N757" t="s">
        <v>86</v>
      </c>
    </row>
    <row r="758" spans="1:14" x14ac:dyDescent="0.3">
      <c r="A758" s="2">
        <v>44610</v>
      </c>
      <c r="B758" s="2">
        <v>44616</v>
      </c>
      <c r="C758">
        <v>6</v>
      </c>
      <c r="D758" t="s">
        <v>17</v>
      </c>
      <c r="E758" s="5">
        <v>195</v>
      </c>
      <c r="F758" s="5">
        <v>138.44999999999999</v>
      </c>
      <c r="G758">
        <v>8</v>
      </c>
      <c r="H758" s="5">
        <f>SalesData_2[[#This Row],[Unit Price]]*SalesData_2[[#This Row],[Units Sold]]</f>
        <v>1560</v>
      </c>
      <c r="I758" s="5">
        <f>SalesData_2[[#This Row],[Unit Cost]]*SalesData_2[[#This Row],[Units Sold]]</f>
        <v>1107.5999999999999</v>
      </c>
      <c r="J758" s="5">
        <f>SalesData_2[[#This Row],[Sales]]-SalesData_2[[#This Row],[COGS]]</f>
        <v>452.40000000000009</v>
      </c>
      <c r="K758" s="19">
        <f>SalesData_2[[#This Row],[Profit]]/SalesData_2[[#This Row],[Sales]]</f>
        <v>0.29000000000000004</v>
      </c>
      <c r="L758" t="s">
        <v>70</v>
      </c>
      <c r="M758" t="s">
        <v>80</v>
      </c>
      <c r="N758" t="s">
        <v>86</v>
      </c>
    </row>
    <row r="759" spans="1:14" x14ac:dyDescent="0.3">
      <c r="A759" s="2">
        <v>44611</v>
      </c>
      <c r="B759" s="2">
        <v>44615</v>
      </c>
      <c r="C759">
        <v>4</v>
      </c>
      <c r="D759" t="s">
        <v>23</v>
      </c>
      <c r="E759" s="5">
        <v>275</v>
      </c>
      <c r="F759" s="5">
        <v>200.75</v>
      </c>
      <c r="G759">
        <v>7</v>
      </c>
      <c r="H759" s="5">
        <f>SalesData_2[[#This Row],[Unit Price]]*SalesData_2[[#This Row],[Units Sold]]</f>
        <v>1925</v>
      </c>
      <c r="I759" s="5">
        <f>SalesData_2[[#This Row],[Unit Cost]]*SalesData_2[[#This Row],[Units Sold]]</f>
        <v>1405.25</v>
      </c>
      <c r="J759" s="5">
        <f>SalesData_2[[#This Row],[Sales]]-SalesData_2[[#This Row],[COGS]]</f>
        <v>519.75</v>
      </c>
      <c r="K759" s="19">
        <f>SalesData_2[[#This Row],[Profit]]/SalesData_2[[#This Row],[Sales]]</f>
        <v>0.27</v>
      </c>
      <c r="L759" t="s">
        <v>57</v>
      </c>
      <c r="M759" t="s">
        <v>81</v>
      </c>
      <c r="N759" t="s">
        <v>85</v>
      </c>
    </row>
    <row r="760" spans="1:14" x14ac:dyDescent="0.3">
      <c r="A760" s="2">
        <v>44611</v>
      </c>
      <c r="B760" s="2">
        <v>44612</v>
      </c>
      <c r="C760">
        <v>1</v>
      </c>
      <c r="D760" t="s">
        <v>23</v>
      </c>
      <c r="E760" s="5">
        <v>275</v>
      </c>
      <c r="F760" s="5">
        <v>200.75</v>
      </c>
      <c r="G760">
        <v>2</v>
      </c>
      <c r="H760" s="5">
        <f>SalesData_2[[#This Row],[Unit Price]]*SalesData_2[[#This Row],[Units Sold]]</f>
        <v>550</v>
      </c>
      <c r="I760" s="5">
        <f>SalesData_2[[#This Row],[Unit Cost]]*SalesData_2[[#This Row],[Units Sold]]</f>
        <v>401.5</v>
      </c>
      <c r="J760" s="5">
        <f>SalesData_2[[#This Row],[Sales]]-SalesData_2[[#This Row],[COGS]]</f>
        <v>148.5</v>
      </c>
      <c r="K760" s="19">
        <f>SalesData_2[[#This Row],[Profit]]/SalesData_2[[#This Row],[Sales]]</f>
        <v>0.27</v>
      </c>
      <c r="L760" t="s">
        <v>34</v>
      </c>
      <c r="M760" t="s">
        <v>82</v>
      </c>
      <c r="N760" t="s">
        <v>86</v>
      </c>
    </row>
    <row r="761" spans="1:14" x14ac:dyDescent="0.3">
      <c r="A761" s="2">
        <v>44612</v>
      </c>
      <c r="B761" s="2">
        <v>44616</v>
      </c>
      <c r="C761">
        <v>4</v>
      </c>
      <c r="D761" t="s">
        <v>11</v>
      </c>
      <c r="E761" s="5">
        <v>490</v>
      </c>
      <c r="F761" s="5">
        <v>298.89999999999998</v>
      </c>
      <c r="G761">
        <v>7</v>
      </c>
      <c r="H761" s="5">
        <f>SalesData_2[[#This Row],[Unit Price]]*SalesData_2[[#This Row],[Units Sold]]</f>
        <v>3430</v>
      </c>
      <c r="I761" s="5">
        <f>SalesData_2[[#This Row],[Unit Cost]]*SalesData_2[[#This Row],[Units Sold]]</f>
        <v>2092.2999999999997</v>
      </c>
      <c r="J761" s="5">
        <f>SalesData_2[[#This Row],[Sales]]-SalesData_2[[#This Row],[COGS]]</f>
        <v>1337.7000000000003</v>
      </c>
      <c r="K761" s="19">
        <f>SalesData_2[[#This Row],[Profit]]/SalesData_2[[#This Row],[Sales]]</f>
        <v>0.39000000000000007</v>
      </c>
      <c r="L761" t="s">
        <v>49</v>
      </c>
      <c r="M761" t="s">
        <v>79</v>
      </c>
      <c r="N761" t="s">
        <v>85</v>
      </c>
    </row>
    <row r="762" spans="1:14" x14ac:dyDescent="0.3">
      <c r="A762" s="2">
        <v>44612</v>
      </c>
      <c r="B762" s="2">
        <v>44613</v>
      </c>
      <c r="C762">
        <v>1</v>
      </c>
      <c r="D762" t="s">
        <v>7</v>
      </c>
      <c r="E762" s="5">
        <v>250</v>
      </c>
      <c r="F762" s="5">
        <v>167.5</v>
      </c>
      <c r="G762">
        <v>4</v>
      </c>
      <c r="H762" s="5">
        <f>SalesData_2[[#This Row],[Unit Price]]*SalesData_2[[#This Row],[Units Sold]]</f>
        <v>1000</v>
      </c>
      <c r="I762" s="5">
        <f>SalesData_2[[#This Row],[Unit Cost]]*SalesData_2[[#This Row],[Units Sold]]</f>
        <v>670</v>
      </c>
      <c r="J762" s="5">
        <f>SalesData_2[[#This Row],[Sales]]-SalesData_2[[#This Row],[COGS]]</f>
        <v>330</v>
      </c>
      <c r="K762" s="19">
        <f>SalesData_2[[#This Row],[Profit]]/SalesData_2[[#This Row],[Sales]]</f>
        <v>0.33</v>
      </c>
      <c r="L762" t="s">
        <v>72</v>
      </c>
      <c r="M762" t="s">
        <v>81</v>
      </c>
      <c r="N762" t="s">
        <v>86</v>
      </c>
    </row>
    <row r="763" spans="1:14" x14ac:dyDescent="0.3">
      <c r="A763" s="2">
        <v>44614</v>
      </c>
      <c r="B763" s="2">
        <v>44618</v>
      </c>
      <c r="C763">
        <v>4</v>
      </c>
      <c r="D763" t="s">
        <v>15</v>
      </c>
      <c r="E763" s="5">
        <v>110</v>
      </c>
      <c r="F763" s="5">
        <v>78.099999999999994</v>
      </c>
      <c r="G763">
        <v>3</v>
      </c>
      <c r="H763" s="5">
        <f>SalesData_2[[#This Row],[Unit Price]]*SalesData_2[[#This Row],[Units Sold]]</f>
        <v>330</v>
      </c>
      <c r="I763" s="5">
        <f>SalesData_2[[#This Row],[Unit Cost]]*SalesData_2[[#This Row],[Units Sold]]</f>
        <v>234.29999999999998</v>
      </c>
      <c r="J763" s="5">
        <f>SalesData_2[[#This Row],[Sales]]-SalesData_2[[#This Row],[COGS]]</f>
        <v>95.700000000000017</v>
      </c>
      <c r="K763" s="19">
        <f>SalesData_2[[#This Row],[Profit]]/SalesData_2[[#This Row],[Sales]]</f>
        <v>0.29000000000000004</v>
      </c>
      <c r="L763" t="s">
        <v>60</v>
      </c>
      <c r="M763" t="s">
        <v>80</v>
      </c>
      <c r="N763" t="s">
        <v>85</v>
      </c>
    </row>
    <row r="764" spans="1:14" x14ac:dyDescent="0.3">
      <c r="A764" s="2">
        <v>44615</v>
      </c>
      <c r="B764" s="2">
        <v>44620</v>
      </c>
      <c r="C764">
        <v>5</v>
      </c>
      <c r="D764" t="s">
        <v>20</v>
      </c>
      <c r="E764" s="5">
        <v>440</v>
      </c>
      <c r="F764" s="5">
        <v>286</v>
      </c>
      <c r="G764">
        <v>5</v>
      </c>
      <c r="H764" s="5">
        <f>SalesData_2[[#This Row],[Unit Price]]*SalesData_2[[#This Row],[Units Sold]]</f>
        <v>2200</v>
      </c>
      <c r="I764" s="5">
        <f>SalesData_2[[#This Row],[Unit Cost]]*SalesData_2[[#This Row],[Units Sold]]</f>
        <v>1430</v>
      </c>
      <c r="J764" s="5">
        <f>SalesData_2[[#This Row],[Sales]]-SalesData_2[[#This Row],[COGS]]</f>
        <v>770</v>
      </c>
      <c r="K764" s="19">
        <f>SalesData_2[[#This Row],[Profit]]/SalesData_2[[#This Row],[Sales]]</f>
        <v>0.35</v>
      </c>
      <c r="L764" t="s">
        <v>29</v>
      </c>
      <c r="M764" t="s">
        <v>82</v>
      </c>
      <c r="N764" t="s">
        <v>85</v>
      </c>
    </row>
    <row r="765" spans="1:14" x14ac:dyDescent="0.3">
      <c r="A765" s="2">
        <v>44616</v>
      </c>
      <c r="B765" s="2">
        <v>44620</v>
      </c>
      <c r="C765">
        <v>4</v>
      </c>
      <c r="D765" t="s">
        <v>3</v>
      </c>
      <c r="E765" s="5">
        <v>95</v>
      </c>
      <c r="F765" s="5">
        <v>60.8</v>
      </c>
      <c r="G765">
        <v>9</v>
      </c>
      <c r="H765" s="5">
        <f>SalesData_2[[#This Row],[Unit Price]]*SalesData_2[[#This Row],[Units Sold]]</f>
        <v>855</v>
      </c>
      <c r="I765" s="5">
        <f>SalesData_2[[#This Row],[Unit Cost]]*SalesData_2[[#This Row],[Units Sold]]</f>
        <v>547.19999999999993</v>
      </c>
      <c r="J765" s="5">
        <f>SalesData_2[[#This Row],[Sales]]-SalesData_2[[#This Row],[COGS]]</f>
        <v>307.80000000000007</v>
      </c>
      <c r="K765" s="19">
        <f>SalesData_2[[#This Row],[Profit]]/SalesData_2[[#This Row],[Sales]]</f>
        <v>0.3600000000000001</v>
      </c>
      <c r="L765" t="s">
        <v>29</v>
      </c>
      <c r="M765" t="s">
        <v>83</v>
      </c>
      <c r="N765" t="s">
        <v>86</v>
      </c>
    </row>
    <row r="766" spans="1:14" x14ac:dyDescent="0.3">
      <c r="A766" s="2">
        <v>44617</v>
      </c>
      <c r="B766" s="2">
        <v>44620</v>
      </c>
      <c r="C766">
        <v>3</v>
      </c>
      <c r="D766" t="s">
        <v>16</v>
      </c>
      <c r="E766" s="5">
        <v>145</v>
      </c>
      <c r="F766" s="5">
        <v>105.85</v>
      </c>
      <c r="G766">
        <v>9</v>
      </c>
      <c r="H766" s="5">
        <f>SalesData_2[[#This Row],[Unit Price]]*SalesData_2[[#This Row],[Units Sold]]</f>
        <v>1305</v>
      </c>
      <c r="I766" s="5">
        <f>SalesData_2[[#This Row],[Unit Cost]]*SalesData_2[[#This Row],[Units Sold]]</f>
        <v>952.65</v>
      </c>
      <c r="J766" s="5">
        <f>SalesData_2[[#This Row],[Sales]]-SalesData_2[[#This Row],[COGS]]</f>
        <v>352.35</v>
      </c>
      <c r="K766" s="19">
        <f>SalesData_2[[#This Row],[Profit]]/SalesData_2[[#This Row],[Sales]]</f>
        <v>0.27</v>
      </c>
      <c r="L766" t="s">
        <v>55</v>
      </c>
      <c r="M766" t="s">
        <v>82</v>
      </c>
      <c r="N766" t="s">
        <v>85</v>
      </c>
    </row>
    <row r="767" spans="1:14" x14ac:dyDescent="0.3">
      <c r="A767" s="2">
        <v>44617</v>
      </c>
      <c r="B767" s="2">
        <v>44618</v>
      </c>
      <c r="C767">
        <v>1</v>
      </c>
      <c r="D767" t="s">
        <v>20</v>
      </c>
      <c r="E767" s="5">
        <v>440</v>
      </c>
      <c r="F767" s="5">
        <v>286</v>
      </c>
      <c r="G767">
        <v>7</v>
      </c>
      <c r="H767" s="5">
        <f>SalesData_2[[#This Row],[Unit Price]]*SalesData_2[[#This Row],[Units Sold]]</f>
        <v>3080</v>
      </c>
      <c r="I767" s="5">
        <f>SalesData_2[[#This Row],[Unit Cost]]*SalesData_2[[#This Row],[Units Sold]]</f>
        <v>2002</v>
      </c>
      <c r="J767" s="5">
        <f>SalesData_2[[#This Row],[Sales]]-SalesData_2[[#This Row],[COGS]]</f>
        <v>1078</v>
      </c>
      <c r="K767" s="19">
        <f>SalesData_2[[#This Row],[Profit]]/SalesData_2[[#This Row],[Sales]]</f>
        <v>0.35</v>
      </c>
      <c r="L767" t="s">
        <v>45</v>
      </c>
      <c r="M767" t="s">
        <v>82</v>
      </c>
      <c r="N767" t="s">
        <v>86</v>
      </c>
    </row>
    <row r="768" spans="1:14" x14ac:dyDescent="0.3">
      <c r="A768" s="2">
        <v>44618</v>
      </c>
      <c r="B768" s="2">
        <v>44619</v>
      </c>
      <c r="C768">
        <v>1</v>
      </c>
      <c r="D768" t="s">
        <v>9</v>
      </c>
      <c r="E768" s="5">
        <v>215</v>
      </c>
      <c r="F768" s="5">
        <v>152.65</v>
      </c>
      <c r="G768">
        <v>8</v>
      </c>
      <c r="H768" s="5">
        <f>SalesData_2[[#This Row],[Unit Price]]*SalesData_2[[#This Row],[Units Sold]]</f>
        <v>1720</v>
      </c>
      <c r="I768" s="5">
        <f>SalesData_2[[#This Row],[Unit Cost]]*SalesData_2[[#This Row],[Units Sold]]</f>
        <v>1221.2</v>
      </c>
      <c r="J768" s="5">
        <f>SalesData_2[[#This Row],[Sales]]-SalesData_2[[#This Row],[COGS]]</f>
        <v>498.79999999999995</v>
      </c>
      <c r="K768" s="19">
        <f>SalesData_2[[#This Row],[Profit]]/SalesData_2[[#This Row],[Sales]]</f>
        <v>0.28999999999999998</v>
      </c>
      <c r="L768" t="s">
        <v>41</v>
      </c>
      <c r="M768" t="s">
        <v>83</v>
      </c>
      <c r="N768" t="s">
        <v>85</v>
      </c>
    </row>
    <row r="769" spans="1:14" x14ac:dyDescent="0.3">
      <c r="A769" s="2">
        <v>44619</v>
      </c>
      <c r="B769" s="2">
        <v>44621</v>
      </c>
      <c r="C769">
        <v>2</v>
      </c>
      <c r="D769" t="s">
        <v>14</v>
      </c>
      <c r="E769" s="5">
        <v>375</v>
      </c>
      <c r="F769" s="5">
        <v>247.5</v>
      </c>
      <c r="G769">
        <v>9</v>
      </c>
      <c r="H769" s="5">
        <f>SalesData_2[[#This Row],[Unit Price]]*SalesData_2[[#This Row],[Units Sold]]</f>
        <v>3375</v>
      </c>
      <c r="I769" s="5">
        <f>SalesData_2[[#This Row],[Unit Cost]]*SalesData_2[[#This Row],[Units Sold]]</f>
        <v>2227.5</v>
      </c>
      <c r="J769" s="5">
        <f>SalesData_2[[#This Row],[Sales]]-SalesData_2[[#This Row],[COGS]]</f>
        <v>1147.5</v>
      </c>
      <c r="K769" s="19">
        <f>SalesData_2[[#This Row],[Profit]]/SalesData_2[[#This Row],[Sales]]</f>
        <v>0.34</v>
      </c>
      <c r="L769" t="s">
        <v>55</v>
      </c>
      <c r="M769" t="s">
        <v>79</v>
      </c>
      <c r="N769" t="s">
        <v>85</v>
      </c>
    </row>
    <row r="770" spans="1:14" x14ac:dyDescent="0.3">
      <c r="A770" s="2">
        <v>44619</v>
      </c>
      <c r="B770" s="2">
        <v>44624</v>
      </c>
      <c r="C770">
        <v>5</v>
      </c>
      <c r="D770" t="s">
        <v>5</v>
      </c>
      <c r="E770" s="5">
        <v>290</v>
      </c>
      <c r="F770" s="5">
        <v>185.6</v>
      </c>
      <c r="G770">
        <v>8</v>
      </c>
      <c r="H770" s="5">
        <f>SalesData_2[[#This Row],[Unit Price]]*SalesData_2[[#This Row],[Units Sold]]</f>
        <v>2320</v>
      </c>
      <c r="I770" s="5">
        <f>SalesData_2[[#This Row],[Unit Cost]]*SalesData_2[[#This Row],[Units Sold]]</f>
        <v>1484.8</v>
      </c>
      <c r="J770" s="5">
        <f>SalesData_2[[#This Row],[Sales]]-SalesData_2[[#This Row],[COGS]]</f>
        <v>835.2</v>
      </c>
      <c r="K770" s="19">
        <f>SalesData_2[[#This Row],[Profit]]/SalesData_2[[#This Row],[Sales]]</f>
        <v>0.36000000000000004</v>
      </c>
      <c r="L770" t="s">
        <v>55</v>
      </c>
      <c r="M770" t="s">
        <v>79</v>
      </c>
      <c r="N770" t="s">
        <v>85</v>
      </c>
    </row>
    <row r="771" spans="1:14" x14ac:dyDescent="0.3">
      <c r="A771" s="2">
        <v>44619</v>
      </c>
      <c r="B771" s="2">
        <v>44622</v>
      </c>
      <c r="C771">
        <v>3</v>
      </c>
      <c r="D771" t="s">
        <v>6</v>
      </c>
      <c r="E771" s="5">
        <v>99</v>
      </c>
      <c r="F771" s="5">
        <v>62.37</v>
      </c>
      <c r="G771">
        <v>2</v>
      </c>
      <c r="H771" s="5">
        <f>SalesData_2[[#This Row],[Unit Price]]*SalesData_2[[#This Row],[Units Sold]]</f>
        <v>198</v>
      </c>
      <c r="I771" s="5">
        <f>SalesData_2[[#This Row],[Unit Cost]]*SalesData_2[[#This Row],[Units Sold]]</f>
        <v>124.74</v>
      </c>
      <c r="J771" s="5">
        <f>SalesData_2[[#This Row],[Sales]]-SalesData_2[[#This Row],[COGS]]</f>
        <v>73.260000000000005</v>
      </c>
      <c r="K771" s="19">
        <f>SalesData_2[[#This Row],[Profit]]/SalesData_2[[#This Row],[Sales]]</f>
        <v>0.37000000000000005</v>
      </c>
      <c r="L771" t="s">
        <v>69</v>
      </c>
      <c r="M771" t="s">
        <v>83</v>
      </c>
      <c r="N771" t="s">
        <v>86</v>
      </c>
    </row>
    <row r="772" spans="1:14" x14ac:dyDescent="0.3">
      <c r="A772" s="2">
        <v>44620</v>
      </c>
      <c r="B772" s="2">
        <v>44626</v>
      </c>
      <c r="C772">
        <v>6</v>
      </c>
      <c r="D772" t="s">
        <v>3</v>
      </c>
      <c r="E772" s="5">
        <v>95</v>
      </c>
      <c r="F772" s="5">
        <v>60.8</v>
      </c>
      <c r="G772">
        <v>6</v>
      </c>
      <c r="H772" s="5">
        <f>SalesData_2[[#This Row],[Unit Price]]*SalesData_2[[#This Row],[Units Sold]]</f>
        <v>570</v>
      </c>
      <c r="I772" s="5">
        <f>SalesData_2[[#This Row],[Unit Cost]]*SalesData_2[[#This Row],[Units Sold]]</f>
        <v>364.79999999999995</v>
      </c>
      <c r="J772" s="5">
        <f>SalesData_2[[#This Row],[Sales]]-SalesData_2[[#This Row],[COGS]]</f>
        <v>205.20000000000005</v>
      </c>
      <c r="K772" s="19">
        <f>SalesData_2[[#This Row],[Profit]]/SalesData_2[[#This Row],[Sales]]</f>
        <v>0.3600000000000001</v>
      </c>
      <c r="L772" t="s">
        <v>67</v>
      </c>
      <c r="M772" t="s">
        <v>83</v>
      </c>
      <c r="N772" t="s">
        <v>86</v>
      </c>
    </row>
    <row r="773" spans="1:14" x14ac:dyDescent="0.3">
      <c r="A773" s="2">
        <v>44621</v>
      </c>
      <c r="B773" s="2">
        <v>44626</v>
      </c>
      <c r="C773">
        <v>5</v>
      </c>
      <c r="D773" t="s">
        <v>7</v>
      </c>
      <c r="E773" s="5">
        <v>250</v>
      </c>
      <c r="F773" s="5">
        <v>167.5</v>
      </c>
      <c r="G773">
        <v>7</v>
      </c>
      <c r="H773" s="5">
        <f>SalesData_2[[#This Row],[Unit Price]]*SalesData_2[[#This Row],[Units Sold]]</f>
        <v>1750</v>
      </c>
      <c r="I773" s="5">
        <f>SalesData_2[[#This Row],[Unit Cost]]*SalesData_2[[#This Row],[Units Sold]]</f>
        <v>1172.5</v>
      </c>
      <c r="J773" s="5">
        <f>SalesData_2[[#This Row],[Sales]]-SalesData_2[[#This Row],[COGS]]</f>
        <v>577.5</v>
      </c>
      <c r="K773" s="19">
        <f>SalesData_2[[#This Row],[Profit]]/SalesData_2[[#This Row],[Sales]]</f>
        <v>0.33</v>
      </c>
      <c r="L773" t="s">
        <v>47</v>
      </c>
      <c r="M773" t="s">
        <v>82</v>
      </c>
      <c r="N773" t="s">
        <v>86</v>
      </c>
    </row>
    <row r="774" spans="1:14" x14ac:dyDescent="0.3">
      <c r="A774" s="2">
        <v>44621</v>
      </c>
      <c r="B774" s="2">
        <v>44623</v>
      </c>
      <c r="C774">
        <v>2</v>
      </c>
      <c r="D774" t="s">
        <v>20</v>
      </c>
      <c r="E774" s="5">
        <v>440</v>
      </c>
      <c r="F774" s="5">
        <v>286</v>
      </c>
      <c r="G774">
        <v>1</v>
      </c>
      <c r="H774" s="5">
        <f>SalesData_2[[#This Row],[Unit Price]]*SalesData_2[[#This Row],[Units Sold]]</f>
        <v>440</v>
      </c>
      <c r="I774" s="5">
        <f>SalesData_2[[#This Row],[Unit Cost]]*SalesData_2[[#This Row],[Units Sold]]</f>
        <v>286</v>
      </c>
      <c r="J774" s="5">
        <f>SalesData_2[[#This Row],[Sales]]-SalesData_2[[#This Row],[COGS]]</f>
        <v>154</v>
      </c>
      <c r="K774" s="19">
        <f>SalesData_2[[#This Row],[Profit]]/SalesData_2[[#This Row],[Sales]]</f>
        <v>0.35</v>
      </c>
      <c r="L774" t="s">
        <v>53</v>
      </c>
      <c r="M774" t="s">
        <v>83</v>
      </c>
      <c r="N774" t="s">
        <v>85</v>
      </c>
    </row>
    <row r="775" spans="1:14" x14ac:dyDescent="0.3">
      <c r="A775" s="2">
        <v>44622</v>
      </c>
      <c r="B775" s="2">
        <v>44629</v>
      </c>
      <c r="C775">
        <v>7</v>
      </c>
      <c r="D775" t="s">
        <v>23</v>
      </c>
      <c r="E775" s="5">
        <v>275</v>
      </c>
      <c r="F775" s="5">
        <v>200.75</v>
      </c>
      <c r="G775">
        <v>9</v>
      </c>
      <c r="H775" s="5">
        <f>SalesData_2[[#This Row],[Unit Price]]*SalesData_2[[#This Row],[Units Sold]]</f>
        <v>2475</v>
      </c>
      <c r="I775" s="5">
        <f>SalesData_2[[#This Row],[Unit Cost]]*SalesData_2[[#This Row],[Units Sold]]</f>
        <v>1806.75</v>
      </c>
      <c r="J775" s="5">
        <f>SalesData_2[[#This Row],[Sales]]-SalesData_2[[#This Row],[COGS]]</f>
        <v>668.25</v>
      </c>
      <c r="K775" s="19">
        <f>SalesData_2[[#This Row],[Profit]]/SalesData_2[[#This Row],[Sales]]</f>
        <v>0.27</v>
      </c>
      <c r="L775" t="s">
        <v>39</v>
      </c>
      <c r="M775" t="s">
        <v>79</v>
      </c>
      <c r="N775" t="s">
        <v>86</v>
      </c>
    </row>
    <row r="776" spans="1:14" x14ac:dyDescent="0.3">
      <c r="A776" s="2">
        <v>44622</v>
      </c>
      <c r="B776" s="2">
        <v>44627</v>
      </c>
      <c r="C776">
        <v>5</v>
      </c>
      <c r="D776" t="s">
        <v>23</v>
      </c>
      <c r="E776" s="5">
        <v>275</v>
      </c>
      <c r="F776" s="5">
        <v>200.75</v>
      </c>
      <c r="G776">
        <v>1</v>
      </c>
      <c r="H776" s="5">
        <f>SalesData_2[[#This Row],[Unit Price]]*SalesData_2[[#This Row],[Units Sold]]</f>
        <v>275</v>
      </c>
      <c r="I776" s="5">
        <f>SalesData_2[[#This Row],[Unit Cost]]*SalesData_2[[#This Row],[Units Sold]]</f>
        <v>200.75</v>
      </c>
      <c r="J776" s="5">
        <f>SalesData_2[[#This Row],[Sales]]-SalesData_2[[#This Row],[COGS]]</f>
        <v>74.25</v>
      </c>
      <c r="K776" s="19">
        <f>SalesData_2[[#This Row],[Profit]]/SalesData_2[[#This Row],[Sales]]</f>
        <v>0.27</v>
      </c>
      <c r="L776" t="s">
        <v>48</v>
      </c>
      <c r="M776" t="s">
        <v>80</v>
      </c>
      <c r="N776" t="s">
        <v>86</v>
      </c>
    </row>
    <row r="777" spans="1:14" x14ac:dyDescent="0.3">
      <c r="A777" s="2">
        <v>44623</v>
      </c>
      <c r="B777" s="2">
        <v>44629</v>
      </c>
      <c r="C777">
        <v>6</v>
      </c>
      <c r="D777" t="s">
        <v>22</v>
      </c>
      <c r="E777" s="5">
        <v>460</v>
      </c>
      <c r="F777" s="5">
        <v>303.60000000000002</v>
      </c>
      <c r="G777">
        <v>7</v>
      </c>
      <c r="H777" s="5">
        <f>SalesData_2[[#This Row],[Unit Price]]*SalesData_2[[#This Row],[Units Sold]]</f>
        <v>3220</v>
      </c>
      <c r="I777" s="5">
        <f>SalesData_2[[#This Row],[Unit Cost]]*SalesData_2[[#This Row],[Units Sold]]</f>
        <v>2125.2000000000003</v>
      </c>
      <c r="J777" s="5">
        <f>SalesData_2[[#This Row],[Sales]]-SalesData_2[[#This Row],[COGS]]</f>
        <v>1094.7999999999997</v>
      </c>
      <c r="K777" s="19">
        <f>SalesData_2[[#This Row],[Profit]]/SalesData_2[[#This Row],[Sales]]</f>
        <v>0.33999999999999991</v>
      </c>
      <c r="L777" t="s">
        <v>63</v>
      </c>
      <c r="M777" t="s">
        <v>80</v>
      </c>
      <c r="N777" t="s">
        <v>86</v>
      </c>
    </row>
    <row r="778" spans="1:14" x14ac:dyDescent="0.3">
      <c r="A778" s="2">
        <v>44624</v>
      </c>
      <c r="B778" s="2">
        <v>44627</v>
      </c>
      <c r="C778">
        <v>3</v>
      </c>
      <c r="D778" t="s">
        <v>16</v>
      </c>
      <c r="E778" s="5">
        <v>145</v>
      </c>
      <c r="F778" s="5">
        <v>105.85</v>
      </c>
      <c r="G778">
        <v>5</v>
      </c>
      <c r="H778" s="5">
        <f>SalesData_2[[#This Row],[Unit Price]]*SalesData_2[[#This Row],[Units Sold]]</f>
        <v>725</v>
      </c>
      <c r="I778" s="5">
        <f>SalesData_2[[#This Row],[Unit Cost]]*SalesData_2[[#This Row],[Units Sold]]</f>
        <v>529.25</v>
      </c>
      <c r="J778" s="5">
        <f>SalesData_2[[#This Row],[Sales]]-SalesData_2[[#This Row],[COGS]]</f>
        <v>195.75</v>
      </c>
      <c r="K778" s="19">
        <f>SalesData_2[[#This Row],[Profit]]/SalesData_2[[#This Row],[Sales]]</f>
        <v>0.27</v>
      </c>
      <c r="L778" t="s">
        <v>39</v>
      </c>
      <c r="M778" t="s">
        <v>81</v>
      </c>
      <c r="N778" t="s">
        <v>86</v>
      </c>
    </row>
    <row r="779" spans="1:14" x14ac:dyDescent="0.3">
      <c r="A779" s="2">
        <v>44624</v>
      </c>
      <c r="B779" s="2">
        <v>44625</v>
      </c>
      <c r="C779">
        <v>1</v>
      </c>
      <c r="D779" t="s">
        <v>19</v>
      </c>
      <c r="E779" s="5">
        <v>220</v>
      </c>
      <c r="F779" s="5">
        <v>154</v>
      </c>
      <c r="G779">
        <v>3</v>
      </c>
      <c r="H779" s="5">
        <f>SalesData_2[[#This Row],[Unit Price]]*SalesData_2[[#This Row],[Units Sold]]</f>
        <v>660</v>
      </c>
      <c r="I779" s="5">
        <f>SalesData_2[[#This Row],[Unit Cost]]*SalesData_2[[#This Row],[Units Sold]]</f>
        <v>462</v>
      </c>
      <c r="J779" s="5">
        <f>SalesData_2[[#This Row],[Sales]]-SalesData_2[[#This Row],[COGS]]</f>
        <v>198</v>
      </c>
      <c r="K779" s="19">
        <f>SalesData_2[[#This Row],[Profit]]/SalesData_2[[#This Row],[Sales]]</f>
        <v>0.3</v>
      </c>
      <c r="L779" t="s">
        <v>68</v>
      </c>
      <c r="M779" t="s">
        <v>81</v>
      </c>
      <c r="N779" t="s">
        <v>85</v>
      </c>
    </row>
    <row r="780" spans="1:14" x14ac:dyDescent="0.3">
      <c r="A780" s="2">
        <v>44625</v>
      </c>
      <c r="B780" s="2">
        <v>44626</v>
      </c>
      <c r="C780">
        <v>1</v>
      </c>
      <c r="D780" t="s">
        <v>5</v>
      </c>
      <c r="E780" s="5">
        <v>290</v>
      </c>
      <c r="F780" s="5">
        <v>185.6</v>
      </c>
      <c r="G780">
        <v>4</v>
      </c>
      <c r="H780" s="5">
        <f>SalesData_2[[#This Row],[Unit Price]]*SalesData_2[[#This Row],[Units Sold]]</f>
        <v>1160</v>
      </c>
      <c r="I780" s="5">
        <f>SalesData_2[[#This Row],[Unit Cost]]*SalesData_2[[#This Row],[Units Sold]]</f>
        <v>742.4</v>
      </c>
      <c r="J780" s="5">
        <f>SalesData_2[[#This Row],[Sales]]-SalesData_2[[#This Row],[COGS]]</f>
        <v>417.6</v>
      </c>
      <c r="K780" s="19">
        <f>SalesData_2[[#This Row],[Profit]]/SalesData_2[[#This Row],[Sales]]</f>
        <v>0.36000000000000004</v>
      </c>
      <c r="L780" t="s">
        <v>42</v>
      </c>
      <c r="M780" t="s">
        <v>83</v>
      </c>
      <c r="N780" t="s">
        <v>85</v>
      </c>
    </row>
    <row r="781" spans="1:14" x14ac:dyDescent="0.3">
      <c r="A781" s="2">
        <v>44626</v>
      </c>
      <c r="B781" s="2">
        <v>44632</v>
      </c>
      <c r="C781">
        <v>6</v>
      </c>
      <c r="D781" t="s">
        <v>11</v>
      </c>
      <c r="E781" s="5">
        <v>490</v>
      </c>
      <c r="F781" s="5">
        <v>298.89999999999998</v>
      </c>
      <c r="G781">
        <v>4</v>
      </c>
      <c r="H781" s="5">
        <f>SalesData_2[[#This Row],[Unit Price]]*SalesData_2[[#This Row],[Units Sold]]</f>
        <v>1960</v>
      </c>
      <c r="I781" s="5">
        <f>SalesData_2[[#This Row],[Unit Cost]]*SalesData_2[[#This Row],[Units Sold]]</f>
        <v>1195.5999999999999</v>
      </c>
      <c r="J781" s="5">
        <f>SalesData_2[[#This Row],[Sales]]-SalesData_2[[#This Row],[COGS]]</f>
        <v>764.40000000000009</v>
      </c>
      <c r="K781" s="19">
        <f>SalesData_2[[#This Row],[Profit]]/SalesData_2[[#This Row],[Sales]]</f>
        <v>0.39000000000000007</v>
      </c>
      <c r="L781" t="s">
        <v>54</v>
      </c>
      <c r="M781" t="s">
        <v>83</v>
      </c>
      <c r="N781" t="s">
        <v>86</v>
      </c>
    </row>
    <row r="782" spans="1:14" x14ac:dyDescent="0.3">
      <c r="A782" s="2">
        <v>44628</v>
      </c>
      <c r="B782" s="2">
        <v>44633</v>
      </c>
      <c r="C782">
        <v>5</v>
      </c>
      <c r="D782" t="s">
        <v>17</v>
      </c>
      <c r="E782" s="5">
        <v>195</v>
      </c>
      <c r="F782" s="5">
        <v>138.44999999999999</v>
      </c>
      <c r="G782">
        <v>7</v>
      </c>
      <c r="H782" s="5">
        <f>SalesData_2[[#This Row],[Unit Price]]*SalesData_2[[#This Row],[Units Sold]]</f>
        <v>1365</v>
      </c>
      <c r="I782" s="5">
        <f>SalesData_2[[#This Row],[Unit Cost]]*SalesData_2[[#This Row],[Units Sold]]</f>
        <v>969.14999999999986</v>
      </c>
      <c r="J782" s="5">
        <f>SalesData_2[[#This Row],[Sales]]-SalesData_2[[#This Row],[COGS]]</f>
        <v>395.85000000000014</v>
      </c>
      <c r="K782" s="19">
        <f>SalesData_2[[#This Row],[Profit]]/SalesData_2[[#This Row],[Sales]]</f>
        <v>0.29000000000000009</v>
      </c>
      <c r="L782" t="s">
        <v>40</v>
      </c>
      <c r="M782" t="s">
        <v>81</v>
      </c>
      <c r="N782" t="s">
        <v>86</v>
      </c>
    </row>
    <row r="783" spans="1:14" x14ac:dyDescent="0.3">
      <c r="A783" s="2">
        <v>44632</v>
      </c>
      <c r="B783" s="2">
        <v>44634</v>
      </c>
      <c r="C783">
        <v>2</v>
      </c>
      <c r="D783" t="s">
        <v>20</v>
      </c>
      <c r="E783" s="5">
        <v>440</v>
      </c>
      <c r="F783" s="5">
        <v>286</v>
      </c>
      <c r="G783">
        <v>5</v>
      </c>
      <c r="H783" s="5">
        <f>SalesData_2[[#This Row],[Unit Price]]*SalesData_2[[#This Row],[Units Sold]]</f>
        <v>2200</v>
      </c>
      <c r="I783" s="5">
        <f>SalesData_2[[#This Row],[Unit Cost]]*SalesData_2[[#This Row],[Units Sold]]</f>
        <v>1430</v>
      </c>
      <c r="J783" s="5">
        <f>SalesData_2[[#This Row],[Sales]]-SalesData_2[[#This Row],[COGS]]</f>
        <v>770</v>
      </c>
      <c r="K783" s="19">
        <f>SalesData_2[[#This Row],[Profit]]/SalesData_2[[#This Row],[Sales]]</f>
        <v>0.35</v>
      </c>
      <c r="L783" t="s">
        <v>39</v>
      </c>
      <c r="M783" t="s">
        <v>83</v>
      </c>
      <c r="N783" t="s">
        <v>85</v>
      </c>
    </row>
    <row r="784" spans="1:14" x14ac:dyDescent="0.3">
      <c r="A784" s="2">
        <v>44632</v>
      </c>
      <c r="B784" s="2">
        <v>44637</v>
      </c>
      <c r="C784">
        <v>5</v>
      </c>
      <c r="D784" t="s">
        <v>22</v>
      </c>
      <c r="E784" s="5">
        <v>460</v>
      </c>
      <c r="F784" s="5">
        <v>303.60000000000002</v>
      </c>
      <c r="G784">
        <v>8</v>
      </c>
      <c r="H784" s="5">
        <f>SalesData_2[[#This Row],[Unit Price]]*SalesData_2[[#This Row],[Units Sold]]</f>
        <v>3680</v>
      </c>
      <c r="I784" s="5">
        <f>SalesData_2[[#This Row],[Unit Cost]]*SalesData_2[[#This Row],[Units Sold]]</f>
        <v>2428.8000000000002</v>
      </c>
      <c r="J784" s="5">
        <f>SalesData_2[[#This Row],[Sales]]-SalesData_2[[#This Row],[COGS]]</f>
        <v>1251.1999999999998</v>
      </c>
      <c r="K784" s="19">
        <f>SalesData_2[[#This Row],[Profit]]/SalesData_2[[#This Row],[Sales]]</f>
        <v>0.33999999999999997</v>
      </c>
      <c r="L784" t="s">
        <v>71</v>
      </c>
      <c r="M784" t="s">
        <v>81</v>
      </c>
      <c r="N784" t="s">
        <v>85</v>
      </c>
    </row>
    <row r="785" spans="1:14" x14ac:dyDescent="0.3">
      <c r="A785" s="2">
        <v>44633</v>
      </c>
      <c r="B785" s="2">
        <v>44640</v>
      </c>
      <c r="C785">
        <v>7</v>
      </c>
      <c r="D785" t="s">
        <v>16</v>
      </c>
      <c r="E785" s="5">
        <v>145</v>
      </c>
      <c r="F785" s="5">
        <v>105.85</v>
      </c>
      <c r="G785">
        <v>6</v>
      </c>
      <c r="H785" s="5">
        <f>SalesData_2[[#This Row],[Unit Price]]*SalesData_2[[#This Row],[Units Sold]]</f>
        <v>870</v>
      </c>
      <c r="I785" s="5">
        <f>SalesData_2[[#This Row],[Unit Cost]]*SalesData_2[[#This Row],[Units Sold]]</f>
        <v>635.09999999999991</v>
      </c>
      <c r="J785" s="5">
        <f>SalesData_2[[#This Row],[Sales]]-SalesData_2[[#This Row],[COGS]]</f>
        <v>234.90000000000009</v>
      </c>
      <c r="K785" s="19">
        <f>SalesData_2[[#This Row],[Profit]]/SalesData_2[[#This Row],[Sales]]</f>
        <v>0.27000000000000013</v>
      </c>
      <c r="L785" t="s">
        <v>67</v>
      </c>
      <c r="M785" t="s">
        <v>82</v>
      </c>
      <c r="N785" t="s">
        <v>85</v>
      </c>
    </row>
    <row r="786" spans="1:14" x14ac:dyDescent="0.3">
      <c r="A786" s="2">
        <v>44634</v>
      </c>
      <c r="B786" s="2">
        <v>44638</v>
      </c>
      <c r="C786">
        <v>4</v>
      </c>
      <c r="D786" t="s">
        <v>2</v>
      </c>
      <c r="E786" s="5">
        <v>250</v>
      </c>
      <c r="F786" s="5">
        <v>187.5</v>
      </c>
      <c r="G786">
        <v>8</v>
      </c>
      <c r="H786" s="5">
        <f>SalesData_2[[#This Row],[Unit Price]]*SalesData_2[[#This Row],[Units Sold]]</f>
        <v>2000</v>
      </c>
      <c r="I786" s="5">
        <f>SalesData_2[[#This Row],[Unit Cost]]*SalesData_2[[#This Row],[Units Sold]]</f>
        <v>1500</v>
      </c>
      <c r="J786" s="5">
        <f>SalesData_2[[#This Row],[Sales]]-SalesData_2[[#This Row],[COGS]]</f>
        <v>500</v>
      </c>
      <c r="K786" s="19">
        <f>SalesData_2[[#This Row],[Profit]]/SalesData_2[[#This Row],[Sales]]</f>
        <v>0.25</v>
      </c>
      <c r="L786" t="s">
        <v>66</v>
      </c>
      <c r="M786" t="s">
        <v>80</v>
      </c>
      <c r="N786" t="s">
        <v>85</v>
      </c>
    </row>
    <row r="787" spans="1:14" x14ac:dyDescent="0.3">
      <c r="A787" s="2">
        <v>44634</v>
      </c>
      <c r="B787" s="2">
        <v>44639</v>
      </c>
      <c r="C787">
        <v>5</v>
      </c>
      <c r="D787" t="s">
        <v>10</v>
      </c>
      <c r="E787" s="5">
        <v>390</v>
      </c>
      <c r="F787" s="5">
        <v>253.5</v>
      </c>
      <c r="G787">
        <v>5</v>
      </c>
      <c r="H787" s="5">
        <f>SalesData_2[[#This Row],[Unit Price]]*SalesData_2[[#This Row],[Units Sold]]</f>
        <v>1950</v>
      </c>
      <c r="I787" s="5">
        <f>SalesData_2[[#This Row],[Unit Cost]]*SalesData_2[[#This Row],[Units Sold]]</f>
        <v>1267.5</v>
      </c>
      <c r="J787" s="5">
        <f>SalesData_2[[#This Row],[Sales]]-SalesData_2[[#This Row],[COGS]]</f>
        <v>682.5</v>
      </c>
      <c r="K787" s="19">
        <f>SalesData_2[[#This Row],[Profit]]/SalesData_2[[#This Row],[Sales]]</f>
        <v>0.35</v>
      </c>
      <c r="L787" t="s">
        <v>71</v>
      </c>
      <c r="M787" t="s">
        <v>80</v>
      </c>
      <c r="N787" t="s">
        <v>86</v>
      </c>
    </row>
    <row r="788" spans="1:14" x14ac:dyDescent="0.3">
      <c r="A788" s="2">
        <v>44635</v>
      </c>
      <c r="B788" s="2">
        <v>44641</v>
      </c>
      <c r="C788">
        <v>6</v>
      </c>
      <c r="D788" t="s">
        <v>2</v>
      </c>
      <c r="E788" s="5">
        <v>250</v>
      </c>
      <c r="F788" s="5">
        <v>187.5</v>
      </c>
      <c r="G788">
        <v>4</v>
      </c>
      <c r="H788" s="5">
        <f>SalesData_2[[#This Row],[Unit Price]]*SalesData_2[[#This Row],[Units Sold]]</f>
        <v>1000</v>
      </c>
      <c r="I788" s="5">
        <f>SalesData_2[[#This Row],[Unit Cost]]*SalesData_2[[#This Row],[Units Sold]]</f>
        <v>750</v>
      </c>
      <c r="J788" s="5">
        <f>SalesData_2[[#This Row],[Sales]]-SalesData_2[[#This Row],[COGS]]</f>
        <v>250</v>
      </c>
      <c r="K788" s="19">
        <f>SalesData_2[[#This Row],[Profit]]/SalesData_2[[#This Row],[Sales]]</f>
        <v>0.25</v>
      </c>
      <c r="L788" t="s">
        <v>60</v>
      </c>
      <c r="M788" t="s">
        <v>79</v>
      </c>
      <c r="N788" t="s">
        <v>85</v>
      </c>
    </row>
    <row r="789" spans="1:14" x14ac:dyDescent="0.3">
      <c r="A789" s="2">
        <v>44635</v>
      </c>
      <c r="B789" s="2">
        <v>44641</v>
      </c>
      <c r="C789">
        <v>6</v>
      </c>
      <c r="D789" t="s">
        <v>3</v>
      </c>
      <c r="E789" s="5">
        <v>95</v>
      </c>
      <c r="F789" s="5">
        <v>60.8</v>
      </c>
      <c r="G789">
        <v>5</v>
      </c>
      <c r="H789" s="5">
        <f>SalesData_2[[#This Row],[Unit Price]]*SalesData_2[[#This Row],[Units Sold]]</f>
        <v>475</v>
      </c>
      <c r="I789" s="5">
        <f>SalesData_2[[#This Row],[Unit Cost]]*SalesData_2[[#This Row],[Units Sold]]</f>
        <v>304</v>
      </c>
      <c r="J789" s="5">
        <f>SalesData_2[[#This Row],[Sales]]-SalesData_2[[#This Row],[COGS]]</f>
        <v>171</v>
      </c>
      <c r="K789" s="19">
        <f>SalesData_2[[#This Row],[Profit]]/SalesData_2[[#This Row],[Sales]]</f>
        <v>0.36</v>
      </c>
      <c r="L789" t="s">
        <v>42</v>
      </c>
      <c r="M789" t="s">
        <v>79</v>
      </c>
      <c r="N789" t="s">
        <v>86</v>
      </c>
    </row>
    <row r="790" spans="1:14" x14ac:dyDescent="0.3">
      <c r="A790" s="2">
        <v>44636</v>
      </c>
      <c r="B790" s="2">
        <v>44643</v>
      </c>
      <c r="C790">
        <v>7</v>
      </c>
      <c r="D790" t="s">
        <v>21</v>
      </c>
      <c r="E790" s="5">
        <v>355</v>
      </c>
      <c r="F790" s="5">
        <v>252.05</v>
      </c>
      <c r="G790">
        <v>3</v>
      </c>
      <c r="H790" s="5">
        <f>SalesData_2[[#This Row],[Unit Price]]*SalesData_2[[#This Row],[Units Sold]]</f>
        <v>1065</v>
      </c>
      <c r="I790" s="5">
        <f>SalesData_2[[#This Row],[Unit Cost]]*SalesData_2[[#This Row],[Units Sold]]</f>
        <v>756.15000000000009</v>
      </c>
      <c r="J790" s="5">
        <f>SalesData_2[[#This Row],[Sales]]-SalesData_2[[#This Row],[COGS]]</f>
        <v>308.84999999999991</v>
      </c>
      <c r="K790" s="19">
        <f>SalesData_2[[#This Row],[Profit]]/SalesData_2[[#This Row],[Sales]]</f>
        <v>0.28999999999999992</v>
      </c>
      <c r="L790" t="s">
        <v>51</v>
      </c>
      <c r="M790" t="s">
        <v>80</v>
      </c>
      <c r="N790" t="s">
        <v>85</v>
      </c>
    </row>
    <row r="791" spans="1:14" x14ac:dyDescent="0.3">
      <c r="A791" s="2">
        <v>44638</v>
      </c>
      <c r="B791" s="2">
        <v>44643</v>
      </c>
      <c r="C791">
        <v>5</v>
      </c>
      <c r="D791" t="s">
        <v>2</v>
      </c>
      <c r="E791" s="5">
        <v>250</v>
      </c>
      <c r="F791" s="5">
        <v>187.5</v>
      </c>
      <c r="G791">
        <v>9</v>
      </c>
      <c r="H791" s="5">
        <f>SalesData_2[[#This Row],[Unit Price]]*SalesData_2[[#This Row],[Units Sold]]</f>
        <v>2250</v>
      </c>
      <c r="I791" s="5">
        <f>SalesData_2[[#This Row],[Unit Cost]]*SalesData_2[[#This Row],[Units Sold]]</f>
        <v>1687.5</v>
      </c>
      <c r="J791" s="5">
        <f>SalesData_2[[#This Row],[Sales]]-SalesData_2[[#This Row],[COGS]]</f>
        <v>562.5</v>
      </c>
      <c r="K791" s="19">
        <f>SalesData_2[[#This Row],[Profit]]/SalesData_2[[#This Row],[Sales]]</f>
        <v>0.25</v>
      </c>
      <c r="L791" t="s">
        <v>74</v>
      </c>
      <c r="M791" t="s">
        <v>82</v>
      </c>
      <c r="N791" t="s">
        <v>85</v>
      </c>
    </row>
    <row r="792" spans="1:14" x14ac:dyDescent="0.3">
      <c r="A792" s="2">
        <v>44638</v>
      </c>
      <c r="B792" s="2">
        <v>44642</v>
      </c>
      <c r="C792">
        <v>4</v>
      </c>
      <c r="D792" t="s">
        <v>10</v>
      </c>
      <c r="E792" s="5">
        <v>390</v>
      </c>
      <c r="F792" s="5">
        <v>253.5</v>
      </c>
      <c r="G792">
        <v>5</v>
      </c>
      <c r="H792" s="5">
        <f>SalesData_2[[#This Row],[Unit Price]]*SalesData_2[[#This Row],[Units Sold]]</f>
        <v>1950</v>
      </c>
      <c r="I792" s="5">
        <f>SalesData_2[[#This Row],[Unit Cost]]*SalesData_2[[#This Row],[Units Sold]]</f>
        <v>1267.5</v>
      </c>
      <c r="J792" s="5">
        <f>SalesData_2[[#This Row],[Sales]]-SalesData_2[[#This Row],[COGS]]</f>
        <v>682.5</v>
      </c>
      <c r="K792" s="19">
        <f>SalesData_2[[#This Row],[Profit]]/SalesData_2[[#This Row],[Sales]]</f>
        <v>0.35</v>
      </c>
      <c r="L792" t="s">
        <v>45</v>
      </c>
      <c r="M792" t="s">
        <v>79</v>
      </c>
      <c r="N792" t="s">
        <v>86</v>
      </c>
    </row>
    <row r="793" spans="1:14" x14ac:dyDescent="0.3">
      <c r="A793" s="2">
        <v>44640</v>
      </c>
      <c r="B793" s="2">
        <v>44646</v>
      </c>
      <c r="C793">
        <v>6</v>
      </c>
      <c r="D793" t="s">
        <v>11</v>
      </c>
      <c r="E793" s="5">
        <v>490</v>
      </c>
      <c r="F793" s="5">
        <v>298.89999999999998</v>
      </c>
      <c r="G793">
        <v>3</v>
      </c>
      <c r="H793" s="5">
        <f>SalesData_2[[#This Row],[Unit Price]]*SalesData_2[[#This Row],[Units Sold]]</f>
        <v>1470</v>
      </c>
      <c r="I793" s="5">
        <f>SalesData_2[[#This Row],[Unit Cost]]*SalesData_2[[#This Row],[Units Sold]]</f>
        <v>896.69999999999993</v>
      </c>
      <c r="J793" s="5">
        <f>SalesData_2[[#This Row],[Sales]]-SalesData_2[[#This Row],[COGS]]</f>
        <v>573.30000000000007</v>
      </c>
      <c r="K793" s="19">
        <f>SalesData_2[[#This Row],[Profit]]/SalesData_2[[#This Row],[Sales]]</f>
        <v>0.39000000000000007</v>
      </c>
      <c r="L793" t="s">
        <v>72</v>
      </c>
      <c r="M793" t="s">
        <v>81</v>
      </c>
      <c r="N793" t="s">
        <v>86</v>
      </c>
    </row>
    <row r="794" spans="1:14" x14ac:dyDescent="0.3">
      <c r="A794" s="2">
        <v>44641</v>
      </c>
      <c r="B794" s="2">
        <v>44647</v>
      </c>
      <c r="C794">
        <v>6</v>
      </c>
      <c r="D794" t="s">
        <v>4</v>
      </c>
      <c r="E794" s="5">
        <v>390</v>
      </c>
      <c r="F794" s="5">
        <v>288.60000000000002</v>
      </c>
      <c r="G794">
        <v>6</v>
      </c>
      <c r="H794" s="5">
        <f>SalesData_2[[#This Row],[Unit Price]]*SalesData_2[[#This Row],[Units Sold]]</f>
        <v>2340</v>
      </c>
      <c r="I794" s="5">
        <f>SalesData_2[[#This Row],[Unit Cost]]*SalesData_2[[#This Row],[Units Sold]]</f>
        <v>1731.6000000000001</v>
      </c>
      <c r="J794" s="5">
        <f>SalesData_2[[#This Row],[Sales]]-SalesData_2[[#This Row],[COGS]]</f>
        <v>608.39999999999986</v>
      </c>
      <c r="K794" s="19">
        <f>SalesData_2[[#This Row],[Profit]]/SalesData_2[[#This Row],[Sales]]</f>
        <v>0.25999999999999995</v>
      </c>
      <c r="L794" t="s">
        <v>32</v>
      </c>
      <c r="M794" t="s">
        <v>80</v>
      </c>
      <c r="N794" t="s">
        <v>86</v>
      </c>
    </row>
    <row r="795" spans="1:14" x14ac:dyDescent="0.3">
      <c r="A795" s="2">
        <v>44643</v>
      </c>
      <c r="B795" s="2">
        <v>44647</v>
      </c>
      <c r="C795">
        <v>4</v>
      </c>
      <c r="D795" t="s">
        <v>20</v>
      </c>
      <c r="E795" s="5">
        <v>440</v>
      </c>
      <c r="F795" s="5">
        <v>286</v>
      </c>
      <c r="G795">
        <v>4</v>
      </c>
      <c r="H795" s="5">
        <f>SalesData_2[[#This Row],[Unit Price]]*SalesData_2[[#This Row],[Units Sold]]</f>
        <v>1760</v>
      </c>
      <c r="I795" s="5">
        <f>SalesData_2[[#This Row],[Unit Cost]]*SalesData_2[[#This Row],[Units Sold]]</f>
        <v>1144</v>
      </c>
      <c r="J795" s="5">
        <f>SalesData_2[[#This Row],[Sales]]-SalesData_2[[#This Row],[COGS]]</f>
        <v>616</v>
      </c>
      <c r="K795" s="19">
        <f>SalesData_2[[#This Row],[Profit]]/SalesData_2[[#This Row],[Sales]]</f>
        <v>0.35</v>
      </c>
      <c r="L795" t="s">
        <v>43</v>
      </c>
      <c r="M795" t="s">
        <v>81</v>
      </c>
      <c r="N795" t="s">
        <v>85</v>
      </c>
    </row>
    <row r="796" spans="1:14" x14ac:dyDescent="0.3">
      <c r="A796" s="2">
        <v>44644</v>
      </c>
      <c r="B796" s="2">
        <v>44651</v>
      </c>
      <c r="C796">
        <v>7</v>
      </c>
      <c r="D796" t="s">
        <v>21</v>
      </c>
      <c r="E796" s="5">
        <v>355</v>
      </c>
      <c r="F796" s="5">
        <v>252.05</v>
      </c>
      <c r="G796">
        <v>3</v>
      </c>
      <c r="H796" s="5">
        <f>SalesData_2[[#This Row],[Unit Price]]*SalesData_2[[#This Row],[Units Sold]]</f>
        <v>1065</v>
      </c>
      <c r="I796" s="5">
        <f>SalesData_2[[#This Row],[Unit Cost]]*SalesData_2[[#This Row],[Units Sold]]</f>
        <v>756.15000000000009</v>
      </c>
      <c r="J796" s="5">
        <f>SalesData_2[[#This Row],[Sales]]-SalesData_2[[#This Row],[COGS]]</f>
        <v>308.84999999999991</v>
      </c>
      <c r="K796" s="19">
        <f>SalesData_2[[#This Row],[Profit]]/SalesData_2[[#This Row],[Sales]]</f>
        <v>0.28999999999999992</v>
      </c>
      <c r="L796" t="s">
        <v>44</v>
      </c>
      <c r="M796" t="s">
        <v>83</v>
      </c>
      <c r="N796" t="s">
        <v>85</v>
      </c>
    </row>
    <row r="797" spans="1:14" x14ac:dyDescent="0.3">
      <c r="A797" s="2">
        <v>44645</v>
      </c>
      <c r="B797" s="2">
        <v>44651</v>
      </c>
      <c r="C797">
        <v>6</v>
      </c>
      <c r="D797" t="s">
        <v>9</v>
      </c>
      <c r="E797" s="5">
        <v>215</v>
      </c>
      <c r="F797" s="5">
        <v>152.65</v>
      </c>
      <c r="G797">
        <v>7</v>
      </c>
      <c r="H797" s="5">
        <f>SalesData_2[[#This Row],[Unit Price]]*SalesData_2[[#This Row],[Units Sold]]</f>
        <v>1505</v>
      </c>
      <c r="I797" s="5">
        <f>SalesData_2[[#This Row],[Unit Cost]]*SalesData_2[[#This Row],[Units Sold]]</f>
        <v>1068.55</v>
      </c>
      <c r="J797" s="5">
        <f>SalesData_2[[#This Row],[Sales]]-SalesData_2[[#This Row],[COGS]]</f>
        <v>436.45000000000005</v>
      </c>
      <c r="K797" s="19">
        <f>SalesData_2[[#This Row],[Profit]]/SalesData_2[[#This Row],[Sales]]</f>
        <v>0.29000000000000004</v>
      </c>
      <c r="L797" t="s">
        <v>33</v>
      </c>
      <c r="M797" t="s">
        <v>82</v>
      </c>
      <c r="N797" t="s">
        <v>85</v>
      </c>
    </row>
    <row r="798" spans="1:14" x14ac:dyDescent="0.3">
      <c r="A798" s="2">
        <v>44645</v>
      </c>
      <c r="B798" s="2">
        <v>44651</v>
      </c>
      <c r="C798">
        <v>6</v>
      </c>
      <c r="D798" t="s">
        <v>6</v>
      </c>
      <c r="E798" s="5">
        <v>99</v>
      </c>
      <c r="F798" s="5">
        <v>62.37</v>
      </c>
      <c r="G798">
        <v>7</v>
      </c>
      <c r="H798" s="5">
        <f>SalesData_2[[#This Row],[Unit Price]]*SalesData_2[[#This Row],[Units Sold]]</f>
        <v>693</v>
      </c>
      <c r="I798" s="5">
        <f>SalesData_2[[#This Row],[Unit Cost]]*SalesData_2[[#This Row],[Units Sold]]</f>
        <v>436.59</v>
      </c>
      <c r="J798" s="5">
        <f>SalesData_2[[#This Row],[Sales]]-SalesData_2[[#This Row],[COGS]]</f>
        <v>256.41000000000003</v>
      </c>
      <c r="K798" s="19">
        <f>SalesData_2[[#This Row],[Profit]]/SalesData_2[[#This Row],[Sales]]</f>
        <v>0.37000000000000005</v>
      </c>
      <c r="L798" t="s">
        <v>75</v>
      </c>
      <c r="M798" t="s">
        <v>79</v>
      </c>
      <c r="N798" t="s">
        <v>86</v>
      </c>
    </row>
    <row r="799" spans="1:14" x14ac:dyDescent="0.3">
      <c r="A799" s="2">
        <v>44646</v>
      </c>
      <c r="B799" s="2">
        <v>44653</v>
      </c>
      <c r="C799">
        <v>7</v>
      </c>
      <c r="D799" t="s">
        <v>12</v>
      </c>
      <c r="E799" s="5">
        <v>320</v>
      </c>
      <c r="F799" s="5">
        <v>233.6</v>
      </c>
      <c r="G799">
        <v>7</v>
      </c>
      <c r="H799" s="5">
        <f>SalesData_2[[#This Row],[Unit Price]]*SalesData_2[[#This Row],[Units Sold]]</f>
        <v>2240</v>
      </c>
      <c r="I799" s="5">
        <f>SalesData_2[[#This Row],[Unit Cost]]*SalesData_2[[#This Row],[Units Sold]]</f>
        <v>1635.2</v>
      </c>
      <c r="J799" s="5">
        <f>SalesData_2[[#This Row],[Sales]]-SalesData_2[[#This Row],[COGS]]</f>
        <v>604.79999999999995</v>
      </c>
      <c r="K799" s="19">
        <f>SalesData_2[[#This Row],[Profit]]/SalesData_2[[#This Row],[Sales]]</f>
        <v>0.26999999999999996</v>
      </c>
      <c r="L799" t="s">
        <v>30</v>
      </c>
      <c r="M799" t="s">
        <v>79</v>
      </c>
      <c r="N799" t="s">
        <v>86</v>
      </c>
    </row>
    <row r="800" spans="1:14" x14ac:dyDescent="0.3">
      <c r="A800" s="2">
        <v>44647</v>
      </c>
      <c r="B800" s="2">
        <v>44653</v>
      </c>
      <c r="C800">
        <v>6</v>
      </c>
      <c r="D800" t="s">
        <v>20</v>
      </c>
      <c r="E800" s="5">
        <v>440</v>
      </c>
      <c r="F800" s="5">
        <v>286</v>
      </c>
      <c r="G800">
        <v>6</v>
      </c>
      <c r="H800" s="5">
        <f>SalesData_2[[#This Row],[Unit Price]]*SalesData_2[[#This Row],[Units Sold]]</f>
        <v>2640</v>
      </c>
      <c r="I800" s="5">
        <f>SalesData_2[[#This Row],[Unit Cost]]*SalesData_2[[#This Row],[Units Sold]]</f>
        <v>1716</v>
      </c>
      <c r="J800" s="5">
        <f>SalesData_2[[#This Row],[Sales]]-SalesData_2[[#This Row],[COGS]]</f>
        <v>924</v>
      </c>
      <c r="K800" s="19">
        <f>SalesData_2[[#This Row],[Profit]]/SalesData_2[[#This Row],[Sales]]</f>
        <v>0.35</v>
      </c>
      <c r="L800" t="s">
        <v>71</v>
      </c>
      <c r="M800" t="s">
        <v>81</v>
      </c>
      <c r="N800" t="s">
        <v>86</v>
      </c>
    </row>
    <row r="801" spans="1:14" x14ac:dyDescent="0.3">
      <c r="A801" s="2">
        <v>44647</v>
      </c>
      <c r="B801" s="2">
        <v>44652</v>
      </c>
      <c r="C801">
        <v>5</v>
      </c>
      <c r="D801" t="s">
        <v>7</v>
      </c>
      <c r="E801" s="5">
        <v>250</v>
      </c>
      <c r="F801" s="5">
        <v>167.5</v>
      </c>
      <c r="G801">
        <v>8</v>
      </c>
      <c r="H801" s="5">
        <f>SalesData_2[[#This Row],[Unit Price]]*SalesData_2[[#This Row],[Units Sold]]</f>
        <v>2000</v>
      </c>
      <c r="I801" s="5">
        <f>SalesData_2[[#This Row],[Unit Cost]]*SalesData_2[[#This Row],[Units Sold]]</f>
        <v>1340</v>
      </c>
      <c r="J801" s="5">
        <f>SalesData_2[[#This Row],[Sales]]-SalesData_2[[#This Row],[COGS]]</f>
        <v>660</v>
      </c>
      <c r="K801" s="19">
        <f>SalesData_2[[#This Row],[Profit]]/SalesData_2[[#This Row],[Sales]]</f>
        <v>0.33</v>
      </c>
      <c r="L801" t="s">
        <v>32</v>
      </c>
      <c r="M801" t="s">
        <v>82</v>
      </c>
      <c r="N801" t="s">
        <v>85</v>
      </c>
    </row>
    <row r="802" spans="1:14" x14ac:dyDescent="0.3">
      <c r="A802" s="2">
        <v>44647</v>
      </c>
      <c r="B802" s="2">
        <v>44654</v>
      </c>
      <c r="C802">
        <v>7</v>
      </c>
      <c r="D802" t="s">
        <v>21</v>
      </c>
      <c r="E802" s="5">
        <v>355</v>
      </c>
      <c r="F802" s="5">
        <v>252.05</v>
      </c>
      <c r="G802">
        <v>8</v>
      </c>
      <c r="H802" s="5">
        <f>SalesData_2[[#This Row],[Unit Price]]*SalesData_2[[#This Row],[Units Sold]]</f>
        <v>2840</v>
      </c>
      <c r="I802" s="5">
        <f>SalesData_2[[#This Row],[Unit Cost]]*SalesData_2[[#This Row],[Units Sold]]</f>
        <v>2016.4</v>
      </c>
      <c r="J802" s="5">
        <f>SalesData_2[[#This Row],[Sales]]-SalesData_2[[#This Row],[COGS]]</f>
        <v>823.59999999999991</v>
      </c>
      <c r="K802" s="19">
        <f>SalesData_2[[#This Row],[Profit]]/SalesData_2[[#This Row],[Sales]]</f>
        <v>0.28999999999999998</v>
      </c>
      <c r="L802" t="s">
        <v>61</v>
      </c>
      <c r="M802" t="s">
        <v>80</v>
      </c>
      <c r="N802" t="s">
        <v>86</v>
      </c>
    </row>
    <row r="803" spans="1:14" x14ac:dyDescent="0.3">
      <c r="A803" s="2">
        <v>44648</v>
      </c>
      <c r="B803" s="2">
        <v>44652</v>
      </c>
      <c r="C803">
        <v>4</v>
      </c>
      <c r="D803" t="s">
        <v>17</v>
      </c>
      <c r="E803" s="5">
        <v>195</v>
      </c>
      <c r="F803" s="5">
        <v>138.44999999999999</v>
      </c>
      <c r="G803">
        <v>6</v>
      </c>
      <c r="H803" s="5">
        <f>SalesData_2[[#This Row],[Unit Price]]*SalesData_2[[#This Row],[Units Sold]]</f>
        <v>1170</v>
      </c>
      <c r="I803" s="5">
        <f>SalesData_2[[#This Row],[Unit Cost]]*SalesData_2[[#This Row],[Units Sold]]</f>
        <v>830.69999999999993</v>
      </c>
      <c r="J803" s="5">
        <f>SalesData_2[[#This Row],[Sales]]-SalesData_2[[#This Row],[COGS]]</f>
        <v>339.30000000000007</v>
      </c>
      <c r="K803" s="19">
        <f>SalesData_2[[#This Row],[Profit]]/SalesData_2[[#This Row],[Sales]]</f>
        <v>0.29000000000000004</v>
      </c>
      <c r="L803" t="s">
        <v>57</v>
      </c>
      <c r="M803" t="s">
        <v>82</v>
      </c>
      <c r="N803" t="s">
        <v>85</v>
      </c>
    </row>
    <row r="804" spans="1:14" x14ac:dyDescent="0.3">
      <c r="A804" s="2">
        <v>44651</v>
      </c>
      <c r="B804" s="2">
        <v>44652</v>
      </c>
      <c r="C804">
        <v>1</v>
      </c>
      <c r="D804" t="s">
        <v>18</v>
      </c>
      <c r="E804" s="5">
        <v>80</v>
      </c>
      <c r="F804" s="5">
        <v>48.8</v>
      </c>
      <c r="G804">
        <v>6</v>
      </c>
      <c r="H804" s="5">
        <f>SalesData_2[[#This Row],[Unit Price]]*SalesData_2[[#This Row],[Units Sold]]</f>
        <v>480</v>
      </c>
      <c r="I804" s="5">
        <f>SalesData_2[[#This Row],[Unit Cost]]*SalesData_2[[#This Row],[Units Sold]]</f>
        <v>292.79999999999995</v>
      </c>
      <c r="J804" s="5">
        <f>SalesData_2[[#This Row],[Sales]]-SalesData_2[[#This Row],[COGS]]</f>
        <v>187.20000000000005</v>
      </c>
      <c r="K804" s="19">
        <f>SalesData_2[[#This Row],[Profit]]/SalesData_2[[#This Row],[Sales]]</f>
        <v>0.39000000000000007</v>
      </c>
      <c r="L804" t="s">
        <v>67</v>
      </c>
      <c r="M804" t="s">
        <v>81</v>
      </c>
      <c r="N804" t="s">
        <v>86</v>
      </c>
    </row>
    <row r="805" spans="1:14" x14ac:dyDescent="0.3">
      <c r="A805" s="2">
        <v>44651</v>
      </c>
      <c r="B805" s="2">
        <v>44655</v>
      </c>
      <c r="C805">
        <v>4</v>
      </c>
      <c r="D805" t="s">
        <v>3</v>
      </c>
      <c r="E805" s="5">
        <v>95</v>
      </c>
      <c r="F805" s="5">
        <v>60.8</v>
      </c>
      <c r="G805">
        <v>9</v>
      </c>
      <c r="H805" s="5">
        <f>SalesData_2[[#This Row],[Unit Price]]*SalesData_2[[#This Row],[Units Sold]]</f>
        <v>855</v>
      </c>
      <c r="I805" s="5">
        <f>SalesData_2[[#This Row],[Unit Cost]]*SalesData_2[[#This Row],[Units Sold]]</f>
        <v>547.19999999999993</v>
      </c>
      <c r="J805" s="5">
        <f>SalesData_2[[#This Row],[Sales]]-SalesData_2[[#This Row],[COGS]]</f>
        <v>307.80000000000007</v>
      </c>
      <c r="K805" s="19">
        <f>SalesData_2[[#This Row],[Profit]]/SalesData_2[[#This Row],[Sales]]</f>
        <v>0.3600000000000001</v>
      </c>
      <c r="L805" t="s">
        <v>49</v>
      </c>
      <c r="M805" t="s">
        <v>83</v>
      </c>
      <c r="N805" t="s">
        <v>86</v>
      </c>
    </row>
    <row r="806" spans="1:14" x14ac:dyDescent="0.3">
      <c r="A806" s="2">
        <v>44652</v>
      </c>
      <c r="B806" s="2">
        <v>44657</v>
      </c>
      <c r="C806">
        <v>5</v>
      </c>
      <c r="D806" t="s">
        <v>10</v>
      </c>
      <c r="E806" s="5">
        <v>390</v>
      </c>
      <c r="F806" s="5">
        <v>253.5</v>
      </c>
      <c r="G806">
        <v>8</v>
      </c>
      <c r="H806" s="5">
        <f>SalesData_2[[#This Row],[Unit Price]]*SalesData_2[[#This Row],[Units Sold]]</f>
        <v>3120</v>
      </c>
      <c r="I806" s="5">
        <f>SalesData_2[[#This Row],[Unit Cost]]*SalesData_2[[#This Row],[Units Sold]]</f>
        <v>2028</v>
      </c>
      <c r="J806" s="5">
        <f>SalesData_2[[#This Row],[Sales]]-SalesData_2[[#This Row],[COGS]]</f>
        <v>1092</v>
      </c>
      <c r="K806" s="19">
        <f>SalesData_2[[#This Row],[Profit]]/SalesData_2[[#This Row],[Sales]]</f>
        <v>0.35</v>
      </c>
      <c r="L806" t="s">
        <v>43</v>
      </c>
      <c r="M806" t="s">
        <v>80</v>
      </c>
      <c r="N806" t="s">
        <v>86</v>
      </c>
    </row>
    <row r="807" spans="1:14" x14ac:dyDescent="0.3">
      <c r="A807" s="2">
        <v>44652</v>
      </c>
      <c r="B807" s="2">
        <v>44655</v>
      </c>
      <c r="C807">
        <v>3</v>
      </c>
      <c r="D807" t="s">
        <v>22</v>
      </c>
      <c r="E807" s="5">
        <v>460</v>
      </c>
      <c r="F807" s="5">
        <v>303.60000000000002</v>
      </c>
      <c r="G807">
        <v>4</v>
      </c>
      <c r="H807" s="5">
        <f>SalesData_2[[#This Row],[Unit Price]]*SalesData_2[[#This Row],[Units Sold]]</f>
        <v>1840</v>
      </c>
      <c r="I807" s="5">
        <f>SalesData_2[[#This Row],[Unit Cost]]*SalesData_2[[#This Row],[Units Sold]]</f>
        <v>1214.4000000000001</v>
      </c>
      <c r="J807" s="5">
        <f>SalesData_2[[#This Row],[Sales]]-SalesData_2[[#This Row],[COGS]]</f>
        <v>625.59999999999991</v>
      </c>
      <c r="K807" s="19">
        <f>SalesData_2[[#This Row],[Profit]]/SalesData_2[[#This Row],[Sales]]</f>
        <v>0.33999999999999997</v>
      </c>
      <c r="L807" t="s">
        <v>62</v>
      </c>
      <c r="M807" t="s">
        <v>81</v>
      </c>
      <c r="N807" t="s">
        <v>85</v>
      </c>
    </row>
    <row r="808" spans="1:14" x14ac:dyDescent="0.3">
      <c r="A808" s="2">
        <v>44652</v>
      </c>
      <c r="B808" s="2">
        <v>44655</v>
      </c>
      <c r="C808">
        <v>3</v>
      </c>
      <c r="D808" t="s">
        <v>4</v>
      </c>
      <c r="E808" s="5">
        <v>390</v>
      </c>
      <c r="F808" s="5">
        <v>288.60000000000002</v>
      </c>
      <c r="G808">
        <v>1</v>
      </c>
      <c r="H808" s="5">
        <f>SalesData_2[[#This Row],[Unit Price]]*SalesData_2[[#This Row],[Units Sold]]</f>
        <v>390</v>
      </c>
      <c r="I808" s="5">
        <f>SalesData_2[[#This Row],[Unit Cost]]*SalesData_2[[#This Row],[Units Sold]]</f>
        <v>288.60000000000002</v>
      </c>
      <c r="J808" s="5">
        <f>SalesData_2[[#This Row],[Sales]]-SalesData_2[[#This Row],[COGS]]</f>
        <v>101.39999999999998</v>
      </c>
      <c r="K808" s="19">
        <f>SalesData_2[[#This Row],[Profit]]/SalesData_2[[#This Row],[Sales]]</f>
        <v>0.25999999999999995</v>
      </c>
      <c r="L808" t="s">
        <v>32</v>
      </c>
      <c r="M808" t="s">
        <v>80</v>
      </c>
      <c r="N808" t="s">
        <v>86</v>
      </c>
    </row>
    <row r="809" spans="1:14" x14ac:dyDescent="0.3">
      <c r="A809" s="2">
        <v>44653</v>
      </c>
      <c r="B809" s="2">
        <v>44656</v>
      </c>
      <c r="C809">
        <v>3</v>
      </c>
      <c r="D809" t="s">
        <v>14</v>
      </c>
      <c r="E809" s="5">
        <v>375</v>
      </c>
      <c r="F809" s="5">
        <v>247.5</v>
      </c>
      <c r="G809">
        <v>4</v>
      </c>
      <c r="H809" s="5">
        <f>SalesData_2[[#This Row],[Unit Price]]*SalesData_2[[#This Row],[Units Sold]]</f>
        <v>1500</v>
      </c>
      <c r="I809" s="5">
        <f>SalesData_2[[#This Row],[Unit Cost]]*SalesData_2[[#This Row],[Units Sold]]</f>
        <v>990</v>
      </c>
      <c r="J809" s="5">
        <f>SalesData_2[[#This Row],[Sales]]-SalesData_2[[#This Row],[COGS]]</f>
        <v>510</v>
      </c>
      <c r="K809" s="19">
        <f>SalesData_2[[#This Row],[Profit]]/SalesData_2[[#This Row],[Sales]]</f>
        <v>0.34</v>
      </c>
      <c r="L809" t="s">
        <v>74</v>
      </c>
      <c r="M809" t="s">
        <v>80</v>
      </c>
      <c r="N809" t="s">
        <v>86</v>
      </c>
    </row>
    <row r="810" spans="1:14" x14ac:dyDescent="0.3">
      <c r="A810" s="2">
        <v>44653</v>
      </c>
      <c r="B810" s="2">
        <v>44656</v>
      </c>
      <c r="C810">
        <v>3</v>
      </c>
      <c r="D810" t="s">
        <v>20</v>
      </c>
      <c r="E810" s="5">
        <v>440</v>
      </c>
      <c r="F810" s="5">
        <v>286</v>
      </c>
      <c r="G810">
        <v>6</v>
      </c>
      <c r="H810" s="5">
        <f>SalesData_2[[#This Row],[Unit Price]]*SalesData_2[[#This Row],[Units Sold]]</f>
        <v>2640</v>
      </c>
      <c r="I810" s="5">
        <f>SalesData_2[[#This Row],[Unit Cost]]*SalesData_2[[#This Row],[Units Sold]]</f>
        <v>1716</v>
      </c>
      <c r="J810" s="5">
        <f>SalesData_2[[#This Row],[Sales]]-SalesData_2[[#This Row],[COGS]]</f>
        <v>924</v>
      </c>
      <c r="K810" s="19">
        <f>SalesData_2[[#This Row],[Profit]]/SalesData_2[[#This Row],[Sales]]</f>
        <v>0.35</v>
      </c>
      <c r="L810" t="s">
        <v>53</v>
      </c>
      <c r="M810" t="s">
        <v>79</v>
      </c>
      <c r="N810" t="s">
        <v>86</v>
      </c>
    </row>
    <row r="811" spans="1:14" x14ac:dyDescent="0.3">
      <c r="A811" s="2">
        <v>44657</v>
      </c>
      <c r="B811" s="2">
        <v>44659</v>
      </c>
      <c r="C811">
        <v>2</v>
      </c>
      <c r="D811" t="s">
        <v>10</v>
      </c>
      <c r="E811" s="5">
        <v>390</v>
      </c>
      <c r="F811" s="5">
        <v>253.5</v>
      </c>
      <c r="G811">
        <v>9</v>
      </c>
      <c r="H811" s="5">
        <f>SalesData_2[[#This Row],[Unit Price]]*SalesData_2[[#This Row],[Units Sold]]</f>
        <v>3510</v>
      </c>
      <c r="I811" s="5">
        <f>SalesData_2[[#This Row],[Unit Cost]]*SalesData_2[[#This Row],[Units Sold]]</f>
        <v>2281.5</v>
      </c>
      <c r="J811" s="5">
        <f>SalesData_2[[#This Row],[Sales]]-SalesData_2[[#This Row],[COGS]]</f>
        <v>1228.5</v>
      </c>
      <c r="K811" s="19">
        <f>SalesData_2[[#This Row],[Profit]]/SalesData_2[[#This Row],[Sales]]</f>
        <v>0.35</v>
      </c>
      <c r="L811" t="s">
        <v>74</v>
      </c>
      <c r="M811" t="s">
        <v>83</v>
      </c>
      <c r="N811" t="s">
        <v>86</v>
      </c>
    </row>
    <row r="812" spans="1:14" x14ac:dyDescent="0.3">
      <c r="A812" s="2">
        <v>44657</v>
      </c>
      <c r="B812" s="2">
        <v>44664</v>
      </c>
      <c r="C812">
        <v>7</v>
      </c>
      <c r="D812" t="s">
        <v>20</v>
      </c>
      <c r="E812" s="5">
        <v>440</v>
      </c>
      <c r="F812" s="5">
        <v>286</v>
      </c>
      <c r="G812">
        <v>6</v>
      </c>
      <c r="H812" s="5">
        <f>SalesData_2[[#This Row],[Unit Price]]*SalesData_2[[#This Row],[Units Sold]]</f>
        <v>2640</v>
      </c>
      <c r="I812" s="5">
        <f>SalesData_2[[#This Row],[Unit Cost]]*SalesData_2[[#This Row],[Units Sold]]</f>
        <v>1716</v>
      </c>
      <c r="J812" s="5">
        <f>SalesData_2[[#This Row],[Sales]]-SalesData_2[[#This Row],[COGS]]</f>
        <v>924</v>
      </c>
      <c r="K812" s="19">
        <f>SalesData_2[[#This Row],[Profit]]/SalesData_2[[#This Row],[Sales]]</f>
        <v>0.35</v>
      </c>
      <c r="L812" t="s">
        <v>34</v>
      </c>
      <c r="M812" t="s">
        <v>79</v>
      </c>
      <c r="N812" t="s">
        <v>85</v>
      </c>
    </row>
    <row r="813" spans="1:14" x14ac:dyDescent="0.3">
      <c r="A813" s="2">
        <v>44658</v>
      </c>
      <c r="B813" s="2">
        <v>44662</v>
      </c>
      <c r="C813">
        <v>4</v>
      </c>
      <c r="D813" t="s">
        <v>6</v>
      </c>
      <c r="E813" s="5">
        <v>99</v>
      </c>
      <c r="F813" s="5">
        <v>62.37</v>
      </c>
      <c r="G813">
        <v>8</v>
      </c>
      <c r="H813" s="5">
        <f>SalesData_2[[#This Row],[Unit Price]]*SalesData_2[[#This Row],[Units Sold]]</f>
        <v>792</v>
      </c>
      <c r="I813" s="5">
        <f>SalesData_2[[#This Row],[Unit Cost]]*SalesData_2[[#This Row],[Units Sold]]</f>
        <v>498.96</v>
      </c>
      <c r="J813" s="5">
        <f>SalesData_2[[#This Row],[Sales]]-SalesData_2[[#This Row],[COGS]]</f>
        <v>293.04000000000002</v>
      </c>
      <c r="K813" s="19">
        <f>SalesData_2[[#This Row],[Profit]]/SalesData_2[[#This Row],[Sales]]</f>
        <v>0.37000000000000005</v>
      </c>
      <c r="L813" t="s">
        <v>55</v>
      </c>
      <c r="M813" t="s">
        <v>80</v>
      </c>
      <c r="N813" t="s">
        <v>85</v>
      </c>
    </row>
    <row r="814" spans="1:14" x14ac:dyDescent="0.3">
      <c r="A814" s="2">
        <v>44658</v>
      </c>
      <c r="B814" s="2">
        <v>44659</v>
      </c>
      <c r="C814">
        <v>1</v>
      </c>
      <c r="D814" t="s">
        <v>2</v>
      </c>
      <c r="E814" s="5">
        <v>250</v>
      </c>
      <c r="F814" s="5">
        <v>187.5</v>
      </c>
      <c r="G814">
        <v>7</v>
      </c>
      <c r="H814" s="5">
        <f>SalesData_2[[#This Row],[Unit Price]]*SalesData_2[[#This Row],[Units Sold]]</f>
        <v>1750</v>
      </c>
      <c r="I814" s="5">
        <f>SalesData_2[[#This Row],[Unit Cost]]*SalesData_2[[#This Row],[Units Sold]]</f>
        <v>1312.5</v>
      </c>
      <c r="J814" s="5">
        <f>SalesData_2[[#This Row],[Sales]]-SalesData_2[[#This Row],[COGS]]</f>
        <v>437.5</v>
      </c>
      <c r="K814" s="19">
        <f>SalesData_2[[#This Row],[Profit]]/SalesData_2[[#This Row],[Sales]]</f>
        <v>0.25</v>
      </c>
      <c r="L814" t="s">
        <v>44</v>
      </c>
      <c r="M814" t="s">
        <v>79</v>
      </c>
      <c r="N814" t="s">
        <v>85</v>
      </c>
    </row>
    <row r="815" spans="1:14" x14ac:dyDescent="0.3">
      <c r="A815" s="2">
        <v>44662</v>
      </c>
      <c r="B815" s="2">
        <v>44665</v>
      </c>
      <c r="C815">
        <v>3</v>
      </c>
      <c r="D815" t="s">
        <v>10</v>
      </c>
      <c r="E815" s="5">
        <v>390</v>
      </c>
      <c r="F815" s="5">
        <v>253.5</v>
      </c>
      <c r="G815">
        <v>3</v>
      </c>
      <c r="H815" s="5">
        <f>SalesData_2[[#This Row],[Unit Price]]*SalesData_2[[#This Row],[Units Sold]]</f>
        <v>1170</v>
      </c>
      <c r="I815" s="5">
        <f>SalesData_2[[#This Row],[Unit Cost]]*SalesData_2[[#This Row],[Units Sold]]</f>
        <v>760.5</v>
      </c>
      <c r="J815" s="5">
        <f>SalesData_2[[#This Row],[Sales]]-SalesData_2[[#This Row],[COGS]]</f>
        <v>409.5</v>
      </c>
      <c r="K815" s="19">
        <f>SalesData_2[[#This Row],[Profit]]/SalesData_2[[#This Row],[Sales]]</f>
        <v>0.35</v>
      </c>
      <c r="L815" t="s">
        <v>64</v>
      </c>
      <c r="M815" t="s">
        <v>80</v>
      </c>
      <c r="N815" t="s">
        <v>85</v>
      </c>
    </row>
    <row r="816" spans="1:14" x14ac:dyDescent="0.3">
      <c r="A816" s="2">
        <v>44662</v>
      </c>
      <c r="B816" s="2">
        <v>44666</v>
      </c>
      <c r="C816">
        <v>4</v>
      </c>
      <c r="D816" t="s">
        <v>12</v>
      </c>
      <c r="E816" s="5">
        <v>320</v>
      </c>
      <c r="F816" s="5">
        <v>233.6</v>
      </c>
      <c r="G816">
        <v>9</v>
      </c>
      <c r="H816" s="5">
        <f>SalesData_2[[#This Row],[Unit Price]]*SalesData_2[[#This Row],[Units Sold]]</f>
        <v>2880</v>
      </c>
      <c r="I816" s="5">
        <f>SalesData_2[[#This Row],[Unit Cost]]*SalesData_2[[#This Row],[Units Sold]]</f>
        <v>2102.4</v>
      </c>
      <c r="J816" s="5">
        <f>SalesData_2[[#This Row],[Sales]]-SalesData_2[[#This Row],[COGS]]</f>
        <v>777.59999999999991</v>
      </c>
      <c r="K816" s="19">
        <f>SalesData_2[[#This Row],[Profit]]/SalesData_2[[#This Row],[Sales]]</f>
        <v>0.26999999999999996</v>
      </c>
      <c r="L816" t="s">
        <v>71</v>
      </c>
      <c r="M816" t="s">
        <v>83</v>
      </c>
      <c r="N816" t="s">
        <v>86</v>
      </c>
    </row>
    <row r="817" spans="1:14" x14ac:dyDescent="0.3">
      <c r="A817" s="2">
        <v>44664</v>
      </c>
      <c r="B817" s="2">
        <v>44666</v>
      </c>
      <c r="C817">
        <v>2</v>
      </c>
      <c r="D817" t="s">
        <v>17</v>
      </c>
      <c r="E817" s="5">
        <v>195</v>
      </c>
      <c r="F817" s="5">
        <v>138.44999999999999</v>
      </c>
      <c r="G817">
        <v>4</v>
      </c>
      <c r="H817" s="5">
        <f>SalesData_2[[#This Row],[Unit Price]]*SalesData_2[[#This Row],[Units Sold]]</f>
        <v>780</v>
      </c>
      <c r="I817" s="5">
        <f>SalesData_2[[#This Row],[Unit Cost]]*SalesData_2[[#This Row],[Units Sold]]</f>
        <v>553.79999999999995</v>
      </c>
      <c r="J817" s="5">
        <f>SalesData_2[[#This Row],[Sales]]-SalesData_2[[#This Row],[COGS]]</f>
        <v>226.20000000000005</v>
      </c>
      <c r="K817" s="19">
        <f>SalesData_2[[#This Row],[Profit]]/SalesData_2[[#This Row],[Sales]]</f>
        <v>0.29000000000000004</v>
      </c>
      <c r="L817" t="s">
        <v>36</v>
      </c>
      <c r="M817" t="s">
        <v>82</v>
      </c>
      <c r="N817" t="s">
        <v>85</v>
      </c>
    </row>
    <row r="818" spans="1:14" x14ac:dyDescent="0.3">
      <c r="A818" s="2">
        <v>44664</v>
      </c>
      <c r="B818" s="2">
        <v>44671</v>
      </c>
      <c r="C818">
        <v>7</v>
      </c>
      <c r="D818" t="s">
        <v>17</v>
      </c>
      <c r="E818" s="5">
        <v>195</v>
      </c>
      <c r="F818" s="5">
        <v>138.44999999999999</v>
      </c>
      <c r="G818">
        <v>9</v>
      </c>
      <c r="H818" s="5">
        <f>SalesData_2[[#This Row],[Unit Price]]*SalesData_2[[#This Row],[Units Sold]]</f>
        <v>1755</v>
      </c>
      <c r="I818" s="5">
        <f>SalesData_2[[#This Row],[Unit Cost]]*SalesData_2[[#This Row],[Units Sold]]</f>
        <v>1246.05</v>
      </c>
      <c r="J818" s="5">
        <f>SalesData_2[[#This Row],[Sales]]-SalesData_2[[#This Row],[COGS]]</f>
        <v>508.95000000000005</v>
      </c>
      <c r="K818" s="19">
        <f>SalesData_2[[#This Row],[Profit]]/SalesData_2[[#This Row],[Sales]]</f>
        <v>0.29000000000000004</v>
      </c>
      <c r="L818" t="s">
        <v>37</v>
      </c>
      <c r="M818" t="s">
        <v>81</v>
      </c>
      <c r="N818" t="s">
        <v>85</v>
      </c>
    </row>
    <row r="819" spans="1:14" x14ac:dyDescent="0.3">
      <c r="A819" s="2">
        <v>44667</v>
      </c>
      <c r="B819" s="2">
        <v>44668</v>
      </c>
      <c r="C819">
        <v>1</v>
      </c>
      <c r="D819" t="s">
        <v>6</v>
      </c>
      <c r="E819" s="5">
        <v>99</v>
      </c>
      <c r="F819" s="5">
        <v>62.37</v>
      </c>
      <c r="G819">
        <v>7</v>
      </c>
      <c r="H819" s="5">
        <f>SalesData_2[[#This Row],[Unit Price]]*SalesData_2[[#This Row],[Units Sold]]</f>
        <v>693</v>
      </c>
      <c r="I819" s="5">
        <f>SalesData_2[[#This Row],[Unit Cost]]*SalesData_2[[#This Row],[Units Sold]]</f>
        <v>436.59</v>
      </c>
      <c r="J819" s="5">
        <f>SalesData_2[[#This Row],[Sales]]-SalesData_2[[#This Row],[COGS]]</f>
        <v>256.41000000000003</v>
      </c>
      <c r="K819" s="19">
        <f>SalesData_2[[#This Row],[Profit]]/SalesData_2[[#This Row],[Sales]]</f>
        <v>0.37000000000000005</v>
      </c>
      <c r="L819" t="s">
        <v>47</v>
      </c>
      <c r="M819" t="s">
        <v>83</v>
      </c>
      <c r="N819" t="s">
        <v>86</v>
      </c>
    </row>
    <row r="820" spans="1:14" x14ac:dyDescent="0.3">
      <c r="A820" s="2">
        <v>44668</v>
      </c>
      <c r="B820" s="2">
        <v>44675</v>
      </c>
      <c r="C820">
        <v>7</v>
      </c>
      <c r="D820" t="s">
        <v>18</v>
      </c>
      <c r="E820" s="5">
        <v>80</v>
      </c>
      <c r="F820" s="5">
        <v>48.8</v>
      </c>
      <c r="G820">
        <v>9</v>
      </c>
      <c r="H820" s="5">
        <f>SalesData_2[[#This Row],[Unit Price]]*SalesData_2[[#This Row],[Units Sold]]</f>
        <v>720</v>
      </c>
      <c r="I820" s="5">
        <f>SalesData_2[[#This Row],[Unit Cost]]*SalesData_2[[#This Row],[Units Sold]]</f>
        <v>439.2</v>
      </c>
      <c r="J820" s="5">
        <f>SalesData_2[[#This Row],[Sales]]-SalesData_2[[#This Row],[COGS]]</f>
        <v>280.8</v>
      </c>
      <c r="K820" s="19">
        <f>SalesData_2[[#This Row],[Profit]]/SalesData_2[[#This Row],[Sales]]</f>
        <v>0.39</v>
      </c>
      <c r="L820" t="s">
        <v>74</v>
      </c>
      <c r="M820" t="s">
        <v>79</v>
      </c>
      <c r="N820" t="s">
        <v>85</v>
      </c>
    </row>
    <row r="821" spans="1:14" x14ac:dyDescent="0.3">
      <c r="A821" s="2">
        <v>44668</v>
      </c>
      <c r="B821" s="2">
        <v>44673</v>
      </c>
      <c r="C821">
        <v>5</v>
      </c>
      <c r="D821" t="s">
        <v>5</v>
      </c>
      <c r="E821" s="5">
        <v>290</v>
      </c>
      <c r="F821" s="5">
        <v>185.6</v>
      </c>
      <c r="G821">
        <v>1</v>
      </c>
      <c r="H821" s="5">
        <f>SalesData_2[[#This Row],[Unit Price]]*SalesData_2[[#This Row],[Units Sold]]</f>
        <v>290</v>
      </c>
      <c r="I821" s="5">
        <f>SalesData_2[[#This Row],[Unit Cost]]*SalesData_2[[#This Row],[Units Sold]]</f>
        <v>185.6</v>
      </c>
      <c r="J821" s="5">
        <f>SalesData_2[[#This Row],[Sales]]-SalesData_2[[#This Row],[COGS]]</f>
        <v>104.4</v>
      </c>
      <c r="K821" s="19">
        <f>SalesData_2[[#This Row],[Profit]]/SalesData_2[[#This Row],[Sales]]</f>
        <v>0.36000000000000004</v>
      </c>
      <c r="L821" t="s">
        <v>41</v>
      </c>
      <c r="M821" t="s">
        <v>83</v>
      </c>
      <c r="N821" t="s">
        <v>86</v>
      </c>
    </row>
    <row r="822" spans="1:14" x14ac:dyDescent="0.3">
      <c r="A822" s="2">
        <v>44669</v>
      </c>
      <c r="B822" s="2">
        <v>44675</v>
      </c>
      <c r="C822">
        <v>6</v>
      </c>
      <c r="D822" t="s">
        <v>3</v>
      </c>
      <c r="E822" s="5">
        <v>95</v>
      </c>
      <c r="F822" s="5">
        <v>60.8</v>
      </c>
      <c r="G822">
        <v>3</v>
      </c>
      <c r="H822" s="5">
        <f>SalesData_2[[#This Row],[Unit Price]]*SalesData_2[[#This Row],[Units Sold]]</f>
        <v>285</v>
      </c>
      <c r="I822" s="5">
        <f>SalesData_2[[#This Row],[Unit Cost]]*SalesData_2[[#This Row],[Units Sold]]</f>
        <v>182.39999999999998</v>
      </c>
      <c r="J822" s="5">
        <f>SalesData_2[[#This Row],[Sales]]-SalesData_2[[#This Row],[COGS]]</f>
        <v>102.60000000000002</v>
      </c>
      <c r="K822" s="19">
        <f>SalesData_2[[#This Row],[Profit]]/SalesData_2[[#This Row],[Sales]]</f>
        <v>0.3600000000000001</v>
      </c>
      <c r="L822" t="s">
        <v>74</v>
      </c>
      <c r="M822" t="s">
        <v>81</v>
      </c>
      <c r="N822" t="s">
        <v>85</v>
      </c>
    </row>
    <row r="823" spans="1:14" x14ac:dyDescent="0.3">
      <c r="A823" s="2">
        <v>44669</v>
      </c>
      <c r="B823" s="2">
        <v>44673</v>
      </c>
      <c r="C823">
        <v>4</v>
      </c>
      <c r="D823" t="s">
        <v>15</v>
      </c>
      <c r="E823" s="5">
        <v>110</v>
      </c>
      <c r="F823" s="5">
        <v>78.099999999999994</v>
      </c>
      <c r="G823">
        <v>8</v>
      </c>
      <c r="H823" s="5">
        <f>SalesData_2[[#This Row],[Unit Price]]*SalesData_2[[#This Row],[Units Sold]]</f>
        <v>880</v>
      </c>
      <c r="I823" s="5">
        <f>SalesData_2[[#This Row],[Unit Cost]]*SalesData_2[[#This Row],[Units Sold]]</f>
        <v>624.79999999999995</v>
      </c>
      <c r="J823" s="5">
        <f>SalesData_2[[#This Row],[Sales]]-SalesData_2[[#This Row],[COGS]]</f>
        <v>255.20000000000005</v>
      </c>
      <c r="K823" s="19">
        <f>SalesData_2[[#This Row],[Profit]]/SalesData_2[[#This Row],[Sales]]</f>
        <v>0.29000000000000004</v>
      </c>
      <c r="L823" t="s">
        <v>52</v>
      </c>
      <c r="M823" t="s">
        <v>82</v>
      </c>
      <c r="N823" t="s">
        <v>86</v>
      </c>
    </row>
    <row r="824" spans="1:14" x14ac:dyDescent="0.3">
      <c r="A824" s="2">
        <v>44675</v>
      </c>
      <c r="B824" s="2">
        <v>44676</v>
      </c>
      <c r="C824">
        <v>1</v>
      </c>
      <c r="D824" t="s">
        <v>7</v>
      </c>
      <c r="E824" s="5">
        <v>250</v>
      </c>
      <c r="F824" s="5">
        <v>167.5</v>
      </c>
      <c r="G824">
        <v>1</v>
      </c>
      <c r="H824" s="5">
        <f>SalesData_2[[#This Row],[Unit Price]]*SalesData_2[[#This Row],[Units Sold]]</f>
        <v>250</v>
      </c>
      <c r="I824" s="5">
        <f>SalesData_2[[#This Row],[Unit Cost]]*SalesData_2[[#This Row],[Units Sold]]</f>
        <v>167.5</v>
      </c>
      <c r="J824" s="5">
        <f>SalesData_2[[#This Row],[Sales]]-SalesData_2[[#This Row],[COGS]]</f>
        <v>82.5</v>
      </c>
      <c r="K824" s="19">
        <f>SalesData_2[[#This Row],[Profit]]/SalesData_2[[#This Row],[Sales]]</f>
        <v>0.33</v>
      </c>
      <c r="L824" t="s">
        <v>29</v>
      </c>
      <c r="M824" t="s">
        <v>82</v>
      </c>
      <c r="N824" t="s">
        <v>86</v>
      </c>
    </row>
    <row r="825" spans="1:14" x14ac:dyDescent="0.3">
      <c r="A825" s="2">
        <v>44676</v>
      </c>
      <c r="B825" s="2">
        <v>44677</v>
      </c>
      <c r="C825">
        <v>1</v>
      </c>
      <c r="D825" t="s">
        <v>21</v>
      </c>
      <c r="E825" s="5">
        <v>355</v>
      </c>
      <c r="F825" s="5">
        <v>252.05</v>
      </c>
      <c r="G825">
        <v>9</v>
      </c>
      <c r="H825" s="5">
        <f>SalesData_2[[#This Row],[Unit Price]]*SalesData_2[[#This Row],[Units Sold]]</f>
        <v>3195</v>
      </c>
      <c r="I825" s="5">
        <f>SalesData_2[[#This Row],[Unit Cost]]*SalesData_2[[#This Row],[Units Sold]]</f>
        <v>2268.4500000000003</v>
      </c>
      <c r="J825" s="5">
        <f>SalesData_2[[#This Row],[Sales]]-SalesData_2[[#This Row],[COGS]]</f>
        <v>926.54999999999973</v>
      </c>
      <c r="K825" s="19">
        <f>SalesData_2[[#This Row],[Profit]]/SalesData_2[[#This Row],[Sales]]</f>
        <v>0.28999999999999992</v>
      </c>
      <c r="L825" t="s">
        <v>54</v>
      </c>
      <c r="M825" t="s">
        <v>82</v>
      </c>
      <c r="N825" t="s">
        <v>85</v>
      </c>
    </row>
    <row r="826" spans="1:14" x14ac:dyDescent="0.3">
      <c r="A826" s="2">
        <v>44678</v>
      </c>
      <c r="B826" s="2">
        <v>44683</v>
      </c>
      <c r="C826">
        <v>5</v>
      </c>
      <c r="D826" t="s">
        <v>14</v>
      </c>
      <c r="E826" s="5">
        <v>375</v>
      </c>
      <c r="F826" s="5">
        <v>247.5</v>
      </c>
      <c r="G826">
        <v>1</v>
      </c>
      <c r="H826" s="5">
        <f>SalesData_2[[#This Row],[Unit Price]]*SalesData_2[[#This Row],[Units Sold]]</f>
        <v>375</v>
      </c>
      <c r="I826" s="5">
        <f>SalesData_2[[#This Row],[Unit Cost]]*SalesData_2[[#This Row],[Units Sold]]</f>
        <v>247.5</v>
      </c>
      <c r="J826" s="5">
        <f>SalesData_2[[#This Row],[Sales]]-SalesData_2[[#This Row],[COGS]]</f>
        <v>127.5</v>
      </c>
      <c r="K826" s="19">
        <f>SalesData_2[[#This Row],[Profit]]/SalesData_2[[#This Row],[Sales]]</f>
        <v>0.34</v>
      </c>
      <c r="L826" t="s">
        <v>68</v>
      </c>
      <c r="M826" t="s">
        <v>80</v>
      </c>
      <c r="N826" t="s">
        <v>85</v>
      </c>
    </row>
    <row r="827" spans="1:14" x14ac:dyDescent="0.3">
      <c r="A827" s="2">
        <v>44678</v>
      </c>
      <c r="B827" s="2">
        <v>44681</v>
      </c>
      <c r="C827">
        <v>3</v>
      </c>
      <c r="D827" t="s">
        <v>9</v>
      </c>
      <c r="E827" s="5">
        <v>215</v>
      </c>
      <c r="F827" s="5">
        <v>152.65</v>
      </c>
      <c r="G827">
        <v>4</v>
      </c>
      <c r="H827" s="5">
        <f>SalesData_2[[#This Row],[Unit Price]]*SalesData_2[[#This Row],[Units Sold]]</f>
        <v>860</v>
      </c>
      <c r="I827" s="5">
        <f>SalesData_2[[#This Row],[Unit Cost]]*SalesData_2[[#This Row],[Units Sold]]</f>
        <v>610.6</v>
      </c>
      <c r="J827" s="5">
        <f>SalesData_2[[#This Row],[Sales]]-SalesData_2[[#This Row],[COGS]]</f>
        <v>249.39999999999998</v>
      </c>
      <c r="K827" s="19">
        <f>SalesData_2[[#This Row],[Profit]]/SalesData_2[[#This Row],[Sales]]</f>
        <v>0.28999999999999998</v>
      </c>
      <c r="L827" t="s">
        <v>33</v>
      </c>
      <c r="M827" t="s">
        <v>83</v>
      </c>
      <c r="N827" t="s">
        <v>86</v>
      </c>
    </row>
    <row r="828" spans="1:14" x14ac:dyDescent="0.3">
      <c r="A828" s="2">
        <v>44678</v>
      </c>
      <c r="B828" s="2">
        <v>44684</v>
      </c>
      <c r="C828">
        <v>6</v>
      </c>
      <c r="D828" t="s">
        <v>6</v>
      </c>
      <c r="E828" s="5">
        <v>99</v>
      </c>
      <c r="F828" s="5">
        <v>62.37</v>
      </c>
      <c r="G828">
        <v>7</v>
      </c>
      <c r="H828" s="5">
        <f>SalesData_2[[#This Row],[Unit Price]]*SalesData_2[[#This Row],[Units Sold]]</f>
        <v>693</v>
      </c>
      <c r="I828" s="5">
        <f>SalesData_2[[#This Row],[Unit Cost]]*SalesData_2[[#This Row],[Units Sold]]</f>
        <v>436.59</v>
      </c>
      <c r="J828" s="5">
        <f>SalesData_2[[#This Row],[Sales]]-SalesData_2[[#This Row],[COGS]]</f>
        <v>256.41000000000003</v>
      </c>
      <c r="K828" s="19">
        <f>SalesData_2[[#This Row],[Profit]]/SalesData_2[[#This Row],[Sales]]</f>
        <v>0.37000000000000005</v>
      </c>
      <c r="L828" t="s">
        <v>59</v>
      </c>
      <c r="M828" t="s">
        <v>83</v>
      </c>
      <c r="N828" t="s">
        <v>86</v>
      </c>
    </row>
    <row r="829" spans="1:14" x14ac:dyDescent="0.3">
      <c r="A829" s="2">
        <v>44681</v>
      </c>
      <c r="B829" s="2">
        <v>44682</v>
      </c>
      <c r="C829">
        <v>1</v>
      </c>
      <c r="D829" t="s">
        <v>6</v>
      </c>
      <c r="E829" s="5">
        <v>99</v>
      </c>
      <c r="F829" s="5">
        <v>62.37</v>
      </c>
      <c r="G829">
        <v>3</v>
      </c>
      <c r="H829" s="5">
        <f>SalesData_2[[#This Row],[Unit Price]]*SalesData_2[[#This Row],[Units Sold]]</f>
        <v>297</v>
      </c>
      <c r="I829" s="5">
        <f>SalesData_2[[#This Row],[Unit Cost]]*SalesData_2[[#This Row],[Units Sold]]</f>
        <v>187.10999999999999</v>
      </c>
      <c r="J829" s="5">
        <f>SalesData_2[[#This Row],[Sales]]-SalesData_2[[#This Row],[COGS]]</f>
        <v>109.89000000000001</v>
      </c>
      <c r="K829" s="19">
        <f>SalesData_2[[#This Row],[Profit]]/SalesData_2[[#This Row],[Sales]]</f>
        <v>0.37000000000000005</v>
      </c>
      <c r="L829" t="s">
        <v>36</v>
      </c>
      <c r="M829" t="s">
        <v>82</v>
      </c>
      <c r="N829" t="s">
        <v>85</v>
      </c>
    </row>
    <row r="830" spans="1:14" x14ac:dyDescent="0.3">
      <c r="A830" s="2">
        <v>44682</v>
      </c>
      <c r="B830" s="2">
        <v>44686</v>
      </c>
      <c r="C830">
        <v>4</v>
      </c>
      <c r="D830" t="s">
        <v>22</v>
      </c>
      <c r="E830" s="5">
        <v>460</v>
      </c>
      <c r="F830" s="5">
        <v>303.60000000000002</v>
      </c>
      <c r="G830">
        <v>3</v>
      </c>
      <c r="H830" s="5">
        <f>SalesData_2[[#This Row],[Unit Price]]*SalesData_2[[#This Row],[Units Sold]]</f>
        <v>1380</v>
      </c>
      <c r="I830" s="5">
        <f>SalesData_2[[#This Row],[Unit Cost]]*SalesData_2[[#This Row],[Units Sold]]</f>
        <v>910.80000000000007</v>
      </c>
      <c r="J830" s="5">
        <f>SalesData_2[[#This Row],[Sales]]-SalesData_2[[#This Row],[COGS]]</f>
        <v>469.19999999999993</v>
      </c>
      <c r="K830" s="19">
        <f>SalesData_2[[#This Row],[Profit]]/SalesData_2[[#This Row],[Sales]]</f>
        <v>0.33999999999999997</v>
      </c>
      <c r="L830" t="s">
        <v>46</v>
      </c>
      <c r="M830" t="s">
        <v>79</v>
      </c>
      <c r="N830" t="s">
        <v>85</v>
      </c>
    </row>
    <row r="831" spans="1:14" x14ac:dyDescent="0.3">
      <c r="A831" s="2">
        <v>44682</v>
      </c>
      <c r="B831" s="2">
        <v>44683</v>
      </c>
      <c r="C831">
        <v>1</v>
      </c>
      <c r="D831" t="s">
        <v>17</v>
      </c>
      <c r="E831" s="5">
        <v>195</v>
      </c>
      <c r="F831" s="5">
        <v>138.44999999999999</v>
      </c>
      <c r="G831">
        <v>1</v>
      </c>
      <c r="H831" s="5">
        <f>SalesData_2[[#This Row],[Unit Price]]*SalesData_2[[#This Row],[Units Sold]]</f>
        <v>195</v>
      </c>
      <c r="I831" s="5">
        <f>SalesData_2[[#This Row],[Unit Cost]]*SalesData_2[[#This Row],[Units Sold]]</f>
        <v>138.44999999999999</v>
      </c>
      <c r="J831" s="5">
        <f>SalesData_2[[#This Row],[Sales]]-SalesData_2[[#This Row],[COGS]]</f>
        <v>56.550000000000011</v>
      </c>
      <c r="K831" s="19">
        <f>SalesData_2[[#This Row],[Profit]]/SalesData_2[[#This Row],[Sales]]</f>
        <v>0.29000000000000004</v>
      </c>
      <c r="L831" t="s">
        <v>71</v>
      </c>
      <c r="M831" t="s">
        <v>79</v>
      </c>
      <c r="N831" t="s">
        <v>86</v>
      </c>
    </row>
    <row r="832" spans="1:14" x14ac:dyDescent="0.3">
      <c r="A832" s="2">
        <v>44685</v>
      </c>
      <c r="B832" s="2">
        <v>44688</v>
      </c>
      <c r="C832">
        <v>3</v>
      </c>
      <c r="D832" t="s">
        <v>4</v>
      </c>
      <c r="E832" s="5">
        <v>390</v>
      </c>
      <c r="F832" s="5">
        <v>288.60000000000002</v>
      </c>
      <c r="G832">
        <v>7</v>
      </c>
      <c r="H832" s="5">
        <f>SalesData_2[[#This Row],[Unit Price]]*SalesData_2[[#This Row],[Units Sold]]</f>
        <v>2730</v>
      </c>
      <c r="I832" s="5">
        <f>SalesData_2[[#This Row],[Unit Cost]]*SalesData_2[[#This Row],[Units Sold]]</f>
        <v>2020.2000000000003</v>
      </c>
      <c r="J832" s="5">
        <f>SalesData_2[[#This Row],[Sales]]-SalesData_2[[#This Row],[COGS]]</f>
        <v>709.79999999999973</v>
      </c>
      <c r="K832" s="19">
        <f>SalesData_2[[#This Row],[Profit]]/SalesData_2[[#This Row],[Sales]]</f>
        <v>0.2599999999999999</v>
      </c>
      <c r="L832" t="s">
        <v>69</v>
      </c>
      <c r="M832" t="s">
        <v>80</v>
      </c>
      <c r="N832" t="s">
        <v>85</v>
      </c>
    </row>
    <row r="833" spans="1:14" x14ac:dyDescent="0.3">
      <c r="A833" s="2">
        <v>44686</v>
      </c>
      <c r="B833" s="2">
        <v>44687</v>
      </c>
      <c r="C833">
        <v>1</v>
      </c>
      <c r="D833" t="s">
        <v>4</v>
      </c>
      <c r="E833" s="5">
        <v>390</v>
      </c>
      <c r="F833" s="5">
        <v>288.60000000000002</v>
      </c>
      <c r="G833">
        <v>2</v>
      </c>
      <c r="H833" s="5">
        <f>SalesData_2[[#This Row],[Unit Price]]*SalesData_2[[#This Row],[Units Sold]]</f>
        <v>780</v>
      </c>
      <c r="I833" s="5">
        <f>SalesData_2[[#This Row],[Unit Cost]]*SalesData_2[[#This Row],[Units Sold]]</f>
        <v>577.20000000000005</v>
      </c>
      <c r="J833" s="5">
        <f>SalesData_2[[#This Row],[Sales]]-SalesData_2[[#This Row],[COGS]]</f>
        <v>202.79999999999995</v>
      </c>
      <c r="K833" s="19">
        <f>SalesData_2[[#This Row],[Profit]]/SalesData_2[[#This Row],[Sales]]</f>
        <v>0.25999999999999995</v>
      </c>
      <c r="L833" t="s">
        <v>71</v>
      </c>
      <c r="M833" t="s">
        <v>79</v>
      </c>
      <c r="N833" t="s">
        <v>85</v>
      </c>
    </row>
    <row r="834" spans="1:14" x14ac:dyDescent="0.3">
      <c r="A834" s="2">
        <v>44686</v>
      </c>
      <c r="B834" s="2">
        <v>44688</v>
      </c>
      <c r="C834">
        <v>2</v>
      </c>
      <c r="D834" t="s">
        <v>22</v>
      </c>
      <c r="E834" s="5">
        <v>460</v>
      </c>
      <c r="F834" s="5">
        <v>303.60000000000002</v>
      </c>
      <c r="G834">
        <v>7</v>
      </c>
      <c r="H834" s="5">
        <f>SalesData_2[[#This Row],[Unit Price]]*SalesData_2[[#This Row],[Units Sold]]</f>
        <v>3220</v>
      </c>
      <c r="I834" s="5">
        <f>SalesData_2[[#This Row],[Unit Cost]]*SalesData_2[[#This Row],[Units Sold]]</f>
        <v>2125.2000000000003</v>
      </c>
      <c r="J834" s="5">
        <f>SalesData_2[[#This Row],[Sales]]-SalesData_2[[#This Row],[COGS]]</f>
        <v>1094.7999999999997</v>
      </c>
      <c r="K834" s="19">
        <f>SalesData_2[[#This Row],[Profit]]/SalesData_2[[#This Row],[Sales]]</f>
        <v>0.33999999999999991</v>
      </c>
      <c r="L834" t="s">
        <v>56</v>
      </c>
      <c r="M834" t="s">
        <v>80</v>
      </c>
      <c r="N834" t="s">
        <v>86</v>
      </c>
    </row>
    <row r="835" spans="1:14" x14ac:dyDescent="0.3">
      <c r="A835" s="2">
        <v>44687</v>
      </c>
      <c r="B835" s="2">
        <v>44688</v>
      </c>
      <c r="C835">
        <v>1</v>
      </c>
      <c r="D835" t="s">
        <v>7</v>
      </c>
      <c r="E835" s="5">
        <v>250</v>
      </c>
      <c r="F835" s="5">
        <v>167.5</v>
      </c>
      <c r="G835">
        <v>1</v>
      </c>
      <c r="H835" s="5">
        <f>SalesData_2[[#This Row],[Unit Price]]*SalesData_2[[#This Row],[Units Sold]]</f>
        <v>250</v>
      </c>
      <c r="I835" s="5">
        <f>SalesData_2[[#This Row],[Unit Cost]]*SalesData_2[[#This Row],[Units Sold]]</f>
        <v>167.5</v>
      </c>
      <c r="J835" s="5">
        <f>SalesData_2[[#This Row],[Sales]]-SalesData_2[[#This Row],[COGS]]</f>
        <v>82.5</v>
      </c>
      <c r="K835" s="19">
        <f>SalesData_2[[#This Row],[Profit]]/SalesData_2[[#This Row],[Sales]]</f>
        <v>0.33</v>
      </c>
      <c r="L835" t="s">
        <v>32</v>
      </c>
      <c r="M835" t="s">
        <v>81</v>
      </c>
      <c r="N835" t="s">
        <v>86</v>
      </c>
    </row>
    <row r="836" spans="1:14" x14ac:dyDescent="0.3">
      <c r="A836" s="2">
        <v>44687</v>
      </c>
      <c r="B836" s="2">
        <v>44691</v>
      </c>
      <c r="C836">
        <v>4</v>
      </c>
      <c r="D836" t="s">
        <v>7</v>
      </c>
      <c r="E836" s="5">
        <v>250</v>
      </c>
      <c r="F836" s="5">
        <v>167.5</v>
      </c>
      <c r="G836">
        <v>2</v>
      </c>
      <c r="H836" s="5">
        <f>SalesData_2[[#This Row],[Unit Price]]*SalesData_2[[#This Row],[Units Sold]]</f>
        <v>500</v>
      </c>
      <c r="I836" s="5">
        <f>SalesData_2[[#This Row],[Unit Cost]]*SalesData_2[[#This Row],[Units Sold]]</f>
        <v>335</v>
      </c>
      <c r="J836" s="5">
        <f>SalesData_2[[#This Row],[Sales]]-SalesData_2[[#This Row],[COGS]]</f>
        <v>165</v>
      </c>
      <c r="K836" s="19">
        <f>SalesData_2[[#This Row],[Profit]]/SalesData_2[[#This Row],[Sales]]</f>
        <v>0.33</v>
      </c>
      <c r="L836" t="s">
        <v>64</v>
      </c>
      <c r="M836" t="s">
        <v>82</v>
      </c>
      <c r="N836" t="s">
        <v>86</v>
      </c>
    </row>
    <row r="837" spans="1:14" x14ac:dyDescent="0.3">
      <c r="A837" s="2">
        <v>44689</v>
      </c>
      <c r="B837" s="2">
        <v>44692</v>
      </c>
      <c r="C837">
        <v>3</v>
      </c>
      <c r="D837" t="s">
        <v>10</v>
      </c>
      <c r="E837" s="5">
        <v>390</v>
      </c>
      <c r="F837" s="5">
        <v>253.5</v>
      </c>
      <c r="G837">
        <v>5</v>
      </c>
      <c r="H837" s="5">
        <f>SalesData_2[[#This Row],[Unit Price]]*SalesData_2[[#This Row],[Units Sold]]</f>
        <v>1950</v>
      </c>
      <c r="I837" s="5">
        <f>SalesData_2[[#This Row],[Unit Cost]]*SalesData_2[[#This Row],[Units Sold]]</f>
        <v>1267.5</v>
      </c>
      <c r="J837" s="5">
        <f>SalesData_2[[#This Row],[Sales]]-SalesData_2[[#This Row],[COGS]]</f>
        <v>682.5</v>
      </c>
      <c r="K837" s="19">
        <f>SalesData_2[[#This Row],[Profit]]/SalesData_2[[#This Row],[Sales]]</f>
        <v>0.35</v>
      </c>
      <c r="L837" t="s">
        <v>73</v>
      </c>
      <c r="M837" t="s">
        <v>82</v>
      </c>
      <c r="N837" t="s">
        <v>85</v>
      </c>
    </row>
    <row r="838" spans="1:14" x14ac:dyDescent="0.3">
      <c r="A838" s="2">
        <v>44690</v>
      </c>
      <c r="B838" s="2">
        <v>44693</v>
      </c>
      <c r="C838">
        <v>3</v>
      </c>
      <c r="D838" t="s">
        <v>2</v>
      </c>
      <c r="E838" s="5">
        <v>250</v>
      </c>
      <c r="F838" s="5">
        <v>187.5</v>
      </c>
      <c r="G838">
        <v>6</v>
      </c>
      <c r="H838" s="5">
        <f>SalesData_2[[#This Row],[Unit Price]]*SalesData_2[[#This Row],[Units Sold]]</f>
        <v>1500</v>
      </c>
      <c r="I838" s="5">
        <f>SalesData_2[[#This Row],[Unit Cost]]*SalesData_2[[#This Row],[Units Sold]]</f>
        <v>1125</v>
      </c>
      <c r="J838" s="5">
        <f>SalesData_2[[#This Row],[Sales]]-SalesData_2[[#This Row],[COGS]]</f>
        <v>375</v>
      </c>
      <c r="K838" s="19">
        <f>SalesData_2[[#This Row],[Profit]]/SalesData_2[[#This Row],[Sales]]</f>
        <v>0.25</v>
      </c>
      <c r="L838" t="s">
        <v>49</v>
      </c>
      <c r="M838" t="s">
        <v>82</v>
      </c>
      <c r="N838" t="s">
        <v>86</v>
      </c>
    </row>
    <row r="839" spans="1:14" x14ac:dyDescent="0.3">
      <c r="A839" s="2">
        <v>44691</v>
      </c>
      <c r="B839" s="2">
        <v>44697</v>
      </c>
      <c r="C839">
        <v>6</v>
      </c>
      <c r="D839" t="s">
        <v>18</v>
      </c>
      <c r="E839" s="5">
        <v>80</v>
      </c>
      <c r="F839" s="5">
        <v>48.8</v>
      </c>
      <c r="G839">
        <v>4</v>
      </c>
      <c r="H839" s="5">
        <f>SalesData_2[[#This Row],[Unit Price]]*SalesData_2[[#This Row],[Units Sold]]</f>
        <v>320</v>
      </c>
      <c r="I839" s="5">
        <f>SalesData_2[[#This Row],[Unit Cost]]*SalesData_2[[#This Row],[Units Sold]]</f>
        <v>195.2</v>
      </c>
      <c r="J839" s="5">
        <f>SalesData_2[[#This Row],[Sales]]-SalesData_2[[#This Row],[COGS]]</f>
        <v>124.80000000000001</v>
      </c>
      <c r="K839" s="19">
        <f>SalesData_2[[#This Row],[Profit]]/SalesData_2[[#This Row],[Sales]]</f>
        <v>0.39</v>
      </c>
      <c r="L839" t="s">
        <v>47</v>
      </c>
      <c r="M839" t="s">
        <v>80</v>
      </c>
      <c r="N839" t="s">
        <v>86</v>
      </c>
    </row>
    <row r="840" spans="1:14" x14ac:dyDescent="0.3">
      <c r="A840" s="2">
        <v>44693</v>
      </c>
      <c r="B840" s="2">
        <v>44699</v>
      </c>
      <c r="C840">
        <v>6</v>
      </c>
      <c r="D840" t="s">
        <v>23</v>
      </c>
      <c r="E840" s="5">
        <v>275</v>
      </c>
      <c r="F840" s="5">
        <v>200.75</v>
      </c>
      <c r="G840">
        <v>4</v>
      </c>
      <c r="H840" s="5">
        <f>SalesData_2[[#This Row],[Unit Price]]*SalesData_2[[#This Row],[Units Sold]]</f>
        <v>1100</v>
      </c>
      <c r="I840" s="5">
        <f>SalesData_2[[#This Row],[Unit Cost]]*SalesData_2[[#This Row],[Units Sold]]</f>
        <v>803</v>
      </c>
      <c r="J840" s="5">
        <f>SalesData_2[[#This Row],[Sales]]-SalesData_2[[#This Row],[COGS]]</f>
        <v>297</v>
      </c>
      <c r="K840" s="19">
        <f>SalesData_2[[#This Row],[Profit]]/SalesData_2[[#This Row],[Sales]]</f>
        <v>0.27</v>
      </c>
      <c r="L840" t="s">
        <v>63</v>
      </c>
      <c r="M840" t="s">
        <v>81</v>
      </c>
      <c r="N840" t="s">
        <v>85</v>
      </c>
    </row>
    <row r="841" spans="1:14" x14ac:dyDescent="0.3">
      <c r="A841" s="2">
        <v>44696</v>
      </c>
      <c r="B841" s="2">
        <v>44701</v>
      </c>
      <c r="C841">
        <v>5</v>
      </c>
      <c r="D841" t="s">
        <v>5</v>
      </c>
      <c r="E841" s="5">
        <v>290</v>
      </c>
      <c r="F841" s="5">
        <v>185.6</v>
      </c>
      <c r="G841">
        <v>5</v>
      </c>
      <c r="H841" s="5">
        <f>SalesData_2[[#This Row],[Unit Price]]*SalesData_2[[#This Row],[Units Sold]]</f>
        <v>1450</v>
      </c>
      <c r="I841" s="5">
        <f>SalesData_2[[#This Row],[Unit Cost]]*SalesData_2[[#This Row],[Units Sold]]</f>
        <v>928</v>
      </c>
      <c r="J841" s="5">
        <f>SalesData_2[[#This Row],[Sales]]-SalesData_2[[#This Row],[COGS]]</f>
        <v>522</v>
      </c>
      <c r="K841" s="19">
        <f>SalesData_2[[#This Row],[Profit]]/SalesData_2[[#This Row],[Sales]]</f>
        <v>0.36</v>
      </c>
      <c r="L841" t="s">
        <v>49</v>
      </c>
      <c r="M841" t="s">
        <v>79</v>
      </c>
      <c r="N841" t="s">
        <v>85</v>
      </c>
    </row>
    <row r="842" spans="1:14" x14ac:dyDescent="0.3">
      <c r="A842" s="2">
        <v>44696</v>
      </c>
      <c r="B842" s="2">
        <v>44702</v>
      </c>
      <c r="C842">
        <v>6</v>
      </c>
      <c r="D842" t="s">
        <v>9</v>
      </c>
      <c r="E842" s="5">
        <v>215</v>
      </c>
      <c r="F842" s="5">
        <v>152.65</v>
      </c>
      <c r="G842">
        <v>9</v>
      </c>
      <c r="H842" s="5">
        <f>SalesData_2[[#This Row],[Unit Price]]*SalesData_2[[#This Row],[Units Sold]]</f>
        <v>1935</v>
      </c>
      <c r="I842" s="5">
        <f>SalesData_2[[#This Row],[Unit Cost]]*SalesData_2[[#This Row],[Units Sold]]</f>
        <v>1373.8500000000001</v>
      </c>
      <c r="J842" s="5">
        <f>SalesData_2[[#This Row],[Sales]]-SalesData_2[[#This Row],[COGS]]</f>
        <v>561.14999999999986</v>
      </c>
      <c r="K842" s="19">
        <f>SalesData_2[[#This Row],[Profit]]/SalesData_2[[#This Row],[Sales]]</f>
        <v>0.28999999999999992</v>
      </c>
      <c r="L842" t="s">
        <v>44</v>
      </c>
      <c r="M842" t="s">
        <v>80</v>
      </c>
      <c r="N842" t="s">
        <v>85</v>
      </c>
    </row>
    <row r="843" spans="1:14" x14ac:dyDescent="0.3">
      <c r="A843" s="2">
        <v>44697</v>
      </c>
      <c r="B843" s="2">
        <v>44701</v>
      </c>
      <c r="C843">
        <v>4</v>
      </c>
      <c r="D843" t="s">
        <v>22</v>
      </c>
      <c r="E843" s="5">
        <v>460</v>
      </c>
      <c r="F843" s="5">
        <v>303.60000000000002</v>
      </c>
      <c r="G843">
        <v>4</v>
      </c>
      <c r="H843" s="5">
        <f>SalesData_2[[#This Row],[Unit Price]]*SalesData_2[[#This Row],[Units Sold]]</f>
        <v>1840</v>
      </c>
      <c r="I843" s="5">
        <f>SalesData_2[[#This Row],[Unit Cost]]*SalesData_2[[#This Row],[Units Sold]]</f>
        <v>1214.4000000000001</v>
      </c>
      <c r="J843" s="5">
        <f>SalesData_2[[#This Row],[Sales]]-SalesData_2[[#This Row],[COGS]]</f>
        <v>625.59999999999991</v>
      </c>
      <c r="K843" s="19">
        <f>SalesData_2[[#This Row],[Profit]]/SalesData_2[[#This Row],[Sales]]</f>
        <v>0.33999999999999997</v>
      </c>
      <c r="L843" t="s">
        <v>33</v>
      </c>
      <c r="M843" t="s">
        <v>83</v>
      </c>
      <c r="N843" t="s">
        <v>85</v>
      </c>
    </row>
    <row r="844" spans="1:14" x14ac:dyDescent="0.3">
      <c r="A844" s="2">
        <v>44698</v>
      </c>
      <c r="B844" s="2">
        <v>44701</v>
      </c>
      <c r="C844">
        <v>3</v>
      </c>
      <c r="D844" t="s">
        <v>20</v>
      </c>
      <c r="E844" s="5">
        <v>440</v>
      </c>
      <c r="F844" s="5">
        <v>286</v>
      </c>
      <c r="G844">
        <v>3</v>
      </c>
      <c r="H844" s="5">
        <f>SalesData_2[[#This Row],[Unit Price]]*SalesData_2[[#This Row],[Units Sold]]</f>
        <v>1320</v>
      </c>
      <c r="I844" s="5">
        <f>SalesData_2[[#This Row],[Unit Cost]]*SalesData_2[[#This Row],[Units Sold]]</f>
        <v>858</v>
      </c>
      <c r="J844" s="5">
        <f>SalesData_2[[#This Row],[Sales]]-SalesData_2[[#This Row],[COGS]]</f>
        <v>462</v>
      </c>
      <c r="K844" s="19">
        <f>SalesData_2[[#This Row],[Profit]]/SalesData_2[[#This Row],[Sales]]</f>
        <v>0.35</v>
      </c>
      <c r="L844" t="s">
        <v>33</v>
      </c>
      <c r="M844" t="s">
        <v>81</v>
      </c>
      <c r="N844" t="s">
        <v>86</v>
      </c>
    </row>
    <row r="845" spans="1:14" x14ac:dyDescent="0.3">
      <c r="A845" s="2">
        <v>44699</v>
      </c>
      <c r="B845" s="2">
        <v>44705</v>
      </c>
      <c r="C845">
        <v>6</v>
      </c>
      <c r="D845" t="s">
        <v>19</v>
      </c>
      <c r="E845" s="5">
        <v>220</v>
      </c>
      <c r="F845" s="5">
        <v>154</v>
      </c>
      <c r="G845">
        <v>3</v>
      </c>
      <c r="H845" s="5">
        <f>SalesData_2[[#This Row],[Unit Price]]*SalesData_2[[#This Row],[Units Sold]]</f>
        <v>660</v>
      </c>
      <c r="I845" s="5">
        <f>SalesData_2[[#This Row],[Unit Cost]]*SalesData_2[[#This Row],[Units Sold]]</f>
        <v>462</v>
      </c>
      <c r="J845" s="5">
        <f>SalesData_2[[#This Row],[Sales]]-SalesData_2[[#This Row],[COGS]]</f>
        <v>198</v>
      </c>
      <c r="K845" s="19">
        <f>SalesData_2[[#This Row],[Profit]]/SalesData_2[[#This Row],[Sales]]</f>
        <v>0.3</v>
      </c>
      <c r="L845" t="s">
        <v>75</v>
      </c>
      <c r="M845" t="s">
        <v>80</v>
      </c>
      <c r="N845" t="s">
        <v>86</v>
      </c>
    </row>
    <row r="846" spans="1:14" x14ac:dyDescent="0.3">
      <c r="A846" s="2">
        <v>44700</v>
      </c>
      <c r="B846" s="2">
        <v>44705</v>
      </c>
      <c r="C846">
        <v>5</v>
      </c>
      <c r="D846" t="s">
        <v>7</v>
      </c>
      <c r="E846" s="5">
        <v>250</v>
      </c>
      <c r="F846" s="5">
        <v>167.5</v>
      </c>
      <c r="G846">
        <v>4</v>
      </c>
      <c r="H846" s="5">
        <f>SalesData_2[[#This Row],[Unit Price]]*SalesData_2[[#This Row],[Units Sold]]</f>
        <v>1000</v>
      </c>
      <c r="I846" s="5">
        <f>SalesData_2[[#This Row],[Unit Cost]]*SalesData_2[[#This Row],[Units Sold]]</f>
        <v>670</v>
      </c>
      <c r="J846" s="5">
        <f>SalesData_2[[#This Row],[Sales]]-SalesData_2[[#This Row],[COGS]]</f>
        <v>330</v>
      </c>
      <c r="K846" s="19">
        <f>SalesData_2[[#This Row],[Profit]]/SalesData_2[[#This Row],[Sales]]</f>
        <v>0.33</v>
      </c>
      <c r="L846" t="s">
        <v>42</v>
      </c>
      <c r="M846" t="s">
        <v>80</v>
      </c>
      <c r="N846" t="s">
        <v>86</v>
      </c>
    </row>
    <row r="847" spans="1:14" x14ac:dyDescent="0.3">
      <c r="A847" s="2">
        <v>44702</v>
      </c>
      <c r="B847" s="2">
        <v>44704</v>
      </c>
      <c r="C847">
        <v>2</v>
      </c>
      <c r="D847" t="s">
        <v>21</v>
      </c>
      <c r="E847" s="5">
        <v>355</v>
      </c>
      <c r="F847" s="5">
        <v>252.05</v>
      </c>
      <c r="G847">
        <v>5</v>
      </c>
      <c r="H847" s="5">
        <f>SalesData_2[[#This Row],[Unit Price]]*SalesData_2[[#This Row],[Units Sold]]</f>
        <v>1775</v>
      </c>
      <c r="I847" s="5">
        <f>SalesData_2[[#This Row],[Unit Cost]]*SalesData_2[[#This Row],[Units Sold]]</f>
        <v>1260.25</v>
      </c>
      <c r="J847" s="5">
        <f>SalesData_2[[#This Row],[Sales]]-SalesData_2[[#This Row],[COGS]]</f>
        <v>514.75</v>
      </c>
      <c r="K847" s="19">
        <f>SalesData_2[[#This Row],[Profit]]/SalesData_2[[#This Row],[Sales]]</f>
        <v>0.28999999999999998</v>
      </c>
      <c r="L847" t="s">
        <v>68</v>
      </c>
      <c r="M847" t="s">
        <v>83</v>
      </c>
      <c r="N847" t="s">
        <v>86</v>
      </c>
    </row>
    <row r="848" spans="1:14" x14ac:dyDescent="0.3">
      <c r="A848" s="2">
        <v>44702</v>
      </c>
      <c r="B848" s="2">
        <v>44706</v>
      </c>
      <c r="C848">
        <v>4</v>
      </c>
      <c r="D848" t="s">
        <v>15</v>
      </c>
      <c r="E848" s="5">
        <v>110</v>
      </c>
      <c r="F848" s="5">
        <v>78.099999999999994</v>
      </c>
      <c r="G848">
        <v>1</v>
      </c>
      <c r="H848" s="5">
        <f>SalesData_2[[#This Row],[Unit Price]]*SalesData_2[[#This Row],[Units Sold]]</f>
        <v>110</v>
      </c>
      <c r="I848" s="5">
        <f>SalesData_2[[#This Row],[Unit Cost]]*SalesData_2[[#This Row],[Units Sold]]</f>
        <v>78.099999999999994</v>
      </c>
      <c r="J848" s="5">
        <f>SalesData_2[[#This Row],[Sales]]-SalesData_2[[#This Row],[COGS]]</f>
        <v>31.900000000000006</v>
      </c>
      <c r="K848" s="19">
        <f>SalesData_2[[#This Row],[Profit]]/SalesData_2[[#This Row],[Sales]]</f>
        <v>0.29000000000000004</v>
      </c>
      <c r="L848" t="s">
        <v>39</v>
      </c>
      <c r="M848" t="s">
        <v>79</v>
      </c>
      <c r="N848" t="s">
        <v>86</v>
      </c>
    </row>
    <row r="849" spans="1:14" x14ac:dyDescent="0.3">
      <c r="A849" s="2">
        <v>44703</v>
      </c>
      <c r="B849" s="2">
        <v>44706</v>
      </c>
      <c r="C849">
        <v>3</v>
      </c>
      <c r="D849" t="s">
        <v>14</v>
      </c>
      <c r="E849" s="5">
        <v>375</v>
      </c>
      <c r="F849" s="5">
        <v>247.5</v>
      </c>
      <c r="G849">
        <v>5</v>
      </c>
      <c r="H849" s="5">
        <f>SalesData_2[[#This Row],[Unit Price]]*SalesData_2[[#This Row],[Units Sold]]</f>
        <v>1875</v>
      </c>
      <c r="I849" s="5">
        <f>SalesData_2[[#This Row],[Unit Cost]]*SalesData_2[[#This Row],[Units Sold]]</f>
        <v>1237.5</v>
      </c>
      <c r="J849" s="5">
        <f>SalesData_2[[#This Row],[Sales]]-SalesData_2[[#This Row],[COGS]]</f>
        <v>637.5</v>
      </c>
      <c r="K849" s="19">
        <f>SalesData_2[[#This Row],[Profit]]/SalesData_2[[#This Row],[Sales]]</f>
        <v>0.34</v>
      </c>
      <c r="L849" t="s">
        <v>49</v>
      </c>
      <c r="M849" t="s">
        <v>82</v>
      </c>
      <c r="N849" t="s">
        <v>85</v>
      </c>
    </row>
    <row r="850" spans="1:14" x14ac:dyDescent="0.3">
      <c r="A850" s="2">
        <v>44703</v>
      </c>
      <c r="B850" s="2">
        <v>44708</v>
      </c>
      <c r="C850">
        <v>5</v>
      </c>
      <c r="D850" t="s">
        <v>7</v>
      </c>
      <c r="E850" s="5">
        <v>250</v>
      </c>
      <c r="F850" s="5">
        <v>167.5</v>
      </c>
      <c r="G850">
        <v>1</v>
      </c>
      <c r="H850" s="5">
        <f>SalesData_2[[#This Row],[Unit Price]]*SalesData_2[[#This Row],[Units Sold]]</f>
        <v>250</v>
      </c>
      <c r="I850" s="5">
        <f>SalesData_2[[#This Row],[Unit Cost]]*SalesData_2[[#This Row],[Units Sold]]</f>
        <v>167.5</v>
      </c>
      <c r="J850" s="5">
        <f>SalesData_2[[#This Row],[Sales]]-SalesData_2[[#This Row],[COGS]]</f>
        <v>82.5</v>
      </c>
      <c r="K850" s="19">
        <f>SalesData_2[[#This Row],[Profit]]/SalesData_2[[#This Row],[Sales]]</f>
        <v>0.33</v>
      </c>
      <c r="L850" t="s">
        <v>51</v>
      </c>
      <c r="M850" t="s">
        <v>82</v>
      </c>
      <c r="N850" t="s">
        <v>86</v>
      </c>
    </row>
    <row r="851" spans="1:14" x14ac:dyDescent="0.3">
      <c r="A851" s="2">
        <v>44703</v>
      </c>
      <c r="B851" s="2">
        <v>44706</v>
      </c>
      <c r="C851">
        <v>3</v>
      </c>
      <c r="D851" t="s">
        <v>19</v>
      </c>
      <c r="E851" s="5">
        <v>220</v>
      </c>
      <c r="F851" s="5">
        <v>154</v>
      </c>
      <c r="G851">
        <v>7</v>
      </c>
      <c r="H851" s="5">
        <f>SalesData_2[[#This Row],[Unit Price]]*SalesData_2[[#This Row],[Units Sold]]</f>
        <v>1540</v>
      </c>
      <c r="I851" s="5">
        <f>SalesData_2[[#This Row],[Unit Cost]]*SalesData_2[[#This Row],[Units Sold]]</f>
        <v>1078</v>
      </c>
      <c r="J851" s="5">
        <f>SalesData_2[[#This Row],[Sales]]-SalesData_2[[#This Row],[COGS]]</f>
        <v>462</v>
      </c>
      <c r="K851" s="19">
        <f>SalesData_2[[#This Row],[Profit]]/SalesData_2[[#This Row],[Sales]]</f>
        <v>0.3</v>
      </c>
      <c r="L851" t="s">
        <v>74</v>
      </c>
      <c r="M851" t="s">
        <v>83</v>
      </c>
      <c r="N851" t="s">
        <v>86</v>
      </c>
    </row>
    <row r="852" spans="1:14" x14ac:dyDescent="0.3">
      <c r="A852" s="2">
        <v>44704</v>
      </c>
      <c r="B852" s="2">
        <v>44706</v>
      </c>
      <c r="C852">
        <v>2</v>
      </c>
      <c r="D852" t="s">
        <v>8</v>
      </c>
      <c r="E852" s="5">
        <v>59</v>
      </c>
      <c r="F852" s="5">
        <v>41.3</v>
      </c>
      <c r="G852">
        <v>7</v>
      </c>
      <c r="H852" s="5">
        <f>SalesData_2[[#This Row],[Unit Price]]*SalesData_2[[#This Row],[Units Sold]]</f>
        <v>413</v>
      </c>
      <c r="I852" s="5">
        <f>SalesData_2[[#This Row],[Unit Cost]]*SalesData_2[[#This Row],[Units Sold]]</f>
        <v>289.09999999999997</v>
      </c>
      <c r="J852" s="5">
        <f>SalesData_2[[#This Row],[Sales]]-SalesData_2[[#This Row],[COGS]]</f>
        <v>123.90000000000003</v>
      </c>
      <c r="K852" s="19">
        <f>SalesData_2[[#This Row],[Profit]]/SalesData_2[[#This Row],[Sales]]</f>
        <v>0.3000000000000001</v>
      </c>
      <c r="L852" t="s">
        <v>73</v>
      </c>
      <c r="M852" t="s">
        <v>83</v>
      </c>
      <c r="N852" t="s">
        <v>86</v>
      </c>
    </row>
    <row r="853" spans="1:14" x14ac:dyDescent="0.3">
      <c r="A853" s="2">
        <v>44705</v>
      </c>
      <c r="B853" s="2">
        <v>44711</v>
      </c>
      <c r="C853">
        <v>6</v>
      </c>
      <c r="D853" t="s">
        <v>14</v>
      </c>
      <c r="E853" s="5">
        <v>375</v>
      </c>
      <c r="F853" s="5">
        <v>247.5</v>
      </c>
      <c r="G853">
        <v>3</v>
      </c>
      <c r="H853" s="5">
        <f>SalesData_2[[#This Row],[Unit Price]]*SalesData_2[[#This Row],[Units Sold]]</f>
        <v>1125</v>
      </c>
      <c r="I853" s="5">
        <f>SalesData_2[[#This Row],[Unit Cost]]*SalesData_2[[#This Row],[Units Sold]]</f>
        <v>742.5</v>
      </c>
      <c r="J853" s="5">
        <f>SalesData_2[[#This Row],[Sales]]-SalesData_2[[#This Row],[COGS]]</f>
        <v>382.5</v>
      </c>
      <c r="K853" s="19">
        <f>SalesData_2[[#This Row],[Profit]]/SalesData_2[[#This Row],[Sales]]</f>
        <v>0.34</v>
      </c>
      <c r="L853" t="s">
        <v>34</v>
      </c>
      <c r="M853" t="s">
        <v>81</v>
      </c>
      <c r="N853" t="s">
        <v>86</v>
      </c>
    </row>
    <row r="854" spans="1:14" x14ac:dyDescent="0.3">
      <c r="A854" s="2">
        <v>44705</v>
      </c>
      <c r="B854" s="2">
        <v>44706</v>
      </c>
      <c r="C854">
        <v>1</v>
      </c>
      <c r="D854" t="s">
        <v>20</v>
      </c>
      <c r="E854" s="5">
        <v>440</v>
      </c>
      <c r="F854" s="5">
        <v>286</v>
      </c>
      <c r="G854">
        <v>8</v>
      </c>
      <c r="H854" s="5">
        <f>SalesData_2[[#This Row],[Unit Price]]*SalesData_2[[#This Row],[Units Sold]]</f>
        <v>3520</v>
      </c>
      <c r="I854" s="5">
        <f>SalesData_2[[#This Row],[Unit Cost]]*SalesData_2[[#This Row],[Units Sold]]</f>
        <v>2288</v>
      </c>
      <c r="J854" s="5">
        <f>SalesData_2[[#This Row],[Sales]]-SalesData_2[[#This Row],[COGS]]</f>
        <v>1232</v>
      </c>
      <c r="K854" s="19">
        <f>SalesData_2[[#This Row],[Profit]]/SalesData_2[[#This Row],[Sales]]</f>
        <v>0.35</v>
      </c>
      <c r="L854" t="s">
        <v>56</v>
      </c>
      <c r="M854" t="s">
        <v>80</v>
      </c>
      <c r="N854" t="s">
        <v>86</v>
      </c>
    </row>
    <row r="855" spans="1:14" x14ac:dyDescent="0.3">
      <c r="A855" s="2">
        <v>44707</v>
      </c>
      <c r="B855" s="2">
        <v>44710</v>
      </c>
      <c r="C855">
        <v>3</v>
      </c>
      <c r="D855" t="s">
        <v>18</v>
      </c>
      <c r="E855" s="5">
        <v>80</v>
      </c>
      <c r="F855" s="5">
        <v>48.8</v>
      </c>
      <c r="G855">
        <v>4</v>
      </c>
      <c r="H855" s="5">
        <f>SalesData_2[[#This Row],[Unit Price]]*SalesData_2[[#This Row],[Units Sold]]</f>
        <v>320</v>
      </c>
      <c r="I855" s="5">
        <f>SalesData_2[[#This Row],[Unit Cost]]*SalesData_2[[#This Row],[Units Sold]]</f>
        <v>195.2</v>
      </c>
      <c r="J855" s="5">
        <f>SalesData_2[[#This Row],[Sales]]-SalesData_2[[#This Row],[COGS]]</f>
        <v>124.80000000000001</v>
      </c>
      <c r="K855" s="19">
        <f>SalesData_2[[#This Row],[Profit]]/SalesData_2[[#This Row],[Sales]]</f>
        <v>0.39</v>
      </c>
      <c r="L855" t="s">
        <v>60</v>
      </c>
      <c r="M855" t="s">
        <v>82</v>
      </c>
      <c r="N855" t="s">
        <v>86</v>
      </c>
    </row>
    <row r="856" spans="1:14" x14ac:dyDescent="0.3">
      <c r="A856" s="2">
        <v>44708</v>
      </c>
      <c r="B856" s="2">
        <v>44713</v>
      </c>
      <c r="C856">
        <v>5</v>
      </c>
      <c r="D856" t="s">
        <v>15</v>
      </c>
      <c r="E856" s="5">
        <v>110</v>
      </c>
      <c r="F856" s="5">
        <v>78.099999999999994</v>
      </c>
      <c r="G856">
        <v>1</v>
      </c>
      <c r="H856" s="5">
        <f>SalesData_2[[#This Row],[Unit Price]]*SalesData_2[[#This Row],[Units Sold]]</f>
        <v>110</v>
      </c>
      <c r="I856" s="5">
        <f>SalesData_2[[#This Row],[Unit Cost]]*SalesData_2[[#This Row],[Units Sold]]</f>
        <v>78.099999999999994</v>
      </c>
      <c r="J856" s="5">
        <f>SalesData_2[[#This Row],[Sales]]-SalesData_2[[#This Row],[COGS]]</f>
        <v>31.900000000000006</v>
      </c>
      <c r="K856" s="19">
        <f>SalesData_2[[#This Row],[Profit]]/SalesData_2[[#This Row],[Sales]]</f>
        <v>0.29000000000000004</v>
      </c>
      <c r="L856" t="s">
        <v>32</v>
      </c>
      <c r="M856" t="s">
        <v>83</v>
      </c>
      <c r="N856" t="s">
        <v>85</v>
      </c>
    </row>
    <row r="857" spans="1:14" x14ac:dyDescent="0.3">
      <c r="A857" s="2">
        <v>44708</v>
      </c>
      <c r="B857" s="2">
        <v>44710</v>
      </c>
      <c r="C857">
        <v>2</v>
      </c>
      <c r="D857" t="s">
        <v>9</v>
      </c>
      <c r="E857" s="5">
        <v>215</v>
      </c>
      <c r="F857" s="5">
        <v>152.65</v>
      </c>
      <c r="G857">
        <v>5</v>
      </c>
      <c r="H857" s="5">
        <f>SalesData_2[[#This Row],[Unit Price]]*SalesData_2[[#This Row],[Units Sold]]</f>
        <v>1075</v>
      </c>
      <c r="I857" s="5">
        <f>SalesData_2[[#This Row],[Unit Cost]]*SalesData_2[[#This Row],[Units Sold]]</f>
        <v>763.25</v>
      </c>
      <c r="J857" s="5">
        <f>SalesData_2[[#This Row],[Sales]]-SalesData_2[[#This Row],[COGS]]</f>
        <v>311.75</v>
      </c>
      <c r="K857" s="19">
        <f>SalesData_2[[#This Row],[Profit]]/SalesData_2[[#This Row],[Sales]]</f>
        <v>0.28999999999999998</v>
      </c>
      <c r="L857" t="s">
        <v>70</v>
      </c>
      <c r="M857" t="s">
        <v>79</v>
      </c>
      <c r="N857" t="s">
        <v>86</v>
      </c>
    </row>
    <row r="858" spans="1:14" x14ac:dyDescent="0.3">
      <c r="A858" s="2">
        <v>44708</v>
      </c>
      <c r="B858" s="2">
        <v>44715</v>
      </c>
      <c r="C858">
        <v>7</v>
      </c>
      <c r="D858" t="s">
        <v>20</v>
      </c>
      <c r="E858" s="5">
        <v>440</v>
      </c>
      <c r="F858" s="5">
        <v>286</v>
      </c>
      <c r="G858">
        <v>9</v>
      </c>
      <c r="H858" s="5">
        <f>SalesData_2[[#This Row],[Unit Price]]*SalesData_2[[#This Row],[Units Sold]]</f>
        <v>3960</v>
      </c>
      <c r="I858" s="5">
        <f>SalesData_2[[#This Row],[Unit Cost]]*SalesData_2[[#This Row],[Units Sold]]</f>
        <v>2574</v>
      </c>
      <c r="J858" s="5">
        <f>SalesData_2[[#This Row],[Sales]]-SalesData_2[[#This Row],[COGS]]</f>
        <v>1386</v>
      </c>
      <c r="K858" s="19">
        <f>SalesData_2[[#This Row],[Profit]]/SalesData_2[[#This Row],[Sales]]</f>
        <v>0.35</v>
      </c>
      <c r="L858" t="s">
        <v>71</v>
      </c>
      <c r="M858" t="s">
        <v>81</v>
      </c>
      <c r="N858" t="s">
        <v>85</v>
      </c>
    </row>
    <row r="859" spans="1:14" x14ac:dyDescent="0.3">
      <c r="A859" s="2">
        <v>44709</v>
      </c>
      <c r="B859" s="2">
        <v>44715</v>
      </c>
      <c r="C859">
        <v>6</v>
      </c>
      <c r="D859" t="s">
        <v>17</v>
      </c>
      <c r="E859" s="5">
        <v>195</v>
      </c>
      <c r="F859" s="5">
        <v>138.44999999999999</v>
      </c>
      <c r="G859">
        <v>8</v>
      </c>
      <c r="H859" s="5">
        <f>SalesData_2[[#This Row],[Unit Price]]*SalesData_2[[#This Row],[Units Sold]]</f>
        <v>1560</v>
      </c>
      <c r="I859" s="5">
        <f>SalesData_2[[#This Row],[Unit Cost]]*SalesData_2[[#This Row],[Units Sold]]</f>
        <v>1107.5999999999999</v>
      </c>
      <c r="J859" s="5">
        <f>SalesData_2[[#This Row],[Sales]]-SalesData_2[[#This Row],[COGS]]</f>
        <v>452.40000000000009</v>
      </c>
      <c r="K859" s="19">
        <f>SalesData_2[[#This Row],[Profit]]/SalesData_2[[#This Row],[Sales]]</f>
        <v>0.29000000000000004</v>
      </c>
      <c r="L859" t="s">
        <v>58</v>
      </c>
      <c r="M859" t="s">
        <v>80</v>
      </c>
      <c r="N859" t="s">
        <v>85</v>
      </c>
    </row>
    <row r="860" spans="1:14" x14ac:dyDescent="0.3">
      <c r="A860" s="2">
        <v>44710</v>
      </c>
      <c r="B860" s="2">
        <v>44716</v>
      </c>
      <c r="C860">
        <v>6</v>
      </c>
      <c r="D860" t="s">
        <v>6</v>
      </c>
      <c r="E860" s="5">
        <v>99</v>
      </c>
      <c r="F860" s="5">
        <v>62.37</v>
      </c>
      <c r="G860">
        <v>7</v>
      </c>
      <c r="H860" s="5">
        <f>SalesData_2[[#This Row],[Unit Price]]*SalesData_2[[#This Row],[Units Sold]]</f>
        <v>693</v>
      </c>
      <c r="I860" s="5">
        <f>SalesData_2[[#This Row],[Unit Cost]]*SalesData_2[[#This Row],[Units Sold]]</f>
        <v>436.59</v>
      </c>
      <c r="J860" s="5">
        <f>SalesData_2[[#This Row],[Sales]]-SalesData_2[[#This Row],[COGS]]</f>
        <v>256.41000000000003</v>
      </c>
      <c r="K860" s="19">
        <f>SalesData_2[[#This Row],[Profit]]/SalesData_2[[#This Row],[Sales]]</f>
        <v>0.37000000000000005</v>
      </c>
      <c r="L860" t="s">
        <v>55</v>
      </c>
      <c r="M860" t="s">
        <v>83</v>
      </c>
      <c r="N860" t="s">
        <v>85</v>
      </c>
    </row>
    <row r="861" spans="1:14" x14ac:dyDescent="0.3">
      <c r="A861" s="2">
        <v>44710</v>
      </c>
      <c r="B861" s="2">
        <v>44716</v>
      </c>
      <c r="C861">
        <v>6</v>
      </c>
      <c r="D861" t="s">
        <v>22</v>
      </c>
      <c r="E861" s="5">
        <v>460</v>
      </c>
      <c r="F861" s="5">
        <v>303.60000000000002</v>
      </c>
      <c r="G861">
        <v>8</v>
      </c>
      <c r="H861" s="5">
        <f>SalesData_2[[#This Row],[Unit Price]]*SalesData_2[[#This Row],[Units Sold]]</f>
        <v>3680</v>
      </c>
      <c r="I861" s="5">
        <f>SalesData_2[[#This Row],[Unit Cost]]*SalesData_2[[#This Row],[Units Sold]]</f>
        <v>2428.8000000000002</v>
      </c>
      <c r="J861" s="5">
        <f>SalesData_2[[#This Row],[Sales]]-SalesData_2[[#This Row],[COGS]]</f>
        <v>1251.1999999999998</v>
      </c>
      <c r="K861" s="19">
        <f>SalesData_2[[#This Row],[Profit]]/SalesData_2[[#This Row],[Sales]]</f>
        <v>0.33999999999999997</v>
      </c>
      <c r="L861" t="s">
        <v>40</v>
      </c>
      <c r="M861" t="s">
        <v>82</v>
      </c>
      <c r="N861" t="s">
        <v>85</v>
      </c>
    </row>
    <row r="862" spans="1:14" x14ac:dyDescent="0.3">
      <c r="A862" s="2">
        <v>44711</v>
      </c>
      <c r="B862" s="2">
        <v>44717</v>
      </c>
      <c r="C862">
        <v>6</v>
      </c>
      <c r="D862" t="s">
        <v>6</v>
      </c>
      <c r="E862" s="5">
        <v>99</v>
      </c>
      <c r="F862" s="5">
        <v>62.37</v>
      </c>
      <c r="G862">
        <v>8</v>
      </c>
      <c r="H862" s="5">
        <f>SalesData_2[[#This Row],[Unit Price]]*SalesData_2[[#This Row],[Units Sold]]</f>
        <v>792</v>
      </c>
      <c r="I862" s="5">
        <f>SalesData_2[[#This Row],[Unit Cost]]*SalesData_2[[#This Row],[Units Sold]]</f>
        <v>498.96</v>
      </c>
      <c r="J862" s="5">
        <f>SalesData_2[[#This Row],[Sales]]-SalesData_2[[#This Row],[COGS]]</f>
        <v>293.04000000000002</v>
      </c>
      <c r="K862" s="19">
        <f>SalesData_2[[#This Row],[Profit]]/SalesData_2[[#This Row],[Sales]]</f>
        <v>0.37000000000000005</v>
      </c>
      <c r="L862" t="s">
        <v>74</v>
      </c>
      <c r="M862" t="s">
        <v>79</v>
      </c>
      <c r="N862" t="s">
        <v>85</v>
      </c>
    </row>
    <row r="863" spans="1:14" x14ac:dyDescent="0.3">
      <c r="A863" s="2">
        <v>44711</v>
      </c>
      <c r="B863" s="2">
        <v>44712</v>
      </c>
      <c r="C863">
        <v>1</v>
      </c>
      <c r="D863" t="s">
        <v>23</v>
      </c>
      <c r="E863" s="5">
        <v>275</v>
      </c>
      <c r="F863" s="5">
        <v>200.75</v>
      </c>
      <c r="G863">
        <v>6</v>
      </c>
      <c r="H863" s="5">
        <f>SalesData_2[[#This Row],[Unit Price]]*SalesData_2[[#This Row],[Units Sold]]</f>
        <v>1650</v>
      </c>
      <c r="I863" s="5">
        <f>SalesData_2[[#This Row],[Unit Cost]]*SalesData_2[[#This Row],[Units Sold]]</f>
        <v>1204.5</v>
      </c>
      <c r="J863" s="5">
        <f>SalesData_2[[#This Row],[Sales]]-SalesData_2[[#This Row],[COGS]]</f>
        <v>445.5</v>
      </c>
      <c r="K863" s="19">
        <f>SalesData_2[[#This Row],[Profit]]/SalesData_2[[#This Row],[Sales]]</f>
        <v>0.27</v>
      </c>
      <c r="L863" t="s">
        <v>63</v>
      </c>
      <c r="M863" t="s">
        <v>80</v>
      </c>
      <c r="N863" t="s">
        <v>86</v>
      </c>
    </row>
    <row r="864" spans="1:14" x14ac:dyDescent="0.3">
      <c r="A864" s="2">
        <v>44711</v>
      </c>
      <c r="B864" s="2">
        <v>44718</v>
      </c>
      <c r="C864">
        <v>7</v>
      </c>
      <c r="D864" t="s">
        <v>3</v>
      </c>
      <c r="E864" s="5">
        <v>95</v>
      </c>
      <c r="F864" s="5">
        <v>60.8</v>
      </c>
      <c r="G864">
        <v>2</v>
      </c>
      <c r="H864" s="5">
        <f>SalesData_2[[#This Row],[Unit Price]]*SalesData_2[[#This Row],[Units Sold]]</f>
        <v>190</v>
      </c>
      <c r="I864" s="5">
        <f>SalesData_2[[#This Row],[Unit Cost]]*SalesData_2[[#This Row],[Units Sold]]</f>
        <v>121.6</v>
      </c>
      <c r="J864" s="5">
        <f>SalesData_2[[#This Row],[Sales]]-SalesData_2[[#This Row],[COGS]]</f>
        <v>68.400000000000006</v>
      </c>
      <c r="K864" s="19">
        <f>SalesData_2[[#This Row],[Profit]]/SalesData_2[[#This Row],[Sales]]</f>
        <v>0.36000000000000004</v>
      </c>
      <c r="L864" t="s">
        <v>49</v>
      </c>
      <c r="M864" t="s">
        <v>83</v>
      </c>
      <c r="N864" t="s">
        <v>86</v>
      </c>
    </row>
    <row r="865" spans="1:14" x14ac:dyDescent="0.3">
      <c r="A865" s="2">
        <v>44713</v>
      </c>
      <c r="B865" s="2">
        <v>44715</v>
      </c>
      <c r="C865">
        <v>2</v>
      </c>
      <c r="D865" t="s">
        <v>10</v>
      </c>
      <c r="E865" s="5">
        <v>390</v>
      </c>
      <c r="F865" s="5">
        <v>253.5</v>
      </c>
      <c r="G865">
        <v>8</v>
      </c>
      <c r="H865" s="5">
        <f>SalesData_2[[#This Row],[Unit Price]]*SalesData_2[[#This Row],[Units Sold]]</f>
        <v>3120</v>
      </c>
      <c r="I865" s="5">
        <f>SalesData_2[[#This Row],[Unit Cost]]*SalesData_2[[#This Row],[Units Sold]]</f>
        <v>2028</v>
      </c>
      <c r="J865" s="5">
        <f>SalesData_2[[#This Row],[Sales]]-SalesData_2[[#This Row],[COGS]]</f>
        <v>1092</v>
      </c>
      <c r="K865" s="19">
        <f>SalesData_2[[#This Row],[Profit]]/SalesData_2[[#This Row],[Sales]]</f>
        <v>0.35</v>
      </c>
      <c r="L865" t="s">
        <v>76</v>
      </c>
      <c r="M865" t="s">
        <v>79</v>
      </c>
      <c r="N865" t="s">
        <v>86</v>
      </c>
    </row>
    <row r="866" spans="1:14" x14ac:dyDescent="0.3">
      <c r="A866" s="2">
        <v>44714</v>
      </c>
      <c r="B866" s="2">
        <v>44720</v>
      </c>
      <c r="C866">
        <v>6</v>
      </c>
      <c r="D866" t="s">
        <v>14</v>
      </c>
      <c r="E866" s="5">
        <v>375</v>
      </c>
      <c r="F866" s="5">
        <v>247.5</v>
      </c>
      <c r="G866">
        <v>2</v>
      </c>
      <c r="H866" s="5">
        <f>SalesData_2[[#This Row],[Unit Price]]*SalesData_2[[#This Row],[Units Sold]]</f>
        <v>750</v>
      </c>
      <c r="I866" s="5">
        <f>SalesData_2[[#This Row],[Unit Cost]]*SalesData_2[[#This Row],[Units Sold]]</f>
        <v>495</v>
      </c>
      <c r="J866" s="5">
        <f>SalesData_2[[#This Row],[Sales]]-SalesData_2[[#This Row],[COGS]]</f>
        <v>255</v>
      </c>
      <c r="K866" s="19">
        <f>SalesData_2[[#This Row],[Profit]]/SalesData_2[[#This Row],[Sales]]</f>
        <v>0.34</v>
      </c>
      <c r="L866" t="s">
        <v>32</v>
      </c>
      <c r="M866" t="s">
        <v>79</v>
      </c>
      <c r="N866" t="s">
        <v>85</v>
      </c>
    </row>
    <row r="867" spans="1:14" x14ac:dyDescent="0.3">
      <c r="A867" s="2">
        <v>44715</v>
      </c>
      <c r="B867" s="2">
        <v>44719</v>
      </c>
      <c r="C867">
        <v>4</v>
      </c>
      <c r="D867" t="s">
        <v>16</v>
      </c>
      <c r="E867" s="5">
        <v>145</v>
      </c>
      <c r="F867" s="5">
        <v>105.85</v>
      </c>
      <c r="G867">
        <v>1</v>
      </c>
      <c r="H867" s="5">
        <f>SalesData_2[[#This Row],[Unit Price]]*SalesData_2[[#This Row],[Units Sold]]</f>
        <v>145</v>
      </c>
      <c r="I867" s="5">
        <f>SalesData_2[[#This Row],[Unit Cost]]*SalesData_2[[#This Row],[Units Sold]]</f>
        <v>105.85</v>
      </c>
      <c r="J867" s="5">
        <f>SalesData_2[[#This Row],[Sales]]-SalesData_2[[#This Row],[COGS]]</f>
        <v>39.150000000000006</v>
      </c>
      <c r="K867" s="19">
        <f>SalesData_2[[#This Row],[Profit]]/SalesData_2[[#This Row],[Sales]]</f>
        <v>0.27</v>
      </c>
      <c r="L867" t="s">
        <v>55</v>
      </c>
      <c r="M867" t="s">
        <v>81</v>
      </c>
      <c r="N867" t="s">
        <v>86</v>
      </c>
    </row>
    <row r="868" spans="1:14" x14ac:dyDescent="0.3">
      <c r="A868" s="2">
        <v>44717</v>
      </c>
      <c r="B868" s="2">
        <v>44723</v>
      </c>
      <c r="C868">
        <v>6</v>
      </c>
      <c r="D868" t="s">
        <v>10</v>
      </c>
      <c r="E868" s="5">
        <v>390</v>
      </c>
      <c r="F868" s="5">
        <v>253.5</v>
      </c>
      <c r="G868">
        <v>8</v>
      </c>
      <c r="H868" s="5">
        <f>SalesData_2[[#This Row],[Unit Price]]*SalesData_2[[#This Row],[Units Sold]]</f>
        <v>3120</v>
      </c>
      <c r="I868" s="5">
        <f>SalesData_2[[#This Row],[Unit Cost]]*SalesData_2[[#This Row],[Units Sold]]</f>
        <v>2028</v>
      </c>
      <c r="J868" s="5">
        <f>SalesData_2[[#This Row],[Sales]]-SalesData_2[[#This Row],[COGS]]</f>
        <v>1092</v>
      </c>
      <c r="K868" s="19">
        <f>SalesData_2[[#This Row],[Profit]]/SalesData_2[[#This Row],[Sales]]</f>
        <v>0.35</v>
      </c>
      <c r="L868" t="s">
        <v>46</v>
      </c>
      <c r="M868" t="s">
        <v>79</v>
      </c>
      <c r="N868" t="s">
        <v>86</v>
      </c>
    </row>
    <row r="869" spans="1:14" x14ac:dyDescent="0.3">
      <c r="A869" s="2">
        <v>44718</v>
      </c>
      <c r="B869" s="2">
        <v>44721</v>
      </c>
      <c r="C869">
        <v>3</v>
      </c>
      <c r="D869" t="s">
        <v>7</v>
      </c>
      <c r="E869" s="5">
        <v>250</v>
      </c>
      <c r="F869" s="5">
        <v>167.5</v>
      </c>
      <c r="G869">
        <v>9</v>
      </c>
      <c r="H869" s="5">
        <f>SalesData_2[[#This Row],[Unit Price]]*SalesData_2[[#This Row],[Units Sold]]</f>
        <v>2250</v>
      </c>
      <c r="I869" s="5">
        <f>SalesData_2[[#This Row],[Unit Cost]]*SalesData_2[[#This Row],[Units Sold]]</f>
        <v>1507.5</v>
      </c>
      <c r="J869" s="5">
        <f>SalesData_2[[#This Row],[Sales]]-SalesData_2[[#This Row],[COGS]]</f>
        <v>742.5</v>
      </c>
      <c r="K869" s="19">
        <f>SalesData_2[[#This Row],[Profit]]/SalesData_2[[#This Row],[Sales]]</f>
        <v>0.33</v>
      </c>
      <c r="L869" t="s">
        <v>35</v>
      </c>
      <c r="M869" t="s">
        <v>82</v>
      </c>
      <c r="N869" t="s">
        <v>86</v>
      </c>
    </row>
    <row r="870" spans="1:14" x14ac:dyDescent="0.3">
      <c r="A870" s="2">
        <v>44718</v>
      </c>
      <c r="B870" s="2">
        <v>44719</v>
      </c>
      <c r="C870">
        <v>1</v>
      </c>
      <c r="D870" t="s">
        <v>21</v>
      </c>
      <c r="E870" s="5">
        <v>355</v>
      </c>
      <c r="F870" s="5">
        <v>252.05</v>
      </c>
      <c r="G870">
        <v>8</v>
      </c>
      <c r="H870" s="5">
        <f>SalesData_2[[#This Row],[Unit Price]]*SalesData_2[[#This Row],[Units Sold]]</f>
        <v>2840</v>
      </c>
      <c r="I870" s="5">
        <f>SalesData_2[[#This Row],[Unit Cost]]*SalesData_2[[#This Row],[Units Sold]]</f>
        <v>2016.4</v>
      </c>
      <c r="J870" s="5">
        <f>SalesData_2[[#This Row],[Sales]]-SalesData_2[[#This Row],[COGS]]</f>
        <v>823.59999999999991</v>
      </c>
      <c r="K870" s="19">
        <f>SalesData_2[[#This Row],[Profit]]/SalesData_2[[#This Row],[Sales]]</f>
        <v>0.28999999999999998</v>
      </c>
      <c r="L870" t="s">
        <v>47</v>
      </c>
      <c r="M870" t="s">
        <v>79</v>
      </c>
      <c r="N870" t="s">
        <v>86</v>
      </c>
    </row>
    <row r="871" spans="1:14" x14ac:dyDescent="0.3">
      <c r="A871" s="2">
        <v>44719</v>
      </c>
      <c r="B871" s="2">
        <v>44724</v>
      </c>
      <c r="C871">
        <v>5</v>
      </c>
      <c r="D871" t="s">
        <v>23</v>
      </c>
      <c r="E871" s="5">
        <v>275</v>
      </c>
      <c r="F871" s="5">
        <v>200.75</v>
      </c>
      <c r="G871">
        <v>4</v>
      </c>
      <c r="H871" s="5">
        <f>SalesData_2[[#This Row],[Unit Price]]*SalesData_2[[#This Row],[Units Sold]]</f>
        <v>1100</v>
      </c>
      <c r="I871" s="5">
        <f>SalesData_2[[#This Row],[Unit Cost]]*SalesData_2[[#This Row],[Units Sold]]</f>
        <v>803</v>
      </c>
      <c r="J871" s="5">
        <f>SalesData_2[[#This Row],[Sales]]-SalesData_2[[#This Row],[COGS]]</f>
        <v>297</v>
      </c>
      <c r="K871" s="19">
        <f>SalesData_2[[#This Row],[Profit]]/SalesData_2[[#This Row],[Sales]]</f>
        <v>0.27</v>
      </c>
      <c r="L871" t="s">
        <v>73</v>
      </c>
      <c r="M871" t="s">
        <v>82</v>
      </c>
      <c r="N871" t="s">
        <v>85</v>
      </c>
    </row>
    <row r="872" spans="1:14" x14ac:dyDescent="0.3">
      <c r="A872" s="2">
        <v>44720</v>
      </c>
      <c r="B872" s="2">
        <v>44722</v>
      </c>
      <c r="C872">
        <v>2</v>
      </c>
      <c r="D872" t="s">
        <v>7</v>
      </c>
      <c r="E872" s="5">
        <v>250</v>
      </c>
      <c r="F872" s="5">
        <v>167.5</v>
      </c>
      <c r="G872">
        <v>2</v>
      </c>
      <c r="H872" s="5">
        <f>SalesData_2[[#This Row],[Unit Price]]*SalesData_2[[#This Row],[Units Sold]]</f>
        <v>500</v>
      </c>
      <c r="I872" s="5">
        <f>SalesData_2[[#This Row],[Unit Cost]]*SalesData_2[[#This Row],[Units Sold]]</f>
        <v>335</v>
      </c>
      <c r="J872" s="5">
        <f>SalesData_2[[#This Row],[Sales]]-SalesData_2[[#This Row],[COGS]]</f>
        <v>165</v>
      </c>
      <c r="K872" s="19">
        <f>SalesData_2[[#This Row],[Profit]]/SalesData_2[[#This Row],[Sales]]</f>
        <v>0.33</v>
      </c>
      <c r="L872" t="s">
        <v>39</v>
      </c>
      <c r="M872" t="s">
        <v>82</v>
      </c>
      <c r="N872" t="s">
        <v>85</v>
      </c>
    </row>
    <row r="873" spans="1:14" x14ac:dyDescent="0.3">
      <c r="A873" s="2">
        <v>44720</v>
      </c>
      <c r="B873" s="2">
        <v>44726</v>
      </c>
      <c r="C873">
        <v>6</v>
      </c>
      <c r="D873" t="s">
        <v>23</v>
      </c>
      <c r="E873" s="5">
        <v>275</v>
      </c>
      <c r="F873" s="5">
        <v>200.75</v>
      </c>
      <c r="G873">
        <v>2</v>
      </c>
      <c r="H873" s="5">
        <f>SalesData_2[[#This Row],[Unit Price]]*SalesData_2[[#This Row],[Units Sold]]</f>
        <v>550</v>
      </c>
      <c r="I873" s="5">
        <f>SalesData_2[[#This Row],[Unit Cost]]*SalesData_2[[#This Row],[Units Sold]]</f>
        <v>401.5</v>
      </c>
      <c r="J873" s="5">
        <f>SalesData_2[[#This Row],[Sales]]-SalesData_2[[#This Row],[COGS]]</f>
        <v>148.5</v>
      </c>
      <c r="K873" s="19">
        <f>SalesData_2[[#This Row],[Profit]]/SalesData_2[[#This Row],[Sales]]</f>
        <v>0.27</v>
      </c>
      <c r="L873" t="s">
        <v>51</v>
      </c>
      <c r="M873" t="s">
        <v>81</v>
      </c>
      <c r="N873" t="s">
        <v>86</v>
      </c>
    </row>
    <row r="874" spans="1:14" x14ac:dyDescent="0.3">
      <c r="A874" s="2">
        <v>44721</v>
      </c>
      <c r="B874" s="2">
        <v>44723</v>
      </c>
      <c r="C874">
        <v>2</v>
      </c>
      <c r="D874" t="s">
        <v>7</v>
      </c>
      <c r="E874" s="5">
        <v>250</v>
      </c>
      <c r="F874" s="5">
        <v>167.5</v>
      </c>
      <c r="G874">
        <v>9</v>
      </c>
      <c r="H874" s="5">
        <f>SalesData_2[[#This Row],[Unit Price]]*SalesData_2[[#This Row],[Units Sold]]</f>
        <v>2250</v>
      </c>
      <c r="I874" s="5">
        <f>SalesData_2[[#This Row],[Unit Cost]]*SalesData_2[[#This Row],[Units Sold]]</f>
        <v>1507.5</v>
      </c>
      <c r="J874" s="5">
        <f>SalesData_2[[#This Row],[Sales]]-SalesData_2[[#This Row],[COGS]]</f>
        <v>742.5</v>
      </c>
      <c r="K874" s="19">
        <f>SalesData_2[[#This Row],[Profit]]/SalesData_2[[#This Row],[Sales]]</f>
        <v>0.33</v>
      </c>
      <c r="L874" t="s">
        <v>38</v>
      </c>
      <c r="M874" t="s">
        <v>80</v>
      </c>
      <c r="N874" t="s">
        <v>85</v>
      </c>
    </row>
    <row r="875" spans="1:14" x14ac:dyDescent="0.3">
      <c r="A875" s="2">
        <v>44722</v>
      </c>
      <c r="B875" s="2">
        <v>44726</v>
      </c>
      <c r="C875">
        <v>4</v>
      </c>
      <c r="D875" t="s">
        <v>6</v>
      </c>
      <c r="E875" s="5">
        <v>99</v>
      </c>
      <c r="F875" s="5">
        <v>62.37</v>
      </c>
      <c r="G875">
        <v>8</v>
      </c>
      <c r="H875" s="5">
        <f>SalesData_2[[#This Row],[Unit Price]]*SalesData_2[[#This Row],[Units Sold]]</f>
        <v>792</v>
      </c>
      <c r="I875" s="5">
        <f>SalesData_2[[#This Row],[Unit Cost]]*SalesData_2[[#This Row],[Units Sold]]</f>
        <v>498.96</v>
      </c>
      <c r="J875" s="5">
        <f>SalesData_2[[#This Row],[Sales]]-SalesData_2[[#This Row],[COGS]]</f>
        <v>293.04000000000002</v>
      </c>
      <c r="K875" s="19">
        <f>SalesData_2[[#This Row],[Profit]]/SalesData_2[[#This Row],[Sales]]</f>
        <v>0.37000000000000005</v>
      </c>
      <c r="L875" t="s">
        <v>64</v>
      </c>
      <c r="M875" t="s">
        <v>79</v>
      </c>
      <c r="N875" t="s">
        <v>86</v>
      </c>
    </row>
    <row r="876" spans="1:14" x14ac:dyDescent="0.3">
      <c r="A876" s="2">
        <v>44723</v>
      </c>
      <c r="B876" s="2">
        <v>44726</v>
      </c>
      <c r="C876">
        <v>3</v>
      </c>
      <c r="D876" t="s">
        <v>18</v>
      </c>
      <c r="E876" s="5">
        <v>80</v>
      </c>
      <c r="F876" s="5">
        <v>48.8</v>
      </c>
      <c r="G876">
        <v>1</v>
      </c>
      <c r="H876" s="5">
        <f>SalesData_2[[#This Row],[Unit Price]]*SalesData_2[[#This Row],[Units Sold]]</f>
        <v>80</v>
      </c>
      <c r="I876" s="5">
        <f>SalesData_2[[#This Row],[Unit Cost]]*SalesData_2[[#This Row],[Units Sold]]</f>
        <v>48.8</v>
      </c>
      <c r="J876" s="5">
        <f>SalesData_2[[#This Row],[Sales]]-SalesData_2[[#This Row],[COGS]]</f>
        <v>31.200000000000003</v>
      </c>
      <c r="K876" s="19">
        <f>SalesData_2[[#This Row],[Profit]]/SalesData_2[[#This Row],[Sales]]</f>
        <v>0.39</v>
      </c>
      <c r="L876" t="s">
        <v>44</v>
      </c>
      <c r="M876" t="s">
        <v>82</v>
      </c>
      <c r="N876" t="s">
        <v>86</v>
      </c>
    </row>
    <row r="877" spans="1:14" x14ac:dyDescent="0.3">
      <c r="A877" s="2">
        <v>44725</v>
      </c>
      <c r="B877" s="2">
        <v>44731</v>
      </c>
      <c r="C877">
        <v>6</v>
      </c>
      <c r="D877" t="s">
        <v>15</v>
      </c>
      <c r="E877" s="5">
        <v>110</v>
      </c>
      <c r="F877" s="5">
        <v>78.099999999999994</v>
      </c>
      <c r="G877">
        <v>8</v>
      </c>
      <c r="H877" s="5">
        <f>SalesData_2[[#This Row],[Unit Price]]*SalesData_2[[#This Row],[Units Sold]]</f>
        <v>880</v>
      </c>
      <c r="I877" s="5">
        <f>SalesData_2[[#This Row],[Unit Cost]]*SalesData_2[[#This Row],[Units Sold]]</f>
        <v>624.79999999999995</v>
      </c>
      <c r="J877" s="5">
        <f>SalesData_2[[#This Row],[Sales]]-SalesData_2[[#This Row],[COGS]]</f>
        <v>255.20000000000005</v>
      </c>
      <c r="K877" s="19">
        <f>SalesData_2[[#This Row],[Profit]]/SalesData_2[[#This Row],[Sales]]</f>
        <v>0.29000000000000004</v>
      </c>
      <c r="L877" t="s">
        <v>57</v>
      </c>
      <c r="M877" t="s">
        <v>83</v>
      </c>
      <c r="N877" t="s">
        <v>85</v>
      </c>
    </row>
    <row r="878" spans="1:14" x14ac:dyDescent="0.3">
      <c r="A878" s="2">
        <v>44726</v>
      </c>
      <c r="B878" s="2">
        <v>44727</v>
      </c>
      <c r="C878">
        <v>1</v>
      </c>
      <c r="D878" t="s">
        <v>15</v>
      </c>
      <c r="E878" s="5">
        <v>110</v>
      </c>
      <c r="F878" s="5">
        <v>78.099999999999994</v>
      </c>
      <c r="G878">
        <v>8</v>
      </c>
      <c r="H878" s="5">
        <f>SalesData_2[[#This Row],[Unit Price]]*SalesData_2[[#This Row],[Units Sold]]</f>
        <v>880</v>
      </c>
      <c r="I878" s="5">
        <f>SalesData_2[[#This Row],[Unit Cost]]*SalesData_2[[#This Row],[Units Sold]]</f>
        <v>624.79999999999995</v>
      </c>
      <c r="J878" s="5">
        <f>SalesData_2[[#This Row],[Sales]]-SalesData_2[[#This Row],[COGS]]</f>
        <v>255.20000000000005</v>
      </c>
      <c r="K878" s="19">
        <f>SalesData_2[[#This Row],[Profit]]/SalesData_2[[#This Row],[Sales]]</f>
        <v>0.29000000000000004</v>
      </c>
      <c r="L878" t="s">
        <v>35</v>
      </c>
      <c r="M878" t="s">
        <v>79</v>
      </c>
      <c r="N878" t="s">
        <v>85</v>
      </c>
    </row>
    <row r="879" spans="1:14" x14ac:dyDescent="0.3">
      <c r="A879" s="2">
        <v>44727</v>
      </c>
      <c r="B879" s="2">
        <v>44729</v>
      </c>
      <c r="C879">
        <v>2</v>
      </c>
      <c r="D879" t="s">
        <v>9</v>
      </c>
      <c r="E879" s="5">
        <v>215</v>
      </c>
      <c r="F879" s="5">
        <v>152.65</v>
      </c>
      <c r="G879">
        <v>3</v>
      </c>
      <c r="H879" s="5">
        <f>SalesData_2[[#This Row],[Unit Price]]*SalesData_2[[#This Row],[Units Sold]]</f>
        <v>645</v>
      </c>
      <c r="I879" s="5">
        <f>SalesData_2[[#This Row],[Unit Cost]]*SalesData_2[[#This Row],[Units Sold]]</f>
        <v>457.95000000000005</v>
      </c>
      <c r="J879" s="5">
        <f>SalesData_2[[#This Row],[Sales]]-SalesData_2[[#This Row],[COGS]]</f>
        <v>187.04999999999995</v>
      </c>
      <c r="K879" s="19">
        <f>SalesData_2[[#This Row],[Profit]]/SalesData_2[[#This Row],[Sales]]</f>
        <v>0.28999999999999992</v>
      </c>
      <c r="L879" t="s">
        <v>54</v>
      </c>
      <c r="M879" t="s">
        <v>80</v>
      </c>
      <c r="N879" t="s">
        <v>86</v>
      </c>
    </row>
    <row r="880" spans="1:14" x14ac:dyDescent="0.3">
      <c r="A880" s="2">
        <v>44727</v>
      </c>
      <c r="B880" s="2">
        <v>44729</v>
      </c>
      <c r="C880">
        <v>2</v>
      </c>
      <c r="D880" t="s">
        <v>18</v>
      </c>
      <c r="E880" s="5">
        <v>80</v>
      </c>
      <c r="F880" s="5">
        <v>48.8</v>
      </c>
      <c r="G880">
        <v>4</v>
      </c>
      <c r="H880" s="5">
        <f>SalesData_2[[#This Row],[Unit Price]]*SalesData_2[[#This Row],[Units Sold]]</f>
        <v>320</v>
      </c>
      <c r="I880" s="5">
        <f>SalesData_2[[#This Row],[Unit Cost]]*SalesData_2[[#This Row],[Units Sold]]</f>
        <v>195.2</v>
      </c>
      <c r="J880" s="5">
        <f>SalesData_2[[#This Row],[Sales]]-SalesData_2[[#This Row],[COGS]]</f>
        <v>124.80000000000001</v>
      </c>
      <c r="K880" s="19">
        <f>SalesData_2[[#This Row],[Profit]]/SalesData_2[[#This Row],[Sales]]</f>
        <v>0.39</v>
      </c>
      <c r="L880" t="s">
        <v>71</v>
      </c>
      <c r="M880" t="s">
        <v>80</v>
      </c>
      <c r="N880" t="s">
        <v>85</v>
      </c>
    </row>
    <row r="881" spans="1:14" x14ac:dyDescent="0.3">
      <c r="A881" s="2">
        <v>44730</v>
      </c>
      <c r="B881" s="2">
        <v>44731</v>
      </c>
      <c r="C881">
        <v>1</v>
      </c>
      <c r="D881" t="s">
        <v>10</v>
      </c>
      <c r="E881" s="5">
        <v>390</v>
      </c>
      <c r="F881" s="5">
        <v>253.5</v>
      </c>
      <c r="G881">
        <v>3</v>
      </c>
      <c r="H881" s="5">
        <f>SalesData_2[[#This Row],[Unit Price]]*SalesData_2[[#This Row],[Units Sold]]</f>
        <v>1170</v>
      </c>
      <c r="I881" s="5">
        <f>SalesData_2[[#This Row],[Unit Cost]]*SalesData_2[[#This Row],[Units Sold]]</f>
        <v>760.5</v>
      </c>
      <c r="J881" s="5">
        <f>SalesData_2[[#This Row],[Sales]]-SalesData_2[[#This Row],[COGS]]</f>
        <v>409.5</v>
      </c>
      <c r="K881" s="19">
        <f>SalesData_2[[#This Row],[Profit]]/SalesData_2[[#This Row],[Sales]]</f>
        <v>0.35</v>
      </c>
      <c r="L881" t="s">
        <v>45</v>
      </c>
      <c r="M881" t="s">
        <v>79</v>
      </c>
      <c r="N881" t="s">
        <v>85</v>
      </c>
    </row>
    <row r="882" spans="1:14" x14ac:dyDescent="0.3">
      <c r="A882" s="2">
        <v>44734</v>
      </c>
      <c r="B882" s="2">
        <v>44738</v>
      </c>
      <c r="C882">
        <v>4</v>
      </c>
      <c r="D882" t="s">
        <v>12</v>
      </c>
      <c r="E882" s="5">
        <v>320</v>
      </c>
      <c r="F882" s="5">
        <v>233.6</v>
      </c>
      <c r="G882">
        <v>9</v>
      </c>
      <c r="H882" s="5">
        <f>SalesData_2[[#This Row],[Unit Price]]*SalesData_2[[#This Row],[Units Sold]]</f>
        <v>2880</v>
      </c>
      <c r="I882" s="5">
        <f>SalesData_2[[#This Row],[Unit Cost]]*SalesData_2[[#This Row],[Units Sold]]</f>
        <v>2102.4</v>
      </c>
      <c r="J882" s="5">
        <f>SalesData_2[[#This Row],[Sales]]-SalesData_2[[#This Row],[COGS]]</f>
        <v>777.59999999999991</v>
      </c>
      <c r="K882" s="19">
        <f>SalesData_2[[#This Row],[Profit]]/SalesData_2[[#This Row],[Sales]]</f>
        <v>0.26999999999999996</v>
      </c>
      <c r="L882" t="s">
        <v>44</v>
      </c>
      <c r="M882" t="s">
        <v>80</v>
      </c>
      <c r="N882" t="s">
        <v>85</v>
      </c>
    </row>
    <row r="883" spans="1:14" x14ac:dyDescent="0.3">
      <c r="A883" s="2">
        <v>44737</v>
      </c>
      <c r="B883" s="2">
        <v>44741</v>
      </c>
      <c r="C883">
        <v>4</v>
      </c>
      <c r="D883" t="s">
        <v>16</v>
      </c>
      <c r="E883" s="5">
        <v>145</v>
      </c>
      <c r="F883" s="5">
        <v>105.85</v>
      </c>
      <c r="G883">
        <v>7</v>
      </c>
      <c r="H883" s="5">
        <f>SalesData_2[[#This Row],[Unit Price]]*SalesData_2[[#This Row],[Units Sold]]</f>
        <v>1015</v>
      </c>
      <c r="I883" s="5">
        <f>SalesData_2[[#This Row],[Unit Cost]]*SalesData_2[[#This Row],[Units Sold]]</f>
        <v>740.94999999999993</v>
      </c>
      <c r="J883" s="5">
        <f>SalesData_2[[#This Row],[Sales]]-SalesData_2[[#This Row],[COGS]]</f>
        <v>274.05000000000007</v>
      </c>
      <c r="K883" s="19">
        <f>SalesData_2[[#This Row],[Profit]]/SalesData_2[[#This Row],[Sales]]</f>
        <v>0.27000000000000007</v>
      </c>
      <c r="L883" t="s">
        <v>41</v>
      </c>
      <c r="M883" t="s">
        <v>83</v>
      </c>
      <c r="N883" t="s">
        <v>86</v>
      </c>
    </row>
    <row r="884" spans="1:14" x14ac:dyDescent="0.3">
      <c r="A884" s="2">
        <v>44737</v>
      </c>
      <c r="B884" s="2">
        <v>44740</v>
      </c>
      <c r="C884">
        <v>3</v>
      </c>
      <c r="D884" t="s">
        <v>7</v>
      </c>
      <c r="E884" s="5">
        <v>250</v>
      </c>
      <c r="F884" s="5">
        <v>167.5</v>
      </c>
      <c r="G884">
        <v>2</v>
      </c>
      <c r="H884" s="5">
        <f>SalesData_2[[#This Row],[Unit Price]]*SalesData_2[[#This Row],[Units Sold]]</f>
        <v>500</v>
      </c>
      <c r="I884" s="5">
        <f>SalesData_2[[#This Row],[Unit Cost]]*SalesData_2[[#This Row],[Units Sold]]</f>
        <v>335</v>
      </c>
      <c r="J884" s="5">
        <f>SalesData_2[[#This Row],[Sales]]-SalesData_2[[#This Row],[COGS]]</f>
        <v>165</v>
      </c>
      <c r="K884" s="19">
        <f>SalesData_2[[#This Row],[Profit]]/SalesData_2[[#This Row],[Sales]]</f>
        <v>0.33</v>
      </c>
      <c r="L884" t="s">
        <v>57</v>
      </c>
      <c r="M884" t="s">
        <v>83</v>
      </c>
      <c r="N884" t="s">
        <v>86</v>
      </c>
    </row>
    <row r="885" spans="1:14" x14ac:dyDescent="0.3">
      <c r="A885" s="2">
        <v>44737</v>
      </c>
      <c r="B885" s="2">
        <v>44742</v>
      </c>
      <c r="C885">
        <v>5</v>
      </c>
      <c r="D885" t="s">
        <v>11</v>
      </c>
      <c r="E885" s="5">
        <v>490</v>
      </c>
      <c r="F885" s="5">
        <v>298.89999999999998</v>
      </c>
      <c r="G885">
        <v>3</v>
      </c>
      <c r="H885" s="5">
        <f>SalesData_2[[#This Row],[Unit Price]]*SalesData_2[[#This Row],[Units Sold]]</f>
        <v>1470</v>
      </c>
      <c r="I885" s="5">
        <f>SalesData_2[[#This Row],[Unit Cost]]*SalesData_2[[#This Row],[Units Sold]]</f>
        <v>896.69999999999993</v>
      </c>
      <c r="J885" s="5">
        <f>SalesData_2[[#This Row],[Sales]]-SalesData_2[[#This Row],[COGS]]</f>
        <v>573.30000000000007</v>
      </c>
      <c r="K885" s="19">
        <f>SalesData_2[[#This Row],[Profit]]/SalesData_2[[#This Row],[Sales]]</f>
        <v>0.39000000000000007</v>
      </c>
      <c r="L885" t="s">
        <v>51</v>
      </c>
      <c r="M885" t="s">
        <v>82</v>
      </c>
      <c r="N885" t="s">
        <v>85</v>
      </c>
    </row>
    <row r="886" spans="1:14" x14ac:dyDescent="0.3">
      <c r="A886" s="2">
        <v>44739</v>
      </c>
      <c r="B886" s="2">
        <v>44741</v>
      </c>
      <c r="C886">
        <v>2</v>
      </c>
      <c r="D886" t="s">
        <v>12</v>
      </c>
      <c r="E886" s="5">
        <v>320</v>
      </c>
      <c r="F886" s="5">
        <v>233.6</v>
      </c>
      <c r="G886">
        <v>7</v>
      </c>
      <c r="H886" s="5">
        <f>SalesData_2[[#This Row],[Unit Price]]*SalesData_2[[#This Row],[Units Sold]]</f>
        <v>2240</v>
      </c>
      <c r="I886" s="5">
        <f>SalesData_2[[#This Row],[Unit Cost]]*SalesData_2[[#This Row],[Units Sold]]</f>
        <v>1635.2</v>
      </c>
      <c r="J886" s="5">
        <f>SalesData_2[[#This Row],[Sales]]-SalesData_2[[#This Row],[COGS]]</f>
        <v>604.79999999999995</v>
      </c>
      <c r="K886" s="19">
        <f>SalesData_2[[#This Row],[Profit]]/SalesData_2[[#This Row],[Sales]]</f>
        <v>0.26999999999999996</v>
      </c>
      <c r="L886" t="s">
        <v>72</v>
      </c>
      <c r="M886" t="s">
        <v>79</v>
      </c>
      <c r="N886" t="s">
        <v>85</v>
      </c>
    </row>
    <row r="887" spans="1:14" x14ac:dyDescent="0.3">
      <c r="A887" s="2">
        <v>44739</v>
      </c>
      <c r="B887" s="2">
        <v>44742</v>
      </c>
      <c r="C887">
        <v>3</v>
      </c>
      <c r="D887" t="s">
        <v>13</v>
      </c>
      <c r="E887" s="5">
        <v>445</v>
      </c>
      <c r="F887" s="5">
        <v>280.35000000000002</v>
      </c>
      <c r="G887">
        <v>9</v>
      </c>
      <c r="H887" s="5">
        <f>SalesData_2[[#This Row],[Unit Price]]*SalesData_2[[#This Row],[Units Sold]]</f>
        <v>4005</v>
      </c>
      <c r="I887" s="5">
        <f>SalesData_2[[#This Row],[Unit Cost]]*SalesData_2[[#This Row],[Units Sold]]</f>
        <v>2523.15</v>
      </c>
      <c r="J887" s="5">
        <f>SalesData_2[[#This Row],[Sales]]-SalesData_2[[#This Row],[COGS]]</f>
        <v>1481.85</v>
      </c>
      <c r="K887" s="19">
        <f>SalesData_2[[#This Row],[Profit]]/SalesData_2[[#This Row],[Sales]]</f>
        <v>0.37</v>
      </c>
      <c r="L887" t="s">
        <v>55</v>
      </c>
      <c r="M887" t="s">
        <v>82</v>
      </c>
      <c r="N887" t="s">
        <v>85</v>
      </c>
    </row>
    <row r="888" spans="1:14" x14ac:dyDescent="0.3">
      <c r="A888" s="2">
        <v>44739</v>
      </c>
      <c r="B888" s="2">
        <v>44742</v>
      </c>
      <c r="C888">
        <v>3</v>
      </c>
      <c r="D888" t="s">
        <v>14</v>
      </c>
      <c r="E888" s="5">
        <v>375</v>
      </c>
      <c r="F888" s="5">
        <v>247.5</v>
      </c>
      <c r="G888">
        <v>2</v>
      </c>
      <c r="H888" s="5">
        <f>SalesData_2[[#This Row],[Unit Price]]*SalesData_2[[#This Row],[Units Sold]]</f>
        <v>750</v>
      </c>
      <c r="I888" s="5">
        <f>SalesData_2[[#This Row],[Unit Cost]]*SalesData_2[[#This Row],[Units Sold]]</f>
        <v>495</v>
      </c>
      <c r="J888" s="5">
        <f>SalesData_2[[#This Row],[Sales]]-SalesData_2[[#This Row],[COGS]]</f>
        <v>255</v>
      </c>
      <c r="K888" s="19">
        <f>SalesData_2[[#This Row],[Profit]]/SalesData_2[[#This Row],[Sales]]</f>
        <v>0.34</v>
      </c>
      <c r="L888" t="s">
        <v>33</v>
      </c>
      <c r="M888" t="s">
        <v>80</v>
      </c>
      <c r="N888" t="s">
        <v>86</v>
      </c>
    </row>
    <row r="889" spans="1:14" x14ac:dyDescent="0.3">
      <c r="A889" s="2">
        <v>44740</v>
      </c>
      <c r="B889" s="2">
        <v>44746</v>
      </c>
      <c r="C889">
        <v>6</v>
      </c>
      <c r="D889" t="s">
        <v>15</v>
      </c>
      <c r="E889" s="5">
        <v>110</v>
      </c>
      <c r="F889" s="5">
        <v>78.099999999999994</v>
      </c>
      <c r="G889">
        <v>8</v>
      </c>
      <c r="H889" s="5">
        <f>SalesData_2[[#This Row],[Unit Price]]*SalesData_2[[#This Row],[Units Sold]]</f>
        <v>880</v>
      </c>
      <c r="I889" s="5">
        <f>SalesData_2[[#This Row],[Unit Cost]]*SalesData_2[[#This Row],[Units Sold]]</f>
        <v>624.79999999999995</v>
      </c>
      <c r="J889" s="5">
        <f>SalesData_2[[#This Row],[Sales]]-SalesData_2[[#This Row],[COGS]]</f>
        <v>255.20000000000005</v>
      </c>
      <c r="K889" s="19">
        <f>SalesData_2[[#This Row],[Profit]]/SalesData_2[[#This Row],[Sales]]</f>
        <v>0.29000000000000004</v>
      </c>
      <c r="L889" t="s">
        <v>39</v>
      </c>
      <c r="M889" t="s">
        <v>79</v>
      </c>
      <c r="N889" t="s">
        <v>85</v>
      </c>
    </row>
    <row r="890" spans="1:14" x14ac:dyDescent="0.3">
      <c r="A890" s="2">
        <v>44743</v>
      </c>
      <c r="B890" s="2">
        <v>44748</v>
      </c>
      <c r="C890">
        <v>5</v>
      </c>
      <c r="D890" t="s">
        <v>23</v>
      </c>
      <c r="E890" s="5">
        <v>275</v>
      </c>
      <c r="F890" s="5">
        <v>200.75</v>
      </c>
      <c r="G890">
        <v>8</v>
      </c>
      <c r="H890" s="5">
        <f>SalesData_2[[#This Row],[Unit Price]]*SalesData_2[[#This Row],[Units Sold]]</f>
        <v>2200</v>
      </c>
      <c r="I890" s="5">
        <f>SalesData_2[[#This Row],[Unit Cost]]*SalesData_2[[#This Row],[Units Sold]]</f>
        <v>1606</v>
      </c>
      <c r="J890" s="5">
        <f>SalesData_2[[#This Row],[Sales]]-SalesData_2[[#This Row],[COGS]]</f>
        <v>594</v>
      </c>
      <c r="K890" s="19">
        <f>SalesData_2[[#This Row],[Profit]]/SalesData_2[[#This Row],[Sales]]</f>
        <v>0.27</v>
      </c>
      <c r="L890" t="s">
        <v>42</v>
      </c>
      <c r="M890" t="s">
        <v>82</v>
      </c>
      <c r="N890" t="s">
        <v>85</v>
      </c>
    </row>
    <row r="891" spans="1:14" x14ac:dyDescent="0.3">
      <c r="A891" s="2">
        <v>44743</v>
      </c>
      <c r="B891" s="2">
        <v>44748</v>
      </c>
      <c r="C891">
        <v>5</v>
      </c>
      <c r="D891" t="s">
        <v>15</v>
      </c>
      <c r="E891" s="5">
        <v>110</v>
      </c>
      <c r="F891" s="5">
        <v>78.099999999999994</v>
      </c>
      <c r="G891">
        <v>9</v>
      </c>
      <c r="H891" s="5">
        <f>SalesData_2[[#This Row],[Unit Price]]*SalesData_2[[#This Row],[Units Sold]]</f>
        <v>990</v>
      </c>
      <c r="I891" s="5">
        <f>SalesData_2[[#This Row],[Unit Cost]]*SalesData_2[[#This Row],[Units Sold]]</f>
        <v>702.9</v>
      </c>
      <c r="J891" s="5">
        <f>SalesData_2[[#This Row],[Sales]]-SalesData_2[[#This Row],[COGS]]</f>
        <v>287.10000000000002</v>
      </c>
      <c r="K891" s="19">
        <f>SalesData_2[[#This Row],[Profit]]/SalesData_2[[#This Row],[Sales]]</f>
        <v>0.29000000000000004</v>
      </c>
      <c r="L891" t="s">
        <v>30</v>
      </c>
      <c r="M891" t="s">
        <v>80</v>
      </c>
      <c r="N891" t="s">
        <v>85</v>
      </c>
    </row>
    <row r="892" spans="1:14" x14ac:dyDescent="0.3">
      <c r="A892" s="2">
        <v>44745</v>
      </c>
      <c r="B892" s="2">
        <v>44746</v>
      </c>
      <c r="C892">
        <v>1</v>
      </c>
      <c r="D892" t="s">
        <v>14</v>
      </c>
      <c r="E892" s="5">
        <v>375</v>
      </c>
      <c r="F892" s="5">
        <v>247.5</v>
      </c>
      <c r="G892">
        <v>9</v>
      </c>
      <c r="H892" s="5">
        <f>SalesData_2[[#This Row],[Unit Price]]*SalesData_2[[#This Row],[Units Sold]]</f>
        <v>3375</v>
      </c>
      <c r="I892" s="5">
        <f>SalesData_2[[#This Row],[Unit Cost]]*SalesData_2[[#This Row],[Units Sold]]</f>
        <v>2227.5</v>
      </c>
      <c r="J892" s="5">
        <f>SalesData_2[[#This Row],[Sales]]-SalesData_2[[#This Row],[COGS]]</f>
        <v>1147.5</v>
      </c>
      <c r="K892" s="19">
        <f>SalesData_2[[#This Row],[Profit]]/SalesData_2[[#This Row],[Sales]]</f>
        <v>0.34</v>
      </c>
      <c r="L892" t="s">
        <v>43</v>
      </c>
      <c r="M892" t="s">
        <v>82</v>
      </c>
      <c r="N892" t="s">
        <v>85</v>
      </c>
    </row>
    <row r="893" spans="1:14" x14ac:dyDescent="0.3">
      <c r="A893" s="2">
        <v>44746</v>
      </c>
      <c r="B893" s="2">
        <v>44749</v>
      </c>
      <c r="C893">
        <v>3</v>
      </c>
      <c r="D893" t="s">
        <v>11</v>
      </c>
      <c r="E893" s="5">
        <v>490</v>
      </c>
      <c r="F893" s="5">
        <v>298.89999999999998</v>
      </c>
      <c r="G893">
        <v>4</v>
      </c>
      <c r="H893" s="5">
        <f>SalesData_2[[#This Row],[Unit Price]]*SalesData_2[[#This Row],[Units Sold]]</f>
        <v>1960</v>
      </c>
      <c r="I893" s="5">
        <f>SalesData_2[[#This Row],[Unit Cost]]*SalesData_2[[#This Row],[Units Sold]]</f>
        <v>1195.5999999999999</v>
      </c>
      <c r="J893" s="5">
        <f>SalesData_2[[#This Row],[Sales]]-SalesData_2[[#This Row],[COGS]]</f>
        <v>764.40000000000009</v>
      </c>
      <c r="K893" s="19">
        <f>SalesData_2[[#This Row],[Profit]]/SalesData_2[[#This Row],[Sales]]</f>
        <v>0.39000000000000007</v>
      </c>
      <c r="L893" t="s">
        <v>38</v>
      </c>
      <c r="M893" t="s">
        <v>81</v>
      </c>
      <c r="N893" t="s">
        <v>85</v>
      </c>
    </row>
    <row r="894" spans="1:14" x14ac:dyDescent="0.3">
      <c r="A894" s="2">
        <v>44746</v>
      </c>
      <c r="B894" s="2">
        <v>44747</v>
      </c>
      <c r="C894">
        <v>1</v>
      </c>
      <c r="D894" t="s">
        <v>4</v>
      </c>
      <c r="E894" s="5">
        <v>390</v>
      </c>
      <c r="F894" s="5">
        <v>288.60000000000002</v>
      </c>
      <c r="G894">
        <v>9</v>
      </c>
      <c r="H894" s="5">
        <f>SalesData_2[[#This Row],[Unit Price]]*SalesData_2[[#This Row],[Units Sold]]</f>
        <v>3510</v>
      </c>
      <c r="I894" s="5">
        <f>SalesData_2[[#This Row],[Unit Cost]]*SalesData_2[[#This Row],[Units Sold]]</f>
        <v>2597.4</v>
      </c>
      <c r="J894" s="5">
        <f>SalesData_2[[#This Row],[Sales]]-SalesData_2[[#This Row],[COGS]]</f>
        <v>912.59999999999991</v>
      </c>
      <c r="K894" s="19">
        <f>SalesData_2[[#This Row],[Profit]]/SalesData_2[[#This Row],[Sales]]</f>
        <v>0.25999999999999995</v>
      </c>
      <c r="L894" t="s">
        <v>76</v>
      </c>
      <c r="M894" t="s">
        <v>80</v>
      </c>
      <c r="N894" t="s">
        <v>86</v>
      </c>
    </row>
    <row r="895" spans="1:14" x14ac:dyDescent="0.3">
      <c r="A895" s="2">
        <v>44747</v>
      </c>
      <c r="B895" s="2">
        <v>44750</v>
      </c>
      <c r="C895">
        <v>3</v>
      </c>
      <c r="D895" t="s">
        <v>20</v>
      </c>
      <c r="E895" s="5">
        <v>440</v>
      </c>
      <c r="F895" s="5">
        <v>286</v>
      </c>
      <c r="G895">
        <v>9</v>
      </c>
      <c r="H895" s="5">
        <f>SalesData_2[[#This Row],[Unit Price]]*SalesData_2[[#This Row],[Units Sold]]</f>
        <v>3960</v>
      </c>
      <c r="I895" s="5">
        <f>SalesData_2[[#This Row],[Unit Cost]]*SalesData_2[[#This Row],[Units Sold]]</f>
        <v>2574</v>
      </c>
      <c r="J895" s="5">
        <f>SalesData_2[[#This Row],[Sales]]-SalesData_2[[#This Row],[COGS]]</f>
        <v>1386</v>
      </c>
      <c r="K895" s="19">
        <f>SalesData_2[[#This Row],[Profit]]/SalesData_2[[#This Row],[Sales]]</f>
        <v>0.35</v>
      </c>
      <c r="L895" t="s">
        <v>33</v>
      </c>
      <c r="M895" t="s">
        <v>80</v>
      </c>
      <c r="N895" t="s">
        <v>86</v>
      </c>
    </row>
    <row r="896" spans="1:14" x14ac:dyDescent="0.3">
      <c r="A896" s="2">
        <v>44747</v>
      </c>
      <c r="B896" s="2">
        <v>44750</v>
      </c>
      <c r="C896">
        <v>3</v>
      </c>
      <c r="D896" t="s">
        <v>6</v>
      </c>
      <c r="E896" s="5">
        <v>99</v>
      </c>
      <c r="F896" s="5">
        <v>62.37</v>
      </c>
      <c r="G896">
        <v>3</v>
      </c>
      <c r="H896" s="5">
        <f>SalesData_2[[#This Row],[Unit Price]]*SalesData_2[[#This Row],[Units Sold]]</f>
        <v>297</v>
      </c>
      <c r="I896" s="5">
        <f>SalesData_2[[#This Row],[Unit Cost]]*SalesData_2[[#This Row],[Units Sold]]</f>
        <v>187.10999999999999</v>
      </c>
      <c r="J896" s="5">
        <f>SalesData_2[[#This Row],[Sales]]-SalesData_2[[#This Row],[COGS]]</f>
        <v>109.89000000000001</v>
      </c>
      <c r="K896" s="19">
        <f>SalesData_2[[#This Row],[Profit]]/SalesData_2[[#This Row],[Sales]]</f>
        <v>0.37000000000000005</v>
      </c>
      <c r="L896" t="s">
        <v>52</v>
      </c>
      <c r="M896" t="s">
        <v>82</v>
      </c>
      <c r="N896" t="s">
        <v>85</v>
      </c>
    </row>
    <row r="897" spans="1:14" x14ac:dyDescent="0.3">
      <c r="A897" s="2">
        <v>44751</v>
      </c>
      <c r="B897" s="2">
        <v>44756</v>
      </c>
      <c r="C897">
        <v>5</v>
      </c>
      <c r="D897" t="s">
        <v>20</v>
      </c>
      <c r="E897" s="5">
        <v>440</v>
      </c>
      <c r="F897" s="5">
        <v>286</v>
      </c>
      <c r="G897">
        <v>2</v>
      </c>
      <c r="H897" s="5">
        <f>SalesData_2[[#This Row],[Unit Price]]*SalesData_2[[#This Row],[Units Sold]]</f>
        <v>880</v>
      </c>
      <c r="I897" s="5">
        <f>SalesData_2[[#This Row],[Unit Cost]]*SalesData_2[[#This Row],[Units Sold]]</f>
        <v>572</v>
      </c>
      <c r="J897" s="5">
        <f>SalesData_2[[#This Row],[Sales]]-SalesData_2[[#This Row],[COGS]]</f>
        <v>308</v>
      </c>
      <c r="K897" s="19">
        <f>SalesData_2[[#This Row],[Profit]]/SalesData_2[[#This Row],[Sales]]</f>
        <v>0.35</v>
      </c>
      <c r="L897" t="s">
        <v>37</v>
      </c>
      <c r="M897" t="s">
        <v>80</v>
      </c>
      <c r="N897" t="s">
        <v>85</v>
      </c>
    </row>
    <row r="898" spans="1:14" x14ac:dyDescent="0.3">
      <c r="A898" s="2">
        <v>44753</v>
      </c>
      <c r="B898" s="2">
        <v>44760</v>
      </c>
      <c r="C898">
        <v>7</v>
      </c>
      <c r="D898" t="s">
        <v>8</v>
      </c>
      <c r="E898" s="5">
        <v>59</v>
      </c>
      <c r="F898" s="5">
        <v>41.3</v>
      </c>
      <c r="G898">
        <v>9</v>
      </c>
      <c r="H898" s="5">
        <f>SalesData_2[[#This Row],[Unit Price]]*SalesData_2[[#This Row],[Units Sold]]</f>
        <v>531</v>
      </c>
      <c r="I898" s="5">
        <f>SalesData_2[[#This Row],[Unit Cost]]*SalesData_2[[#This Row],[Units Sold]]</f>
        <v>371.7</v>
      </c>
      <c r="J898" s="5">
        <f>SalesData_2[[#This Row],[Sales]]-SalesData_2[[#This Row],[COGS]]</f>
        <v>159.30000000000001</v>
      </c>
      <c r="K898" s="19">
        <f>SalesData_2[[#This Row],[Profit]]/SalesData_2[[#This Row],[Sales]]</f>
        <v>0.30000000000000004</v>
      </c>
      <c r="L898" t="s">
        <v>73</v>
      </c>
      <c r="M898" t="s">
        <v>83</v>
      </c>
      <c r="N898" t="s">
        <v>85</v>
      </c>
    </row>
    <row r="899" spans="1:14" x14ac:dyDescent="0.3">
      <c r="A899" s="2">
        <v>44753</v>
      </c>
      <c r="B899" s="2">
        <v>44755</v>
      </c>
      <c r="C899">
        <v>2</v>
      </c>
      <c r="D899" t="s">
        <v>17</v>
      </c>
      <c r="E899" s="5">
        <v>195</v>
      </c>
      <c r="F899" s="5">
        <v>138.44999999999999</v>
      </c>
      <c r="G899">
        <v>4</v>
      </c>
      <c r="H899" s="5">
        <f>SalesData_2[[#This Row],[Unit Price]]*SalesData_2[[#This Row],[Units Sold]]</f>
        <v>780</v>
      </c>
      <c r="I899" s="5">
        <f>SalesData_2[[#This Row],[Unit Cost]]*SalesData_2[[#This Row],[Units Sold]]</f>
        <v>553.79999999999995</v>
      </c>
      <c r="J899" s="5">
        <f>SalesData_2[[#This Row],[Sales]]-SalesData_2[[#This Row],[COGS]]</f>
        <v>226.20000000000005</v>
      </c>
      <c r="K899" s="19">
        <f>SalesData_2[[#This Row],[Profit]]/SalesData_2[[#This Row],[Sales]]</f>
        <v>0.29000000000000004</v>
      </c>
      <c r="L899" t="s">
        <v>68</v>
      </c>
      <c r="M899" t="s">
        <v>80</v>
      </c>
      <c r="N899" t="s">
        <v>86</v>
      </c>
    </row>
    <row r="900" spans="1:14" x14ac:dyDescent="0.3">
      <c r="A900" s="2">
        <v>44754</v>
      </c>
      <c r="B900" s="2">
        <v>44756</v>
      </c>
      <c r="C900">
        <v>2</v>
      </c>
      <c r="D900" t="s">
        <v>13</v>
      </c>
      <c r="E900" s="5">
        <v>445</v>
      </c>
      <c r="F900" s="5">
        <v>280.35000000000002</v>
      </c>
      <c r="G900">
        <v>9</v>
      </c>
      <c r="H900" s="5">
        <f>SalesData_2[[#This Row],[Unit Price]]*SalesData_2[[#This Row],[Units Sold]]</f>
        <v>4005</v>
      </c>
      <c r="I900" s="5">
        <f>SalesData_2[[#This Row],[Unit Cost]]*SalesData_2[[#This Row],[Units Sold]]</f>
        <v>2523.15</v>
      </c>
      <c r="J900" s="5">
        <f>SalesData_2[[#This Row],[Sales]]-SalesData_2[[#This Row],[COGS]]</f>
        <v>1481.85</v>
      </c>
      <c r="K900" s="19">
        <f>SalesData_2[[#This Row],[Profit]]/SalesData_2[[#This Row],[Sales]]</f>
        <v>0.37</v>
      </c>
      <c r="L900" t="s">
        <v>46</v>
      </c>
      <c r="M900" t="s">
        <v>79</v>
      </c>
      <c r="N900" t="s">
        <v>85</v>
      </c>
    </row>
    <row r="901" spans="1:14" x14ac:dyDescent="0.3">
      <c r="A901" s="2">
        <v>44755</v>
      </c>
      <c r="B901" s="2">
        <v>44757</v>
      </c>
      <c r="C901">
        <v>2</v>
      </c>
      <c r="D901" t="s">
        <v>20</v>
      </c>
      <c r="E901" s="5">
        <v>440</v>
      </c>
      <c r="F901" s="5">
        <v>286</v>
      </c>
      <c r="G901">
        <v>9</v>
      </c>
      <c r="H901" s="5">
        <f>SalesData_2[[#This Row],[Unit Price]]*SalesData_2[[#This Row],[Units Sold]]</f>
        <v>3960</v>
      </c>
      <c r="I901" s="5">
        <f>SalesData_2[[#This Row],[Unit Cost]]*SalesData_2[[#This Row],[Units Sold]]</f>
        <v>2574</v>
      </c>
      <c r="J901" s="5">
        <f>SalesData_2[[#This Row],[Sales]]-SalesData_2[[#This Row],[COGS]]</f>
        <v>1386</v>
      </c>
      <c r="K901" s="19">
        <f>SalesData_2[[#This Row],[Profit]]/SalesData_2[[#This Row],[Sales]]</f>
        <v>0.35</v>
      </c>
      <c r="L901" t="s">
        <v>53</v>
      </c>
      <c r="M901" t="s">
        <v>82</v>
      </c>
      <c r="N901" t="s">
        <v>86</v>
      </c>
    </row>
    <row r="902" spans="1:14" x14ac:dyDescent="0.3">
      <c r="A902" s="2">
        <v>44755</v>
      </c>
      <c r="B902" s="2">
        <v>44760</v>
      </c>
      <c r="C902">
        <v>5</v>
      </c>
      <c r="D902" t="s">
        <v>15</v>
      </c>
      <c r="E902" s="5">
        <v>110</v>
      </c>
      <c r="F902" s="5">
        <v>78.099999999999994</v>
      </c>
      <c r="G902">
        <v>9</v>
      </c>
      <c r="H902" s="5">
        <f>SalesData_2[[#This Row],[Unit Price]]*SalesData_2[[#This Row],[Units Sold]]</f>
        <v>990</v>
      </c>
      <c r="I902" s="5">
        <f>SalesData_2[[#This Row],[Unit Cost]]*SalesData_2[[#This Row],[Units Sold]]</f>
        <v>702.9</v>
      </c>
      <c r="J902" s="5">
        <f>SalesData_2[[#This Row],[Sales]]-SalesData_2[[#This Row],[COGS]]</f>
        <v>287.10000000000002</v>
      </c>
      <c r="K902" s="19">
        <f>SalesData_2[[#This Row],[Profit]]/SalesData_2[[#This Row],[Sales]]</f>
        <v>0.29000000000000004</v>
      </c>
      <c r="L902" t="s">
        <v>54</v>
      </c>
      <c r="M902" t="s">
        <v>82</v>
      </c>
      <c r="N902" t="s">
        <v>85</v>
      </c>
    </row>
    <row r="903" spans="1:14" x14ac:dyDescent="0.3">
      <c r="A903" s="2">
        <v>44755</v>
      </c>
      <c r="B903" s="2">
        <v>44760</v>
      </c>
      <c r="C903">
        <v>5</v>
      </c>
      <c r="D903" t="s">
        <v>18</v>
      </c>
      <c r="E903" s="5">
        <v>80</v>
      </c>
      <c r="F903" s="5">
        <v>48.8</v>
      </c>
      <c r="G903">
        <v>7</v>
      </c>
      <c r="H903" s="5">
        <f>SalesData_2[[#This Row],[Unit Price]]*SalesData_2[[#This Row],[Units Sold]]</f>
        <v>560</v>
      </c>
      <c r="I903" s="5">
        <f>SalesData_2[[#This Row],[Unit Cost]]*SalesData_2[[#This Row],[Units Sold]]</f>
        <v>341.59999999999997</v>
      </c>
      <c r="J903" s="5">
        <f>SalesData_2[[#This Row],[Sales]]-SalesData_2[[#This Row],[COGS]]</f>
        <v>218.40000000000003</v>
      </c>
      <c r="K903" s="19">
        <f>SalesData_2[[#This Row],[Profit]]/SalesData_2[[#This Row],[Sales]]</f>
        <v>0.39000000000000007</v>
      </c>
      <c r="L903" t="s">
        <v>60</v>
      </c>
      <c r="M903" t="s">
        <v>82</v>
      </c>
      <c r="N903" t="s">
        <v>86</v>
      </c>
    </row>
    <row r="904" spans="1:14" x14ac:dyDescent="0.3">
      <c r="A904" s="2">
        <v>44756</v>
      </c>
      <c r="B904" s="2">
        <v>44757</v>
      </c>
      <c r="C904">
        <v>1</v>
      </c>
      <c r="D904" t="s">
        <v>5</v>
      </c>
      <c r="E904" s="5">
        <v>290</v>
      </c>
      <c r="F904" s="5">
        <v>185.6</v>
      </c>
      <c r="G904">
        <v>2</v>
      </c>
      <c r="H904" s="5">
        <f>SalesData_2[[#This Row],[Unit Price]]*SalesData_2[[#This Row],[Units Sold]]</f>
        <v>580</v>
      </c>
      <c r="I904" s="5">
        <f>SalesData_2[[#This Row],[Unit Cost]]*SalesData_2[[#This Row],[Units Sold]]</f>
        <v>371.2</v>
      </c>
      <c r="J904" s="5">
        <f>SalesData_2[[#This Row],[Sales]]-SalesData_2[[#This Row],[COGS]]</f>
        <v>208.8</v>
      </c>
      <c r="K904" s="19">
        <f>SalesData_2[[#This Row],[Profit]]/SalesData_2[[#This Row],[Sales]]</f>
        <v>0.36000000000000004</v>
      </c>
      <c r="L904" t="s">
        <v>33</v>
      </c>
      <c r="M904" t="s">
        <v>79</v>
      </c>
      <c r="N904" t="s">
        <v>86</v>
      </c>
    </row>
    <row r="905" spans="1:14" x14ac:dyDescent="0.3">
      <c r="A905" s="2">
        <v>44757</v>
      </c>
      <c r="B905" s="2">
        <v>44762</v>
      </c>
      <c r="C905">
        <v>5</v>
      </c>
      <c r="D905" t="s">
        <v>4</v>
      </c>
      <c r="E905" s="5">
        <v>390</v>
      </c>
      <c r="F905" s="5">
        <v>288.60000000000002</v>
      </c>
      <c r="G905">
        <v>5</v>
      </c>
      <c r="H905" s="5">
        <f>SalesData_2[[#This Row],[Unit Price]]*SalesData_2[[#This Row],[Units Sold]]</f>
        <v>1950</v>
      </c>
      <c r="I905" s="5">
        <f>SalesData_2[[#This Row],[Unit Cost]]*SalesData_2[[#This Row],[Units Sold]]</f>
        <v>1443</v>
      </c>
      <c r="J905" s="5">
        <f>SalesData_2[[#This Row],[Sales]]-SalesData_2[[#This Row],[COGS]]</f>
        <v>507</v>
      </c>
      <c r="K905" s="19">
        <f>SalesData_2[[#This Row],[Profit]]/SalesData_2[[#This Row],[Sales]]</f>
        <v>0.26</v>
      </c>
      <c r="L905" t="s">
        <v>58</v>
      </c>
      <c r="M905" t="s">
        <v>79</v>
      </c>
      <c r="N905" t="s">
        <v>86</v>
      </c>
    </row>
    <row r="906" spans="1:14" x14ac:dyDescent="0.3">
      <c r="A906" s="2">
        <v>44758</v>
      </c>
      <c r="B906" s="2">
        <v>44760</v>
      </c>
      <c r="C906">
        <v>2</v>
      </c>
      <c r="D906" t="s">
        <v>15</v>
      </c>
      <c r="E906" s="5">
        <v>110</v>
      </c>
      <c r="F906" s="5">
        <v>78.099999999999994</v>
      </c>
      <c r="G906">
        <v>8</v>
      </c>
      <c r="H906" s="5">
        <f>SalesData_2[[#This Row],[Unit Price]]*SalesData_2[[#This Row],[Units Sold]]</f>
        <v>880</v>
      </c>
      <c r="I906" s="5">
        <f>SalesData_2[[#This Row],[Unit Cost]]*SalesData_2[[#This Row],[Units Sold]]</f>
        <v>624.79999999999995</v>
      </c>
      <c r="J906" s="5">
        <f>SalesData_2[[#This Row],[Sales]]-SalesData_2[[#This Row],[COGS]]</f>
        <v>255.20000000000005</v>
      </c>
      <c r="K906" s="19">
        <f>SalesData_2[[#This Row],[Profit]]/SalesData_2[[#This Row],[Sales]]</f>
        <v>0.29000000000000004</v>
      </c>
      <c r="L906" t="s">
        <v>44</v>
      </c>
      <c r="M906" t="s">
        <v>79</v>
      </c>
      <c r="N906" t="s">
        <v>85</v>
      </c>
    </row>
    <row r="907" spans="1:14" x14ac:dyDescent="0.3">
      <c r="A907" s="2">
        <v>44759</v>
      </c>
      <c r="B907" s="2">
        <v>44763</v>
      </c>
      <c r="C907">
        <v>4</v>
      </c>
      <c r="D907" t="s">
        <v>21</v>
      </c>
      <c r="E907" s="5">
        <v>355</v>
      </c>
      <c r="F907" s="5">
        <v>252.05</v>
      </c>
      <c r="G907">
        <v>8</v>
      </c>
      <c r="H907" s="5">
        <f>SalesData_2[[#This Row],[Unit Price]]*SalesData_2[[#This Row],[Units Sold]]</f>
        <v>2840</v>
      </c>
      <c r="I907" s="5">
        <f>SalesData_2[[#This Row],[Unit Cost]]*SalesData_2[[#This Row],[Units Sold]]</f>
        <v>2016.4</v>
      </c>
      <c r="J907" s="5">
        <f>SalesData_2[[#This Row],[Sales]]-SalesData_2[[#This Row],[COGS]]</f>
        <v>823.59999999999991</v>
      </c>
      <c r="K907" s="19">
        <f>SalesData_2[[#This Row],[Profit]]/SalesData_2[[#This Row],[Sales]]</f>
        <v>0.28999999999999998</v>
      </c>
      <c r="L907" t="s">
        <v>41</v>
      </c>
      <c r="M907" t="s">
        <v>83</v>
      </c>
      <c r="N907" t="s">
        <v>86</v>
      </c>
    </row>
    <row r="908" spans="1:14" x14ac:dyDescent="0.3">
      <c r="A908" s="2">
        <v>44759</v>
      </c>
      <c r="B908" s="2">
        <v>44765</v>
      </c>
      <c r="C908">
        <v>6</v>
      </c>
      <c r="D908" t="s">
        <v>23</v>
      </c>
      <c r="E908" s="5">
        <v>275</v>
      </c>
      <c r="F908" s="5">
        <v>200.75</v>
      </c>
      <c r="G908">
        <v>2</v>
      </c>
      <c r="H908" s="5">
        <f>SalesData_2[[#This Row],[Unit Price]]*SalesData_2[[#This Row],[Units Sold]]</f>
        <v>550</v>
      </c>
      <c r="I908" s="5">
        <f>SalesData_2[[#This Row],[Unit Cost]]*SalesData_2[[#This Row],[Units Sold]]</f>
        <v>401.5</v>
      </c>
      <c r="J908" s="5">
        <f>SalesData_2[[#This Row],[Sales]]-SalesData_2[[#This Row],[COGS]]</f>
        <v>148.5</v>
      </c>
      <c r="K908" s="19">
        <f>SalesData_2[[#This Row],[Profit]]/SalesData_2[[#This Row],[Sales]]</f>
        <v>0.27</v>
      </c>
      <c r="L908" t="s">
        <v>70</v>
      </c>
      <c r="M908" t="s">
        <v>82</v>
      </c>
      <c r="N908" t="s">
        <v>86</v>
      </c>
    </row>
    <row r="909" spans="1:14" x14ac:dyDescent="0.3">
      <c r="A909" s="2">
        <v>44760</v>
      </c>
      <c r="B909" s="2">
        <v>44762</v>
      </c>
      <c r="C909">
        <v>2</v>
      </c>
      <c r="D909" t="s">
        <v>20</v>
      </c>
      <c r="E909" s="5">
        <v>440</v>
      </c>
      <c r="F909" s="5">
        <v>286</v>
      </c>
      <c r="G909">
        <v>8</v>
      </c>
      <c r="H909" s="5">
        <f>SalesData_2[[#This Row],[Unit Price]]*SalesData_2[[#This Row],[Units Sold]]</f>
        <v>3520</v>
      </c>
      <c r="I909" s="5">
        <f>SalesData_2[[#This Row],[Unit Cost]]*SalesData_2[[#This Row],[Units Sold]]</f>
        <v>2288</v>
      </c>
      <c r="J909" s="5">
        <f>SalesData_2[[#This Row],[Sales]]-SalesData_2[[#This Row],[COGS]]</f>
        <v>1232</v>
      </c>
      <c r="K909" s="19">
        <f>SalesData_2[[#This Row],[Profit]]/SalesData_2[[#This Row],[Sales]]</f>
        <v>0.35</v>
      </c>
      <c r="L909" t="s">
        <v>32</v>
      </c>
      <c r="M909" t="s">
        <v>83</v>
      </c>
      <c r="N909" t="s">
        <v>86</v>
      </c>
    </row>
    <row r="910" spans="1:14" x14ac:dyDescent="0.3">
      <c r="A910" s="2">
        <v>44761</v>
      </c>
      <c r="B910" s="2">
        <v>44765</v>
      </c>
      <c r="C910">
        <v>4</v>
      </c>
      <c r="D910" t="s">
        <v>15</v>
      </c>
      <c r="E910" s="5">
        <v>110</v>
      </c>
      <c r="F910" s="5">
        <v>78.099999999999994</v>
      </c>
      <c r="G910">
        <v>4</v>
      </c>
      <c r="H910" s="5">
        <f>SalesData_2[[#This Row],[Unit Price]]*SalesData_2[[#This Row],[Units Sold]]</f>
        <v>440</v>
      </c>
      <c r="I910" s="5">
        <f>SalesData_2[[#This Row],[Unit Cost]]*SalesData_2[[#This Row],[Units Sold]]</f>
        <v>312.39999999999998</v>
      </c>
      <c r="J910" s="5">
        <f>SalesData_2[[#This Row],[Sales]]-SalesData_2[[#This Row],[COGS]]</f>
        <v>127.60000000000002</v>
      </c>
      <c r="K910" s="19">
        <f>SalesData_2[[#This Row],[Profit]]/SalesData_2[[#This Row],[Sales]]</f>
        <v>0.29000000000000004</v>
      </c>
      <c r="L910" t="s">
        <v>74</v>
      </c>
      <c r="M910" t="s">
        <v>83</v>
      </c>
      <c r="N910" t="s">
        <v>86</v>
      </c>
    </row>
    <row r="911" spans="1:14" x14ac:dyDescent="0.3">
      <c r="A911" s="2">
        <v>44761</v>
      </c>
      <c r="B911" s="2">
        <v>44764</v>
      </c>
      <c r="C911">
        <v>3</v>
      </c>
      <c r="D911" t="s">
        <v>4</v>
      </c>
      <c r="E911" s="5">
        <v>390</v>
      </c>
      <c r="F911" s="5">
        <v>288.60000000000002</v>
      </c>
      <c r="G911">
        <v>8</v>
      </c>
      <c r="H911" s="5">
        <f>SalesData_2[[#This Row],[Unit Price]]*SalesData_2[[#This Row],[Units Sold]]</f>
        <v>3120</v>
      </c>
      <c r="I911" s="5">
        <f>SalesData_2[[#This Row],[Unit Cost]]*SalesData_2[[#This Row],[Units Sold]]</f>
        <v>2308.8000000000002</v>
      </c>
      <c r="J911" s="5">
        <f>SalesData_2[[#This Row],[Sales]]-SalesData_2[[#This Row],[COGS]]</f>
        <v>811.19999999999982</v>
      </c>
      <c r="K911" s="19">
        <f>SalesData_2[[#This Row],[Profit]]/SalesData_2[[#This Row],[Sales]]</f>
        <v>0.25999999999999995</v>
      </c>
      <c r="L911" t="s">
        <v>68</v>
      </c>
      <c r="M911" t="s">
        <v>81</v>
      </c>
      <c r="N911" t="s">
        <v>86</v>
      </c>
    </row>
    <row r="912" spans="1:14" x14ac:dyDescent="0.3">
      <c r="A912" s="2">
        <v>44762</v>
      </c>
      <c r="B912" s="2">
        <v>44766</v>
      </c>
      <c r="C912">
        <v>4</v>
      </c>
      <c r="D912" t="s">
        <v>10</v>
      </c>
      <c r="E912" s="5">
        <v>390</v>
      </c>
      <c r="F912" s="5">
        <v>253.5</v>
      </c>
      <c r="G912">
        <v>8</v>
      </c>
      <c r="H912" s="5">
        <f>SalesData_2[[#This Row],[Unit Price]]*SalesData_2[[#This Row],[Units Sold]]</f>
        <v>3120</v>
      </c>
      <c r="I912" s="5">
        <f>SalesData_2[[#This Row],[Unit Cost]]*SalesData_2[[#This Row],[Units Sold]]</f>
        <v>2028</v>
      </c>
      <c r="J912" s="5">
        <f>SalesData_2[[#This Row],[Sales]]-SalesData_2[[#This Row],[COGS]]</f>
        <v>1092</v>
      </c>
      <c r="K912" s="19">
        <f>SalesData_2[[#This Row],[Profit]]/SalesData_2[[#This Row],[Sales]]</f>
        <v>0.35</v>
      </c>
      <c r="L912" t="s">
        <v>41</v>
      </c>
      <c r="M912" t="s">
        <v>81</v>
      </c>
      <c r="N912" t="s">
        <v>86</v>
      </c>
    </row>
    <row r="913" spans="1:14" x14ac:dyDescent="0.3">
      <c r="A913" s="2">
        <v>44762</v>
      </c>
      <c r="B913" s="2">
        <v>44764</v>
      </c>
      <c r="C913">
        <v>2</v>
      </c>
      <c r="D913" t="s">
        <v>8</v>
      </c>
      <c r="E913" s="5">
        <v>59</v>
      </c>
      <c r="F913" s="5">
        <v>41.3</v>
      </c>
      <c r="G913">
        <v>1</v>
      </c>
      <c r="H913" s="5">
        <f>SalesData_2[[#This Row],[Unit Price]]*SalesData_2[[#This Row],[Units Sold]]</f>
        <v>59</v>
      </c>
      <c r="I913" s="5">
        <f>SalesData_2[[#This Row],[Unit Cost]]*SalesData_2[[#This Row],[Units Sold]]</f>
        <v>41.3</v>
      </c>
      <c r="J913" s="5">
        <f>SalesData_2[[#This Row],[Sales]]-SalesData_2[[#This Row],[COGS]]</f>
        <v>17.700000000000003</v>
      </c>
      <c r="K913" s="19">
        <f>SalesData_2[[#This Row],[Profit]]/SalesData_2[[#This Row],[Sales]]</f>
        <v>0.30000000000000004</v>
      </c>
      <c r="L913" t="s">
        <v>42</v>
      </c>
      <c r="M913" t="s">
        <v>80</v>
      </c>
      <c r="N913" t="s">
        <v>86</v>
      </c>
    </row>
    <row r="914" spans="1:14" x14ac:dyDescent="0.3">
      <c r="A914" s="2">
        <v>44763</v>
      </c>
      <c r="B914" s="2">
        <v>44767</v>
      </c>
      <c r="C914">
        <v>4</v>
      </c>
      <c r="D914" t="s">
        <v>17</v>
      </c>
      <c r="E914" s="5">
        <v>195</v>
      </c>
      <c r="F914" s="5">
        <v>138.44999999999999</v>
      </c>
      <c r="G914">
        <v>5</v>
      </c>
      <c r="H914" s="5">
        <f>SalesData_2[[#This Row],[Unit Price]]*SalesData_2[[#This Row],[Units Sold]]</f>
        <v>975</v>
      </c>
      <c r="I914" s="5">
        <f>SalesData_2[[#This Row],[Unit Cost]]*SalesData_2[[#This Row],[Units Sold]]</f>
        <v>692.25</v>
      </c>
      <c r="J914" s="5">
        <f>SalesData_2[[#This Row],[Sales]]-SalesData_2[[#This Row],[COGS]]</f>
        <v>282.75</v>
      </c>
      <c r="K914" s="19">
        <f>SalesData_2[[#This Row],[Profit]]/SalesData_2[[#This Row],[Sales]]</f>
        <v>0.28999999999999998</v>
      </c>
      <c r="L914" t="s">
        <v>70</v>
      </c>
      <c r="M914" t="s">
        <v>82</v>
      </c>
      <c r="N914" t="s">
        <v>85</v>
      </c>
    </row>
    <row r="915" spans="1:14" x14ac:dyDescent="0.3">
      <c r="A915" s="2">
        <v>44765</v>
      </c>
      <c r="B915" s="2">
        <v>44768</v>
      </c>
      <c r="C915">
        <v>3</v>
      </c>
      <c r="D915" t="s">
        <v>22</v>
      </c>
      <c r="E915" s="5">
        <v>460</v>
      </c>
      <c r="F915" s="5">
        <v>303.60000000000002</v>
      </c>
      <c r="G915">
        <v>4</v>
      </c>
      <c r="H915" s="5">
        <f>SalesData_2[[#This Row],[Unit Price]]*SalesData_2[[#This Row],[Units Sold]]</f>
        <v>1840</v>
      </c>
      <c r="I915" s="5">
        <f>SalesData_2[[#This Row],[Unit Cost]]*SalesData_2[[#This Row],[Units Sold]]</f>
        <v>1214.4000000000001</v>
      </c>
      <c r="J915" s="5">
        <f>SalesData_2[[#This Row],[Sales]]-SalesData_2[[#This Row],[COGS]]</f>
        <v>625.59999999999991</v>
      </c>
      <c r="K915" s="19">
        <f>SalesData_2[[#This Row],[Profit]]/SalesData_2[[#This Row],[Sales]]</f>
        <v>0.33999999999999997</v>
      </c>
      <c r="L915" t="s">
        <v>70</v>
      </c>
      <c r="M915" t="s">
        <v>79</v>
      </c>
      <c r="N915" t="s">
        <v>85</v>
      </c>
    </row>
    <row r="916" spans="1:14" x14ac:dyDescent="0.3">
      <c r="A916" s="2">
        <v>44765</v>
      </c>
      <c r="B916" s="2">
        <v>44768</v>
      </c>
      <c r="C916">
        <v>3</v>
      </c>
      <c r="D916" t="s">
        <v>19</v>
      </c>
      <c r="E916" s="5">
        <v>220</v>
      </c>
      <c r="F916" s="5">
        <v>154</v>
      </c>
      <c r="G916">
        <v>9</v>
      </c>
      <c r="H916" s="5">
        <f>SalesData_2[[#This Row],[Unit Price]]*SalesData_2[[#This Row],[Units Sold]]</f>
        <v>1980</v>
      </c>
      <c r="I916" s="5">
        <f>SalesData_2[[#This Row],[Unit Cost]]*SalesData_2[[#This Row],[Units Sold]]</f>
        <v>1386</v>
      </c>
      <c r="J916" s="5">
        <f>SalesData_2[[#This Row],[Sales]]-SalesData_2[[#This Row],[COGS]]</f>
        <v>594</v>
      </c>
      <c r="K916" s="19">
        <f>SalesData_2[[#This Row],[Profit]]/SalesData_2[[#This Row],[Sales]]</f>
        <v>0.3</v>
      </c>
      <c r="L916" t="s">
        <v>41</v>
      </c>
      <c r="M916" t="s">
        <v>79</v>
      </c>
      <c r="N916" t="s">
        <v>85</v>
      </c>
    </row>
    <row r="917" spans="1:14" x14ac:dyDescent="0.3">
      <c r="A917" s="2">
        <v>44766</v>
      </c>
      <c r="B917" s="2">
        <v>44773</v>
      </c>
      <c r="C917">
        <v>7</v>
      </c>
      <c r="D917" t="s">
        <v>6</v>
      </c>
      <c r="E917" s="5">
        <v>99</v>
      </c>
      <c r="F917" s="5">
        <v>62.37</v>
      </c>
      <c r="G917">
        <v>5</v>
      </c>
      <c r="H917" s="5">
        <f>SalesData_2[[#This Row],[Unit Price]]*SalesData_2[[#This Row],[Units Sold]]</f>
        <v>495</v>
      </c>
      <c r="I917" s="5">
        <f>SalesData_2[[#This Row],[Unit Cost]]*SalesData_2[[#This Row],[Units Sold]]</f>
        <v>311.84999999999997</v>
      </c>
      <c r="J917" s="5">
        <f>SalesData_2[[#This Row],[Sales]]-SalesData_2[[#This Row],[COGS]]</f>
        <v>183.15000000000003</v>
      </c>
      <c r="K917" s="19">
        <f>SalesData_2[[#This Row],[Profit]]/SalesData_2[[#This Row],[Sales]]</f>
        <v>0.37000000000000005</v>
      </c>
      <c r="L917" t="s">
        <v>47</v>
      </c>
      <c r="M917" t="s">
        <v>79</v>
      </c>
      <c r="N917" t="s">
        <v>86</v>
      </c>
    </row>
    <row r="918" spans="1:14" x14ac:dyDescent="0.3">
      <c r="A918" s="2">
        <v>44766</v>
      </c>
      <c r="B918" s="2">
        <v>44767</v>
      </c>
      <c r="C918">
        <v>1</v>
      </c>
      <c r="D918" t="s">
        <v>15</v>
      </c>
      <c r="E918" s="5">
        <v>110</v>
      </c>
      <c r="F918" s="5">
        <v>78.099999999999994</v>
      </c>
      <c r="G918">
        <v>3</v>
      </c>
      <c r="H918" s="5">
        <f>SalesData_2[[#This Row],[Unit Price]]*SalesData_2[[#This Row],[Units Sold]]</f>
        <v>330</v>
      </c>
      <c r="I918" s="5">
        <f>SalesData_2[[#This Row],[Unit Cost]]*SalesData_2[[#This Row],[Units Sold]]</f>
        <v>234.29999999999998</v>
      </c>
      <c r="J918" s="5">
        <f>SalesData_2[[#This Row],[Sales]]-SalesData_2[[#This Row],[COGS]]</f>
        <v>95.700000000000017</v>
      </c>
      <c r="K918" s="19">
        <f>SalesData_2[[#This Row],[Profit]]/SalesData_2[[#This Row],[Sales]]</f>
        <v>0.29000000000000004</v>
      </c>
      <c r="L918" t="s">
        <v>37</v>
      </c>
      <c r="M918" t="s">
        <v>82</v>
      </c>
      <c r="N918" t="s">
        <v>86</v>
      </c>
    </row>
    <row r="919" spans="1:14" x14ac:dyDescent="0.3">
      <c r="A919" s="2">
        <v>44768</v>
      </c>
      <c r="B919" s="2">
        <v>44772</v>
      </c>
      <c r="C919">
        <v>4</v>
      </c>
      <c r="D919" t="s">
        <v>22</v>
      </c>
      <c r="E919" s="5">
        <v>460</v>
      </c>
      <c r="F919" s="5">
        <v>303.60000000000002</v>
      </c>
      <c r="G919">
        <v>3</v>
      </c>
      <c r="H919" s="5">
        <f>SalesData_2[[#This Row],[Unit Price]]*SalesData_2[[#This Row],[Units Sold]]</f>
        <v>1380</v>
      </c>
      <c r="I919" s="5">
        <f>SalesData_2[[#This Row],[Unit Cost]]*SalesData_2[[#This Row],[Units Sold]]</f>
        <v>910.80000000000007</v>
      </c>
      <c r="J919" s="5">
        <f>SalesData_2[[#This Row],[Sales]]-SalesData_2[[#This Row],[COGS]]</f>
        <v>469.19999999999993</v>
      </c>
      <c r="K919" s="19">
        <f>SalesData_2[[#This Row],[Profit]]/SalesData_2[[#This Row],[Sales]]</f>
        <v>0.33999999999999997</v>
      </c>
      <c r="L919" t="s">
        <v>44</v>
      </c>
      <c r="M919" t="s">
        <v>83</v>
      </c>
      <c r="N919" t="s">
        <v>85</v>
      </c>
    </row>
    <row r="920" spans="1:14" x14ac:dyDescent="0.3">
      <c r="A920" s="2">
        <v>44768</v>
      </c>
      <c r="B920" s="2">
        <v>44770</v>
      </c>
      <c r="C920">
        <v>2</v>
      </c>
      <c r="D920" t="s">
        <v>11</v>
      </c>
      <c r="E920" s="5">
        <v>490</v>
      </c>
      <c r="F920" s="5">
        <v>298.89999999999998</v>
      </c>
      <c r="G920">
        <v>4</v>
      </c>
      <c r="H920" s="5">
        <f>SalesData_2[[#This Row],[Unit Price]]*SalesData_2[[#This Row],[Units Sold]]</f>
        <v>1960</v>
      </c>
      <c r="I920" s="5">
        <f>SalesData_2[[#This Row],[Unit Cost]]*SalesData_2[[#This Row],[Units Sold]]</f>
        <v>1195.5999999999999</v>
      </c>
      <c r="J920" s="5">
        <f>SalesData_2[[#This Row],[Sales]]-SalesData_2[[#This Row],[COGS]]</f>
        <v>764.40000000000009</v>
      </c>
      <c r="K920" s="19">
        <f>SalesData_2[[#This Row],[Profit]]/SalesData_2[[#This Row],[Sales]]</f>
        <v>0.39000000000000007</v>
      </c>
      <c r="L920" t="s">
        <v>33</v>
      </c>
      <c r="M920" t="s">
        <v>79</v>
      </c>
      <c r="N920" t="s">
        <v>85</v>
      </c>
    </row>
    <row r="921" spans="1:14" x14ac:dyDescent="0.3">
      <c r="A921" s="2">
        <v>44770</v>
      </c>
      <c r="B921" s="2">
        <v>44773</v>
      </c>
      <c r="C921">
        <v>3</v>
      </c>
      <c r="D921" t="s">
        <v>11</v>
      </c>
      <c r="E921" s="5">
        <v>490</v>
      </c>
      <c r="F921" s="5">
        <v>298.89999999999998</v>
      </c>
      <c r="G921">
        <v>9</v>
      </c>
      <c r="H921" s="5">
        <f>SalesData_2[[#This Row],[Unit Price]]*SalesData_2[[#This Row],[Units Sold]]</f>
        <v>4410</v>
      </c>
      <c r="I921" s="5">
        <f>SalesData_2[[#This Row],[Unit Cost]]*SalesData_2[[#This Row],[Units Sold]]</f>
        <v>2690.1</v>
      </c>
      <c r="J921" s="5">
        <f>SalesData_2[[#This Row],[Sales]]-SalesData_2[[#This Row],[COGS]]</f>
        <v>1719.9</v>
      </c>
      <c r="K921" s="19">
        <f>SalesData_2[[#This Row],[Profit]]/SalesData_2[[#This Row],[Sales]]</f>
        <v>0.39</v>
      </c>
      <c r="L921" t="s">
        <v>64</v>
      </c>
      <c r="M921" t="s">
        <v>79</v>
      </c>
      <c r="N921" t="s">
        <v>86</v>
      </c>
    </row>
    <row r="922" spans="1:14" x14ac:dyDescent="0.3">
      <c r="A922" s="2">
        <v>44770</v>
      </c>
      <c r="B922" s="2">
        <v>44776</v>
      </c>
      <c r="C922">
        <v>6</v>
      </c>
      <c r="D922" t="s">
        <v>16</v>
      </c>
      <c r="E922" s="5">
        <v>145</v>
      </c>
      <c r="F922" s="5">
        <v>105.85</v>
      </c>
      <c r="G922">
        <v>2</v>
      </c>
      <c r="H922" s="5">
        <f>SalesData_2[[#This Row],[Unit Price]]*SalesData_2[[#This Row],[Units Sold]]</f>
        <v>290</v>
      </c>
      <c r="I922" s="5">
        <f>SalesData_2[[#This Row],[Unit Cost]]*SalesData_2[[#This Row],[Units Sold]]</f>
        <v>211.7</v>
      </c>
      <c r="J922" s="5">
        <f>SalesData_2[[#This Row],[Sales]]-SalesData_2[[#This Row],[COGS]]</f>
        <v>78.300000000000011</v>
      </c>
      <c r="K922" s="19">
        <f>SalesData_2[[#This Row],[Profit]]/SalesData_2[[#This Row],[Sales]]</f>
        <v>0.27</v>
      </c>
      <c r="L922" t="s">
        <v>31</v>
      </c>
      <c r="M922" t="s">
        <v>82</v>
      </c>
      <c r="N922" t="s">
        <v>85</v>
      </c>
    </row>
    <row r="923" spans="1:14" x14ac:dyDescent="0.3">
      <c r="A923" s="2">
        <v>44772</v>
      </c>
      <c r="B923" s="2">
        <v>44779</v>
      </c>
      <c r="C923">
        <v>7</v>
      </c>
      <c r="D923" t="s">
        <v>2</v>
      </c>
      <c r="E923" s="5">
        <v>250</v>
      </c>
      <c r="F923" s="5">
        <v>187.5</v>
      </c>
      <c r="G923">
        <v>6</v>
      </c>
      <c r="H923" s="5">
        <f>SalesData_2[[#This Row],[Unit Price]]*SalesData_2[[#This Row],[Units Sold]]</f>
        <v>1500</v>
      </c>
      <c r="I923" s="5">
        <f>SalesData_2[[#This Row],[Unit Cost]]*SalesData_2[[#This Row],[Units Sold]]</f>
        <v>1125</v>
      </c>
      <c r="J923" s="5">
        <f>SalesData_2[[#This Row],[Sales]]-SalesData_2[[#This Row],[COGS]]</f>
        <v>375</v>
      </c>
      <c r="K923" s="19">
        <f>SalesData_2[[#This Row],[Profit]]/SalesData_2[[#This Row],[Sales]]</f>
        <v>0.25</v>
      </c>
      <c r="L923" t="s">
        <v>73</v>
      </c>
      <c r="M923" t="s">
        <v>80</v>
      </c>
      <c r="N923" t="s">
        <v>85</v>
      </c>
    </row>
    <row r="924" spans="1:14" x14ac:dyDescent="0.3">
      <c r="A924" s="2">
        <v>44773</v>
      </c>
      <c r="B924" s="2">
        <v>44777</v>
      </c>
      <c r="C924">
        <v>4</v>
      </c>
      <c r="D924" t="s">
        <v>13</v>
      </c>
      <c r="E924" s="5">
        <v>445</v>
      </c>
      <c r="F924" s="5">
        <v>280.35000000000002</v>
      </c>
      <c r="G924">
        <v>5</v>
      </c>
      <c r="H924" s="5">
        <f>SalesData_2[[#This Row],[Unit Price]]*SalesData_2[[#This Row],[Units Sold]]</f>
        <v>2225</v>
      </c>
      <c r="I924" s="5">
        <f>SalesData_2[[#This Row],[Unit Cost]]*SalesData_2[[#This Row],[Units Sold]]</f>
        <v>1401.75</v>
      </c>
      <c r="J924" s="5">
        <f>SalesData_2[[#This Row],[Sales]]-SalesData_2[[#This Row],[COGS]]</f>
        <v>823.25</v>
      </c>
      <c r="K924" s="19">
        <f>SalesData_2[[#This Row],[Profit]]/SalesData_2[[#This Row],[Sales]]</f>
        <v>0.37</v>
      </c>
      <c r="L924" t="s">
        <v>60</v>
      </c>
      <c r="M924" t="s">
        <v>83</v>
      </c>
      <c r="N924" t="s">
        <v>86</v>
      </c>
    </row>
    <row r="925" spans="1:14" x14ac:dyDescent="0.3">
      <c r="A925" s="2">
        <v>44774</v>
      </c>
      <c r="B925" s="2">
        <v>44777</v>
      </c>
      <c r="C925">
        <v>3</v>
      </c>
      <c r="D925" t="s">
        <v>5</v>
      </c>
      <c r="E925" s="5">
        <v>290</v>
      </c>
      <c r="F925" s="5">
        <v>185.6</v>
      </c>
      <c r="G925">
        <v>2</v>
      </c>
      <c r="H925" s="5">
        <f>SalesData_2[[#This Row],[Unit Price]]*SalesData_2[[#This Row],[Units Sold]]</f>
        <v>580</v>
      </c>
      <c r="I925" s="5">
        <f>SalesData_2[[#This Row],[Unit Cost]]*SalesData_2[[#This Row],[Units Sold]]</f>
        <v>371.2</v>
      </c>
      <c r="J925" s="5">
        <f>SalesData_2[[#This Row],[Sales]]-SalesData_2[[#This Row],[COGS]]</f>
        <v>208.8</v>
      </c>
      <c r="K925" s="19">
        <f>SalesData_2[[#This Row],[Profit]]/SalesData_2[[#This Row],[Sales]]</f>
        <v>0.36000000000000004</v>
      </c>
      <c r="L925" t="s">
        <v>58</v>
      </c>
      <c r="M925" t="s">
        <v>79</v>
      </c>
      <c r="N925" t="s">
        <v>85</v>
      </c>
    </row>
    <row r="926" spans="1:14" x14ac:dyDescent="0.3">
      <c r="A926" s="2">
        <v>44774</v>
      </c>
      <c r="B926" s="2">
        <v>44779</v>
      </c>
      <c r="C926">
        <v>5</v>
      </c>
      <c r="D926" t="s">
        <v>2</v>
      </c>
      <c r="E926" s="5">
        <v>250</v>
      </c>
      <c r="F926" s="5">
        <v>187.5</v>
      </c>
      <c r="G926">
        <v>2</v>
      </c>
      <c r="H926" s="5">
        <f>SalesData_2[[#This Row],[Unit Price]]*SalesData_2[[#This Row],[Units Sold]]</f>
        <v>500</v>
      </c>
      <c r="I926" s="5">
        <f>SalesData_2[[#This Row],[Unit Cost]]*SalesData_2[[#This Row],[Units Sold]]</f>
        <v>375</v>
      </c>
      <c r="J926" s="5">
        <f>SalesData_2[[#This Row],[Sales]]-SalesData_2[[#This Row],[COGS]]</f>
        <v>125</v>
      </c>
      <c r="K926" s="19">
        <f>SalesData_2[[#This Row],[Profit]]/SalesData_2[[#This Row],[Sales]]</f>
        <v>0.25</v>
      </c>
      <c r="L926" t="s">
        <v>59</v>
      </c>
      <c r="M926" t="s">
        <v>82</v>
      </c>
      <c r="N926" t="s">
        <v>86</v>
      </c>
    </row>
    <row r="927" spans="1:14" x14ac:dyDescent="0.3">
      <c r="A927" s="2">
        <v>44775</v>
      </c>
      <c r="B927" s="2">
        <v>44779</v>
      </c>
      <c r="C927">
        <v>4</v>
      </c>
      <c r="D927" t="s">
        <v>6</v>
      </c>
      <c r="E927" s="5">
        <v>99</v>
      </c>
      <c r="F927" s="5">
        <v>62.37</v>
      </c>
      <c r="G927">
        <v>7</v>
      </c>
      <c r="H927" s="5">
        <f>SalesData_2[[#This Row],[Unit Price]]*SalesData_2[[#This Row],[Units Sold]]</f>
        <v>693</v>
      </c>
      <c r="I927" s="5">
        <f>SalesData_2[[#This Row],[Unit Cost]]*SalesData_2[[#This Row],[Units Sold]]</f>
        <v>436.59</v>
      </c>
      <c r="J927" s="5">
        <f>SalesData_2[[#This Row],[Sales]]-SalesData_2[[#This Row],[COGS]]</f>
        <v>256.41000000000003</v>
      </c>
      <c r="K927" s="19">
        <f>SalesData_2[[#This Row],[Profit]]/SalesData_2[[#This Row],[Sales]]</f>
        <v>0.37000000000000005</v>
      </c>
      <c r="L927" t="s">
        <v>41</v>
      </c>
      <c r="M927" t="s">
        <v>83</v>
      </c>
      <c r="N927" t="s">
        <v>85</v>
      </c>
    </row>
    <row r="928" spans="1:14" x14ac:dyDescent="0.3">
      <c r="A928" s="2">
        <v>44777</v>
      </c>
      <c r="B928" s="2">
        <v>44778</v>
      </c>
      <c r="C928">
        <v>1</v>
      </c>
      <c r="D928" t="s">
        <v>7</v>
      </c>
      <c r="E928" s="5">
        <v>250</v>
      </c>
      <c r="F928" s="5">
        <v>167.5</v>
      </c>
      <c r="G928">
        <v>8</v>
      </c>
      <c r="H928" s="5">
        <f>SalesData_2[[#This Row],[Unit Price]]*SalesData_2[[#This Row],[Units Sold]]</f>
        <v>2000</v>
      </c>
      <c r="I928" s="5">
        <f>SalesData_2[[#This Row],[Unit Cost]]*SalesData_2[[#This Row],[Units Sold]]</f>
        <v>1340</v>
      </c>
      <c r="J928" s="5">
        <f>SalesData_2[[#This Row],[Sales]]-SalesData_2[[#This Row],[COGS]]</f>
        <v>660</v>
      </c>
      <c r="K928" s="19">
        <f>SalesData_2[[#This Row],[Profit]]/SalesData_2[[#This Row],[Sales]]</f>
        <v>0.33</v>
      </c>
      <c r="L928" t="s">
        <v>70</v>
      </c>
      <c r="M928" t="s">
        <v>81</v>
      </c>
      <c r="N928" t="s">
        <v>85</v>
      </c>
    </row>
    <row r="929" spans="1:14" x14ac:dyDescent="0.3">
      <c r="A929" s="2">
        <v>44779</v>
      </c>
      <c r="B929" s="2">
        <v>44784</v>
      </c>
      <c r="C929">
        <v>5</v>
      </c>
      <c r="D929" t="s">
        <v>22</v>
      </c>
      <c r="E929" s="5">
        <v>460</v>
      </c>
      <c r="F929" s="5">
        <v>303.60000000000002</v>
      </c>
      <c r="G929">
        <v>4</v>
      </c>
      <c r="H929" s="5">
        <f>SalesData_2[[#This Row],[Unit Price]]*SalesData_2[[#This Row],[Units Sold]]</f>
        <v>1840</v>
      </c>
      <c r="I929" s="5">
        <f>SalesData_2[[#This Row],[Unit Cost]]*SalesData_2[[#This Row],[Units Sold]]</f>
        <v>1214.4000000000001</v>
      </c>
      <c r="J929" s="5">
        <f>SalesData_2[[#This Row],[Sales]]-SalesData_2[[#This Row],[COGS]]</f>
        <v>625.59999999999991</v>
      </c>
      <c r="K929" s="19">
        <f>SalesData_2[[#This Row],[Profit]]/SalesData_2[[#This Row],[Sales]]</f>
        <v>0.33999999999999997</v>
      </c>
      <c r="L929" t="s">
        <v>64</v>
      </c>
      <c r="M929" t="s">
        <v>79</v>
      </c>
      <c r="N929" t="s">
        <v>85</v>
      </c>
    </row>
    <row r="930" spans="1:14" x14ac:dyDescent="0.3">
      <c r="A930" s="2">
        <v>44780</v>
      </c>
      <c r="B930" s="2">
        <v>44784</v>
      </c>
      <c r="C930">
        <v>4</v>
      </c>
      <c r="D930" t="s">
        <v>8</v>
      </c>
      <c r="E930" s="5">
        <v>59</v>
      </c>
      <c r="F930" s="5">
        <v>41.3</v>
      </c>
      <c r="G930">
        <v>3</v>
      </c>
      <c r="H930" s="5">
        <f>SalesData_2[[#This Row],[Unit Price]]*SalesData_2[[#This Row],[Units Sold]]</f>
        <v>177</v>
      </c>
      <c r="I930" s="5">
        <f>SalesData_2[[#This Row],[Unit Cost]]*SalesData_2[[#This Row],[Units Sold]]</f>
        <v>123.89999999999999</v>
      </c>
      <c r="J930" s="5">
        <f>SalesData_2[[#This Row],[Sales]]-SalesData_2[[#This Row],[COGS]]</f>
        <v>53.100000000000009</v>
      </c>
      <c r="K930" s="19">
        <f>SalesData_2[[#This Row],[Profit]]/SalesData_2[[#This Row],[Sales]]</f>
        <v>0.30000000000000004</v>
      </c>
      <c r="L930" t="s">
        <v>71</v>
      </c>
      <c r="M930" t="s">
        <v>81</v>
      </c>
      <c r="N930" t="s">
        <v>86</v>
      </c>
    </row>
    <row r="931" spans="1:14" x14ac:dyDescent="0.3">
      <c r="A931" s="2">
        <v>44781</v>
      </c>
      <c r="B931" s="2">
        <v>44785</v>
      </c>
      <c r="C931">
        <v>4</v>
      </c>
      <c r="D931" t="s">
        <v>12</v>
      </c>
      <c r="E931" s="5">
        <v>320</v>
      </c>
      <c r="F931" s="5">
        <v>233.6</v>
      </c>
      <c r="G931">
        <v>7</v>
      </c>
      <c r="H931" s="5">
        <f>SalesData_2[[#This Row],[Unit Price]]*SalesData_2[[#This Row],[Units Sold]]</f>
        <v>2240</v>
      </c>
      <c r="I931" s="5">
        <f>SalesData_2[[#This Row],[Unit Cost]]*SalesData_2[[#This Row],[Units Sold]]</f>
        <v>1635.2</v>
      </c>
      <c r="J931" s="5">
        <f>SalesData_2[[#This Row],[Sales]]-SalesData_2[[#This Row],[COGS]]</f>
        <v>604.79999999999995</v>
      </c>
      <c r="K931" s="19">
        <f>SalesData_2[[#This Row],[Profit]]/SalesData_2[[#This Row],[Sales]]</f>
        <v>0.26999999999999996</v>
      </c>
      <c r="L931" t="s">
        <v>53</v>
      </c>
      <c r="M931" t="s">
        <v>80</v>
      </c>
      <c r="N931" t="s">
        <v>86</v>
      </c>
    </row>
    <row r="932" spans="1:14" x14ac:dyDescent="0.3">
      <c r="A932" s="2">
        <v>44781</v>
      </c>
      <c r="B932" s="2">
        <v>44783</v>
      </c>
      <c r="C932">
        <v>2</v>
      </c>
      <c r="D932" t="s">
        <v>17</v>
      </c>
      <c r="E932" s="5">
        <v>195</v>
      </c>
      <c r="F932" s="5">
        <v>138.44999999999999</v>
      </c>
      <c r="G932">
        <v>8</v>
      </c>
      <c r="H932" s="5">
        <f>SalesData_2[[#This Row],[Unit Price]]*SalesData_2[[#This Row],[Units Sold]]</f>
        <v>1560</v>
      </c>
      <c r="I932" s="5">
        <f>SalesData_2[[#This Row],[Unit Cost]]*SalesData_2[[#This Row],[Units Sold]]</f>
        <v>1107.5999999999999</v>
      </c>
      <c r="J932" s="5">
        <f>SalesData_2[[#This Row],[Sales]]-SalesData_2[[#This Row],[COGS]]</f>
        <v>452.40000000000009</v>
      </c>
      <c r="K932" s="19">
        <f>SalesData_2[[#This Row],[Profit]]/SalesData_2[[#This Row],[Sales]]</f>
        <v>0.29000000000000004</v>
      </c>
      <c r="L932" t="s">
        <v>70</v>
      </c>
      <c r="M932" t="s">
        <v>83</v>
      </c>
      <c r="N932" t="s">
        <v>85</v>
      </c>
    </row>
    <row r="933" spans="1:14" x14ac:dyDescent="0.3">
      <c r="A933" s="2">
        <v>44781</v>
      </c>
      <c r="B933" s="2">
        <v>44783</v>
      </c>
      <c r="C933">
        <v>2</v>
      </c>
      <c r="D933" t="s">
        <v>8</v>
      </c>
      <c r="E933" s="5">
        <v>59</v>
      </c>
      <c r="F933" s="5">
        <v>41.3</v>
      </c>
      <c r="G933">
        <v>7</v>
      </c>
      <c r="H933" s="5">
        <f>SalesData_2[[#This Row],[Unit Price]]*SalesData_2[[#This Row],[Units Sold]]</f>
        <v>413</v>
      </c>
      <c r="I933" s="5">
        <f>SalesData_2[[#This Row],[Unit Cost]]*SalesData_2[[#This Row],[Units Sold]]</f>
        <v>289.09999999999997</v>
      </c>
      <c r="J933" s="5">
        <f>SalesData_2[[#This Row],[Sales]]-SalesData_2[[#This Row],[COGS]]</f>
        <v>123.90000000000003</v>
      </c>
      <c r="K933" s="19">
        <f>SalesData_2[[#This Row],[Profit]]/SalesData_2[[#This Row],[Sales]]</f>
        <v>0.3000000000000001</v>
      </c>
      <c r="L933" t="s">
        <v>72</v>
      </c>
      <c r="M933" t="s">
        <v>82</v>
      </c>
      <c r="N933" t="s">
        <v>86</v>
      </c>
    </row>
    <row r="934" spans="1:14" x14ac:dyDescent="0.3">
      <c r="A934" s="2">
        <v>44784</v>
      </c>
      <c r="B934" s="2">
        <v>44785</v>
      </c>
      <c r="C934">
        <v>1</v>
      </c>
      <c r="D934" t="s">
        <v>17</v>
      </c>
      <c r="E934" s="5">
        <v>195</v>
      </c>
      <c r="F934" s="5">
        <v>138.44999999999999</v>
      </c>
      <c r="G934">
        <v>6</v>
      </c>
      <c r="H934" s="5">
        <f>SalesData_2[[#This Row],[Unit Price]]*SalesData_2[[#This Row],[Units Sold]]</f>
        <v>1170</v>
      </c>
      <c r="I934" s="5">
        <f>SalesData_2[[#This Row],[Unit Cost]]*SalesData_2[[#This Row],[Units Sold]]</f>
        <v>830.69999999999993</v>
      </c>
      <c r="J934" s="5">
        <f>SalesData_2[[#This Row],[Sales]]-SalesData_2[[#This Row],[COGS]]</f>
        <v>339.30000000000007</v>
      </c>
      <c r="K934" s="19">
        <f>SalesData_2[[#This Row],[Profit]]/SalesData_2[[#This Row],[Sales]]</f>
        <v>0.29000000000000004</v>
      </c>
      <c r="L934" t="s">
        <v>50</v>
      </c>
      <c r="M934" t="s">
        <v>81</v>
      </c>
      <c r="N934" t="s">
        <v>85</v>
      </c>
    </row>
    <row r="935" spans="1:14" x14ac:dyDescent="0.3">
      <c r="A935" s="2">
        <v>44784</v>
      </c>
      <c r="B935" s="2">
        <v>44788</v>
      </c>
      <c r="C935">
        <v>4</v>
      </c>
      <c r="D935" t="s">
        <v>14</v>
      </c>
      <c r="E935" s="5">
        <v>375</v>
      </c>
      <c r="F935" s="5">
        <v>247.5</v>
      </c>
      <c r="G935">
        <v>8</v>
      </c>
      <c r="H935" s="5">
        <f>SalesData_2[[#This Row],[Unit Price]]*SalesData_2[[#This Row],[Units Sold]]</f>
        <v>3000</v>
      </c>
      <c r="I935" s="5">
        <f>SalesData_2[[#This Row],[Unit Cost]]*SalesData_2[[#This Row],[Units Sold]]</f>
        <v>1980</v>
      </c>
      <c r="J935" s="5">
        <f>SalesData_2[[#This Row],[Sales]]-SalesData_2[[#This Row],[COGS]]</f>
        <v>1020</v>
      </c>
      <c r="K935" s="19">
        <f>SalesData_2[[#This Row],[Profit]]/SalesData_2[[#This Row],[Sales]]</f>
        <v>0.34</v>
      </c>
      <c r="L935" t="s">
        <v>53</v>
      </c>
      <c r="M935" t="s">
        <v>81</v>
      </c>
      <c r="N935" t="s">
        <v>85</v>
      </c>
    </row>
    <row r="936" spans="1:14" x14ac:dyDescent="0.3">
      <c r="A936" s="2">
        <v>44784</v>
      </c>
      <c r="B936" s="2">
        <v>44788</v>
      </c>
      <c r="C936">
        <v>4</v>
      </c>
      <c r="D936" t="s">
        <v>15</v>
      </c>
      <c r="E936" s="5">
        <v>110</v>
      </c>
      <c r="F936" s="5">
        <v>78.099999999999994</v>
      </c>
      <c r="G936">
        <v>9</v>
      </c>
      <c r="H936" s="5">
        <f>SalesData_2[[#This Row],[Unit Price]]*SalesData_2[[#This Row],[Units Sold]]</f>
        <v>990</v>
      </c>
      <c r="I936" s="5">
        <f>SalesData_2[[#This Row],[Unit Cost]]*SalesData_2[[#This Row],[Units Sold]]</f>
        <v>702.9</v>
      </c>
      <c r="J936" s="5">
        <f>SalesData_2[[#This Row],[Sales]]-SalesData_2[[#This Row],[COGS]]</f>
        <v>287.10000000000002</v>
      </c>
      <c r="K936" s="19">
        <f>SalesData_2[[#This Row],[Profit]]/SalesData_2[[#This Row],[Sales]]</f>
        <v>0.29000000000000004</v>
      </c>
      <c r="L936" t="s">
        <v>41</v>
      </c>
      <c r="M936" t="s">
        <v>83</v>
      </c>
      <c r="N936" t="s">
        <v>85</v>
      </c>
    </row>
    <row r="937" spans="1:14" x14ac:dyDescent="0.3">
      <c r="A937" s="2">
        <v>44786</v>
      </c>
      <c r="B937" s="2">
        <v>44791</v>
      </c>
      <c r="C937">
        <v>5</v>
      </c>
      <c r="D937" t="s">
        <v>10</v>
      </c>
      <c r="E937" s="5">
        <v>390</v>
      </c>
      <c r="F937" s="5">
        <v>253.5</v>
      </c>
      <c r="G937">
        <v>7</v>
      </c>
      <c r="H937" s="5">
        <f>SalesData_2[[#This Row],[Unit Price]]*SalesData_2[[#This Row],[Units Sold]]</f>
        <v>2730</v>
      </c>
      <c r="I937" s="5">
        <f>SalesData_2[[#This Row],[Unit Cost]]*SalesData_2[[#This Row],[Units Sold]]</f>
        <v>1774.5</v>
      </c>
      <c r="J937" s="5">
        <f>SalesData_2[[#This Row],[Sales]]-SalesData_2[[#This Row],[COGS]]</f>
        <v>955.5</v>
      </c>
      <c r="K937" s="19">
        <f>SalesData_2[[#This Row],[Profit]]/SalesData_2[[#This Row],[Sales]]</f>
        <v>0.35</v>
      </c>
      <c r="L937" t="s">
        <v>74</v>
      </c>
      <c r="M937" t="s">
        <v>83</v>
      </c>
      <c r="N937" t="s">
        <v>85</v>
      </c>
    </row>
    <row r="938" spans="1:14" x14ac:dyDescent="0.3">
      <c r="A938" s="2">
        <v>44787</v>
      </c>
      <c r="B938" s="2">
        <v>44790</v>
      </c>
      <c r="C938">
        <v>3</v>
      </c>
      <c r="D938" t="s">
        <v>4</v>
      </c>
      <c r="E938" s="5">
        <v>390</v>
      </c>
      <c r="F938" s="5">
        <v>288.60000000000002</v>
      </c>
      <c r="G938">
        <v>9</v>
      </c>
      <c r="H938" s="5">
        <f>SalesData_2[[#This Row],[Unit Price]]*SalesData_2[[#This Row],[Units Sold]]</f>
        <v>3510</v>
      </c>
      <c r="I938" s="5">
        <f>SalesData_2[[#This Row],[Unit Cost]]*SalesData_2[[#This Row],[Units Sold]]</f>
        <v>2597.4</v>
      </c>
      <c r="J938" s="5">
        <f>SalesData_2[[#This Row],[Sales]]-SalesData_2[[#This Row],[COGS]]</f>
        <v>912.59999999999991</v>
      </c>
      <c r="K938" s="19">
        <f>SalesData_2[[#This Row],[Profit]]/SalesData_2[[#This Row],[Sales]]</f>
        <v>0.25999999999999995</v>
      </c>
      <c r="L938" t="s">
        <v>54</v>
      </c>
      <c r="M938" t="s">
        <v>82</v>
      </c>
      <c r="N938" t="s">
        <v>85</v>
      </c>
    </row>
    <row r="939" spans="1:14" x14ac:dyDescent="0.3">
      <c r="A939" s="2">
        <v>44787</v>
      </c>
      <c r="B939" s="2">
        <v>44788</v>
      </c>
      <c r="C939">
        <v>1</v>
      </c>
      <c r="D939" t="s">
        <v>2</v>
      </c>
      <c r="E939" s="5">
        <v>250</v>
      </c>
      <c r="F939" s="5">
        <v>187.5</v>
      </c>
      <c r="G939">
        <v>4</v>
      </c>
      <c r="H939" s="5">
        <f>SalesData_2[[#This Row],[Unit Price]]*SalesData_2[[#This Row],[Units Sold]]</f>
        <v>1000</v>
      </c>
      <c r="I939" s="5">
        <f>SalesData_2[[#This Row],[Unit Cost]]*SalesData_2[[#This Row],[Units Sold]]</f>
        <v>750</v>
      </c>
      <c r="J939" s="5">
        <f>SalesData_2[[#This Row],[Sales]]-SalesData_2[[#This Row],[COGS]]</f>
        <v>250</v>
      </c>
      <c r="K939" s="19">
        <f>SalesData_2[[#This Row],[Profit]]/SalesData_2[[#This Row],[Sales]]</f>
        <v>0.25</v>
      </c>
      <c r="L939" t="s">
        <v>43</v>
      </c>
      <c r="M939" t="s">
        <v>81</v>
      </c>
      <c r="N939" t="s">
        <v>86</v>
      </c>
    </row>
    <row r="940" spans="1:14" x14ac:dyDescent="0.3">
      <c r="A940" s="2">
        <v>44787</v>
      </c>
      <c r="B940" s="2">
        <v>44791</v>
      </c>
      <c r="C940">
        <v>4</v>
      </c>
      <c r="D940" t="s">
        <v>19</v>
      </c>
      <c r="E940" s="5">
        <v>220</v>
      </c>
      <c r="F940" s="5">
        <v>154</v>
      </c>
      <c r="G940">
        <v>6</v>
      </c>
      <c r="H940" s="5">
        <f>SalesData_2[[#This Row],[Unit Price]]*SalesData_2[[#This Row],[Units Sold]]</f>
        <v>1320</v>
      </c>
      <c r="I940" s="5">
        <f>SalesData_2[[#This Row],[Unit Cost]]*SalesData_2[[#This Row],[Units Sold]]</f>
        <v>924</v>
      </c>
      <c r="J940" s="5">
        <f>SalesData_2[[#This Row],[Sales]]-SalesData_2[[#This Row],[COGS]]</f>
        <v>396</v>
      </c>
      <c r="K940" s="19">
        <f>SalesData_2[[#This Row],[Profit]]/SalesData_2[[#This Row],[Sales]]</f>
        <v>0.3</v>
      </c>
      <c r="L940" t="s">
        <v>68</v>
      </c>
      <c r="M940" t="s">
        <v>82</v>
      </c>
      <c r="N940" t="s">
        <v>86</v>
      </c>
    </row>
    <row r="941" spans="1:14" x14ac:dyDescent="0.3">
      <c r="A941" s="2">
        <v>44789</v>
      </c>
      <c r="B941" s="2">
        <v>44791</v>
      </c>
      <c r="C941">
        <v>2</v>
      </c>
      <c r="D941" t="s">
        <v>5</v>
      </c>
      <c r="E941" s="5">
        <v>290</v>
      </c>
      <c r="F941" s="5">
        <v>185.6</v>
      </c>
      <c r="G941">
        <v>4</v>
      </c>
      <c r="H941" s="5">
        <f>SalesData_2[[#This Row],[Unit Price]]*SalesData_2[[#This Row],[Units Sold]]</f>
        <v>1160</v>
      </c>
      <c r="I941" s="5">
        <f>SalesData_2[[#This Row],[Unit Cost]]*SalesData_2[[#This Row],[Units Sold]]</f>
        <v>742.4</v>
      </c>
      <c r="J941" s="5">
        <f>SalesData_2[[#This Row],[Sales]]-SalesData_2[[#This Row],[COGS]]</f>
        <v>417.6</v>
      </c>
      <c r="K941" s="19">
        <f>SalesData_2[[#This Row],[Profit]]/SalesData_2[[#This Row],[Sales]]</f>
        <v>0.36000000000000004</v>
      </c>
      <c r="L941" t="s">
        <v>44</v>
      </c>
      <c r="M941" t="s">
        <v>82</v>
      </c>
      <c r="N941" t="s">
        <v>86</v>
      </c>
    </row>
    <row r="942" spans="1:14" x14ac:dyDescent="0.3">
      <c r="A942" s="2">
        <v>44789</v>
      </c>
      <c r="B942" s="2">
        <v>44794</v>
      </c>
      <c r="C942">
        <v>5</v>
      </c>
      <c r="D942" t="s">
        <v>17</v>
      </c>
      <c r="E942" s="5">
        <v>195</v>
      </c>
      <c r="F942" s="5">
        <v>138.44999999999999</v>
      </c>
      <c r="G942">
        <v>6</v>
      </c>
      <c r="H942" s="5">
        <f>SalesData_2[[#This Row],[Unit Price]]*SalesData_2[[#This Row],[Units Sold]]</f>
        <v>1170</v>
      </c>
      <c r="I942" s="5">
        <f>SalesData_2[[#This Row],[Unit Cost]]*SalesData_2[[#This Row],[Units Sold]]</f>
        <v>830.69999999999993</v>
      </c>
      <c r="J942" s="5">
        <f>SalesData_2[[#This Row],[Sales]]-SalesData_2[[#This Row],[COGS]]</f>
        <v>339.30000000000007</v>
      </c>
      <c r="K942" s="19">
        <f>SalesData_2[[#This Row],[Profit]]/SalesData_2[[#This Row],[Sales]]</f>
        <v>0.29000000000000004</v>
      </c>
      <c r="L942" t="s">
        <v>61</v>
      </c>
      <c r="M942" t="s">
        <v>83</v>
      </c>
      <c r="N942" t="s">
        <v>86</v>
      </c>
    </row>
    <row r="943" spans="1:14" x14ac:dyDescent="0.3">
      <c r="A943" s="2">
        <v>44791</v>
      </c>
      <c r="B943" s="2">
        <v>44797</v>
      </c>
      <c r="C943">
        <v>6</v>
      </c>
      <c r="D943" t="s">
        <v>12</v>
      </c>
      <c r="E943" s="5">
        <v>320</v>
      </c>
      <c r="F943" s="5">
        <v>233.6</v>
      </c>
      <c r="G943">
        <v>2</v>
      </c>
      <c r="H943" s="5">
        <f>SalesData_2[[#This Row],[Unit Price]]*SalesData_2[[#This Row],[Units Sold]]</f>
        <v>640</v>
      </c>
      <c r="I943" s="5">
        <f>SalesData_2[[#This Row],[Unit Cost]]*SalesData_2[[#This Row],[Units Sold]]</f>
        <v>467.2</v>
      </c>
      <c r="J943" s="5">
        <f>SalesData_2[[#This Row],[Sales]]-SalesData_2[[#This Row],[COGS]]</f>
        <v>172.8</v>
      </c>
      <c r="K943" s="19">
        <f>SalesData_2[[#This Row],[Profit]]/SalesData_2[[#This Row],[Sales]]</f>
        <v>0.27</v>
      </c>
      <c r="L943" t="s">
        <v>33</v>
      </c>
      <c r="M943" t="s">
        <v>79</v>
      </c>
      <c r="N943" t="s">
        <v>86</v>
      </c>
    </row>
    <row r="944" spans="1:14" x14ac:dyDescent="0.3">
      <c r="A944" s="2">
        <v>44791</v>
      </c>
      <c r="B944" s="2">
        <v>44798</v>
      </c>
      <c r="C944">
        <v>7</v>
      </c>
      <c r="D944" t="s">
        <v>12</v>
      </c>
      <c r="E944" s="5">
        <v>320</v>
      </c>
      <c r="F944" s="5">
        <v>233.6</v>
      </c>
      <c r="G944">
        <v>6</v>
      </c>
      <c r="H944" s="5">
        <f>SalesData_2[[#This Row],[Unit Price]]*SalesData_2[[#This Row],[Units Sold]]</f>
        <v>1920</v>
      </c>
      <c r="I944" s="5">
        <f>SalesData_2[[#This Row],[Unit Cost]]*SalesData_2[[#This Row],[Units Sold]]</f>
        <v>1401.6</v>
      </c>
      <c r="J944" s="5">
        <f>SalesData_2[[#This Row],[Sales]]-SalesData_2[[#This Row],[COGS]]</f>
        <v>518.40000000000009</v>
      </c>
      <c r="K944" s="19">
        <f>SalesData_2[[#This Row],[Profit]]/SalesData_2[[#This Row],[Sales]]</f>
        <v>0.27000000000000007</v>
      </c>
      <c r="L944" t="s">
        <v>75</v>
      </c>
      <c r="M944" t="s">
        <v>80</v>
      </c>
      <c r="N944" t="s">
        <v>86</v>
      </c>
    </row>
    <row r="945" spans="1:14" x14ac:dyDescent="0.3">
      <c r="A945" s="2">
        <v>44792</v>
      </c>
      <c r="B945" s="2">
        <v>44793</v>
      </c>
      <c r="C945">
        <v>1</v>
      </c>
      <c r="D945" t="s">
        <v>11</v>
      </c>
      <c r="E945" s="5">
        <v>490</v>
      </c>
      <c r="F945" s="5">
        <v>298.89999999999998</v>
      </c>
      <c r="G945">
        <v>4</v>
      </c>
      <c r="H945" s="5">
        <f>SalesData_2[[#This Row],[Unit Price]]*SalesData_2[[#This Row],[Units Sold]]</f>
        <v>1960</v>
      </c>
      <c r="I945" s="5">
        <f>SalesData_2[[#This Row],[Unit Cost]]*SalesData_2[[#This Row],[Units Sold]]</f>
        <v>1195.5999999999999</v>
      </c>
      <c r="J945" s="5">
        <f>SalesData_2[[#This Row],[Sales]]-SalesData_2[[#This Row],[COGS]]</f>
        <v>764.40000000000009</v>
      </c>
      <c r="K945" s="19">
        <f>SalesData_2[[#This Row],[Profit]]/SalesData_2[[#This Row],[Sales]]</f>
        <v>0.39000000000000007</v>
      </c>
      <c r="L945" t="s">
        <v>43</v>
      </c>
      <c r="M945" t="s">
        <v>83</v>
      </c>
      <c r="N945" t="s">
        <v>86</v>
      </c>
    </row>
    <row r="946" spans="1:14" x14ac:dyDescent="0.3">
      <c r="A946" s="2">
        <v>44792</v>
      </c>
      <c r="B946" s="2">
        <v>44798</v>
      </c>
      <c r="C946">
        <v>6</v>
      </c>
      <c r="D946" t="s">
        <v>4</v>
      </c>
      <c r="E946" s="5">
        <v>390</v>
      </c>
      <c r="F946" s="5">
        <v>288.60000000000002</v>
      </c>
      <c r="G946">
        <v>1</v>
      </c>
      <c r="H946" s="5">
        <f>SalesData_2[[#This Row],[Unit Price]]*SalesData_2[[#This Row],[Units Sold]]</f>
        <v>390</v>
      </c>
      <c r="I946" s="5">
        <f>SalesData_2[[#This Row],[Unit Cost]]*SalesData_2[[#This Row],[Units Sold]]</f>
        <v>288.60000000000002</v>
      </c>
      <c r="J946" s="5">
        <f>SalesData_2[[#This Row],[Sales]]-SalesData_2[[#This Row],[COGS]]</f>
        <v>101.39999999999998</v>
      </c>
      <c r="K946" s="19">
        <f>SalesData_2[[#This Row],[Profit]]/SalesData_2[[#This Row],[Sales]]</f>
        <v>0.25999999999999995</v>
      </c>
      <c r="L946" t="s">
        <v>37</v>
      </c>
      <c r="M946" t="s">
        <v>83</v>
      </c>
      <c r="N946" t="s">
        <v>86</v>
      </c>
    </row>
    <row r="947" spans="1:14" x14ac:dyDescent="0.3">
      <c r="A947" s="2">
        <v>44793</v>
      </c>
      <c r="B947" s="2">
        <v>44796</v>
      </c>
      <c r="C947">
        <v>3</v>
      </c>
      <c r="D947" t="s">
        <v>22</v>
      </c>
      <c r="E947" s="5">
        <v>460</v>
      </c>
      <c r="F947" s="5">
        <v>303.60000000000002</v>
      </c>
      <c r="G947">
        <v>8</v>
      </c>
      <c r="H947" s="5">
        <f>SalesData_2[[#This Row],[Unit Price]]*SalesData_2[[#This Row],[Units Sold]]</f>
        <v>3680</v>
      </c>
      <c r="I947" s="5">
        <f>SalesData_2[[#This Row],[Unit Cost]]*SalesData_2[[#This Row],[Units Sold]]</f>
        <v>2428.8000000000002</v>
      </c>
      <c r="J947" s="5">
        <f>SalesData_2[[#This Row],[Sales]]-SalesData_2[[#This Row],[COGS]]</f>
        <v>1251.1999999999998</v>
      </c>
      <c r="K947" s="19">
        <f>SalesData_2[[#This Row],[Profit]]/SalesData_2[[#This Row],[Sales]]</f>
        <v>0.33999999999999997</v>
      </c>
      <c r="L947" t="s">
        <v>54</v>
      </c>
      <c r="M947" t="s">
        <v>81</v>
      </c>
      <c r="N947" t="s">
        <v>85</v>
      </c>
    </row>
    <row r="948" spans="1:14" x14ac:dyDescent="0.3">
      <c r="A948" s="2">
        <v>44794</v>
      </c>
      <c r="B948" s="2">
        <v>44796</v>
      </c>
      <c r="C948">
        <v>2</v>
      </c>
      <c r="D948" t="s">
        <v>14</v>
      </c>
      <c r="E948" s="5">
        <v>375</v>
      </c>
      <c r="F948" s="5">
        <v>247.5</v>
      </c>
      <c r="G948">
        <v>3</v>
      </c>
      <c r="H948" s="5">
        <f>SalesData_2[[#This Row],[Unit Price]]*SalesData_2[[#This Row],[Units Sold]]</f>
        <v>1125</v>
      </c>
      <c r="I948" s="5">
        <f>SalesData_2[[#This Row],[Unit Cost]]*SalesData_2[[#This Row],[Units Sold]]</f>
        <v>742.5</v>
      </c>
      <c r="J948" s="5">
        <f>SalesData_2[[#This Row],[Sales]]-SalesData_2[[#This Row],[COGS]]</f>
        <v>382.5</v>
      </c>
      <c r="K948" s="19">
        <f>SalesData_2[[#This Row],[Profit]]/SalesData_2[[#This Row],[Sales]]</f>
        <v>0.34</v>
      </c>
      <c r="L948" t="s">
        <v>62</v>
      </c>
      <c r="M948" t="s">
        <v>82</v>
      </c>
      <c r="N948" t="s">
        <v>85</v>
      </c>
    </row>
    <row r="949" spans="1:14" x14ac:dyDescent="0.3">
      <c r="A949" s="2">
        <v>44794</v>
      </c>
      <c r="B949" s="2">
        <v>44799</v>
      </c>
      <c r="C949">
        <v>5</v>
      </c>
      <c r="D949" t="s">
        <v>3</v>
      </c>
      <c r="E949" s="5">
        <v>95</v>
      </c>
      <c r="F949" s="5">
        <v>60.8</v>
      </c>
      <c r="G949">
        <v>5</v>
      </c>
      <c r="H949" s="5">
        <f>SalesData_2[[#This Row],[Unit Price]]*SalesData_2[[#This Row],[Units Sold]]</f>
        <v>475</v>
      </c>
      <c r="I949" s="5">
        <f>SalesData_2[[#This Row],[Unit Cost]]*SalesData_2[[#This Row],[Units Sold]]</f>
        <v>304</v>
      </c>
      <c r="J949" s="5">
        <f>SalesData_2[[#This Row],[Sales]]-SalesData_2[[#This Row],[COGS]]</f>
        <v>171</v>
      </c>
      <c r="K949" s="19">
        <f>SalesData_2[[#This Row],[Profit]]/SalesData_2[[#This Row],[Sales]]</f>
        <v>0.36</v>
      </c>
      <c r="L949" t="s">
        <v>53</v>
      </c>
      <c r="M949" t="s">
        <v>80</v>
      </c>
      <c r="N949" t="s">
        <v>86</v>
      </c>
    </row>
    <row r="950" spans="1:14" x14ac:dyDescent="0.3">
      <c r="A950" s="2">
        <v>44794</v>
      </c>
      <c r="B950" s="2">
        <v>44801</v>
      </c>
      <c r="C950">
        <v>7</v>
      </c>
      <c r="D950" t="s">
        <v>13</v>
      </c>
      <c r="E950" s="5">
        <v>445</v>
      </c>
      <c r="F950" s="5">
        <v>280.35000000000002</v>
      </c>
      <c r="G950">
        <v>6</v>
      </c>
      <c r="H950" s="5">
        <f>SalesData_2[[#This Row],[Unit Price]]*SalesData_2[[#This Row],[Units Sold]]</f>
        <v>2670</v>
      </c>
      <c r="I950" s="5">
        <f>SalesData_2[[#This Row],[Unit Cost]]*SalesData_2[[#This Row],[Units Sold]]</f>
        <v>1682.1000000000001</v>
      </c>
      <c r="J950" s="5">
        <f>SalesData_2[[#This Row],[Sales]]-SalesData_2[[#This Row],[COGS]]</f>
        <v>987.89999999999986</v>
      </c>
      <c r="K950" s="19">
        <f>SalesData_2[[#This Row],[Profit]]/SalesData_2[[#This Row],[Sales]]</f>
        <v>0.36999999999999994</v>
      </c>
      <c r="L950" t="s">
        <v>46</v>
      </c>
      <c r="M950" t="s">
        <v>80</v>
      </c>
      <c r="N950" t="s">
        <v>85</v>
      </c>
    </row>
    <row r="951" spans="1:14" x14ac:dyDescent="0.3">
      <c r="A951" s="2">
        <v>44795</v>
      </c>
      <c r="B951" s="2">
        <v>44802</v>
      </c>
      <c r="C951">
        <v>7</v>
      </c>
      <c r="D951" t="s">
        <v>22</v>
      </c>
      <c r="E951" s="5">
        <v>460</v>
      </c>
      <c r="F951" s="5">
        <v>303.60000000000002</v>
      </c>
      <c r="G951">
        <v>7</v>
      </c>
      <c r="H951" s="5">
        <f>SalesData_2[[#This Row],[Unit Price]]*SalesData_2[[#This Row],[Units Sold]]</f>
        <v>3220</v>
      </c>
      <c r="I951" s="5">
        <f>SalesData_2[[#This Row],[Unit Cost]]*SalesData_2[[#This Row],[Units Sold]]</f>
        <v>2125.2000000000003</v>
      </c>
      <c r="J951" s="5">
        <f>SalesData_2[[#This Row],[Sales]]-SalesData_2[[#This Row],[COGS]]</f>
        <v>1094.7999999999997</v>
      </c>
      <c r="K951" s="19">
        <f>SalesData_2[[#This Row],[Profit]]/SalesData_2[[#This Row],[Sales]]</f>
        <v>0.33999999999999991</v>
      </c>
      <c r="L951" t="s">
        <v>76</v>
      </c>
      <c r="M951" t="s">
        <v>80</v>
      </c>
      <c r="N951" t="s">
        <v>86</v>
      </c>
    </row>
    <row r="952" spans="1:14" x14ac:dyDescent="0.3">
      <c r="A952" s="2">
        <v>44795</v>
      </c>
      <c r="B952" s="2">
        <v>44802</v>
      </c>
      <c r="C952">
        <v>7</v>
      </c>
      <c r="D952" t="s">
        <v>6</v>
      </c>
      <c r="E952" s="5">
        <v>99</v>
      </c>
      <c r="F952" s="5">
        <v>62.37</v>
      </c>
      <c r="G952">
        <v>8</v>
      </c>
      <c r="H952" s="5">
        <f>SalesData_2[[#This Row],[Unit Price]]*SalesData_2[[#This Row],[Units Sold]]</f>
        <v>792</v>
      </c>
      <c r="I952" s="5">
        <f>SalesData_2[[#This Row],[Unit Cost]]*SalesData_2[[#This Row],[Units Sold]]</f>
        <v>498.96</v>
      </c>
      <c r="J952" s="5">
        <f>SalesData_2[[#This Row],[Sales]]-SalesData_2[[#This Row],[COGS]]</f>
        <v>293.04000000000002</v>
      </c>
      <c r="K952" s="19">
        <f>SalesData_2[[#This Row],[Profit]]/SalesData_2[[#This Row],[Sales]]</f>
        <v>0.37000000000000005</v>
      </c>
      <c r="L952" t="s">
        <v>38</v>
      </c>
      <c r="M952" t="s">
        <v>80</v>
      </c>
      <c r="N952" t="s">
        <v>85</v>
      </c>
    </row>
    <row r="953" spans="1:14" x14ac:dyDescent="0.3">
      <c r="A953" s="2">
        <v>44795</v>
      </c>
      <c r="B953" s="2">
        <v>44797</v>
      </c>
      <c r="C953">
        <v>2</v>
      </c>
      <c r="D953" t="s">
        <v>20</v>
      </c>
      <c r="E953" s="5">
        <v>440</v>
      </c>
      <c r="F953" s="5">
        <v>286</v>
      </c>
      <c r="G953">
        <v>7</v>
      </c>
      <c r="H953" s="5">
        <f>SalesData_2[[#This Row],[Unit Price]]*SalesData_2[[#This Row],[Units Sold]]</f>
        <v>3080</v>
      </c>
      <c r="I953" s="5">
        <f>SalesData_2[[#This Row],[Unit Cost]]*SalesData_2[[#This Row],[Units Sold]]</f>
        <v>2002</v>
      </c>
      <c r="J953" s="5">
        <f>SalesData_2[[#This Row],[Sales]]-SalesData_2[[#This Row],[COGS]]</f>
        <v>1078</v>
      </c>
      <c r="K953" s="19">
        <f>SalesData_2[[#This Row],[Profit]]/SalesData_2[[#This Row],[Sales]]</f>
        <v>0.35</v>
      </c>
      <c r="L953" t="s">
        <v>56</v>
      </c>
      <c r="M953" t="s">
        <v>83</v>
      </c>
      <c r="N953" t="s">
        <v>86</v>
      </c>
    </row>
    <row r="954" spans="1:14" x14ac:dyDescent="0.3">
      <c r="A954" s="2">
        <v>44795</v>
      </c>
      <c r="B954" s="2">
        <v>44801</v>
      </c>
      <c r="C954">
        <v>6</v>
      </c>
      <c r="D954" t="s">
        <v>12</v>
      </c>
      <c r="E954" s="5">
        <v>320</v>
      </c>
      <c r="F954" s="5">
        <v>233.6</v>
      </c>
      <c r="G954">
        <v>2</v>
      </c>
      <c r="H954" s="5">
        <f>SalesData_2[[#This Row],[Unit Price]]*SalesData_2[[#This Row],[Units Sold]]</f>
        <v>640</v>
      </c>
      <c r="I954" s="5">
        <f>SalesData_2[[#This Row],[Unit Cost]]*SalesData_2[[#This Row],[Units Sold]]</f>
        <v>467.2</v>
      </c>
      <c r="J954" s="5">
        <f>SalesData_2[[#This Row],[Sales]]-SalesData_2[[#This Row],[COGS]]</f>
        <v>172.8</v>
      </c>
      <c r="K954" s="19">
        <f>SalesData_2[[#This Row],[Profit]]/SalesData_2[[#This Row],[Sales]]</f>
        <v>0.27</v>
      </c>
      <c r="L954" t="s">
        <v>39</v>
      </c>
      <c r="M954" t="s">
        <v>82</v>
      </c>
      <c r="N954" t="s">
        <v>86</v>
      </c>
    </row>
    <row r="955" spans="1:14" x14ac:dyDescent="0.3">
      <c r="A955" s="2">
        <v>44796</v>
      </c>
      <c r="B955" s="2">
        <v>44802</v>
      </c>
      <c r="C955">
        <v>6</v>
      </c>
      <c r="D955" t="s">
        <v>7</v>
      </c>
      <c r="E955" s="5">
        <v>250</v>
      </c>
      <c r="F955" s="5">
        <v>167.5</v>
      </c>
      <c r="G955">
        <v>9</v>
      </c>
      <c r="H955" s="5">
        <f>SalesData_2[[#This Row],[Unit Price]]*SalesData_2[[#This Row],[Units Sold]]</f>
        <v>2250</v>
      </c>
      <c r="I955" s="5">
        <f>SalesData_2[[#This Row],[Unit Cost]]*SalesData_2[[#This Row],[Units Sold]]</f>
        <v>1507.5</v>
      </c>
      <c r="J955" s="5">
        <f>SalesData_2[[#This Row],[Sales]]-SalesData_2[[#This Row],[COGS]]</f>
        <v>742.5</v>
      </c>
      <c r="K955" s="19">
        <f>SalesData_2[[#This Row],[Profit]]/SalesData_2[[#This Row],[Sales]]</f>
        <v>0.33</v>
      </c>
      <c r="L955" t="s">
        <v>54</v>
      </c>
      <c r="M955" t="s">
        <v>83</v>
      </c>
      <c r="N955" t="s">
        <v>85</v>
      </c>
    </row>
    <row r="956" spans="1:14" x14ac:dyDescent="0.3">
      <c r="A956" s="2">
        <v>44796</v>
      </c>
      <c r="B956" s="2">
        <v>44800</v>
      </c>
      <c r="C956">
        <v>4</v>
      </c>
      <c r="D956" t="s">
        <v>20</v>
      </c>
      <c r="E956" s="5">
        <v>440</v>
      </c>
      <c r="F956" s="5">
        <v>286</v>
      </c>
      <c r="G956">
        <v>9</v>
      </c>
      <c r="H956" s="5">
        <f>SalesData_2[[#This Row],[Unit Price]]*SalesData_2[[#This Row],[Units Sold]]</f>
        <v>3960</v>
      </c>
      <c r="I956" s="5">
        <f>SalesData_2[[#This Row],[Unit Cost]]*SalesData_2[[#This Row],[Units Sold]]</f>
        <v>2574</v>
      </c>
      <c r="J956" s="5">
        <f>SalesData_2[[#This Row],[Sales]]-SalesData_2[[#This Row],[COGS]]</f>
        <v>1386</v>
      </c>
      <c r="K956" s="19">
        <f>SalesData_2[[#This Row],[Profit]]/SalesData_2[[#This Row],[Sales]]</f>
        <v>0.35</v>
      </c>
      <c r="L956" t="s">
        <v>60</v>
      </c>
      <c r="M956" t="s">
        <v>81</v>
      </c>
      <c r="N956" t="s">
        <v>85</v>
      </c>
    </row>
    <row r="957" spans="1:14" x14ac:dyDescent="0.3">
      <c r="A957" s="2">
        <v>44796</v>
      </c>
      <c r="B957" s="2">
        <v>44799</v>
      </c>
      <c r="C957">
        <v>3</v>
      </c>
      <c r="D957" t="s">
        <v>18</v>
      </c>
      <c r="E957" s="5">
        <v>80</v>
      </c>
      <c r="F957" s="5">
        <v>48.8</v>
      </c>
      <c r="G957">
        <v>8</v>
      </c>
      <c r="H957" s="5">
        <f>SalesData_2[[#This Row],[Unit Price]]*SalesData_2[[#This Row],[Units Sold]]</f>
        <v>640</v>
      </c>
      <c r="I957" s="5">
        <f>SalesData_2[[#This Row],[Unit Cost]]*SalesData_2[[#This Row],[Units Sold]]</f>
        <v>390.4</v>
      </c>
      <c r="J957" s="5">
        <f>SalesData_2[[#This Row],[Sales]]-SalesData_2[[#This Row],[COGS]]</f>
        <v>249.60000000000002</v>
      </c>
      <c r="K957" s="19">
        <f>SalesData_2[[#This Row],[Profit]]/SalesData_2[[#This Row],[Sales]]</f>
        <v>0.39</v>
      </c>
      <c r="L957" t="s">
        <v>46</v>
      </c>
      <c r="M957" t="s">
        <v>80</v>
      </c>
      <c r="N957" t="s">
        <v>86</v>
      </c>
    </row>
    <row r="958" spans="1:14" x14ac:dyDescent="0.3">
      <c r="A958" s="2">
        <v>44797</v>
      </c>
      <c r="B958" s="2">
        <v>44803</v>
      </c>
      <c r="C958">
        <v>6</v>
      </c>
      <c r="D958" t="s">
        <v>19</v>
      </c>
      <c r="E958" s="5">
        <v>220</v>
      </c>
      <c r="F958" s="5">
        <v>154</v>
      </c>
      <c r="G958">
        <v>7</v>
      </c>
      <c r="H958" s="5">
        <f>SalesData_2[[#This Row],[Unit Price]]*SalesData_2[[#This Row],[Units Sold]]</f>
        <v>1540</v>
      </c>
      <c r="I958" s="5">
        <f>SalesData_2[[#This Row],[Unit Cost]]*SalesData_2[[#This Row],[Units Sold]]</f>
        <v>1078</v>
      </c>
      <c r="J958" s="5">
        <f>SalesData_2[[#This Row],[Sales]]-SalesData_2[[#This Row],[COGS]]</f>
        <v>462</v>
      </c>
      <c r="K958" s="19">
        <f>SalesData_2[[#This Row],[Profit]]/SalesData_2[[#This Row],[Sales]]</f>
        <v>0.3</v>
      </c>
      <c r="L958" t="s">
        <v>61</v>
      </c>
      <c r="M958" t="s">
        <v>81</v>
      </c>
      <c r="N958" t="s">
        <v>85</v>
      </c>
    </row>
    <row r="959" spans="1:14" x14ac:dyDescent="0.3">
      <c r="A959" s="2">
        <v>44798</v>
      </c>
      <c r="B959" s="2">
        <v>44800</v>
      </c>
      <c r="C959">
        <v>2</v>
      </c>
      <c r="D959" t="s">
        <v>10</v>
      </c>
      <c r="E959" s="5">
        <v>390</v>
      </c>
      <c r="F959" s="5">
        <v>253.5</v>
      </c>
      <c r="G959">
        <v>7</v>
      </c>
      <c r="H959" s="5">
        <f>SalesData_2[[#This Row],[Unit Price]]*SalesData_2[[#This Row],[Units Sold]]</f>
        <v>2730</v>
      </c>
      <c r="I959" s="5">
        <f>SalesData_2[[#This Row],[Unit Cost]]*SalesData_2[[#This Row],[Units Sold]]</f>
        <v>1774.5</v>
      </c>
      <c r="J959" s="5">
        <f>SalesData_2[[#This Row],[Sales]]-SalesData_2[[#This Row],[COGS]]</f>
        <v>955.5</v>
      </c>
      <c r="K959" s="19">
        <f>SalesData_2[[#This Row],[Profit]]/SalesData_2[[#This Row],[Sales]]</f>
        <v>0.35</v>
      </c>
      <c r="L959" t="s">
        <v>65</v>
      </c>
      <c r="M959" t="s">
        <v>79</v>
      </c>
      <c r="N959" t="s">
        <v>86</v>
      </c>
    </row>
    <row r="960" spans="1:14" x14ac:dyDescent="0.3">
      <c r="A960" s="2">
        <v>44798</v>
      </c>
      <c r="B960" s="2">
        <v>44804</v>
      </c>
      <c r="C960">
        <v>6</v>
      </c>
      <c r="D960" t="s">
        <v>4</v>
      </c>
      <c r="E960" s="5">
        <v>390</v>
      </c>
      <c r="F960" s="5">
        <v>288.60000000000002</v>
      </c>
      <c r="G960">
        <v>1</v>
      </c>
      <c r="H960" s="5">
        <f>SalesData_2[[#This Row],[Unit Price]]*SalesData_2[[#This Row],[Units Sold]]</f>
        <v>390</v>
      </c>
      <c r="I960" s="5">
        <f>SalesData_2[[#This Row],[Unit Cost]]*SalesData_2[[#This Row],[Units Sold]]</f>
        <v>288.60000000000002</v>
      </c>
      <c r="J960" s="5">
        <f>SalesData_2[[#This Row],[Sales]]-SalesData_2[[#This Row],[COGS]]</f>
        <v>101.39999999999998</v>
      </c>
      <c r="K960" s="19">
        <f>SalesData_2[[#This Row],[Profit]]/SalesData_2[[#This Row],[Sales]]</f>
        <v>0.25999999999999995</v>
      </c>
      <c r="L960" t="s">
        <v>42</v>
      </c>
      <c r="M960" t="s">
        <v>79</v>
      </c>
      <c r="N960" t="s">
        <v>86</v>
      </c>
    </row>
    <row r="961" spans="1:14" x14ac:dyDescent="0.3">
      <c r="A961" s="2">
        <v>44799</v>
      </c>
      <c r="B961" s="2">
        <v>44803</v>
      </c>
      <c r="C961">
        <v>4</v>
      </c>
      <c r="D961" t="s">
        <v>16</v>
      </c>
      <c r="E961" s="5">
        <v>145</v>
      </c>
      <c r="F961" s="5">
        <v>105.85</v>
      </c>
      <c r="G961">
        <v>1</v>
      </c>
      <c r="H961" s="5">
        <f>SalesData_2[[#This Row],[Unit Price]]*SalesData_2[[#This Row],[Units Sold]]</f>
        <v>145</v>
      </c>
      <c r="I961" s="5">
        <f>SalesData_2[[#This Row],[Unit Cost]]*SalesData_2[[#This Row],[Units Sold]]</f>
        <v>105.85</v>
      </c>
      <c r="J961" s="5">
        <f>SalesData_2[[#This Row],[Sales]]-SalesData_2[[#This Row],[COGS]]</f>
        <v>39.150000000000006</v>
      </c>
      <c r="K961" s="19">
        <f>SalesData_2[[#This Row],[Profit]]/SalesData_2[[#This Row],[Sales]]</f>
        <v>0.27</v>
      </c>
      <c r="L961" t="s">
        <v>32</v>
      </c>
      <c r="M961" t="s">
        <v>82</v>
      </c>
      <c r="N961" t="s">
        <v>86</v>
      </c>
    </row>
    <row r="962" spans="1:14" x14ac:dyDescent="0.3">
      <c r="A962" s="2">
        <v>44799</v>
      </c>
      <c r="B962" s="2">
        <v>44801</v>
      </c>
      <c r="C962">
        <v>2</v>
      </c>
      <c r="D962" t="s">
        <v>22</v>
      </c>
      <c r="E962" s="5">
        <v>460</v>
      </c>
      <c r="F962" s="5">
        <v>303.60000000000002</v>
      </c>
      <c r="G962">
        <v>9</v>
      </c>
      <c r="H962" s="5">
        <f>SalesData_2[[#This Row],[Unit Price]]*SalesData_2[[#This Row],[Units Sold]]</f>
        <v>4140</v>
      </c>
      <c r="I962" s="5">
        <f>SalesData_2[[#This Row],[Unit Cost]]*SalesData_2[[#This Row],[Units Sold]]</f>
        <v>2732.4</v>
      </c>
      <c r="J962" s="5">
        <f>SalesData_2[[#This Row],[Sales]]-SalesData_2[[#This Row],[COGS]]</f>
        <v>1407.6</v>
      </c>
      <c r="K962" s="19">
        <f>SalesData_2[[#This Row],[Profit]]/SalesData_2[[#This Row],[Sales]]</f>
        <v>0.33999999999999997</v>
      </c>
      <c r="L962" t="s">
        <v>64</v>
      </c>
      <c r="M962" t="s">
        <v>83</v>
      </c>
      <c r="N962" t="s">
        <v>85</v>
      </c>
    </row>
    <row r="963" spans="1:14" x14ac:dyDescent="0.3">
      <c r="A963" s="2">
        <v>44800</v>
      </c>
      <c r="B963" s="2">
        <v>44801</v>
      </c>
      <c r="C963">
        <v>1</v>
      </c>
      <c r="D963" t="s">
        <v>6</v>
      </c>
      <c r="E963" s="5">
        <v>99</v>
      </c>
      <c r="F963" s="5">
        <v>62.37</v>
      </c>
      <c r="G963">
        <v>7</v>
      </c>
      <c r="H963" s="5">
        <f>SalesData_2[[#This Row],[Unit Price]]*SalesData_2[[#This Row],[Units Sold]]</f>
        <v>693</v>
      </c>
      <c r="I963" s="5">
        <f>SalesData_2[[#This Row],[Unit Cost]]*SalesData_2[[#This Row],[Units Sold]]</f>
        <v>436.59</v>
      </c>
      <c r="J963" s="5">
        <f>SalesData_2[[#This Row],[Sales]]-SalesData_2[[#This Row],[COGS]]</f>
        <v>256.41000000000003</v>
      </c>
      <c r="K963" s="19">
        <f>SalesData_2[[#This Row],[Profit]]/SalesData_2[[#This Row],[Sales]]</f>
        <v>0.37000000000000005</v>
      </c>
      <c r="L963" t="s">
        <v>38</v>
      </c>
      <c r="M963" t="s">
        <v>82</v>
      </c>
      <c r="N963" t="s">
        <v>86</v>
      </c>
    </row>
    <row r="964" spans="1:14" x14ac:dyDescent="0.3">
      <c r="A964" s="2">
        <v>44800</v>
      </c>
      <c r="B964" s="2">
        <v>44802</v>
      </c>
      <c r="C964">
        <v>2</v>
      </c>
      <c r="D964" t="s">
        <v>12</v>
      </c>
      <c r="E964" s="5">
        <v>320</v>
      </c>
      <c r="F964" s="5">
        <v>233.6</v>
      </c>
      <c r="G964">
        <v>1</v>
      </c>
      <c r="H964" s="5">
        <f>SalesData_2[[#This Row],[Unit Price]]*SalesData_2[[#This Row],[Units Sold]]</f>
        <v>320</v>
      </c>
      <c r="I964" s="5">
        <f>SalesData_2[[#This Row],[Unit Cost]]*SalesData_2[[#This Row],[Units Sold]]</f>
        <v>233.6</v>
      </c>
      <c r="J964" s="5">
        <f>SalesData_2[[#This Row],[Sales]]-SalesData_2[[#This Row],[COGS]]</f>
        <v>86.4</v>
      </c>
      <c r="K964" s="19">
        <f>SalesData_2[[#This Row],[Profit]]/SalesData_2[[#This Row],[Sales]]</f>
        <v>0.27</v>
      </c>
      <c r="L964" t="s">
        <v>70</v>
      </c>
      <c r="M964" t="s">
        <v>80</v>
      </c>
      <c r="N964" t="s">
        <v>85</v>
      </c>
    </row>
    <row r="965" spans="1:14" x14ac:dyDescent="0.3">
      <c r="A965" s="2">
        <v>44801</v>
      </c>
      <c r="B965" s="2">
        <v>44807</v>
      </c>
      <c r="C965">
        <v>6</v>
      </c>
      <c r="D965" t="s">
        <v>8</v>
      </c>
      <c r="E965" s="5">
        <v>59</v>
      </c>
      <c r="F965" s="5">
        <v>41.3</v>
      </c>
      <c r="G965">
        <v>4</v>
      </c>
      <c r="H965" s="5">
        <f>SalesData_2[[#This Row],[Unit Price]]*SalesData_2[[#This Row],[Units Sold]]</f>
        <v>236</v>
      </c>
      <c r="I965" s="5">
        <f>SalesData_2[[#This Row],[Unit Cost]]*SalesData_2[[#This Row],[Units Sold]]</f>
        <v>165.2</v>
      </c>
      <c r="J965" s="5">
        <f>SalesData_2[[#This Row],[Sales]]-SalesData_2[[#This Row],[COGS]]</f>
        <v>70.800000000000011</v>
      </c>
      <c r="K965" s="19">
        <f>SalesData_2[[#This Row],[Profit]]/SalesData_2[[#This Row],[Sales]]</f>
        <v>0.30000000000000004</v>
      </c>
      <c r="L965" t="s">
        <v>42</v>
      </c>
      <c r="M965" t="s">
        <v>83</v>
      </c>
      <c r="N965" t="s">
        <v>85</v>
      </c>
    </row>
    <row r="966" spans="1:14" x14ac:dyDescent="0.3">
      <c r="A966" s="2">
        <v>44801</v>
      </c>
      <c r="B966" s="2">
        <v>44803</v>
      </c>
      <c r="C966">
        <v>2</v>
      </c>
      <c r="D966" t="s">
        <v>16</v>
      </c>
      <c r="E966" s="5">
        <v>145</v>
      </c>
      <c r="F966" s="5">
        <v>105.85</v>
      </c>
      <c r="G966">
        <v>7</v>
      </c>
      <c r="H966" s="5">
        <f>SalesData_2[[#This Row],[Unit Price]]*SalesData_2[[#This Row],[Units Sold]]</f>
        <v>1015</v>
      </c>
      <c r="I966" s="5">
        <f>SalesData_2[[#This Row],[Unit Cost]]*SalesData_2[[#This Row],[Units Sold]]</f>
        <v>740.94999999999993</v>
      </c>
      <c r="J966" s="5">
        <f>SalesData_2[[#This Row],[Sales]]-SalesData_2[[#This Row],[COGS]]</f>
        <v>274.05000000000007</v>
      </c>
      <c r="K966" s="19">
        <f>SalesData_2[[#This Row],[Profit]]/SalesData_2[[#This Row],[Sales]]</f>
        <v>0.27000000000000007</v>
      </c>
      <c r="L966" t="s">
        <v>48</v>
      </c>
      <c r="M966" t="s">
        <v>81</v>
      </c>
      <c r="N966" t="s">
        <v>86</v>
      </c>
    </row>
    <row r="967" spans="1:14" x14ac:dyDescent="0.3">
      <c r="A967" s="2">
        <v>44802</v>
      </c>
      <c r="B967" s="2">
        <v>44803</v>
      </c>
      <c r="C967">
        <v>1</v>
      </c>
      <c r="D967" t="s">
        <v>21</v>
      </c>
      <c r="E967" s="5">
        <v>355</v>
      </c>
      <c r="F967" s="5">
        <v>252.05</v>
      </c>
      <c r="G967">
        <v>9</v>
      </c>
      <c r="H967" s="5">
        <f>SalesData_2[[#This Row],[Unit Price]]*SalesData_2[[#This Row],[Units Sold]]</f>
        <v>3195</v>
      </c>
      <c r="I967" s="5">
        <f>SalesData_2[[#This Row],[Unit Cost]]*SalesData_2[[#This Row],[Units Sold]]</f>
        <v>2268.4500000000003</v>
      </c>
      <c r="J967" s="5">
        <f>SalesData_2[[#This Row],[Sales]]-SalesData_2[[#This Row],[COGS]]</f>
        <v>926.54999999999973</v>
      </c>
      <c r="K967" s="19">
        <f>SalesData_2[[#This Row],[Profit]]/SalesData_2[[#This Row],[Sales]]</f>
        <v>0.28999999999999992</v>
      </c>
      <c r="L967" t="s">
        <v>70</v>
      </c>
      <c r="M967" t="s">
        <v>79</v>
      </c>
      <c r="N967" t="s">
        <v>85</v>
      </c>
    </row>
    <row r="968" spans="1:14" x14ac:dyDescent="0.3">
      <c r="A968" s="2">
        <v>44802</v>
      </c>
      <c r="B968" s="2">
        <v>44804</v>
      </c>
      <c r="C968">
        <v>2</v>
      </c>
      <c r="D968" t="s">
        <v>13</v>
      </c>
      <c r="E968" s="5">
        <v>445</v>
      </c>
      <c r="F968" s="5">
        <v>280.35000000000002</v>
      </c>
      <c r="G968">
        <v>1</v>
      </c>
      <c r="H968" s="5">
        <f>SalesData_2[[#This Row],[Unit Price]]*SalesData_2[[#This Row],[Units Sold]]</f>
        <v>445</v>
      </c>
      <c r="I968" s="5">
        <f>SalesData_2[[#This Row],[Unit Cost]]*SalesData_2[[#This Row],[Units Sold]]</f>
        <v>280.35000000000002</v>
      </c>
      <c r="J968" s="5">
        <f>SalesData_2[[#This Row],[Sales]]-SalesData_2[[#This Row],[COGS]]</f>
        <v>164.64999999999998</v>
      </c>
      <c r="K968" s="19">
        <f>SalesData_2[[#This Row],[Profit]]/SalesData_2[[#This Row],[Sales]]</f>
        <v>0.36999999999999994</v>
      </c>
      <c r="L968" t="s">
        <v>37</v>
      </c>
      <c r="M968" t="s">
        <v>80</v>
      </c>
      <c r="N968" t="s">
        <v>85</v>
      </c>
    </row>
    <row r="969" spans="1:14" x14ac:dyDescent="0.3">
      <c r="A969" s="2">
        <v>44802</v>
      </c>
      <c r="B969" s="2">
        <v>44803</v>
      </c>
      <c r="C969">
        <v>1</v>
      </c>
      <c r="D969" t="s">
        <v>21</v>
      </c>
      <c r="E969" s="5">
        <v>355</v>
      </c>
      <c r="F969" s="5">
        <v>252.05</v>
      </c>
      <c r="G969">
        <v>7</v>
      </c>
      <c r="H969" s="5">
        <f>SalesData_2[[#This Row],[Unit Price]]*SalesData_2[[#This Row],[Units Sold]]</f>
        <v>2485</v>
      </c>
      <c r="I969" s="5">
        <f>SalesData_2[[#This Row],[Unit Cost]]*SalesData_2[[#This Row],[Units Sold]]</f>
        <v>1764.3500000000001</v>
      </c>
      <c r="J969" s="5">
        <f>SalesData_2[[#This Row],[Sales]]-SalesData_2[[#This Row],[COGS]]</f>
        <v>720.64999999999986</v>
      </c>
      <c r="K969" s="19">
        <f>SalesData_2[[#This Row],[Profit]]/SalesData_2[[#This Row],[Sales]]</f>
        <v>0.28999999999999992</v>
      </c>
      <c r="L969" t="s">
        <v>60</v>
      </c>
      <c r="M969" t="s">
        <v>80</v>
      </c>
      <c r="N969" t="s">
        <v>86</v>
      </c>
    </row>
    <row r="970" spans="1:14" x14ac:dyDescent="0.3">
      <c r="A970" s="2">
        <v>44802</v>
      </c>
      <c r="B970" s="2">
        <v>44803</v>
      </c>
      <c r="C970">
        <v>1</v>
      </c>
      <c r="D970" t="s">
        <v>4</v>
      </c>
      <c r="E970" s="5">
        <v>390</v>
      </c>
      <c r="F970" s="5">
        <v>288.60000000000002</v>
      </c>
      <c r="G970">
        <v>7</v>
      </c>
      <c r="H970" s="5">
        <f>SalesData_2[[#This Row],[Unit Price]]*SalesData_2[[#This Row],[Units Sold]]</f>
        <v>2730</v>
      </c>
      <c r="I970" s="5">
        <f>SalesData_2[[#This Row],[Unit Cost]]*SalesData_2[[#This Row],[Units Sold]]</f>
        <v>2020.2000000000003</v>
      </c>
      <c r="J970" s="5">
        <f>SalesData_2[[#This Row],[Sales]]-SalesData_2[[#This Row],[COGS]]</f>
        <v>709.79999999999973</v>
      </c>
      <c r="K970" s="19">
        <f>SalesData_2[[#This Row],[Profit]]/SalesData_2[[#This Row],[Sales]]</f>
        <v>0.2599999999999999</v>
      </c>
      <c r="L970" t="s">
        <v>60</v>
      </c>
      <c r="M970" t="s">
        <v>81</v>
      </c>
      <c r="N970" t="s">
        <v>86</v>
      </c>
    </row>
    <row r="971" spans="1:14" x14ac:dyDescent="0.3">
      <c r="A971" s="2">
        <v>44804</v>
      </c>
      <c r="B971" s="2">
        <v>44809</v>
      </c>
      <c r="C971">
        <v>5</v>
      </c>
      <c r="D971" t="s">
        <v>12</v>
      </c>
      <c r="E971" s="5">
        <v>320</v>
      </c>
      <c r="F971" s="5">
        <v>233.6</v>
      </c>
      <c r="G971">
        <v>8</v>
      </c>
      <c r="H971" s="5">
        <f>SalesData_2[[#This Row],[Unit Price]]*SalesData_2[[#This Row],[Units Sold]]</f>
        <v>2560</v>
      </c>
      <c r="I971" s="5">
        <f>SalesData_2[[#This Row],[Unit Cost]]*SalesData_2[[#This Row],[Units Sold]]</f>
        <v>1868.8</v>
      </c>
      <c r="J971" s="5">
        <f>SalesData_2[[#This Row],[Sales]]-SalesData_2[[#This Row],[COGS]]</f>
        <v>691.2</v>
      </c>
      <c r="K971" s="19">
        <f>SalesData_2[[#This Row],[Profit]]/SalesData_2[[#This Row],[Sales]]</f>
        <v>0.27</v>
      </c>
      <c r="L971" t="s">
        <v>38</v>
      </c>
      <c r="M971" t="s">
        <v>82</v>
      </c>
      <c r="N971" t="s">
        <v>85</v>
      </c>
    </row>
    <row r="972" spans="1:14" x14ac:dyDescent="0.3">
      <c r="A972" s="2">
        <v>44805</v>
      </c>
      <c r="B972" s="2">
        <v>44812</v>
      </c>
      <c r="C972">
        <v>7</v>
      </c>
      <c r="D972" t="s">
        <v>19</v>
      </c>
      <c r="E972" s="5">
        <v>220</v>
      </c>
      <c r="F972" s="5">
        <v>154</v>
      </c>
      <c r="G972">
        <v>1</v>
      </c>
      <c r="H972" s="5">
        <f>SalesData_2[[#This Row],[Unit Price]]*SalesData_2[[#This Row],[Units Sold]]</f>
        <v>220</v>
      </c>
      <c r="I972" s="5">
        <f>SalesData_2[[#This Row],[Unit Cost]]*SalesData_2[[#This Row],[Units Sold]]</f>
        <v>154</v>
      </c>
      <c r="J972" s="5">
        <f>SalesData_2[[#This Row],[Sales]]-SalesData_2[[#This Row],[COGS]]</f>
        <v>66</v>
      </c>
      <c r="K972" s="19">
        <f>SalesData_2[[#This Row],[Profit]]/SalesData_2[[#This Row],[Sales]]</f>
        <v>0.3</v>
      </c>
      <c r="L972" t="s">
        <v>47</v>
      </c>
      <c r="M972" t="s">
        <v>82</v>
      </c>
      <c r="N972" t="s">
        <v>85</v>
      </c>
    </row>
    <row r="973" spans="1:14" x14ac:dyDescent="0.3">
      <c r="A973" s="2">
        <v>44805</v>
      </c>
      <c r="B973" s="2">
        <v>44811</v>
      </c>
      <c r="C973">
        <v>6</v>
      </c>
      <c r="D973" t="s">
        <v>12</v>
      </c>
      <c r="E973" s="5">
        <v>320</v>
      </c>
      <c r="F973" s="5">
        <v>233.6</v>
      </c>
      <c r="G973">
        <v>8</v>
      </c>
      <c r="H973" s="5">
        <f>SalesData_2[[#This Row],[Unit Price]]*SalesData_2[[#This Row],[Units Sold]]</f>
        <v>2560</v>
      </c>
      <c r="I973" s="5">
        <f>SalesData_2[[#This Row],[Unit Cost]]*SalesData_2[[#This Row],[Units Sold]]</f>
        <v>1868.8</v>
      </c>
      <c r="J973" s="5">
        <f>SalesData_2[[#This Row],[Sales]]-SalesData_2[[#This Row],[COGS]]</f>
        <v>691.2</v>
      </c>
      <c r="K973" s="19">
        <f>SalesData_2[[#This Row],[Profit]]/SalesData_2[[#This Row],[Sales]]</f>
        <v>0.27</v>
      </c>
      <c r="L973" t="s">
        <v>65</v>
      </c>
      <c r="M973" t="s">
        <v>81</v>
      </c>
      <c r="N973" t="s">
        <v>86</v>
      </c>
    </row>
    <row r="974" spans="1:14" x14ac:dyDescent="0.3">
      <c r="A974" s="2">
        <v>44806</v>
      </c>
      <c r="B974" s="2">
        <v>44811</v>
      </c>
      <c r="C974">
        <v>5</v>
      </c>
      <c r="D974" t="s">
        <v>7</v>
      </c>
      <c r="E974" s="5">
        <v>250</v>
      </c>
      <c r="F974" s="5">
        <v>167.5</v>
      </c>
      <c r="G974">
        <v>3</v>
      </c>
      <c r="H974" s="5">
        <f>SalesData_2[[#This Row],[Unit Price]]*SalesData_2[[#This Row],[Units Sold]]</f>
        <v>750</v>
      </c>
      <c r="I974" s="5">
        <f>SalesData_2[[#This Row],[Unit Cost]]*SalesData_2[[#This Row],[Units Sold]]</f>
        <v>502.5</v>
      </c>
      <c r="J974" s="5">
        <f>SalesData_2[[#This Row],[Sales]]-SalesData_2[[#This Row],[COGS]]</f>
        <v>247.5</v>
      </c>
      <c r="K974" s="19">
        <f>SalesData_2[[#This Row],[Profit]]/SalesData_2[[#This Row],[Sales]]</f>
        <v>0.33</v>
      </c>
      <c r="L974" t="s">
        <v>33</v>
      </c>
      <c r="M974" t="s">
        <v>83</v>
      </c>
      <c r="N974" t="s">
        <v>85</v>
      </c>
    </row>
    <row r="975" spans="1:14" x14ac:dyDescent="0.3">
      <c r="A975" s="2">
        <v>44808</v>
      </c>
      <c r="B975" s="2">
        <v>44813</v>
      </c>
      <c r="C975">
        <v>5</v>
      </c>
      <c r="D975" t="s">
        <v>17</v>
      </c>
      <c r="E975" s="5">
        <v>195</v>
      </c>
      <c r="F975" s="5">
        <v>138.44999999999999</v>
      </c>
      <c r="G975">
        <v>8</v>
      </c>
      <c r="H975" s="5">
        <f>SalesData_2[[#This Row],[Unit Price]]*SalesData_2[[#This Row],[Units Sold]]</f>
        <v>1560</v>
      </c>
      <c r="I975" s="5">
        <f>SalesData_2[[#This Row],[Unit Cost]]*SalesData_2[[#This Row],[Units Sold]]</f>
        <v>1107.5999999999999</v>
      </c>
      <c r="J975" s="5">
        <f>SalesData_2[[#This Row],[Sales]]-SalesData_2[[#This Row],[COGS]]</f>
        <v>452.40000000000009</v>
      </c>
      <c r="K975" s="19">
        <f>SalesData_2[[#This Row],[Profit]]/SalesData_2[[#This Row],[Sales]]</f>
        <v>0.29000000000000004</v>
      </c>
      <c r="L975" t="s">
        <v>36</v>
      </c>
      <c r="M975" t="s">
        <v>83</v>
      </c>
      <c r="N975" t="s">
        <v>85</v>
      </c>
    </row>
    <row r="976" spans="1:14" x14ac:dyDescent="0.3">
      <c r="A976" s="2">
        <v>44810</v>
      </c>
      <c r="B976" s="2">
        <v>44816</v>
      </c>
      <c r="C976">
        <v>6</v>
      </c>
      <c r="D976" t="s">
        <v>2</v>
      </c>
      <c r="E976" s="5">
        <v>250</v>
      </c>
      <c r="F976" s="5">
        <v>187.5</v>
      </c>
      <c r="G976">
        <v>8</v>
      </c>
      <c r="H976" s="5">
        <f>SalesData_2[[#This Row],[Unit Price]]*SalesData_2[[#This Row],[Units Sold]]</f>
        <v>2000</v>
      </c>
      <c r="I976" s="5">
        <f>SalesData_2[[#This Row],[Unit Cost]]*SalesData_2[[#This Row],[Units Sold]]</f>
        <v>1500</v>
      </c>
      <c r="J976" s="5">
        <f>SalesData_2[[#This Row],[Sales]]-SalesData_2[[#This Row],[COGS]]</f>
        <v>500</v>
      </c>
      <c r="K976" s="19">
        <f>SalesData_2[[#This Row],[Profit]]/SalesData_2[[#This Row],[Sales]]</f>
        <v>0.25</v>
      </c>
      <c r="L976" t="s">
        <v>71</v>
      </c>
      <c r="M976" t="s">
        <v>79</v>
      </c>
      <c r="N976" t="s">
        <v>85</v>
      </c>
    </row>
    <row r="977" spans="1:14" x14ac:dyDescent="0.3">
      <c r="A977" s="2">
        <v>44810</v>
      </c>
      <c r="B977" s="2">
        <v>44813</v>
      </c>
      <c r="C977">
        <v>3</v>
      </c>
      <c r="D977" t="s">
        <v>14</v>
      </c>
      <c r="E977" s="5">
        <v>375</v>
      </c>
      <c r="F977" s="5">
        <v>247.5</v>
      </c>
      <c r="G977">
        <v>6</v>
      </c>
      <c r="H977" s="5">
        <f>SalesData_2[[#This Row],[Unit Price]]*SalesData_2[[#This Row],[Units Sold]]</f>
        <v>2250</v>
      </c>
      <c r="I977" s="5">
        <f>SalesData_2[[#This Row],[Unit Cost]]*SalesData_2[[#This Row],[Units Sold]]</f>
        <v>1485</v>
      </c>
      <c r="J977" s="5">
        <f>SalesData_2[[#This Row],[Sales]]-SalesData_2[[#This Row],[COGS]]</f>
        <v>765</v>
      </c>
      <c r="K977" s="19">
        <f>SalesData_2[[#This Row],[Profit]]/SalesData_2[[#This Row],[Sales]]</f>
        <v>0.34</v>
      </c>
      <c r="L977" t="s">
        <v>33</v>
      </c>
      <c r="M977" t="s">
        <v>83</v>
      </c>
      <c r="N977" t="s">
        <v>85</v>
      </c>
    </row>
    <row r="978" spans="1:14" x14ac:dyDescent="0.3">
      <c r="A978" s="2">
        <v>44810</v>
      </c>
      <c r="B978" s="2">
        <v>44814</v>
      </c>
      <c r="C978">
        <v>4</v>
      </c>
      <c r="D978" t="s">
        <v>19</v>
      </c>
      <c r="E978" s="5">
        <v>220</v>
      </c>
      <c r="F978" s="5">
        <v>154</v>
      </c>
      <c r="G978">
        <v>9</v>
      </c>
      <c r="H978" s="5">
        <f>SalesData_2[[#This Row],[Unit Price]]*SalesData_2[[#This Row],[Units Sold]]</f>
        <v>1980</v>
      </c>
      <c r="I978" s="5">
        <f>SalesData_2[[#This Row],[Unit Cost]]*SalesData_2[[#This Row],[Units Sold]]</f>
        <v>1386</v>
      </c>
      <c r="J978" s="5">
        <f>SalesData_2[[#This Row],[Sales]]-SalesData_2[[#This Row],[COGS]]</f>
        <v>594</v>
      </c>
      <c r="K978" s="19">
        <f>SalesData_2[[#This Row],[Profit]]/SalesData_2[[#This Row],[Sales]]</f>
        <v>0.3</v>
      </c>
      <c r="L978" t="s">
        <v>56</v>
      </c>
      <c r="M978" t="s">
        <v>81</v>
      </c>
      <c r="N978" t="s">
        <v>86</v>
      </c>
    </row>
    <row r="979" spans="1:14" x14ac:dyDescent="0.3">
      <c r="A979" s="2">
        <v>44810</v>
      </c>
      <c r="B979" s="2">
        <v>44814</v>
      </c>
      <c r="C979">
        <v>4</v>
      </c>
      <c r="D979" t="s">
        <v>23</v>
      </c>
      <c r="E979" s="5">
        <v>275</v>
      </c>
      <c r="F979" s="5">
        <v>200.75</v>
      </c>
      <c r="G979">
        <v>8</v>
      </c>
      <c r="H979" s="5">
        <f>SalesData_2[[#This Row],[Unit Price]]*SalesData_2[[#This Row],[Units Sold]]</f>
        <v>2200</v>
      </c>
      <c r="I979" s="5">
        <f>SalesData_2[[#This Row],[Unit Cost]]*SalesData_2[[#This Row],[Units Sold]]</f>
        <v>1606</v>
      </c>
      <c r="J979" s="5">
        <f>SalesData_2[[#This Row],[Sales]]-SalesData_2[[#This Row],[COGS]]</f>
        <v>594</v>
      </c>
      <c r="K979" s="19">
        <f>SalesData_2[[#This Row],[Profit]]/SalesData_2[[#This Row],[Sales]]</f>
        <v>0.27</v>
      </c>
      <c r="L979" t="s">
        <v>62</v>
      </c>
      <c r="M979" t="s">
        <v>80</v>
      </c>
      <c r="N979" t="s">
        <v>85</v>
      </c>
    </row>
    <row r="980" spans="1:14" x14ac:dyDescent="0.3">
      <c r="A980" s="2">
        <v>44810</v>
      </c>
      <c r="B980" s="2">
        <v>44816</v>
      </c>
      <c r="C980">
        <v>6</v>
      </c>
      <c r="D980" t="s">
        <v>15</v>
      </c>
      <c r="E980" s="5">
        <v>110</v>
      </c>
      <c r="F980" s="5">
        <v>78.099999999999994</v>
      </c>
      <c r="G980">
        <v>9</v>
      </c>
      <c r="H980" s="5">
        <f>SalesData_2[[#This Row],[Unit Price]]*SalesData_2[[#This Row],[Units Sold]]</f>
        <v>990</v>
      </c>
      <c r="I980" s="5">
        <f>SalesData_2[[#This Row],[Unit Cost]]*SalesData_2[[#This Row],[Units Sold]]</f>
        <v>702.9</v>
      </c>
      <c r="J980" s="5">
        <f>SalesData_2[[#This Row],[Sales]]-SalesData_2[[#This Row],[COGS]]</f>
        <v>287.10000000000002</v>
      </c>
      <c r="K980" s="19">
        <f>SalesData_2[[#This Row],[Profit]]/SalesData_2[[#This Row],[Sales]]</f>
        <v>0.29000000000000004</v>
      </c>
      <c r="L980" t="s">
        <v>60</v>
      </c>
      <c r="M980" t="s">
        <v>81</v>
      </c>
      <c r="N980" t="s">
        <v>85</v>
      </c>
    </row>
    <row r="981" spans="1:14" x14ac:dyDescent="0.3">
      <c r="A981" s="2">
        <v>44811</v>
      </c>
      <c r="B981" s="2">
        <v>44814</v>
      </c>
      <c r="C981">
        <v>3</v>
      </c>
      <c r="D981" t="s">
        <v>9</v>
      </c>
      <c r="E981" s="5">
        <v>215</v>
      </c>
      <c r="F981" s="5">
        <v>152.65</v>
      </c>
      <c r="G981">
        <v>4</v>
      </c>
      <c r="H981" s="5">
        <f>SalesData_2[[#This Row],[Unit Price]]*SalesData_2[[#This Row],[Units Sold]]</f>
        <v>860</v>
      </c>
      <c r="I981" s="5">
        <f>SalesData_2[[#This Row],[Unit Cost]]*SalesData_2[[#This Row],[Units Sold]]</f>
        <v>610.6</v>
      </c>
      <c r="J981" s="5">
        <f>SalesData_2[[#This Row],[Sales]]-SalesData_2[[#This Row],[COGS]]</f>
        <v>249.39999999999998</v>
      </c>
      <c r="K981" s="19">
        <f>SalesData_2[[#This Row],[Profit]]/SalesData_2[[#This Row],[Sales]]</f>
        <v>0.28999999999999998</v>
      </c>
      <c r="L981" t="s">
        <v>37</v>
      </c>
      <c r="M981" t="s">
        <v>80</v>
      </c>
      <c r="N981" t="s">
        <v>86</v>
      </c>
    </row>
    <row r="982" spans="1:14" x14ac:dyDescent="0.3">
      <c r="A982" s="2">
        <v>44811</v>
      </c>
      <c r="B982" s="2">
        <v>44818</v>
      </c>
      <c r="C982">
        <v>7</v>
      </c>
      <c r="D982" t="s">
        <v>22</v>
      </c>
      <c r="E982" s="5">
        <v>460</v>
      </c>
      <c r="F982" s="5">
        <v>303.60000000000002</v>
      </c>
      <c r="G982">
        <v>7</v>
      </c>
      <c r="H982" s="5">
        <f>SalesData_2[[#This Row],[Unit Price]]*SalesData_2[[#This Row],[Units Sold]]</f>
        <v>3220</v>
      </c>
      <c r="I982" s="5">
        <f>SalesData_2[[#This Row],[Unit Cost]]*SalesData_2[[#This Row],[Units Sold]]</f>
        <v>2125.2000000000003</v>
      </c>
      <c r="J982" s="5">
        <f>SalesData_2[[#This Row],[Sales]]-SalesData_2[[#This Row],[COGS]]</f>
        <v>1094.7999999999997</v>
      </c>
      <c r="K982" s="19">
        <f>SalesData_2[[#This Row],[Profit]]/SalesData_2[[#This Row],[Sales]]</f>
        <v>0.33999999999999991</v>
      </c>
      <c r="L982" t="s">
        <v>44</v>
      </c>
      <c r="M982" t="s">
        <v>79</v>
      </c>
      <c r="N982" t="s">
        <v>86</v>
      </c>
    </row>
    <row r="983" spans="1:14" x14ac:dyDescent="0.3">
      <c r="A983" s="2">
        <v>44814</v>
      </c>
      <c r="B983" s="2">
        <v>44820</v>
      </c>
      <c r="C983">
        <v>6</v>
      </c>
      <c r="D983" t="s">
        <v>7</v>
      </c>
      <c r="E983" s="5">
        <v>250</v>
      </c>
      <c r="F983" s="5">
        <v>167.5</v>
      </c>
      <c r="G983">
        <v>3</v>
      </c>
      <c r="H983" s="5">
        <f>SalesData_2[[#This Row],[Unit Price]]*SalesData_2[[#This Row],[Units Sold]]</f>
        <v>750</v>
      </c>
      <c r="I983" s="5">
        <f>SalesData_2[[#This Row],[Unit Cost]]*SalesData_2[[#This Row],[Units Sold]]</f>
        <v>502.5</v>
      </c>
      <c r="J983" s="5">
        <f>SalesData_2[[#This Row],[Sales]]-SalesData_2[[#This Row],[COGS]]</f>
        <v>247.5</v>
      </c>
      <c r="K983" s="19">
        <f>SalesData_2[[#This Row],[Profit]]/SalesData_2[[#This Row],[Sales]]</f>
        <v>0.33</v>
      </c>
      <c r="L983" t="s">
        <v>44</v>
      </c>
      <c r="M983" t="s">
        <v>79</v>
      </c>
      <c r="N983" t="s">
        <v>85</v>
      </c>
    </row>
    <row r="984" spans="1:14" x14ac:dyDescent="0.3">
      <c r="A984" s="2">
        <v>44815</v>
      </c>
      <c r="B984" s="2">
        <v>44820</v>
      </c>
      <c r="C984">
        <v>5</v>
      </c>
      <c r="D984" t="s">
        <v>19</v>
      </c>
      <c r="E984" s="5">
        <v>220</v>
      </c>
      <c r="F984" s="5">
        <v>154</v>
      </c>
      <c r="G984">
        <v>3</v>
      </c>
      <c r="H984" s="5">
        <f>SalesData_2[[#This Row],[Unit Price]]*SalesData_2[[#This Row],[Units Sold]]</f>
        <v>660</v>
      </c>
      <c r="I984" s="5">
        <f>SalesData_2[[#This Row],[Unit Cost]]*SalesData_2[[#This Row],[Units Sold]]</f>
        <v>462</v>
      </c>
      <c r="J984" s="5">
        <f>SalesData_2[[#This Row],[Sales]]-SalesData_2[[#This Row],[COGS]]</f>
        <v>198</v>
      </c>
      <c r="K984" s="19">
        <f>SalesData_2[[#This Row],[Profit]]/SalesData_2[[#This Row],[Sales]]</f>
        <v>0.3</v>
      </c>
      <c r="L984" t="s">
        <v>53</v>
      </c>
      <c r="M984" t="s">
        <v>81</v>
      </c>
      <c r="N984" t="s">
        <v>85</v>
      </c>
    </row>
    <row r="985" spans="1:14" x14ac:dyDescent="0.3">
      <c r="A985" s="2">
        <v>44815</v>
      </c>
      <c r="B985" s="2">
        <v>44818</v>
      </c>
      <c r="C985">
        <v>3</v>
      </c>
      <c r="D985" t="s">
        <v>20</v>
      </c>
      <c r="E985" s="5">
        <v>440</v>
      </c>
      <c r="F985" s="5">
        <v>286</v>
      </c>
      <c r="G985">
        <v>8</v>
      </c>
      <c r="H985" s="5">
        <f>SalesData_2[[#This Row],[Unit Price]]*SalesData_2[[#This Row],[Units Sold]]</f>
        <v>3520</v>
      </c>
      <c r="I985" s="5">
        <f>SalesData_2[[#This Row],[Unit Cost]]*SalesData_2[[#This Row],[Units Sold]]</f>
        <v>2288</v>
      </c>
      <c r="J985" s="5">
        <f>SalesData_2[[#This Row],[Sales]]-SalesData_2[[#This Row],[COGS]]</f>
        <v>1232</v>
      </c>
      <c r="K985" s="19">
        <f>SalesData_2[[#This Row],[Profit]]/SalesData_2[[#This Row],[Sales]]</f>
        <v>0.35</v>
      </c>
      <c r="L985" t="s">
        <v>71</v>
      </c>
      <c r="M985" t="s">
        <v>81</v>
      </c>
      <c r="N985" t="s">
        <v>85</v>
      </c>
    </row>
    <row r="986" spans="1:14" x14ac:dyDescent="0.3">
      <c r="A986" s="2">
        <v>44816</v>
      </c>
      <c r="B986" s="2">
        <v>44819</v>
      </c>
      <c r="C986">
        <v>3</v>
      </c>
      <c r="D986" t="s">
        <v>21</v>
      </c>
      <c r="E986" s="5">
        <v>355</v>
      </c>
      <c r="F986" s="5">
        <v>252.05</v>
      </c>
      <c r="G986">
        <v>2</v>
      </c>
      <c r="H986" s="5">
        <f>SalesData_2[[#This Row],[Unit Price]]*SalesData_2[[#This Row],[Units Sold]]</f>
        <v>710</v>
      </c>
      <c r="I986" s="5">
        <f>SalesData_2[[#This Row],[Unit Cost]]*SalesData_2[[#This Row],[Units Sold]]</f>
        <v>504.1</v>
      </c>
      <c r="J986" s="5">
        <f>SalesData_2[[#This Row],[Sales]]-SalesData_2[[#This Row],[COGS]]</f>
        <v>205.89999999999998</v>
      </c>
      <c r="K986" s="19">
        <f>SalesData_2[[#This Row],[Profit]]/SalesData_2[[#This Row],[Sales]]</f>
        <v>0.28999999999999998</v>
      </c>
      <c r="L986" t="s">
        <v>66</v>
      </c>
      <c r="M986" t="s">
        <v>83</v>
      </c>
      <c r="N986" t="s">
        <v>86</v>
      </c>
    </row>
    <row r="987" spans="1:14" x14ac:dyDescent="0.3">
      <c r="A987" s="2">
        <v>44817</v>
      </c>
      <c r="B987" s="2">
        <v>44820</v>
      </c>
      <c r="C987">
        <v>3</v>
      </c>
      <c r="D987" t="s">
        <v>15</v>
      </c>
      <c r="E987" s="5">
        <v>110</v>
      </c>
      <c r="F987" s="5">
        <v>78.099999999999994</v>
      </c>
      <c r="G987">
        <v>1</v>
      </c>
      <c r="H987" s="5">
        <f>SalesData_2[[#This Row],[Unit Price]]*SalesData_2[[#This Row],[Units Sold]]</f>
        <v>110</v>
      </c>
      <c r="I987" s="5">
        <f>SalesData_2[[#This Row],[Unit Cost]]*SalesData_2[[#This Row],[Units Sold]]</f>
        <v>78.099999999999994</v>
      </c>
      <c r="J987" s="5">
        <f>SalesData_2[[#This Row],[Sales]]-SalesData_2[[#This Row],[COGS]]</f>
        <v>31.900000000000006</v>
      </c>
      <c r="K987" s="19">
        <f>SalesData_2[[#This Row],[Profit]]/SalesData_2[[#This Row],[Sales]]</f>
        <v>0.29000000000000004</v>
      </c>
      <c r="L987" t="s">
        <v>56</v>
      </c>
      <c r="M987" t="s">
        <v>79</v>
      </c>
      <c r="N987" t="s">
        <v>86</v>
      </c>
    </row>
    <row r="988" spans="1:14" x14ac:dyDescent="0.3">
      <c r="A988" s="2">
        <v>44818</v>
      </c>
      <c r="B988" s="2">
        <v>44825</v>
      </c>
      <c r="C988">
        <v>7</v>
      </c>
      <c r="D988" t="s">
        <v>19</v>
      </c>
      <c r="E988" s="5">
        <v>220</v>
      </c>
      <c r="F988" s="5">
        <v>154</v>
      </c>
      <c r="G988">
        <v>3</v>
      </c>
      <c r="H988" s="5">
        <f>SalesData_2[[#This Row],[Unit Price]]*SalesData_2[[#This Row],[Units Sold]]</f>
        <v>660</v>
      </c>
      <c r="I988" s="5">
        <f>SalesData_2[[#This Row],[Unit Cost]]*SalesData_2[[#This Row],[Units Sold]]</f>
        <v>462</v>
      </c>
      <c r="J988" s="5">
        <f>SalesData_2[[#This Row],[Sales]]-SalesData_2[[#This Row],[COGS]]</f>
        <v>198</v>
      </c>
      <c r="K988" s="19">
        <f>SalesData_2[[#This Row],[Profit]]/SalesData_2[[#This Row],[Sales]]</f>
        <v>0.3</v>
      </c>
      <c r="L988" t="s">
        <v>33</v>
      </c>
      <c r="M988" t="s">
        <v>83</v>
      </c>
      <c r="N988" t="s">
        <v>85</v>
      </c>
    </row>
    <row r="989" spans="1:14" x14ac:dyDescent="0.3">
      <c r="A989" s="2">
        <v>44818</v>
      </c>
      <c r="B989" s="2">
        <v>44825</v>
      </c>
      <c r="C989">
        <v>7</v>
      </c>
      <c r="D989" t="s">
        <v>14</v>
      </c>
      <c r="E989" s="5">
        <v>375</v>
      </c>
      <c r="F989" s="5">
        <v>247.5</v>
      </c>
      <c r="G989">
        <v>1</v>
      </c>
      <c r="H989" s="5">
        <f>SalesData_2[[#This Row],[Unit Price]]*SalesData_2[[#This Row],[Units Sold]]</f>
        <v>375</v>
      </c>
      <c r="I989" s="5">
        <f>SalesData_2[[#This Row],[Unit Cost]]*SalesData_2[[#This Row],[Units Sold]]</f>
        <v>247.5</v>
      </c>
      <c r="J989" s="5">
        <f>SalesData_2[[#This Row],[Sales]]-SalesData_2[[#This Row],[COGS]]</f>
        <v>127.5</v>
      </c>
      <c r="K989" s="19">
        <f>SalesData_2[[#This Row],[Profit]]/SalesData_2[[#This Row],[Sales]]</f>
        <v>0.34</v>
      </c>
      <c r="L989" t="s">
        <v>39</v>
      </c>
      <c r="M989" t="s">
        <v>83</v>
      </c>
      <c r="N989" t="s">
        <v>86</v>
      </c>
    </row>
    <row r="990" spans="1:14" x14ac:dyDescent="0.3">
      <c r="A990" s="2">
        <v>44818</v>
      </c>
      <c r="B990" s="2">
        <v>44822</v>
      </c>
      <c r="C990">
        <v>4</v>
      </c>
      <c r="D990" t="s">
        <v>6</v>
      </c>
      <c r="E990" s="5">
        <v>99</v>
      </c>
      <c r="F990" s="5">
        <v>62.37</v>
      </c>
      <c r="G990">
        <v>8</v>
      </c>
      <c r="H990" s="5">
        <f>SalesData_2[[#This Row],[Unit Price]]*SalesData_2[[#This Row],[Units Sold]]</f>
        <v>792</v>
      </c>
      <c r="I990" s="5">
        <f>SalesData_2[[#This Row],[Unit Cost]]*SalesData_2[[#This Row],[Units Sold]]</f>
        <v>498.96</v>
      </c>
      <c r="J990" s="5">
        <f>SalesData_2[[#This Row],[Sales]]-SalesData_2[[#This Row],[COGS]]</f>
        <v>293.04000000000002</v>
      </c>
      <c r="K990" s="19">
        <f>SalesData_2[[#This Row],[Profit]]/SalesData_2[[#This Row],[Sales]]</f>
        <v>0.37000000000000005</v>
      </c>
      <c r="L990" t="s">
        <v>69</v>
      </c>
      <c r="M990" t="s">
        <v>82</v>
      </c>
      <c r="N990" t="s">
        <v>86</v>
      </c>
    </row>
    <row r="991" spans="1:14" x14ac:dyDescent="0.3">
      <c r="A991" s="2">
        <v>44818</v>
      </c>
      <c r="B991" s="2">
        <v>44824</v>
      </c>
      <c r="C991">
        <v>6</v>
      </c>
      <c r="D991" t="s">
        <v>7</v>
      </c>
      <c r="E991" s="5">
        <v>250</v>
      </c>
      <c r="F991" s="5">
        <v>167.5</v>
      </c>
      <c r="G991">
        <v>7</v>
      </c>
      <c r="H991" s="5">
        <f>SalesData_2[[#This Row],[Unit Price]]*SalesData_2[[#This Row],[Units Sold]]</f>
        <v>1750</v>
      </c>
      <c r="I991" s="5">
        <f>SalesData_2[[#This Row],[Unit Cost]]*SalesData_2[[#This Row],[Units Sold]]</f>
        <v>1172.5</v>
      </c>
      <c r="J991" s="5">
        <f>SalesData_2[[#This Row],[Sales]]-SalesData_2[[#This Row],[COGS]]</f>
        <v>577.5</v>
      </c>
      <c r="K991" s="19">
        <f>SalesData_2[[#This Row],[Profit]]/SalesData_2[[#This Row],[Sales]]</f>
        <v>0.33</v>
      </c>
      <c r="L991" t="s">
        <v>74</v>
      </c>
      <c r="M991" t="s">
        <v>81</v>
      </c>
      <c r="N991" t="s">
        <v>85</v>
      </c>
    </row>
    <row r="992" spans="1:14" x14ac:dyDescent="0.3">
      <c r="A992" s="2">
        <v>44819</v>
      </c>
      <c r="B992" s="2">
        <v>44823</v>
      </c>
      <c r="C992">
        <v>4</v>
      </c>
      <c r="D992" t="s">
        <v>12</v>
      </c>
      <c r="E992" s="5">
        <v>320</v>
      </c>
      <c r="F992" s="5">
        <v>233.6</v>
      </c>
      <c r="G992">
        <v>8</v>
      </c>
      <c r="H992" s="5">
        <f>SalesData_2[[#This Row],[Unit Price]]*SalesData_2[[#This Row],[Units Sold]]</f>
        <v>2560</v>
      </c>
      <c r="I992" s="5">
        <f>SalesData_2[[#This Row],[Unit Cost]]*SalesData_2[[#This Row],[Units Sold]]</f>
        <v>1868.8</v>
      </c>
      <c r="J992" s="5">
        <f>SalesData_2[[#This Row],[Sales]]-SalesData_2[[#This Row],[COGS]]</f>
        <v>691.2</v>
      </c>
      <c r="K992" s="19">
        <f>SalesData_2[[#This Row],[Profit]]/SalesData_2[[#This Row],[Sales]]</f>
        <v>0.27</v>
      </c>
      <c r="L992" t="s">
        <v>31</v>
      </c>
      <c r="M992" t="s">
        <v>80</v>
      </c>
      <c r="N992" t="s">
        <v>85</v>
      </c>
    </row>
    <row r="993" spans="1:14" x14ac:dyDescent="0.3">
      <c r="A993" s="2">
        <v>44820</v>
      </c>
      <c r="B993" s="2">
        <v>44827</v>
      </c>
      <c r="C993">
        <v>7</v>
      </c>
      <c r="D993" t="s">
        <v>8</v>
      </c>
      <c r="E993" s="5">
        <v>59</v>
      </c>
      <c r="F993" s="5">
        <v>41.3</v>
      </c>
      <c r="G993">
        <v>1</v>
      </c>
      <c r="H993" s="5">
        <f>SalesData_2[[#This Row],[Unit Price]]*SalesData_2[[#This Row],[Units Sold]]</f>
        <v>59</v>
      </c>
      <c r="I993" s="5">
        <f>SalesData_2[[#This Row],[Unit Cost]]*SalesData_2[[#This Row],[Units Sold]]</f>
        <v>41.3</v>
      </c>
      <c r="J993" s="5">
        <f>SalesData_2[[#This Row],[Sales]]-SalesData_2[[#This Row],[COGS]]</f>
        <v>17.700000000000003</v>
      </c>
      <c r="K993" s="19">
        <f>SalesData_2[[#This Row],[Profit]]/SalesData_2[[#This Row],[Sales]]</f>
        <v>0.30000000000000004</v>
      </c>
      <c r="L993" t="s">
        <v>50</v>
      </c>
      <c r="M993" t="s">
        <v>82</v>
      </c>
      <c r="N993" t="s">
        <v>86</v>
      </c>
    </row>
    <row r="994" spans="1:14" x14ac:dyDescent="0.3">
      <c r="A994" s="2">
        <v>44823</v>
      </c>
      <c r="B994" s="2">
        <v>44826</v>
      </c>
      <c r="C994">
        <v>3</v>
      </c>
      <c r="D994" t="s">
        <v>10</v>
      </c>
      <c r="E994" s="5">
        <v>390</v>
      </c>
      <c r="F994" s="5">
        <v>253.5</v>
      </c>
      <c r="G994">
        <v>8</v>
      </c>
      <c r="H994" s="5">
        <f>SalesData_2[[#This Row],[Unit Price]]*SalesData_2[[#This Row],[Units Sold]]</f>
        <v>3120</v>
      </c>
      <c r="I994" s="5">
        <f>SalesData_2[[#This Row],[Unit Cost]]*SalesData_2[[#This Row],[Units Sold]]</f>
        <v>2028</v>
      </c>
      <c r="J994" s="5">
        <f>SalesData_2[[#This Row],[Sales]]-SalesData_2[[#This Row],[COGS]]</f>
        <v>1092</v>
      </c>
      <c r="K994" s="19">
        <f>SalesData_2[[#This Row],[Profit]]/SalesData_2[[#This Row],[Sales]]</f>
        <v>0.35</v>
      </c>
      <c r="L994" t="s">
        <v>57</v>
      </c>
      <c r="M994" t="s">
        <v>82</v>
      </c>
      <c r="N994" t="s">
        <v>86</v>
      </c>
    </row>
    <row r="995" spans="1:14" x14ac:dyDescent="0.3">
      <c r="A995" s="2">
        <v>44823</v>
      </c>
      <c r="B995" s="2">
        <v>44829</v>
      </c>
      <c r="C995">
        <v>6</v>
      </c>
      <c r="D995" t="s">
        <v>20</v>
      </c>
      <c r="E995" s="5">
        <v>440</v>
      </c>
      <c r="F995" s="5">
        <v>286</v>
      </c>
      <c r="G995">
        <v>7</v>
      </c>
      <c r="H995" s="5">
        <f>SalesData_2[[#This Row],[Unit Price]]*SalesData_2[[#This Row],[Units Sold]]</f>
        <v>3080</v>
      </c>
      <c r="I995" s="5">
        <f>SalesData_2[[#This Row],[Unit Cost]]*SalesData_2[[#This Row],[Units Sold]]</f>
        <v>2002</v>
      </c>
      <c r="J995" s="5">
        <f>SalesData_2[[#This Row],[Sales]]-SalesData_2[[#This Row],[COGS]]</f>
        <v>1078</v>
      </c>
      <c r="K995" s="19">
        <f>SalesData_2[[#This Row],[Profit]]/SalesData_2[[#This Row],[Sales]]</f>
        <v>0.35</v>
      </c>
      <c r="L995" t="s">
        <v>63</v>
      </c>
      <c r="M995" t="s">
        <v>81</v>
      </c>
      <c r="N995" t="s">
        <v>85</v>
      </c>
    </row>
    <row r="996" spans="1:14" x14ac:dyDescent="0.3">
      <c r="A996" s="2">
        <v>44824</v>
      </c>
      <c r="B996" s="2">
        <v>44830</v>
      </c>
      <c r="C996">
        <v>6</v>
      </c>
      <c r="D996" t="s">
        <v>15</v>
      </c>
      <c r="E996" s="5">
        <v>110</v>
      </c>
      <c r="F996" s="5">
        <v>78.099999999999994</v>
      </c>
      <c r="G996">
        <v>3</v>
      </c>
      <c r="H996" s="5">
        <f>SalesData_2[[#This Row],[Unit Price]]*SalesData_2[[#This Row],[Units Sold]]</f>
        <v>330</v>
      </c>
      <c r="I996" s="5">
        <f>SalesData_2[[#This Row],[Unit Cost]]*SalesData_2[[#This Row],[Units Sold]]</f>
        <v>234.29999999999998</v>
      </c>
      <c r="J996" s="5">
        <f>SalesData_2[[#This Row],[Sales]]-SalesData_2[[#This Row],[COGS]]</f>
        <v>95.700000000000017</v>
      </c>
      <c r="K996" s="19">
        <f>SalesData_2[[#This Row],[Profit]]/SalesData_2[[#This Row],[Sales]]</f>
        <v>0.29000000000000004</v>
      </c>
      <c r="L996" t="s">
        <v>43</v>
      </c>
      <c r="M996" t="s">
        <v>79</v>
      </c>
      <c r="N996" t="s">
        <v>85</v>
      </c>
    </row>
    <row r="997" spans="1:14" x14ac:dyDescent="0.3">
      <c r="A997" s="2">
        <v>44825</v>
      </c>
      <c r="B997" s="2">
        <v>44827</v>
      </c>
      <c r="C997">
        <v>2</v>
      </c>
      <c r="D997" t="s">
        <v>12</v>
      </c>
      <c r="E997" s="5">
        <v>320</v>
      </c>
      <c r="F997" s="5">
        <v>233.6</v>
      </c>
      <c r="G997">
        <v>7</v>
      </c>
      <c r="H997" s="5">
        <f>SalesData_2[[#This Row],[Unit Price]]*SalesData_2[[#This Row],[Units Sold]]</f>
        <v>2240</v>
      </c>
      <c r="I997" s="5">
        <f>SalesData_2[[#This Row],[Unit Cost]]*SalesData_2[[#This Row],[Units Sold]]</f>
        <v>1635.2</v>
      </c>
      <c r="J997" s="5">
        <f>SalesData_2[[#This Row],[Sales]]-SalesData_2[[#This Row],[COGS]]</f>
        <v>604.79999999999995</v>
      </c>
      <c r="K997" s="19">
        <f>SalesData_2[[#This Row],[Profit]]/SalesData_2[[#This Row],[Sales]]</f>
        <v>0.26999999999999996</v>
      </c>
      <c r="L997" t="s">
        <v>53</v>
      </c>
      <c r="M997" t="s">
        <v>79</v>
      </c>
      <c r="N997" t="s">
        <v>85</v>
      </c>
    </row>
    <row r="998" spans="1:14" x14ac:dyDescent="0.3">
      <c r="A998" s="2">
        <v>44825</v>
      </c>
      <c r="B998" s="2">
        <v>44831</v>
      </c>
      <c r="C998">
        <v>6</v>
      </c>
      <c r="D998" t="s">
        <v>5</v>
      </c>
      <c r="E998" s="5">
        <v>290</v>
      </c>
      <c r="F998" s="5">
        <v>185.6</v>
      </c>
      <c r="G998">
        <v>2</v>
      </c>
      <c r="H998" s="5">
        <f>SalesData_2[[#This Row],[Unit Price]]*SalesData_2[[#This Row],[Units Sold]]</f>
        <v>580</v>
      </c>
      <c r="I998" s="5">
        <f>SalesData_2[[#This Row],[Unit Cost]]*SalesData_2[[#This Row],[Units Sold]]</f>
        <v>371.2</v>
      </c>
      <c r="J998" s="5">
        <f>SalesData_2[[#This Row],[Sales]]-SalesData_2[[#This Row],[COGS]]</f>
        <v>208.8</v>
      </c>
      <c r="K998" s="19">
        <f>SalesData_2[[#This Row],[Profit]]/SalesData_2[[#This Row],[Sales]]</f>
        <v>0.36000000000000004</v>
      </c>
      <c r="L998" t="s">
        <v>41</v>
      </c>
      <c r="M998" t="s">
        <v>81</v>
      </c>
      <c r="N998" t="s">
        <v>86</v>
      </c>
    </row>
    <row r="999" spans="1:14" x14ac:dyDescent="0.3">
      <c r="A999" s="2">
        <v>44826</v>
      </c>
      <c r="B999" s="2">
        <v>44828</v>
      </c>
      <c r="C999">
        <v>2</v>
      </c>
      <c r="D999" t="s">
        <v>16</v>
      </c>
      <c r="E999" s="5">
        <v>145</v>
      </c>
      <c r="F999" s="5">
        <v>105.85</v>
      </c>
      <c r="G999">
        <v>5</v>
      </c>
      <c r="H999" s="5">
        <f>SalesData_2[[#This Row],[Unit Price]]*SalesData_2[[#This Row],[Units Sold]]</f>
        <v>725</v>
      </c>
      <c r="I999" s="5">
        <f>SalesData_2[[#This Row],[Unit Cost]]*SalesData_2[[#This Row],[Units Sold]]</f>
        <v>529.25</v>
      </c>
      <c r="J999" s="5">
        <f>SalesData_2[[#This Row],[Sales]]-SalesData_2[[#This Row],[COGS]]</f>
        <v>195.75</v>
      </c>
      <c r="K999" s="19">
        <f>SalesData_2[[#This Row],[Profit]]/SalesData_2[[#This Row],[Sales]]</f>
        <v>0.27</v>
      </c>
      <c r="L999" t="s">
        <v>48</v>
      </c>
      <c r="M999" t="s">
        <v>80</v>
      </c>
      <c r="N999" t="s">
        <v>85</v>
      </c>
    </row>
    <row r="1000" spans="1:14" x14ac:dyDescent="0.3">
      <c r="A1000" s="2">
        <v>44827</v>
      </c>
      <c r="B1000" s="2">
        <v>44833</v>
      </c>
      <c r="C1000">
        <v>6</v>
      </c>
      <c r="D1000" t="s">
        <v>6</v>
      </c>
      <c r="E1000" s="5">
        <v>99</v>
      </c>
      <c r="F1000" s="5">
        <v>62.37</v>
      </c>
      <c r="G1000">
        <v>2</v>
      </c>
      <c r="H1000" s="5">
        <f>SalesData_2[[#This Row],[Unit Price]]*SalesData_2[[#This Row],[Units Sold]]</f>
        <v>198</v>
      </c>
      <c r="I1000" s="5">
        <f>SalesData_2[[#This Row],[Unit Cost]]*SalesData_2[[#This Row],[Units Sold]]</f>
        <v>124.74</v>
      </c>
      <c r="J1000" s="5">
        <f>SalesData_2[[#This Row],[Sales]]-SalesData_2[[#This Row],[COGS]]</f>
        <v>73.260000000000005</v>
      </c>
      <c r="K1000" s="19">
        <f>SalesData_2[[#This Row],[Profit]]/SalesData_2[[#This Row],[Sales]]</f>
        <v>0.37000000000000005</v>
      </c>
      <c r="L1000" t="s">
        <v>35</v>
      </c>
      <c r="M1000" t="s">
        <v>79</v>
      </c>
      <c r="N1000" t="s">
        <v>86</v>
      </c>
    </row>
    <row r="1001" spans="1:14" x14ac:dyDescent="0.3">
      <c r="A1001" s="2">
        <v>44827</v>
      </c>
      <c r="B1001" s="2">
        <v>44831</v>
      </c>
      <c r="C1001">
        <v>4</v>
      </c>
      <c r="D1001" t="s">
        <v>23</v>
      </c>
      <c r="E1001" s="5">
        <v>275</v>
      </c>
      <c r="F1001" s="5">
        <v>200.75</v>
      </c>
      <c r="G1001">
        <v>7</v>
      </c>
      <c r="H1001" s="5">
        <f>SalesData_2[[#This Row],[Unit Price]]*SalesData_2[[#This Row],[Units Sold]]</f>
        <v>1925</v>
      </c>
      <c r="I1001" s="5">
        <f>SalesData_2[[#This Row],[Unit Cost]]*SalesData_2[[#This Row],[Units Sold]]</f>
        <v>1405.25</v>
      </c>
      <c r="J1001" s="5">
        <f>SalesData_2[[#This Row],[Sales]]-SalesData_2[[#This Row],[COGS]]</f>
        <v>519.75</v>
      </c>
      <c r="K1001" s="19">
        <f>SalesData_2[[#This Row],[Profit]]/SalesData_2[[#This Row],[Sales]]</f>
        <v>0.27</v>
      </c>
      <c r="L1001" t="s">
        <v>29</v>
      </c>
      <c r="M1001" t="s">
        <v>81</v>
      </c>
      <c r="N1001" t="s">
        <v>86</v>
      </c>
    </row>
    <row r="1002" spans="1:14" x14ac:dyDescent="0.3">
      <c r="A1002" s="2">
        <v>44827</v>
      </c>
      <c r="B1002" s="2">
        <v>44831</v>
      </c>
      <c r="C1002">
        <v>4</v>
      </c>
      <c r="D1002" t="s">
        <v>15</v>
      </c>
      <c r="E1002" s="5">
        <v>110</v>
      </c>
      <c r="F1002" s="5">
        <v>78.099999999999994</v>
      </c>
      <c r="G1002">
        <v>5</v>
      </c>
      <c r="H1002" s="5">
        <f>SalesData_2[[#This Row],[Unit Price]]*SalesData_2[[#This Row],[Units Sold]]</f>
        <v>550</v>
      </c>
      <c r="I1002" s="5">
        <f>SalesData_2[[#This Row],[Unit Cost]]*SalesData_2[[#This Row],[Units Sold]]</f>
        <v>390.5</v>
      </c>
      <c r="J1002" s="5">
        <f>SalesData_2[[#This Row],[Sales]]-SalesData_2[[#This Row],[COGS]]</f>
        <v>159.5</v>
      </c>
      <c r="K1002" s="19">
        <f>SalesData_2[[#This Row],[Profit]]/SalesData_2[[#This Row],[Sales]]</f>
        <v>0.28999999999999998</v>
      </c>
      <c r="L1002" t="s">
        <v>49</v>
      </c>
      <c r="M1002" t="s">
        <v>81</v>
      </c>
      <c r="N1002" t="s">
        <v>85</v>
      </c>
    </row>
    <row r="1003" spans="1:14" x14ac:dyDescent="0.3">
      <c r="A1003" s="2">
        <v>44828</v>
      </c>
      <c r="B1003" s="2">
        <v>44831</v>
      </c>
      <c r="C1003">
        <v>3</v>
      </c>
      <c r="D1003" t="s">
        <v>15</v>
      </c>
      <c r="E1003" s="5">
        <v>110</v>
      </c>
      <c r="F1003" s="5">
        <v>78.099999999999994</v>
      </c>
      <c r="G1003">
        <v>9</v>
      </c>
      <c r="H1003" s="5">
        <f>SalesData_2[[#This Row],[Unit Price]]*SalesData_2[[#This Row],[Units Sold]]</f>
        <v>990</v>
      </c>
      <c r="I1003" s="5">
        <f>SalesData_2[[#This Row],[Unit Cost]]*SalesData_2[[#This Row],[Units Sold]]</f>
        <v>702.9</v>
      </c>
      <c r="J1003" s="5">
        <f>SalesData_2[[#This Row],[Sales]]-SalesData_2[[#This Row],[COGS]]</f>
        <v>287.10000000000002</v>
      </c>
      <c r="K1003" s="19">
        <f>SalesData_2[[#This Row],[Profit]]/SalesData_2[[#This Row],[Sales]]</f>
        <v>0.29000000000000004</v>
      </c>
      <c r="L1003" t="s">
        <v>49</v>
      </c>
      <c r="M1003" t="s">
        <v>81</v>
      </c>
      <c r="N1003" t="s">
        <v>85</v>
      </c>
    </row>
    <row r="1004" spans="1:14" x14ac:dyDescent="0.3">
      <c r="A1004" s="2">
        <v>44829</v>
      </c>
      <c r="B1004" s="2">
        <v>44836</v>
      </c>
      <c r="C1004">
        <v>7</v>
      </c>
      <c r="D1004" t="s">
        <v>13</v>
      </c>
      <c r="E1004" s="5">
        <v>445</v>
      </c>
      <c r="F1004" s="5">
        <v>280.35000000000002</v>
      </c>
      <c r="G1004">
        <v>1</v>
      </c>
      <c r="H1004" s="5">
        <f>SalesData_2[[#This Row],[Unit Price]]*SalesData_2[[#This Row],[Units Sold]]</f>
        <v>445</v>
      </c>
      <c r="I1004" s="5">
        <f>SalesData_2[[#This Row],[Unit Cost]]*SalesData_2[[#This Row],[Units Sold]]</f>
        <v>280.35000000000002</v>
      </c>
      <c r="J1004" s="5">
        <f>SalesData_2[[#This Row],[Sales]]-SalesData_2[[#This Row],[COGS]]</f>
        <v>164.64999999999998</v>
      </c>
      <c r="K1004" s="19">
        <f>SalesData_2[[#This Row],[Profit]]/SalesData_2[[#This Row],[Sales]]</f>
        <v>0.36999999999999994</v>
      </c>
      <c r="L1004" t="s">
        <v>61</v>
      </c>
      <c r="M1004" t="s">
        <v>82</v>
      </c>
      <c r="N1004" t="s">
        <v>85</v>
      </c>
    </row>
    <row r="1005" spans="1:14" x14ac:dyDescent="0.3">
      <c r="A1005" s="2">
        <v>44831</v>
      </c>
      <c r="B1005" s="2">
        <v>44838</v>
      </c>
      <c r="C1005">
        <v>7</v>
      </c>
      <c r="D1005" t="s">
        <v>11</v>
      </c>
      <c r="E1005" s="5">
        <v>490</v>
      </c>
      <c r="F1005" s="5">
        <v>298.89999999999998</v>
      </c>
      <c r="G1005">
        <v>8</v>
      </c>
      <c r="H1005" s="5">
        <f>SalesData_2[[#This Row],[Unit Price]]*SalesData_2[[#This Row],[Units Sold]]</f>
        <v>3920</v>
      </c>
      <c r="I1005" s="5">
        <f>SalesData_2[[#This Row],[Unit Cost]]*SalesData_2[[#This Row],[Units Sold]]</f>
        <v>2391.1999999999998</v>
      </c>
      <c r="J1005" s="5">
        <f>SalesData_2[[#This Row],[Sales]]-SalesData_2[[#This Row],[COGS]]</f>
        <v>1528.8000000000002</v>
      </c>
      <c r="K1005" s="19">
        <f>SalesData_2[[#This Row],[Profit]]/SalesData_2[[#This Row],[Sales]]</f>
        <v>0.39000000000000007</v>
      </c>
      <c r="L1005" t="s">
        <v>68</v>
      </c>
      <c r="M1005" t="s">
        <v>82</v>
      </c>
      <c r="N1005" t="s">
        <v>85</v>
      </c>
    </row>
    <row r="1006" spans="1:14" x14ac:dyDescent="0.3">
      <c r="A1006" s="2">
        <v>44832</v>
      </c>
      <c r="B1006" s="2">
        <v>44834</v>
      </c>
      <c r="C1006">
        <v>2</v>
      </c>
      <c r="D1006" t="s">
        <v>15</v>
      </c>
      <c r="E1006" s="5">
        <v>110</v>
      </c>
      <c r="F1006" s="5">
        <v>78.099999999999994</v>
      </c>
      <c r="G1006">
        <v>3</v>
      </c>
      <c r="H1006" s="5">
        <f>SalesData_2[[#This Row],[Unit Price]]*SalesData_2[[#This Row],[Units Sold]]</f>
        <v>330</v>
      </c>
      <c r="I1006" s="5">
        <f>SalesData_2[[#This Row],[Unit Cost]]*SalesData_2[[#This Row],[Units Sold]]</f>
        <v>234.29999999999998</v>
      </c>
      <c r="J1006" s="5">
        <f>SalesData_2[[#This Row],[Sales]]-SalesData_2[[#This Row],[COGS]]</f>
        <v>95.700000000000017</v>
      </c>
      <c r="K1006" s="19">
        <f>SalesData_2[[#This Row],[Profit]]/SalesData_2[[#This Row],[Sales]]</f>
        <v>0.29000000000000004</v>
      </c>
      <c r="L1006" t="s">
        <v>68</v>
      </c>
      <c r="M1006" t="s">
        <v>82</v>
      </c>
      <c r="N1006" t="s">
        <v>85</v>
      </c>
    </row>
    <row r="1007" spans="1:14" x14ac:dyDescent="0.3">
      <c r="A1007" s="2">
        <v>44834</v>
      </c>
      <c r="B1007" s="2">
        <v>44835</v>
      </c>
      <c r="C1007">
        <v>1</v>
      </c>
      <c r="D1007" t="s">
        <v>16</v>
      </c>
      <c r="E1007" s="5">
        <v>145</v>
      </c>
      <c r="F1007" s="5">
        <v>105.85</v>
      </c>
      <c r="G1007">
        <v>3</v>
      </c>
      <c r="H1007" s="5">
        <f>SalesData_2[[#This Row],[Unit Price]]*SalesData_2[[#This Row],[Units Sold]]</f>
        <v>435</v>
      </c>
      <c r="I1007" s="5">
        <f>SalesData_2[[#This Row],[Unit Cost]]*SalesData_2[[#This Row],[Units Sold]]</f>
        <v>317.54999999999995</v>
      </c>
      <c r="J1007" s="5">
        <f>SalesData_2[[#This Row],[Sales]]-SalesData_2[[#This Row],[COGS]]</f>
        <v>117.45000000000005</v>
      </c>
      <c r="K1007" s="19">
        <f>SalesData_2[[#This Row],[Profit]]/SalesData_2[[#This Row],[Sales]]</f>
        <v>0.27000000000000013</v>
      </c>
      <c r="L1007" t="s">
        <v>50</v>
      </c>
      <c r="M1007" t="s">
        <v>80</v>
      </c>
      <c r="N1007" t="s">
        <v>85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01375-4830-4425-A0D1-D4FC27D6F20B}">
  <sheetPr codeName="Sheet5"/>
  <dimension ref="A3:AX8"/>
  <sheetViews>
    <sheetView workbookViewId="0">
      <selection activeCell="A12" sqref="A12"/>
    </sheetView>
  </sheetViews>
  <sheetFormatPr defaultRowHeight="14.4" x14ac:dyDescent="0.3"/>
  <cols>
    <col min="1" max="1" width="12.109375" bestFit="1" customWidth="1"/>
    <col min="2" max="2" width="15.5546875" bestFit="1" customWidth="1"/>
    <col min="3" max="3" width="8" bestFit="1" customWidth="1"/>
    <col min="4" max="4" width="8.5546875" bestFit="1" customWidth="1"/>
    <col min="5" max="5" width="9" bestFit="1" customWidth="1"/>
    <col min="6" max="6" width="8.6640625" bestFit="1" customWidth="1"/>
    <col min="7" max="7" width="11.109375" bestFit="1" customWidth="1"/>
    <col min="8" max="8" width="8.77734375" bestFit="1" customWidth="1"/>
    <col min="9" max="11" width="8" bestFit="1" customWidth="1"/>
    <col min="12" max="12" width="9" bestFit="1" customWidth="1"/>
    <col min="13" max="13" width="8" bestFit="1" customWidth="1"/>
    <col min="14" max="14" width="9" bestFit="1" customWidth="1"/>
    <col min="15" max="15" width="8" bestFit="1" customWidth="1"/>
    <col min="16" max="16" width="8.88671875" bestFit="1" customWidth="1"/>
    <col min="17" max="17" width="9" bestFit="1" customWidth="1"/>
    <col min="18" max="18" width="7" bestFit="1" customWidth="1"/>
    <col min="19" max="19" width="9.109375" bestFit="1" customWidth="1"/>
    <col min="20" max="20" width="13.44140625" bestFit="1" customWidth="1"/>
    <col min="21" max="21" width="8.77734375" bestFit="1" customWidth="1"/>
    <col min="22" max="22" width="10" bestFit="1" customWidth="1"/>
    <col min="23" max="23" width="9.88671875" bestFit="1" customWidth="1"/>
    <col min="24" max="24" width="8.109375" bestFit="1" customWidth="1"/>
    <col min="25" max="25" width="8.77734375" bestFit="1" customWidth="1"/>
    <col min="26" max="26" width="9" bestFit="1" customWidth="1"/>
    <col min="27" max="27" width="8" bestFit="1" customWidth="1"/>
    <col min="28" max="28" width="14.33203125" bestFit="1" customWidth="1"/>
    <col min="29" max="29" width="10.33203125" bestFit="1" customWidth="1"/>
    <col min="30" max="30" width="11.33203125" bestFit="1" customWidth="1"/>
    <col min="31" max="31" width="9" bestFit="1" customWidth="1"/>
    <col min="32" max="32" width="13.33203125" bestFit="1" customWidth="1"/>
    <col min="33" max="33" width="12.33203125" bestFit="1" customWidth="1"/>
    <col min="34" max="34" width="8" bestFit="1" customWidth="1"/>
    <col min="35" max="35" width="9.6640625" bestFit="1" customWidth="1"/>
    <col min="36" max="36" width="7.21875" bestFit="1" customWidth="1"/>
    <col min="37" max="37" width="12.109375" bestFit="1" customWidth="1"/>
    <col min="38" max="38" width="11.88671875" bestFit="1" customWidth="1"/>
    <col min="39" max="39" width="13.44140625" bestFit="1" customWidth="1"/>
    <col min="40" max="40" width="12.44140625" bestFit="1" customWidth="1"/>
    <col min="41" max="41" width="9.77734375" bestFit="1" customWidth="1"/>
    <col min="42" max="42" width="8" bestFit="1" customWidth="1"/>
    <col min="43" max="43" width="7" bestFit="1" customWidth="1"/>
    <col min="44" max="44" width="9" bestFit="1" customWidth="1"/>
    <col min="45" max="45" width="8.44140625" bestFit="1" customWidth="1"/>
    <col min="46" max="46" width="11.109375" bestFit="1" customWidth="1"/>
    <col min="47" max="47" width="13.21875" bestFit="1" customWidth="1"/>
    <col min="48" max="48" width="9.44140625" bestFit="1" customWidth="1"/>
    <col min="49" max="49" width="9.109375" bestFit="1" customWidth="1"/>
    <col min="50" max="50" width="10.77734375" bestFit="1" customWidth="1"/>
  </cols>
  <sheetData>
    <row r="3" spans="1:50" x14ac:dyDescent="0.3">
      <c r="B3" s="11" t="s">
        <v>105</v>
      </c>
    </row>
    <row r="4" spans="1:50" x14ac:dyDescent="0.3">
      <c r="B4" t="s">
        <v>29</v>
      </c>
      <c r="C4" t="s">
        <v>30</v>
      </c>
      <c r="D4" t="s">
        <v>31</v>
      </c>
      <c r="E4" t="s">
        <v>32</v>
      </c>
      <c r="F4" t="s">
        <v>33</v>
      </c>
      <c r="G4" t="s">
        <v>34</v>
      </c>
      <c r="H4" t="s">
        <v>35</v>
      </c>
      <c r="I4" t="s">
        <v>36</v>
      </c>
      <c r="J4" t="s">
        <v>37</v>
      </c>
      <c r="K4" t="s">
        <v>38</v>
      </c>
      <c r="L4" t="s">
        <v>39</v>
      </c>
      <c r="M4" t="s">
        <v>40</v>
      </c>
      <c r="N4" t="s">
        <v>41</v>
      </c>
      <c r="O4" t="s">
        <v>42</v>
      </c>
      <c r="P4" t="s">
        <v>43</v>
      </c>
      <c r="Q4" t="s">
        <v>44</v>
      </c>
      <c r="R4" t="s">
        <v>45</v>
      </c>
      <c r="S4" t="s">
        <v>46</v>
      </c>
      <c r="T4" t="s">
        <v>47</v>
      </c>
      <c r="U4" t="s">
        <v>48</v>
      </c>
      <c r="V4" t="s">
        <v>49</v>
      </c>
      <c r="W4" t="s">
        <v>50</v>
      </c>
      <c r="X4" t="s">
        <v>51</v>
      </c>
      <c r="Y4" t="s">
        <v>52</v>
      </c>
      <c r="Z4" t="s">
        <v>53</v>
      </c>
      <c r="AA4" t="s">
        <v>54</v>
      </c>
      <c r="AB4" t="s">
        <v>55</v>
      </c>
      <c r="AC4" t="s">
        <v>56</v>
      </c>
      <c r="AD4" t="s">
        <v>57</v>
      </c>
      <c r="AE4" t="s">
        <v>58</v>
      </c>
      <c r="AF4" t="s">
        <v>59</v>
      </c>
      <c r="AG4" t="s">
        <v>60</v>
      </c>
      <c r="AH4" t="s">
        <v>61</v>
      </c>
      <c r="AI4" t="s">
        <v>62</v>
      </c>
      <c r="AJ4" t="s">
        <v>63</v>
      </c>
      <c r="AK4" t="s">
        <v>64</v>
      </c>
      <c r="AL4" t="s">
        <v>65</v>
      </c>
      <c r="AM4" t="s">
        <v>66</v>
      </c>
      <c r="AN4" t="s">
        <v>67</v>
      </c>
      <c r="AO4" t="s">
        <v>68</v>
      </c>
      <c r="AP4" t="s">
        <v>69</v>
      </c>
      <c r="AQ4" t="s">
        <v>70</v>
      </c>
      <c r="AR4" t="s">
        <v>71</v>
      </c>
      <c r="AS4" t="s">
        <v>72</v>
      </c>
      <c r="AT4" t="s">
        <v>73</v>
      </c>
      <c r="AU4" t="s">
        <v>74</v>
      </c>
      <c r="AV4" t="s">
        <v>75</v>
      </c>
      <c r="AW4" t="s">
        <v>76</v>
      </c>
      <c r="AX4" t="s">
        <v>106</v>
      </c>
    </row>
    <row r="5" spans="1:50" x14ac:dyDescent="0.3">
      <c r="A5" t="s">
        <v>136</v>
      </c>
      <c r="B5" s="26">
        <v>7182.12</v>
      </c>
      <c r="C5" s="26">
        <v>7413.920000000001</v>
      </c>
      <c r="D5" s="26">
        <v>6755.3999999999987</v>
      </c>
      <c r="E5" s="26">
        <v>8341.5999999999967</v>
      </c>
      <c r="F5" s="26">
        <v>11178.499999999998</v>
      </c>
      <c r="G5" s="26">
        <v>8185.6100000000024</v>
      </c>
      <c r="H5" s="26">
        <v>7766.04</v>
      </c>
      <c r="I5" s="26">
        <v>8658.08</v>
      </c>
      <c r="J5" s="26">
        <v>8129.8099999999986</v>
      </c>
      <c r="K5" s="26">
        <v>6101.73</v>
      </c>
      <c r="L5" s="26">
        <v>10608.75</v>
      </c>
      <c r="M5" s="26">
        <v>7929.6800000000012</v>
      </c>
      <c r="N5" s="26">
        <v>13164.119999999999</v>
      </c>
      <c r="O5" s="26">
        <v>9392.15</v>
      </c>
      <c r="P5" s="26">
        <v>11491.5</v>
      </c>
      <c r="Q5" s="26">
        <v>11623.920000000002</v>
      </c>
      <c r="R5" s="26">
        <v>9705.7999999999993</v>
      </c>
      <c r="S5" s="26">
        <v>11676.849999999997</v>
      </c>
      <c r="T5" s="26">
        <v>8291.8599999999988</v>
      </c>
      <c r="U5" s="26">
        <v>5023.37</v>
      </c>
      <c r="V5" s="26">
        <v>11154.47</v>
      </c>
      <c r="W5" s="26">
        <v>7454.8099999999986</v>
      </c>
      <c r="X5" s="26">
        <v>9782.6999999999989</v>
      </c>
      <c r="Y5" s="26">
        <v>9048.4399999999987</v>
      </c>
      <c r="Z5" s="26">
        <v>12982.63</v>
      </c>
      <c r="AA5" s="26">
        <v>13227.8</v>
      </c>
      <c r="AB5" s="26">
        <v>12158.570000000003</v>
      </c>
      <c r="AC5" s="26">
        <v>11048.049999999997</v>
      </c>
      <c r="AD5" s="26">
        <v>8524.4800000000014</v>
      </c>
      <c r="AE5" s="26">
        <v>7905.7000000000016</v>
      </c>
      <c r="AF5" s="26">
        <v>4849.5599999999995</v>
      </c>
      <c r="AG5" s="26">
        <v>10205.82</v>
      </c>
      <c r="AH5" s="26">
        <v>6869.3499999999995</v>
      </c>
      <c r="AI5" s="26">
        <v>8411.9000000000015</v>
      </c>
      <c r="AJ5" s="26">
        <v>8260.9</v>
      </c>
      <c r="AK5" s="26">
        <v>14372.77</v>
      </c>
      <c r="AL5" s="26">
        <v>8273</v>
      </c>
      <c r="AM5" s="26">
        <v>10492.009999999998</v>
      </c>
      <c r="AN5" s="26">
        <v>8774.84</v>
      </c>
      <c r="AO5" s="26">
        <v>10573.45</v>
      </c>
      <c r="AP5" s="26">
        <v>6661.2499999999991</v>
      </c>
      <c r="AQ5" s="26">
        <v>9995.9</v>
      </c>
      <c r="AR5" s="26">
        <v>14457.829999999998</v>
      </c>
      <c r="AS5" s="26">
        <v>6383.3499999999995</v>
      </c>
      <c r="AT5" s="26">
        <v>6260.56</v>
      </c>
      <c r="AU5" s="26">
        <v>11236.640000000001</v>
      </c>
      <c r="AV5" s="26">
        <v>10681.07</v>
      </c>
      <c r="AW5" s="26">
        <v>9230.65</v>
      </c>
      <c r="AX5" s="26">
        <v>447899.31000000017</v>
      </c>
    </row>
    <row r="7" spans="1:50" x14ac:dyDescent="0.3">
      <c r="A7" s="10"/>
      <c r="B7" s="10" t="s">
        <v>29</v>
      </c>
      <c r="C7" s="10" t="s">
        <v>30</v>
      </c>
      <c r="D7" s="10" t="s">
        <v>31</v>
      </c>
      <c r="E7" s="10" t="s">
        <v>32</v>
      </c>
      <c r="F7" s="10" t="s">
        <v>33</v>
      </c>
      <c r="G7" s="10" t="s">
        <v>34</v>
      </c>
      <c r="H7" s="10" t="s">
        <v>35</v>
      </c>
      <c r="I7" s="10" t="s">
        <v>36</v>
      </c>
      <c r="J7" s="10" t="s">
        <v>37</v>
      </c>
      <c r="K7" s="10" t="s">
        <v>38</v>
      </c>
      <c r="L7" s="10" t="s">
        <v>39</v>
      </c>
      <c r="M7" s="10" t="s">
        <v>40</v>
      </c>
      <c r="N7" s="10" t="s">
        <v>41</v>
      </c>
      <c r="O7" s="10" t="s">
        <v>42</v>
      </c>
      <c r="P7" s="10" t="s">
        <v>43</v>
      </c>
      <c r="Q7" s="10" t="s">
        <v>44</v>
      </c>
      <c r="R7" s="10" t="s">
        <v>45</v>
      </c>
      <c r="S7" s="10" t="s">
        <v>46</v>
      </c>
      <c r="T7" s="10" t="s">
        <v>47</v>
      </c>
      <c r="U7" s="10" t="s">
        <v>48</v>
      </c>
      <c r="V7" s="10" t="s">
        <v>49</v>
      </c>
      <c r="W7" s="10" t="s">
        <v>50</v>
      </c>
      <c r="X7" s="10" t="s">
        <v>51</v>
      </c>
      <c r="Y7" s="10" t="s">
        <v>52</v>
      </c>
      <c r="Z7" s="10" t="s">
        <v>53</v>
      </c>
      <c r="AA7" s="10" t="s">
        <v>54</v>
      </c>
      <c r="AB7" s="10" t="s">
        <v>55</v>
      </c>
      <c r="AC7" s="10" t="s">
        <v>56</v>
      </c>
      <c r="AD7" s="10" t="s">
        <v>57</v>
      </c>
      <c r="AE7" s="10" t="s">
        <v>58</v>
      </c>
      <c r="AF7" s="10" t="s">
        <v>59</v>
      </c>
      <c r="AG7" s="10" t="s">
        <v>60</v>
      </c>
      <c r="AH7" s="10" t="s">
        <v>61</v>
      </c>
      <c r="AI7" s="10" t="s">
        <v>62</v>
      </c>
      <c r="AJ7" s="10" t="s">
        <v>63</v>
      </c>
      <c r="AK7" s="10" t="s">
        <v>64</v>
      </c>
      <c r="AL7" s="10" t="s">
        <v>65</v>
      </c>
      <c r="AM7" s="10" t="s">
        <v>66</v>
      </c>
      <c r="AN7" s="10" t="s">
        <v>67</v>
      </c>
      <c r="AO7" s="10" t="s">
        <v>68</v>
      </c>
      <c r="AP7" s="10" t="s">
        <v>69</v>
      </c>
      <c r="AQ7" s="10" t="s">
        <v>70</v>
      </c>
      <c r="AR7" s="10" t="s">
        <v>71</v>
      </c>
      <c r="AS7" s="10" t="s">
        <v>72</v>
      </c>
      <c r="AT7" s="10" t="s">
        <v>73</v>
      </c>
      <c r="AU7" s="10" t="s">
        <v>74</v>
      </c>
      <c r="AV7" s="10" t="s">
        <v>75</v>
      </c>
      <c r="AW7" s="10" t="s">
        <v>76</v>
      </c>
    </row>
    <row r="8" spans="1:50" s="18" customFormat="1" x14ac:dyDescent="0.3">
      <c r="A8" s="17" t="s">
        <v>135</v>
      </c>
      <c r="B8" s="17">
        <f>GETPIVOTDATA("Profit",$A$3,"Location",B7)</f>
        <v>7182.12</v>
      </c>
      <c r="C8" s="17">
        <f t="shared" ref="C8:AW8" si="0">GETPIVOTDATA("Profit",$A$3,"Location",C7)</f>
        <v>7413.920000000001</v>
      </c>
      <c r="D8" s="17">
        <f t="shared" si="0"/>
        <v>6755.3999999999987</v>
      </c>
      <c r="E8" s="17">
        <f t="shared" si="0"/>
        <v>8341.5999999999967</v>
      </c>
      <c r="F8" s="17">
        <f t="shared" si="0"/>
        <v>11178.499999999998</v>
      </c>
      <c r="G8" s="17">
        <f t="shared" si="0"/>
        <v>8185.6100000000024</v>
      </c>
      <c r="H8" s="17">
        <f t="shared" si="0"/>
        <v>7766.04</v>
      </c>
      <c r="I8" s="17">
        <f t="shared" si="0"/>
        <v>8658.08</v>
      </c>
      <c r="J8" s="17">
        <f t="shared" si="0"/>
        <v>8129.8099999999986</v>
      </c>
      <c r="K8" s="17">
        <f t="shared" si="0"/>
        <v>6101.73</v>
      </c>
      <c r="L8" s="17">
        <f t="shared" si="0"/>
        <v>10608.75</v>
      </c>
      <c r="M8" s="17">
        <f t="shared" si="0"/>
        <v>7929.6800000000012</v>
      </c>
      <c r="N8" s="17">
        <f t="shared" si="0"/>
        <v>13164.119999999999</v>
      </c>
      <c r="O8" s="17">
        <f t="shared" si="0"/>
        <v>9392.15</v>
      </c>
      <c r="P8" s="17">
        <f t="shared" si="0"/>
        <v>11491.5</v>
      </c>
      <c r="Q8" s="17">
        <f t="shared" si="0"/>
        <v>11623.920000000002</v>
      </c>
      <c r="R8" s="17">
        <f t="shared" si="0"/>
        <v>9705.7999999999993</v>
      </c>
      <c r="S8" s="17">
        <f t="shared" si="0"/>
        <v>11676.849999999997</v>
      </c>
      <c r="T8" s="17">
        <f t="shared" si="0"/>
        <v>8291.8599999999988</v>
      </c>
      <c r="U8" s="17">
        <f t="shared" si="0"/>
        <v>5023.37</v>
      </c>
      <c r="V8" s="17">
        <f t="shared" si="0"/>
        <v>11154.47</v>
      </c>
      <c r="W8" s="17">
        <f t="shared" si="0"/>
        <v>7454.8099999999986</v>
      </c>
      <c r="X8" s="17">
        <f t="shared" si="0"/>
        <v>9782.6999999999989</v>
      </c>
      <c r="Y8" s="17">
        <f t="shared" si="0"/>
        <v>9048.4399999999987</v>
      </c>
      <c r="Z8" s="17">
        <f t="shared" si="0"/>
        <v>12982.63</v>
      </c>
      <c r="AA8" s="17">
        <f t="shared" si="0"/>
        <v>13227.8</v>
      </c>
      <c r="AB8" s="17">
        <f t="shared" si="0"/>
        <v>12158.570000000003</v>
      </c>
      <c r="AC8" s="17">
        <f t="shared" si="0"/>
        <v>11048.049999999997</v>
      </c>
      <c r="AD8" s="17">
        <f t="shared" si="0"/>
        <v>8524.4800000000014</v>
      </c>
      <c r="AE8" s="17">
        <f t="shared" si="0"/>
        <v>7905.7000000000016</v>
      </c>
      <c r="AF8" s="17">
        <f t="shared" si="0"/>
        <v>4849.5599999999995</v>
      </c>
      <c r="AG8" s="17">
        <f t="shared" si="0"/>
        <v>10205.82</v>
      </c>
      <c r="AH8" s="17">
        <f t="shared" si="0"/>
        <v>6869.3499999999995</v>
      </c>
      <c r="AI8" s="17">
        <f t="shared" si="0"/>
        <v>8411.9000000000015</v>
      </c>
      <c r="AJ8" s="17">
        <f t="shared" si="0"/>
        <v>8260.9</v>
      </c>
      <c r="AK8" s="17">
        <f t="shared" si="0"/>
        <v>14372.77</v>
      </c>
      <c r="AL8" s="17">
        <f t="shared" si="0"/>
        <v>8273</v>
      </c>
      <c r="AM8" s="17">
        <f t="shared" si="0"/>
        <v>10492.009999999998</v>
      </c>
      <c r="AN8" s="17">
        <f t="shared" si="0"/>
        <v>8774.84</v>
      </c>
      <c r="AO8" s="17">
        <f t="shared" si="0"/>
        <v>10573.45</v>
      </c>
      <c r="AP8" s="17">
        <f t="shared" si="0"/>
        <v>6661.2499999999991</v>
      </c>
      <c r="AQ8" s="17">
        <f t="shared" si="0"/>
        <v>9995.9</v>
      </c>
      <c r="AR8" s="17">
        <f t="shared" si="0"/>
        <v>14457.829999999998</v>
      </c>
      <c r="AS8" s="17">
        <f t="shared" si="0"/>
        <v>6383.3499999999995</v>
      </c>
      <c r="AT8" s="17">
        <f t="shared" si="0"/>
        <v>6260.56</v>
      </c>
      <c r="AU8" s="17">
        <f t="shared" si="0"/>
        <v>11236.640000000001</v>
      </c>
      <c r="AV8" s="17">
        <f t="shared" si="0"/>
        <v>10681.07</v>
      </c>
      <c r="AW8" s="17">
        <f t="shared" si="0"/>
        <v>9230.65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B859F-CD39-4B42-9F48-63794FD32A9A}">
  <sheetPr codeName="Sheet6"/>
  <dimension ref="A3:C40"/>
  <sheetViews>
    <sheetView workbookViewId="0">
      <selection activeCell="H7" sqref="H7"/>
    </sheetView>
  </sheetViews>
  <sheetFormatPr defaultRowHeight="14.4" x14ac:dyDescent="0.3"/>
  <cols>
    <col min="1" max="1" width="12.5546875" bestFit="1" customWidth="1"/>
    <col min="2" max="2" width="11.6640625" bestFit="1" customWidth="1"/>
    <col min="3" max="3" width="12.109375" bestFit="1" customWidth="1"/>
  </cols>
  <sheetData>
    <row r="3" spans="1:3" x14ac:dyDescent="0.3">
      <c r="A3" s="11" t="s">
        <v>107</v>
      </c>
      <c r="B3" t="s">
        <v>126</v>
      </c>
      <c r="C3" t="s">
        <v>136</v>
      </c>
    </row>
    <row r="4" spans="1:3" x14ac:dyDescent="0.3">
      <c r="A4" s="12" t="s">
        <v>108</v>
      </c>
      <c r="B4" s="26">
        <v>506383</v>
      </c>
      <c r="C4" s="26">
        <v>161480.39000000001</v>
      </c>
    </row>
    <row r="5" spans="1:3" x14ac:dyDescent="0.3">
      <c r="A5" s="13" t="s">
        <v>109</v>
      </c>
      <c r="B5" s="26">
        <v>36585</v>
      </c>
      <c r="C5" s="26">
        <v>11677.380000000001</v>
      </c>
    </row>
    <row r="6" spans="1:3" x14ac:dyDescent="0.3">
      <c r="A6" s="13" t="s">
        <v>110</v>
      </c>
      <c r="B6" s="26">
        <v>51765</v>
      </c>
      <c r="C6" s="26">
        <v>16987.939999999999</v>
      </c>
    </row>
    <row r="7" spans="1:3" x14ac:dyDescent="0.3">
      <c r="A7" s="13" t="s">
        <v>111</v>
      </c>
      <c r="B7" s="26">
        <v>47780</v>
      </c>
      <c r="C7" s="26">
        <v>15280.6</v>
      </c>
    </row>
    <row r="8" spans="1:3" x14ac:dyDescent="0.3">
      <c r="A8" s="13" t="s">
        <v>112</v>
      </c>
      <c r="B8" s="26">
        <v>38803</v>
      </c>
      <c r="C8" s="26">
        <v>11703.330000000004</v>
      </c>
    </row>
    <row r="9" spans="1:3" x14ac:dyDescent="0.3">
      <c r="A9" s="13" t="s">
        <v>113</v>
      </c>
      <c r="B9" s="26">
        <v>41138</v>
      </c>
      <c r="C9" s="26">
        <v>13162.970000000001</v>
      </c>
    </row>
    <row r="10" spans="1:3" x14ac:dyDescent="0.3">
      <c r="A10" s="13" t="s">
        <v>114</v>
      </c>
      <c r="B10" s="26">
        <v>42658</v>
      </c>
      <c r="C10" s="26">
        <v>13852.31</v>
      </c>
    </row>
    <row r="11" spans="1:3" x14ac:dyDescent="0.3">
      <c r="A11" s="13" t="s">
        <v>115</v>
      </c>
      <c r="B11" s="26">
        <v>54410</v>
      </c>
      <c r="C11" s="26">
        <v>16632.349999999999</v>
      </c>
    </row>
    <row r="12" spans="1:3" x14ac:dyDescent="0.3">
      <c r="A12" s="13" t="s">
        <v>116</v>
      </c>
      <c r="B12" s="26">
        <v>32386</v>
      </c>
      <c r="C12" s="26">
        <v>10924.190000000002</v>
      </c>
    </row>
    <row r="13" spans="1:3" x14ac:dyDescent="0.3">
      <c r="A13" s="13" t="s">
        <v>117</v>
      </c>
      <c r="B13" s="26">
        <v>44967</v>
      </c>
      <c r="C13" s="26">
        <v>14316.199999999999</v>
      </c>
    </row>
    <row r="14" spans="1:3" x14ac:dyDescent="0.3">
      <c r="A14" s="13" t="s">
        <v>118</v>
      </c>
      <c r="B14" s="26">
        <v>42092</v>
      </c>
      <c r="C14" s="26">
        <v>12889.920000000002</v>
      </c>
    </row>
    <row r="15" spans="1:3" x14ac:dyDescent="0.3">
      <c r="A15" s="13" t="s">
        <v>119</v>
      </c>
      <c r="B15" s="26">
        <v>48370</v>
      </c>
      <c r="C15" s="26">
        <v>15818.6</v>
      </c>
    </row>
    <row r="16" spans="1:3" x14ac:dyDescent="0.3">
      <c r="A16" s="13" t="s">
        <v>120</v>
      </c>
      <c r="B16" s="26">
        <v>25429</v>
      </c>
      <c r="C16" s="26">
        <v>8234.5999999999985</v>
      </c>
    </row>
    <row r="17" spans="1:3" x14ac:dyDescent="0.3">
      <c r="A17" s="12" t="s">
        <v>121</v>
      </c>
      <c r="B17" s="26">
        <v>439064</v>
      </c>
      <c r="C17" s="26">
        <v>141371.46000000002</v>
      </c>
    </row>
    <row r="18" spans="1:3" x14ac:dyDescent="0.3">
      <c r="A18" s="13" t="s">
        <v>109</v>
      </c>
      <c r="B18" s="26">
        <v>33666</v>
      </c>
      <c r="C18" s="26">
        <v>10326.889999999998</v>
      </c>
    </row>
    <row r="19" spans="1:3" x14ac:dyDescent="0.3">
      <c r="A19" s="13" t="s">
        <v>110</v>
      </c>
      <c r="B19" s="26">
        <v>36689</v>
      </c>
      <c r="C19" s="26">
        <v>11834.449999999997</v>
      </c>
    </row>
    <row r="20" spans="1:3" x14ac:dyDescent="0.3">
      <c r="A20" s="13" t="s">
        <v>111</v>
      </c>
      <c r="B20" s="26">
        <v>31312</v>
      </c>
      <c r="C20" s="26">
        <v>9890.2400000000016</v>
      </c>
    </row>
    <row r="21" spans="1:3" x14ac:dyDescent="0.3">
      <c r="A21" s="13" t="s">
        <v>112</v>
      </c>
      <c r="B21" s="26">
        <v>44765</v>
      </c>
      <c r="C21" s="26">
        <v>14488.680000000002</v>
      </c>
    </row>
    <row r="22" spans="1:3" x14ac:dyDescent="0.3">
      <c r="A22" s="13" t="s">
        <v>113</v>
      </c>
      <c r="B22" s="26">
        <v>23242</v>
      </c>
      <c r="C22" s="26">
        <v>7544.9</v>
      </c>
    </row>
    <row r="23" spans="1:3" x14ac:dyDescent="0.3">
      <c r="A23" s="13" t="s">
        <v>114</v>
      </c>
      <c r="B23" s="26">
        <v>37854</v>
      </c>
      <c r="C23" s="26">
        <v>12760.440000000002</v>
      </c>
    </row>
    <row r="24" spans="1:3" x14ac:dyDescent="0.3">
      <c r="A24" s="13" t="s">
        <v>115</v>
      </c>
      <c r="B24" s="26">
        <v>27242</v>
      </c>
      <c r="C24" s="26">
        <v>8646.0299999999988</v>
      </c>
    </row>
    <row r="25" spans="1:3" x14ac:dyDescent="0.3">
      <c r="A25" s="13" t="s">
        <v>116</v>
      </c>
      <c r="B25" s="26">
        <v>46080</v>
      </c>
      <c r="C25" s="26">
        <v>15184.859999999999</v>
      </c>
    </row>
    <row r="26" spans="1:3" x14ac:dyDescent="0.3">
      <c r="A26" s="13" t="s">
        <v>117</v>
      </c>
      <c r="B26" s="26">
        <v>37665</v>
      </c>
      <c r="C26" s="26">
        <v>12030.05</v>
      </c>
    </row>
    <row r="27" spans="1:3" x14ac:dyDescent="0.3">
      <c r="A27" s="13" t="s">
        <v>118</v>
      </c>
      <c r="B27" s="26">
        <v>29361</v>
      </c>
      <c r="C27" s="26">
        <v>9724.27</v>
      </c>
    </row>
    <row r="28" spans="1:3" x14ac:dyDescent="0.3">
      <c r="A28" s="13" t="s">
        <v>119</v>
      </c>
      <c r="B28" s="26">
        <v>39796</v>
      </c>
      <c r="C28" s="26">
        <v>12248.099999999999</v>
      </c>
    </row>
    <row r="29" spans="1:3" x14ac:dyDescent="0.3">
      <c r="A29" s="13" t="s">
        <v>120</v>
      </c>
      <c r="B29" s="26">
        <v>51392</v>
      </c>
      <c r="C29" s="26">
        <v>16692.550000000003</v>
      </c>
    </row>
    <row r="30" spans="1:3" x14ac:dyDescent="0.3">
      <c r="A30" s="12" t="s">
        <v>122</v>
      </c>
      <c r="B30" s="26">
        <v>447942</v>
      </c>
      <c r="C30" s="26">
        <v>145047.46</v>
      </c>
    </row>
    <row r="31" spans="1:3" x14ac:dyDescent="0.3">
      <c r="A31" s="13" t="s">
        <v>109</v>
      </c>
      <c r="B31" s="26">
        <v>40260</v>
      </c>
      <c r="C31" s="26">
        <v>13339.279999999997</v>
      </c>
    </row>
    <row r="32" spans="1:3" x14ac:dyDescent="0.3">
      <c r="A32" s="13" t="s">
        <v>110</v>
      </c>
      <c r="B32" s="26">
        <v>51984</v>
      </c>
      <c r="C32" s="26">
        <v>17565.079999999998</v>
      </c>
    </row>
    <row r="33" spans="1:3" x14ac:dyDescent="0.3">
      <c r="A33" s="13" t="s">
        <v>111</v>
      </c>
      <c r="B33" s="26">
        <v>52528</v>
      </c>
      <c r="C33" s="26">
        <v>16599.96</v>
      </c>
    </row>
    <row r="34" spans="1:3" x14ac:dyDescent="0.3">
      <c r="A34" s="13" t="s">
        <v>112</v>
      </c>
      <c r="B34" s="26">
        <v>33305</v>
      </c>
      <c r="C34" s="26">
        <v>10809.949999999997</v>
      </c>
    </row>
    <row r="35" spans="1:3" x14ac:dyDescent="0.3">
      <c r="A35" s="13" t="s">
        <v>113</v>
      </c>
      <c r="B35" s="26">
        <v>46768</v>
      </c>
      <c r="C35" s="26">
        <v>15047.149999999996</v>
      </c>
    </row>
    <row r="36" spans="1:3" x14ac:dyDescent="0.3">
      <c r="A36" s="13" t="s">
        <v>114</v>
      </c>
      <c r="B36" s="26">
        <v>35132</v>
      </c>
      <c r="C36" s="26">
        <v>11340.04</v>
      </c>
    </row>
    <row r="37" spans="1:3" x14ac:dyDescent="0.3">
      <c r="A37" s="13" t="s">
        <v>115</v>
      </c>
      <c r="B37" s="26">
        <v>62442</v>
      </c>
      <c r="C37" s="26">
        <v>20503.190000000006</v>
      </c>
    </row>
    <row r="38" spans="1:3" x14ac:dyDescent="0.3">
      <c r="A38" s="13" t="s">
        <v>116</v>
      </c>
      <c r="B38" s="26">
        <v>76119</v>
      </c>
      <c r="C38" s="26">
        <v>24259.910000000003</v>
      </c>
    </row>
    <row r="39" spans="1:3" x14ac:dyDescent="0.3">
      <c r="A39" s="13" t="s">
        <v>117</v>
      </c>
      <c r="B39" s="26">
        <v>49404</v>
      </c>
      <c r="C39" s="26">
        <v>15582.900000000001</v>
      </c>
    </row>
    <row r="40" spans="1:3" x14ac:dyDescent="0.3">
      <c r="A40" s="12" t="s">
        <v>106</v>
      </c>
      <c r="B40" s="26">
        <v>1393389</v>
      </c>
      <c r="C40" s="26">
        <v>447899.30999999994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D6676-7426-4969-9032-EEF521306AC7}">
  <sheetPr codeName="Sheet7"/>
  <dimension ref="A3:B40"/>
  <sheetViews>
    <sheetView workbookViewId="0">
      <selection activeCell="D38" sqref="D38"/>
    </sheetView>
  </sheetViews>
  <sheetFormatPr defaultRowHeight="14.4" x14ac:dyDescent="0.3"/>
  <cols>
    <col min="1" max="1" width="12.5546875" bestFit="1" customWidth="1"/>
    <col min="2" max="2" width="12.77734375" style="18" bestFit="1" customWidth="1"/>
  </cols>
  <sheetData>
    <row r="3" spans="1:2" x14ac:dyDescent="0.3">
      <c r="A3" s="11" t="s">
        <v>107</v>
      </c>
      <c r="B3" s="18" t="s">
        <v>126</v>
      </c>
    </row>
    <row r="4" spans="1:2" x14ac:dyDescent="0.3">
      <c r="A4" s="12" t="s">
        <v>108</v>
      </c>
    </row>
    <row r="5" spans="1:2" x14ac:dyDescent="0.3">
      <c r="A5" s="13" t="s">
        <v>109</v>
      </c>
      <c r="B5" s="18">
        <v>36585</v>
      </c>
    </row>
    <row r="6" spans="1:2" x14ac:dyDescent="0.3">
      <c r="A6" s="13" t="s">
        <v>110</v>
      </c>
      <c r="B6" s="18">
        <v>51765</v>
      </c>
    </row>
    <row r="7" spans="1:2" x14ac:dyDescent="0.3">
      <c r="A7" s="13" t="s">
        <v>111</v>
      </c>
      <c r="B7" s="18">
        <v>47780</v>
      </c>
    </row>
    <row r="8" spans="1:2" x14ac:dyDescent="0.3">
      <c r="A8" s="13" t="s">
        <v>112</v>
      </c>
      <c r="B8" s="18">
        <v>38803</v>
      </c>
    </row>
    <row r="9" spans="1:2" x14ac:dyDescent="0.3">
      <c r="A9" s="13" t="s">
        <v>113</v>
      </c>
      <c r="B9" s="18">
        <v>41138</v>
      </c>
    </row>
    <row r="10" spans="1:2" x14ac:dyDescent="0.3">
      <c r="A10" s="13" t="s">
        <v>114</v>
      </c>
      <c r="B10" s="18">
        <v>42658</v>
      </c>
    </row>
    <row r="11" spans="1:2" x14ac:dyDescent="0.3">
      <c r="A11" s="13" t="s">
        <v>115</v>
      </c>
      <c r="B11" s="18">
        <v>54410</v>
      </c>
    </row>
    <row r="12" spans="1:2" x14ac:dyDescent="0.3">
      <c r="A12" s="13" t="s">
        <v>116</v>
      </c>
      <c r="B12" s="18">
        <v>32386</v>
      </c>
    </row>
    <row r="13" spans="1:2" x14ac:dyDescent="0.3">
      <c r="A13" s="13" t="s">
        <v>117</v>
      </c>
      <c r="B13" s="18">
        <v>44967</v>
      </c>
    </row>
    <row r="14" spans="1:2" x14ac:dyDescent="0.3">
      <c r="A14" s="13" t="s">
        <v>118</v>
      </c>
      <c r="B14" s="18">
        <v>42092</v>
      </c>
    </row>
    <row r="15" spans="1:2" x14ac:dyDescent="0.3">
      <c r="A15" s="13" t="s">
        <v>119</v>
      </c>
      <c r="B15" s="18">
        <v>48370</v>
      </c>
    </row>
    <row r="16" spans="1:2" x14ac:dyDescent="0.3">
      <c r="A16" s="13" t="s">
        <v>120</v>
      </c>
      <c r="B16" s="18">
        <v>25429</v>
      </c>
    </row>
    <row r="17" spans="1:2" x14ac:dyDescent="0.3">
      <c r="A17" s="12" t="s">
        <v>121</v>
      </c>
    </row>
    <row r="18" spans="1:2" x14ac:dyDescent="0.3">
      <c r="A18" s="13" t="s">
        <v>109</v>
      </c>
      <c r="B18" s="18">
        <v>33666</v>
      </c>
    </row>
    <row r="19" spans="1:2" x14ac:dyDescent="0.3">
      <c r="A19" s="13" t="s">
        <v>110</v>
      </c>
      <c r="B19" s="18">
        <v>36689</v>
      </c>
    </row>
    <row r="20" spans="1:2" x14ac:dyDescent="0.3">
      <c r="A20" s="13" t="s">
        <v>111</v>
      </c>
      <c r="B20" s="18">
        <v>31312</v>
      </c>
    </row>
    <row r="21" spans="1:2" x14ac:dyDescent="0.3">
      <c r="A21" s="13" t="s">
        <v>112</v>
      </c>
      <c r="B21" s="18">
        <v>44765</v>
      </c>
    </row>
    <row r="22" spans="1:2" x14ac:dyDescent="0.3">
      <c r="A22" s="13" t="s">
        <v>113</v>
      </c>
      <c r="B22" s="18">
        <v>23242</v>
      </c>
    </row>
    <row r="23" spans="1:2" x14ac:dyDescent="0.3">
      <c r="A23" s="13" t="s">
        <v>114</v>
      </c>
      <c r="B23" s="18">
        <v>37854</v>
      </c>
    </row>
    <row r="24" spans="1:2" x14ac:dyDescent="0.3">
      <c r="A24" s="13" t="s">
        <v>115</v>
      </c>
      <c r="B24" s="18">
        <v>27242</v>
      </c>
    </row>
    <row r="25" spans="1:2" x14ac:dyDescent="0.3">
      <c r="A25" s="13" t="s">
        <v>116</v>
      </c>
      <c r="B25" s="18">
        <v>46080</v>
      </c>
    </row>
    <row r="26" spans="1:2" x14ac:dyDescent="0.3">
      <c r="A26" s="13" t="s">
        <v>117</v>
      </c>
      <c r="B26" s="18">
        <v>37665</v>
      </c>
    </row>
    <row r="27" spans="1:2" x14ac:dyDescent="0.3">
      <c r="A27" s="13" t="s">
        <v>118</v>
      </c>
      <c r="B27" s="18">
        <v>29361</v>
      </c>
    </row>
    <row r="28" spans="1:2" x14ac:dyDescent="0.3">
      <c r="A28" s="13" t="s">
        <v>119</v>
      </c>
      <c r="B28" s="18">
        <v>39796</v>
      </c>
    </row>
    <row r="29" spans="1:2" x14ac:dyDescent="0.3">
      <c r="A29" s="13" t="s">
        <v>120</v>
      </c>
      <c r="B29" s="18">
        <v>51392</v>
      </c>
    </row>
    <row r="30" spans="1:2" x14ac:dyDescent="0.3">
      <c r="A30" s="12" t="s">
        <v>122</v>
      </c>
    </row>
    <row r="31" spans="1:2" x14ac:dyDescent="0.3">
      <c r="A31" s="13" t="s">
        <v>109</v>
      </c>
      <c r="B31" s="18">
        <v>40260</v>
      </c>
    </row>
    <row r="32" spans="1:2" x14ac:dyDescent="0.3">
      <c r="A32" s="13" t="s">
        <v>110</v>
      </c>
      <c r="B32" s="18">
        <v>51984</v>
      </c>
    </row>
    <row r="33" spans="1:2" x14ac:dyDescent="0.3">
      <c r="A33" s="13" t="s">
        <v>111</v>
      </c>
      <c r="B33" s="18">
        <v>52528</v>
      </c>
    </row>
    <row r="34" spans="1:2" x14ac:dyDescent="0.3">
      <c r="A34" s="13" t="s">
        <v>112</v>
      </c>
      <c r="B34" s="18">
        <v>33305</v>
      </c>
    </row>
    <row r="35" spans="1:2" x14ac:dyDescent="0.3">
      <c r="A35" s="13" t="s">
        <v>113</v>
      </c>
      <c r="B35" s="18">
        <v>46768</v>
      </c>
    </row>
    <row r="36" spans="1:2" x14ac:dyDescent="0.3">
      <c r="A36" s="13" t="s">
        <v>114</v>
      </c>
      <c r="B36" s="18">
        <v>35132</v>
      </c>
    </row>
    <row r="37" spans="1:2" x14ac:dyDescent="0.3">
      <c r="A37" s="13" t="s">
        <v>115</v>
      </c>
      <c r="B37" s="18">
        <v>62442</v>
      </c>
    </row>
    <row r="38" spans="1:2" x14ac:dyDescent="0.3">
      <c r="A38" s="13" t="s">
        <v>116</v>
      </c>
      <c r="B38" s="18">
        <v>76119</v>
      </c>
    </row>
    <row r="39" spans="1:2" x14ac:dyDescent="0.3">
      <c r="A39" s="13" t="s">
        <v>117</v>
      </c>
      <c r="B39" s="18">
        <v>49404</v>
      </c>
    </row>
    <row r="40" spans="1:2" x14ac:dyDescent="0.3">
      <c r="A40" s="12" t="s">
        <v>106</v>
      </c>
      <c r="B40" s="18">
        <v>1393389</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1CA41-97A0-4FB3-882D-7E323E9C0127}">
  <sheetPr codeName="Sheet3"/>
  <dimension ref="A3:B40"/>
  <sheetViews>
    <sheetView workbookViewId="0">
      <selection activeCell="G29" sqref="G29"/>
    </sheetView>
  </sheetViews>
  <sheetFormatPr defaultRowHeight="14.4" x14ac:dyDescent="0.3"/>
  <cols>
    <col min="1" max="1" width="12.5546875" bestFit="1" customWidth="1"/>
    <col min="2" max="2" width="12.109375" bestFit="1" customWidth="1"/>
  </cols>
  <sheetData>
    <row r="3" spans="1:2" x14ac:dyDescent="0.3">
      <c r="A3" s="11" t="s">
        <v>107</v>
      </c>
      <c r="B3" t="s">
        <v>136</v>
      </c>
    </row>
    <row r="4" spans="1:2" x14ac:dyDescent="0.3">
      <c r="A4" s="12" t="s">
        <v>108</v>
      </c>
      <c r="B4" s="26"/>
    </row>
    <row r="5" spans="1:2" x14ac:dyDescent="0.3">
      <c r="A5" s="13" t="s">
        <v>109</v>
      </c>
      <c r="B5" s="26">
        <v>11677.380000000001</v>
      </c>
    </row>
    <row r="6" spans="1:2" x14ac:dyDescent="0.3">
      <c r="A6" s="13" t="s">
        <v>110</v>
      </c>
      <c r="B6" s="26">
        <v>16987.939999999999</v>
      </c>
    </row>
    <row r="7" spans="1:2" x14ac:dyDescent="0.3">
      <c r="A7" s="13" t="s">
        <v>111</v>
      </c>
      <c r="B7" s="26">
        <v>15280.6</v>
      </c>
    </row>
    <row r="8" spans="1:2" x14ac:dyDescent="0.3">
      <c r="A8" s="13" t="s">
        <v>112</v>
      </c>
      <c r="B8" s="26">
        <v>11703.330000000004</v>
      </c>
    </row>
    <row r="9" spans="1:2" x14ac:dyDescent="0.3">
      <c r="A9" s="13" t="s">
        <v>113</v>
      </c>
      <c r="B9" s="26">
        <v>13162.970000000001</v>
      </c>
    </row>
    <row r="10" spans="1:2" x14ac:dyDescent="0.3">
      <c r="A10" s="13" t="s">
        <v>114</v>
      </c>
      <c r="B10" s="26">
        <v>13852.31</v>
      </c>
    </row>
    <row r="11" spans="1:2" x14ac:dyDescent="0.3">
      <c r="A11" s="13" t="s">
        <v>115</v>
      </c>
      <c r="B11" s="26">
        <v>16632.349999999999</v>
      </c>
    </row>
    <row r="12" spans="1:2" x14ac:dyDescent="0.3">
      <c r="A12" s="13" t="s">
        <v>116</v>
      </c>
      <c r="B12" s="26">
        <v>10924.190000000002</v>
      </c>
    </row>
    <row r="13" spans="1:2" x14ac:dyDescent="0.3">
      <c r="A13" s="13" t="s">
        <v>117</v>
      </c>
      <c r="B13" s="26">
        <v>14316.199999999999</v>
      </c>
    </row>
    <row r="14" spans="1:2" x14ac:dyDescent="0.3">
      <c r="A14" s="13" t="s">
        <v>118</v>
      </c>
      <c r="B14" s="26">
        <v>12889.920000000002</v>
      </c>
    </row>
    <row r="15" spans="1:2" x14ac:dyDescent="0.3">
      <c r="A15" s="13" t="s">
        <v>119</v>
      </c>
      <c r="B15" s="26">
        <v>15818.6</v>
      </c>
    </row>
    <row r="16" spans="1:2" x14ac:dyDescent="0.3">
      <c r="A16" s="13" t="s">
        <v>120</v>
      </c>
      <c r="B16" s="26">
        <v>8234.5999999999985</v>
      </c>
    </row>
    <row r="17" spans="1:2" x14ac:dyDescent="0.3">
      <c r="A17" s="12" t="s">
        <v>121</v>
      </c>
      <c r="B17" s="26"/>
    </row>
    <row r="18" spans="1:2" x14ac:dyDescent="0.3">
      <c r="A18" s="13" t="s">
        <v>109</v>
      </c>
      <c r="B18" s="26">
        <v>10326.889999999998</v>
      </c>
    </row>
    <row r="19" spans="1:2" x14ac:dyDescent="0.3">
      <c r="A19" s="13" t="s">
        <v>110</v>
      </c>
      <c r="B19" s="26">
        <v>11834.449999999997</v>
      </c>
    </row>
    <row r="20" spans="1:2" x14ac:dyDescent="0.3">
      <c r="A20" s="13" t="s">
        <v>111</v>
      </c>
      <c r="B20" s="26">
        <v>9890.2400000000016</v>
      </c>
    </row>
    <row r="21" spans="1:2" x14ac:dyDescent="0.3">
      <c r="A21" s="13" t="s">
        <v>112</v>
      </c>
      <c r="B21" s="26">
        <v>14488.680000000002</v>
      </c>
    </row>
    <row r="22" spans="1:2" x14ac:dyDescent="0.3">
      <c r="A22" s="13" t="s">
        <v>113</v>
      </c>
      <c r="B22" s="26">
        <v>7544.9</v>
      </c>
    </row>
    <row r="23" spans="1:2" x14ac:dyDescent="0.3">
      <c r="A23" s="13" t="s">
        <v>114</v>
      </c>
      <c r="B23" s="26">
        <v>12760.440000000002</v>
      </c>
    </row>
    <row r="24" spans="1:2" x14ac:dyDescent="0.3">
      <c r="A24" s="13" t="s">
        <v>115</v>
      </c>
      <c r="B24" s="26">
        <v>8646.0299999999988</v>
      </c>
    </row>
    <row r="25" spans="1:2" x14ac:dyDescent="0.3">
      <c r="A25" s="13" t="s">
        <v>116</v>
      </c>
      <c r="B25" s="26">
        <v>15184.859999999999</v>
      </c>
    </row>
    <row r="26" spans="1:2" x14ac:dyDescent="0.3">
      <c r="A26" s="13" t="s">
        <v>117</v>
      </c>
      <c r="B26" s="26">
        <v>12030.05</v>
      </c>
    </row>
    <row r="27" spans="1:2" x14ac:dyDescent="0.3">
      <c r="A27" s="13" t="s">
        <v>118</v>
      </c>
      <c r="B27" s="26">
        <v>9724.27</v>
      </c>
    </row>
    <row r="28" spans="1:2" x14ac:dyDescent="0.3">
      <c r="A28" s="13" t="s">
        <v>119</v>
      </c>
      <c r="B28" s="26">
        <v>12248.099999999999</v>
      </c>
    </row>
    <row r="29" spans="1:2" x14ac:dyDescent="0.3">
      <c r="A29" s="13" t="s">
        <v>120</v>
      </c>
      <c r="B29" s="26">
        <v>16692.550000000003</v>
      </c>
    </row>
    <row r="30" spans="1:2" x14ac:dyDescent="0.3">
      <c r="A30" s="12" t="s">
        <v>122</v>
      </c>
      <c r="B30" s="26"/>
    </row>
    <row r="31" spans="1:2" x14ac:dyDescent="0.3">
      <c r="A31" s="13" t="s">
        <v>109</v>
      </c>
      <c r="B31" s="26">
        <v>13339.279999999997</v>
      </c>
    </row>
    <row r="32" spans="1:2" x14ac:dyDescent="0.3">
      <c r="A32" s="13" t="s">
        <v>110</v>
      </c>
      <c r="B32" s="26">
        <v>17565.079999999998</v>
      </c>
    </row>
    <row r="33" spans="1:2" x14ac:dyDescent="0.3">
      <c r="A33" s="13" t="s">
        <v>111</v>
      </c>
      <c r="B33" s="26">
        <v>16599.96</v>
      </c>
    </row>
    <row r="34" spans="1:2" x14ac:dyDescent="0.3">
      <c r="A34" s="13" t="s">
        <v>112</v>
      </c>
      <c r="B34" s="26">
        <v>10809.949999999997</v>
      </c>
    </row>
    <row r="35" spans="1:2" x14ac:dyDescent="0.3">
      <c r="A35" s="13" t="s">
        <v>113</v>
      </c>
      <c r="B35" s="26">
        <v>15047.149999999996</v>
      </c>
    </row>
    <row r="36" spans="1:2" x14ac:dyDescent="0.3">
      <c r="A36" s="13" t="s">
        <v>114</v>
      </c>
      <c r="B36" s="26">
        <v>11340.04</v>
      </c>
    </row>
    <row r="37" spans="1:2" x14ac:dyDescent="0.3">
      <c r="A37" s="13" t="s">
        <v>115</v>
      </c>
      <c r="B37" s="26">
        <v>20503.190000000006</v>
      </c>
    </row>
    <row r="38" spans="1:2" x14ac:dyDescent="0.3">
      <c r="A38" s="13" t="s">
        <v>116</v>
      </c>
      <c r="B38" s="26">
        <v>24259.910000000003</v>
      </c>
    </row>
    <row r="39" spans="1:2" x14ac:dyDescent="0.3">
      <c r="A39" s="13" t="s">
        <v>117</v>
      </c>
      <c r="B39" s="26">
        <v>15582.900000000001</v>
      </c>
    </row>
    <row r="40" spans="1:2" x14ac:dyDescent="0.3">
      <c r="A40" s="12" t="s">
        <v>106</v>
      </c>
      <c r="B40" s="26">
        <v>447899.30999999994</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88B9D-4A97-4A45-8003-41C3BFD8B3BC}">
  <sheetPr codeName="Sheet8"/>
  <dimension ref="A3:D7"/>
  <sheetViews>
    <sheetView workbookViewId="0">
      <selection activeCell="J7" sqref="J7"/>
    </sheetView>
  </sheetViews>
  <sheetFormatPr defaultRowHeight="14.4" x14ac:dyDescent="0.3"/>
  <cols>
    <col min="1" max="1" width="12.5546875" bestFit="1" customWidth="1"/>
    <col min="2" max="2" width="11.44140625" style="18" bestFit="1" customWidth="1"/>
    <col min="3" max="3" width="12.109375" style="18" bestFit="1" customWidth="1"/>
    <col min="4" max="4" width="11.6640625" style="18" bestFit="1" customWidth="1"/>
    <col min="5" max="8" width="7.6640625" bestFit="1" customWidth="1"/>
    <col min="9" max="121" width="8.6640625" bestFit="1" customWidth="1"/>
    <col min="122" max="198" width="10.21875" bestFit="1" customWidth="1"/>
    <col min="199" max="199" width="11.88671875" bestFit="1" customWidth="1"/>
  </cols>
  <sheetData>
    <row r="3" spans="1:4" x14ac:dyDescent="0.3">
      <c r="A3" s="11" t="s">
        <v>107</v>
      </c>
      <c r="B3" s="18" t="s">
        <v>124</v>
      </c>
      <c r="C3" t="s">
        <v>136</v>
      </c>
      <c r="D3" t="s">
        <v>126</v>
      </c>
    </row>
    <row r="4" spans="1:4" x14ac:dyDescent="0.3">
      <c r="A4" s="12" t="s">
        <v>108</v>
      </c>
      <c r="B4" s="18">
        <v>344902.6100000001</v>
      </c>
      <c r="C4" s="18">
        <v>161480.39000000004</v>
      </c>
      <c r="D4" s="18">
        <v>506383</v>
      </c>
    </row>
    <row r="5" spans="1:4" x14ac:dyDescent="0.3">
      <c r="A5" s="12" t="s">
        <v>121</v>
      </c>
      <c r="B5" s="18">
        <v>297692.53999999992</v>
      </c>
      <c r="C5" s="18">
        <v>141371.46</v>
      </c>
      <c r="D5" s="18">
        <v>439064</v>
      </c>
    </row>
    <row r="6" spans="1:4" x14ac:dyDescent="0.3">
      <c r="A6" s="12" t="s">
        <v>122</v>
      </c>
      <c r="B6" s="18">
        <v>302894.53999999986</v>
      </c>
      <c r="C6" s="18">
        <v>145047.46</v>
      </c>
      <c r="D6" s="18">
        <v>447942</v>
      </c>
    </row>
    <row r="7" spans="1:4" x14ac:dyDescent="0.3">
      <c r="A7" s="12" t="s">
        <v>106</v>
      </c>
      <c r="B7" s="18">
        <v>945489.69</v>
      </c>
      <c r="C7" s="18">
        <v>447899.31000000006</v>
      </c>
      <c r="D7" s="18">
        <v>1393389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60798-0EDE-44BC-8480-886D79309EAF}">
  <sheetPr codeName="Sheet9"/>
  <dimension ref="A3:E23"/>
  <sheetViews>
    <sheetView workbookViewId="0">
      <selection activeCell="B24" sqref="B24"/>
    </sheetView>
  </sheetViews>
  <sheetFormatPr defaultRowHeight="14.4" x14ac:dyDescent="0.3"/>
  <cols>
    <col min="1" max="1" width="14.88671875" bestFit="1" customWidth="1"/>
    <col min="2" max="2" width="15.5546875" bestFit="1" customWidth="1"/>
    <col min="3" max="4" width="5" bestFit="1" customWidth="1"/>
    <col min="5" max="5" width="10.77734375" bestFit="1" customWidth="1"/>
    <col min="6" max="6" width="4.77734375" bestFit="1" customWidth="1"/>
    <col min="7" max="7" width="3.88671875" bestFit="1" customWidth="1"/>
    <col min="8" max="8" width="3.21875" bestFit="1" customWidth="1"/>
    <col min="9" max="9" width="4.33203125" bestFit="1" customWidth="1"/>
    <col min="10" max="10" width="4.109375" bestFit="1" customWidth="1"/>
    <col min="11" max="11" width="3.88671875" bestFit="1" customWidth="1"/>
    <col min="12" max="12" width="4.44140625" bestFit="1" customWidth="1"/>
    <col min="13" max="13" width="4.109375" bestFit="1" customWidth="1"/>
    <col min="14" max="14" width="10.77734375" bestFit="1" customWidth="1"/>
    <col min="15" max="15" width="4" bestFit="1" customWidth="1"/>
    <col min="16" max="16" width="4.44140625" bestFit="1" customWidth="1"/>
    <col min="17" max="17" width="6.6640625" bestFit="1" customWidth="1"/>
    <col min="18" max="18" width="4.77734375" bestFit="1" customWidth="1"/>
    <col min="19" max="19" width="3.88671875" bestFit="1" customWidth="1"/>
    <col min="20" max="20" width="6.6640625" bestFit="1" customWidth="1"/>
    <col min="21" max="21" width="4.33203125" bestFit="1" customWidth="1"/>
    <col min="22" max="22" width="4.109375" bestFit="1" customWidth="1"/>
    <col min="23" max="23" width="6.6640625" bestFit="1" customWidth="1"/>
    <col min="24" max="24" width="4.44140625" bestFit="1" customWidth="1"/>
    <col min="25" max="25" width="4.109375" bestFit="1" customWidth="1"/>
    <col min="26" max="26" width="7" bestFit="1" customWidth="1"/>
    <col min="27" max="27" width="4" bestFit="1" customWidth="1"/>
    <col min="28" max="28" width="4.44140625" bestFit="1" customWidth="1"/>
    <col min="29" max="29" width="6.6640625" bestFit="1" customWidth="1"/>
    <col min="30" max="30" width="4.77734375" bestFit="1" customWidth="1"/>
    <col min="31" max="31" width="3.88671875" bestFit="1" customWidth="1"/>
    <col min="32" max="32" width="6.6640625" bestFit="1" customWidth="1"/>
    <col min="33" max="33" width="4.33203125" bestFit="1" customWidth="1"/>
    <col min="34" max="34" width="4.109375" bestFit="1" customWidth="1"/>
    <col min="35" max="35" width="10.77734375" bestFit="1" customWidth="1"/>
  </cols>
  <sheetData>
    <row r="3" spans="1:5" x14ac:dyDescent="0.3">
      <c r="A3" s="11" t="s">
        <v>125</v>
      </c>
      <c r="B3" s="11" t="s">
        <v>105</v>
      </c>
    </row>
    <row r="4" spans="1:5" x14ac:dyDescent="0.3">
      <c r="A4" s="11" t="s">
        <v>107</v>
      </c>
      <c r="B4" t="s">
        <v>108</v>
      </c>
      <c r="C4" t="s">
        <v>121</v>
      </c>
      <c r="D4" t="s">
        <v>122</v>
      </c>
      <c r="E4" t="s">
        <v>106</v>
      </c>
    </row>
    <row r="5" spans="1:5" x14ac:dyDescent="0.3">
      <c r="A5" s="12" t="s">
        <v>79</v>
      </c>
      <c r="B5" s="26">
        <v>69</v>
      </c>
      <c r="C5" s="26">
        <v>79</v>
      </c>
      <c r="D5" s="26">
        <v>62</v>
      </c>
      <c r="E5" s="26">
        <v>210</v>
      </c>
    </row>
    <row r="6" spans="1:5" x14ac:dyDescent="0.3">
      <c r="A6" s="12" t="s">
        <v>82</v>
      </c>
      <c r="B6" s="26">
        <v>92</v>
      </c>
      <c r="C6" s="26">
        <v>70</v>
      </c>
      <c r="D6" s="26">
        <v>64</v>
      </c>
      <c r="E6" s="26">
        <v>226</v>
      </c>
    </row>
    <row r="7" spans="1:5" x14ac:dyDescent="0.3">
      <c r="A7" s="12" t="s">
        <v>81</v>
      </c>
      <c r="B7" s="26">
        <v>63</v>
      </c>
      <c r="C7" s="26">
        <v>60</v>
      </c>
      <c r="D7" s="26">
        <v>55</v>
      </c>
      <c r="E7" s="26">
        <v>178</v>
      </c>
    </row>
    <row r="8" spans="1:5" x14ac:dyDescent="0.3">
      <c r="A8" s="12" t="s">
        <v>83</v>
      </c>
      <c r="B8" s="26">
        <v>65</v>
      </c>
      <c r="C8" s="26">
        <v>82</v>
      </c>
      <c r="D8" s="26">
        <v>57</v>
      </c>
      <c r="E8" s="26">
        <v>204</v>
      </c>
    </row>
    <row r="9" spans="1:5" x14ac:dyDescent="0.3">
      <c r="A9" s="12" t="s">
        <v>80</v>
      </c>
      <c r="B9" s="26">
        <v>65</v>
      </c>
      <c r="C9" s="26">
        <v>59</v>
      </c>
      <c r="D9" s="26">
        <v>64</v>
      </c>
      <c r="E9" s="26">
        <v>188</v>
      </c>
    </row>
    <row r="10" spans="1:5" x14ac:dyDescent="0.3">
      <c r="A10" s="12" t="s">
        <v>106</v>
      </c>
      <c r="B10" s="26">
        <v>354</v>
      </c>
      <c r="C10" s="26">
        <v>350</v>
      </c>
      <c r="D10" s="26">
        <v>302</v>
      </c>
      <c r="E10" s="26">
        <v>1006</v>
      </c>
    </row>
    <row r="15" spans="1:5" x14ac:dyDescent="0.3">
      <c r="A15" s="14"/>
      <c r="B15" s="14"/>
    </row>
    <row r="16" spans="1:5" x14ac:dyDescent="0.3">
      <c r="A16" s="14"/>
      <c r="B16" s="14"/>
    </row>
    <row r="17" spans="1:2" x14ac:dyDescent="0.3">
      <c r="A17" s="10" t="s">
        <v>107</v>
      </c>
      <c r="B17" s="10"/>
    </row>
    <row r="18" spans="1:2" x14ac:dyDescent="0.3">
      <c r="A18" s="12" t="s">
        <v>79</v>
      </c>
      <c r="B18">
        <f>GETPIVOTDATA("Sales",$A$3,"Customer Acquisition","Online Ads")</f>
        <v>210</v>
      </c>
    </row>
    <row r="19" spans="1:2" x14ac:dyDescent="0.3">
      <c r="A19" s="12" t="s">
        <v>82</v>
      </c>
      <c r="B19">
        <f>GETPIVOTDATA("Sales",$A$3,"Customer Acquisition","Organic")</f>
        <v>226</v>
      </c>
    </row>
    <row r="20" spans="1:2" x14ac:dyDescent="0.3">
      <c r="A20" s="12" t="s">
        <v>81</v>
      </c>
      <c r="B20">
        <f>GETPIVOTDATA("Sales",$A$3,"Customer Acquisition","Referral Promo")</f>
        <v>178</v>
      </c>
    </row>
    <row r="21" spans="1:2" x14ac:dyDescent="0.3">
      <c r="A21" s="12" t="s">
        <v>128</v>
      </c>
      <c r="B21">
        <f>GETPIVOTDATA("Sales",$A$3,"Customer Acquisition","Return Customer")</f>
        <v>204</v>
      </c>
    </row>
    <row r="22" spans="1:2" x14ac:dyDescent="0.3">
      <c r="A22" s="12" t="s">
        <v>80</v>
      </c>
      <c r="B22">
        <f>GETPIVOTDATA("Sales",$A$3,"Customer Acquisition","TV Ads")</f>
        <v>188</v>
      </c>
    </row>
    <row r="23" spans="1:2" x14ac:dyDescent="0.3">
      <c r="A23" s="15" t="s">
        <v>127</v>
      </c>
      <c r="B23" s="16">
        <f>GETPIVOTDATA("Sales",$A$3)</f>
        <v>1006</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AC3E3-7B22-42ED-93AD-14283A681F3A}">
  <sheetPr codeName="Sheet10"/>
  <dimension ref="A3:D9"/>
  <sheetViews>
    <sheetView workbookViewId="0">
      <selection activeCell="K11" sqref="K11"/>
    </sheetView>
  </sheetViews>
  <sheetFormatPr defaultRowHeight="14.4" x14ac:dyDescent="0.3"/>
  <cols>
    <col min="1" max="1" width="12.5546875" bestFit="1" customWidth="1"/>
    <col min="2" max="2" width="13.33203125" style="18" bestFit="1" customWidth="1"/>
    <col min="3" max="3" width="12.77734375" style="18" bestFit="1" customWidth="1"/>
    <col min="4" max="4" width="8.88671875" style="22"/>
  </cols>
  <sheetData>
    <row r="3" spans="1:4" s="21" customFormat="1" x14ac:dyDescent="0.3">
      <c r="A3" s="20" t="s">
        <v>107</v>
      </c>
      <c r="B3" s="18" t="s">
        <v>136</v>
      </c>
      <c r="C3" s="18" t="s">
        <v>126</v>
      </c>
      <c r="D3" s="23" t="s">
        <v>130</v>
      </c>
    </row>
    <row r="4" spans="1:4" x14ac:dyDescent="0.3">
      <c r="A4" s="12" t="s">
        <v>14</v>
      </c>
      <c r="B4" s="18">
        <v>26520</v>
      </c>
      <c r="C4" s="18">
        <v>78000</v>
      </c>
      <c r="D4" s="22">
        <f>GETPIVOTDATA("Sum of Profit",$A$3,"Product","Product 13")/GETPIVOTDATA("Sum of Sales",$A$3,"Product","Product 13")</f>
        <v>0.34</v>
      </c>
    </row>
    <row r="5" spans="1:4" x14ac:dyDescent="0.3">
      <c r="A5" s="12" t="s">
        <v>22</v>
      </c>
      <c r="B5" s="18">
        <v>33938.800000000003</v>
      </c>
      <c r="C5" s="18">
        <v>99820</v>
      </c>
      <c r="D5" s="22">
        <f>GETPIVOTDATA("Sum of Profit",$A$3,"Product","Product 21")/GETPIVOTDATA("Sum of Sales",$A$3,"Product","Product 21")</f>
        <v>0.34</v>
      </c>
    </row>
    <row r="6" spans="1:4" x14ac:dyDescent="0.3">
      <c r="A6" s="12" t="s">
        <v>10</v>
      </c>
      <c r="B6" s="18">
        <v>35217</v>
      </c>
      <c r="C6" s="18">
        <v>100620</v>
      </c>
      <c r="D6" s="22">
        <f>GETPIVOTDATA("Sum of Profit",$A$3,"Product","Product 9")/GETPIVOTDATA("Sum of Sales",$A$3,"Product","Product 9")</f>
        <v>0.35</v>
      </c>
    </row>
    <row r="7" spans="1:4" x14ac:dyDescent="0.3">
      <c r="A7" s="12" t="s">
        <v>11</v>
      </c>
      <c r="B7" s="18">
        <v>43188.600000000013</v>
      </c>
      <c r="C7" s="18">
        <v>110740</v>
      </c>
      <c r="D7" s="22">
        <f>GETPIVOTDATA("Sum of Profit",$A$3,"Product","Product 10")/GETPIVOTDATA("Sum of Sales",$A$3,"Product","Product 10")</f>
        <v>0.39000000000000012</v>
      </c>
    </row>
    <row r="8" spans="1:4" x14ac:dyDescent="0.3">
      <c r="A8" s="12" t="s">
        <v>20</v>
      </c>
      <c r="B8" s="18">
        <v>50358</v>
      </c>
      <c r="C8" s="18">
        <v>143880</v>
      </c>
      <c r="D8" s="22">
        <f>GETPIVOTDATA("Sum of Profit",$A$3,"Product","Product 19")/GETPIVOTDATA("Sum of Sales",$A$3,"Product","Product 19")</f>
        <v>0.35</v>
      </c>
    </row>
    <row r="9" spans="1:4" x14ac:dyDescent="0.3">
      <c r="A9" s="12" t="s">
        <v>106</v>
      </c>
      <c r="B9" s="18">
        <v>189222.40000000002</v>
      </c>
      <c r="C9" s="18">
        <v>533060</v>
      </c>
    </row>
  </sheetData>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1EB99-C38B-4448-8F91-A18110FBAF19}">
  <sheetPr codeName="Sheet11"/>
  <dimension ref="A3:C40"/>
  <sheetViews>
    <sheetView workbookViewId="0">
      <selection activeCell="C14" sqref="C14"/>
    </sheetView>
  </sheetViews>
  <sheetFormatPr defaultRowHeight="14.4" x14ac:dyDescent="0.3"/>
  <cols>
    <col min="1" max="1" width="12.5546875" bestFit="1" customWidth="1"/>
    <col min="2" max="2" width="12.77734375" style="18" bestFit="1" customWidth="1"/>
    <col min="3" max="3" width="12.109375" style="5" bestFit="1" customWidth="1"/>
  </cols>
  <sheetData>
    <row r="3" spans="1:3" x14ac:dyDescent="0.3">
      <c r="A3" s="11" t="s">
        <v>107</v>
      </c>
      <c r="B3" s="18" t="s">
        <v>126</v>
      </c>
    </row>
    <row r="4" spans="1:3" x14ac:dyDescent="0.3">
      <c r="A4" s="12" t="s">
        <v>108</v>
      </c>
    </row>
    <row r="5" spans="1:3" x14ac:dyDescent="0.3">
      <c r="A5" s="13" t="s">
        <v>109</v>
      </c>
      <c r="B5" s="18">
        <v>36585</v>
      </c>
    </row>
    <row r="6" spans="1:3" x14ac:dyDescent="0.3">
      <c r="A6" s="13" t="s">
        <v>110</v>
      </c>
      <c r="B6" s="18">
        <v>51765</v>
      </c>
    </row>
    <row r="7" spans="1:3" x14ac:dyDescent="0.3">
      <c r="A7" s="13" t="s">
        <v>111</v>
      </c>
      <c r="B7" s="18">
        <v>47780</v>
      </c>
    </row>
    <row r="8" spans="1:3" x14ac:dyDescent="0.3">
      <c r="A8" s="13" t="s">
        <v>112</v>
      </c>
      <c r="B8" s="18">
        <v>38803</v>
      </c>
    </row>
    <row r="9" spans="1:3" x14ac:dyDescent="0.3">
      <c r="A9" s="13" t="s">
        <v>113</v>
      </c>
      <c r="B9" s="18">
        <v>41138</v>
      </c>
    </row>
    <row r="10" spans="1:3" x14ac:dyDescent="0.3">
      <c r="A10" s="13" t="s">
        <v>114</v>
      </c>
      <c r="B10" s="18">
        <v>42658</v>
      </c>
    </row>
    <row r="11" spans="1:3" x14ac:dyDescent="0.3">
      <c r="A11" s="13" t="s">
        <v>115</v>
      </c>
      <c r="B11" s="18">
        <v>54410</v>
      </c>
    </row>
    <row r="12" spans="1:3" x14ac:dyDescent="0.3">
      <c r="A12" s="13" t="s">
        <v>116</v>
      </c>
      <c r="B12" s="18">
        <v>32386</v>
      </c>
    </row>
    <row r="13" spans="1:3" x14ac:dyDescent="0.3">
      <c r="A13" s="13" t="s">
        <v>117</v>
      </c>
      <c r="B13" s="18">
        <v>44967</v>
      </c>
    </row>
    <row r="14" spans="1:3" x14ac:dyDescent="0.3">
      <c r="A14" s="13" t="s">
        <v>118</v>
      </c>
      <c r="B14" s="18">
        <v>42092</v>
      </c>
      <c r="C14" s="18">
        <f>GETPIVOTDATA("Sales",$A$3)</f>
        <v>1393389</v>
      </c>
    </row>
    <row r="15" spans="1:3" x14ac:dyDescent="0.3">
      <c r="A15" s="13" t="s">
        <v>119</v>
      </c>
      <c r="B15" s="18">
        <v>48370</v>
      </c>
    </row>
    <row r="16" spans="1:3" x14ac:dyDescent="0.3">
      <c r="A16" s="13" t="s">
        <v>120</v>
      </c>
      <c r="B16" s="18">
        <v>25429</v>
      </c>
    </row>
    <row r="17" spans="1:2" x14ac:dyDescent="0.3">
      <c r="A17" s="12" t="s">
        <v>121</v>
      </c>
    </row>
    <row r="18" spans="1:2" x14ac:dyDescent="0.3">
      <c r="A18" s="13" t="s">
        <v>109</v>
      </c>
      <c r="B18" s="18">
        <v>33666</v>
      </c>
    </row>
    <row r="19" spans="1:2" x14ac:dyDescent="0.3">
      <c r="A19" s="13" t="s">
        <v>110</v>
      </c>
      <c r="B19" s="18">
        <v>36689</v>
      </c>
    </row>
    <row r="20" spans="1:2" x14ac:dyDescent="0.3">
      <c r="A20" s="13" t="s">
        <v>111</v>
      </c>
      <c r="B20" s="18">
        <v>31312</v>
      </c>
    </row>
    <row r="21" spans="1:2" x14ac:dyDescent="0.3">
      <c r="A21" s="13" t="s">
        <v>112</v>
      </c>
      <c r="B21" s="18">
        <v>44765</v>
      </c>
    </row>
    <row r="22" spans="1:2" x14ac:dyDescent="0.3">
      <c r="A22" s="13" t="s">
        <v>113</v>
      </c>
      <c r="B22" s="18">
        <v>23242</v>
      </c>
    </row>
    <row r="23" spans="1:2" x14ac:dyDescent="0.3">
      <c r="A23" s="13" t="s">
        <v>114</v>
      </c>
      <c r="B23" s="18">
        <v>37854</v>
      </c>
    </row>
    <row r="24" spans="1:2" x14ac:dyDescent="0.3">
      <c r="A24" s="13" t="s">
        <v>115</v>
      </c>
      <c r="B24" s="18">
        <v>27242</v>
      </c>
    </row>
    <row r="25" spans="1:2" x14ac:dyDescent="0.3">
      <c r="A25" s="13" t="s">
        <v>116</v>
      </c>
      <c r="B25" s="18">
        <v>46080</v>
      </c>
    </row>
    <row r="26" spans="1:2" x14ac:dyDescent="0.3">
      <c r="A26" s="13" t="s">
        <v>117</v>
      </c>
      <c r="B26" s="18">
        <v>37665</v>
      </c>
    </row>
    <row r="27" spans="1:2" x14ac:dyDescent="0.3">
      <c r="A27" s="13" t="s">
        <v>118</v>
      </c>
      <c r="B27" s="18">
        <v>29361</v>
      </c>
    </row>
    <row r="28" spans="1:2" x14ac:dyDescent="0.3">
      <c r="A28" s="13" t="s">
        <v>119</v>
      </c>
      <c r="B28" s="18">
        <v>39796</v>
      </c>
    </row>
    <row r="29" spans="1:2" x14ac:dyDescent="0.3">
      <c r="A29" s="13" t="s">
        <v>120</v>
      </c>
      <c r="B29" s="18">
        <v>51392</v>
      </c>
    </row>
    <row r="30" spans="1:2" x14ac:dyDescent="0.3">
      <c r="A30" s="12" t="s">
        <v>122</v>
      </c>
    </row>
    <row r="31" spans="1:2" x14ac:dyDescent="0.3">
      <c r="A31" s="13" t="s">
        <v>109</v>
      </c>
      <c r="B31" s="18">
        <v>40260</v>
      </c>
    </row>
    <row r="32" spans="1:2" x14ac:dyDescent="0.3">
      <c r="A32" s="13" t="s">
        <v>110</v>
      </c>
      <c r="B32" s="18">
        <v>51984</v>
      </c>
    </row>
    <row r="33" spans="1:2" x14ac:dyDescent="0.3">
      <c r="A33" s="13" t="s">
        <v>111</v>
      </c>
      <c r="B33" s="18">
        <v>52528</v>
      </c>
    </row>
    <row r="34" spans="1:2" x14ac:dyDescent="0.3">
      <c r="A34" s="13" t="s">
        <v>112</v>
      </c>
      <c r="B34" s="18">
        <v>33305</v>
      </c>
    </row>
    <row r="35" spans="1:2" x14ac:dyDescent="0.3">
      <c r="A35" s="13" t="s">
        <v>113</v>
      </c>
      <c r="B35" s="18">
        <v>46768</v>
      </c>
    </row>
    <row r="36" spans="1:2" x14ac:dyDescent="0.3">
      <c r="A36" s="13" t="s">
        <v>114</v>
      </c>
      <c r="B36" s="18">
        <v>35132</v>
      </c>
    </row>
    <row r="37" spans="1:2" x14ac:dyDescent="0.3">
      <c r="A37" s="13" t="s">
        <v>115</v>
      </c>
      <c r="B37" s="18">
        <v>62442</v>
      </c>
    </row>
    <row r="38" spans="1:2" x14ac:dyDescent="0.3">
      <c r="A38" s="13" t="s">
        <v>116</v>
      </c>
      <c r="B38" s="18">
        <v>76119</v>
      </c>
    </row>
    <row r="39" spans="1:2" x14ac:dyDescent="0.3">
      <c r="A39" s="13" t="s">
        <v>117</v>
      </c>
      <c r="B39" s="18">
        <v>49404</v>
      </c>
    </row>
    <row r="40" spans="1:2" x14ac:dyDescent="0.3">
      <c r="A40" s="12" t="s">
        <v>106</v>
      </c>
      <c r="B40" s="18">
        <v>1393389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4CCE0-BE1B-42B2-A87E-03B0B88CB209}">
  <sheetPr codeName="Sheet12"/>
  <dimension ref="A3:C40"/>
  <sheetViews>
    <sheetView workbookViewId="0">
      <selection activeCell="N34" sqref="N34"/>
    </sheetView>
  </sheetViews>
  <sheetFormatPr defaultRowHeight="14.4" x14ac:dyDescent="0.3"/>
  <cols>
    <col min="1" max="1" width="12.5546875" bestFit="1" customWidth="1"/>
    <col min="2" max="3" width="12.109375" bestFit="1" customWidth="1"/>
  </cols>
  <sheetData>
    <row r="3" spans="1:3" x14ac:dyDescent="0.3">
      <c r="A3" s="11" t="s">
        <v>107</v>
      </c>
      <c r="B3" t="s">
        <v>136</v>
      </c>
    </row>
    <row r="4" spans="1:3" x14ac:dyDescent="0.3">
      <c r="A4" s="12" t="s">
        <v>108</v>
      </c>
      <c r="B4" s="26"/>
    </row>
    <row r="5" spans="1:3" x14ac:dyDescent="0.3">
      <c r="A5" s="13" t="s">
        <v>109</v>
      </c>
      <c r="B5" s="26">
        <v>11677.380000000001</v>
      </c>
    </row>
    <row r="6" spans="1:3" x14ac:dyDescent="0.3">
      <c r="A6" s="13" t="s">
        <v>110</v>
      </c>
      <c r="B6" s="26">
        <v>16987.939999999999</v>
      </c>
    </row>
    <row r="7" spans="1:3" x14ac:dyDescent="0.3">
      <c r="A7" s="13" t="s">
        <v>111</v>
      </c>
      <c r="B7" s="26">
        <v>15280.6</v>
      </c>
      <c r="C7" s="24"/>
    </row>
    <row r="8" spans="1:3" x14ac:dyDescent="0.3">
      <c r="A8" s="13" t="s">
        <v>112</v>
      </c>
      <c r="B8" s="26">
        <v>11703.330000000004</v>
      </c>
    </row>
    <row r="9" spans="1:3" x14ac:dyDescent="0.3">
      <c r="A9" s="13" t="s">
        <v>113</v>
      </c>
      <c r="B9" s="26">
        <v>13162.970000000001</v>
      </c>
    </row>
    <row r="10" spans="1:3" x14ac:dyDescent="0.3">
      <c r="A10" s="13" t="s">
        <v>114</v>
      </c>
      <c r="B10" s="26">
        <v>13852.31</v>
      </c>
    </row>
    <row r="11" spans="1:3" x14ac:dyDescent="0.3">
      <c r="A11" s="13" t="s">
        <v>115</v>
      </c>
      <c r="B11" s="26">
        <v>16632.349999999999</v>
      </c>
    </row>
    <row r="12" spans="1:3" x14ac:dyDescent="0.3">
      <c r="A12" s="13" t="s">
        <v>116</v>
      </c>
      <c r="B12" s="26">
        <v>10924.190000000002</v>
      </c>
    </row>
    <row r="13" spans="1:3" x14ac:dyDescent="0.3">
      <c r="A13" s="13" t="s">
        <v>117</v>
      </c>
      <c r="B13" s="26">
        <v>14316.199999999999</v>
      </c>
    </row>
    <row r="14" spans="1:3" x14ac:dyDescent="0.3">
      <c r="A14" s="13" t="s">
        <v>118</v>
      </c>
      <c r="B14" s="26">
        <v>12889.920000000002</v>
      </c>
      <c r="C14" s="18">
        <f>GETPIVOTDATA("Profit",$A$3)</f>
        <v>447899.30999999994</v>
      </c>
    </row>
    <row r="15" spans="1:3" x14ac:dyDescent="0.3">
      <c r="A15" s="13" t="s">
        <v>119</v>
      </c>
      <c r="B15" s="26">
        <v>15818.6</v>
      </c>
    </row>
    <row r="16" spans="1:3" x14ac:dyDescent="0.3">
      <c r="A16" s="13" t="s">
        <v>120</v>
      </c>
      <c r="B16" s="26">
        <v>8234.5999999999985</v>
      </c>
    </row>
    <row r="17" spans="1:2" x14ac:dyDescent="0.3">
      <c r="A17" s="12" t="s">
        <v>121</v>
      </c>
      <c r="B17" s="26"/>
    </row>
    <row r="18" spans="1:2" x14ac:dyDescent="0.3">
      <c r="A18" s="13" t="s">
        <v>109</v>
      </c>
      <c r="B18" s="26">
        <v>10326.889999999998</v>
      </c>
    </row>
    <row r="19" spans="1:2" x14ac:dyDescent="0.3">
      <c r="A19" s="13" t="s">
        <v>110</v>
      </c>
      <c r="B19" s="26">
        <v>11834.449999999997</v>
      </c>
    </row>
    <row r="20" spans="1:2" x14ac:dyDescent="0.3">
      <c r="A20" s="13" t="s">
        <v>111</v>
      </c>
      <c r="B20" s="26">
        <v>9890.2400000000016</v>
      </c>
    </row>
    <row r="21" spans="1:2" x14ac:dyDescent="0.3">
      <c r="A21" s="13" t="s">
        <v>112</v>
      </c>
      <c r="B21" s="26">
        <v>14488.680000000002</v>
      </c>
    </row>
    <row r="22" spans="1:2" x14ac:dyDescent="0.3">
      <c r="A22" s="13" t="s">
        <v>113</v>
      </c>
      <c r="B22" s="26">
        <v>7544.9</v>
      </c>
    </row>
    <row r="23" spans="1:2" x14ac:dyDescent="0.3">
      <c r="A23" s="13" t="s">
        <v>114</v>
      </c>
      <c r="B23" s="26">
        <v>12760.440000000002</v>
      </c>
    </row>
    <row r="24" spans="1:2" x14ac:dyDescent="0.3">
      <c r="A24" s="13" t="s">
        <v>115</v>
      </c>
      <c r="B24" s="26">
        <v>8646.0299999999988</v>
      </c>
    </row>
    <row r="25" spans="1:2" x14ac:dyDescent="0.3">
      <c r="A25" s="13" t="s">
        <v>116</v>
      </c>
      <c r="B25" s="26">
        <v>15184.859999999999</v>
      </c>
    </row>
    <row r="26" spans="1:2" x14ac:dyDescent="0.3">
      <c r="A26" s="13" t="s">
        <v>117</v>
      </c>
      <c r="B26" s="26">
        <v>12030.05</v>
      </c>
    </row>
    <row r="27" spans="1:2" x14ac:dyDescent="0.3">
      <c r="A27" s="13" t="s">
        <v>118</v>
      </c>
      <c r="B27" s="26">
        <v>9724.27</v>
      </c>
    </row>
    <row r="28" spans="1:2" x14ac:dyDescent="0.3">
      <c r="A28" s="13" t="s">
        <v>119</v>
      </c>
      <c r="B28" s="26">
        <v>12248.099999999999</v>
      </c>
    </row>
    <row r="29" spans="1:2" x14ac:dyDescent="0.3">
      <c r="A29" s="13" t="s">
        <v>120</v>
      </c>
      <c r="B29" s="26">
        <v>16692.550000000003</v>
      </c>
    </row>
    <row r="30" spans="1:2" x14ac:dyDescent="0.3">
      <c r="A30" s="12" t="s">
        <v>122</v>
      </c>
      <c r="B30" s="26"/>
    </row>
    <row r="31" spans="1:2" x14ac:dyDescent="0.3">
      <c r="A31" s="13" t="s">
        <v>109</v>
      </c>
      <c r="B31" s="26">
        <v>13339.279999999997</v>
      </c>
    </row>
    <row r="32" spans="1:2" x14ac:dyDescent="0.3">
      <c r="A32" s="13" t="s">
        <v>110</v>
      </c>
      <c r="B32" s="26">
        <v>17565.079999999998</v>
      </c>
    </row>
    <row r="33" spans="1:2" x14ac:dyDescent="0.3">
      <c r="A33" s="13" t="s">
        <v>111</v>
      </c>
      <c r="B33" s="26">
        <v>16599.96</v>
      </c>
    </row>
    <row r="34" spans="1:2" x14ac:dyDescent="0.3">
      <c r="A34" s="13" t="s">
        <v>112</v>
      </c>
      <c r="B34" s="26">
        <v>10809.949999999997</v>
      </c>
    </row>
    <row r="35" spans="1:2" x14ac:dyDescent="0.3">
      <c r="A35" s="13" t="s">
        <v>113</v>
      </c>
      <c r="B35" s="26">
        <v>15047.149999999996</v>
      </c>
    </row>
    <row r="36" spans="1:2" x14ac:dyDescent="0.3">
      <c r="A36" s="13" t="s">
        <v>114</v>
      </c>
      <c r="B36" s="26">
        <v>11340.04</v>
      </c>
    </row>
    <row r="37" spans="1:2" x14ac:dyDescent="0.3">
      <c r="A37" s="13" t="s">
        <v>115</v>
      </c>
      <c r="B37" s="26">
        <v>20503.190000000006</v>
      </c>
    </row>
    <row r="38" spans="1:2" x14ac:dyDescent="0.3">
      <c r="A38" s="13" t="s">
        <v>116</v>
      </c>
      <c r="B38" s="26">
        <v>24259.910000000003</v>
      </c>
    </row>
    <row r="39" spans="1:2" x14ac:dyDescent="0.3">
      <c r="A39" s="13" t="s">
        <v>117</v>
      </c>
      <c r="B39" s="26">
        <v>15582.900000000001</v>
      </c>
    </row>
    <row r="40" spans="1:2" x14ac:dyDescent="0.3">
      <c r="A40" s="12" t="s">
        <v>106</v>
      </c>
      <c r="B40" s="26">
        <v>447899.30999999994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4194A-6849-4B1E-B31E-3EC8C9D0E168}">
  <sheetPr codeName="Sheet13"/>
  <dimension ref="A3:C7"/>
  <sheetViews>
    <sheetView workbookViewId="0">
      <selection activeCell="B36" sqref="B36"/>
    </sheetView>
  </sheetViews>
  <sheetFormatPr defaultRowHeight="14.4" x14ac:dyDescent="0.3"/>
  <cols>
    <col min="1" max="1" width="12.5546875" bestFit="1" customWidth="1"/>
    <col min="2" max="2" width="22.88671875" style="19" bestFit="1" customWidth="1"/>
    <col min="3" max="3" width="8.88671875" style="19"/>
  </cols>
  <sheetData>
    <row r="3" spans="1:3" x14ac:dyDescent="0.3">
      <c r="A3" s="11" t="s">
        <v>107</v>
      </c>
      <c r="B3" t="s">
        <v>131</v>
      </c>
    </row>
    <row r="4" spans="1:3" x14ac:dyDescent="0.3">
      <c r="A4" s="12" t="s">
        <v>108</v>
      </c>
      <c r="B4" s="26">
        <v>0.31723163841807939</v>
      </c>
    </row>
    <row r="5" spans="1:3" x14ac:dyDescent="0.3">
      <c r="A5" s="12" t="s">
        <v>121</v>
      </c>
      <c r="B5" s="26">
        <v>0.31968571428571441</v>
      </c>
      <c r="C5" s="19">
        <f>GETPIVOTDATA("Profit  Margin ",$A$3)</f>
        <v>0.31887673956262469</v>
      </c>
    </row>
    <row r="6" spans="1:3" x14ac:dyDescent="0.3">
      <c r="A6" s="12" t="s">
        <v>122</v>
      </c>
      <c r="B6" s="26">
        <v>0.31986754966887448</v>
      </c>
    </row>
    <row r="7" spans="1:3" x14ac:dyDescent="0.3">
      <c r="A7" s="12" t="s">
        <v>106</v>
      </c>
      <c r="B7" s="26">
        <v>0.31887673956262469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88F0A-70AE-42B4-8F92-1F6962A4B096}">
  <sheetPr codeName="Sheet14"/>
  <dimension ref="A3:C40"/>
  <sheetViews>
    <sheetView workbookViewId="0">
      <selection activeCell="N35" sqref="N35"/>
    </sheetView>
  </sheetViews>
  <sheetFormatPr defaultRowHeight="14.4" x14ac:dyDescent="0.3"/>
  <cols>
    <col min="1" max="1" width="12.5546875" bestFit="1" customWidth="1"/>
    <col min="2" max="2" width="31.44140625" style="25" bestFit="1" customWidth="1"/>
    <col min="3" max="3" width="8.88671875" style="25"/>
  </cols>
  <sheetData>
    <row r="3" spans="1:3" x14ac:dyDescent="0.3">
      <c r="A3" s="11" t="s">
        <v>107</v>
      </c>
      <c r="B3" s="25" t="s">
        <v>132</v>
      </c>
    </row>
    <row r="4" spans="1:3" x14ac:dyDescent="0.3">
      <c r="A4" s="12" t="s">
        <v>108</v>
      </c>
      <c r="B4" s="25">
        <v>4.1045197740112993</v>
      </c>
    </row>
    <row r="5" spans="1:3" x14ac:dyDescent="0.3">
      <c r="A5" s="12" t="s">
        <v>121</v>
      </c>
      <c r="B5" s="25">
        <v>4.194285714285714</v>
      </c>
    </row>
    <row r="6" spans="1:3" x14ac:dyDescent="0.3">
      <c r="A6" s="12" t="s">
        <v>122</v>
      </c>
    </row>
    <row r="7" spans="1:3" x14ac:dyDescent="0.3">
      <c r="A7" s="13" t="s">
        <v>109</v>
      </c>
      <c r="B7" s="25">
        <v>3.8787878787878789</v>
      </c>
    </row>
    <row r="8" spans="1:3" x14ac:dyDescent="0.3">
      <c r="A8" s="13" t="s">
        <v>110</v>
      </c>
      <c r="B8" s="25">
        <v>3.7941176470588234</v>
      </c>
    </row>
    <row r="9" spans="1:3" x14ac:dyDescent="0.3">
      <c r="A9" s="13" t="s">
        <v>111</v>
      </c>
      <c r="B9" s="25">
        <v>4.8787878787878789</v>
      </c>
    </row>
    <row r="10" spans="1:3" x14ac:dyDescent="0.3">
      <c r="A10" s="13" t="s">
        <v>112</v>
      </c>
      <c r="B10" s="25">
        <v>3.625</v>
      </c>
    </row>
    <row r="11" spans="1:3" x14ac:dyDescent="0.3">
      <c r="A11" s="13" t="s">
        <v>113</v>
      </c>
      <c r="B11" s="25">
        <v>3.9428571428571431</v>
      </c>
    </row>
    <row r="12" spans="1:3" x14ac:dyDescent="0.3">
      <c r="A12" s="13" t="s">
        <v>114</v>
      </c>
      <c r="B12" s="25">
        <v>3.44</v>
      </c>
    </row>
    <row r="13" spans="1:3" x14ac:dyDescent="0.3">
      <c r="A13" s="13" t="s">
        <v>115</v>
      </c>
      <c r="B13" s="25">
        <v>3.6</v>
      </c>
    </row>
    <row r="14" spans="1:3" x14ac:dyDescent="0.3">
      <c r="A14" s="13" t="s">
        <v>116</v>
      </c>
      <c r="B14" s="25">
        <v>3.6595744680851063</v>
      </c>
      <c r="C14" s="25">
        <f>GETPIVOTDATA("Delivery Duration (Days)",$A$3)</f>
        <v>4.0934393638170974</v>
      </c>
    </row>
    <row r="15" spans="1:3" x14ac:dyDescent="0.3">
      <c r="A15" s="13" t="s">
        <v>117</v>
      </c>
      <c r="B15" s="25">
        <v>4.7222222222222223</v>
      </c>
    </row>
    <row r="16" spans="1:3" x14ac:dyDescent="0.3">
      <c r="A16" s="12" t="s">
        <v>106</v>
      </c>
      <c r="B16" s="25">
        <v>4.0934393638170974</v>
      </c>
    </row>
    <row r="17" spans="2:2" x14ac:dyDescent="0.3">
      <c r="B17"/>
    </row>
    <row r="18" spans="2:2" x14ac:dyDescent="0.3">
      <c r="B18"/>
    </row>
    <row r="19" spans="2:2" x14ac:dyDescent="0.3">
      <c r="B19"/>
    </row>
    <row r="20" spans="2:2" x14ac:dyDescent="0.3">
      <c r="B20"/>
    </row>
    <row r="21" spans="2:2" x14ac:dyDescent="0.3">
      <c r="B21"/>
    </row>
    <row r="22" spans="2:2" x14ac:dyDescent="0.3">
      <c r="B22"/>
    </row>
    <row r="23" spans="2:2" x14ac:dyDescent="0.3">
      <c r="B23"/>
    </row>
    <row r="24" spans="2:2" x14ac:dyDescent="0.3">
      <c r="B24"/>
    </row>
    <row r="25" spans="2:2" x14ac:dyDescent="0.3">
      <c r="B25"/>
    </row>
    <row r="26" spans="2:2" x14ac:dyDescent="0.3">
      <c r="B26"/>
    </row>
    <row r="27" spans="2:2" x14ac:dyDescent="0.3">
      <c r="B27"/>
    </row>
    <row r="28" spans="2:2" x14ac:dyDescent="0.3">
      <c r="B28"/>
    </row>
    <row r="29" spans="2:2" x14ac:dyDescent="0.3">
      <c r="B29"/>
    </row>
    <row r="30" spans="2:2" x14ac:dyDescent="0.3">
      <c r="B30"/>
    </row>
    <row r="31" spans="2:2" x14ac:dyDescent="0.3">
      <c r="B31"/>
    </row>
    <row r="32" spans="2:2" x14ac:dyDescent="0.3">
      <c r="B32"/>
    </row>
    <row r="33" spans="2:2" x14ac:dyDescent="0.3">
      <c r="B33"/>
    </row>
    <row r="34" spans="2:2" x14ac:dyDescent="0.3">
      <c r="B34"/>
    </row>
    <row r="35" spans="2:2" x14ac:dyDescent="0.3">
      <c r="B35"/>
    </row>
    <row r="36" spans="2:2" x14ac:dyDescent="0.3">
      <c r="B36"/>
    </row>
    <row r="37" spans="2:2" x14ac:dyDescent="0.3">
      <c r="B37"/>
    </row>
    <row r="38" spans="2:2" x14ac:dyDescent="0.3">
      <c r="B38"/>
    </row>
    <row r="39" spans="2:2" x14ac:dyDescent="0.3">
      <c r="B39"/>
    </row>
    <row r="40" spans="2:2" x14ac:dyDescent="0.3">
      <c r="B4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F6A16-88FE-42E9-8A55-22914F99A6EE}">
  <sheetPr codeName="Sheet15"/>
  <dimension ref="A3:C6"/>
  <sheetViews>
    <sheetView workbookViewId="0">
      <selection activeCell="D11" sqref="D11"/>
    </sheetView>
  </sheetViews>
  <sheetFormatPr defaultRowHeight="14.4" x14ac:dyDescent="0.3"/>
  <cols>
    <col min="1" max="1" width="12.5546875" bestFit="1" customWidth="1"/>
    <col min="2" max="2" width="17" bestFit="1" customWidth="1"/>
    <col min="3" max="3" width="10.44140625" style="19" bestFit="1" customWidth="1"/>
    <col min="4" max="4" width="10.77734375" bestFit="1" customWidth="1"/>
  </cols>
  <sheetData>
    <row r="3" spans="1:3" x14ac:dyDescent="0.3">
      <c r="A3" s="11" t="s">
        <v>107</v>
      </c>
      <c r="B3" t="s">
        <v>133</v>
      </c>
    </row>
    <row r="4" spans="1:3" x14ac:dyDescent="0.3">
      <c r="A4" s="12" t="s">
        <v>85</v>
      </c>
      <c r="B4" s="26">
        <v>502</v>
      </c>
    </row>
    <row r="5" spans="1:3" x14ac:dyDescent="0.3">
      <c r="A5" s="12" t="s">
        <v>86</v>
      </c>
      <c r="B5" s="26">
        <v>504</v>
      </c>
    </row>
    <row r="6" spans="1:3" x14ac:dyDescent="0.3">
      <c r="A6" s="12" t="s">
        <v>106</v>
      </c>
      <c r="B6" s="26">
        <v>1006</v>
      </c>
      <c r="C6" s="19">
        <f>GETPIVOTDATA("Unit Price",$A$3,"Payment Mode","Cash")/GETPIVOTDATA("Unit Price",$A$3)</f>
        <v>0.49900596421471172</v>
      </c>
    </row>
  </sheetData>
  <pageMargins left="0.7" right="0.7" top="0.75" bottom="0.75" header="0.3" footer="0.3"/>
  <pageSetup orientation="portrait" r:id="rId2"/>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B805EE3-F8AD-49B8-8C06-86CDB72CA30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Dashboard</vt:lpstr>
      <vt:lpstr>Original Data</vt:lpstr>
      <vt:lpstr>SalesData</vt:lpstr>
      <vt:lpstr>Profit Map</vt:lpstr>
      <vt:lpstr>Sales-Profit Chart</vt:lpstr>
      <vt:lpstr>Sales Chart</vt:lpstr>
      <vt:lpstr>Profit Chart</vt:lpstr>
      <vt:lpstr>Profit vs Cost</vt:lpstr>
      <vt:lpstr>Customer Acquisition Source</vt:lpstr>
      <vt:lpstr>Top 5</vt:lpstr>
      <vt:lpstr>Total Sales</vt:lpstr>
      <vt:lpstr>Total Profit</vt:lpstr>
      <vt:lpstr>Ave Margin</vt:lpstr>
      <vt:lpstr>Delivery Duration (Days)</vt:lpstr>
      <vt:lpstr>Payment Mode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Eliel John J Malabar</dc:creator>
  <cp:lastModifiedBy>Eliel John J Malabar</cp:lastModifiedBy>
  <dcterms:created xsi:type="dcterms:W3CDTF">2022-10-06T15:25:20Z</dcterms:created>
  <dcterms:modified xsi:type="dcterms:W3CDTF">2023-04-07T10:21:21Z</dcterms:modified>
</cp:coreProperties>
</file>